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https://blackandveatch.sharepoint.com/sites/411071/Shared Documents/FY 2024 to FY 2025 Rate Proceeding/General Rate Proceeding Discovery/PA-Set-II/"/>
    </mc:Choice>
  </mc:AlternateContent>
  <xr:revisionPtr revIDLastSave="53" documentId="13_ncr:1_{47174DB1-FE62-4DE4-B1DC-C3E95E9AE4D7}" xr6:coauthVersionLast="47" xr6:coauthVersionMax="47" xr10:uidLastSave="{9898DBB0-A112-4502-9F8A-616642DD06D1}"/>
  <bookViews>
    <workbookView xWindow="28680" yWindow="-120" windowWidth="29040" windowHeight="15840" tabRatio="804" xr2:uid="{00000000-000D-0000-FFFF-FFFF00000000}"/>
  </bookViews>
  <sheets>
    <sheet name="TOC" sheetId="59" r:id="rId1"/>
    <sheet name="OH Rate" sheetId="97" r:id="rId2"/>
    <sheet name="Salary Information" sheetId="109" r:id="rId3"/>
    <sheet name="Personnel Rates" sheetId="42" r:id="rId4"/>
    <sheet name="BLS Data Series" sheetId="117" r:id="rId5"/>
    <sheet name="Equipment Rates" sheetId="87" r:id="rId6"/>
    <sheet name="Material Costs" sheetId="102" r:id="rId7"/>
    <sheet name="Yr 1 Labor Cost Calc" sheetId="95" r:id="rId8"/>
    <sheet name="Yr 2 Labor Cost Calc" sheetId="113" r:id="rId9"/>
    <sheet name="Yr 1 Equipment Cost Calc " sheetId="101" r:id="rId10"/>
    <sheet name="Yr 2 Equipment Cost Calc" sheetId="114" r:id="rId11"/>
    <sheet name="Yr 1 Material Cost Calc" sheetId="106" r:id="rId12"/>
    <sheet name="Yr 2 Material Cost Calc" sheetId="115" r:id="rId13"/>
    <sheet name="Yr 1 Fee Calc" sheetId="93" r:id="rId14"/>
    <sheet name="CB_DATA_" sheetId="29" state="veryHidden" r:id="rId15"/>
    <sheet name="Yr 2 Fee Calc" sheetId="116" r:id="rId16"/>
    <sheet name="Hydrant Water Usage Cost" sheetId="105" r:id="rId17"/>
    <sheet name="Existing Fees " sheetId="103" r:id="rId18"/>
    <sheet name="Proposed Fees" sheetId="85" r:id="rId19"/>
    <sheet name="Proposed FY 24-25 Fees" sheetId="111" r:id="rId20"/>
    <sheet name="Proposed FY 24-25 Overtime Fees" sheetId="107" r:id="rId21"/>
    <sheet name="Fee in Lieu" sheetId="119" r:id="rId22"/>
  </sheets>
  <externalReferences>
    <externalReference r:id="rId23"/>
  </externalReferences>
  <definedNames>
    <definedName name="__123Graph_A" localSheetId="17" hidden="1">#REF!</definedName>
    <definedName name="__123Graph_A" localSheetId="6" hidden="1">#REF!</definedName>
    <definedName name="__123Graph_A" localSheetId="1" hidden="1">#REF!</definedName>
    <definedName name="__123Graph_A" localSheetId="19" hidden="1">#REF!</definedName>
    <definedName name="__123Graph_A" localSheetId="20" hidden="1">#REF!</definedName>
    <definedName name="__123Graph_A" localSheetId="9" hidden="1">#REF!</definedName>
    <definedName name="__123Graph_A" localSheetId="7" hidden="1">#REF!</definedName>
    <definedName name="__123Graph_A" localSheetId="11" hidden="1">#REF!</definedName>
    <definedName name="__123Graph_A" localSheetId="10" hidden="1">#REF!</definedName>
    <definedName name="__123Graph_A" localSheetId="8" hidden="1">#REF!</definedName>
    <definedName name="__123Graph_A" localSheetId="12" hidden="1">#REF!</definedName>
    <definedName name="__123Graph_A" hidden="1">#REF!</definedName>
    <definedName name="__123Graph_B" localSheetId="17" hidden="1">#REF!</definedName>
    <definedName name="__123Graph_B" localSheetId="6" hidden="1">#REF!</definedName>
    <definedName name="__123Graph_B" localSheetId="1" hidden="1">#REF!</definedName>
    <definedName name="__123Graph_B" localSheetId="19" hidden="1">#REF!</definedName>
    <definedName name="__123Graph_B" localSheetId="20" hidden="1">#REF!</definedName>
    <definedName name="__123Graph_B" localSheetId="9" hidden="1">#REF!</definedName>
    <definedName name="__123Graph_B" localSheetId="7" hidden="1">#REF!</definedName>
    <definedName name="__123Graph_B" localSheetId="11" hidden="1">#REF!</definedName>
    <definedName name="__123Graph_B" localSheetId="10" hidden="1">#REF!</definedName>
    <definedName name="__123Graph_B" localSheetId="8" hidden="1">#REF!</definedName>
    <definedName name="__123Graph_B" localSheetId="12" hidden="1">#REF!</definedName>
    <definedName name="__123Graph_B" hidden="1">#REF!</definedName>
    <definedName name="__123Graph_C" localSheetId="17" hidden="1">#REF!</definedName>
    <definedName name="__123Graph_C" localSheetId="6" hidden="1">#REF!</definedName>
    <definedName name="__123Graph_C" localSheetId="1" hidden="1">#REF!</definedName>
    <definedName name="__123Graph_C" localSheetId="19" hidden="1">#REF!</definedName>
    <definedName name="__123Graph_C" localSheetId="20" hidden="1">#REF!</definedName>
    <definedName name="__123Graph_C" localSheetId="9" hidden="1">#REF!</definedName>
    <definedName name="__123Graph_C" localSheetId="7" hidden="1">#REF!</definedName>
    <definedName name="__123Graph_C" localSheetId="11" hidden="1">#REF!</definedName>
    <definedName name="__123Graph_C" localSheetId="10" hidden="1">#REF!</definedName>
    <definedName name="__123Graph_C" localSheetId="8" hidden="1">#REF!</definedName>
    <definedName name="__123Graph_C" localSheetId="12" hidden="1">#REF!</definedName>
    <definedName name="__123Graph_C" hidden="1">#REF!</definedName>
    <definedName name="__123Graph_D" localSheetId="17" hidden="1">#REF!</definedName>
    <definedName name="__123Graph_D" localSheetId="6" hidden="1">#REF!</definedName>
    <definedName name="__123Graph_D" localSheetId="1" hidden="1">#REF!</definedName>
    <definedName name="__123Graph_D" localSheetId="19" hidden="1">#REF!</definedName>
    <definedName name="__123Graph_D" localSheetId="20" hidden="1">#REF!</definedName>
    <definedName name="__123Graph_D" localSheetId="9" hidden="1">#REF!</definedName>
    <definedName name="__123Graph_D" localSheetId="7" hidden="1">#REF!</definedName>
    <definedName name="__123Graph_D" localSheetId="11" hidden="1">#REF!</definedName>
    <definedName name="__123Graph_D" localSheetId="10" hidden="1">#REF!</definedName>
    <definedName name="__123Graph_D" localSheetId="8" hidden="1">#REF!</definedName>
    <definedName name="__123Graph_D" localSheetId="12" hidden="1">#REF!</definedName>
    <definedName name="__123Graph_D" hidden="1">#REF!</definedName>
    <definedName name="__123Graph_F" localSheetId="17" hidden="1">#REF!</definedName>
    <definedName name="__123Graph_F" localSheetId="6" hidden="1">#REF!</definedName>
    <definedName name="__123Graph_F" localSheetId="1" hidden="1">#REF!</definedName>
    <definedName name="__123Graph_F" localSheetId="19" hidden="1">#REF!</definedName>
    <definedName name="__123Graph_F" localSheetId="20" hidden="1">#REF!</definedName>
    <definedName name="__123Graph_F" localSheetId="9" hidden="1">#REF!</definedName>
    <definedName name="__123Graph_F" localSheetId="7" hidden="1">#REF!</definedName>
    <definedName name="__123Graph_F" localSheetId="11" hidden="1">#REF!</definedName>
    <definedName name="__123Graph_F" localSheetId="10" hidden="1">#REF!</definedName>
    <definedName name="__123Graph_F" localSheetId="8" hidden="1">#REF!</definedName>
    <definedName name="__123Graph_F" localSheetId="12" hidden="1">#REF!</definedName>
    <definedName name="__123Graph_F" hidden="1">#REF!</definedName>
    <definedName name="__123Graph_X" localSheetId="17" hidden="1">#REF!</definedName>
    <definedName name="__123Graph_X" localSheetId="6" hidden="1">#REF!</definedName>
    <definedName name="__123Graph_X" localSheetId="1" hidden="1">#REF!</definedName>
    <definedName name="__123Graph_X" localSheetId="19" hidden="1">#REF!</definedName>
    <definedName name="__123Graph_X" localSheetId="20" hidden="1">#REF!</definedName>
    <definedName name="__123Graph_X" localSheetId="9" hidden="1">#REF!</definedName>
    <definedName name="__123Graph_X" localSheetId="7" hidden="1">#REF!</definedName>
    <definedName name="__123Graph_X" localSheetId="11" hidden="1">#REF!</definedName>
    <definedName name="__123Graph_X" localSheetId="10" hidden="1">#REF!</definedName>
    <definedName name="__123Graph_X" localSheetId="8" hidden="1">#REF!</definedName>
    <definedName name="__123Graph_X" localSheetId="12" hidden="1">#REF!</definedName>
    <definedName name="__123Graph_X" hidden="1">#REF!</definedName>
    <definedName name="_xlnm._FilterDatabase" localSheetId="6" hidden="1">'Material Costs'!$A$8:$V$117</definedName>
    <definedName name="_xlnm._FilterDatabase" localSheetId="18" hidden="1">'Proposed Fees'!$A$9:$N$136</definedName>
    <definedName name="_xlnm._FilterDatabase" localSheetId="19" hidden="1">'Proposed FY 24-25 Fees'!$A$9:$P$139</definedName>
    <definedName name="_xlnm._FilterDatabase" localSheetId="20" hidden="1">'Proposed FY 24-25 Overtime Fees'!$A$9:$P$108</definedName>
    <definedName name="_xlnm._FilterDatabase" localSheetId="9" hidden="1">'Yr 1 Equipment Cost Calc '!$A$8:$P$8</definedName>
    <definedName name="_xlnm._FilterDatabase" localSheetId="7" hidden="1">'Yr 1 Labor Cost Calc'!$A$8:$AP$8</definedName>
    <definedName name="_xlnm._FilterDatabase" localSheetId="10" hidden="1">'Yr 2 Equipment Cost Calc'!$A$8:$P$8</definedName>
    <definedName name="_xlnm._FilterDatabase" localSheetId="8" hidden="1">'Yr 2 Labor Cost Calc'!$A$8:$AL$8</definedName>
    <definedName name="_Order1" hidden="1">255</definedName>
    <definedName name="CBWorkbookPriority" hidden="1">-975096245</definedName>
    <definedName name="CBx_0f1cb818a55c425b9518e3658f54cf60" localSheetId="14" hidden="1">"'Figures_F'!$A$1"</definedName>
    <definedName name="CBx_bbf04f4b971c49b5870bb6ce64851c53" localSheetId="14" hidden="1">"'CB_DATA_'!$A$1"</definedName>
    <definedName name="CBx_Sheet_Guid" localSheetId="14" hidden="1">"'bbf04f4b-971c-49b5-870b-b6ce64851c53"</definedName>
    <definedName name="CBx_StorageType" localSheetId="14" hidden="1">1</definedName>
    <definedName name="Client">TOC!$C$2</definedName>
    <definedName name="Cust1" localSheetId="1">'OH Rate'!$B$10:$E$10</definedName>
    <definedName name="Cust2" localSheetId="1">'OH Rate'!$B$55:$E$59</definedName>
    <definedName name="Cust2">'Personnel Rates'!$B$9:$L$42</definedName>
    <definedName name="Cust3" localSheetId="9">'Yr 1 Equipment Cost Calc '!$B$8:$M$8</definedName>
    <definedName name="Cust3" localSheetId="7">'Yr 1 Labor Cost Calc'!$B$8:$T$8</definedName>
    <definedName name="Cust3" localSheetId="11">'Yr 1 Material Cost Calc'!$B$141:$O$141</definedName>
    <definedName name="Cust3" localSheetId="10">'Yr 2 Equipment Cost Calc'!$B$8:$M$8</definedName>
    <definedName name="Cust3" localSheetId="8">'Yr 2 Labor Cost Calc'!$B$8:$T$8</definedName>
    <definedName name="Cust3" localSheetId="12">'Yr 2 Material Cost Calc'!$B$141:$O$141</definedName>
    <definedName name="MAT_ESC_CAT">'Material Costs'!$C$131:$C$141</definedName>
    <definedName name="_xlnm.Print_Area" localSheetId="5">'Equipment Rates'!$B$1:$H$8</definedName>
    <definedName name="_xlnm.Print_Area" localSheetId="21">'Fee in Lieu'!$A$6:$P$57</definedName>
    <definedName name="_xlnm.Print_Area" localSheetId="6">'Material Costs'!$B$1:$R$8</definedName>
    <definedName name="_xlnm.Print_Area" localSheetId="1">'OH Rate'!$B$10:$F$34</definedName>
    <definedName name="_xlnm.Print_Area" localSheetId="3">'Personnel Rates'!$B$9:$L$42</definedName>
    <definedName name="_xlnm.Print_Area" localSheetId="18">'Proposed Fees'!$B$5:$N$161</definedName>
    <definedName name="_xlnm.Print_Area" localSheetId="19">'Proposed FY 24-25 Fees'!$B$3:$N$160</definedName>
    <definedName name="_xlnm.Print_Area" localSheetId="20">'Proposed FY 24-25 Overtime Fees'!$B$3:$O$119</definedName>
    <definedName name="_xlnm.Print_Area" localSheetId="2">'Salary Information'!$B$3:$O$64</definedName>
    <definedName name="_xlnm.Print_Area" localSheetId="0">TOC!$B$1:$C$36</definedName>
    <definedName name="_xlnm.Print_Area" localSheetId="9">'Yr 1 Equipment Cost Calc '!$B$8:$M$8</definedName>
    <definedName name="_xlnm.Print_Area" localSheetId="13">'Yr 1 Fee Calc'!$B$4:$G$135</definedName>
    <definedName name="_xlnm.Print_Area" localSheetId="7">'Yr 1 Labor Cost Calc'!$B$8:$T$8</definedName>
    <definedName name="_xlnm.Print_Area" localSheetId="11">'Yr 1 Material Cost Calc'!$B$3:$U$267</definedName>
    <definedName name="_xlnm.Print_Area" localSheetId="10">'Yr 2 Equipment Cost Calc'!$B$8:$M$8</definedName>
    <definedName name="_xlnm.Print_Area" localSheetId="15">'Yr 2 Fee Calc'!$B$4:$G$135</definedName>
    <definedName name="_xlnm.Print_Area" localSheetId="8">'Yr 2 Labor Cost Calc'!$B$8:$T$8</definedName>
    <definedName name="_xlnm.Print_Area" localSheetId="12">'Yr 2 Material Cost Calc'!$B$3:$U$267</definedName>
    <definedName name="_xlnm.Print_Titles" localSheetId="5">'Equipment Rates'!$3:$6</definedName>
    <definedName name="_xlnm.Print_Titles" localSheetId="17">'Existing Fees '!$7:$8</definedName>
    <definedName name="_xlnm.Print_Titles" localSheetId="6">'Material Costs'!$5:$8</definedName>
    <definedName name="_xlnm.Print_Titles" localSheetId="1">'OH Rate'!$3:$8</definedName>
    <definedName name="_xlnm.Print_Titles" localSheetId="3">'Personnel Rates'!$B:$D,'Personnel Rates'!$44:$45</definedName>
    <definedName name="_xlnm.Print_Titles" localSheetId="18">'Proposed Fees'!$5:$9</definedName>
    <definedName name="_xlnm.Print_Titles" localSheetId="19">'Proposed FY 24-25 Fees'!$3:$9</definedName>
    <definedName name="_xlnm.Print_Titles" localSheetId="20">'Proposed FY 24-25 Overtime Fees'!$3:$9</definedName>
    <definedName name="_xlnm.Print_Titles" localSheetId="2">'Salary Information'!$3:$10</definedName>
    <definedName name="_xlnm.Print_Titles" localSheetId="9">'Yr 1 Equipment Cost Calc '!$5:$8</definedName>
    <definedName name="_xlnm.Print_Titles" localSheetId="13">'Yr 1 Fee Calc'!$6:$9</definedName>
    <definedName name="_xlnm.Print_Titles" localSheetId="7">'Yr 1 Labor Cost Calc'!$B:$C,'Yr 1 Labor Cost Calc'!$265:$268</definedName>
    <definedName name="_xlnm.Print_Titles" localSheetId="11">'Yr 1 Material Cost Calc'!$B:$C,'Yr 1 Material Cost Calc'!$138:$141</definedName>
    <definedName name="_xlnm.Print_Titles" localSheetId="10">'Yr 2 Equipment Cost Calc'!$135:$138</definedName>
    <definedName name="_xlnm.Print_Titles" localSheetId="15">'Yr 2 Fee Calc'!$137:$139</definedName>
    <definedName name="_xlnm.Print_Titles" localSheetId="8">'Yr 2 Labor Cost Calc'!$B:$C,'Yr 2 Labor Cost Calc'!$135:$138</definedName>
    <definedName name="_xlnm.Print_Titles" localSheetId="12">'Yr 2 Material Cost Calc'!$B:$C,'Yr 2 Material Cost Calc'!$138:$141</definedName>
    <definedName name="Title">TOC!$C$4</definedName>
    <definedName name="ZSHOW" hidden="1">[1]A!$G$20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3" i="114" l="1"/>
  <c r="C133" i="101"/>
  <c r="B3" i="117"/>
  <c r="B2" i="117"/>
  <c r="B4" i="119"/>
  <c r="B3" i="119"/>
  <c r="C135" i="115"/>
  <c r="C135" i="106"/>
  <c r="C121" i="107" l="1"/>
  <c r="C120" i="107"/>
  <c r="K121" i="102"/>
  <c r="J121" i="102"/>
  <c r="I121" i="102"/>
  <c r="H121" i="102"/>
  <c r="F121" i="102"/>
  <c r="E121" i="102"/>
  <c r="C115" i="107" l="1"/>
  <c r="C116" i="107"/>
  <c r="C117" i="107"/>
  <c r="C118" i="107"/>
  <c r="C119" i="107"/>
  <c r="C158" i="111"/>
  <c r="B159" i="111"/>
  <c r="C159" i="111"/>
  <c r="C160" i="111"/>
  <c r="B161" i="111"/>
  <c r="C161" i="111"/>
  <c r="B162" i="111"/>
  <c r="C162" i="111"/>
  <c r="C163" i="111"/>
  <c r="C149" i="111"/>
  <c r="C144" i="111"/>
  <c r="C145" i="111"/>
  <c r="C146" i="111"/>
  <c r="C147" i="111"/>
  <c r="C148" i="111"/>
  <c r="B142" i="111"/>
  <c r="B143" i="111"/>
  <c r="P141" i="115"/>
  <c r="Q141" i="115"/>
  <c r="R141" i="115"/>
  <c r="S141" i="115"/>
  <c r="R141" i="106"/>
  <c r="Q141" i="106"/>
  <c r="P141" i="106"/>
  <c r="E7" i="102"/>
  <c r="I16" i="119" l="1"/>
  <c r="M16" i="119" s="1"/>
  <c r="I17" i="119" l="1"/>
  <c r="J17" i="119" s="1"/>
  <c r="K17" i="119" s="1"/>
  <c r="J16" i="119"/>
  <c r="K16" i="119" s="1"/>
  <c r="L17" i="119" l="1"/>
  <c r="M17" i="119" s="1"/>
  <c r="I18" i="119"/>
  <c r="L18" i="119" s="1"/>
  <c r="M18" i="119" s="1"/>
  <c r="J18" i="119" l="1"/>
  <c r="K18" i="119" s="1"/>
  <c r="I19" i="119"/>
  <c r="I20" i="119" s="1"/>
  <c r="L19" i="119"/>
  <c r="M19" i="119" s="1"/>
  <c r="J19" i="119"/>
  <c r="K19" i="119" s="1"/>
  <c r="I21" i="119" l="1"/>
  <c r="J20" i="119"/>
  <c r="K20" i="119" s="1"/>
  <c r="L20" i="119"/>
  <c r="M20" i="119" s="1"/>
  <c r="L21" i="119" l="1"/>
  <c r="M21" i="119" s="1"/>
  <c r="J21" i="119"/>
  <c r="K21" i="119" s="1"/>
  <c r="I22" i="119"/>
  <c r="I23" i="119" l="1"/>
  <c r="L22" i="119"/>
  <c r="M22" i="119" s="1"/>
  <c r="J22" i="119"/>
  <c r="K22" i="119" s="1"/>
  <c r="J23" i="119" l="1"/>
  <c r="K23" i="119" s="1"/>
  <c r="I24" i="119"/>
  <c r="L23" i="119"/>
  <c r="M23" i="119" s="1"/>
  <c r="I25" i="119" l="1"/>
  <c r="L24" i="119"/>
  <c r="M24" i="119" s="1"/>
  <c r="J24" i="119"/>
  <c r="K24" i="119" s="1"/>
  <c r="I26" i="119" l="1"/>
  <c r="L25" i="119"/>
  <c r="M25" i="119" s="1"/>
  <c r="J25" i="119"/>
  <c r="K25" i="119" s="1"/>
  <c r="J26" i="119" l="1"/>
  <c r="K26" i="119" s="1"/>
  <c r="L26" i="119"/>
  <c r="M26" i="119" s="1"/>
  <c r="I27" i="119"/>
  <c r="I28" i="119" l="1"/>
  <c r="L27" i="119"/>
  <c r="M27" i="119" s="1"/>
  <c r="J27" i="119"/>
  <c r="K27" i="119" s="1"/>
  <c r="I29" i="119" l="1"/>
  <c r="J28" i="119"/>
  <c r="K28" i="119" s="1"/>
  <c r="L28" i="119"/>
  <c r="M28" i="119" s="1"/>
  <c r="L29" i="119" l="1"/>
  <c r="M29" i="119" s="1"/>
  <c r="J29" i="119"/>
  <c r="K29" i="119" s="1"/>
  <c r="I30" i="119"/>
  <c r="I31" i="119" l="1"/>
  <c r="L30" i="119"/>
  <c r="M30" i="119" s="1"/>
  <c r="J30" i="119"/>
  <c r="K30" i="119" s="1"/>
  <c r="J31" i="119" l="1"/>
  <c r="K31" i="119" s="1"/>
  <c r="I32" i="119"/>
  <c r="L31" i="119"/>
  <c r="M31" i="119" s="1"/>
  <c r="L32" i="119" l="1"/>
  <c r="M32" i="119" s="1"/>
  <c r="J32" i="119"/>
  <c r="K32" i="119" s="1"/>
  <c r="I33" i="119"/>
  <c r="I34" i="119" l="1"/>
  <c r="J33" i="119"/>
  <c r="K33" i="119" s="1"/>
  <c r="L33" i="119"/>
  <c r="M33" i="119" s="1"/>
  <c r="J34" i="119" l="1"/>
  <c r="K34" i="119" s="1"/>
  <c r="L34" i="119"/>
  <c r="M34" i="119" s="1"/>
  <c r="I35" i="119"/>
  <c r="I36" i="119" l="1"/>
  <c r="L35" i="119"/>
  <c r="M35" i="119" s="1"/>
  <c r="J35" i="119"/>
  <c r="K35" i="119" s="1"/>
  <c r="J36" i="119" l="1"/>
  <c r="K36" i="119" s="1"/>
  <c r="I37" i="119"/>
  <c r="L36" i="119"/>
  <c r="M36" i="119" s="1"/>
  <c r="L37" i="119" l="1"/>
  <c r="M37" i="119" s="1"/>
  <c r="I38" i="119"/>
  <c r="J37" i="119"/>
  <c r="K37" i="119" s="1"/>
  <c r="I39" i="119" l="1"/>
  <c r="L38" i="119"/>
  <c r="M38" i="119" s="1"/>
  <c r="J38" i="119"/>
  <c r="K38" i="119" s="1"/>
  <c r="J39" i="119" l="1"/>
  <c r="K39" i="119" s="1"/>
  <c r="I40" i="119"/>
  <c r="L39" i="119"/>
  <c r="M39" i="119" s="1"/>
  <c r="L40" i="119" l="1"/>
  <c r="M40" i="119" s="1"/>
  <c r="J40" i="119"/>
  <c r="K40" i="119" s="1"/>
  <c r="I41" i="119"/>
  <c r="J41" i="119" l="1"/>
  <c r="K41" i="119" s="1"/>
  <c r="I42" i="119"/>
  <c r="L41" i="119"/>
  <c r="M41" i="119" s="1"/>
  <c r="J42" i="119" l="1"/>
  <c r="K42" i="119" s="1"/>
  <c r="L42" i="119"/>
  <c r="M42" i="119" s="1"/>
  <c r="I43" i="119"/>
  <c r="I44" i="119" l="1"/>
  <c r="L43" i="119"/>
  <c r="M43" i="119" s="1"/>
  <c r="J43" i="119"/>
  <c r="K43" i="119" s="1"/>
  <c r="J44" i="119" l="1"/>
  <c r="K44" i="119" s="1"/>
  <c r="I45" i="119"/>
  <c r="L44" i="119"/>
  <c r="M44" i="119" s="1"/>
  <c r="L45" i="119" l="1"/>
  <c r="M45" i="119" s="1"/>
  <c r="J45" i="119"/>
  <c r="K45" i="119" s="1"/>
  <c r="I46" i="119"/>
  <c r="I47" i="119" l="1"/>
  <c r="L46" i="119"/>
  <c r="M46" i="119" s="1"/>
  <c r="J46" i="119"/>
  <c r="K46" i="119" s="1"/>
  <c r="J47" i="119" l="1"/>
  <c r="K47" i="119" s="1"/>
  <c r="I48" i="119"/>
  <c r="L47" i="119"/>
  <c r="M47" i="119" s="1"/>
  <c r="L48" i="119" l="1"/>
  <c r="M48" i="119" s="1"/>
  <c r="J48" i="119"/>
  <c r="K48" i="119" s="1"/>
  <c r="I49" i="119"/>
  <c r="I50" i="119" l="1"/>
  <c r="L49" i="119"/>
  <c r="M49" i="119" s="1"/>
  <c r="J49" i="119"/>
  <c r="K49" i="119" s="1"/>
  <c r="J50" i="119" l="1"/>
  <c r="K50" i="119" s="1"/>
  <c r="L50" i="119"/>
  <c r="M50" i="119" s="1"/>
  <c r="I51" i="119"/>
  <c r="I52" i="119" l="1"/>
  <c r="L51" i="119"/>
  <c r="M51" i="119" s="1"/>
  <c r="J51" i="119"/>
  <c r="K51" i="119" s="1"/>
  <c r="J52" i="119" l="1"/>
  <c r="K52" i="119" s="1"/>
  <c r="I53" i="119"/>
  <c r="L52" i="119"/>
  <c r="M52" i="119" s="1"/>
  <c r="L53" i="119" l="1"/>
  <c r="M53" i="119" s="1"/>
  <c r="J53" i="119"/>
  <c r="K53" i="119" s="1"/>
  <c r="I54" i="119"/>
  <c r="I55" i="119" l="1"/>
  <c r="L54" i="119"/>
  <c r="M54" i="119" s="1"/>
  <c r="J54" i="119"/>
  <c r="K54" i="119" s="1"/>
  <c r="J55" i="119" l="1"/>
  <c r="K55" i="119" s="1"/>
  <c r="L55" i="119"/>
  <c r="M55" i="119" s="1"/>
  <c r="I56" i="119"/>
  <c r="L56" i="119" l="1"/>
  <c r="M56" i="119" s="1"/>
  <c r="J56" i="119"/>
  <c r="K56" i="119" s="1"/>
  <c r="I57" i="119"/>
  <c r="L57" i="119" l="1"/>
  <c r="M57" i="119" s="1"/>
  <c r="J57" i="119"/>
  <c r="K57" i="119" s="1"/>
  <c r="N14" i="119" l="1"/>
  <c r="O14" i="119" s="1"/>
  <c r="X127" i="113" l="1"/>
  <c r="Y127" i="113"/>
  <c r="Z127" i="113"/>
  <c r="AA127" i="113"/>
  <c r="AB127" i="113"/>
  <c r="AC127" i="113"/>
  <c r="AD127" i="113"/>
  <c r="AE127" i="113"/>
  <c r="AF127" i="113"/>
  <c r="AG127" i="113"/>
  <c r="AH127" i="113"/>
  <c r="W127" i="113"/>
  <c r="D131" i="111" l="1"/>
  <c r="L131" i="85"/>
  <c r="K131" i="85"/>
  <c r="O27" i="117" l="1"/>
  <c r="P26" i="117"/>
  <c r="O26" i="117"/>
  <c r="O29" i="117" s="1"/>
  <c r="P25" i="117"/>
  <c r="P29" i="117" s="1"/>
  <c r="O25" i="117"/>
  <c r="P24" i="117"/>
  <c r="O24" i="117"/>
  <c r="P23" i="117"/>
  <c r="O23" i="117"/>
  <c r="O31" i="117" s="1"/>
  <c r="C27" i="87" s="1"/>
  <c r="P22" i="117"/>
  <c r="O22" i="117"/>
  <c r="P21" i="117"/>
  <c r="O21" i="117"/>
  <c r="P20" i="117"/>
  <c r="O20" i="117"/>
  <c r="P19" i="117"/>
  <c r="O19" i="117"/>
  <c r="P18" i="117"/>
  <c r="O18" i="117"/>
  <c r="B76" i="42"/>
  <c r="B68" i="42"/>
  <c r="B69" i="42" s="1"/>
  <c r="B49" i="42"/>
  <c r="B50" i="42" s="1"/>
  <c r="H134" i="111"/>
  <c r="G134" i="111"/>
  <c r="C25" i="87" l="1"/>
  <c r="P30" i="117"/>
  <c r="O30" i="117"/>
  <c r="C26" i="87" s="1"/>
  <c r="B51" i="42"/>
  <c r="B52" i="42" s="1"/>
  <c r="D18" i="87" l="1"/>
  <c r="E18" i="87"/>
  <c r="M18" i="87"/>
  <c r="M19" i="87" s="1"/>
  <c r="K18" i="87"/>
  <c r="K19" i="87" s="1"/>
  <c r="F18" i="87"/>
  <c r="N18" i="87"/>
  <c r="N19" i="87" s="1"/>
  <c r="G18" i="87"/>
  <c r="G19" i="87" s="1"/>
  <c r="H18" i="87"/>
  <c r="H19" i="87" s="1"/>
  <c r="I18" i="87"/>
  <c r="J18" i="87"/>
  <c r="L18" i="87"/>
  <c r="L19" i="87" s="1"/>
  <c r="D19" i="87"/>
  <c r="D20" i="87" s="1"/>
  <c r="F19" i="87"/>
  <c r="J19" i="87"/>
  <c r="E19" i="87"/>
  <c r="I19" i="87"/>
  <c r="B53" i="42"/>
  <c r="B54" i="42" s="1"/>
  <c r="H8" i="109"/>
  <c r="AJ73" i="42"/>
  <c r="AI73" i="42"/>
  <c r="AH73" i="42"/>
  <c r="AG73" i="42"/>
  <c r="AF73" i="42"/>
  <c r="AE73" i="42"/>
  <c r="AD73" i="42"/>
  <c r="AC73" i="42"/>
  <c r="AB73" i="42"/>
  <c r="AA73" i="42"/>
  <c r="Z73" i="42"/>
  <c r="Y73" i="42"/>
  <c r="X73" i="42"/>
  <c r="W73" i="42"/>
  <c r="V73" i="42"/>
  <c r="U73" i="42"/>
  <c r="T73" i="42"/>
  <c r="S73" i="42"/>
  <c r="R73" i="42"/>
  <c r="Q73" i="42"/>
  <c r="P73" i="42"/>
  <c r="O73" i="42"/>
  <c r="N73" i="42"/>
  <c r="M73" i="42"/>
  <c r="L73" i="42"/>
  <c r="K73" i="42"/>
  <c r="J73" i="42"/>
  <c r="I73" i="42"/>
  <c r="H73" i="42"/>
  <c r="G73" i="42"/>
  <c r="F73" i="42"/>
  <c r="E73" i="42"/>
  <c r="B57" i="42" l="1"/>
  <c r="B58" i="42" s="1"/>
  <c r="F20" i="87"/>
  <c r="G20" i="87"/>
  <c r="I20" i="87"/>
  <c r="N20" i="87"/>
  <c r="C260" i="116"/>
  <c r="C248" i="116"/>
  <c r="C247" i="116"/>
  <c r="C135" i="116"/>
  <c r="C265" i="116" s="1"/>
  <c r="C134" i="116"/>
  <c r="C264" i="116" s="1"/>
  <c r="C133" i="116"/>
  <c r="C263" i="116" s="1"/>
  <c r="C132" i="116"/>
  <c r="C262" i="116" s="1"/>
  <c r="C131" i="116"/>
  <c r="C128" i="116"/>
  <c r="C258" i="116" s="1"/>
  <c r="C127" i="116"/>
  <c r="C257" i="116" s="1"/>
  <c r="C126" i="116"/>
  <c r="C256" i="116" s="1"/>
  <c r="C124" i="116"/>
  <c r="C254" i="116" s="1"/>
  <c r="C118" i="116"/>
  <c r="C117" i="116"/>
  <c r="C78" i="116"/>
  <c r="C208" i="116" s="1"/>
  <c r="C77" i="116"/>
  <c r="C207" i="116" s="1"/>
  <c r="C76" i="116"/>
  <c r="C206" i="116" s="1"/>
  <c r="C75" i="116"/>
  <c r="C205" i="116" s="1"/>
  <c r="C74" i="116"/>
  <c r="C204" i="116" s="1"/>
  <c r="C73" i="116"/>
  <c r="C203" i="116" s="1"/>
  <c r="C72" i="116"/>
  <c r="C202" i="116" s="1"/>
  <c r="C71" i="116"/>
  <c r="C201" i="116" s="1"/>
  <c r="C70" i="116"/>
  <c r="C200" i="116" s="1"/>
  <c r="C69" i="116"/>
  <c r="C199" i="116" s="1"/>
  <c r="C68" i="116"/>
  <c r="C198" i="116" s="1"/>
  <c r="B5" i="116"/>
  <c r="B4" i="116"/>
  <c r="U267" i="115"/>
  <c r="C267" i="115"/>
  <c r="C266" i="115"/>
  <c r="U265" i="115"/>
  <c r="C265" i="115"/>
  <c r="U264" i="115"/>
  <c r="C264" i="115"/>
  <c r="C263" i="115"/>
  <c r="U262" i="115"/>
  <c r="C262" i="115"/>
  <c r="C261" i="115"/>
  <c r="C260" i="115"/>
  <c r="U259" i="115"/>
  <c r="C259" i="115"/>
  <c r="C258" i="115"/>
  <c r="U257" i="115"/>
  <c r="C256" i="115"/>
  <c r="C255" i="115"/>
  <c r="C253" i="115"/>
  <c r="U252" i="115"/>
  <c r="C252" i="115"/>
  <c r="U251" i="115"/>
  <c r="C251" i="115"/>
  <c r="U250" i="115"/>
  <c r="C250" i="115"/>
  <c r="U249" i="115"/>
  <c r="C249" i="115"/>
  <c r="C248" i="115"/>
  <c r="C247" i="115"/>
  <c r="U245" i="115"/>
  <c r="C245" i="115"/>
  <c r="C244" i="115"/>
  <c r="C243" i="115"/>
  <c r="C242" i="115"/>
  <c r="C241" i="115"/>
  <c r="C240" i="115"/>
  <c r="C239" i="115"/>
  <c r="C238" i="115"/>
  <c r="C237" i="115"/>
  <c r="C236" i="115"/>
  <c r="C235" i="115"/>
  <c r="C234" i="115"/>
  <c r="C233" i="115"/>
  <c r="C232" i="115"/>
  <c r="C231" i="115"/>
  <c r="C230" i="115"/>
  <c r="C229" i="115"/>
  <c r="C228" i="115"/>
  <c r="C227" i="115"/>
  <c r="C226" i="115"/>
  <c r="C225" i="115"/>
  <c r="C224" i="115"/>
  <c r="C223" i="115"/>
  <c r="C222" i="115"/>
  <c r="C221" i="115"/>
  <c r="C217" i="115"/>
  <c r="C216" i="115"/>
  <c r="C215" i="115"/>
  <c r="C214" i="115"/>
  <c r="C213" i="115"/>
  <c r="C212" i="115"/>
  <c r="C211" i="115"/>
  <c r="U210" i="115"/>
  <c r="C210" i="115"/>
  <c r="U209" i="115"/>
  <c r="C209" i="115"/>
  <c r="C208" i="115"/>
  <c r="C207" i="115"/>
  <c r="C206" i="115"/>
  <c r="C205" i="115"/>
  <c r="C204" i="115"/>
  <c r="U203" i="115"/>
  <c r="C203" i="115"/>
  <c r="U202" i="115"/>
  <c r="C202" i="115"/>
  <c r="U201" i="115"/>
  <c r="C201" i="115"/>
  <c r="U200" i="115"/>
  <c r="C200" i="115"/>
  <c r="C199" i="115"/>
  <c r="U198" i="115"/>
  <c r="C198" i="115"/>
  <c r="U197" i="115"/>
  <c r="C197" i="115"/>
  <c r="U196" i="115"/>
  <c r="C196" i="115"/>
  <c r="C195" i="115"/>
  <c r="U194" i="115"/>
  <c r="C194" i="115"/>
  <c r="U193" i="115"/>
  <c r="C193" i="115"/>
  <c r="U192" i="115"/>
  <c r="C192" i="115"/>
  <c r="U191" i="115"/>
  <c r="C191" i="115"/>
  <c r="U190" i="115"/>
  <c r="C190" i="115"/>
  <c r="U189" i="115"/>
  <c r="C189" i="115"/>
  <c r="U188" i="115"/>
  <c r="C188" i="115"/>
  <c r="U187" i="115"/>
  <c r="C187" i="115"/>
  <c r="U186" i="115"/>
  <c r="C186" i="115"/>
  <c r="U185" i="115"/>
  <c r="C185" i="115"/>
  <c r="U184" i="115"/>
  <c r="C184" i="115"/>
  <c r="U183" i="115"/>
  <c r="C183" i="115"/>
  <c r="U182" i="115"/>
  <c r="C182" i="115"/>
  <c r="U181" i="115"/>
  <c r="C181" i="115"/>
  <c r="U180" i="115"/>
  <c r="C180" i="115"/>
  <c r="U179" i="115"/>
  <c r="C179" i="115"/>
  <c r="C178" i="115"/>
  <c r="C177" i="115"/>
  <c r="C176" i="115"/>
  <c r="C175" i="115"/>
  <c r="C174" i="115"/>
  <c r="C173" i="115"/>
  <c r="C172" i="115"/>
  <c r="C171" i="115"/>
  <c r="C170" i="115"/>
  <c r="C169" i="115"/>
  <c r="C168" i="115"/>
  <c r="C167" i="115"/>
  <c r="C166" i="115"/>
  <c r="C165" i="115"/>
  <c r="C164" i="115"/>
  <c r="C163" i="115"/>
  <c r="C162" i="115"/>
  <c r="C161" i="115"/>
  <c r="C160" i="115"/>
  <c r="C159" i="115"/>
  <c r="C158" i="115"/>
  <c r="C157" i="115"/>
  <c r="C156" i="115"/>
  <c r="C155" i="115"/>
  <c r="C154" i="115"/>
  <c r="C153" i="115"/>
  <c r="C152" i="115"/>
  <c r="C151" i="115"/>
  <c r="C150" i="115"/>
  <c r="C149" i="115"/>
  <c r="C148" i="115"/>
  <c r="U147" i="115"/>
  <c r="C147" i="115"/>
  <c r="U146" i="115"/>
  <c r="C146" i="115"/>
  <c r="U145" i="115"/>
  <c r="C145" i="115"/>
  <c r="U144" i="115"/>
  <c r="C144" i="115"/>
  <c r="C143" i="115"/>
  <c r="O141" i="115"/>
  <c r="N141" i="115"/>
  <c r="M141" i="115"/>
  <c r="L141" i="115"/>
  <c r="K141" i="115"/>
  <c r="J141" i="115"/>
  <c r="I141" i="115"/>
  <c r="H141" i="115"/>
  <c r="G141" i="115"/>
  <c r="F141" i="115"/>
  <c r="E141" i="115"/>
  <c r="D141" i="115"/>
  <c r="C136" i="115"/>
  <c r="C134" i="115"/>
  <c r="C133" i="115"/>
  <c r="C132" i="115"/>
  <c r="C131" i="115"/>
  <c r="C130" i="115"/>
  <c r="C129" i="115"/>
  <c r="C128" i="115"/>
  <c r="C127" i="115"/>
  <c r="C126" i="115"/>
  <c r="C125" i="115"/>
  <c r="C124" i="115"/>
  <c r="C123" i="115"/>
  <c r="C122" i="115"/>
  <c r="C121" i="115"/>
  <c r="C120" i="115"/>
  <c r="C119" i="115"/>
  <c r="C118" i="115"/>
  <c r="C117" i="115"/>
  <c r="C116" i="115"/>
  <c r="C115" i="115"/>
  <c r="C114" i="115"/>
  <c r="C113" i="115"/>
  <c r="C112" i="115"/>
  <c r="C111" i="115"/>
  <c r="C110" i="115"/>
  <c r="C109" i="115"/>
  <c r="C108" i="115"/>
  <c r="C107" i="115"/>
  <c r="C106" i="115"/>
  <c r="C105" i="115"/>
  <c r="C104" i="115"/>
  <c r="C103" i="115"/>
  <c r="C102" i="115"/>
  <c r="C101" i="115"/>
  <c r="C100" i="115"/>
  <c r="C99" i="115"/>
  <c r="C98" i="115"/>
  <c r="C97" i="115"/>
  <c r="C96" i="115"/>
  <c r="C95" i="115"/>
  <c r="C94" i="115"/>
  <c r="C93" i="115"/>
  <c r="M92" i="115"/>
  <c r="M100" i="115" s="1"/>
  <c r="C92" i="115"/>
  <c r="C91" i="115"/>
  <c r="C90" i="115"/>
  <c r="M89" i="115"/>
  <c r="C89" i="115"/>
  <c r="M88" i="115"/>
  <c r="C88" i="115"/>
  <c r="M87" i="115"/>
  <c r="C87" i="115"/>
  <c r="C86" i="115"/>
  <c r="C85" i="115"/>
  <c r="C84" i="115"/>
  <c r="C83" i="115"/>
  <c r="C82" i="115"/>
  <c r="C81" i="115"/>
  <c r="C80" i="115"/>
  <c r="C79" i="115"/>
  <c r="C78" i="115"/>
  <c r="C77" i="115"/>
  <c r="C76" i="115"/>
  <c r="C75" i="115"/>
  <c r="C74" i="115"/>
  <c r="C73" i="115"/>
  <c r="C72" i="115"/>
  <c r="C71" i="115"/>
  <c r="C70" i="115"/>
  <c r="C69" i="115"/>
  <c r="C68" i="115"/>
  <c r="C67" i="115"/>
  <c r="C66" i="115"/>
  <c r="C65" i="115"/>
  <c r="C64" i="115"/>
  <c r="C63" i="115"/>
  <c r="C62" i="115"/>
  <c r="C61" i="115"/>
  <c r="C60" i="115"/>
  <c r="C59" i="115"/>
  <c r="C58" i="115"/>
  <c r="C57" i="115"/>
  <c r="C56" i="115"/>
  <c r="C55" i="115"/>
  <c r="C54" i="115"/>
  <c r="C53" i="115"/>
  <c r="C52" i="115"/>
  <c r="C51" i="115"/>
  <c r="C50" i="115"/>
  <c r="C49" i="115"/>
  <c r="C48" i="115"/>
  <c r="C47" i="115"/>
  <c r="C46" i="115"/>
  <c r="C45" i="115"/>
  <c r="C44" i="115"/>
  <c r="C43" i="115"/>
  <c r="C42" i="115"/>
  <c r="C41" i="115"/>
  <c r="C40" i="115"/>
  <c r="C39" i="115"/>
  <c r="C38" i="115"/>
  <c r="C37" i="115"/>
  <c r="C36" i="115"/>
  <c r="C35" i="115"/>
  <c r="C34" i="115"/>
  <c r="C33" i="115"/>
  <c r="C32" i="115"/>
  <c r="C31" i="115"/>
  <c r="C30" i="115"/>
  <c r="C29" i="115"/>
  <c r="C28" i="115"/>
  <c r="C27" i="115"/>
  <c r="C26" i="115"/>
  <c r="C25" i="115"/>
  <c r="C24" i="115"/>
  <c r="C23" i="115"/>
  <c r="C22" i="115"/>
  <c r="C21" i="115"/>
  <c r="C20" i="115"/>
  <c r="C19" i="115"/>
  <c r="C18" i="115"/>
  <c r="C17" i="115"/>
  <c r="C16" i="115"/>
  <c r="C15" i="115"/>
  <c r="C14" i="115"/>
  <c r="C13" i="115"/>
  <c r="C12" i="115"/>
  <c r="C11" i="115"/>
  <c r="B4" i="115"/>
  <c r="B3" i="115"/>
  <c r="P134" i="114"/>
  <c r="C134" i="114"/>
  <c r="P132" i="114"/>
  <c r="C132" i="114"/>
  <c r="P131" i="114"/>
  <c r="C131" i="114"/>
  <c r="C130" i="114"/>
  <c r="P129" i="114"/>
  <c r="C129" i="114"/>
  <c r="C128" i="114"/>
  <c r="P127" i="114"/>
  <c r="M127" i="114"/>
  <c r="C127" i="114"/>
  <c r="C257" i="114" s="1"/>
  <c r="P126" i="114"/>
  <c r="C126" i="114"/>
  <c r="C256" i="114" s="1"/>
  <c r="P125" i="114"/>
  <c r="C125" i="114"/>
  <c r="C255" i="114" s="1"/>
  <c r="P124" i="114"/>
  <c r="P123" i="114"/>
  <c r="C123" i="114"/>
  <c r="C253" i="114" s="1"/>
  <c r="C122" i="114"/>
  <c r="P120" i="114"/>
  <c r="C120" i="114"/>
  <c r="P119" i="114"/>
  <c r="C119" i="114"/>
  <c r="P118" i="114"/>
  <c r="C118" i="114"/>
  <c r="P117" i="114"/>
  <c r="C117" i="114"/>
  <c r="C247" i="114" s="1"/>
  <c r="P116" i="114"/>
  <c r="C116" i="114"/>
  <c r="C246" i="114" s="1"/>
  <c r="C115" i="114"/>
  <c r="C114" i="114"/>
  <c r="P112" i="114"/>
  <c r="C112" i="114"/>
  <c r="P111" i="114"/>
  <c r="C111" i="114"/>
  <c r="P110" i="114"/>
  <c r="C110" i="114"/>
  <c r="P109" i="114"/>
  <c r="C109" i="114"/>
  <c r="C108" i="114"/>
  <c r="P107" i="114"/>
  <c r="C107" i="114"/>
  <c r="P106" i="114"/>
  <c r="C106" i="114"/>
  <c r="P105" i="114"/>
  <c r="C105" i="114"/>
  <c r="P104" i="114"/>
  <c r="C104" i="114"/>
  <c r="P103" i="114"/>
  <c r="C103" i="114"/>
  <c r="P102" i="114"/>
  <c r="C102" i="114"/>
  <c r="C101" i="114"/>
  <c r="P100" i="114"/>
  <c r="C100" i="114"/>
  <c r="P99" i="114"/>
  <c r="C99" i="114"/>
  <c r="P98" i="114"/>
  <c r="C98" i="114"/>
  <c r="P97" i="114"/>
  <c r="C97" i="114"/>
  <c r="P96" i="114"/>
  <c r="C96" i="114"/>
  <c r="C95" i="114"/>
  <c r="P94" i="114"/>
  <c r="C94" i="114"/>
  <c r="P93" i="114"/>
  <c r="C93" i="114"/>
  <c r="P92" i="114"/>
  <c r="C92" i="114"/>
  <c r="P91" i="114"/>
  <c r="C91" i="114"/>
  <c r="P90" i="114"/>
  <c r="C90" i="114"/>
  <c r="C89" i="114"/>
  <c r="C88" i="114"/>
  <c r="P87" i="114"/>
  <c r="P86" i="114"/>
  <c r="P85" i="114"/>
  <c r="C84" i="114"/>
  <c r="P83" i="114"/>
  <c r="C83" i="114"/>
  <c r="C213" i="114" s="1"/>
  <c r="P82" i="114"/>
  <c r="C82" i="114"/>
  <c r="C212" i="114" s="1"/>
  <c r="P81" i="114"/>
  <c r="C81" i="114"/>
  <c r="C211" i="114" s="1"/>
  <c r="P80" i="114"/>
  <c r="C80" i="114"/>
  <c r="C210" i="114" s="1"/>
  <c r="C79" i="114"/>
  <c r="C78" i="114"/>
  <c r="P77" i="114"/>
  <c r="C77" i="114"/>
  <c r="C207" i="114" s="1"/>
  <c r="P76" i="114"/>
  <c r="C76" i="114"/>
  <c r="C206" i="114" s="1"/>
  <c r="P75" i="114"/>
  <c r="C75" i="114"/>
  <c r="C205" i="114" s="1"/>
  <c r="P74" i="114"/>
  <c r="C74" i="114"/>
  <c r="C204" i="114" s="1"/>
  <c r="P73" i="114"/>
  <c r="C73" i="114"/>
  <c r="C203" i="114" s="1"/>
  <c r="P72" i="114"/>
  <c r="C72" i="114"/>
  <c r="C202" i="114" s="1"/>
  <c r="P71" i="114"/>
  <c r="C71" i="114"/>
  <c r="C201" i="114" s="1"/>
  <c r="P70" i="114"/>
  <c r="C70" i="114"/>
  <c r="C200" i="114" s="1"/>
  <c r="P69" i="114"/>
  <c r="C69" i="114"/>
  <c r="C199" i="114" s="1"/>
  <c r="P68" i="114"/>
  <c r="C68" i="114"/>
  <c r="C198" i="114" s="1"/>
  <c r="P67" i="114"/>
  <c r="C67" i="114"/>
  <c r="C197" i="114" s="1"/>
  <c r="C66" i="114"/>
  <c r="P65" i="114"/>
  <c r="C65" i="114"/>
  <c r="C195" i="114" s="1"/>
  <c r="P64" i="114"/>
  <c r="C64" i="114"/>
  <c r="C194" i="114" s="1"/>
  <c r="P63" i="114"/>
  <c r="C63" i="114"/>
  <c r="C193" i="114" s="1"/>
  <c r="C62" i="114"/>
  <c r="P61" i="114"/>
  <c r="C61" i="114"/>
  <c r="C191" i="114" s="1"/>
  <c r="P60" i="114"/>
  <c r="C60" i="114"/>
  <c r="C190" i="114" s="1"/>
  <c r="P59" i="114"/>
  <c r="C59" i="114"/>
  <c r="C189" i="114" s="1"/>
  <c r="P58" i="114"/>
  <c r="C58" i="114"/>
  <c r="C188" i="114" s="1"/>
  <c r="P57" i="114"/>
  <c r="C57" i="114"/>
  <c r="C187" i="114" s="1"/>
  <c r="P56" i="114"/>
  <c r="C56" i="114"/>
  <c r="C186" i="114" s="1"/>
  <c r="P55" i="114"/>
  <c r="C55" i="114"/>
  <c r="C185" i="114" s="1"/>
  <c r="P54" i="114"/>
  <c r="C54" i="114"/>
  <c r="C184" i="114" s="1"/>
  <c r="P53" i="114"/>
  <c r="C53" i="114"/>
  <c r="C183" i="114" s="1"/>
  <c r="P52" i="114"/>
  <c r="C52" i="114"/>
  <c r="C182" i="114" s="1"/>
  <c r="P51" i="114"/>
  <c r="C51" i="114"/>
  <c r="C181" i="114" s="1"/>
  <c r="P50" i="114"/>
  <c r="C50" i="114"/>
  <c r="C180" i="114" s="1"/>
  <c r="P49" i="114"/>
  <c r="C49" i="114"/>
  <c r="C179" i="114" s="1"/>
  <c r="P48" i="114"/>
  <c r="C48" i="114"/>
  <c r="C178" i="114" s="1"/>
  <c r="P47" i="114"/>
  <c r="C47" i="114"/>
  <c r="C177" i="114" s="1"/>
  <c r="P46" i="114"/>
  <c r="C46" i="114"/>
  <c r="C176" i="114" s="1"/>
  <c r="C45" i="114"/>
  <c r="C175" i="114" s="1"/>
  <c r="P44" i="114"/>
  <c r="C44" i="114"/>
  <c r="C174" i="114" s="1"/>
  <c r="P43" i="114"/>
  <c r="C43" i="114"/>
  <c r="C173" i="114" s="1"/>
  <c r="P42" i="114"/>
  <c r="C42" i="114"/>
  <c r="C172" i="114" s="1"/>
  <c r="P41" i="114"/>
  <c r="C41" i="114"/>
  <c r="C171" i="114" s="1"/>
  <c r="P40" i="114"/>
  <c r="C40" i="114"/>
  <c r="C170" i="114" s="1"/>
  <c r="P39" i="114"/>
  <c r="C39" i="114"/>
  <c r="C169" i="114" s="1"/>
  <c r="P38" i="114"/>
  <c r="C38" i="114"/>
  <c r="C168" i="114" s="1"/>
  <c r="P37" i="114"/>
  <c r="C37" i="114"/>
  <c r="C167" i="114" s="1"/>
  <c r="P36" i="114"/>
  <c r="C36" i="114"/>
  <c r="C166" i="114" s="1"/>
  <c r="P35" i="114"/>
  <c r="C35" i="114"/>
  <c r="C165" i="114" s="1"/>
  <c r="P34" i="114"/>
  <c r="C34" i="114"/>
  <c r="C164" i="114" s="1"/>
  <c r="P33" i="114"/>
  <c r="C33" i="114"/>
  <c r="C163" i="114" s="1"/>
  <c r="P32" i="114"/>
  <c r="C32" i="114"/>
  <c r="C162" i="114" s="1"/>
  <c r="P31" i="114"/>
  <c r="C31" i="114"/>
  <c r="C161" i="114" s="1"/>
  <c r="P30" i="114"/>
  <c r="C30" i="114"/>
  <c r="C160" i="114" s="1"/>
  <c r="P29" i="114"/>
  <c r="C29" i="114"/>
  <c r="C159" i="114" s="1"/>
  <c r="P28" i="114"/>
  <c r="C28" i="114"/>
  <c r="C158" i="114" s="1"/>
  <c r="P27" i="114"/>
  <c r="C27" i="114"/>
  <c r="C157" i="114" s="1"/>
  <c r="P26" i="114"/>
  <c r="C26" i="114"/>
  <c r="C156" i="114" s="1"/>
  <c r="P25" i="114"/>
  <c r="C25" i="114"/>
  <c r="C155" i="114" s="1"/>
  <c r="P24" i="114"/>
  <c r="C24" i="114"/>
  <c r="C154" i="114" s="1"/>
  <c r="P23" i="114"/>
  <c r="C23" i="114"/>
  <c r="C153" i="114" s="1"/>
  <c r="P22" i="114"/>
  <c r="C22" i="114"/>
  <c r="C152" i="114" s="1"/>
  <c r="P21" i="114"/>
  <c r="C21" i="114"/>
  <c r="C151" i="114" s="1"/>
  <c r="P20" i="114"/>
  <c r="C20" i="114"/>
  <c r="C150" i="114" s="1"/>
  <c r="P19" i="114"/>
  <c r="C19" i="114"/>
  <c r="C149" i="114" s="1"/>
  <c r="P18" i="114"/>
  <c r="C18" i="114"/>
  <c r="C148" i="114" s="1"/>
  <c r="P17" i="114"/>
  <c r="C17" i="114"/>
  <c r="C147" i="114" s="1"/>
  <c r="C16" i="114"/>
  <c r="C15" i="114"/>
  <c r="P14" i="114"/>
  <c r="C14" i="114"/>
  <c r="P13" i="114"/>
  <c r="C13" i="114"/>
  <c r="P12" i="114"/>
  <c r="C12" i="114"/>
  <c r="P11" i="114"/>
  <c r="C11" i="114"/>
  <c r="C10" i="114"/>
  <c r="N8" i="114"/>
  <c r="N138" i="114" s="1"/>
  <c r="M8" i="114"/>
  <c r="M138" i="114" s="1"/>
  <c r="L8" i="114"/>
  <c r="L138" i="114" s="1"/>
  <c r="K8" i="114"/>
  <c r="K138" i="114" s="1"/>
  <c r="J8" i="114"/>
  <c r="J138" i="114" s="1"/>
  <c r="I8" i="114"/>
  <c r="I138" i="114" s="1"/>
  <c r="H8" i="114"/>
  <c r="H138" i="114" s="1"/>
  <c r="G8" i="114"/>
  <c r="G138" i="114" s="1"/>
  <c r="F8" i="114"/>
  <c r="F138" i="114" s="1"/>
  <c r="E8" i="114"/>
  <c r="E138" i="114" s="1"/>
  <c r="D8" i="114"/>
  <c r="D138" i="114" s="1"/>
  <c r="B4" i="114"/>
  <c r="B3" i="114"/>
  <c r="C347" i="113"/>
  <c r="C346" i="113"/>
  <c r="C345" i="113"/>
  <c r="C134" i="113"/>
  <c r="C133" i="113"/>
  <c r="C132" i="113"/>
  <c r="C131" i="113"/>
  <c r="C130" i="113"/>
  <c r="C129" i="113"/>
  <c r="C389" i="113" s="1"/>
  <c r="C128" i="113"/>
  <c r="C127" i="113"/>
  <c r="C387" i="113" s="1"/>
  <c r="C126" i="113"/>
  <c r="C386" i="113" s="1"/>
  <c r="C125" i="113"/>
  <c r="C385" i="113" s="1"/>
  <c r="C384" i="113"/>
  <c r="C123" i="113"/>
  <c r="C383" i="113" s="1"/>
  <c r="C122" i="113"/>
  <c r="C120" i="113"/>
  <c r="C380" i="113" s="1"/>
  <c r="C119" i="113"/>
  <c r="C379" i="113" s="1"/>
  <c r="C118" i="113"/>
  <c r="C378" i="113" s="1"/>
  <c r="C117" i="113"/>
  <c r="C247" i="113" s="1"/>
  <c r="C116" i="113"/>
  <c r="C246" i="113" s="1"/>
  <c r="C115" i="113"/>
  <c r="C114" i="113"/>
  <c r="C112" i="113"/>
  <c r="C372" i="113" s="1"/>
  <c r="C111" i="113"/>
  <c r="C371" i="113" s="1"/>
  <c r="C110" i="113"/>
  <c r="C370" i="113" s="1"/>
  <c r="C109" i="113"/>
  <c r="C369" i="113" s="1"/>
  <c r="C108" i="113"/>
  <c r="C107" i="113"/>
  <c r="C367" i="113" s="1"/>
  <c r="C106" i="113"/>
  <c r="C366" i="113" s="1"/>
  <c r="C105" i="113"/>
  <c r="C365" i="113" s="1"/>
  <c r="C104" i="113"/>
  <c r="C364" i="113" s="1"/>
  <c r="C103" i="113"/>
  <c r="C363" i="113" s="1"/>
  <c r="C102" i="113"/>
  <c r="C362" i="113" s="1"/>
  <c r="C101" i="113"/>
  <c r="C100" i="113"/>
  <c r="C360" i="113" s="1"/>
  <c r="C99" i="113"/>
  <c r="C359" i="113" s="1"/>
  <c r="C98" i="113"/>
  <c r="C358" i="113" s="1"/>
  <c r="C97" i="113"/>
  <c r="C357" i="113" s="1"/>
  <c r="C96" i="113"/>
  <c r="C356" i="113" s="1"/>
  <c r="C95" i="113"/>
  <c r="C94" i="113"/>
  <c r="C354" i="113" s="1"/>
  <c r="C93" i="113"/>
  <c r="C353" i="113" s="1"/>
  <c r="C92" i="113"/>
  <c r="C352" i="113" s="1"/>
  <c r="C91" i="113"/>
  <c r="C351" i="113" s="1"/>
  <c r="C90" i="113"/>
  <c r="C350" i="113" s="1"/>
  <c r="C89" i="113"/>
  <c r="C88" i="113"/>
  <c r="C84" i="113"/>
  <c r="C83" i="113"/>
  <c r="C343" i="113" s="1"/>
  <c r="C82" i="113"/>
  <c r="C342" i="113" s="1"/>
  <c r="C81" i="113"/>
  <c r="C341" i="113" s="1"/>
  <c r="C80" i="113"/>
  <c r="C340" i="113" s="1"/>
  <c r="C79" i="113"/>
  <c r="C78" i="113"/>
  <c r="C77" i="113"/>
  <c r="C337" i="113" s="1"/>
  <c r="C76" i="113"/>
  <c r="C336" i="113" s="1"/>
  <c r="C75" i="113"/>
  <c r="C335" i="113" s="1"/>
  <c r="C74" i="113"/>
  <c r="C334" i="113" s="1"/>
  <c r="C73" i="113"/>
  <c r="C333" i="113" s="1"/>
  <c r="C72" i="113"/>
  <c r="C332" i="113" s="1"/>
  <c r="C71" i="113"/>
  <c r="C331" i="113" s="1"/>
  <c r="C70" i="113"/>
  <c r="C330" i="113" s="1"/>
  <c r="C69" i="113"/>
  <c r="C329" i="113" s="1"/>
  <c r="C68" i="113"/>
  <c r="C328" i="113" s="1"/>
  <c r="C67" i="113"/>
  <c r="C327" i="113" s="1"/>
  <c r="C66" i="113"/>
  <c r="C65" i="113"/>
  <c r="C64" i="113"/>
  <c r="C63" i="113"/>
  <c r="C62" i="113"/>
  <c r="C61" i="113"/>
  <c r="C191" i="113" s="1"/>
  <c r="C321" i="113" s="1"/>
  <c r="C60" i="113"/>
  <c r="C190" i="113" s="1"/>
  <c r="C320" i="113" s="1"/>
  <c r="C59" i="113"/>
  <c r="C189" i="113" s="1"/>
  <c r="C319" i="113" s="1"/>
  <c r="C58" i="113"/>
  <c r="C188" i="113" s="1"/>
  <c r="C318" i="113" s="1"/>
  <c r="C57" i="113"/>
  <c r="C187" i="113" s="1"/>
  <c r="C317" i="113" s="1"/>
  <c r="C56" i="113"/>
  <c r="C186" i="113" s="1"/>
  <c r="C316" i="113" s="1"/>
  <c r="C55" i="113"/>
  <c r="C185" i="113" s="1"/>
  <c r="C315" i="113" s="1"/>
  <c r="C54" i="113"/>
  <c r="C184" i="113" s="1"/>
  <c r="C314" i="113" s="1"/>
  <c r="C53" i="113"/>
  <c r="C183" i="113" s="1"/>
  <c r="C313" i="113" s="1"/>
  <c r="C52" i="113"/>
  <c r="C182" i="113" s="1"/>
  <c r="C312" i="113" s="1"/>
  <c r="C51" i="113"/>
  <c r="C181" i="113" s="1"/>
  <c r="C311" i="113" s="1"/>
  <c r="C50" i="113"/>
  <c r="C180" i="113" s="1"/>
  <c r="C310" i="113" s="1"/>
  <c r="C49" i="113"/>
  <c r="C179" i="113" s="1"/>
  <c r="C309" i="113" s="1"/>
  <c r="C48" i="113"/>
  <c r="C178" i="113" s="1"/>
  <c r="C308" i="113" s="1"/>
  <c r="C47" i="113"/>
  <c r="C177" i="113" s="1"/>
  <c r="C307" i="113" s="1"/>
  <c r="C46" i="113"/>
  <c r="C176" i="113" s="1"/>
  <c r="C306" i="113" s="1"/>
  <c r="C45" i="113"/>
  <c r="C175" i="113" s="1"/>
  <c r="C305" i="113" s="1"/>
  <c r="C44" i="113"/>
  <c r="C174" i="113" s="1"/>
  <c r="C304" i="113" s="1"/>
  <c r="C43" i="113"/>
  <c r="C173" i="113" s="1"/>
  <c r="C303" i="113" s="1"/>
  <c r="C42" i="113"/>
  <c r="C172" i="113" s="1"/>
  <c r="C302" i="113" s="1"/>
  <c r="C41" i="113"/>
  <c r="C171" i="113" s="1"/>
  <c r="C301" i="113" s="1"/>
  <c r="C40" i="113"/>
  <c r="C170" i="113" s="1"/>
  <c r="C300" i="113" s="1"/>
  <c r="C39" i="113"/>
  <c r="C169" i="113" s="1"/>
  <c r="C299" i="113" s="1"/>
  <c r="C38" i="113"/>
  <c r="C168" i="113" s="1"/>
  <c r="C298" i="113" s="1"/>
  <c r="C37" i="113"/>
  <c r="C167" i="113" s="1"/>
  <c r="C297" i="113" s="1"/>
  <c r="C36" i="113"/>
  <c r="C166" i="113" s="1"/>
  <c r="C296" i="113" s="1"/>
  <c r="C35" i="113"/>
  <c r="C165" i="113" s="1"/>
  <c r="C295" i="113" s="1"/>
  <c r="C34" i="113"/>
  <c r="C164" i="113" s="1"/>
  <c r="C294" i="113" s="1"/>
  <c r="C33" i="113"/>
  <c r="C163" i="113" s="1"/>
  <c r="C293" i="113" s="1"/>
  <c r="C32" i="113"/>
  <c r="C162" i="113" s="1"/>
  <c r="C292" i="113" s="1"/>
  <c r="C31" i="113"/>
  <c r="C161" i="113" s="1"/>
  <c r="C291" i="113" s="1"/>
  <c r="C30" i="113"/>
  <c r="C160" i="113" s="1"/>
  <c r="C290" i="113" s="1"/>
  <c r="C29" i="113"/>
  <c r="C159" i="113" s="1"/>
  <c r="C289" i="113" s="1"/>
  <c r="C28" i="113"/>
  <c r="C158" i="113" s="1"/>
  <c r="C288" i="113" s="1"/>
  <c r="C27" i="113"/>
  <c r="C157" i="113" s="1"/>
  <c r="C287" i="113" s="1"/>
  <c r="C26" i="113"/>
  <c r="C156" i="113" s="1"/>
  <c r="C286" i="113" s="1"/>
  <c r="C25" i="113"/>
  <c r="C155" i="113" s="1"/>
  <c r="C285" i="113" s="1"/>
  <c r="C24" i="113"/>
  <c r="C154" i="113" s="1"/>
  <c r="C284" i="113" s="1"/>
  <c r="C23" i="113"/>
  <c r="C153" i="113" s="1"/>
  <c r="C283" i="113" s="1"/>
  <c r="C22" i="113"/>
  <c r="C152" i="113" s="1"/>
  <c r="C282" i="113" s="1"/>
  <c r="C21" i="113"/>
  <c r="C151" i="113" s="1"/>
  <c r="C281" i="113" s="1"/>
  <c r="C20" i="113"/>
  <c r="C150" i="113" s="1"/>
  <c r="C280" i="113" s="1"/>
  <c r="C19" i="113"/>
  <c r="C149" i="113" s="1"/>
  <c r="C279" i="113" s="1"/>
  <c r="C18" i="113"/>
  <c r="C148" i="113" s="1"/>
  <c r="C278" i="113" s="1"/>
  <c r="C17" i="113"/>
  <c r="C147" i="113" s="1"/>
  <c r="C277" i="113" s="1"/>
  <c r="C16" i="113"/>
  <c r="C146" i="113" s="1"/>
  <c r="C276" i="113" s="1"/>
  <c r="C15" i="113"/>
  <c r="C145" i="113" s="1"/>
  <c r="C275" i="113" s="1"/>
  <c r="C14" i="113"/>
  <c r="C13" i="113"/>
  <c r="C12" i="113"/>
  <c r="C11" i="113"/>
  <c r="C10" i="113"/>
  <c r="AJ8" i="113"/>
  <c r="AJ138" i="113" s="1"/>
  <c r="AJ268" i="113" s="1"/>
  <c r="AI8" i="113"/>
  <c r="AI138" i="113" s="1"/>
  <c r="AI268" i="113" s="1"/>
  <c r="AH8" i="113"/>
  <c r="AH138" i="113" s="1"/>
  <c r="AH268" i="113" s="1"/>
  <c r="AG8" i="113"/>
  <c r="AG138" i="113" s="1"/>
  <c r="AG268" i="113" s="1"/>
  <c r="AF8" i="113"/>
  <c r="AF138" i="113" s="1"/>
  <c r="AF268" i="113" s="1"/>
  <c r="AE8" i="113"/>
  <c r="AE138" i="113" s="1"/>
  <c r="AE268" i="113" s="1"/>
  <c r="AD8" i="113"/>
  <c r="AD138" i="113" s="1"/>
  <c r="AD268" i="113" s="1"/>
  <c r="AC8" i="113"/>
  <c r="AC138" i="113" s="1"/>
  <c r="AC268" i="113" s="1"/>
  <c r="AB8" i="113"/>
  <c r="AB138" i="113" s="1"/>
  <c r="AB268" i="113" s="1"/>
  <c r="AA8" i="113"/>
  <c r="AA138" i="113" s="1"/>
  <c r="AA268" i="113" s="1"/>
  <c r="Z8" i="113"/>
  <c r="Z138" i="113" s="1"/>
  <c r="Z268" i="113" s="1"/>
  <c r="Y8" i="113"/>
  <c r="Y138" i="113" s="1"/>
  <c r="Y268" i="113" s="1"/>
  <c r="X8" i="113"/>
  <c r="X138" i="113" s="1"/>
  <c r="X268" i="113" s="1"/>
  <c r="W8" i="113"/>
  <c r="W138" i="113" s="1"/>
  <c r="W268" i="113" s="1"/>
  <c r="V8" i="113"/>
  <c r="V138" i="113" s="1"/>
  <c r="V268" i="113" s="1"/>
  <c r="U8" i="113"/>
  <c r="U138" i="113" s="1"/>
  <c r="U268" i="113" s="1"/>
  <c r="T8" i="113"/>
  <c r="T138" i="113" s="1"/>
  <c r="T268" i="113" s="1"/>
  <c r="S8" i="113"/>
  <c r="S138" i="113" s="1"/>
  <c r="S268" i="113" s="1"/>
  <c r="R8" i="113"/>
  <c r="R138" i="113" s="1"/>
  <c r="R268" i="113" s="1"/>
  <c r="Q8" i="113"/>
  <c r="Q138" i="113" s="1"/>
  <c r="Q268" i="113" s="1"/>
  <c r="P8" i="113"/>
  <c r="P138" i="113" s="1"/>
  <c r="P268" i="113" s="1"/>
  <c r="O8" i="113"/>
  <c r="O138" i="113" s="1"/>
  <c r="O268" i="113" s="1"/>
  <c r="N8" i="113"/>
  <c r="N138" i="113" s="1"/>
  <c r="N268" i="113" s="1"/>
  <c r="M8" i="113"/>
  <c r="M138" i="113" s="1"/>
  <c r="M268" i="113" s="1"/>
  <c r="L8" i="113"/>
  <c r="L138" i="113" s="1"/>
  <c r="L268" i="113" s="1"/>
  <c r="K8" i="113"/>
  <c r="K138" i="113" s="1"/>
  <c r="K268" i="113" s="1"/>
  <c r="J8" i="113"/>
  <c r="J138" i="113" s="1"/>
  <c r="J268" i="113" s="1"/>
  <c r="I8" i="113"/>
  <c r="I138" i="113" s="1"/>
  <c r="I268" i="113" s="1"/>
  <c r="H8" i="113"/>
  <c r="H138" i="113" s="1"/>
  <c r="H268" i="113" s="1"/>
  <c r="G8" i="113"/>
  <c r="G138" i="113" s="1"/>
  <c r="G268" i="113" s="1"/>
  <c r="F8" i="113"/>
  <c r="F138" i="113" s="1"/>
  <c r="F268" i="113" s="1"/>
  <c r="E8" i="113"/>
  <c r="E138" i="113" s="1"/>
  <c r="E268" i="113" s="1"/>
  <c r="B4" i="113"/>
  <c r="B3" i="113"/>
  <c r="B157" i="111"/>
  <c r="C157" i="111"/>
  <c r="C143" i="111"/>
  <c r="C142" i="111"/>
  <c r="C114" i="107"/>
  <c r="B60" i="42" l="1"/>
  <c r="B61" i="42"/>
  <c r="B63" i="42" s="1"/>
  <c r="F196" i="116"/>
  <c r="F200" i="116"/>
  <c r="F189" i="116"/>
  <c r="F201" i="116"/>
  <c r="F198" i="116"/>
  <c r="F208" i="116"/>
  <c r="F199" i="116"/>
  <c r="F265" i="116"/>
  <c r="I264" i="114"/>
  <c r="I259" i="114"/>
  <c r="I248" i="114"/>
  <c r="I249" i="114"/>
  <c r="I255" i="114"/>
  <c r="I250" i="114"/>
  <c r="I262" i="114"/>
  <c r="I257" i="114"/>
  <c r="I247" i="114"/>
  <c r="I254" i="114"/>
  <c r="I261" i="114"/>
  <c r="I256" i="114"/>
  <c r="I246" i="114"/>
  <c r="I253" i="114"/>
  <c r="G261" i="114"/>
  <c r="G256" i="114"/>
  <c r="G246" i="114"/>
  <c r="G253" i="114"/>
  <c r="G264" i="114"/>
  <c r="G259" i="114"/>
  <c r="G248" i="114"/>
  <c r="G262" i="114"/>
  <c r="G255" i="114"/>
  <c r="G247" i="114"/>
  <c r="G249" i="114"/>
  <c r="G250" i="114"/>
  <c r="G257" i="114"/>
  <c r="G254" i="114"/>
  <c r="N249" i="114"/>
  <c r="N254" i="114"/>
  <c r="N261" i="114"/>
  <c r="N256" i="114"/>
  <c r="N246" i="114"/>
  <c r="N250" i="114"/>
  <c r="N257" i="114"/>
  <c r="N253" i="114"/>
  <c r="N264" i="114"/>
  <c r="N259" i="114"/>
  <c r="N248" i="114"/>
  <c r="N255" i="114"/>
  <c r="N262" i="114"/>
  <c r="N247" i="114"/>
  <c r="F249" i="114"/>
  <c r="F261" i="114"/>
  <c r="F256" i="114"/>
  <c r="F246" i="114"/>
  <c r="F253" i="114"/>
  <c r="F264" i="114"/>
  <c r="F259" i="114"/>
  <c r="F248" i="114"/>
  <c r="F250" i="114"/>
  <c r="F255" i="114"/>
  <c r="F254" i="114"/>
  <c r="F262" i="114"/>
  <c r="F257" i="114"/>
  <c r="F247" i="114"/>
  <c r="D262" i="114"/>
  <c r="D261" i="114"/>
  <c r="D254" i="114"/>
  <c r="D250" i="114"/>
  <c r="D248" i="114"/>
  <c r="D257" i="114"/>
  <c r="D255" i="114"/>
  <c r="D253" i="114"/>
  <c r="D249" i="114"/>
  <c r="D247" i="114"/>
  <c r="D264" i="114"/>
  <c r="D246" i="114"/>
  <c r="D256" i="114"/>
  <c r="D259" i="114"/>
  <c r="G188" i="114"/>
  <c r="N188" i="114"/>
  <c r="F188" i="114"/>
  <c r="D188" i="114"/>
  <c r="I188" i="114"/>
  <c r="G215" i="114"/>
  <c r="N215" i="114"/>
  <c r="F215" i="114"/>
  <c r="D215" i="114"/>
  <c r="I215" i="114"/>
  <c r="D234" i="114"/>
  <c r="I234" i="114"/>
  <c r="N234" i="114"/>
  <c r="F234" i="114"/>
  <c r="G234" i="114"/>
  <c r="I143" i="114"/>
  <c r="G143" i="114"/>
  <c r="N143" i="114"/>
  <c r="F143" i="114"/>
  <c r="D143" i="114"/>
  <c r="D148" i="114"/>
  <c r="I148" i="114"/>
  <c r="F148" i="114"/>
  <c r="G148" i="114"/>
  <c r="N148" i="114"/>
  <c r="D152" i="114"/>
  <c r="I152" i="114"/>
  <c r="N152" i="114"/>
  <c r="G152" i="114"/>
  <c r="F152" i="114"/>
  <c r="D156" i="114"/>
  <c r="I156" i="114"/>
  <c r="N156" i="114"/>
  <c r="G156" i="114"/>
  <c r="F156" i="114"/>
  <c r="D160" i="114"/>
  <c r="I160" i="114"/>
  <c r="G160" i="114"/>
  <c r="N160" i="114"/>
  <c r="F160" i="114"/>
  <c r="D164" i="114"/>
  <c r="I164" i="114"/>
  <c r="G164" i="114"/>
  <c r="F164" i="114"/>
  <c r="N164" i="114"/>
  <c r="D168" i="114"/>
  <c r="I168" i="114"/>
  <c r="N168" i="114"/>
  <c r="G168" i="114"/>
  <c r="F168" i="114"/>
  <c r="D172" i="114"/>
  <c r="I172" i="114"/>
  <c r="N172" i="114"/>
  <c r="G172" i="114"/>
  <c r="F172" i="114"/>
  <c r="G193" i="114"/>
  <c r="N193" i="114"/>
  <c r="F193" i="114"/>
  <c r="D193" i="114"/>
  <c r="I193" i="114"/>
  <c r="D216" i="114"/>
  <c r="I216" i="114"/>
  <c r="N216" i="114"/>
  <c r="F216" i="114"/>
  <c r="G216" i="114"/>
  <c r="G226" i="114"/>
  <c r="N226" i="114"/>
  <c r="F226" i="114"/>
  <c r="D226" i="114"/>
  <c r="I226" i="114"/>
  <c r="G230" i="114"/>
  <c r="N230" i="114"/>
  <c r="F230" i="114"/>
  <c r="D230" i="114"/>
  <c r="I230" i="114"/>
  <c r="D239" i="114"/>
  <c r="I239" i="114"/>
  <c r="N239" i="114"/>
  <c r="F239" i="114"/>
  <c r="G239" i="114"/>
  <c r="G180" i="114"/>
  <c r="N180" i="114"/>
  <c r="F180" i="114"/>
  <c r="D180" i="114"/>
  <c r="I180" i="114"/>
  <c r="N177" i="114"/>
  <c r="D177" i="114"/>
  <c r="I177" i="114"/>
  <c r="G177" i="114"/>
  <c r="F177" i="114"/>
  <c r="D181" i="114"/>
  <c r="I181" i="114"/>
  <c r="N181" i="114"/>
  <c r="F181" i="114"/>
  <c r="G181" i="114"/>
  <c r="D185" i="114"/>
  <c r="I185" i="114"/>
  <c r="N185" i="114"/>
  <c r="F185" i="114"/>
  <c r="G185" i="114"/>
  <c r="D189" i="114"/>
  <c r="I189" i="114"/>
  <c r="N189" i="114"/>
  <c r="F189" i="114"/>
  <c r="G189" i="114"/>
  <c r="G198" i="114"/>
  <c r="N198" i="114"/>
  <c r="F198" i="114"/>
  <c r="D198" i="114"/>
  <c r="I198" i="114"/>
  <c r="G202" i="114"/>
  <c r="N202" i="114"/>
  <c r="F202" i="114"/>
  <c r="D202" i="114"/>
  <c r="I202" i="114"/>
  <c r="G206" i="114"/>
  <c r="N206" i="114"/>
  <c r="F206" i="114"/>
  <c r="D206" i="114"/>
  <c r="I206" i="114"/>
  <c r="D211" i="114"/>
  <c r="I211" i="114"/>
  <c r="N211" i="114"/>
  <c r="F211" i="114"/>
  <c r="G211" i="114"/>
  <c r="G217" i="114"/>
  <c r="N217" i="114"/>
  <c r="F217" i="114"/>
  <c r="D217" i="114"/>
  <c r="I217" i="114"/>
  <c r="D222" i="114"/>
  <c r="I222" i="114"/>
  <c r="N222" i="114"/>
  <c r="F222" i="114"/>
  <c r="G222" i="114"/>
  <c r="G235" i="114"/>
  <c r="N235" i="114"/>
  <c r="F235" i="114"/>
  <c r="D235" i="114"/>
  <c r="I235" i="114"/>
  <c r="I176" i="114"/>
  <c r="G176" i="114"/>
  <c r="N176" i="114"/>
  <c r="F176" i="114"/>
  <c r="D176" i="114"/>
  <c r="D201" i="114"/>
  <c r="I201" i="114"/>
  <c r="N201" i="114"/>
  <c r="F201" i="114"/>
  <c r="G201" i="114"/>
  <c r="D144" i="114"/>
  <c r="I144" i="114"/>
  <c r="F144" i="114"/>
  <c r="G144" i="114"/>
  <c r="N144" i="114"/>
  <c r="I149" i="114"/>
  <c r="G149" i="114"/>
  <c r="N149" i="114"/>
  <c r="F149" i="114"/>
  <c r="D149" i="114"/>
  <c r="I153" i="114"/>
  <c r="G153" i="114"/>
  <c r="N153" i="114"/>
  <c r="F153" i="114"/>
  <c r="D153" i="114"/>
  <c r="I157" i="114"/>
  <c r="G157" i="114"/>
  <c r="N157" i="114"/>
  <c r="F157" i="114"/>
  <c r="D157" i="114"/>
  <c r="I161" i="114"/>
  <c r="G161" i="114"/>
  <c r="N161" i="114"/>
  <c r="F161" i="114"/>
  <c r="D161" i="114"/>
  <c r="I165" i="114"/>
  <c r="G165" i="114"/>
  <c r="N165" i="114"/>
  <c r="F165" i="114"/>
  <c r="D165" i="114"/>
  <c r="I169" i="114"/>
  <c r="G169" i="114"/>
  <c r="N169" i="114"/>
  <c r="F169" i="114"/>
  <c r="D169" i="114"/>
  <c r="I173" i="114"/>
  <c r="G173" i="114"/>
  <c r="N173" i="114"/>
  <c r="F173" i="114"/>
  <c r="D173" i="114"/>
  <c r="D194" i="114"/>
  <c r="I194" i="114"/>
  <c r="N194" i="114"/>
  <c r="F194" i="114"/>
  <c r="G194" i="114"/>
  <c r="D227" i="114"/>
  <c r="I227" i="114"/>
  <c r="N227" i="114"/>
  <c r="F227" i="114"/>
  <c r="G227" i="114"/>
  <c r="G240" i="114"/>
  <c r="N240" i="114"/>
  <c r="F240" i="114"/>
  <c r="D240" i="114"/>
  <c r="I240" i="114"/>
  <c r="D205" i="114"/>
  <c r="I205" i="114"/>
  <c r="N205" i="114"/>
  <c r="F205" i="114"/>
  <c r="G205" i="114"/>
  <c r="N178" i="114"/>
  <c r="I178" i="114"/>
  <c r="G178" i="114"/>
  <c r="F178" i="114"/>
  <c r="D178" i="114"/>
  <c r="G182" i="114"/>
  <c r="N182" i="114"/>
  <c r="F182" i="114"/>
  <c r="D182" i="114"/>
  <c r="I182" i="114"/>
  <c r="G186" i="114"/>
  <c r="N186" i="114"/>
  <c r="F186" i="114"/>
  <c r="D186" i="114"/>
  <c r="I186" i="114"/>
  <c r="G190" i="114"/>
  <c r="N190" i="114"/>
  <c r="F190" i="114"/>
  <c r="D190" i="114"/>
  <c r="I190" i="114"/>
  <c r="D199" i="114"/>
  <c r="I199" i="114"/>
  <c r="N199" i="114"/>
  <c r="F199" i="114"/>
  <c r="G199" i="114"/>
  <c r="D203" i="114"/>
  <c r="I203" i="114"/>
  <c r="N203" i="114"/>
  <c r="F203" i="114"/>
  <c r="G203" i="114"/>
  <c r="D207" i="114"/>
  <c r="I207" i="114"/>
  <c r="N207" i="114"/>
  <c r="F207" i="114"/>
  <c r="G207" i="114"/>
  <c r="G212" i="114"/>
  <c r="N212" i="114"/>
  <c r="F212" i="114"/>
  <c r="D212" i="114"/>
  <c r="I212" i="114"/>
  <c r="G223" i="114"/>
  <c r="N223" i="114"/>
  <c r="F223" i="114"/>
  <c r="D223" i="114"/>
  <c r="I223" i="114"/>
  <c r="D232" i="114"/>
  <c r="I232" i="114"/>
  <c r="N232" i="114"/>
  <c r="F232" i="114"/>
  <c r="G232" i="114"/>
  <c r="D236" i="114"/>
  <c r="I236" i="114"/>
  <c r="N236" i="114"/>
  <c r="F236" i="114"/>
  <c r="G236" i="114"/>
  <c r="G221" i="114"/>
  <c r="N221" i="114"/>
  <c r="F221" i="114"/>
  <c r="D221" i="114"/>
  <c r="I221" i="114"/>
  <c r="I141" i="114"/>
  <c r="G141" i="114"/>
  <c r="N141" i="114"/>
  <c r="F141" i="114"/>
  <c r="D141" i="114"/>
  <c r="D150" i="114"/>
  <c r="I150" i="114"/>
  <c r="F150" i="114"/>
  <c r="N150" i="114"/>
  <c r="G150" i="114"/>
  <c r="D154" i="114"/>
  <c r="I154" i="114"/>
  <c r="N154" i="114"/>
  <c r="G154" i="114"/>
  <c r="F154" i="114"/>
  <c r="D158" i="114"/>
  <c r="I158" i="114"/>
  <c r="G158" i="114"/>
  <c r="F158" i="114"/>
  <c r="N158" i="114"/>
  <c r="D162" i="114"/>
  <c r="I162" i="114"/>
  <c r="F162" i="114"/>
  <c r="N162" i="114"/>
  <c r="G162" i="114"/>
  <c r="D166" i="114"/>
  <c r="I166" i="114"/>
  <c r="F166" i="114"/>
  <c r="N166" i="114"/>
  <c r="G166" i="114"/>
  <c r="D170" i="114"/>
  <c r="I170" i="114"/>
  <c r="N170" i="114"/>
  <c r="G170" i="114"/>
  <c r="F170" i="114"/>
  <c r="D174" i="114"/>
  <c r="I174" i="114"/>
  <c r="G174" i="114"/>
  <c r="N174" i="114"/>
  <c r="F174" i="114"/>
  <c r="G195" i="114"/>
  <c r="N195" i="114"/>
  <c r="F195" i="114"/>
  <c r="D195" i="114"/>
  <c r="I195" i="114"/>
  <c r="G228" i="114"/>
  <c r="N228" i="114"/>
  <c r="F228" i="114"/>
  <c r="D228" i="114"/>
  <c r="I228" i="114"/>
  <c r="D241" i="114"/>
  <c r="I241" i="114"/>
  <c r="N241" i="114"/>
  <c r="F241" i="114"/>
  <c r="G241" i="114"/>
  <c r="D197" i="114"/>
  <c r="I197" i="114"/>
  <c r="N197" i="114"/>
  <c r="F197" i="114"/>
  <c r="G197" i="114"/>
  <c r="D179" i="114"/>
  <c r="I179" i="114"/>
  <c r="N179" i="114"/>
  <c r="F179" i="114"/>
  <c r="G179" i="114"/>
  <c r="D183" i="114"/>
  <c r="I183" i="114"/>
  <c r="N183" i="114"/>
  <c r="F183" i="114"/>
  <c r="G183" i="114"/>
  <c r="D187" i="114"/>
  <c r="I187" i="114"/>
  <c r="N187" i="114"/>
  <c r="F187" i="114"/>
  <c r="G187" i="114"/>
  <c r="D191" i="114"/>
  <c r="I191" i="114"/>
  <c r="N191" i="114"/>
  <c r="F191" i="114"/>
  <c r="G191" i="114"/>
  <c r="G200" i="114"/>
  <c r="N200" i="114"/>
  <c r="F200" i="114"/>
  <c r="D200" i="114"/>
  <c r="I200" i="114"/>
  <c r="G204" i="114"/>
  <c r="N204" i="114"/>
  <c r="F204" i="114"/>
  <c r="D204" i="114"/>
  <c r="I204" i="114"/>
  <c r="D213" i="114"/>
  <c r="I213" i="114"/>
  <c r="N213" i="114"/>
  <c r="F213" i="114"/>
  <c r="G213" i="114"/>
  <c r="D220" i="114"/>
  <c r="I220" i="114"/>
  <c r="N220" i="114"/>
  <c r="F220" i="114"/>
  <c r="G220" i="114"/>
  <c r="D224" i="114"/>
  <c r="I224" i="114"/>
  <c r="N224" i="114"/>
  <c r="F224" i="114"/>
  <c r="G224" i="114"/>
  <c r="G233" i="114"/>
  <c r="N233" i="114"/>
  <c r="F233" i="114"/>
  <c r="D233" i="114"/>
  <c r="I233" i="114"/>
  <c r="G237" i="114"/>
  <c r="N237" i="114"/>
  <c r="F237" i="114"/>
  <c r="D237" i="114"/>
  <c r="I237" i="114"/>
  <c r="G184" i="114"/>
  <c r="N184" i="114"/>
  <c r="F184" i="114"/>
  <c r="D184" i="114"/>
  <c r="I184" i="114"/>
  <c r="G210" i="114"/>
  <c r="N210" i="114"/>
  <c r="F210" i="114"/>
  <c r="D210" i="114"/>
  <c r="I210" i="114"/>
  <c r="D142" i="114"/>
  <c r="I142" i="114"/>
  <c r="G142" i="114"/>
  <c r="F142" i="114"/>
  <c r="N142" i="114"/>
  <c r="I147" i="114"/>
  <c r="G147" i="114"/>
  <c r="N147" i="114"/>
  <c r="F147" i="114"/>
  <c r="D147" i="114"/>
  <c r="I151" i="114"/>
  <c r="G151" i="114"/>
  <c r="N151" i="114"/>
  <c r="F151" i="114"/>
  <c r="D151" i="114"/>
  <c r="I155" i="114"/>
  <c r="G155" i="114"/>
  <c r="N155" i="114"/>
  <c r="F155" i="114"/>
  <c r="D155" i="114"/>
  <c r="I159" i="114"/>
  <c r="G159" i="114"/>
  <c r="N159" i="114"/>
  <c r="F159" i="114"/>
  <c r="D159" i="114"/>
  <c r="I163" i="114"/>
  <c r="G163" i="114"/>
  <c r="N163" i="114"/>
  <c r="F163" i="114"/>
  <c r="D163" i="114"/>
  <c r="I167" i="114"/>
  <c r="G167" i="114"/>
  <c r="N167" i="114"/>
  <c r="F167" i="114"/>
  <c r="D167" i="114"/>
  <c r="I171" i="114"/>
  <c r="G171" i="114"/>
  <c r="N171" i="114"/>
  <c r="F171" i="114"/>
  <c r="D171" i="114"/>
  <c r="D229" i="114"/>
  <c r="I229" i="114"/>
  <c r="N229" i="114"/>
  <c r="F229" i="114"/>
  <c r="G229" i="114"/>
  <c r="G242" i="114"/>
  <c r="N242" i="114"/>
  <c r="F242" i="114"/>
  <c r="D242" i="114"/>
  <c r="I242" i="114"/>
  <c r="L20" i="87"/>
  <c r="L206" i="114" s="1"/>
  <c r="K20" i="87"/>
  <c r="K230" i="114" s="1"/>
  <c r="J20" i="87"/>
  <c r="J206" i="114" s="1"/>
  <c r="H20" i="87"/>
  <c r="H161" i="114" s="1"/>
  <c r="M20" i="87"/>
  <c r="M202" i="114" s="1"/>
  <c r="E20" i="87"/>
  <c r="E207" i="114" s="1"/>
  <c r="C197" i="113"/>
  <c r="C201" i="113"/>
  <c r="C205" i="113"/>
  <c r="C253" i="113"/>
  <c r="C257" i="113"/>
  <c r="C198" i="113"/>
  <c r="C202" i="113"/>
  <c r="C199" i="113"/>
  <c r="C203" i="113"/>
  <c r="C255" i="113"/>
  <c r="C200" i="113"/>
  <c r="C204" i="113"/>
  <c r="C256" i="113"/>
  <c r="M93" i="115"/>
  <c r="M106" i="115"/>
  <c r="F142" i="116"/>
  <c r="F12" i="116"/>
  <c r="F183" i="116"/>
  <c r="F53" i="116"/>
  <c r="M98" i="115"/>
  <c r="M102" i="115"/>
  <c r="F182" i="116"/>
  <c r="F52" i="116"/>
  <c r="F188" i="116"/>
  <c r="F58" i="116"/>
  <c r="M94" i="115"/>
  <c r="M107" i="115"/>
  <c r="F181" i="116"/>
  <c r="F51" i="116"/>
  <c r="F187" i="116"/>
  <c r="F57" i="116"/>
  <c r="F195" i="116"/>
  <c r="F65" i="116"/>
  <c r="M99" i="115"/>
  <c r="F180" i="116"/>
  <c r="F50" i="116"/>
  <c r="F192" i="116"/>
  <c r="F62" i="116"/>
  <c r="M95" i="115"/>
  <c r="M104" i="115"/>
  <c r="M108" i="115"/>
  <c r="F179" i="116"/>
  <c r="F49" i="116"/>
  <c r="F186" i="116"/>
  <c r="F56" i="116"/>
  <c r="F145" i="116"/>
  <c r="F15" i="116"/>
  <c r="F178" i="116"/>
  <c r="F48" i="116"/>
  <c r="F185" i="116"/>
  <c r="F55" i="116"/>
  <c r="F191" i="116"/>
  <c r="F61" i="116"/>
  <c r="F194" i="116"/>
  <c r="F64" i="116"/>
  <c r="M96" i="115"/>
  <c r="M105" i="115"/>
  <c r="M109" i="115"/>
  <c r="F144" i="116"/>
  <c r="F14" i="116"/>
  <c r="F177" i="116"/>
  <c r="F47" i="116"/>
  <c r="M101" i="115"/>
  <c r="F143" i="116"/>
  <c r="F13" i="116"/>
  <c r="F184" i="116"/>
  <c r="F54" i="116"/>
  <c r="F190" i="116"/>
  <c r="F60" i="116"/>
  <c r="F130" i="116"/>
  <c r="F260" i="116"/>
  <c r="F78" i="116"/>
  <c r="F69" i="116"/>
  <c r="F135" i="116"/>
  <c r="F207" i="116"/>
  <c r="F77" i="116"/>
  <c r="F250" i="116"/>
  <c r="F120" i="116"/>
  <c r="F249" i="116"/>
  <c r="F119" i="116"/>
  <c r="F257" i="116"/>
  <c r="F127" i="116"/>
  <c r="F71" i="116"/>
  <c r="F248" i="116"/>
  <c r="F118" i="116"/>
  <c r="F255" i="116"/>
  <c r="F125" i="116"/>
  <c r="F263" i="116"/>
  <c r="F133" i="116"/>
  <c r="F68" i="116"/>
  <c r="F247" i="116"/>
  <c r="F117" i="116"/>
  <c r="F262" i="116"/>
  <c r="F132" i="116"/>
  <c r="F70" i="116"/>
  <c r="F243" i="116"/>
  <c r="F113" i="116"/>
  <c r="F59" i="116"/>
  <c r="F66" i="116"/>
  <c r="B64" i="42" l="1"/>
  <c r="H242" i="114"/>
  <c r="H236" i="114"/>
  <c r="H153" i="114"/>
  <c r="L155" i="114"/>
  <c r="M162" i="114"/>
  <c r="M190" i="114"/>
  <c r="M167" i="114"/>
  <c r="L212" i="114"/>
  <c r="L173" i="114"/>
  <c r="K240" i="114"/>
  <c r="H150" i="114"/>
  <c r="M232" i="114"/>
  <c r="L159" i="114"/>
  <c r="H141" i="114"/>
  <c r="H212" i="114"/>
  <c r="K167" i="114"/>
  <c r="K237" i="114"/>
  <c r="H213" i="114"/>
  <c r="H223" i="114"/>
  <c r="L189" i="114"/>
  <c r="K163" i="114"/>
  <c r="J232" i="114"/>
  <c r="H171" i="114"/>
  <c r="J151" i="114"/>
  <c r="L147" i="114"/>
  <c r="L184" i="114"/>
  <c r="L237" i="114"/>
  <c r="J200" i="114"/>
  <c r="H187" i="114"/>
  <c r="H154" i="114"/>
  <c r="J212" i="114"/>
  <c r="E189" i="114"/>
  <c r="J233" i="114"/>
  <c r="E202" i="114"/>
  <c r="J242" i="114"/>
  <c r="L229" i="114"/>
  <c r="M147" i="114"/>
  <c r="M210" i="114"/>
  <c r="J224" i="114"/>
  <c r="H191" i="114"/>
  <c r="J179" i="114"/>
  <c r="M195" i="114"/>
  <c r="J174" i="114"/>
  <c r="H221" i="114"/>
  <c r="J199" i="114"/>
  <c r="H205" i="114"/>
  <c r="J144" i="114"/>
  <c r="J176" i="114"/>
  <c r="J216" i="114"/>
  <c r="L242" i="114"/>
  <c r="J171" i="114"/>
  <c r="H163" i="114"/>
  <c r="H159" i="114"/>
  <c r="H233" i="114"/>
  <c r="J191" i="114"/>
  <c r="L183" i="114"/>
  <c r="K158" i="114"/>
  <c r="K154" i="114"/>
  <c r="L203" i="114"/>
  <c r="K186" i="114"/>
  <c r="J178" i="114"/>
  <c r="J205" i="114"/>
  <c r="M227" i="114"/>
  <c r="H157" i="114"/>
  <c r="H149" i="114"/>
  <c r="L217" i="114"/>
  <c r="J211" i="114"/>
  <c r="H206" i="114"/>
  <c r="J168" i="114"/>
  <c r="J187" i="114"/>
  <c r="L167" i="114"/>
  <c r="H155" i="114"/>
  <c r="H151" i="114"/>
  <c r="L224" i="114"/>
  <c r="L179" i="114"/>
  <c r="M241" i="114"/>
  <c r="E150" i="114"/>
  <c r="M199" i="114"/>
  <c r="J165" i="114"/>
  <c r="K211" i="114"/>
  <c r="J161" i="114"/>
  <c r="J229" i="114"/>
  <c r="J163" i="114"/>
  <c r="K155" i="114"/>
  <c r="M142" i="114"/>
  <c r="H200" i="114"/>
  <c r="M183" i="114"/>
  <c r="L162" i="114"/>
  <c r="L158" i="114"/>
  <c r="L154" i="114"/>
  <c r="J141" i="114"/>
  <c r="L207" i="114"/>
  <c r="L186" i="114"/>
  <c r="H178" i="114"/>
  <c r="J148" i="114"/>
  <c r="J149" i="114"/>
  <c r="M257" i="114"/>
  <c r="K229" i="114"/>
  <c r="L163" i="114"/>
  <c r="J155" i="114"/>
  <c r="H142" i="114"/>
  <c r="H224" i="114"/>
  <c r="K200" i="114"/>
  <c r="H179" i="114"/>
  <c r="J170" i="114"/>
  <c r="H162" i="114"/>
  <c r="K232" i="114"/>
  <c r="J222" i="114"/>
  <c r="H230" i="114"/>
  <c r="E254" i="114"/>
  <c r="E249" i="114"/>
  <c r="E247" i="114"/>
  <c r="E261" i="114"/>
  <c r="E256" i="114"/>
  <c r="E246" i="114"/>
  <c r="E257" i="114"/>
  <c r="E253" i="114"/>
  <c r="E255" i="114"/>
  <c r="E264" i="114"/>
  <c r="E259" i="114"/>
  <c r="E248" i="114"/>
  <c r="E250" i="114"/>
  <c r="E262" i="114"/>
  <c r="E160" i="114"/>
  <c r="E143" i="114"/>
  <c r="E148" i="114"/>
  <c r="E188" i="114"/>
  <c r="E234" i="114"/>
  <c r="E168" i="114"/>
  <c r="E156" i="114"/>
  <c r="E180" i="114"/>
  <c r="E181" i="114"/>
  <c r="E222" i="114"/>
  <c r="E240" i="114"/>
  <c r="E182" i="114"/>
  <c r="E162" i="114"/>
  <c r="E195" i="114"/>
  <c r="E241" i="114"/>
  <c r="E237" i="114"/>
  <c r="E164" i="114"/>
  <c r="E177" i="114"/>
  <c r="E144" i="114"/>
  <c r="E205" i="114"/>
  <c r="E190" i="114"/>
  <c r="E203" i="114"/>
  <c r="E170" i="114"/>
  <c r="E200" i="114"/>
  <c r="E213" i="114"/>
  <c r="E152" i="114"/>
  <c r="E206" i="114"/>
  <c r="E161" i="114"/>
  <c r="E173" i="114"/>
  <c r="E223" i="114"/>
  <c r="E221" i="114"/>
  <c r="E158" i="114"/>
  <c r="E191" i="114"/>
  <c r="E233" i="114"/>
  <c r="E142" i="114"/>
  <c r="E242" i="114"/>
  <c r="E171" i="114"/>
  <c r="M170" i="114"/>
  <c r="K150" i="114"/>
  <c r="K207" i="114"/>
  <c r="K203" i="114"/>
  <c r="M182" i="114"/>
  <c r="E157" i="114"/>
  <c r="L201" i="114"/>
  <c r="M235" i="114"/>
  <c r="K189" i="114"/>
  <c r="E193" i="114"/>
  <c r="E215" i="114"/>
  <c r="K250" i="114"/>
  <c r="K262" i="114"/>
  <c r="K257" i="114"/>
  <c r="K247" i="114"/>
  <c r="K254" i="114"/>
  <c r="K249" i="114"/>
  <c r="K255" i="114"/>
  <c r="K261" i="114"/>
  <c r="K256" i="114"/>
  <c r="K246" i="114"/>
  <c r="K253" i="114"/>
  <c r="K264" i="114"/>
  <c r="K259" i="114"/>
  <c r="K248" i="114"/>
  <c r="K234" i="114"/>
  <c r="K152" i="114"/>
  <c r="K164" i="114"/>
  <c r="K215" i="114"/>
  <c r="K160" i="114"/>
  <c r="K172" i="114"/>
  <c r="K206" i="114"/>
  <c r="K176" i="114"/>
  <c r="K173" i="114"/>
  <c r="K227" i="114"/>
  <c r="K221" i="114"/>
  <c r="K166" i="114"/>
  <c r="K183" i="114"/>
  <c r="K143" i="114"/>
  <c r="K148" i="114"/>
  <c r="K168" i="114"/>
  <c r="K217" i="114"/>
  <c r="K165" i="114"/>
  <c r="K169" i="114"/>
  <c r="K236" i="114"/>
  <c r="K174" i="114"/>
  <c r="K228" i="114"/>
  <c r="K191" i="114"/>
  <c r="K233" i="114"/>
  <c r="K193" i="114"/>
  <c r="K226" i="114"/>
  <c r="K235" i="114"/>
  <c r="K153" i="114"/>
  <c r="K194" i="114"/>
  <c r="K205" i="114"/>
  <c r="K178" i="114"/>
  <c r="K162" i="114"/>
  <c r="K179" i="114"/>
  <c r="K204" i="114"/>
  <c r="K224" i="114"/>
  <c r="K184" i="114"/>
  <c r="M155" i="114"/>
  <c r="M187" i="114"/>
  <c r="M228" i="114"/>
  <c r="E166" i="114"/>
  <c r="L262" i="114"/>
  <c r="L257" i="114"/>
  <c r="L247" i="114"/>
  <c r="L254" i="114"/>
  <c r="L249" i="114"/>
  <c r="L248" i="114"/>
  <c r="L261" i="114"/>
  <c r="L256" i="114"/>
  <c r="L246" i="114"/>
  <c r="L264" i="114"/>
  <c r="L259" i="114"/>
  <c r="L253" i="114"/>
  <c r="L250" i="114"/>
  <c r="L255" i="114"/>
  <c r="L215" i="114"/>
  <c r="L160" i="114"/>
  <c r="L148" i="114"/>
  <c r="L188" i="114"/>
  <c r="L143" i="114"/>
  <c r="L168" i="114"/>
  <c r="L226" i="114"/>
  <c r="L235" i="114"/>
  <c r="L178" i="114"/>
  <c r="L236" i="114"/>
  <c r="L174" i="114"/>
  <c r="L191" i="114"/>
  <c r="L204" i="114"/>
  <c r="L156" i="114"/>
  <c r="L185" i="114"/>
  <c r="L198" i="114"/>
  <c r="L149" i="114"/>
  <c r="L199" i="114"/>
  <c r="L150" i="114"/>
  <c r="L234" i="114"/>
  <c r="L164" i="114"/>
  <c r="L177" i="114"/>
  <c r="L211" i="114"/>
  <c r="L144" i="114"/>
  <c r="L165" i="114"/>
  <c r="L190" i="114"/>
  <c r="L232" i="114"/>
  <c r="L141" i="114"/>
  <c r="L170" i="114"/>
  <c r="L187" i="114"/>
  <c r="L200" i="114"/>
  <c r="L210" i="114"/>
  <c r="M229" i="114"/>
  <c r="E167" i="114"/>
  <c r="K151" i="114"/>
  <c r="E147" i="114"/>
  <c r="L142" i="114"/>
  <c r="E210" i="114"/>
  <c r="E183" i="114"/>
  <c r="L241" i="114"/>
  <c r="L195" i="114"/>
  <c r="H174" i="114"/>
  <c r="M166" i="114"/>
  <c r="L221" i="114"/>
  <c r="E232" i="114"/>
  <c r="L223" i="114"/>
  <c r="J190" i="114"/>
  <c r="H194" i="114"/>
  <c r="L169" i="114"/>
  <c r="M157" i="114"/>
  <c r="J153" i="114"/>
  <c r="M201" i="114"/>
  <c r="E211" i="114"/>
  <c r="L202" i="114"/>
  <c r="K198" i="114"/>
  <c r="H198" i="114"/>
  <c r="J185" i="114"/>
  <c r="J230" i="114"/>
  <c r="K216" i="114"/>
  <c r="M193" i="114"/>
  <c r="M234" i="114"/>
  <c r="L227" i="114"/>
  <c r="J194" i="114"/>
  <c r="L176" i="114"/>
  <c r="K222" i="114"/>
  <c r="E217" i="114"/>
  <c r="M211" i="114"/>
  <c r="J198" i="114"/>
  <c r="E185" i="114"/>
  <c r="K185" i="114"/>
  <c r="J181" i="114"/>
  <c r="J177" i="114"/>
  <c r="K180" i="114"/>
  <c r="L230" i="114"/>
  <c r="E216" i="114"/>
  <c r="L216" i="114"/>
  <c r="K156" i="114"/>
  <c r="L152" i="114"/>
  <c r="E184" i="114"/>
  <c r="M254" i="114"/>
  <c r="M249" i="114"/>
  <c r="M261" i="114"/>
  <c r="M256" i="114"/>
  <c r="M246" i="114"/>
  <c r="M255" i="114"/>
  <c r="M253" i="114"/>
  <c r="M264" i="114"/>
  <c r="M259" i="114"/>
  <c r="M248" i="114"/>
  <c r="M250" i="114"/>
  <c r="M262" i="114"/>
  <c r="M247" i="114"/>
  <c r="M143" i="114"/>
  <c r="M148" i="114"/>
  <c r="M188" i="114"/>
  <c r="M168" i="114"/>
  <c r="M156" i="114"/>
  <c r="M216" i="114"/>
  <c r="M198" i="114"/>
  <c r="M153" i="114"/>
  <c r="M165" i="114"/>
  <c r="M203" i="114"/>
  <c r="M207" i="114"/>
  <c r="M141" i="114"/>
  <c r="M150" i="114"/>
  <c r="M197" i="114"/>
  <c r="M213" i="114"/>
  <c r="M220" i="114"/>
  <c r="M164" i="114"/>
  <c r="M152" i="114"/>
  <c r="M206" i="114"/>
  <c r="M161" i="114"/>
  <c r="M173" i="114"/>
  <c r="M194" i="114"/>
  <c r="M178" i="114"/>
  <c r="M223" i="114"/>
  <c r="M236" i="114"/>
  <c r="M221" i="114"/>
  <c r="M158" i="114"/>
  <c r="M179" i="114"/>
  <c r="M224" i="114"/>
  <c r="M233" i="114"/>
  <c r="M215" i="114"/>
  <c r="M172" i="114"/>
  <c r="M230" i="114"/>
  <c r="M185" i="114"/>
  <c r="M189" i="114"/>
  <c r="M159" i="114"/>
  <c r="E224" i="114"/>
  <c r="E179" i="114"/>
  <c r="M212" i="114"/>
  <c r="K199" i="114"/>
  <c r="K182" i="114"/>
  <c r="E178" i="114"/>
  <c r="E227" i="114"/>
  <c r="E194" i="114"/>
  <c r="E169" i="114"/>
  <c r="E153" i="114"/>
  <c r="K144" i="114"/>
  <c r="M217" i="114"/>
  <c r="K181" i="114"/>
  <c r="K239" i="114"/>
  <c r="E230" i="114"/>
  <c r="L172" i="114"/>
  <c r="K242" i="114"/>
  <c r="K210" i="114"/>
  <c r="K213" i="114"/>
  <c r="L240" i="114"/>
  <c r="M169" i="114"/>
  <c r="E165" i="114"/>
  <c r="K161" i="114"/>
  <c r="K157" i="114"/>
  <c r="K149" i="114"/>
  <c r="E176" i="114"/>
  <c r="L222" i="114"/>
  <c r="E198" i="114"/>
  <c r="M181" i="114"/>
  <c r="K177" i="114"/>
  <c r="M239" i="114"/>
  <c r="E226" i="114"/>
  <c r="E172" i="114"/>
  <c r="K188" i="114"/>
  <c r="E229" i="114"/>
  <c r="M242" i="114"/>
  <c r="M184" i="114"/>
  <c r="E204" i="114"/>
  <c r="K197" i="114"/>
  <c r="E186" i="114"/>
  <c r="H253" i="114"/>
  <c r="H254" i="114"/>
  <c r="H264" i="114"/>
  <c r="H259" i="114"/>
  <c r="H248" i="114"/>
  <c r="H255" i="114"/>
  <c r="H250" i="114"/>
  <c r="H262" i="114"/>
  <c r="H257" i="114"/>
  <c r="H247" i="114"/>
  <c r="H246" i="114"/>
  <c r="H249" i="114"/>
  <c r="H261" i="114"/>
  <c r="H256" i="114"/>
  <c r="H164" i="114"/>
  <c r="H160" i="114"/>
  <c r="H215" i="114"/>
  <c r="H168" i="114"/>
  <c r="H193" i="114"/>
  <c r="H185" i="114"/>
  <c r="H217" i="114"/>
  <c r="H176" i="114"/>
  <c r="H169" i="114"/>
  <c r="H186" i="114"/>
  <c r="H199" i="114"/>
  <c r="H166" i="114"/>
  <c r="H228" i="114"/>
  <c r="H184" i="114"/>
  <c r="H234" i="114"/>
  <c r="H143" i="114"/>
  <c r="H148" i="114"/>
  <c r="H156" i="114"/>
  <c r="H188" i="114"/>
  <c r="H226" i="114"/>
  <c r="H239" i="114"/>
  <c r="H235" i="114"/>
  <c r="H201" i="114"/>
  <c r="H144" i="114"/>
  <c r="H207" i="114"/>
  <c r="H170" i="114"/>
  <c r="H197" i="114"/>
  <c r="H204" i="114"/>
  <c r="H220" i="114"/>
  <c r="H216" i="114"/>
  <c r="H180" i="114"/>
  <c r="H181" i="114"/>
  <c r="H222" i="114"/>
  <c r="H165" i="114"/>
  <c r="H240" i="114"/>
  <c r="H182" i="114"/>
  <c r="H158" i="114"/>
  <c r="H195" i="114"/>
  <c r="H241" i="114"/>
  <c r="H237" i="114"/>
  <c r="K171" i="114"/>
  <c r="H167" i="114"/>
  <c r="M163" i="114"/>
  <c r="J159" i="114"/>
  <c r="M151" i="114"/>
  <c r="J147" i="114"/>
  <c r="H147" i="114"/>
  <c r="H210" i="114"/>
  <c r="M237" i="114"/>
  <c r="L233" i="114"/>
  <c r="M191" i="114"/>
  <c r="H183" i="114"/>
  <c r="J241" i="114"/>
  <c r="L228" i="114"/>
  <c r="E174" i="114"/>
  <c r="K170" i="114"/>
  <c r="E154" i="114"/>
  <c r="J150" i="114"/>
  <c r="K141" i="114"/>
  <c r="J236" i="114"/>
  <c r="H232" i="114"/>
  <c r="H203" i="114"/>
  <c r="M186" i="114"/>
  <c r="M205" i="114"/>
  <c r="M240" i="114"/>
  <c r="L194" i="114"/>
  <c r="L161" i="114"/>
  <c r="L157" i="114"/>
  <c r="E149" i="114"/>
  <c r="M144" i="114"/>
  <c r="K201" i="114"/>
  <c r="M176" i="114"/>
  <c r="M222" i="114"/>
  <c r="H211" i="114"/>
  <c r="K202" i="114"/>
  <c r="H189" i="114"/>
  <c r="L181" i="114"/>
  <c r="L180" i="114"/>
  <c r="E239" i="114"/>
  <c r="L239" i="114"/>
  <c r="M226" i="114"/>
  <c r="M160" i="114"/>
  <c r="E159" i="114"/>
  <c r="E212" i="114"/>
  <c r="M171" i="114"/>
  <c r="E163" i="114"/>
  <c r="E151" i="114"/>
  <c r="K220" i="114"/>
  <c r="M204" i="114"/>
  <c r="E187" i="114"/>
  <c r="K223" i="114"/>
  <c r="E199" i="114"/>
  <c r="J255" i="114"/>
  <c r="J250" i="114"/>
  <c r="J261" i="114"/>
  <c r="J256" i="114"/>
  <c r="J246" i="114"/>
  <c r="J262" i="114"/>
  <c r="J257" i="114"/>
  <c r="J247" i="114"/>
  <c r="J248" i="114"/>
  <c r="J254" i="114"/>
  <c r="J249" i="114"/>
  <c r="J253" i="114"/>
  <c r="J264" i="114"/>
  <c r="J259" i="114"/>
  <c r="J156" i="114"/>
  <c r="J215" i="114"/>
  <c r="J234" i="114"/>
  <c r="J152" i="114"/>
  <c r="J164" i="114"/>
  <c r="J193" i="114"/>
  <c r="J239" i="114"/>
  <c r="J217" i="114"/>
  <c r="J201" i="114"/>
  <c r="J186" i="114"/>
  <c r="J207" i="114"/>
  <c r="J158" i="114"/>
  <c r="J228" i="114"/>
  <c r="J197" i="114"/>
  <c r="J220" i="114"/>
  <c r="J184" i="114"/>
  <c r="J142" i="114"/>
  <c r="J188" i="114"/>
  <c r="J143" i="114"/>
  <c r="J160" i="114"/>
  <c r="J172" i="114"/>
  <c r="J226" i="114"/>
  <c r="J235" i="114"/>
  <c r="J157" i="114"/>
  <c r="J227" i="114"/>
  <c r="J166" i="114"/>
  <c r="J183" i="114"/>
  <c r="J204" i="114"/>
  <c r="J180" i="114"/>
  <c r="J189" i="114"/>
  <c r="J169" i="114"/>
  <c r="J240" i="114"/>
  <c r="J182" i="114"/>
  <c r="J203" i="114"/>
  <c r="J154" i="114"/>
  <c r="J195" i="114"/>
  <c r="J213" i="114"/>
  <c r="J237" i="114"/>
  <c r="H229" i="114"/>
  <c r="L171" i="114"/>
  <c r="J167" i="114"/>
  <c r="K159" i="114"/>
  <c r="E155" i="114"/>
  <c r="L151" i="114"/>
  <c r="K147" i="114"/>
  <c r="K142" i="114"/>
  <c r="J210" i="114"/>
  <c r="E220" i="114"/>
  <c r="L220" i="114"/>
  <c r="L213" i="114"/>
  <c r="M200" i="114"/>
  <c r="K187" i="114"/>
  <c r="E197" i="114"/>
  <c r="L197" i="114"/>
  <c r="K241" i="114"/>
  <c r="E228" i="114"/>
  <c r="K195" i="114"/>
  <c r="M174" i="114"/>
  <c r="L166" i="114"/>
  <c r="J162" i="114"/>
  <c r="M154" i="114"/>
  <c r="E141" i="114"/>
  <c r="J221" i="114"/>
  <c r="E236" i="114"/>
  <c r="J223" i="114"/>
  <c r="K212" i="114"/>
  <c r="K190" i="114"/>
  <c r="H190" i="114"/>
  <c r="L182" i="114"/>
  <c r="L205" i="114"/>
  <c r="H227" i="114"/>
  <c r="J173" i="114"/>
  <c r="H173" i="114"/>
  <c r="L153" i="114"/>
  <c r="M149" i="114"/>
  <c r="E201" i="114"/>
  <c r="E235" i="114"/>
  <c r="J202" i="114"/>
  <c r="H202" i="114"/>
  <c r="H177" i="114"/>
  <c r="M177" i="114"/>
  <c r="M180" i="114"/>
  <c r="L193" i="114"/>
  <c r="H172" i="114"/>
  <c r="H152" i="114"/>
  <c r="P155" i="114" l="1"/>
  <c r="E26" i="116" s="1"/>
  <c r="P174" i="114"/>
  <c r="P157" i="114"/>
  <c r="P152" i="114"/>
  <c r="P165" i="114"/>
  <c r="P226" i="114"/>
  <c r="P191" i="114"/>
  <c r="E192" i="116" s="1"/>
  <c r="P200" i="114"/>
  <c r="P141" i="114"/>
  <c r="P242" i="114"/>
  <c r="P207" i="114"/>
  <c r="E78" i="116" s="1"/>
  <c r="P176" i="114"/>
  <c r="P171" i="114"/>
  <c r="E172" i="116" s="1"/>
  <c r="P215" i="114"/>
  <c r="E216" i="116" s="1"/>
  <c r="P194" i="114"/>
  <c r="P230" i="114"/>
  <c r="P232" i="114"/>
  <c r="P167" i="114"/>
  <c r="E38" i="116" s="1"/>
  <c r="P224" i="114"/>
  <c r="P162" i="114"/>
  <c r="P149" i="114"/>
  <c r="P233" i="114"/>
  <c r="P197" i="114"/>
  <c r="P220" i="114"/>
  <c r="P186" i="114"/>
  <c r="P188" i="114"/>
  <c r="P150" i="114"/>
  <c r="E21" i="116" s="1"/>
  <c r="P199" i="114"/>
  <c r="E200" i="116" s="1"/>
  <c r="P256" i="114"/>
  <c r="P184" i="114"/>
  <c r="P179" i="114"/>
  <c r="E180" i="116" s="1"/>
  <c r="P163" i="114"/>
  <c r="E164" i="116" s="1"/>
  <c r="P147" i="114"/>
  <c r="E18" i="116" s="1"/>
  <c r="P253" i="114"/>
  <c r="P213" i="114"/>
  <c r="P172" i="114"/>
  <c r="P173" i="114"/>
  <c r="P257" i="114"/>
  <c r="P154" i="114"/>
  <c r="P202" i="114"/>
  <c r="P203" i="114"/>
  <c r="E204" i="116" s="1"/>
  <c r="P170" i="114"/>
  <c r="P241" i="114"/>
  <c r="P201" i="114"/>
  <c r="P261" i="114"/>
  <c r="P164" i="114"/>
  <c r="P204" i="114"/>
  <c r="P227" i="114"/>
  <c r="E228" i="116" s="1"/>
  <c r="P195" i="114"/>
  <c r="E196" i="116" s="1"/>
  <c r="P183" i="114"/>
  <c r="E184" i="116" s="1"/>
  <c r="P161" i="114"/>
  <c r="P156" i="114"/>
  <c r="P236" i="114"/>
  <c r="P166" i="114"/>
  <c r="P212" i="114"/>
  <c r="P229" i="114"/>
  <c r="P234" i="114"/>
  <c r="P217" i="114"/>
  <c r="P250" i="114"/>
  <c r="P193" i="114"/>
  <c r="P240" i="114"/>
  <c r="P169" i="114"/>
  <c r="P221" i="114"/>
  <c r="P181" i="114"/>
  <c r="P211" i="114"/>
  <c r="E82" i="116" s="1"/>
  <c r="P190" i="114"/>
  <c r="P142" i="114"/>
  <c r="E143" i="116" s="1"/>
  <c r="P210" i="114"/>
  <c r="P144" i="114"/>
  <c r="P198" i="114"/>
  <c r="P235" i="114"/>
  <c r="E236" i="116" s="1"/>
  <c r="P178" i="114"/>
  <c r="P148" i="114"/>
  <c r="P206" i="114"/>
  <c r="P248" i="114"/>
  <c r="P262" i="114"/>
  <c r="P205" i="114"/>
  <c r="P182" i="114"/>
  <c r="P259" i="114"/>
  <c r="E130" i="116" s="1"/>
  <c r="P189" i="114"/>
  <c r="P237" i="114"/>
  <c r="P159" i="114"/>
  <c r="E160" i="116" s="1"/>
  <c r="P158" i="114"/>
  <c r="P239" i="114"/>
  <c r="E110" i="116" s="1"/>
  <c r="P228" i="114"/>
  <c r="P249" i="114"/>
  <c r="P216" i="114"/>
  <c r="P185" i="114"/>
  <c r="P180" i="114"/>
  <c r="P153" i="114"/>
  <c r="P223" i="114"/>
  <c r="E224" i="116" s="1"/>
  <c r="P187" i="114"/>
  <c r="E188" i="116" s="1"/>
  <c r="P168" i="114"/>
  <c r="P160" i="114"/>
  <c r="P264" i="114"/>
  <c r="P177" i="114"/>
  <c r="P222" i="114"/>
  <c r="P143" i="114"/>
  <c r="E144" i="116" s="1"/>
  <c r="P255" i="114"/>
  <c r="E126" i="116" s="1"/>
  <c r="P247" i="114"/>
  <c r="E248" i="116" s="1"/>
  <c r="P151" i="114"/>
  <c r="E152" i="116" s="1"/>
  <c r="P246" i="114"/>
  <c r="P254" i="114"/>
  <c r="E86" i="116"/>
  <c r="J247" i="101"/>
  <c r="K247" i="101"/>
  <c r="L247" i="101"/>
  <c r="M247" i="101"/>
  <c r="N247" i="101"/>
  <c r="J246" i="101"/>
  <c r="K246" i="101"/>
  <c r="L246" i="101"/>
  <c r="M246" i="101"/>
  <c r="N246" i="101"/>
  <c r="B5" i="87" a="1"/>
  <c r="B5" i="87" s="1"/>
  <c r="B5" i="103" a="1"/>
  <c r="B5" i="103" s="1"/>
  <c r="O123" i="102"/>
  <c r="K123" i="102" s="1"/>
  <c r="O124" i="102"/>
  <c r="K124" i="102" s="1"/>
  <c r="O125" i="102"/>
  <c r="K125" i="102" s="1"/>
  <c r="O122" i="102"/>
  <c r="K122" i="102" s="1"/>
  <c r="O116" i="102"/>
  <c r="K116" i="102" s="1"/>
  <c r="O117" i="102"/>
  <c r="K117" i="102" s="1"/>
  <c r="O115" i="102"/>
  <c r="K115" i="102" s="1"/>
  <c r="O111" i="102"/>
  <c r="K111" i="102" s="1"/>
  <c r="O112" i="102"/>
  <c r="K112" i="102" s="1"/>
  <c r="O113" i="102"/>
  <c r="K113" i="102" s="1"/>
  <c r="O110" i="102"/>
  <c r="K110" i="102" s="1"/>
  <c r="O104" i="102"/>
  <c r="K104" i="102" s="1"/>
  <c r="O105" i="102"/>
  <c r="K105" i="102" s="1"/>
  <c r="O106" i="102"/>
  <c r="K106" i="102" s="1"/>
  <c r="O107" i="102"/>
  <c r="K107" i="102" s="1"/>
  <c r="O108" i="102"/>
  <c r="K108" i="102" s="1"/>
  <c r="O103" i="102"/>
  <c r="K103" i="102" s="1"/>
  <c r="O97" i="102"/>
  <c r="K97" i="102" s="1"/>
  <c r="O98" i="102"/>
  <c r="K98" i="102" s="1"/>
  <c r="O99" i="102"/>
  <c r="K99" i="102" s="1"/>
  <c r="O100" i="102"/>
  <c r="K100" i="102" s="1"/>
  <c r="O101" i="102"/>
  <c r="K101" i="102" s="1"/>
  <c r="O96" i="102"/>
  <c r="K96" i="102" s="1"/>
  <c r="O90" i="102"/>
  <c r="K90" i="102" s="1"/>
  <c r="O91" i="102"/>
  <c r="K91" i="102" s="1"/>
  <c r="O92" i="102"/>
  <c r="K92" i="102" s="1"/>
  <c r="O93" i="102"/>
  <c r="K93" i="102" s="1"/>
  <c r="O94" i="102"/>
  <c r="K94" i="102" s="1"/>
  <c r="O89" i="102"/>
  <c r="K89" i="102" s="1"/>
  <c r="O83" i="102"/>
  <c r="K83" i="102" s="1"/>
  <c r="O84" i="102"/>
  <c r="K84" i="102" s="1"/>
  <c r="O85" i="102"/>
  <c r="K85" i="102" s="1"/>
  <c r="O86" i="102"/>
  <c r="K86" i="102" s="1"/>
  <c r="O87" i="102"/>
  <c r="K87" i="102" s="1"/>
  <c r="O82" i="102"/>
  <c r="K82" i="102" s="1"/>
  <c r="K53" i="102"/>
  <c r="J53" i="102" s="1"/>
  <c r="I53" i="102" s="1"/>
  <c r="O76" i="102"/>
  <c r="K76" i="102" s="1"/>
  <c r="O77" i="102"/>
  <c r="O78" i="102"/>
  <c r="O79" i="102"/>
  <c r="K79" i="102" s="1"/>
  <c r="O80" i="102"/>
  <c r="K80" i="102" s="1"/>
  <c r="O75" i="102"/>
  <c r="O69" i="102"/>
  <c r="O70" i="102"/>
  <c r="O71" i="102"/>
  <c r="K71" i="102" s="1"/>
  <c r="O72" i="102"/>
  <c r="K72" i="102" s="1"/>
  <c r="O73" i="102"/>
  <c r="K73" i="102" s="1"/>
  <c r="O68" i="102"/>
  <c r="O62" i="102"/>
  <c r="K62" i="102" s="1"/>
  <c r="O63" i="102"/>
  <c r="K63" i="102" s="1"/>
  <c r="O64" i="102"/>
  <c r="K64" i="102" s="1"/>
  <c r="O65" i="102"/>
  <c r="K65" i="102" s="1"/>
  <c r="O66" i="102"/>
  <c r="K66" i="102" s="1"/>
  <c r="O61" i="102"/>
  <c r="K61" i="102" s="1"/>
  <c r="O55" i="102"/>
  <c r="K55" i="102" s="1"/>
  <c r="O56" i="102"/>
  <c r="K56" i="102" s="1"/>
  <c r="O57" i="102"/>
  <c r="K57" i="102" s="1"/>
  <c r="O58" i="102"/>
  <c r="K58" i="102" s="1"/>
  <c r="O59" i="102"/>
  <c r="K59" i="102" s="1"/>
  <c r="O54" i="102"/>
  <c r="K54" i="102" s="1"/>
  <c r="O48" i="102"/>
  <c r="K48" i="102" s="1"/>
  <c r="O49" i="102"/>
  <c r="K49" i="102" s="1"/>
  <c r="O50" i="102"/>
  <c r="K50" i="102" s="1"/>
  <c r="O51" i="102"/>
  <c r="K51" i="102" s="1"/>
  <c r="O52" i="102"/>
  <c r="K52" i="102" s="1"/>
  <c r="O47" i="102"/>
  <c r="K47" i="102" s="1"/>
  <c r="O45" i="102"/>
  <c r="K45" i="102" s="1"/>
  <c r="O44" i="102"/>
  <c r="K44" i="102" s="1"/>
  <c r="O40" i="102"/>
  <c r="K40" i="102" s="1"/>
  <c r="O41" i="102"/>
  <c r="K41" i="102" s="1"/>
  <c r="O42" i="102"/>
  <c r="K42" i="102" s="1"/>
  <c r="O39" i="102"/>
  <c r="K39" i="102" s="1"/>
  <c r="O29" i="102"/>
  <c r="K29" i="102" s="1"/>
  <c r="O30" i="102"/>
  <c r="K30" i="102" s="1"/>
  <c r="O31" i="102"/>
  <c r="K31" i="102" s="1"/>
  <c r="O32" i="102"/>
  <c r="K32" i="102" s="1"/>
  <c r="O33" i="102"/>
  <c r="K33" i="102" s="1"/>
  <c r="O34" i="102"/>
  <c r="K34" i="102" s="1"/>
  <c r="O35" i="102"/>
  <c r="K35" i="102" s="1"/>
  <c r="O36" i="102"/>
  <c r="K36" i="102" s="1"/>
  <c r="O37" i="102"/>
  <c r="K37" i="102" s="1"/>
  <c r="O18" i="102"/>
  <c r="K18" i="102" s="1"/>
  <c r="O19" i="102"/>
  <c r="K19" i="102" s="1"/>
  <c r="O20" i="102"/>
  <c r="K20" i="102" s="1"/>
  <c r="O21" i="102"/>
  <c r="K21" i="102" s="1"/>
  <c r="O22" i="102"/>
  <c r="K22" i="102" s="1"/>
  <c r="O23" i="102"/>
  <c r="K23" i="102" s="1"/>
  <c r="O24" i="102"/>
  <c r="K24" i="102" s="1"/>
  <c r="O25" i="102"/>
  <c r="K25" i="102" s="1"/>
  <c r="O26" i="102"/>
  <c r="K26" i="102" s="1"/>
  <c r="O27" i="102"/>
  <c r="K27" i="102" s="1"/>
  <c r="O28" i="102"/>
  <c r="K28" i="102" s="1"/>
  <c r="O11" i="102"/>
  <c r="K11" i="102" s="1"/>
  <c r="O12" i="102"/>
  <c r="K12" i="102" s="1"/>
  <c r="O13" i="102"/>
  <c r="K13" i="102" s="1"/>
  <c r="O14" i="102"/>
  <c r="K14" i="102" s="1"/>
  <c r="O15" i="102"/>
  <c r="K15" i="102" s="1"/>
  <c r="O16" i="102"/>
  <c r="K16" i="102" s="1"/>
  <c r="O17" i="102"/>
  <c r="K17" i="102" s="1"/>
  <c r="O10" i="102"/>
  <c r="K10" i="102" s="1"/>
  <c r="H53" i="102"/>
  <c r="Q11" i="102"/>
  <c r="Q12" i="102"/>
  <c r="Q13" i="102"/>
  <c r="Q14" i="102"/>
  <c r="Q15" i="102"/>
  <c r="Q16" i="102"/>
  <c r="Q17" i="102"/>
  <c r="Q18" i="102"/>
  <c r="Q19" i="102"/>
  <c r="Q20" i="102"/>
  <c r="Q21" i="102"/>
  <c r="Q22" i="102"/>
  <c r="Q23" i="102"/>
  <c r="Q24" i="102"/>
  <c r="Q25" i="102"/>
  <c r="Q26" i="102"/>
  <c r="Q27" i="102"/>
  <c r="Q28" i="102"/>
  <c r="Q29" i="102"/>
  <c r="Q30" i="102"/>
  <c r="Q31" i="102"/>
  <c r="Q32" i="102"/>
  <c r="Q33" i="102"/>
  <c r="Q34" i="102"/>
  <c r="Q35" i="102"/>
  <c r="Q36" i="102"/>
  <c r="Q37" i="102"/>
  <c r="Q38" i="102"/>
  <c r="Q39" i="102"/>
  <c r="Q40" i="102"/>
  <c r="Q41" i="102"/>
  <c r="Q42" i="102"/>
  <c r="Q43" i="102"/>
  <c r="Q44" i="102"/>
  <c r="Q45" i="102"/>
  <c r="Q46" i="102"/>
  <c r="Q47" i="102"/>
  <c r="Q48" i="102"/>
  <c r="Q49" i="102"/>
  <c r="Q50" i="102"/>
  <c r="Q51" i="102"/>
  <c r="Q52" i="102"/>
  <c r="Q53" i="102"/>
  <c r="Q54" i="102"/>
  <c r="Q55" i="102"/>
  <c r="Q56" i="102"/>
  <c r="Q57" i="102"/>
  <c r="Q58" i="102"/>
  <c r="Q59" i="102"/>
  <c r="Q60" i="102"/>
  <c r="Q61" i="102"/>
  <c r="Q62" i="102"/>
  <c r="Q63" i="102"/>
  <c r="Q64" i="102"/>
  <c r="Q65" i="102"/>
  <c r="Q66" i="102"/>
  <c r="Q67" i="102"/>
  <c r="Q71" i="102"/>
  <c r="Q72" i="102"/>
  <c r="Q73" i="102"/>
  <c r="Q74" i="102"/>
  <c r="Q76" i="102"/>
  <c r="Q79" i="102"/>
  <c r="Q80" i="102"/>
  <c r="Q81" i="102"/>
  <c r="Q82" i="102"/>
  <c r="Q83" i="102"/>
  <c r="Q84" i="102"/>
  <c r="Q85" i="102"/>
  <c r="Q86" i="102"/>
  <c r="Q87" i="102"/>
  <c r="Q88" i="102"/>
  <c r="Q89" i="102"/>
  <c r="Q90" i="102"/>
  <c r="Q91" i="102"/>
  <c r="Q92" i="102"/>
  <c r="Q93" i="102"/>
  <c r="Q94" i="102"/>
  <c r="Q95" i="102"/>
  <c r="Q96" i="102"/>
  <c r="Q97" i="102"/>
  <c r="Q98" i="102"/>
  <c r="Q99" i="102"/>
  <c r="Q100" i="102"/>
  <c r="Q101" i="102"/>
  <c r="Q102" i="102"/>
  <c r="Q103" i="102"/>
  <c r="Q104" i="102"/>
  <c r="Q105" i="102"/>
  <c r="Q106" i="102"/>
  <c r="Q107" i="102"/>
  <c r="Q108" i="102"/>
  <c r="Q109" i="102"/>
  <c r="Q110" i="102"/>
  <c r="Q111" i="102"/>
  <c r="Q112" i="102"/>
  <c r="Q113" i="102"/>
  <c r="Q114" i="102"/>
  <c r="Q115" i="102"/>
  <c r="Q116" i="102"/>
  <c r="Q117" i="102"/>
  <c r="Q10" i="102"/>
  <c r="R10" i="102" s="1"/>
  <c r="L78" i="102"/>
  <c r="Q78" i="102" s="1"/>
  <c r="L77" i="102"/>
  <c r="Q77" i="102" s="1"/>
  <c r="L75" i="102"/>
  <c r="Q75" i="102" s="1"/>
  <c r="L70" i="102"/>
  <c r="Q70" i="102" s="1"/>
  <c r="L69" i="102"/>
  <c r="Q69" i="102" s="1"/>
  <c r="L68" i="102"/>
  <c r="Q68" i="102" s="1"/>
  <c r="E135" i="116" l="1"/>
  <c r="E217" i="116"/>
  <c r="E182" i="116"/>
  <c r="E230" i="116"/>
  <c r="E203" i="116"/>
  <c r="E91" i="116"/>
  <c r="E231" i="116"/>
  <c r="E71" i="116"/>
  <c r="E161" i="116"/>
  <c r="E250" i="116"/>
  <c r="E183" i="116"/>
  <c r="E222" i="116"/>
  <c r="E83" i="116"/>
  <c r="E205" i="116"/>
  <c r="E155" i="116"/>
  <c r="E198" i="116"/>
  <c r="E65" i="116"/>
  <c r="E169" i="116"/>
  <c r="E229" i="116"/>
  <c r="E206" i="116"/>
  <c r="E199" i="116"/>
  <c r="E40" i="116"/>
  <c r="E167" i="116"/>
  <c r="E165" i="116"/>
  <c r="E185" i="116"/>
  <c r="E234" i="116"/>
  <c r="E227" i="116"/>
  <c r="E263" i="116"/>
  <c r="E145" i="116"/>
  <c r="E241" i="116"/>
  <c r="E107" i="116"/>
  <c r="E262" i="116"/>
  <c r="E174" i="116"/>
  <c r="E127" i="116"/>
  <c r="E20" i="116"/>
  <c r="E166" i="116"/>
  <c r="E159" i="116"/>
  <c r="E249" i="116"/>
  <c r="E211" i="116"/>
  <c r="E194" i="116"/>
  <c r="E27" i="116"/>
  <c r="E202" i="116"/>
  <c r="E173" i="116"/>
  <c r="E163" i="116"/>
  <c r="E177" i="116"/>
  <c r="E23" i="116"/>
  <c r="E154" i="116"/>
  <c r="E207" i="116"/>
  <c r="E251" i="116"/>
  <c r="E162" i="116"/>
  <c r="E112" i="116"/>
  <c r="E84" i="116"/>
  <c r="E225" i="116"/>
  <c r="E158" i="116"/>
  <c r="E223" i="116"/>
  <c r="E51" i="116"/>
  <c r="E238" i="116"/>
  <c r="E149" i="116"/>
  <c r="E191" i="116"/>
  <c r="E88" i="116"/>
  <c r="E171" i="116"/>
  <c r="E124" i="116"/>
  <c r="E59" i="116"/>
  <c r="E243" i="116"/>
  <c r="E45" i="116"/>
  <c r="E48" i="116"/>
  <c r="E186" i="116"/>
  <c r="E190" i="116"/>
  <c r="E179" i="116"/>
  <c r="E105" i="116"/>
  <c r="E187" i="116"/>
  <c r="E233" i="116"/>
  <c r="E142" i="116"/>
  <c r="H44" i="102"/>
  <c r="E44" i="102" s="1"/>
  <c r="J44" i="102"/>
  <c r="I44" i="102" s="1"/>
  <c r="F44" i="102" s="1"/>
  <c r="H213" i="115" s="1"/>
  <c r="H65" i="102"/>
  <c r="E65" i="102" s="1"/>
  <c r="J65" i="102"/>
  <c r="I65" i="102" s="1"/>
  <c r="F65" i="102" s="1"/>
  <c r="J226" i="115" s="1"/>
  <c r="H89" i="102"/>
  <c r="E89" i="102" s="1"/>
  <c r="J89" i="102"/>
  <c r="I89" i="102" s="1"/>
  <c r="F89" i="102" s="1"/>
  <c r="H105" i="102"/>
  <c r="E105" i="102" s="1"/>
  <c r="J105" i="102"/>
  <c r="I105" i="102" s="1"/>
  <c r="F105" i="102" s="1"/>
  <c r="H16" i="102"/>
  <c r="E16" i="102" s="1"/>
  <c r="J16" i="102"/>
  <c r="I16" i="102" s="1"/>
  <c r="F16" i="102" s="1"/>
  <c r="D156" i="115" s="1"/>
  <c r="H26" i="102"/>
  <c r="E26" i="102" s="1"/>
  <c r="J26" i="102"/>
  <c r="I26" i="102" s="1"/>
  <c r="F26" i="102" s="1"/>
  <c r="D166" i="115" s="1"/>
  <c r="H18" i="102"/>
  <c r="E18" i="102" s="1"/>
  <c r="J18" i="102"/>
  <c r="I18" i="102" s="1"/>
  <c r="F18" i="102" s="1"/>
  <c r="D158" i="115" s="1"/>
  <c r="H30" i="102"/>
  <c r="E30" i="102" s="1"/>
  <c r="J30" i="102"/>
  <c r="I30" i="102" s="1"/>
  <c r="F30" i="102" s="1"/>
  <c r="D170" i="115" s="1"/>
  <c r="H47" i="102"/>
  <c r="E47" i="102" s="1"/>
  <c r="J47" i="102"/>
  <c r="I47" i="102" s="1"/>
  <c r="F47" i="102" s="1"/>
  <c r="H58" i="102"/>
  <c r="E58" i="102" s="1"/>
  <c r="J58" i="102"/>
  <c r="I58" i="102" s="1"/>
  <c r="F58" i="102" s="1"/>
  <c r="H63" i="102"/>
  <c r="E63" i="102" s="1"/>
  <c r="J63" i="102"/>
  <c r="I63" i="102" s="1"/>
  <c r="F63" i="102" s="1"/>
  <c r="J224" i="115" s="1"/>
  <c r="H82" i="102"/>
  <c r="E82" i="102" s="1"/>
  <c r="J82" i="102"/>
  <c r="I82" i="102" s="1"/>
  <c r="F82" i="102" s="1"/>
  <c r="H93" i="102"/>
  <c r="E93" i="102" s="1"/>
  <c r="J93" i="102"/>
  <c r="I93" i="102" s="1"/>
  <c r="F93" i="102" s="1"/>
  <c r="H98" i="102"/>
  <c r="E98" i="102" s="1"/>
  <c r="J98" i="102"/>
  <c r="I98" i="102" s="1"/>
  <c r="F98" i="102" s="1"/>
  <c r="H110" i="102"/>
  <c r="E110" i="102" s="1"/>
  <c r="J110" i="102"/>
  <c r="I110" i="102" s="1"/>
  <c r="F110" i="102" s="1"/>
  <c r="H125" i="102"/>
  <c r="E125" i="102" s="1"/>
  <c r="J125" i="102"/>
  <c r="I125" i="102" s="1"/>
  <c r="F125" i="102" s="1"/>
  <c r="H10" i="102"/>
  <c r="E10" i="102" s="1"/>
  <c r="J10" i="102"/>
  <c r="I10" i="102" s="1"/>
  <c r="F10" i="102" s="1"/>
  <c r="D150" i="115" s="1"/>
  <c r="H25" i="102"/>
  <c r="E25" i="102" s="1"/>
  <c r="J25" i="102"/>
  <c r="I25" i="102" s="1"/>
  <c r="F25" i="102" s="1"/>
  <c r="D165" i="115" s="1"/>
  <c r="H57" i="102"/>
  <c r="E57" i="102" s="1"/>
  <c r="J57" i="102"/>
  <c r="I57" i="102" s="1"/>
  <c r="F57" i="102" s="1"/>
  <c r="H80" i="102"/>
  <c r="E80" i="102" s="1"/>
  <c r="J80" i="102"/>
  <c r="I80" i="102" s="1"/>
  <c r="F80" i="102" s="1"/>
  <c r="J239" i="115" s="1"/>
  <c r="H87" i="102"/>
  <c r="E87" i="102" s="1"/>
  <c r="J87" i="102"/>
  <c r="I87" i="102" s="1"/>
  <c r="F87" i="102" s="1"/>
  <c r="H92" i="102"/>
  <c r="E92" i="102" s="1"/>
  <c r="J92" i="102"/>
  <c r="I92" i="102" s="1"/>
  <c r="F92" i="102" s="1"/>
  <c r="H97" i="102"/>
  <c r="E97" i="102" s="1"/>
  <c r="J97" i="102"/>
  <c r="I97" i="102" s="1"/>
  <c r="F97" i="102" s="1"/>
  <c r="H113" i="102"/>
  <c r="E113" i="102" s="1"/>
  <c r="M206" i="106" s="1"/>
  <c r="J113" i="102"/>
  <c r="I113" i="102" s="1"/>
  <c r="F113" i="102" s="1"/>
  <c r="H124" i="102"/>
  <c r="E124" i="102" s="1"/>
  <c r="J124" i="102"/>
  <c r="I124" i="102" s="1"/>
  <c r="F124" i="102" s="1"/>
  <c r="O258" i="115" s="1"/>
  <c r="H28" i="102"/>
  <c r="E28" i="102" s="1"/>
  <c r="J28" i="102"/>
  <c r="I28" i="102" s="1"/>
  <c r="F28" i="102" s="1"/>
  <c r="D168" i="115" s="1"/>
  <c r="H15" i="102"/>
  <c r="E15" i="102" s="1"/>
  <c r="J15" i="102"/>
  <c r="I15" i="102" s="1"/>
  <c r="F15" i="102" s="1"/>
  <c r="D155" i="115" s="1"/>
  <c r="H52" i="102"/>
  <c r="E52" i="102" s="1"/>
  <c r="J52" i="102"/>
  <c r="I52" i="102" s="1"/>
  <c r="F52" i="102" s="1"/>
  <c r="H62" i="102"/>
  <c r="E62" i="102" s="1"/>
  <c r="J62" i="102"/>
  <c r="I62" i="102" s="1"/>
  <c r="F62" i="102" s="1"/>
  <c r="J223" i="115" s="1"/>
  <c r="H14" i="102"/>
  <c r="E14" i="102" s="1"/>
  <c r="J14" i="102"/>
  <c r="I14" i="102" s="1"/>
  <c r="F14" i="102" s="1"/>
  <c r="D154" i="115" s="1"/>
  <c r="H24" i="102"/>
  <c r="E24" i="102" s="1"/>
  <c r="J24" i="102"/>
  <c r="I24" i="102" s="1"/>
  <c r="F24" i="102" s="1"/>
  <c r="D164" i="115" s="1"/>
  <c r="H36" i="102"/>
  <c r="E36" i="102" s="1"/>
  <c r="J36" i="102"/>
  <c r="I36" i="102" s="1"/>
  <c r="F36" i="102" s="1"/>
  <c r="D176" i="115" s="1"/>
  <c r="H39" i="102"/>
  <c r="E39" i="102" s="1"/>
  <c r="J39" i="102"/>
  <c r="I39" i="102" s="1"/>
  <c r="F39" i="102" s="1"/>
  <c r="G213" i="115" s="1"/>
  <c r="H51" i="102"/>
  <c r="E51" i="102" s="1"/>
  <c r="J51" i="102"/>
  <c r="I51" i="102" s="1"/>
  <c r="F51" i="102" s="1"/>
  <c r="H56" i="102"/>
  <c r="E56" i="102" s="1"/>
  <c r="J56" i="102"/>
  <c r="I56" i="102" s="1"/>
  <c r="F56" i="102" s="1"/>
  <c r="J219" i="115" s="1"/>
  <c r="H79" i="102"/>
  <c r="E79" i="102" s="1"/>
  <c r="J79" i="102"/>
  <c r="I79" i="102" s="1"/>
  <c r="F79" i="102" s="1"/>
  <c r="J238" i="115" s="1"/>
  <c r="H86" i="102"/>
  <c r="E86" i="102" s="1"/>
  <c r="J86" i="102"/>
  <c r="I86" i="102" s="1"/>
  <c r="F86" i="102" s="1"/>
  <c r="H91" i="102"/>
  <c r="E91" i="102" s="1"/>
  <c r="J91" i="102"/>
  <c r="I91" i="102" s="1"/>
  <c r="F91" i="102" s="1"/>
  <c r="H103" i="102"/>
  <c r="E103" i="102" s="1"/>
  <c r="J103" i="102"/>
  <c r="I103" i="102" s="1"/>
  <c r="F103" i="102" s="1"/>
  <c r="H112" i="102"/>
  <c r="E112" i="102" s="1"/>
  <c r="J112" i="102"/>
  <c r="I112" i="102" s="1"/>
  <c r="F112" i="102" s="1"/>
  <c r="H123" i="102"/>
  <c r="E123" i="102" s="1"/>
  <c r="J123" i="102"/>
  <c r="I123" i="102" s="1"/>
  <c r="F123" i="102" s="1"/>
  <c r="O256" i="115" s="1"/>
  <c r="H13" i="102"/>
  <c r="E13" i="102" s="1"/>
  <c r="J13" i="102"/>
  <c r="I13" i="102" s="1"/>
  <c r="F13" i="102" s="1"/>
  <c r="D153" i="115" s="1"/>
  <c r="H23" i="102"/>
  <c r="E23" i="102" s="1"/>
  <c r="J23" i="102"/>
  <c r="I23" i="102" s="1"/>
  <c r="F23" i="102" s="1"/>
  <c r="D163" i="115" s="1"/>
  <c r="H35" i="102"/>
  <c r="E35" i="102" s="1"/>
  <c r="J35" i="102"/>
  <c r="I35" i="102" s="1"/>
  <c r="F35" i="102" s="1"/>
  <c r="D175" i="115" s="1"/>
  <c r="H42" i="102"/>
  <c r="E42" i="102" s="1"/>
  <c r="J42" i="102"/>
  <c r="I42" i="102" s="1"/>
  <c r="F42" i="102" s="1"/>
  <c r="G216" i="115" s="1"/>
  <c r="H50" i="102"/>
  <c r="E50" i="102" s="1"/>
  <c r="J50" i="102"/>
  <c r="I50" i="102" s="1"/>
  <c r="F50" i="102" s="1"/>
  <c r="H55" i="102"/>
  <c r="E55" i="102" s="1"/>
  <c r="J55" i="102"/>
  <c r="I55" i="102" s="1"/>
  <c r="F55" i="102" s="1"/>
  <c r="J218" i="115" s="1"/>
  <c r="H73" i="102"/>
  <c r="E73" i="102" s="1"/>
  <c r="J73" i="102"/>
  <c r="I73" i="102" s="1"/>
  <c r="F73" i="102" s="1"/>
  <c r="J233" i="115" s="1"/>
  <c r="H85" i="102"/>
  <c r="E85" i="102" s="1"/>
  <c r="J85" i="102"/>
  <c r="I85" i="102" s="1"/>
  <c r="F85" i="102" s="1"/>
  <c r="H90" i="102"/>
  <c r="E90" i="102" s="1"/>
  <c r="J90" i="102"/>
  <c r="I90" i="102" s="1"/>
  <c r="F90" i="102" s="1"/>
  <c r="H108" i="102"/>
  <c r="E108" i="102" s="1"/>
  <c r="J108" i="102"/>
  <c r="I108" i="102" s="1"/>
  <c r="F108" i="102" s="1"/>
  <c r="H111" i="102"/>
  <c r="E111" i="102" s="1"/>
  <c r="J111" i="102"/>
  <c r="I111" i="102" s="1"/>
  <c r="F111" i="102" s="1"/>
  <c r="H20" i="102"/>
  <c r="E20" i="102" s="1"/>
  <c r="J20" i="102"/>
  <c r="I20" i="102" s="1"/>
  <c r="F20" i="102" s="1"/>
  <c r="D160" i="115" s="1"/>
  <c r="H37" i="102"/>
  <c r="E37" i="102" s="1"/>
  <c r="J37" i="102"/>
  <c r="I37" i="102" s="1"/>
  <c r="F37" i="102" s="1"/>
  <c r="D177" i="115" s="1"/>
  <c r="H12" i="102"/>
  <c r="E12" i="102" s="1"/>
  <c r="J12" i="102"/>
  <c r="I12" i="102" s="1"/>
  <c r="F12" i="102" s="1"/>
  <c r="D152" i="115" s="1"/>
  <c r="H22" i="102"/>
  <c r="E22" i="102" s="1"/>
  <c r="J22" i="102"/>
  <c r="I22" i="102" s="1"/>
  <c r="F22" i="102" s="1"/>
  <c r="D162" i="115" s="1"/>
  <c r="H34" i="102"/>
  <c r="E34" i="102" s="1"/>
  <c r="J34" i="102"/>
  <c r="I34" i="102" s="1"/>
  <c r="F34" i="102" s="1"/>
  <c r="D174" i="115" s="1"/>
  <c r="H41" i="102"/>
  <c r="E41" i="102" s="1"/>
  <c r="J41" i="102"/>
  <c r="I41" i="102" s="1"/>
  <c r="F41" i="102" s="1"/>
  <c r="G215" i="115" s="1"/>
  <c r="H49" i="102"/>
  <c r="E49" i="102" s="1"/>
  <c r="J49" i="102"/>
  <c r="I49" i="102" s="1"/>
  <c r="F49" i="102" s="1"/>
  <c r="I219" i="115" s="1"/>
  <c r="H61" i="102"/>
  <c r="E61" i="102" s="1"/>
  <c r="J61" i="102"/>
  <c r="I61" i="102" s="1"/>
  <c r="F61" i="102" s="1"/>
  <c r="H72" i="102"/>
  <c r="E72" i="102" s="1"/>
  <c r="J72" i="102"/>
  <c r="I72" i="102" s="1"/>
  <c r="F72" i="102" s="1"/>
  <c r="J232" i="115" s="1"/>
  <c r="H84" i="102"/>
  <c r="E84" i="102" s="1"/>
  <c r="J84" i="102"/>
  <c r="I84" i="102" s="1"/>
  <c r="F84" i="102" s="1"/>
  <c r="H96" i="102"/>
  <c r="E96" i="102" s="1"/>
  <c r="J96" i="102"/>
  <c r="I96" i="102" s="1"/>
  <c r="F96" i="102" s="1"/>
  <c r="H107" i="102"/>
  <c r="E107" i="102" s="1"/>
  <c r="J107" i="102"/>
  <c r="I107" i="102" s="1"/>
  <c r="F107" i="102" s="1"/>
  <c r="H115" i="102"/>
  <c r="E115" i="102" s="1"/>
  <c r="J115" i="102"/>
  <c r="I115" i="102" s="1"/>
  <c r="F115" i="102" s="1"/>
  <c r="H32" i="102"/>
  <c r="E32" i="102" s="1"/>
  <c r="J32" i="102"/>
  <c r="I32" i="102" s="1"/>
  <c r="F32" i="102" s="1"/>
  <c r="D172" i="115" s="1"/>
  <c r="H29" i="102"/>
  <c r="E29" i="102" s="1"/>
  <c r="J29" i="102"/>
  <c r="I29" i="102" s="1"/>
  <c r="F29" i="102" s="1"/>
  <c r="D169" i="115" s="1"/>
  <c r="H11" i="102"/>
  <c r="E11" i="102" s="1"/>
  <c r="J11" i="102"/>
  <c r="I11" i="102" s="1"/>
  <c r="F11" i="102" s="1"/>
  <c r="D151" i="115" s="1"/>
  <c r="H21" i="102"/>
  <c r="E21" i="102" s="1"/>
  <c r="J21" i="102"/>
  <c r="I21" i="102" s="1"/>
  <c r="F21" i="102" s="1"/>
  <c r="D161" i="115" s="1"/>
  <c r="H33" i="102"/>
  <c r="E33" i="102" s="1"/>
  <c r="J33" i="102"/>
  <c r="I33" i="102" s="1"/>
  <c r="F33" i="102" s="1"/>
  <c r="D173" i="115" s="1"/>
  <c r="H40" i="102"/>
  <c r="E40" i="102" s="1"/>
  <c r="J40" i="102"/>
  <c r="I40" i="102" s="1"/>
  <c r="F40" i="102" s="1"/>
  <c r="G214" i="115" s="1"/>
  <c r="H48" i="102"/>
  <c r="E48" i="102" s="1"/>
  <c r="I218" i="106" s="1"/>
  <c r="J48" i="102"/>
  <c r="I48" i="102" s="1"/>
  <c r="F48" i="102" s="1"/>
  <c r="I218" i="115" s="1"/>
  <c r="H66" i="102"/>
  <c r="E66" i="102" s="1"/>
  <c r="J66" i="102"/>
  <c r="I66" i="102" s="1"/>
  <c r="F66" i="102" s="1"/>
  <c r="J227" i="115" s="1"/>
  <c r="H71" i="102"/>
  <c r="E71" i="102" s="1"/>
  <c r="J71" i="102"/>
  <c r="I71" i="102" s="1"/>
  <c r="F71" i="102" s="1"/>
  <c r="J231" i="115" s="1"/>
  <c r="H76" i="102"/>
  <c r="E76" i="102" s="1"/>
  <c r="J76" i="102"/>
  <c r="I76" i="102" s="1"/>
  <c r="F76" i="102" s="1"/>
  <c r="J235" i="115" s="1"/>
  <c r="H83" i="102"/>
  <c r="E83" i="102" s="1"/>
  <c r="J83" i="102"/>
  <c r="I83" i="102" s="1"/>
  <c r="F83" i="102" s="1"/>
  <c r="H101" i="102"/>
  <c r="E101" i="102" s="1"/>
  <c r="J101" i="102"/>
  <c r="I101" i="102" s="1"/>
  <c r="F101" i="102" s="1"/>
  <c r="H106" i="102"/>
  <c r="E106" i="102" s="1"/>
  <c r="J106" i="102"/>
  <c r="I106" i="102" s="1"/>
  <c r="F106" i="102" s="1"/>
  <c r="H117" i="102"/>
  <c r="E117" i="102" s="1"/>
  <c r="J117" i="102"/>
  <c r="I117" i="102" s="1"/>
  <c r="F117" i="102" s="1"/>
  <c r="H116" i="102"/>
  <c r="E116" i="102" s="1"/>
  <c r="J116" i="102"/>
  <c r="I116" i="102" s="1"/>
  <c r="F116" i="102" s="1"/>
  <c r="H54" i="102"/>
  <c r="E54" i="102" s="1"/>
  <c r="J54" i="102"/>
  <c r="I54" i="102" s="1"/>
  <c r="F54" i="102" s="1"/>
  <c r="H100" i="102"/>
  <c r="E100" i="102" s="1"/>
  <c r="J100" i="102"/>
  <c r="I100" i="102" s="1"/>
  <c r="F100" i="102" s="1"/>
  <c r="H17" i="102"/>
  <c r="E17" i="102" s="1"/>
  <c r="J17" i="102"/>
  <c r="I17" i="102" s="1"/>
  <c r="F17" i="102" s="1"/>
  <c r="D157" i="115" s="1"/>
  <c r="H27" i="102"/>
  <c r="E27" i="102" s="1"/>
  <c r="J27" i="102"/>
  <c r="I27" i="102" s="1"/>
  <c r="F27" i="102" s="1"/>
  <c r="D167" i="115" s="1"/>
  <c r="H19" i="102"/>
  <c r="E19" i="102" s="1"/>
  <c r="J19" i="102"/>
  <c r="I19" i="102" s="1"/>
  <c r="F19" i="102" s="1"/>
  <c r="D159" i="115" s="1"/>
  <c r="H31" i="102"/>
  <c r="E31" i="102" s="1"/>
  <c r="J31" i="102"/>
  <c r="I31" i="102" s="1"/>
  <c r="F31" i="102" s="1"/>
  <c r="D171" i="115" s="1"/>
  <c r="H45" i="102"/>
  <c r="E45" i="102" s="1"/>
  <c r="J45" i="102"/>
  <c r="I45" i="102" s="1"/>
  <c r="F45" i="102" s="1"/>
  <c r="H214" i="115" s="1"/>
  <c r="H59" i="102"/>
  <c r="E59" i="102" s="1"/>
  <c r="J59" i="102"/>
  <c r="I59" i="102" s="1"/>
  <c r="F59" i="102" s="1"/>
  <c r="H64" i="102"/>
  <c r="E64" i="102" s="1"/>
  <c r="J64" i="102"/>
  <c r="I64" i="102" s="1"/>
  <c r="F64" i="102" s="1"/>
  <c r="J225" i="115" s="1"/>
  <c r="H94" i="102"/>
  <c r="E94" i="102" s="1"/>
  <c r="J94" i="102"/>
  <c r="I94" i="102" s="1"/>
  <c r="F94" i="102" s="1"/>
  <c r="H99" i="102"/>
  <c r="E99" i="102" s="1"/>
  <c r="J99" i="102"/>
  <c r="I99" i="102" s="1"/>
  <c r="F99" i="102" s="1"/>
  <c r="H104" i="102"/>
  <c r="E104" i="102" s="1"/>
  <c r="J104" i="102"/>
  <c r="I104" i="102" s="1"/>
  <c r="F104" i="102" s="1"/>
  <c r="H122" i="102"/>
  <c r="E122" i="102" s="1"/>
  <c r="J122" i="102"/>
  <c r="I122" i="102" s="1"/>
  <c r="F122" i="102" s="1"/>
  <c r="O253" i="115" s="1"/>
  <c r="E128" i="116"/>
  <c r="E258" i="116"/>
  <c r="E97" i="116"/>
  <c r="E175" i="116"/>
  <c r="E81" i="116"/>
  <c r="E76" i="116"/>
  <c r="E37" i="116"/>
  <c r="E39" i="116"/>
  <c r="E35" i="116"/>
  <c r="E99" i="116"/>
  <c r="E213" i="116"/>
  <c r="E153" i="116"/>
  <c r="E104" i="116"/>
  <c r="E195" i="116"/>
  <c r="E50" i="116"/>
  <c r="E69" i="116"/>
  <c r="E62" i="116"/>
  <c r="E68" i="116"/>
  <c r="E29" i="116"/>
  <c r="E113" i="116"/>
  <c r="E34" i="116"/>
  <c r="E31" i="116"/>
  <c r="E106" i="116"/>
  <c r="E25" i="116"/>
  <c r="E120" i="116"/>
  <c r="E92" i="116"/>
  <c r="E53" i="116"/>
  <c r="E157" i="116"/>
  <c r="E75" i="116"/>
  <c r="E201" i="116"/>
  <c r="E87" i="116"/>
  <c r="E98" i="116"/>
  <c r="E101" i="116"/>
  <c r="E156" i="116"/>
  <c r="E28" i="116"/>
  <c r="E100" i="116"/>
  <c r="E221" i="116"/>
  <c r="E95" i="116"/>
  <c r="E36" i="116"/>
  <c r="E22" i="116"/>
  <c r="E208" i="116"/>
  <c r="E32" i="116"/>
  <c r="E73" i="116"/>
  <c r="E94" i="116"/>
  <c r="E148" i="116"/>
  <c r="E103" i="116"/>
  <c r="E12" i="116"/>
  <c r="E74" i="116"/>
  <c r="E170" i="116"/>
  <c r="E61" i="116"/>
  <c r="E150" i="116"/>
  <c r="E42" i="116"/>
  <c r="E72" i="116"/>
  <c r="E119" i="116"/>
  <c r="E64" i="116"/>
  <c r="E33" i="116"/>
  <c r="E132" i="116"/>
  <c r="E47" i="116"/>
  <c r="E257" i="116"/>
  <c r="E108" i="116"/>
  <c r="E151" i="116"/>
  <c r="E93" i="116"/>
  <c r="E214" i="116"/>
  <c r="E189" i="116"/>
  <c r="E57" i="116"/>
  <c r="E56" i="116"/>
  <c r="E218" i="116"/>
  <c r="E178" i="116"/>
  <c r="E181" i="116"/>
  <c r="E260" i="116"/>
  <c r="E52" i="116"/>
  <c r="E19" i="116"/>
  <c r="E168" i="116"/>
  <c r="E41" i="116"/>
  <c r="E54" i="116"/>
  <c r="E235" i="116"/>
  <c r="E254" i="116"/>
  <c r="E77" i="116"/>
  <c r="E43" i="116"/>
  <c r="E242" i="116"/>
  <c r="E30" i="116"/>
  <c r="E237" i="116"/>
  <c r="E240" i="116"/>
  <c r="E44" i="116"/>
  <c r="E24" i="116"/>
  <c r="E133" i="116"/>
  <c r="E70" i="116"/>
  <c r="E111" i="116"/>
  <c r="E58" i="116"/>
  <c r="E55" i="116"/>
  <c r="E14" i="116"/>
  <c r="E49" i="116"/>
  <c r="E212" i="116"/>
  <c r="E66" i="116"/>
  <c r="E60" i="116"/>
  <c r="E121" i="116"/>
  <c r="E13" i="116"/>
  <c r="E265" i="116"/>
  <c r="E118" i="116"/>
  <c r="E256" i="116"/>
  <c r="E15" i="116"/>
  <c r="E117" i="116"/>
  <c r="E247" i="116"/>
  <c r="E125" i="116"/>
  <c r="E255" i="116"/>
  <c r="K69" i="102"/>
  <c r="J218" i="106"/>
  <c r="K78" i="102"/>
  <c r="K77" i="102"/>
  <c r="K70" i="102"/>
  <c r="K75" i="102"/>
  <c r="U260" i="115"/>
  <c r="U213" i="115"/>
  <c r="K68" i="102"/>
  <c r="M207" i="106"/>
  <c r="O258" i="106"/>
  <c r="E132" i="111"/>
  <c r="D132" i="111"/>
  <c r="C132" i="111"/>
  <c r="E131" i="111"/>
  <c r="C131" i="111"/>
  <c r="E129" i="85"/>
  <c r="D129" i="85"/>
  <c r="C129" i="85"/>
  <c r="E128" i="85"/>
  <c r="D128" i="85"/>
  <c r="C128" i="85"/>
  <c r="C128" i="93"/>
  <c r="C258" i="93" s="1"/>
  <c r="C127" i="93"/>
  <c r="C257" i="93" s="1"/>
  <c r="C126" i="93"/>
  <c r="C124" i="93"/>
  <c r="U260" i="106"/>
  <c r="C260" i="106"/>
  <c r="U259" i="106"/>
  <c r="C259" i="106"/>
  <c r="C129" i="106"/>
  <c r="C128" i="106"/>
  <c r="M127" i="101"/>
  <c r="M257" i="101" s="1"/>
  <c r="P127" i="101"/>
  <c r="E257" i="101" s="1"/>
  <c r="N256" i="101"/>
  <c r="M256" i="101"/>
  <c r="L256" i="101"/>
  <c r="K256" i="101"/>
  <c r="J256" i="101"/>
  <c r="I256" i="101"/>
  <c r="H256" i="101"/>
  <c r="G256" i="101"/>
  <c r="F256" i="101"/>
  <c r="E256" i="101"/>
  <c r="D256" i="101"/>
  <c r="C127" i="101"/>
  <c r="C257" i="101" s="1"/>
  <c r="P126" i="101"/>
  <c r="C126" i="101"/>
  <c r="C256" i="101" s="1"/>
  <c r="AH8" i="95"/>
  <c r="AH138" i="95" s="1"/>
  <c r="AH268" i="95" s="1"/>
  <c r="AH36" i="42"/>
  <c r="T41" i="109"/>
  <c r="V41" i="109" s="1"/>
  <c r="S41" i="109"/>
  <c r="U41" i="109" s="1"/>
  <c r="O41" i="109"/>
  <c r="C127" i="95"/>
  <c r="C257" i="95" s="1"/>
  <c r="C126" i="95"/>
  <c r="C256" i="95" s="1"/>
  <c r="U158" i="115" l="1"/>
  <c r="U161" i="115"/>
  <c r="U174" i="115"/>
  <c r="U160" i="115"/>
  <c r="U216" i="115"/>
  <c r="U256" i="115"/>
  <c r="U258" i="115"/>
  <c r="U150" i="115"/>
  <c r="U156" i="115"/>
  <c r="U162" i="115"/>
  <c r="U175" i="115"/>
  <c r="U176" i="115"/>
  <c r="U170" i="115"/>
  <c r="R243" i="115"/>
  <c r="R242" i="115"/>
  <c r="K240" i="115"/>
  <c r="L240" i="115"/>
  <c r="F207" i="115"/>
  <c r="F205" i="115"/>
  <c r="U205" i="115" s="1"/>
  <c r="F73" i="116" s="1"/>
  <c r="H78" i="102"/>
  <c r="E78" i="102" s="1"/>
  <c r="J78" i="102"/>
  <c r="I78" i="102" s="1"/>
  <c r="F78" i="102" s="1"/>
  <c r="J237" i="115" s="1"/>
  <c r="E206" i="115"/>
  <c r="E204" i="115"/>
  <c r="U204" i="115" s="1"/>
  <c r="F202" i="116" s="1"/>
  <c r="U151" i="115"/>
  <c r="H70" i="102"/>
  <c r="E70" i="102" s="1"/>
  <c r="J70" i="102"/>
  <c r="I70" i="102" s="1"/>
  <c r="F70" i="102" s="1"/>
  <c r="J230" i="115" s="1"/>
  <c r="U157" i="115"/>
  <c r="U214" i="115"/>
  <c r="U169" i="115"/>
  <c r="U152" i="115"/>
  <c r="U163" i="115"/>
  <c r="U164" i="115"/>
  <c r="U155" i="115"/>
  <c r="M231" i="115"/>
  <c r="M219" i="115"/>
  <c r="M206" i="115"/>
  <c r="M239" i="115"/>
  <c r="M226" i="115"/>
  <c r="M218" i="115"/>
  <c r="M232" i="115"/>
  <c r="M220" i="115"/>
  <c r="M236" i="115"/>
  <c r="M240" i="115"/>
  <c r="M227" i="115"/>
  <c r="M237" i="115"/>
  <c r="M233" i="115"/>
  <c r="M224" i="115"/>
  <c r="M235" i="115"/>
  <c r="M230" i="115"/>
  <c r="M223" i="115"/>
  <c r="M208" i="115"/>
  <c r="U208" i="115" s="1"/>
  <c r="F206" i="116" s="1"/>
  <c r="M238" i="115"/>
  <c r="M229" i="115"/>
  <c r="M225" i="115"/>
  <c r="M207" i="115"/>
  <c r="I220" i="115"/>
  <c r="J220" i="115"/>
  <c r="N238" i="115"/>
  <c r="N225" i="115"/>
  <c r="N231" i="115"/>
  <c r="N219" i="115"/>
  <c r="N239" i="115"/>
  <c r="N226" i="115"/>
  <c r="N233" i="115"/>
  <c r="N232" i="115"/>
  <c r="N220" i="115"/>
  <c r="N223" i="115"/>
  <c r="N236" i="115"/>
  <c r="N240" i="115"/>
  <c r="N227" i="115"/>
  <c r="N218" i="115"/>
  <c r="N237" i="115"/>
  <c r="U237" i="115" s="1"/>
  <c r="N229" i="115"/>
  <c r="N224" i="115"/>
  <c r="N235" i="115"/>
  <c r="N230" i="115"/>
  <c r="U171" i="115"/>
  <c r="U173" i="115"/>
  <c r="U172" i="115"/>
  <c r="U215" i="115"/>
  <c r="U177" i="115"/>
  <c r="U153" i="115"/>
  <c r="U154" i="115"/>
  <c r="U168" i="115"/>
  <c r="U165" i="115"/>
  <c r="U166" i="115"/>
  <c r="Q242" i="115"/>
  <c r="Q243" i="115"/>
  <c r="U167" i="115"/>
  <c r="H68" i="102"/>
  <c r="E68" i="102" s="1"/>
  <c r="J68" i="102"/>
  <c r="I68" i="102" s="1"/>
  <c r="F68" i="102" s="1"/>
  <c r="H75" i="102"/>
  <c r="E75" i="102" s="1"/>
  <c r="J75" i="102"/>
  <c r="I75" i="102" s="1"/>
  <c r="F75" i="102" s="1"/>
  <c r="H77" i="102"/>
  <c r="E77" i="102" s="1"/>
  <c r="J77" i="102"/>
  <c r="I77" i="102" s="1"/>
  <c r="F77" i="102" s="1"/>
  <c r="J236" i="115" s="1"/>
  <c r="H69" i="102"/>
  <c r="E69" i="102" s="1"/>
  <c r="J69" i="102"/>
  <c r="I69" i="102" s="1"/>
  <c r="F69" i="102" s="1"/>
  <c r="J229" i="115" s="1"/>
  <c r="U229" i="115" s="1"/>
  <c r="F97" i="116" s="1"/>
  <c r="P243" i="115"/>
  <c r="P242" i="115"/>
  <c r="U253" i="115"/>
  <c r="U159" i="115"/>
  <c r="F81" i="116"/>
  <c r="F211" i="116"/>
  <c r="F258" i="116"/>
  <c r="F128" i="116"/>
  <c r="L257" i="101"/>
  <c r="I257" i="101"/>
  <c r="D257" i="101"/>
  <c r="F127" i="93"/>
  <c r="F128" i="93"/>
  <c r="F257" i="93"/>
  <c r="F258" i="93"/>
  <c r="K257" i="101"/>
  <c r="N257" i="101"/>
  <c r="J257" i="101"/>
  <c r="H257" i="101"/>
  <c r="G257" i="101"/>
  <c r="F257" i="101"/>
  <c r="P256" i="101"/>
  <c r="C387" i="95"/>
  <c r="C386" i="95"/>
  <c r="Q41" i="109"/>
  <c r="H41" i="109" s="1"/>
  <c r="I41" i="109" s="1"/>
  <c r="AH49" i="42" s="1"/>
  <c r="U218" i="115" l="1"/>
  <c r="F72" i="116"/>
  <c r="U233" i="115"/>
  <c r="F231" i="116" s="1"/>
  <c r="U206" i="115"/>
  <c r="U227" i="115"/>
  <c r="U225" i="115"/>
  <c r="F76" i="116"/>
  <c r="U224" i="115"/>
  <c r="F92" i="116" s="1"/>
  <c r="U235" i="115"/>
  <c r="F233" i="116" s="1"/>
  <c r="U219" i="115"/>
  <c r="F87" i="116" s="1"/>
  <c r="F203" i="116"/>
  <c r="U207" i="115"/>
  <c r="F75" i="116" s="1"/>
  <c r="U236" i="115"/>
  <c r="U239" i="115"/>
  <c r="F256" i="116"/>
  <c r="F126" i="116"/>
  <c r="F124" i="116"/>
  <c r="F254" i="116"/>
  <c r="F148" i="116"/>
  <c r="F18" i="116"/>
  <c r="F214" i="116"/>
  <c r="F84" i="116"/>
  <c r="F158" i="116"/>
  <c r="F28" i="116"/>
  <c r="F42" i="116"/>
  <c r="F172" i="116"/>
  <c r="F29" i="116"/>
  <c r="F159" i="116"/>
  <c r="U232" i="115"/>
  <c r="F230" i="116" s="1"/>
  <c r="F154" i="116"/>
  <c r="F24" i="116"/>
  <c r="F156" i="116"/>
  <c r="F26" i="116"/>
  <c r="F235" i="116"/>
  <c r="F105" i="116"/>
  <c r="F225" i="116"/>
  <c r="F175" i="116"/>
  <c r="F45" i="116"/>
  <c r="F83" i="116"/>
  <c r="F213" i="116"/>
  <c r="U220" i="115"/>
  <c r="F162" i="116"/>
  <c r="F32" i="116"/>
  <c r="F19" i="116"/>
  <c r="F149" i="116"/>
  <c r="U240" i="115"/>
  <c r="F40" i="116"/>
  <c r="F170" i="116"/>
  <c r="F31" i="116"/>
  <c r="F161" i="116"/>
  <c r="F157" i="116"/>
  <c r="F27" i="116"/>
  <c r="F164" i="116"/>
  <c r="F34" i="116"/>
  <c r="F171" i="116"/>
  <c r="F41" i="116"/>
  <c r="U226" i="115"/>
  <c r="F150" i="116"/>
  <c r="F20" i="116"/>
  <c r="F121" i="116"/>
  <c r="F251" i="116"/>
  <c r="F33" i="116"/>
  <c r="F163" i="116"/>
  <c r="F169" i="116"/>
  <c r="F39" i="116"/>
  <c r="F37" i="116"/>
  <c r="F167" i="116"/>
  <c r="F38" i="116"/>
  <c r="F168" i="116"/>
  <c r="F36" i="116"/>
  <c r="F166" i="116"/>
  <c r="U238" i="115"/>
  <c r="F82" i="116"/>
  <c r="F212" i="116"/>
  <c r="F44" i="116"/>
  <c r="F174" i="116"/>
  <c r="F165" i="116"/>
  <c r="F35" i="116"/>
  <c r="F237" i="116"/>
  <c r="F152" i="116"/>
  <c r="F22" i="116"/>
  <c r="F155" i="116"/>
  <c r="F25" i="116"/>
  <c r="F173" i="116"/>
  <c r="F43" i="116"/>
  <c r="F227" i="116"/>
  <c r="F153" i="116"/>
  <c r="F23" i="116"/>
  <c r="F223" i="116"/>
  <c r="F21" i="116"/>
  <c r="F151" i="116"/>
  <c r="U223" i="115"/>
  <c r="U231" i="115"/>
  <c r="U230" i="115"/>
  <c r="F30" i="116"/>
  <c r="F160" i="116"/>
  <c r="F95" i="116"/>
  <c r="AH12" i="42"/>
  <c r="F107" i="116"/>
  <c r="F93" i="116"/>
  <c r="F204" i="116"/>
  <c r="F74" i="116"/>
  <c r="F216" i="116"/>
  <c r="F86" i="116"/>
  <c r="F104" i="116"/>
  <c r="F234" i="116"/>
  <c r="P257" i="101"/>
  <c r="E127" i="93"/>
  <c r="E257" i="93"/>
  <c r="V8" i="95"/>
  <c r="V138" i="95" s="1"/>
  <c r="V268" i="95" s="1"/>
  <c r="F222" i="116" l="1"/>
  <c r="F101" i="116"/>
  <c r="F205" i="116"/>
  <c r="F217" i="116"/>
  <c r="F103" i="116"/>
  <c r="F100" i="116"/>
  <c r="E258" i="93"/>
  <c r="F224" i="116"/>
  <c r="F94" i="116"/>
  <c r="F229" i="116"/>
  <c r="F99" i="116"/>
  <c r="F98" i="116"/>
  <c r="F228" i="116"/>
  <c r="F91" i="116"/>
  <c r="F221" i="116"/>
  <c r="F236" i="116"/>
  <c r="F106" i="116"/>
  <c r="F218" i="116"/>
  <c r="F88" i="116"/>
  <c r="F238" i="116"/>
  <c r="F108" i="116"/>
  <c r="E128" i="93"/>
  <c r="V36" i="42"/>
  <c r="T26" i="109"/>
  <c r="V26" i="109" s="1"/>
  <c r="S26" i="109"/>
  <c r="U26" i="109" s="1"/>
  <c r="O26" i="109"/>
  <c r="P8" i="95"/>
  <c r="P138" i="95" s="1"/>
  <c r="P268" i="95" s="1"/>
  <c r="P36" i="42"/>
  <c r="T23" i="109"/>
  <c r="V23" i="109" s="1"/>
  <c r="S23" i="109"/>
  <c r="O23" i="109"/>
  <c r="Q23" i="109" l="1"/>
  <c r="H23" i="109" s="1"/>
  <c r="I23" i="109" s="1"/>
  <c r="Q49" i="42" s="1"/>
  <c r="Q26" i="109"/>
  <c r="H26" i="109" s="1"/>
  <c r="I26" i="109" s="1"/>
  <c r="U49" i="42" s="1"/>
  <c r="U23" i="109"/>
  <c r="Q12" i="42" l="1"/>
  <c r="U12" i="42"/>
  <c r="E206" i="106"/>
  <c r="E204" i="106"/>
  <c r="C134" i="93"/>
  <c r="C131" i="93"/>
  <c r="C266" i="106"/>
  <c r="C263" i="106"/>
  <c r="C130" i="101"/>
  <c r="C133" i="95"/>
  <c r="C130" i="95"/>
  <c r="B138" i="111"/>
  <c r="C135" i="85"/>
  <c r="C133" i="93" l="1"/>
  <c r="C135" i="93"/>
  <c r="C132" i="93"/>
  <c r="T25" i="109" l="1"/>
  <c r="V25" i="109" s="1"/>
  <c r="T27" i="109"/>
  <c r="V27" i="109" s="1"/>
  <c r="T28" i="109"/>
  <c r="V28" i="109" s="1"/>
  <c r="T29" i="109"/>
  <c r="V29" i="109" s="1"/>
  <c r="T30" i="109"/>
  <c r="V30" i="109" s="1"/>
  <c r="T31" i="109"/>
  <c r="V31" i="109" s="1"/>
  <c r="T32" i="109"/>
  <c r="V32" i="109" s="1"/>
  <c r="T33" i="109"/>
  <c r="V33" i="109" s="1"/>
  <c r="T37" i="109"/>
  <c r="V37" i="109" s="1"/>
  <c r="T38" i="109"/>
  <c r="V38" i="109" s="1"/>
  <c r="T39" i="109"/>
  <c r="V39" i="109" s="1"/>
  <c r="T40" i="109"/>
  <c r="V40" i="109" s="1"/>
  <c r="T42" i="109"/>
  <c r="V42" i="109" s="1"/>
  <c r="T43" i="109"/>
  <c r="V43" i="109" s="1"/>
  <c r="T34" i="109"/>
  <c r="V34" i="109" s="1"/>
  <c r="T35" i="109"/>
  <c r="V35" i="109" s="1"/>
  <c r="T12" i="109"/>
  <c r="V12" i="109" s="1"/>
  <c r="T13" i="109"/>
  <c r="V13" i="109" s="1"/>
  <c r="T14" i="109"/>
  <c r="V14" i="109" s="1"/>
  <c r="T15" i="109"/>
  <c r="V15" i="109" s="1"/>
  <c r="T16" i="109"/>
  <c r="V16" i="109" s="1"/>
  <c r="T17" i="109"/>
  <c r="V17" i="109" s="1"/>
  <c r="T18" i="109"/>
  <c r="V18" i="109" s="1"/>
  <c r="T19" i="109"/>
  <c r="V19" i="109" s="1"/>
  <c r="T20" i="109"/>
  <c r="V20" i="109" s="1"/>
  <c r="T21" i="109"/>
  <c r="V21" i="109" s="1"/>
  <c r="T22" i="109"/>
  <c r="V22" i="109" s="1"/>
  <c r="T24" i="109"/>
  <c r="V24" i="109" s="1"/>
  <c r="T11" i="109"/>
  <c r="V11" i="109" s="1"/>
  <c r="S21" i="109"/>
  <c r="U21" i="109" s="1"/>
  <c r="S22" i="109"/>
  <c r="U22" i="109" s="1"/>
  <c r="S24" i="109"/>
  <c r="U24" i="109" s="1"/>
  <c r="S25" i="109"/>
  <c r="U25" i="109" s="1"/>
  <c r="S27" i="109"/>
  <c r="U27" i="109" s="1"/>
  <c r="S28" i="109"/>
  <c r="U28" i="109" s="1"/>
  <c r="S29" i="109"/>
  <c r="U29" i="109" s="1"/>
  <c r="S30" i="109"/>
  <c r="U30" i="109" s="1"/>
  <c r="S31" i="109"/>
  <c r="U31" i="109" s="1"/>
  <c r="S32" i="109"/>
  <c r="U32" i="109" s="1"/>
  <c r="S33" i="109"/>
  <c r="U33" i="109" s="1"/>
  <c r="S37" i="109"/>
  <c r="U37" i="109" s="1"/>
  <c r="S38" i="109"/>
  <c r="U38" i="109" s="1"/>
  <c r="S39" i="109"/>
  <c r="U39" i="109" s="1"/>
  <c r="S40" i="109"/>
  <c r="U40" i="109" s="1"/>
  <c r="S42" i="109"/>
  <c r="U42" i="109" s="1"/>
  <c r="S43" i="109"/>
  <c r="U43" i="109" s="1"/>
  <c r="S34" i="109"/>
  <c r="U34" i="109" s="1"/>
  <c r="S35" i="109"/>
  <c r="U35" i="109" s="1"/>
  <c r="S12" i="109"/>
  <c r="U12" i="109" s="1"/>
  <c r="S13" i="109"/>
  <c r="U13" i="109" s="1"/>
  <c r="S14" i="109"/>
  <c r="U14" i="109" s="1"/>
  <c r="S15" i="109"/>
  <c r="U15" i="109" s="1"/>
  <c r="S16" i="109"/>
  <c r="U16" i="109" s="1"/>
  <c r="S17" i="109"/>
  <c r="U17" i="109" s="1"/>
  <c r="S18" i="109"/>
  <c r="U18" i="109" s="1"/>
  <c r="S19" i="109"/>
  <c r="U19" i="109" s="1"/>
  <c r="S20" i="109"/>
  <c r="U20" i="109" s="1"/>
  <c r="S11" i="109"/>
  <c r="U11" i="109" s="1"/>
  <c r="B73" i="109"/>
  <c r="B74" i="109" s="1"/>
  <c r="D60" i="109" l="1"/>
  <c r="J41" i="109" s="1"/>
  <c r="L41" i="109" l="1"/>
  <c r="J23" i="109"/>
  <c r="L23" i="109" s="1"/>
  <c r="J26" i="109"/>
  <c r="E31" i="97"/>
  <c r="Q12" i="109"/>
  <c r="H12" i="109" s="1"/>
  <c r="I12" i="109" s="1"/>
  <c r="F49" i="42" s="1"/>
  <c r="Q20" i="109"/>
  <c r="H20" i="109" s="1"/>
  <c r="I20" i="109" s="1"/>
  <c r="N49" i="42" s="1"/>
  <c r="Q30" i="109"/>
  <c r="H30" i="109" s="1"/>
  <c r="I30" i="109" s="1"/>
  <c r="Z49" i="42" s="1"/>
  <c r="Q42" i="109"/>
  <c r="H42" i="109" s="1"/>
  <c r="I42" i="109" s="1"/>
  <c r="AI49" i="42" s="1"/>
  <c r="Q24" i="109"/>
  <c r="H24" i="109" s="1"/>
  <c r="I24" i="109" s="1"/>
  <c r="T49" i="42" s="1"/>
  <c r="Q35" i="109"/>
  <c r="H35" i="109" s="1"/>
  <c r="I35" i="109" s="1"/>
  <c r="S49" i="42" s="1"/>
  <c r="Q37" i="109"/>
  <c r="H37" i="109" s="1"/>
  <c r="I37" i="109" s="1"/>
  <c r="AD49" i="42" s="1"/>
  <c r="Q17" i="109"/>
  <c r="H17" i="109" s="1"/>
  <c r="I17" i="109" s="1"/>
  <c r="K49" i="42" s="1"/>
  <c r="Q13" i="109"/>
  <c r="H13" i="109" s="1"/>
  <c r="I13" i="109" s="1"/>
  <c r="G49" i="42" s="1"/>
  <c r="Q21" i="109"/>
  <c r="H21" i="109" s="1"/>
  <c r="I21" i="109" s="1"/>
  <c r="O49" i="42" s="1"/>
  <c r="Q31" i="109"/>
  <c r="H31" i="109" s="1"/>
  <c r="I31" i="109" s="1"/>
  <c r="AA49" i="42" s="1"/>
  <c r="Q43" i="109"/>
  <c r="H43" i="109" s="1"/>
  <c r="I43" i="109" s="1"/>
  <c r="AJ49" i="42" s="1"/>
  <c r="Q34" i="109"/>
  <c r="H34" i="109" s="1"/>
  <c r="I34" i="109" s="1"/>
  <c r="R49" i="42" s="1"/>
  <c r="Q15" i="109"/>
  <c r="H15" i="109" s="1"/>
  <c r="I15" i="109" s="1"/>
  <c r="I49" i="42" s="1"/>
  <c r="Q33" i="109"/>
  <c r="H33" i="109" s="1"/>
  <c r="I33" i="109" s="1"/>
  <c r="AC49" i="42" s="1"/>
  <c r="Q38" i="109"/>
  <c r="H38" i="109" s="1"/>
  <c r="I38" i="109" s="1"/>
  <c r="AE49" i="42" s="1"/>
  <c r="Q28" i="109"/>
  <c r="H28" i="109" s="1"/>
  <c r="I28" i="109" s="1"/>
  <c r="X49" i="42" s="1"/>
  <c r="Q29" i="109"/>
  <c r="H29" i="109" s="1"/>
  <c r="I29" i="109" s="1"/>
  <c r="Y49" i="42" s="1"/>
  <c r="Q14" i="109"/>
  <c r="H14" i="109" s="1"/>
  <c r="I14" i="109" s="1"/>
  <c r="H49" i="42" s="1"/>
  <c r="Q22" i="109"/>
  <c r="H22" i="109" s="1"/>
  <c r="I22" i="109" s="1"/>
  <c r="P49" i="42" s="1"/>
  <c r="Q32" i="109"/>
  <c r="H32" i="109" s="1"/>
  <c r="I32" i="109" s="1"/>
  <c r="AB49" i="42" s="1"/>
  <c r="Q16" i="109"/>
  <c r="H16" i="109" s="1"/>
  <c r="I16" i="109" s="1"/>
  <c r="J49" i="42" s="1"/>
  <c r="Q25" i="109"/>
  <c r="H25" i="109" s="1"/>
  <c r="Q11" i="109"/>
  <c r="H11" i="109" s="1"/>
  <c r="I11" i="109" s="1"/>
  <c r="E49" i="42" s="1"/>
  <c r="Q27" i="109"/>
  <c r="H27" i="109" s="1"/>
  <c r="I27" i="109" s="1"/>
  <c r="W49" i="42" s="1"/>
  <c r="Q18" i="109"/>
  <c r="H18" i="109" s="1"/>
  <c r="I18" i="109" s="1"/>
  <c r="L49" i="42" s="1"/>
  <c r="Q39" i="109"/>
  <c r="H39" i="109" s="1"/>
  <c r="I39" i="109" s="1"/>
  <c r="AF49" i="42" s="1"/>
  <c r="Q19" i="109"/>
  <c r="H19" i="109" s="1"/>
  <c r="I19" i="109" s="1"/>
  <c r="M49" i="42" s="1"/>
  <c r="Q40" i="109"/>
  <c r="H40" i="109" s="1"/>
  <c r="I40" i="109" s="1"/>
  <c r="AG49" i="42" s="1"/>
  <c r="D31" i="97"/>
  <c r="F20" i="105"/>
  <c r="F21" i="105" s="1"/>
  <c r="F17" i="105"/>
  <c r="F14" i="105"/>
  <c r="F15" i="105" s="1"/>
  <c r="B5" i="105"/>
  <c r="B4" i="105"/>
  <c r="R243" i="106"/>
  <c r="R242" i="106"/>
  <c r="P243" i="106"/>
  <c r="Q243" i="106"/>
  <c r="Q242" i="106"/>
  <c r="P242" i="106"/>
  <c r="I25" i="109" l="1"/>
  <c r="V49" i="42" s="1"/>
  <c r="V50" i="42" s="1"/>
  <c r="S244" i="106"/>
  <c r="S244" i="115"/>
  <c r="U244" i="115" s="1"/>
  <c r="S242" i="106"/>
  <c r="S242" i="115"/>
  <c r="U242" i="115" s="1"/>
  <c r="AG12" i="42"/>
  <c r="AG50" i="42"/>
  <c r="T12" i="42"/>
  <c r="T50" i="42"/>
  <c r="AF12" i="42"/>
  <c r="AF50" i="42"/>
  <c r="H12" i="42"/>
  <c r="H50" i="42"/>
  <c r="AA12" i="42"/>
  <c r="AA50" i="42"/>
  <c r="Z12" i="42"/>
  <c r="Z50" i="42"/>
  <c r="L12" i="42"/>
  <c r="L50" i="42"/>
  <c r="Y12" i="42"/>
  <c r="Y50" i="42"/>
  <c r="O12" i="42"/>
  <c r="O50" i="42"/>
  <c r="N12" i="42"/>
  <c r="N50" i="42"/>
  <c r="X12" i="42"/>
  <c r="X50" i="42"/>
  <c r="F12" i="42"/>
  <c r="F50" i="42"/>
  <c r="W12" i="42"/>
  <c r="W50" i="42"/>
  <c r="G12" i="42"/>
  <c r="G50" i="42"/>
  <c r="E12" i="42"/>
  <c r="E50" i="42"/>
  <c r="AE12" i="42"/>
  <c r="AE50" i="42"/>
  <c r="K12" i="42"/>
  <c r="K50" i="42"/>
  <c r="AH13" i="42"/>
  <c r="AH15" i="42" s="1"/>
  <c r="AH50" i="42"/>
  <c r="AC12" i="42"/>
  <c r="AC50" i="42"/>
  <c r="AD12" i="42"/>
  <c r="AD50" i="42"/>
  <c r="Q50" i="42"/>
  <c r="U50" i="42"/>
  <c r="J12" i="42"/>
  <c r="J50" i="42"/>
  <c r="I12" i="42"/>
  <c r="I50" i="42"/>
  <c r="S12" i="42"/>
  <c r="S50" i="42"/>
  <c r="R12" i="42"/>
  <c r="R50" i="42"/>
  <c r="AB12" i="42"/>
  <c r="AB50" i="42"/>
  <c r="M12" i="42"/>
  <c r="M50" i="42"/>
  <c r="P50" i="42"/>
  <c r="AJ12" i="42"/>
  <c r="AJ50" i="42"/>
  <c r="AI12" i="42"/>
  <c r="AI50" i="42"/>
  <c r="F18" i="105"/>
  <c r="V12" i="42"/>
  <c r="V13" i="42" s="1"/>
  <c r="P12" i="42"/>
  <c r="P13" i="42" s="1"/>
  <c r="L26" i="109"/>
  <c r="J16" i="109"/>
  <c r="J15" i="109"/>
  <c r="J35" i="109"/>
  <c r="J32" i="109"/>
  <c r="J34" i="109"/>
  <c r="J24" i="109"/>
  <c r="J40" i="109"/>
  <c r="J19" i="109"/>
  <c r="J22" i="109"/>
  <c r="J43" i="109"/>
  <c r="J42" i="109"/>
  <c r="J25" i="109"/>
  <c r="J39" i="109"/>
  <c r="J14" i="109"/>
  <c r="J31" i="109"/>
  <c r="J30" i="109"/>
  <c r="J37" i="109"/>
  <c r="J18" i="109"/>
  <c r="J29" i="109"/>
  <c r="J21" i="109"/>
  <c r="J20" i="109"/>
  <c r="J27" i="109"/>
  <c r="J28" i="109"/>
  <c r="J13" i="109"/>
  <c r="J12" i="109"/>
  <c r="J33" i="109"/>
  <c r="J11" i="109"/>
  <c r="J38" i="109"/>
  <c r="J17" i="109"/>
  <c r="L240" i="106"/>
  <c r="K240" i="106"/>
  <c r="J239" i="106"/>
  <c r="M92" i="106"/>
  <c r="M104" i="106" s="1"/>
  <c r="M87" i="106"/>
  <c r="M88" i="106"/>
  <c r="I220" i="106"/>
  <c r="I219" i="106"/>
  <c r="V53" i="42" l="1"/>
  <c r="V54" i="42"/>
  <c r="AH17" i="42"/>
  <c r="AH16" i="42"/>
  <c r="S243" i="106"/>
  <c r="S243" i="115"/>
  <c r="U243" i="115" s="1"/>
  <c r="F240" i="116"/>
  <c r="F110" i="116"/>
  <c r="F242" i="116"/>
  <c r="F112" i="116"/>
  <c r="AH52" i="42"/>
  <c r="U52" i="42"/>
  <c r="Q52" i="42"/>
  <c r="AB53" i="42"/>
  <c r="AB54" i="42"/>
  <c r="AI54" i="42"/>
  <c r="AI53" i="42"/>
  <c r="AE54" i="42"/>
  <c r="AE53" i="42"/>
  <c r="F53" i="42"/>
  <c r="F54" i="42"/>
  <c r="Y53" i="42"/>
  <c r="Y54" i="42"/>
  <c r="H54" i="42"/>
  <c r="H53" i="42"/>
  <c r="R53" i="42"/>
  <c r="R54" i="42"/>
  <c r="U53" i="42"/>
  <c r="U54" i="42"/>
  <c r="J53" i="42"/>
  <c r="J54" i="42"/>
  <c r="AF54" i="42"/>
  <c r="AF53" i="42"/>
  <c r="S54" i="42"/>
  <c r="S53" i="42"/>
  <c r="AD53" i="42"/>
  <c r="AD54" i="42"/>
  <c r="AJ54" i="42"/>
  <c r="AJ53" i="42"/>
  <c r="Q54" i="42"/>
  <c r="Q53" i="42"/>
  <c r="E54" i="42"/>
  <c r="E53" i="42"/>
  <c r="P54" i="42"/>
  <c r="P53" i="42"/>
  <c r="AH54" i="42"/>
  <c r="AH53" i="42"/>
  <c r="G53" i="42"/>
  <c r="G54" i="42"/>
  <c r="N54" i="42"/>
  <c r="N53" i="42"/>
  <c r="Z53" i="42"/>
  <c r="Z54" i="42"/>
  <c r="T53" i="42"/>
  <c r="T54" i="42"/>
  <c r="X54" i="42"/>
  <c r="X53" i="42"/>
  <c r="M54" i="42"/>
  <c r="M53" i="42"/>
  <c r="I54" i="42"/>
  <c r="I53" i="42"/>
  <c r="AC54" i="42"/>
  <c r="AC53" i="42"/>
  <c r="L54" i="42"/>
  <c r="L53" i="42"/>
  <c r="K54" i="42"/>
  <c r="K53" i="42"/>
  <c r="W53" i="42"/>
  <c r="W54" i="42"/>
  <c r="O53" i="42"/>
  <c r="O54" i="42"/>
  <c r="AA54" i="42"/>
  <c r="AA53" i="42"/>
  <c r="AG54" i="42"/>
  <c r="AG53" i="42"/>
  <c r="P16" i="42"/>
  <c r="P17" i="42"/>
  <c r="V17" i="42"/>
  <c r="V16" i="42"/>
  <c r="M108" i="106"/>
  <c r="M107" i="106"/>
  <c r="M95" i="106"/>
  <c r="M94" i="106"/>
  <c r="M102" i="106"/>
  <c r="M106" i="106"/>
  <c r="M98" i="106"/>
  <c r="M101" i="106"/>
  <c r="M105" i="106"/>
  <c r="M100" i="106"/>
  <c r="M109" i="106"/>
  <c r="M93" i="106"/>
  <c r="M99" i="106"/>
  <c r="M96" i="106"/>
  <c r="R115" i="102"/>
  <c r="R116" i="102"/>
  <c r="R117" i="102"/>
  <c r="R111" i="102"/>
  <c r="R112" i="102"/>
  <c r="R113" i="102"/>
  <c r="R110" i="102"/>
  <c r="R103" i="102"/>
  <c r="R104" i="102"/>
  <c r="R105" i="102"/>
  <c r="R106" i="102"/>
  <c r="R107" i="102"/>
  <c r="R108" i="102"/>
  <c r="R92" i="102"/>
  <c r="R93" i="102"/>
  <c r="R94" i="102"/>
  <c r="R96" i="102"/>
  <c r="R97" i="102"/>
  <c r="R98" i="102"/>
  <c r="R99" i="102"/>
  <c r="R100" i="102"/>
  <c r="R101" i="102"/>
  <c r="R85" i="102"/>
  <c r="R86" i="102"/>
  <c r="R87" i="102"/>
  <c r="R89" i="102"/>
  <c r="R90" i="102"/>
  <c r="R91" i="102"/>
  <c r="R79" i="102"/>
  <c r="R80" i="102"/>
  <c r="R82" i="102"/>
  <c r="R83" i="102"/>
  <c r="R84" i="102"/>
  <c r="R66" i="102"/>
  <c r="R72" i="102"/>
  <c r="R73" i="102"/>
  <c r="R56" i="102"/>
  <c r="R57" i="102"/>
  <c r="R58" i="102"/>
  <c r="R59" i="102"/>
  <c r="R62" i="102"/>
  <c r="R63" i="102"/>
  <c r="R64" i="102"/>
  <c r="R65" i="102"/>
  <c r="R45" i="102"/>
  <c r="R47" i="102"/>
  <c r="R48" i="102"/>
  <c r="R49" i="102"/>
  <c r="R50" i="102"/>
  <c r="R51" i="102"/>
  <c r="R52" i="102"/>
  <c r="R54" i="102"/>
  <c r="R55" i="102"/>
  <c r="R31" i="102"/>
  <c r="R32" i="102"/>
  <c r="R33" i="102"/>
  <c r="R34" i="102"/>
  <c r="R35" i="102"/>
  <c r="R36" i="102"/>
  <c r="R37" i="102"/>
  <c r="R39" i="102"/>
  <c r="R40" i="102"/>
  <c r="R41" i="102"/>
  <c r="R42" i="102"/>
  <c r="R44" i="102"/>
  <c r="R11" i="102"/>
  <c r="R12" i="102"/>
  <c r="R13" i="102"/>
  <c r="R14" i="102"/>
  <c r="R15" i="102"/>
  <c r="R16" i="102"/>
  <c r="R17" i="102"/>
  <c r="R18" i="102"/>
  <c r="R19" i="102"/>
  <c r="R20" i="102"/>
  <c r="R21" i="102"/>
  <c r="R22" i="102"/>
  <c r="R23" i="102"/>
  <c r="R24" i="102"/>
  <c r="R25" i="102"/>
  <c r="R26" i="102"/>
  <c r="R27" i="102"/>
  <c r="R28" i="102"/>
  <c r="R29" i="102"/>
  <c r="R30" i="102"/>
  <c r="F241" i="116" l="1"/>
  <c r="F111" i="116"/>
  <c r="N8" i="101"/>
  <c r="M8" i="101"/>
  <c r="L8" i="101"/>
  <c r="K8" i="101"/>
  <c r="J8" i="101"/>
  <c r="I8" i="101"/>
  <c r="H8" i="101"/>
  <c r="G8" i="101"/>
  <c r="F8" i="101"/>
  <c r="E8" i="101"/>
  <c r="D8" i="101"/>
  <c r="O256" i="106"/>
  <c r="N240" i="106"/>
  <c r="M240" i="106"/>
  <c r="N239" i="106"/>
  <c r="M239" i="106"/>
  <c r="N238" i="106"/>
  <c r="M238" i="106"/>
  <c r="N237" i="106"/>
  <c r="M237" i="106"/>
  <c r="N236" i="106"/>
  <c r="M236" i="106"/>
  <c r="N235" i="106"/>
  <c r="M235" i="106"/>
  <c r="N233" i="106"/>
  <c r="M233" i="106"/>
  <c r="N232" i="106"/>
  <c r="M232" i="106"/>
  <c r="N231" i="106"/>
  <c r="M231" i="106"/>
  <c r="N230" i="106"/>
  <c r="M230" i="106"/>
  <c r="N229" i="106"/>
  <c r="M229" i="106"/>
  <c r="N227" i="106"/>
  <c r="M227" i="106"/>
  <c r="N226" i="106"/>
  <c r="M226" i="106"/>
  <c r="N225" i="106"/>
  <c r="M225" i="106"/>
  <c r="N224" i="106"/>
  <c r="M224" i="106"/>
  <c r="N223" i="106"/>
  <c r="M223" i="106"/>
  <c r="N220" i="106"/>
  <c r="N219" i="106"/>
  <c r="M219" i="106"/>
  <c r="N218" i="106"/>
  <c r="M218" i="106"/>
  <c r="M208" i="106"/>
  <c r="F207" i="106"/>
  <c r="F205" i="106"/>
  <c r="O253"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51" i="106"/>
  <c r="D150" i="106" l="1"/>
  <c r="J238" i="106" l="1"/>
  <c r="J233" i="106"/>
  <c r="J232" i="106"/>
  <c r="J227" i="106"/>
  <c r="J226" i="106"/>
  <c r="J225" i="106"/>
  <c r="J224" i="106"/>
  <c r="J223" i="106"/>
  <c r="M89" i="106"/>
  <c r="M220" i="106" s="1"/>
  <c r="J220" i="106"/>
  <c r="J219" i="106"/>
  <c r="H214" i="106"/>
  <c r="H213" i="106"/>
  <c r="G214" i="106"/>
  <c r="G215" i="106"/>
  <c r="G216" i="106"/>
  <c r="G213" i="106"/>
  <c r="S141" i="106"/>
  <c r="O141" i="106"/>
  <c r="N141" i="106"/>
  <c r="M141" i="106"/>
  <c r="L141" i="106"/>
  <c r="K141" i="106"/>
  <c r="J141" i="106"/>
  <c r="I141" i="106"/>
  <c r="H141" i="106"/>
  <c r="G141" i="106"/>
  <c r="F141" i="106"/>
  <c r="E141" i="106"/>
  <c r="D141" i="106"/>
  <c r="C136" i="106"/>
  <c r="C134" i="106"/>
  <c r="C133" i="106"/>
  <c r="C132" i="106"/>
  <c r="C131" i="106"/>
  <c r="C130" i="106"/>
  <c r="C127" i="106"/>
  <c r="C125" i="106"/>
  <c r="C124" i="106"/>
  <c r="C123" i="106"/>
  <c r="C122" i="106"/>
  <c r="C121" i="106"/>
  <c r="C120" i="106"/>
  <c r="C119" i="106"/>
  <c r="C118" i="106"/>
  <c r="C117" i="106"/>
  <c r="C116" i="106"/>
  <c r="C115" i="106"/>
  <c r="C114" i="106"/>
  <c r="C113" i="106"/>
  <c r="C112" i="106"/>
  <c r="C111" i="106"/>
  <c r="C110" i="106"/>
  <c r="C109" i="106"/>
  <c r="C108" i="106"/>
  <c r="C107" i="106"/>
  <c r="C106" i="106"/>
  <c r="C105" i="106"/>
  <c r="C104" i="106"/>
  <c r="C103" i="106"/>
  <c r="C102" i="106"/>
  <c r="C101" i="106"/>
  <c r="C100" i="106"/>
  <c r="C99" i="106"/>
  <c r="C98" i="106"/>
  <c r="C97" i="106"/>
  <c r="C96" i="106"/>
  <c r="C95" i="106"/>
  <c r="C94" i="106"/>
  <c r="C93" i="106"/>
  <c r="C92" i="106"/>
  <c r="C91" i="106"/>
  <c r="C90" i="106"/>
  <c r="C89" i="106"/>
  <c r="C88" i="106"/>
  <c r="C87" i="106"/>
  <c r="C86" i="106"/>
  <c r="C85" i="106"/>
  <c r="C84" i="106"/>
  <c r="C83" i="106"/>
  <c r="C82" i="106"/>
  <c r="C81" i="106"/>
  <c r="C80" i="106"/>
  <c r="C79" i="106"/>
  <c r="C78" i="106"/>
  <c r="C77" i="106"/>
  <c r="C76" i="106"/>
  <c r="C75" i="106"/>
  <c r="C74" i="106"/>
  <c r="C73" i="106"/>
  <c r="C72" i="106"/>
  <c r="C71" i="106"/>
  <c r="C70" i="106"/>
  <c r="C69" i="106"/>
  <c r="C68" i="106"/>
  <c r="C67" i="106"/>
  <c r="C66" i="106"/>
  <c r="C65" i="106"/>
  <c r="C64" i="106"/>
  <c r="C63" i="106"/>
  <c r="C62" i="106"/>
  <c r="C61" i="106"/>
  <c r="C60" i="106"/>
  <c r="C59" i="106"/>
  <c r="C58" i="106"/>
  <c r="C57" i="106"/>
  <c r="C56" i="106"/>
  <c r="C55" i="106"/>
  <c r="C54" i="106"/>
  <c r="C53" i="106"/>
  <c r="C52" i="106"/>
  <c r="C51" i="106"/>
  <c r="C50" i="106"/>
  <c r="C49" i="106"/>
  <c r="C48" i="106"/>
  <c r="C47" i="106"/>
  <c r="C46" i="106"/>
  <c r="C11" i="106"/>
  <c r="C13" i="106"/>
  <c r="C14" i="106"/>
  <c r="C15" i="106"/>
  <c r="C12" i="106"/>
  <c r="U144" i="106" l="1"/>
  <c r="B38" i="102" l="1"/>
  <c r="B43" i="102" s="1"/>
  <c r="B46" i="102" s="1"/>
  <c r="B53" i="102" s="1"/>
  <c r="U249" i="106"/>
  <c r="F247" i="93" s="1"/>
  <c r="D247" i="101"/>
  <c r="E247" i="101"/>
  <c r="F247" i="101"/>
  <c r="G247" i="101"/>
  <c r="H247" i="101"/>
  <c r="I247" i="101"/>
  <c r="D246" i="101"/>
  <c r="E246" i="101"/>
  <c r="F246" i="101"/>
  <c r="G246" i="101"/>
  <c r="H246" i="101"/>
  <c r="I246" i="101"/>
  <c r="P117" i="101"/>
  <c r="P116" i="101"/>
  <c r="R36" i="42"/>
  <c r="S36" i="42"/>
  <c r="R8" i="95"/>
  <c r="R138" i="95" s="1"/>
  <c r="R268" i="95" s="1"/>
  <c r="S8" i="95"/>
  <c r="S138" i="95" s="1"/>
  <c r="S268" i="95" s="1"/>
  <c r="R13" i="42"/>
  <c r="S13" i="42"/>
  <c r="O35" i="109"/>
  <c r="S52" i="42" s="1"/>
  <c r="O34" i="109"/>
  <c r="R52" i="42" s="1"/>
  <c r="S15" i="42" l="1"/>
  <c r="R15" i="42"/>
  <c r="P247" i="101"/>
  <c r="P246" i="101"/>
  <c r="L35" i="109"/>
  <c r="F117" i="93"/>
  <c r="S16" i="42"/>
  <c r="S17" i="42"/>
  <c r="R17" i="42"/>
  <c r="R16" i="42"/>
  <c r="L34" i="109"/>
  <c r="E247" i="93" l="1"/>
  <c r="E248" i="93"/>
  <c r="E117" i="93"/>
  <c r="E118" i="93"/>
  <c r="C45" i="106"/>
  <c r="C44" i="106"/>
  <c r="C43" i="106"/>
  <c r="C42" i="106"/>
  <c r="C41" i="106"/>
  <c r="C40" i="106"/>
  <c r="C39" i="106"/>
  <c r="C38" i="106"/>
  <c r="C37" i="106"/>
  <c r="C36" i="106"/>
  <c r="C35" i="106"/>
  <c r="C34" i="106"/>
  <c r="C33" i="106"/>
  <c r="C32" i="106"/>
  <c r="C31" i="106"/>
  <c r="C30" i="106"/>
  <c r="C29" i="106"/>
  <c r="C28" i="106"/>
  <c r="C27" i="106"/>
  <c r="C26" i="106"/>
  <c r="C25" i="106"/>
  <c r="C24" i="106"/>
  <c r="C23" i="106"/>
  <c r="C22" i="106"/>
  <c r="C21" i="106"/>
  <c r="C20" i="106"/>
  <c r="C19" i="106"/>
  <c r="C18" i="106"/>
  <c r="C17" i="106"/>
  <c r="C16" i="106"/>
  <c r="C264" i="93" l="1"/>
  <c r="C263" i="93"/>
  <c r="C262" i="93"/>
  <c r="C260" i="93"/>
  <c r="C256" i="93"/>
  <c r="C254" i="93"/>
  <c r="B135" i="111" l="1"/>
  <c r="E12" i="107" l="1"/>
  <c r="E15" i="107"/>
  <c r="E14" i="107"/>
  <c r="E13" i="107"/>
  <c r="K134" i="111" l="1"/>
  <c r="K112" i="111" l="1"/>
  <c r="K81" i="111"/>
  <c r="J112" i="111"/>
  <c r="J81" i="111"/>
  <c r="E139" i="111" l="1"/>
  <c r="D139" i="111"/>
  <c r="C139" i="111"/>
  <c r="E137" i="111"/>
  <c r="D137" i="111"/>
  <c r="C137" i="111"/>
  <c r="E136" i="111"/>
  <c r="D136" i="111"/>
  <c r="C136" i="111"/>
  <c r="E134" i="111"/>
  <c r="D134" i="111"/>
  <c r="C134" i="111"/>
  <c r="E130" i="111"/>
  <c r="D130" i="111"/>
  <c r="C130" i="111"/>
  <c r="E129" i="111"/>
  <c r="D129" i="111"/>
  <c r="C129" i="111"/>
  <c r="E128" i="111"/>
  <c r="D128" i="111"/>
  <c r="C128" i="111"/>
  <c r="E125" i="111"/>
  <c r="D125" i="111"/>
  <c r="C125" i="111"/>
  <c r="E124" i="111"/>
  <c r="D124" i="111"/>
  <c r="C124" i="111"/>
  <c r="E123" i="111"/>
  <c r="D123" i="111"/>
  <c r="C123" i="111"/>
  <c r="E122" i="111"/>
  <c r="D122" i="111"/>
  <c r="C122" i="111"/>
  <c r="E121" i="111"/>
  <c r="D121" i="111"/>
  <c r="C121" i="111"/>
  <c r="E120" i="111"/>
  <c r="C120" i="111"/>
  <c r="E119" i="111"/>
  <c r="C119" i="111"/>
  <c r="E117" i="111"/>
  <c r="D117" i="111"/>
  <c r="C117" i="111"/>
  <c r="E116" i="111"/>
  <c r="D116" i="111"/>
  <c r="C116" i="111"/>
  <c r="E115" i="111"/>
  <c r="D115" i="111"/>
  <c r="C115" i="111"/>
  <c r="E114" i="111"/>
  <c r="D114" i="111"/>
  <c r="C114" i="111"/>
  <c r="E112" i="111"/>
  <c r="M112" i="111" s="1"/>
  <c r="D112" i="111"/>
  <c r="C112" i="111"/>
  <c r="E111" i="111"/>
  <c r="D111" i="111"/>
  <c r="C111" i="111"/>
  <c r="E110" i="111"/>
  <c r="D110" i="111"/>
  <c r="C110" i="111"/>
  <c r="E109" i="111"/>
  <c r="D109" i="111"/>
  <c r="C109" i="111"/>
  <c r="E108" i="111"/>
  <c r="D108" i="111"/>
  <c r="C108" i="111"/>
  <c r="E107" i="111"/>
  <c r="D107" i="111"/>
  <c r="C107" i="111"/>
  <c r="D106" i="111"/>
  <c r="E105" i="111"/>
  <c r="D105" i="111"/>
  <c r="C105" i="111"/>
  <c r="E104" i="111"/>
  <c r="D104" i="111"/>
  <c r="C104" i="111"/>
  <c r="E103" i="111"/>
  <c r="D103" i="111"/>
  <c r="C103" i="111"/>
  <c r="E102" i="111"/>
  <c r="D102" i="111"/>
  <c r="C102" i="111"/>
  <c r="E101" i="111"/>
  <c r="D101" i="111"/>
  <c r="C101" i="111"/>
  <c r="D100" i="111"/>
  <c r="E99" i="111"/>
  <c r="D99" i="111"/>
  <c r="C99" i="111"/>
  <c r="E98" i="111"/>
  <c r="D98" i="111"/>
  <c r="C98" i="111"/>
  <c r="E97" i="111"/>
  <c r="D97" i="111"/>
  <c r="C97" i="111"/>
  <c r="E96" i="111"/>
  <c r="D96" i="111"/>
  <c r="C96" i="111"/>
  <c r="E95" i="111"/>
  <c r="D95" i="111"/>
  <c r="C95" i="111"/>
  <c r="D94" i="111"/>
  <c r="D93" i="111"/>
  <c r="C93" i="111"/>
  <c r="E92" i="111"/>
  <c r="D92" i="111"/>
  <c r="C92" i="111"/>
  <c r="E91" i="111"/>
  <c r="D91" i="111"/>
  <c r="C91" i="111"/>
  <c r="E90" i="111"/>
  <c r="D90" i="111"/>
  <c r="C90" i="111"/>
  <c r="D89" i="111"/>
  <c r="C89" i="111"/>
  <c r="E88" i="111"/>
  <c r="D88" i="111"/>
  <c r="C88" i="111"/>
  <c r="E87" i="111"/>
  <c r="D87" i="111"/>
  <c r="C87" i="111"/>
  <c r="E86" i="111"/>
  <c r="D86" i="111"/>
  <c r="C86" i="111"/>
  <c r="E85" i="111"/>
  <c r="D85" i="111"/>
  <c r="C85" i="111"/>
  <c r="D84" i="111"/>
  <c r="C84" i="111"/>
  <c r="D83" i="111"/>
  <c r="E82" i="111"/>
  <c r="C82" i="111"/>
  <c r="E81" i="111"/>
  <c r="C81" i="111"/>
  <c r="E77" i="111"/>
  <c r="D77" i="111"/>
  <c r="C77" i="111"/>
  <c r="E76" i="111"/>
  <c r="D76" i="111"/>
  <c r="C76" i="111"/>
  <c r="E75" i="111"/>
  <c r="D75" i="111"/>
  <c r="C75" i="111"/>
  <c r="E74" i="111"/>
  <c r="D74" i="111"/>
  <c r="C74" i="111"/>
  <c r="E73" i="111"/>
  <c r="D73" i="111"/>
  <c r="C73" i="111"/>
  <c r="E72" i="111"/>
  <c r="D72" i="111"/>
  <c r="C72" i="111"/>
  <c r="E71" i="111"/>
  <c r="D71" i="111"/>
  <c r="C71" i="111"/>
  <c r="D70" i="111"/>
  <c r="C70" i="111"/>
  <c r="E69" i="111"/>
  <c r="D69" i="111"/>
  <c r="C69" i="111"/>
  <c r="E68" i="111"/>
  <c r="D68" i="111"/>
  <c r="C68" i="111"/>
  <c r="D67" i="111"/>
  <c r="C67" i="111"/>
  <c r="E66" i="111"/>
  <c r="D66" i="111"/>
  <c r="C66" i="111"/>
  <c r="E65" i="111"/>
  <c r="D65" i="111"/>
  <c r="C65" i="111"/>
  <c r="E64" i="111"/>
  <c r="D64" i="111"/>
  <c r="C64" i="111"/>
  <c r="D63" i="111"/>
  <c r="C63" i="111"/>
  <c r="E62" i="111"/>
  <c r="D62" i="111"/>
  <c r="C62" i="111"/>
  <c r="E61" i="111"/>
  <c r="D61" i="111"/>
  <c r="C61" i="111"/>
  <c r="E60" i="111"/>
  <c r="D60" i="111"/>
  <c r="C60" i="111"/>
  <c r="E59" i="111"/>
  <c r="D59" i="111"/>
  <c r="C59" i="111"/>
  <c r="E58" i="111"/>
  <c r="D58" i="111"/>
  <c r="C58" i="111"/>
  <c r="E57" i="111"/>
  <c r="D57" i="111"/>
  <c r="C57" i="111"/>
  <c r="E56" i="111"/>
  <c r="D56" i="111"/>
  <c r="C56" i="111"/>
  <c r="E55" i="111"/>
  <c r="D55" i="111"/>
  <c r="C55" i="111"/>
  <c r="E54" i="111"/>
  <c r="D54" i="111"/>
  <c r="C54" i="111"/>
  <c r="E53" i="111"/>
  <c r="D53" i="111"/>
  <c r="C53" i="111"/>
  <c r="E52" i="111"/>
  <c r="D52" i="111"/>
  <c r="C52" i="111"/>
  <c r="E51" i="111"/>
  <c r="D51" i="111"/>
  <c r="C51" i="111"/>
  <c r="E50" i="111"/>
  <c r="D50" i="111"/>
  <c r="C50" i="111"/>
  <c r="E49" i="111"/>
  <c r="D49" i="111"/>
  <c r="C49" i="111"/>
  <c r="E48" i="111"/>
  <c r="D48" i="111"/>
  <c r="C48" i="111"/>
  <c r="E47" i="111"/>
  <c r="D47" i="111"/>
  <c r="C47" i="111"/>
  <c r="D46" i="111"/>
  <c r="C46" i="111"/>
  <c r="E45" i="111"/>
  <c r="D45" i="111"/>
  <c r="C45" i="111"/>
  <c r="E44" i="111"/>
  <c r="D44" i="111"/>
  <c r="C44" i="111"/>
  <c r="E43" i="111"/>
  <c r="D43" i="111"/>
  <c r="C43" i="111"/>
  <c r="E42" i="111"/>
  <c r="D42" i="111"/>
  <c r="C42" i="111"/>
  <c r="E41" i="111"/>
  <c r="D41" i="111"/>
  <c r="C41" i="111"/>
  <c r="E40" i="111"/>
  <c r="D40" i="111"/>
  <c r="C40" i="111"/>
  <c r="E39" i="111"/>
  <c r="D39" i="111"/>
  <c r="C39" i="111"/>
  <c r="E38" i="111"/>
  <c r="D38" i="111"/>
  <c r="C38" i="111"/>
  <c r="E37" i="111"/>
  <c r="D37" i="111"/>
  <c r="C37" i="111"/>
  <c r="E36" i="111"/>
  <c r="D36" i="111"/>
  <c r="C36" i="111"/>
  <c r="E35" i="111"/>
  <c r="D35" i="111"/>
  <c r="C35" i="111"/>
  <c r="E34" i="111"/>
  <c r="D34" i="111"/>
  <c r="C34" i="111"/>
  <c r="E33" i="111"/>
  <c r="D33" i="111"/>
  <c r="C33" i="111"/>
  <c r="E32" i="111"/>
  <c r="D32" i="111"/>
  <c r="C32" i="111"/>
  <c r="E31" i="111"/>
  <c r="D31" i="111"/>
  <c r="C31" i="111"/>
  <c r="E30" i="111"/>
  <c r="D30" i="111"/>
  <c r="C30" i="111"/>
  <c r="E29" i="111"/>
  <c r="D29" i="111"/>
  <c r="C29" i="111"/>
  <c r="E28" i="111"/>
  <c r="D28" i="111"/>
  <c r="C28" i="111"/>
  <c r="E27" i="111"/>
  <c r="D27" i="111"/>
  <c r="C27" i="111"/>
  <c r="E26" i="111"/>
  <c r="D26" i="111"/>
  <c r="C26" i="111"/>
  <c r="E25" i="111"/>
  <c r="D25" i="111"/>
  <c r="C25" i="111"/>
  <c r="E24" i="111"/>
  <c r="D24" i="111"/>
  <c r="C24" i="111"/>
  <c r="E23" i="111"/>
  <c r="D23" i="111"/>
  <c r="C23" i="111"/>
  <c r="E22" i="111"/>
  <c r="D22" i="111"/>
  <c r="C22" i="111"/>
  <c r="E21" i="111"/>
  <c r="D21" i="111"/>
  <c r="C21" i="111"/>
  <c r="E20" i="111"/>
  <c r="D20" i="111"/>
  <c r="C20" i="111"/>
  <c r="E19" i="111"/>
  <c r="D19" i="111"/>
  <c r="C19" i="111"/>
  <c r="E18" i="111"/>
  <c r="D18" i="111"/>
  <c r="C18" i="111"/>
  <c r="D17" i="111"/>
  <c r="C17" i="111"/>
  <c r="D16" i="111"/>
  <c r="C16" i="111"/>
  <c r="E15" i="111"/>
  <c r="D15" i="111"/>
  <c r="C15" i="111"/>
  <c r="E14" i="111"/>
  <c r="D14" i="111"/>
  <c r="C14" i="111"/>
  <c r="E13" i="111"/>
  <c r="D13" i="111"/>
  <c r="C13" i="111"/>
  <c r="E12" i="111"/>
  <c r="D12" i="111"/>
  <c r="C12" i="111"/>
  <c r="D11" i="111"/>
  <c r="C11" i="111"/>
  <c r="B4" i="111"/>
  <c r="B3" i="111"/>
  <c r="L32" i="109" l="1"/>
  <c r="C70" i="107" l="1"/>
  <c r="C132" i="85" l="1"/>
  <c r="D136" i="85"/>
  <c r="D134" i="85"/>
  <c r="D133" i="85"/>
  <c r="D60" i="85"/>
  <c r="D61" i="85"/>
  <c r="D62" i="85"/>
  <c r="D52" i="85"/>
  <c r="D53" i="85"/>
  <c r="D54" i="85"/>
  <c r="D55" i="85"/>
  <c r="D56" i="85"/>
  <c r="D57" i="85"/>
  <c r="D58" i="85"/>
  <c r="D59" i="85"/>
  <c r="D48" i="85"/>
  <c r="D49" i="85"/>
  <c r="D50" i="85"/>
  <c r="D51" i="85"/>
  <c r="D47" i="85"/>
  <c r="D46" i="85"/>
  <c r="D32" i="85"/>
  <c r="D33" i="85"/>
  <c r="D34" i="85"/>
  <c r="D35" i="85"/>
  <c r="D36" i="85"/>
  <c r="D37" i="85"/>
  <c r="D38" i="85"/>
  <c r="D39" i="85"/>
  <c r="D40" i="85"/>
  <c r="D41" i="85"/>
  <c r="D42" i="85"/>
  <c r="D43" i="85"/>
  <c r="D44" i="85"/>
  <c r="D45" i="85"/>
  <c r="D26" i="85"/>
  <c r="D27" i="85"/>
  <c r="D28" i="85"/>
  <c r="D29" i="85"/>
  <c r="D30" i="85"/>
  <c r="D31" i="85"/>
  <c r="D19" i="85"/>
  <c r="D20" i="85"/>
  <c r="D21" i="85"/>
  <c r="D22" i="85"/>
  <c r="D23" i="85"/>
  <c r="D24" i="85"/>
  <c r="D25" i="85"/>
  <c r="D18" i="85"/>
  <c r="D17" i="85"/>
  <c r="D13" i="85"/>
  <c r="D14" i="85"/>
  <c r="D15" i="85"/>
  <c r="D12" i="85"/>
  <c r="D131" i="85"/>
  <c r="D127" i="85"/>
  <c r="D126" i="85"/>
  <c r="D125" i="85"/>
  <c r="D121" i="85"/>
  <c r="D122" i="85"/>
  <c r="D119" i="85"/>
  <c r="D120" i="85"/>
  <c r="D118" i="85"/>
  <c r="D112" i="85"/>
  <c r="D113" i="85"/>
  <c r="D114" i="85"/>
  <c r="D111" i="85"/>
  <c r="D105" i="85"/>
  <c r="D106" i="85"/>
  <c r="D107" i="85"/>
  <c r="D108" i="85"/>
  <c r="D109" i="85"/>
  <c r="D104" i="85"/>
  <c r="D102" i="85"/>
  <c r="D101" i="85"/>
  <c r="D100" i="85"/>
  <c r="D99" i="85"/>
  <c r="D98" i="85"/>
  <c r="D93" i="85"/>
  <c r="D94" i="85"/>
  <c r="D95" i="85"/>
  <c r="D96" i="85"/>
  <c r="D92" i="85"/>
  <c r="D103" i="85"/>
  <c r="D97" i="85"/>
  <c r="D91" i="85"/>
  <c r="D90" i="85"/>
  <c r="D89" i="85"/>
  <c r="D88" i="85"/>
  <c r="D87" i="85"/>
  <c r="D86" i="85"/>
  <c r="D83" i="85"/>
  <c r="D84" i="85"/>
  <c r="D85" i="85"/>
  <c r="D82" i="85"/>
  <c r="D81" i="85"/>
  <c r="D80" i="85"/>
  <c r="D63" i="85"/>
  <c r="D65" i="85"/>
  <c r="D66" i="85"/>
  <c r="D64" i="85"/>
  <c r="D11" i="85"/>
  <c r="D16" i="85"/>
  <c r="D76" i="85"/>
  <c r="D77" i="85"/>
  <c r="D72" i="85"/>
  <c r="D73" i="85"/>
  <c r="D74" i="85"/>
  <c r="D75" i="85"/>
  <c r="D71" i="85"/>
  <c r="D69" i="85"/>
  <c r="D68" i="85"/>
  <c r="D67" i="85"/>
  <c r="D70" i="85"/>
  <c r="C70" i="85"/>
  <c r="AF8" i="95" l="1"/>
  <c r="AF138" i="95" s="1"/>
  <c r="AF268" i="95" s="1"/>
  <c r="AF36" i="42"/>
  <c r="AF13" i="42"/>
  <c r="O39" i="109"/>
  <c r="AF52" i="42" s="1"/>
  <c r="AF15" i="42" l="1"/>
  <c r="AF17" i="42"/>
  <c r="AF16" i="42"/>
  <c r="L39" i="109"/>
  <c r="C118" i="93" l="1"/>
  <c r="C117" i="93"/>
  <c r="C248" i="93"/>
  <c r="C247" i="93"/>
  <c r="C249" i="106"/>
  <c r="C117" i="101"/>
  <c r="C247" i="101" s="1"/>
  <c r="C116" i="101"/>
  <c r="C246" i="101" s="1"/>
  <c r="C117" i="95"/>
  <c r="C247" i="95" s="1"/>
  <c r="C116" i="95"/>
  <c r="C246" i="95" s="1"/>
  <c r="O42" i="109"/>
  <c r="O43" i="109"/>
  <c r="AJ52" i="42" s="1"/>
  <c r="O31" i="109"/>
  <c r="AA52" i="42" s="1"/>
  <c r="O32" i="109"/>
  <c r="AB52" i="42" s="1"/>
  <c r="O33" i="109"/>
  <c r="AC52" i="42" s="1"/>
  <c r="O37" i="109"/>
  <c r="AD52" i="42" s="1"/>
  <c r="O38" i="109"/>
  <c r="AE52" i="42" s="1"/>
  <c r="O40" i="109"/>
  <c r="AG52" i="42" s="1"/>
  <c r="O22" i="109"/>
  <c r="O24" i="109"/>
  <c r="T52" i="42" s="1"/>
  <c r="O25" i="109"/>
  <c r="O27" i="109"/>
  <c r="W52" i="42" s="1"/>
  <c r="O28" i="109"/>
  <c r="X52" i="42" s="1"/>
  <c r="O29" i="109"/>
  <c r="Y52" i="42" s="1"/>
  <c r="O30" i="109"/>
  <c r="Z52" i="42" s="1"/>
  <c r="O12" i="109"/>
  <c r="F52" i="42" s="1"/>
  <c r="O13" i="109"/>
  <c r="G52" i="42" s="1"/>
  <c r="O14" i="109"/>
  <c r="H52" i="42" s="1"/>
  <c r="O15" i="109"/>
  <c r="I52" i="42" s="1"/>
  <c r="O16" i="109"/>
  <c r="J52" i="42" s="1"/>
  <c r="O17" i="109"/>
  <c r="K52" i="42" s="1"/>
  <c r="O18" i="109"/>
  <c r="L52" i="42" s="1"/>
  <c r="O19" i="109"/>
  <c r="O20" i="109"/>
  <c r="N52" i="42" s="1"/>
  <c r="O21" i="109"/>
  <c r="O52" i="42" s="1"/>
  <c r="O11" i="109"/>
  <c r="E52" i="42" s="1"/>
  <c r="V52" i="42" l="1"/>
  <c r="V15" i="42"/>
  <c r="P52" i="42"/>
  <c r="P15" i="42"/>
  <c r="M52" i="42"/>
  <c r="AI52" i="42"/>
  <c r="B56" i="109" l="1"/>
  <c r="B57" i="109" s="1"/>
  <c r="L43" i="109" l="1"/>
  <c r="B58" i="109"/>
  <c r="L29" i="109"/>
  <c r="L17" i="109"/>
  <c r="L16" i="109"/>
  <c r="L15" i="109"/>
  <c r="L14" i="109"/>
  <c r="L13" i="109"/>
  <c r="L12" i="109"/>
  <c r="L11" i="109"/>
  <c r="B11" i="109"/>
  <c r="B4" i="109"/>
  <c r="B3" i="109"/>
  <c r="L22" i="109" l="1"/>
  <c r="L20" i="109"/>
  <c r="L40" i="109"/>
  <c r="L31" i="109"/>
  <c r="L21" i="109"/>
  <c r="L30" i="109"/>
  <c r="L42" i="109"/>
  <c r="L25" i="109"/>
  <c r="L27" i="109"/>
  <c r="L33" i="109"/>
  <c r="L18" i="109"/>
  <c r="L28" i="109"/>
  <c r="L37" i="109"/>
  <c r="L24" i="109"/>
  <c r="L19" i="109"/>
  <c r="L38" i="109"/>
  <c r="B60" i="109"/>
  <c r="B12" i="109"/>
  <c r="B13" i="109" l="1"/>
  <c r="B14" i="109" l="1"/>
  <c r="B15" i="109" l="1"/>
  <c r="B16" i="109" l="1"/>
  <c r="B17" i="109"/>
  <c r="B18" i="109" l="1"/>
  <c r="B19" i="109" s="1"/>
  <c r="B20" i="109" s="1"/>
  <c r="B21" i="109" s="1"/>
  <c r="B22" i="109" s="1"/>
  <c r="B23" i="109" s="1"/>
  <c r="B24" i="109" s="1"/>
  <c r="U215" i="106" l="1"/>
  <c r="U216" i="106"/>
  <c r="U205" i="106"/>
  <c r="U207" i="106"/>
  <c r="U208" i="106"/>
  <c r="D16" i="97"/>
  <c r="E16" i="97"/>
  <c r="E108" i="107"/>
  <c r="E107" i="107"/>
  <c r="E106" i="107"/>
  <c r="E105" i="107"/>
  <c r="E104" i="107"/>
  <c r="E102" i="107"/>
  <c r="E101" i="107"/>
  <c r="E100" i="107"/>
  <c r="E99" i="107"/>
  <c r="E98" i="107"/>
  <c r="E95" i="107"/>
  <c r="E96" i="107"/>
  <c r="E94" i="107"/>
  <c r="E93" i="107"/>
  <c r="E92" i="107"/>
  <c r="E88" i="107"/>
  <c r="E89" i="107"/>
  <c r="E87" i="107"/>
  <c r="E83" i="107"/>
  <c r="E84" i="107"/>
  <c r="E85" i="107"/>
  <c r="E82" i="107"/>
  <c r="E79" i="107"/>
  <c r="E76" i="107"/>
  <c r="E77" i="107"/>
  <c r="E78" i="107"/>
  <c r="E69" i="107"/>
  <c r="E71" i="107"/>
  <c r="E72" i="107"/>
  <c r="E73" i="107"/>
  <c r="E74" i="107"/>
  <c r="E75" i="107"/>
  <c r="E68" i="107"/>
  <c r="E65" i="107"/>
  <c r="E66" i="107"/>
  <c r="E64" i="107"/>
  <c r="E60" i="107"/>
  <c r="E61" i="107"/>
  <c r="E62" i="107"/>
  <c r="E48" i="107"/>
  <c r="E49" i="107"/>
  <c r="E50" i="107"/>
  <c r="E51" i="107"/>
  <c r="E52" i="107"/>
  <c r="E53" i="107"/>
  <c r="E54" i="107"/>
  <c r="E55" i="107"/>
  <c r="E56" i="107"/>
  <c r="E57" i="107"/>
  <c r="E58" i="107"/>
  <c r="E59" i="107"/>
  <c r="E47" i="107"/>
  <c r="E43" i="107"/>
  <c r="E44" i="107"/>
  <c r="E45" i="107"/>
  <c r="E36" i="107"/>
  <c r="E37" i="107"/>
  <c r="E38" i="107"/>
  <c r="E39" i="107"/>
  <c r="E40" i="107"/>
  <c r="E41" i="107"/>
  <c r="E42" i="107"/>
  <c r="E30" i="107"/>
  <c r="E31" i="107"/>
  <c r="E32" i="107"/>
  <c r="E33" i="107"/>
  <c r="E34" i="107"/>
  <c r="E35" i="107"/>
  <c r="E26" i="107"/>
  <c r="E27" i="107"/>
  <c r="E28" i="107"/>
  <c r="E29" i="107"/>
  <c r="E19" i="107"/>
  <c r="E20" i="107"/>
  <c r="E21" i="107"/>
  <c r="E22" i="107"/>
  <c r="E23" i="107"/>
  <c r="E24" i="107"/>
  <c r="E25" i="107"/>
  <c r="E18" i="107"/>
  <c r="C108" i="107"/>
  <c r="C107" i="107"/>
  <c r="C106" i="107"/>
  <c r="C105" i="107"/>
  <c r="C104" i="107"/>
  <c r="C102" i="107"/>
  <c r="C101" i="107"/>
  <c r="C100" i="107"/>
  <c r="C99" i="107"/>
  <c r="C98" i="107"/>
  <c r="C96" i="107"/>
  <c r="C95" i="107"/>
  <c r="C94" i="107"/>
  <c r="C93" i="107"/>
  <c r="C92" i="107"/>
  <c r="C90" i="107"/>
  <c r="C89" i="107"/>
  <c r="C88" i="107"/>
  <c r="C87" i="107"/>
  <c r="C86" i="107"/>
  <c r="C85" i="107"/>
  <c r="C84" i="107"/>
  <c r="C83" i="107"/>
  <c r="C82" i="107"/>
  <c r="C81" i="107"/>
  <c r="C79" i="107"/>
  <c r="C78" i="107"/>
  <c r="C77" i="107"/>
  <c r="C76" i="107"/>
  <c r="C75" i="107"/>
  <c r="C74" i="107"/>
  <c r="C73" i="107"/>
  <c r="C72" i="107"/>
  <c r="C71" i="107"/>
  <c r="C69" i="107"/>
  <c r="C68" i="107"/>
  <c r="C67" i="107"/>
  <c r="C66" i="107"/>
  <c r="C65" i="107"/>
  <c r="C64" i="107"/>
  <c r="C63" i="107"/>
  <c r="C62" i="107"/>
  <c r="C61" i="107"/>
  <c r="C60" i="107"/>
  <c r="C59" i="107"/>
  <c r="C58" i="107"/>
  <c r="C57" i="107"/>
  <c r="C56" i="107"/>
  <c r="C55" i="107"/>
  <c r="C54" i="107"/>
  <c r="C53" i="107"/>
  <c r="C52" i="107"/>
  <c r="C51" i="107"/>
  <c r="C50" i="107"/>
  <c r="C49" i="107"/>
  <c r="C48" i="107"/>
  <c r="C47" i="107"/>
  <c r="C46" i="107"/>
  <c r="C45" i="107"/>
  <c r="C44" i="107"/>
  <c r="C43" i="107"/>
  <c r="C42" i="107"/>
  <c r="C41" i="107"/>
  <c r="C40" i="107"/>
  <c r="C39" i="107"/>
  <c r="C38" i="107"/>
  <c r="C37" i="107"/>
  <c r="C36" i="107"/>
  <c r="C35" i="107"/>
  <c r="C34" i="107"/>
  <c r="C33" i="107"/>
  <c r="C32" i="107"/>
  <c r="C31" i="107"/>
  <c r="C30" i="107"/>
  <c r="C29" i="107"/>
  <c r="C28" i="107"/>
  <c r="C27" i="107"/>
  <c r="C26" i="107"/>
  <c r="C25" i="107"/>
  <c r="C24" i="107"/>
  <c r="C23" i="107"/>
  <c r="C22" i="107"/>
  <c r="C21" i="107"/>
  <c r="C20" i="107"/>
  <c r="C19" i="107"/>
  <c r="C18" i="107"/>
  <c r="C17" i="107"/>
  <c r="C16" i="107"/>
  <c r="C15" i="107"/>
  <c r="C14" i="107"/>
  <c r="C13" i="107"/>
  <c r="C12" i="107"/>
  <c r="C11" i="107"/>
  <c r="B4" i="107"/>
  <c r="B3" i="107"/>
  <c r="U267" i="106"/>
  <c r="F264" i="93" s="1"/>
  <c r="U265" i="106"/>
  <c r="F133" i="93" s="1"/>
  <c r="U264" i="106"/>
  <c r="F132" i="93" s="1"/>
  <c r="U262" i="106"/>
  <c r="F260" i="93" s="1"/>
  <c r="U258" i="106"/>
  <c r="U257" i="106"/>
  <c r="F125" i="93" s="1"/>
  <c r="U252" i="106"/>
  <c r="F120" i="93" s="1"/>
  <c r="U251" i="106"/>
  <c r="F249" i="93" s="1"/>
  <c r="U250" i="106"/>
  <c r="U245" i="106"/>
  <c r="F243" i="93" s="1"/>
  <c r="U244" i="106"/>
  <c r="U210" i="106"/>
  <c r="F208" i="93" s="1"/>
  <c r="U209" i="106"/>
  <c r="F77" i="93" s="1"/>
  <c r="U206" i="106"/>
  <c r="U204" i="106"/>
  <c r="U203" i="106"/>
  <c r="F71" i="93" s="1"/>
  <c r="U202" i="106"/>
  <c r="F70" i="93" s="1"/>
  <c r="U201" i="106"/>
  <c r="F69" i="93" s="1"/>
  <c r="U200" i="106"/>
  <c r="F68" i="93" s="1"/>
  <c r="U198" i="106"/>
  <c r="F66" i="93" s="1"/>
  <c r="U197" i="106"/>
  <c r="F195" i="93" s="1"/>
  <c r="U196" i="106"/>
  <c r="F64" i="93" s="1"/>
  <c r="U194" i="106"/>
  <c r="F192" i="93" s="1"/>
  <c r="U193" i="106"/>
  <c r="F191" i="93" s="1"/>
  <c r="U192" i="106"/>
  <c r="F60" i="93" s="1"/>
  <c r="U191" i="106"/>
  <c r="F59" i="93" s="1"/>
  <c r="U190" i="106"/>
  <c r="F58" i="93" s="1"/>
  <c r="U189" i="106"/>
  <c r="F187" i="93" s="1"/>
  <c r="U188" i="106"/>
  <c r="F56" i="93" s="1"/>
  <c r="U187" i="106"/>
  <c r="F185" i="93" s="1"/>
  <c r="U186" i="106"/>
  <c r="F54" i="93" s="1"/>
  <c r="U185" i="106"/>
  <c r="F53" i="93" s="1"/>
  <c r="U184" i="106"/>
  <c r="F182" i="93" s="1"/>
  <c r="U183" i="106"/>
  <c r="F181" i="93" s="1"/>
  <c r="U182" i="106"/>
  <c r="F50" i="93" s="1"/>
  <c r="U181" i="106"/>
  <c r="F179" i="93" s="1"/>
  <c r="U180" i="106"/>
  <c r="F178" i="93" s="1"/>
  <c r="U179" i="106"/>
  <c r="F177" i="93" s="1"/>
  <c r="U147" i="106"/>
  <c r="F145" i="93" s="1"/>
  <c r="U146" i="106"/>
  <c r="F14" i="93" s="1"/>
  <c r="U145" i="106"/>
  <c r="F143" i="93" s="1"/>
  <c r="F142" i="93"/>
  <c r="U242" i="106"/>
  <c r="M8" i="95"/>
  <c r="M138" i="95" s="1"/>
  <c r="M268" i="95" s="1"/>
  <c r="M36" i="42"/>
  <c r="M13" i="42"/>
  <c r="G8" i="95"/>
  <c r="G138" i="95" s="1"/>
  <c r="G268" i="95" s="1"/>
  <c r="F8" i="95"/>
  <c r="F138" i="95" s="1"/>
  <c r="F268" i="95" s="1"/>
  <c r="G36" i="42"/>
  <c r="G13" i="42"/>
  <c r="F36" i="42"/>
  <c r="F13" i="42"/>
  <c r="C346" i="95"/>
  <c r="C347" i="95"/>
  <c r="C345" i="95"/>
  <c r="C258" i="106"/>
  <c r="N255" i="101"/>
  <c r="M255" i="101"/>
  <c r="L255" i="101"/>
  <c r="K255" i="101"/>
  <c r="J255" i="101"/>
  <c r="I255" i="101"/>
  <c r="H255" i="101"/>
  <c r="G255" i="101"/>
  <c r="F255" i="101"/>
  <c r="E255" i="101"/>
  <c r="D255" i="101"/>
  <c r="P125" i="101"/>
  <c r="C125" i="101"/>
  <c r="C255" i="101" s="1"/>
  <c r="C125" i="95"/>
  <c r="C255" i="95" s="1"/>
  <c r="E127" i="85"/>
  <c r="C127" i="85"/>
  <c r="AN115" i="95"/>
  <c r="AN114" i="95"/>
  <c r="AN89" i="95"/>
  <c r="AN88" i="95"/>
  <c r="AN84" i="95"/>
  <c r="AN79" i="95"/>
  <c r="AN78" i="95"/>
  <c r="AN66" i="95"/>
  <c r="AN62" i="95"/>
  <c r="AN45" i="95"/>
  <c r="C69" i="93"/>
  <c r="C199" i="93" s="1"/>
  <c r="C70" i="93"/>
  <c r="C200" i="93" s="1"/>
  <c r="C71" i="93"/>
  <c r="C201" i="93" s="1"/>
  <c r="C72" i="93"/>
  <c r="C202" i="93" s="1"/>
  <c r="C73" i="93"/>
  <c r="C203" i="93" s="1"/>
  <c r="C74" i="93"/>
  <c r="C204" i="93" s="1"/>
  <c r="C75" i="93"/>
  <c r="C205" i="93" s="1"/>
  <c r="C76" i="93"/>
  <c r="C206" i="93" s="1"/>
  <c r="C77" i="93"/>
  <c r="C207" i="93" s="1"/>
  <c r="C78" i="93"/>
  <c r="C208" i="93" s="1"/>
  <c r="C68" i="93"/>
  <c r="C198" i="93" s="1"/>
  <c r="C207" i="106"/>
  <c r="C206" i="106"/>
  <c r="P74" i="101"/>
  <c r="K204" i="101" s="1"/>
  <c r="C74" i="101"/>
  <c r="C204" i="101" s="1"/>
  <c r="P73" i="101"/>
  <c r="C73" i="101"/>
  <c r="C203" i="101" s="1"/>
  <c r="C74" i="95"/>
  <c r="C204" i="95" s="1"/>
  <c r="C73" i="95"/>
  <c r="C203" i="95" s="1"/>
  <c r="E75" i="85"/>
  <c r="E76" i="85"/>
  <c r="C75" i="85"/>
  <c r="C76" i="85"/>
  <c r="D248" i="101"/>
  <c r="E248" i="101"/>
  <c r="F248" i="101"/>
  <c r="G248" i="101"/>
  <c r="H248" i="101"/>
  <c r="I248" i="101"/>
  <c r="J248" i="101"/>
  <c r="K248" i="101"/>
  <c r="L248" i="101"/>
  <c r="M248" i="101"/>
  <c r="N248" i="101"/>
  <c r="D249" i="101"/>
  <c r="E249" i="101"/>
  <c r="F249" i="101"/>
  <c r="G249" i="101"/>
  <c r="H249" i="101"/>
  <c r="I249" i="101"/>
  <c r="J249" i="101"/>
  <c r="K249" i="101"/>
  <c r="L249" i="101"/>
  <c r="M249" i="101"/>
  <c r="N249" i="101"/>
  <c r="D250" i="101"/>
  <c r="E250" i="101"/>
  <c r="F250" i="101"/>
  <c r="G250" i="101"/>
  <c r="H250" i="101"/>
  <c r="I250" i="101"/>
  <c r="J250" i="101"/>
  <c r="K250" i="101"/>
  <c r="L250" i="101"/>
  <c r="M250" i="101"/>
  <c r="N250" i="101"/>
  <c r="N259" i="101"/>
  <c r="M259" i="101"/>
  <c r="L259" i="101"/>
  <c r="K259" i="101"/>
  <c r="J259" i="101"/>
  <c r="I259" i="101"/>
  <c r="H259" i="101"/>
  <c r="G259" i="101"/>
  <c r="F259" i="101"/>
  <c r="E259" i="101"/>
  <c r="D259" i="101"/>
  <c r="N254" i="101"/>
  <c r="M254" i="101"/>
  <c r="L254" i="101"/>
  <c r="K254" i="101"/>
  <c r="J254" i="101"/>
  <c r="I254" i="101"/>
  <c r="H254" i="101"/>
  <c r="G254" i="101"/>
  <c r="F254" i="101"/>
  <c r="E254" i="101"/>
  <c r="D254" i="101"/>
  <c r="N253" i="101"/>
  <c r="M253" i="101"/>
  <c r="L253" i="101"/>
  <c r="K253" i="101"/>
  <c r="J253" i="101"/>
  <c r="I253" i="101"/>
  <c r="H253" i="101"/>
  <c r="G253" i="101"/>
  <c r="F253" i="101"/>
  <c r="E253" i="101"/>
  <c r="D253" i="101"/>
  <c r="D264" i="101"/>
  <c r="E264" i="101"/>
  <c r="F264" i="101"/>
  <c r="G264" i="101"/>
  <c r="H264" i="101"/>
  <c r="I264" i="101"/>
  <c r="J264" i="101"/>
  <c r="K264" i="101"/>
  <c r="L264" i="101"/>
  <c r="M264" i="101"/>
  <c r="N264" i="101"/>
  <c r="N262" i="101"/>
  <c r="M262" i="101"/>
  <c r="L262" i="101"/>
  <c r="K262" i="101"/>
  <c r="J262" i="101"/>
  <c r="I262" i="101"/>
  <c r="H262" i="101"/>
  <c r="G262" i="101"/>
  <c r="F262" i="101"/>
  <c r="E262" i="101"/>
  <c r="D262" i="101"/>
  <c r="N261" i="101"/>
  <c r="M261" i="101"/>
  <c r="L261" i="101"/>
  <c r="K261" i="101"/>
  <c r="J261" i="101"/>
  <c r="I261" i="101"/>
  <c r="H261" i="101"/>
  <c r="G261" i="101"/>
  <c r="F261" i="101"/>
  <c r="E261" i="101"/>
  <c r="D261" i="101"/>
  <c r="N138" i="101"/>
  <c r="AE8" i="95"/>
  <c r="AE138" i="95" s="1"/>
  <c r="AE268" i="95" s="1"/>
  <c r="AD8" i="95"/>
  <c r="AD138" i="95" s="1"/>
  <c r="AD268" i="95" s="1"/>
  <c r="AC8" i="95"/>
  <c r="AC138" i="95" s="1"/>
  <c r="AC268" i="95" s="1"/>
  <c r="AB8" i="95"/>
  <c r="AB138" i="95" s="1"/>
  <c r="AB268" i="95" s="1"/>
  <c r="AG8" i="95"/>
  <c r="AG138" i="95" s="1"/>
  <c r="AG268" i="95" s="1"/>
  <c r="AI8" i="95"/>
  <c r="AI138" i="95" s="1"/>
  <c r="AI268" i="95" s="1"/>
  <c r="AJ8" i="95"/>
  <c r="AJ138" i="95" s="1"/>
  <c r="AJ268" i="95" s="1"/>
  <c r="AA8" i="95"/>
  <c r="AA138" i="95" s="1"/>
  <c r="AA268" i="95" s="1"/>
  <c r="Z8" i="95"/>
  <c r="Z138" i="95" s="1"/>
  <c r="Z268" i="95" s="1"/>
  <c r="Y8" i="95"/>
  <c r="Y138" i="95" s="1"/>
  <c r="Y268" i="95" s="1"/>
  <c r="X8" i="95"/>
  <c r="X138" i="95" s="1"/>
  <c r="X268" i="95" s="1"/>
  <c r="W8" i="95"/>
  <c r="W138" i="95" s="1"/>
  <c r="W268" i="95" s="1"/>
  <c r="U8" i="95"/>
  <c r="U138" i="95" s="1"/>
  <c r="U268" i="95" s="1"/>
  <c r="T8" i="95"/>
  <c r="T138" i="95" s="1"/>
  <c r="T268" i="95" s="1"/>
  <c r="Q8" i="95"/>
  <c r="Q138" i="95" s="1"/>
  <c r="Q268" i="95" s="1"/>
  <c r="O8" i="95"/>
  <c r="O138" i="95" s="1"/>
  <c r="O268" i="95" s="1"/>
  <c r="N8" i="95"/>
  <c r="N138" i="95" s="1"/>
  <c r="N268" i="95" s="1"/>
  <c r="L8" i="95"/>
  <c r="L138" i="95" s="1"/>
  <c r="L268" i="95" s="1"/>
  <c r="K8" i="95"/>
  <c r="K138" i="95" s="1"/>
  <c r="K268" i="95" s="1"/>
  <c r="J8" i="95"/>
  <c r="J138" i="95" s="1"/>
  <c r="J268" i="95" s="1"/>
  <c r="I8" i="95"/>
  <c r="I138" i="95" s="1"/>
  <c r="I268" i="95" s="1"/>
  <c r="H8" i="95"/>
  <c r="H138" i="95" s="1"/>
  <c r="H268" i="95" s="1"/>
  <c r="E8" i="95"/>
  <c r="E138" i="95" s="1"/>
  <c r="E268" i="95" s="1"/>
  <c r="AC36" i="42"/>
  <c r="AB36" i="42"/>
  <c r="AA36" i="42"/>
  <c r="AC13" i="42"/>
  <c r="AB13" i="42"/>
  <c r="AA13" i="42"/>
  <c r="Z36" i="42"/>
  <c r="Z13" i="42"/>
  <c r="Y36" i="42"/>
  <c r="Y13" i="42"/>
  <c r="X36" i="42"/>
  <c r="X13" i="42"/>
  <c r="W36" i="42"/>
  <c r="W13" i="42"/>
  <c r="U253" i="106"/>
  <c r="U256" i="106"/>
  <c r="U150" i="106"/>
  <c r="U151" i="106"/>
  <c r="U152" i="106"/>
  <c r="U153" i="106"/>
  <c r="U154" i="106"/>
  <c r="U155" i="106"/>
  <c r="U156" i="106"/>
  <c r="U157" i="106"/>
  <c r="U158" i="106"/>
  <c r="U159" i="106"/>
  <c r="U160" i="106"/>
  <c r="U161" i="106"/>
  <c r="U162" i="106"/>
  <c r="U163" i="106"/>
  <c r="U164" i="106"/>
  <c r="U165" i="106"/>
  <c r="U166" i="106"/>
  <c r="U167" i="106"/>
  <c r="U168" i="106"/>
  <c r="U169" i="106"/>
  <c r="U170" i="106"/>
  <c r="U171" i="106"/>
  <c r="U172" i="106"/>
  <c r="U173" i="106"/>
  <c r="U174" i="106"/>
  <c r="U175" i="106"/>
  <c r="U176" i="106"/>
  <c r="U177" i="106"/>
  <c r="C267" i="106"/>
  <c r="C265" i="106"/>
  <c r="C264" i="106"/>
  <c r="C262" i="106"/>
  <c r="C261" i="106"/>
  <c r="C256" i="106"/>
  <c r="C255" i="106"/>
  <c r="C253" i="106"/>
  <c r="C252" i="106"/>
  <c r="C251" i="106"/>
  <c r="C250" i="106"/>
  <c r="C248" i="106"/>
  <c r="C247" i="106"/>
  <c r="C245" i="106"/>
  <c r="C244" i="106"/>
  <c r="C243" i="106"/>
  <c r="C242" i="106"/>
  <c r="C241" i="106"/>
  <c r="C240" i="106"/>
  <c r="C239" i="106"/>
  <c r="C238" i="106"/>
  <c r="C237" i="106"/>
  <c r="C236" i="106"/>
  <c r="C235" i="106"/>
  <c r="C234" i="106"/>
  <c r="C233" i="106"/>
  <c r="C232" i="106"/>
  <c r="C231" i="106"/>
  <c r="C230" i="106"/>
  <c r="C229" i="106"/>
  <c r="C228" i="106"/>
  <c r="C227" i="106"/>
  <c r="C226" i="106"/>
  <c r="C225" i="106"/>
  <c r="C224" i="106"/>
  <c r="C223" i="106"/>
  <c r="C222" i="106"/>
  <c r="C221" i="106"/>
  <c r="C217" i="106"/>
  <c r="C216" i="106"/>
  <c r="C215" i="106"/>
  <c r="C214" i="106"/>
  <c r="C213" i="106"/>
  <c r="C212" i="106"/>
  <c r="C211" i="106"/>
  <c r="C210" i="106"/>
  <c r="C209" i="106"/>
  <c r="C208" i="106"/>
  <c r="C205" i="106"/>
  <c r="C204" i="106"/>
  <c r="C203" i="106"/>
  <c r="C202" i="106"/>
  <c r="C201" i="106"/>
  <c r="C200" i="106"/>
  <c r="C199" i="106"/>
  <c r="C198" i="106"/>
  <c r="C197" i="106"/>
  <c r="C196" i="106"/>
  <c r="C195" i="106"/>
  <c r="C194" i="106"/>
  <c r="C193" i="106"/>
  <c r="C192" i="106"/>
  <c r="C191" i="106"/>
  <c r="C190" i="106"/>
  <c r="C189" i="106"/>
  <c r="C188" i="106"/>
  <c r="C187" i="106"/>
  <c r="C186" i="106"/>
  <c r="C185" i="106"/>
  <c r="C184" i="106"/>
  <c r="C183" i="106"/>
  <c r="C182" i="106"/>
  <c r="C181" i="106"/>
  <c r="C180" i="106"/>
  <c r="C179" i="106"/>
  <c r="C178" i="106"/>
  <c r="C177" i="106"/>
  <c r="C176" i="106"/>
  <c r="C175" i="106"/>
  <c r="C174" i="106"/>
  <c r="C173" i="106"/>
  <c r="C172" i="106"/>
  <c r="C171" i="106"/>
  <c r="C170" i="106"/>
  <c r="C169" i="106"/>
  <c r="C168" i="106"/>
  <c r="C167" i="106"/>
  <c r="C166" i="106"/>
  <c r="C165" i="106"/>
  <c r="C164" i="106"/>
  <c r="C163" i="106"/>
  <c r="C162" i="106"/>
  <c r="C161" i="106"/>
  <c r="C160" i="106"/>
  <c r="C159" i="106"/>
  <c r="C158" i="106"/>
  <c r="C157" i="106"/>
  <c r="C156" i="106"/>
  <c r="C155" i="106"/>
  <c r="C154" i="106"/>
  <c r="C153" i="106"/>
  <c r="C152" i="106"/>
  <c r="C151" i="106"/>
  <c r="C150" i="106"/>
  <c r="C149" i="106"/>
  <c r="C148" i="106"/>
  <c r="C147" i="106"/>
  <c r="C146" i="106"/>
  <c r="C145" i="106"/>
  <c r="C144" i="106"/>
  <c r="C143" i="106"/>
  <c r="B4" i="106"/>
  <c r="B3" i="106"/>
  <c r="AI36" i="42"/>
  <c r="AJ36" i="42"/>
  <c r="AI13" i="42"/>
  <c r="AJ13" i="42"/>
  <c r="AG13" i="42"/>
  <c r="AE13" i="42"/>
  <c r="AD36" i="42"/>
  <c r="AE36" i="42"/>
  <c r="AG36" i="42"/>
  <c r="AD13" i="42"/>
  <c r="T36" i="42"/>
  <c r="U36" i="42"/>
  <c r="U13" i="42"/>
  <c r="B10" i="87"/>
  <c r="B11" i="87" s="1"/>
  <c r="B12" i="87" s="1"/>
  <c r="P134" i="101"/>
  <c r="P132" i="101"/>
  <c r="P131" i="101"/>
  <c r="P129" i="101"/>
  <c r="P124" i="101"/>
  <c r="P123" i="101"/>
  <c r="P118" i="101"/>
  <c r="P119" i="101"/>
  <c r="P120" i="101"/>
  <c r="P110" i="101"/>
  <c r="K240" i="101" s="1"/>
  <c r="P111" i="101"/>
  <c r="P112" i="101"/>
  <c r="P109" i="101"/>
  <c r="P107" i="101"/>
  <c r="P106" i="101"/>
  <c r="P105" i="101"/>
  <c r="E235" i="101" s="1"/>
  <c r="P104" i="101"/>
  <c r="K234" i="101" s="1"/>
  <c r="P103" i="101"/>
  <c r="H233" i="101" s="1"/>
  <c r="P102" i="101"/>
  <c r="H232" i="101" s="1"/>
  <c r="P100" i="101"/>
  <c r="P99" i="101"/>
  <c r="P98" i="101"/>
  <c r="N228" i="101" s="1"/>
  <c r="P97" i="101"/>
  <c r="L227" i="101" s="1"/>
  <c r="P96" i="101"/>
  <c r="P91" i="101"/>
  <c r="P92" i="101"/>
  <c r="P93" i="101"/>
  <c r="E223" i="101" s="1"/>
  <c r="P94" i="101"/>
  <c r="J224" i="101" s="1"/>
  <c r="P90" i="101"/>
  <c r="P86" i="101"/>
  <c r="D216" i="101" s="1"/>
  <c r="P87" i="101"/>
  <c r="M217" i="101" s="1"/>
  <c r="P85" i="101"/>
  <c r="P81" i="101"/>
  <c r="N211" i="101" s="1"/>
  <c r="P82" i="101"/>
  <c r="P83" i="101"/>
  <c r="P80" i="101"/>
  <c r="G210" i="101" s="1"/>
  <c r="P68" i="101"/>
  <c r="P69" i="101"/>
  <c r="E199" i="101" s="1"/>
  <c r="P70" i="101"/>
  <c r="P71" i="101"/>
  <c r="P72" i="101"/>
  <c r="P75" i="101"/>
  <c r="N205" i="101" s="1"/>
  <c r="P76" i="101"/>
  <c r="P77" i="101"/>
  <c r="M207" i="101" s="1"/>
  <c r="P67" i="101"/>
  <c r="P64" i="101"/>
  <c r="F194" i="101" s="1"/>
  <c r="P65" i="101"/>
  <c r="P63" i="101"/>
  <c r="P47" i="101"/>
  <c r="P48" i="101"/>
  <c r="P49" i="101"/>
  <c r="P50" i="101"/>
  <c r="N180" i="101" s="1"/>
  <c r="P51" i="101"/>
  <c r="P52" i="101"/>
  <c r="P53" i="101"/>
  <c r="P54" i="101"/>
  <c r="P55" i="101"/>
  <c r="E185" i="101" s="1"/>
  <c r="P56" i="101"/>
  <c r="J186" i="101" s="1"/>
  <c r="P57" i="101"/>
  <c r="N187" i="101" s="1"/>
  <c r="P58" i="101"/>
  <c r="P59" i="101"/>
  <c r="P60" i="101"/>
  <c r="P61" i="101"/>
  <c r="P46" i="101"/>
  <c r="P36" i="101"/>
  <c r="P37" i="101"/>
  <c r="I167" i="101" s="1"/>
  <c r="P38" i="101"/>
  <c r="P39" i="101"/>
  <c r="E169" i="101" s="1"/>
  <c r="P40" i="101"/>
  <c r="P41" i="101"/>
  <c r="P42" i="101"/>
  <c r="P43" i="101"/>
  <c r="P44" i="101"/>
  <c r="P21" i="101"/>
  <c r="E151" i="101" s="1"/>
  <c r="P22" i="101"/>
  <c r="P23" i="101"/>
  <c r="G153" i="101" s="1"/>
  <c r="P24" i="101"/>
  <c r="P25" i="101"/>
  <c r="P26" i="101"/>
  <c r="P27" i="101"/>
  <c r="P28" i="101"/>
  <c r="P29" i="101"/>
  <c r="J159" i="101" s="1"/>
  <c r="P30" i="101"/>
  <c r="N160" i="101" s="1"/>
  <c r="P31" i="101"/>
  <c r="L161" i="101" s="1"/>
  <c r="P32" i="101"/>
  <c r="P33" i="101"/>
  <c r="P34" i="101"/>
  <c r="D164" i="101" s="1"/>
  <c r="P35" i="101"/>
  <c r="D165" i="101" s="1"/>
  <c r="P20" i="101"/>
  <c r="P19" i="101"/>
  <c r="E149" i="101" s="1"/>
  <c r="P18" i="101"/>
  <c r="P17" i="101"/>
  <c r="P12" i="101"/>
  <c r="M142" i="101" s="1"/>
  <c r="P13" i="101"/>
  <c r="N143" i="101" s="1"/>
  <c r="P14" i="101"/>
  <c r="P11" i="101"/>
  <c r="B39" i="42"/>
  <c r="H36" i="42"/>
  <c r="I36" i="42"/>
  <c r="J36" i="42"/>
  <c r="K36" i="42"/>
  <c r="L36" i="42"/>
  <c r="N36" i="42"/>
  <c r="O36" i="42"/>
  <c r="Q36" i="42"/>
  <c r="E36" i="42"/>
  <c r="H13" i="42"/>
  <c r="I13" i="42"/>
  <c r="J13" i="42"/>
  <c r="K13" i="42"/>
  <c r="L13" i="42"/>
  <c r="N13" i="42"/>
  <c r="O13" i="42"/>
  <c r="Q13" i="42"/>
  <c r="B31" i="42"/>
  <c r="B32" i="42" s="1"/>
  <c r="B13" i="42"/>
  <c r="E13" i="42"/>
  <c r="T13" i="42"/>
  <c r="C134" i="101"/>
  <c r="C132" i="101"/>
  <c r="C131" i="101"/>
  <c r="C129" i="101"/>
  <c r="C128" i="101"/>
  <c r="C123" i="101"/>
  <c r="C253" i="101" s="1"/>
  <c r="C122" i="101"/>
  <c r="C120" i="101"/>
  <c r="C119" i="101"/>
  <c r="C118" i="101"/>
  <c r="C115" i="101"/>
  <c r="C114" i="101"/>
  <c r="C112" i="101"/>
  <c r="C111" i="101"/>
  <c r="C110" i="101"/>
  <c r="C109" i="101"/>
  <c r="C108" i="101"/>
  <c r="C107" i="101"/>
  <c r="C106" i="101"/>
  <c r="C105" i="101"/>
  <c r="C104" i="101"/>
  <c r="C103" i="101"/>
  <c r="C102" i="101"/>
  <c r="C101" i="101"/>
  <c r="C100" i="101"/>
  <c r="C99" i="101"/>
  <c r="C98" i="101"/>
  <c r="C97" i="101"/>
  <c r="C96" i="101"/>
  <c r="C95" i="101"/>
  <c r="C94" i="101"/>
  <c r="C93" i="101"/>
  <c r="C92" i="101"/>
  <c r="C91" i="101"/>
  <c r="C90" i="101"/>
  <c r="C89" i="101"/>
  <c r="C88" i="101"/>
  <c r="C84" i="101"/>
  <c r="C83" i="101"/>
  <c r="C213" i="101" s="1"/>
  <c r="C82" i="101"/>
  <c r="C212" i="101" s="1"/>
  <c r="C81" i="101"/>
  <c r="C211" i="101" s="1"/>
  <c r="C80" i="101"/>
  <c r="C210" i="101" s="1"/>
  <c r="C79" i="101"/>
  <c r="C78" i="101"/>
  <c r="C77" i="101"/>
  <c r="C207" i="101" s="1"/>
  <c r="C76" i="101"/>
  <c r="C206" i="101" s="1"/>
  <c r="C75" i="101"/>
  <c r="C205" i="101" s="1"/>
  <c r="C72" i="101"/>
  <c r="C202" i="101" s="1"/>
  <c r="C71" i="101"/>
  <c r="C201" i="101" s="1"/>
  <c r="C70" i="101"/>
  <c r="C200" i="101" s="1"/>
  <c r="C69" i="101"/>
  <c r="C199" i="101" s="1"/>
  <c r="C68" i="101"/>
  <c r="C198" i="101" s="1"/>
  <c r="C67" i="101"/>
  <c r="C197" i="101" s="1"/>
  <c r="C66" i="101"/>
  <c r="C65" i="101"/>
  <c r="C195" i="101" s="1"/>
  <c r="C64" i="101"/>
  <c r="C194" i="101" s="1"/>
  <c r="C63" i="101"/>
  <c r="C193" i="101" s="1"/>
  <c r="C62" i="101"/>
  <c r="C61" i="101"/>
  <c r="C191" i="101" s="1"/>
  <c r="C60" i="101"/>
  <c r="C190" i="101" s="1"/>
  <c r="C59" i="101"/>
  <c r="C189" i="101" s="1"/>
  <c r="C58" i="101"/>
  <c r="C188" i="101" s="1"/>
  <c r="C57" i="101"/>
  <c r="C187" i="101" s="1"/>
  <c r="C56" i="101"/>
  <c r="C186" i="101" s="1"/>
  <c r="C55" i="101"/>
  <c r="C185" i="101" s="1"/>
  <c r="C54" i="101"/>
  <c r="C184" i="101" s="1"/>
  <c r="C53" i="101"/>
  <c r="C183" i="101" s="1"/>
  <c r="C52" i="101"/>
  <c r="C182" i="101" s="1"/>
  <c r="C51" i="101"/>
  <c r="C181" i="101" s="1"/>
  <c r="C50" i="101"/>
  <c r="C180" i="101" s="1"/>
  <c r="C49" i="101"/>
  <c r="C179" i="101" s="1"/>
  <c r="C48" i="101"/>
  <c r="C178" i="101" s="1"/>
  <c r="C47" i="101"/>
  <c r="C177" i="101" s="1"/>
  <c r="C46" i="101"/>
  <c r="C176" i="101" s="1"/>
  <c r="C45" i="101"/>
  <c r="C175" i="101" s="1"/>
  <c r="C44" i="101"/>
  <c r="C174" i="101" s="1"/>
  <c r="C43" i="101"/>
  <c r="C173" i="101" s="1"/>
  <c r="C42" i="101"/>
  <c r="C172" i="101" s="1"/>
  <c r="C41" i="101"/>
  <c r="C171" i="101" s="1"/>
  <c r="C40" i="101"/>
  <c r="C170" i="101" s="1"/>
  <c r="C39" i="101"/>
  <c r="C169" i="101" s="1"/>
  <c r="C38" i="101"/>
  <c r="C168" i="101" s="1"/>
  <c r="C37" i="101"/>
  <c r="C167" i="101" s="1"/>
  <c r="C36" i="101"/>
  <c r="C166" i="101" s="1"/>
  <c r="C35" i="101"/>
  <c r="C165" i="101" s="1"/>
  <c r="C34" i="101"/>
  <c r="C164" i="101" s="1"/>
  <c r="C33" i="101"/>
  <c r="C163" i="101" s="1"/>
  <c r="C32" i="101"/>
  <c r="C162" i="101" s="1"/>
  <c r="C31" i="101"/>
  <c r="C161" i="101" s="1"/>
  <c r="C30" i="101"/>
  <c r="C160" i="101" s="1"/>
  <c r="C29" i="101"/>
  <c r="C159" i="101" s="1"/>
  <c r="C28" i="101"/>
  <c r="C158" i="101" s="1"/>
  <c r="C27" i="101"/>
  <c r="C157" i="101" s="1"/>
  <c r="C26" i="101"/>
  <c r="C156" i="101" s="1"/>
  <c r="C25" i="101"/>
  <c r="C155" i="101" s="1"/>
  <c r="C24" i="101"/>
  <c r="C154" i="101" s="1"/>
  <c r="C23" i="101"/>
  <c r="C153" i="101" s="1"/>
  <c r="C22" i="101"/>
  <c r="C152" i="101" s="1"/>
  <c r="C21" i="101"/>
  <c r="C151" i="101" s="1"/>
  <c r="C20" i="101"/>
  <c r="C150" i="101" s="1"/>
  <c r="C19" i="101"/>
  <c r="C149" i="101" s="1"/>
  <c r="C18" i="101"/>
  <c r="C148" i="101" s="1"/>
  <c r="C17" i="101"/>
  <c r="C147" i="101" s="1"/>
  <c r="C16" i="101"/>
  <c r="C15" i="101"/>
  <c r="C14" i="101"/>
  <c r="C13" i="101"/>
  <c r="C12" i="101"/>
  <c r="C11" i="101"/>
  <c r="C10" i="101"/>
  <c r="C101" i="95"/>
  <c r="C95" i="95"/>
  <c r="C89" i="95"/>
  <c r="C88" i="95"/>
  <c r="C84" i="95"/>
  <c r="C79" i="95"/>
  <c r="C45" i="95"/>
  <c r="C175" i="95" s="1"/>
  <c r="C305" i="95" s="1"/>
  <c r="C16" i="95"/>
  <c r="C146" i="95" s="1"/>
  <c r="C276" i="95" s="1"/>
  <c r="C132" i="95"/>
  <c r="C134" i="95"/>
  <c r="C131" i="95"/>
  <c r="C128" i="95"/>
  <c r="C122" i="95"/>
  <c r="C108" i="95"/>
  <c r="C78" i="95"/>
  <c r="C66" i="95"/>
  <c r="C62" i="95"/>
  <c r="C15" i="95"/>
  <c r="C145" i="95" s="1"/>
  <c r="C275" i="95" s="1"/>
  <c r="C129" i="95"/>
  <c r="C389" i="95" s="1"/>
  <c r="C123" i="95"/>
  <c r="C118" i="95"/>
  <c r="C378" i="95" s="1"/>
  <c r="C119" i="95"/>
  <c r="C379" i="95" s="1"/>
  <c r="C120" i="95"/>
  <c r="C380" i="95" s="1"/>
  <c r="C115" i="95"/>
  <c r="C114" i="95"/>
  <c r="C112" i="95"/>
  <c r="C372" i="95" s="1"/>
  <c r="C111" i="95"/>
  <c r="C371" i="95" s="1"/>
  <c r="C110" i="95"/>
  <c r="C370" i="95" s="1"/>
  <c r="C109" i="95"/>
  <c r="C369" i="95" s="1"/>
  <c r="C107" i="95"/>
  <c r="C367" i="95" s="1"/>
  <c r="C106" i="95"/>
  <c r="C366" i="95" s="1"/>
  <c r="C105" i="95"/>
  <c r="C365" i="95" s="1"/>
  <c r="C104" i="95"/>
  <c r="C364" i="95" s="1"/>
  <c r="C103" i="95"/>
  <c r="C363" i="95" s="1"/>
  <c r="C102" i="95"/>
  <c r="C362" i="95" s="1"/>
  <c r="C100" i="95"/>
  <c r="C360" i="95" s="1"/>
  <c r="C99" i="95"/>
  <c r="C359" i="95" s="1"/>
  <c r="C98" i="95"/>
  <c r="C358" i="95" s="1"/>
  <c r="C97" i="95"/>
  <c r="C357" i="95" s="1"/>
  <c r="C96" i="95"/>
  <c r="C356" i="95" s="1"/>
  <c r="C94" i="95"/>
  <c r="C354" i="95" s="1"/>
  <c r="C93" i="95"/>
  <c r="C353" i="95" s="1"/>
  <c r="C92" i="95"/>
  <c r="C352" i="95" s="1"/>
  <c r="C91" i="95"/>
  <c r="C351" i="95" s="1"/>
  <c r="C90" i="95"/>
  <c r="C350" i="95" s="1"/>
  <c r="C81" i="95"/>
  <c r="C341" i="95" s="1"/>
  <c r="C82" i="95"/>
  <c r="C342" i="95" s="1"/>
  <c r="C83" i="95"/>
  <c r="C343" i="95" s="1"/>
  <c r="C80" i="95"/>
  <c r="C340" i="95" s="1"/>
  <c r="C70" i="95"/>
  <c r="C200" i="95" s="1"/>
  <c r="C71" i="95"/>
  <c r="C201" i="95" s="1"/>
  <c r="C72" i="95"/>
  <c r="C202" i="95" s="1"/>
  <c r="C75" i="95"/>
  <c r="C335" i="95" s="1"/>
  <c r="C76" i="95"/>
  <c r="C336" i="95" s="1"/>
  <c r="C77" i="95"/>
  <c r="C337" i="95" s="1"/>
  <c r="C69" i="95"/>
  <c r="C199" i="95" s="1"/>
  <c r="C68" i="95"/>
  <c r="C198" i="95" s="1"/>
  <c r="C67" i="95"/>
  <c r="C197" i="95" s="1"/>
  <c r="C64" i="95"/>
  <c r="C65" i="95"/>
  <c r="C63" i="95"/>
  <c r="C56" i="95"/>
  <c r="C186" i="95" s="1"/>
  <c r="C316" i="95" s="1"/>
  <c r="C57" i="95"/>
  <c r="C187" i="95" s="1"/>
  <c r="C317" i="95" s="1"/>
  <c r="C58" i="95"/>
  <c r="C188" i="95" s="1"/>
  <c r="C318" i="95" s="1"/>
  <c r="C59" i="95"/>
  <c r="C189" i="95" s="1"/>
  <c r="C319" i="95" s="1"/>
  <c r="C60" i="95"/>
  <c r="C190" i="95" s="1"/>
  <c r="C320" i="95" s="1"/>
  <c r="C61" i="95"/>
  <c r="C191" i="95" s="1"/>
  <c r="C321" i="95" s="1"/>
  <c r="C47" i="95"/>
  <c r="C177" i="95" s="1"/>
  <c r="C307" i="95" s="1"/>
  <c r="C48" i="95"/>
  <c r="C178" i="95" s="1"/>
  <c r="C308" i="95" s="1"/>
  <c r="C49" i="95"/>
  <c r="C179" i="95" s="1"/>
  <c r="C309" i="95" s="1"/>
  <c r="C50" i="95"/>
  <c r="C180" i="95" s="1"/>
  <c r="C310" i="95" s="1"/>
  <c r="C51" i="95"/>
  <c r="C181" i="95" s="1"/>
  <c r="C311" i="95" s="1"/>
  <c r="C52" i="95"/>
  <c r="C182" i="95" s="1"/>
  <c r="C312" i="95" s="1"/>
  <c r="C53" i="95"/>
  <c r="C183" i="95" s="1"/>
  <c r="C313" i="95" s="1"/>
  <c r="C54" i="95"/>
  <c r="C184" i="95" s="1"/>
  <c r="C314" i="95" s="1"/>
  <c r="C55" i="95"/>
  <c r="C185" i="95" s="1"/>
  <c r="C315" i="95" s="1"/>
  <c r="C46" i="95"/>
  <c r="C176" i="95" s="1"/>
  <c r="C306" i="95" s="1"/>
  <c r="C37" i="95"/>
  <c r="C167" i="95" s="1"/>
  <c r="C297" i="95" s="1"/>
  <c r="C38" i="95"/>
  <c r="C168" i="95" s="1"/>
  <c r="C298" i="95" s="1"/>
  <c r="C39" i="95"/>
  <c r="C169" i="95" s="1"/>
  <c r="C299" i="95" s="1"/>
  <c r="C40" i="95"/>
  <c r="C170" i="95" s="1"/>
  <c r="C300" i="95" s="1"/>
  <c r="C41" i="95"/>
  <c r="C171" i="95" s="1"/>
  <c r="C301" i="95" s="1"/>
  <c r="C42" i="95"/>
  <c r="C172" i="95" s="1"/>
  <c r="C302" i="95" s="1"/>
  <c r="C43" i="95"/>
  <c r="C173" i="95" s="1"/>
  <c r="C303" i="95" s="1"/>
  <c r="C44" i="95"/>
  <c r="C174" i="95" s="1"/>
  <c r="C304" i="95" s="1"/>
  <c r="C21" i="95"/>
  <c r="C151" i="95" s="1"/>
  <c r="C281" i="95" s="1"/>
  <c r="C22" i="95"/>
  <c r="C152" i="95" s="1"/>
  <c r="C282" i="95" s="1"/>
  <c r="C23" i="95"/>
  <c r="C153" i="95" s="1"/>
  <c r="C283" i="95" s="1"/>
  <c r="C24" i="95"/>
  <c r="C154" i="95" s="1"/>
  <c r="C284" i="95" s="1"/>
  <c r="C25" i="95"/>
  <c r="C155" i="95" s="1"/>
  <c r="C285" i="95" s="1"/>
  <c r="C26" i="95"/>
  <c r="C156" i="95" s="1"/>
  <c r="C286" i="95" s="1"/>
  <c r="C27" i="95"/>
  <c r="C157" i="95" s="1"/>
  <c r="C287" i="95" s="1"/>
  <c r="C28" i="95"/>
  <c r="C158" i="95" s="1"/>
  <c r="C288" i="95" s="1"/>
  <c r="C29" i="95"/>
  <c r="C159" i="95" s="1"/>
  <c r="C289" i="95" s="1"/>
  <c r="C30" i="95"/>
  <c r="C160" i="95" s="1"/>
  <c r="C290" i="95" s="1"/>
  <c r="C31" i="95"/>
  <c r="C161" i="95" s="1"/>
  <c r="C291" i="95" s="1"/>
  <c r="C32" i="95"/>
  <c r="C162" i="95" s="1"/>
  <c r="C292" i="95" s="1"/>
  <c r="C33" i="95"/>
  <c r="C163" i="95" s="1"/>
  <c r="C293" i="95" s="1"/>
  <c r="C34" i="95"/>
  <c r="C164" i="95" s="1"/>
  <c r="C294" i="95" s="1"/>
  <c r="C35" i="95"/>
  <c r="C165" i="95" s="1"/>
  <c r="C295" i="95" s="1"/>
  <c r="C36" i="95"/>
  <c r="C166" i="95" s="1"/>
  <c r="C296" i="95" s="1"/>
  <c r="C20" i="95"/>
  <c r="C150" i="95" s="1"/>
  <c r="C280" i="95" s="1"/>
  <c r="C19" i="95"/>
  <c r="C149" i="95" s="1"/>
  <c r="C279" i="95" s="1"/>
  <c r="C18" i="95"/>
  <c r="C148" i="95" s="1"/>
  <c r="C278" i="95" s="1"/>
  <c r="C17" i="95"/>
  <c r="C147" i="95" s="1"/>
  <c r="C277" i="95" s="1"/>
  <c r="C12" i="95"/>
  <c r="C13" i="95"/>
  <c r="C14" i="95"/>
  <c r="C11" i="95"/>
  <c r="C10" i="95"/>
  <c r="C134" i="85"/>
  <c r="C136" i="85"/>
  <c r="C133" i="85"/>
  <c r="C131" i="85"/>
  <c r="C125" i="85"/>
  <c r="C117" i="85"/>
  <c r="C118" i="85"/>
  <c r="C119" i="85"/>
  <c r="C120" i="85"/>
  <c r="C121" i="85"/>
  <c r="C122" i="85"/>
  <c r="C116" i="85"/>
  <c r="C112" i="85"/>
  <c r="C113" i="85"/>
  <c r="C114" i="85"/>
  <c r="C111" i="85"/>
  <c r="C109" i="85"/>
  <c r="C108" i="85"/>
  <c r="C107" i="85"/>
  <c r="C106" i="85"/>
  <c r="C105" i="85"/>
  <c r="C104" i="85"/>
  <c r="C102" i="85"/>
  <c r="C101" i="85"/>
  <c r="C100" i="85"/>
  <c r="C99" i="85"/>
  <c r="C98" i="85"/>
  <c r="C96" i="85"/>
  <c r="C95" i="85"/>
  <c r="C94" i="85"/>
  <c r="C93" i="85"/>
  <c r="C92" i="85"/>
  <c r="C89" i="85"/>
  <c r="C88" i="85"/>
  <c r="C87" i="85"/>
  <c r="C83" i="85"/>
  <c r="C84" i="85"/>
  <c r="C85" i="85"/>
  <c r="C82" i="85"/>
  <c r="C90" i="85"/>
  <c r="C86" i="85"/>
  <c r="C81" i="85"/>
  <c r="C67" i="85"/>
  <c r="C63" i="85"/>
  <c r="C16" i="85"/>
  <c r="C11" i="85"/>
  <c r="C15" i="85"/>
  <c r="C14" i="85"/>
  <c r="C13" i="85"/>
  <c r="C12" i="85"/>
  <c r="C72" i="85"/>
  <c r="C73" i="85"/>
  <c r="C74" i="85"/>
  <c r="C77" i="85"/>
  <c r="C78" i="85"/>
  <c r="C79" i="85"/>
  <c r="C71" i="85"/>
  <c r="C69" i="85"/>
  <c r="C68" i="85"/>
  <c r="C65" i="85"/>
  <c r="C66" i="85"/>
  <c r="C64" i="85"/>
  <c r="C17" i="85"/>
  <c r="C46" i="85"/>
  <c r="C48" i="85"/>
  <c r="C49" i="85"/>
  <c r="C50" i="85"/>
  <c r="C51" i="85"/>
  <c r="C52" i="85"/>
  <c r="C53" i="85"/>
  <c r="C54" i="85"/>
  <c r="C55" i="85"/>
  <c r="C56" i="85"/>
  <c r="C57" i="85"/>
  <c r="C58" i="85"/>
  <c r="C59" i="85"/>
  <c r="C60" i="85"/>
  <c r="C61" i="85"/>
  <c r="C62" i="85"/>
  <c r="C47" i="85"/>
  <c r="C33" i="85"/>
  <c r="C34" i="85"/>
  <c r="C35" i="85"/>
  <c r="C36" i="85"/>
  <c r="C37" i="85"/>
  <c r="C38" i="85"/>
  <c r="C39" i="85"/>
  <c r="C40" i="85"/>
  <c r="C41" i="85"/>
  <c r="C42" i="85"/>
  <c r="C43" i="85"/>
  <c r="C44" i="85"/>
  <c r="C45" i="85"/>
  <c r="C19" i="85"/>
  <c r="C20" i="85"/>
  <c r="C21" i="85"/>
  <c r="C22" i="85"/>
  <c r="C23" i="85"/>
  <c r="C24" i="85"/>
  <c r="C25" i="85"/>
  <c r="C26" i="85"/>
  <c r="C27" i="85"/>
  <c r="C28" i="85"/>
  <c r="C29" i="85"/>
  <c r="C30" i="85"/>
  <c r="C31" i="85"/>
  <c r="C32" i="85"/>
  <c r="C18" i="85"/>
  <c r="E136" i="85"/>
  <c r="E134" i="85"/>
  <c r="E133" i="85"/>
  <c r="E131" i="85"/>
  <c r="E126" i="85"/>
  <c r="E125" i="85"/>
  <c r="E120" i="85"/>
  <c r="E121" i="85"/>
  <c r="E122" i="85"/>
  <c r="E119" i="85"/>
  <c r="E118" i="85"/>
  <c r="E117" i="85"/>
  <c r="E116" i="85"/>
  <c r="E112" i="85"/>
  <c r="E113" i="85"/>
  <c r="E114" i="85"/>
  <c r="E111" i="85"/>
  <c r="E105" i="85"/>
  <c r="E106" i="85"/>
  <c r="E107" i="85"/>
  <c r="E108" i="85"/>
  <c r="E109" i="85"/>
  <c r="N109" i="85" s="1"/>
  <c r="E104" i="85"/>
  <c r="E99" i="85"/>
  <c r="E100" i="85"/>
  <c r="E101" i="85"/>
  <c r="E102" i="85"/>
  <c r="E98" i="85"/>
  <c r="E93" i="85"/>
  <c r="E94" i="85"/>
  <c r="E95" i="85"/>
  <c r="E96" i="85"/>
  <c r="E92" i="85"/>
  <c r="E88" i="85"/>
  <c r="E89" i="85"/>
  <c r="E87" i="85"/>
  <c r="E83" i="85"/>
  <c r="E84" i="85"/>
  <c r="E85" i="85"/>
  <c r="E82" i="85"/>
  <c r="E69" i="85"/>
  <c r="E71" i="85"/>
  <c r="E72" i="85"/>
  <c r="E73" i="85"/>
  <c r="E74" i="85"/>
  <c r="E77" i="85"/>
  <c r="E78" i="85"/>
  <c r="E79" i="85"/>
  <c r="E68" i="85"/>
  <c r="E65" i="85"/>
  <c r="E66" i="85"/>
  <c r="E64" i="85"/>
  <c r="E48" i="85"/>
  <c r="E49" i="85"/>
  <c r="E50" i="85"/>
  <c r="E51" i="85"/>
  <c r="E52" i="85"/>
  <c r="E53" i="85"/>
  <c r="E54" i="85"/>
  <c r="E55" i="85"/>
  <c r="E56" i="85"/>
  <c r="E57" i="85"/>
  <c r="E58" i="85"/>
  <c r="E59" i="85"/>
  <c r="E60" i="85"/>
  <c r="E61" i="85"/>
  <c r="E62" i="85"/>
  <c r="E47" i="85"/>
  <c r="E35" i="85"/>
  <c r="E36" i="85"/>
  <c r="E37" i="85"/>
  <c r="E38" i="85"/>
  <c r="E39" i="85"/>
  <c r="E40" i="85"/>
  <c r="E41" i="85"/>
  <c r="E42" i="85"/>
  <c r="E43" i="85"/>
  <c r="E44" i="85"/>
  <c r="E45" i="85"/>
  <c r="E22" i="85"/>
  <c r="E23" i="85"/>
  <c r="E24" i="85"/>
  <c r="E25" i="85"/>
  <c r="E26" i="85"/>
  <c r="E27" i="85"/>
  <c r="E28" i="85"/>
  <c r="E29" i="85"/>
  <c r="E30" i="85"/>
  <c r="E31" i="85"/>
  <c r="E32" i="85"/>
  <c r="E33" i="85"/>
  <c r="E34" i="85"/>
  <c r="E21" i="85"/>
  <c r="E20" i="85"/>
  <c r="E19" i="85"/>
  <c r="E18" i="85"/>
  <c r="E13" i="85"/>
  <c r="E14" i="85"/>
  <c r="E15" i="85"/>
  <c r="E12" i="85"/>
  <c r="B4" i="103"/>
  <c r="B3" i="103"/>
  <c r="B4" i="102"/>
  <c r="B3" i="102"/>
  <c r="E138" i="101"/>
  <c r="F138" i="101"/>
  <c r="G138" i="101"/>
  <c r="H138" i="101"/>
  <c r="I138" i="101"/>
  <c r="J138" i="101"/>
  <c r="K138" i="101"/>
  <c r="L138" i="101"/>
  <c r="M138" i="101"/>
  <c r="D138" i="101"/>
  <c r="B4" i="101"/>
  <c r="B3" i="101"/>
  <c r="B4" i="97"/>
  <c r="B3" i="97"/>
  <c r="B4" i="95"/>
  <c r="B3" i="95"/>
  <c r="B5" i="93"/>
  <c r="B4" i="93"/>
  <c r="B4" i="87"/>
  <c r="B3" i="87"/>
  <c r="B4" i="85"/>
  <c r="B3" i="85"/>
  <c r="B3" i="42"/>
  <c r="B4" i="42"/>
  <c r="D20" i="97" l="1"/>
  <c r="V51" i="42"/>
  <c r="F51" i="42"/>
  <c r="G51" i="42"/>
  <c r="J51" i="42"/>
  <c r="N51" i="42"/>
  <c r="K51" i="42"/>
  <c r="H51" i="42"/>
  <c r="Z51" i="42"/>
  <c r="W51" i="42"/>
  <c r="E51" i="42"/>
  <c r="M51" i="42"/>
  <c r="L51" i="42"/>
  <c r="O51" i="42"/>
  <c r="X51" i="42"/>
  <c r="AB51" i="42"/>
  <c r="AC51" i="42"/>
  <c r="P14" i="42"/>
  <c r="Y51" i="42"/>
  <c r="T51" i="42"/>
  <c r="I51" i="42"/>
  <c r="V14" i="42"/>
  <c r="P51" i="42"/>
  <c r="Q51" i="42"/>
  <c r="AA51" i="42"/>
  <c r="U51" i="42"/>
  <c r="E20" i="97"/>
  <c r="AH14" i="42"/>
  <c r="AI51" i="42"/>
  <c r="AF51" i="42"/>
  <c r="AD51" i="42"/>
  <c r="AG51" i="42"/>
  <c r="AJ51" i="42"/>
  <c r="AE51" i="42"/>
  <c r="AH51" i="42"/>
  <c r="R51" i="42"/>
  <c r="S51" i="42"/>
  <c r="AE15" i="42"/>
  <c r="AG15" i="42"/>
  <c r="AJ15" i="42"/>
  <c r="AI15" i="42"/>
  <c r="AD15" i="42"/>
  <c r="F248" i="93"/>
  <c r="F118" i="93"/>
  <c r="F48" i="93"/>
  <c r="G131" i="85"/>
  <c r="I131" i="85"/>
  <c r="F242" i="93"/>
  <c r="F173" i="93"/>
  <c r="F165" i="93"/>
  <c r="F27" i="93"/>
  <c r="F72" i="93"/>
  <c r="F204" i="93"/>
  <c r="F121" i="93"/>
  <c r="F256" i="93"/>
  <c r="F75" i="93"/>
  <c r="F169" i="93"/>
  <c r="F23" i="93"/>
  <c r="F84" i="93"/>
  <c r="T15" i="42"/>
  <c r="K15" i="42"/>
  <c r="W15" i="42"/>
  <c r="G15" i="42"/>
  <c r="E15" i="42"/>
  <c r="J15" i="42"/>
  <c r="I15" i="42"/>
  <c r="U15" i="42"/>
  <c r="X15" i="42"/>
  <c r="H15" i="42"/>
  <c r="M15" i="42"/>
  <c r="Q15" i="42"/>
  <c r="Y15" i="42"/>
  <c r="AA15" i="42"/>
  <c r="O15" i="42"/>
  <c r="AB15" i="42"/>
  <c r="N15" i="42"/>
  <c r="Z15" i="42"/>
  <c r="AC15" i="42"/>
  <c r="F15" i="42"/>
  <c r="L15" i="42"/>
  <c r="B13" i="87"/>
  <c r="B14" i="42"/>
  <c r="J134" i="111"/>
  <c r="D220" i="101"/>
  <c r="F144" i="93"/>
  <c r="F202" i="93"/>
  <c r="F194" i="93"/>
  <c r="F55" i="93"/>
  <c r="F47" i="93"/>
  <c r="F62" i="93"/>
  <c r="B25" i="109"/>
  <c r="F250" i="93"/>
  <c r="AF14" i="42"/>
  <c r="AF20" i="42" s="1"/>
  <c r="S14" i="42"/>
  <c r="R14" i="42"/>
  <c r="F135" i="93"/>
  <c r="F74" i="93"/>
  <c r="F255" i="93"/>
  <c r="F207" i="93"/>
  <c r="F186" i="93"/>
  <c r="F189" i="93"/>
  <c r="F15" i="93"/>
  <c r="F263" i="93"/>
  <c r="F119" i="93"/>
  <c r="F61" i="93"/>
  <c r="F183" i="93"/>
  <c r="F201" i="93"/>
  <c r="F184" i="93"/>
  <c r="F65" i="93"/>
  <c r="F262" i="93"/>
  <c r="N16" i="42"/>
  <c r="F198" i="93"/>
  <c r="F112" i="93"/>
  <c r="F180" i="93"/>
  <c r="F188" i="93"/>
  <c r="F130" i="93"/>
  <c r="F51" i="93"/>
  <c r="F12" i="93"/>
  <c r="F113" i="93"/>
  <c r="F196" i="93"/>
  <c r="F57" i="93"/>
  <c r="F126" i="93"/>
  <c r="F49" i="93"/>
  <c r="F78" i="93"/>
  <c r="F190" i="93"/>
  <c r="F13" i="93"/>
  <c r="F52" i="93"/>
  <c r="F200" i="93"/>
  <c r="F199" i="93"/>
  <c r="B15" i="42"/>
  <c r="AA17" i="42"/>
  <c r="X16" i="42"/>
  <c r="U214" i="106"/>
  <c r="X17" i="42"/>
  <c r="B17" i="97"/>
  <c r="B18" i="97" s="1"/>
  <c r="B20" i="97" s="1"/>
  <c r="U218" i="106"/>
  <c r="X14" i="42"/>
  <c r="X21" i="42" s="1"/>
  <c r="W14" i="42"/>
  <c r="W20" i="42" s="1"/>
  <c r="W16" i="42"/>
  <c r="W17" i="42"/>
  <c r="U225" i="106"/>
  <c r="U227" i="106"/>
  <c r="U240" i="106"/>
  <c r="F206" i="93"/>
  <c r="F76" i="93"/>
  <c r="U239" i="106"/>
  <c r="U213" i="106"/>
  <c r="F153" i="93"/>
  <c r="U226" i="106"/>
  <c r="F39" i="93"/>
  <c r="U232" i="106"/>
  <c r="U223" i="106"/>
  <c r="U219" i="106"/>
  <c r="F161" i="93"/>
  <c r="F31" i="93"/>
  <c r="F124" i="93"/>
  <c r="F254" i="93"/>
  <c r="F213" i="93"/>
  <c r="F83" i="93"/>
  <c r="F19" i="93"/>
  <c r="F149" i="93"/>
  <c r="U233" i="106"/>
  <c r="U220" i="106"/>
  <c r="F214" i="93"/>
  <c r="U238" i="106"/>
  <c r="U224" i="106"/>
  <c r="N131" i="85"/>
  <c r="F167" i="93"/>
  <c r="F37" i="93"/>
  <c r="F24" i="93"/>
  <c r="F154" i="93"/>
  <c r="F148" i="93"/>
  <c r="F18" i="93"/>
  <c r="F162" i="93"/>
  <c r="F32" i="93"/>
  <c r="F174" i="93"/>
  <c r="F44" i="93"/>
  <c r="F36" i="93"/>
  <c r="F166" i="93"/>
  <c r="F30" i="93"/>
  <c r="F160" i="93"/>
  <c r="F240" i="93"/>
  <c r="F110" i="93"/>
  <c r="F42" i="93"/>
  <c r="F172" i="93"/>
  <c r="F159" i="93"/>
  <c r="F29" i="93"/>
  <c r="F171" i="93"/>
  <c r="F41" i="93"/>
  <c r="F28" i="93"/>
  <c r="F158" i="93"/>
  <c r="F22" i="93"/>
  <c r="F152" i="93"/>
  <c r="F203" i="93"/>
  <c r="F73" i="93"/>
  <c r="F156" i="93"/>
  <c r="F26" i="93"/>
  <c r="F25" i="93"/>
  <c r="F155" i="93"/>
  <c r="F40" i="93"/>
  <c r="F170" i="93"/>
  <c r="F34" i="93"/>
  <c r="F164" i="93"/>
  <c r="F21" i="93"/>
  <c r="F151" i="93"/>
  <c r="F175" i="93"/>
  <c r="F45" i="93"/>
  <c r="F168" i="93"/>
  <c r="F38" i="93"/>
  <c r="F163" i="93"/>
  <c r="F33" i="93"/>
  <c r="F150" i="93"/>
  <c r="F20" i="93"/>
  <c r="F205" i="93"/>
  <c r="F157" i="93"/>
  <c r="F251" i="93"/>
  <c r="F35" i="93"/>
  <c r="F43" i="93"/>
  <c r="G230" i="101"/>
  <c r="H240" i="101"/>
  <c r="P255" i="101"/>
  <c r="P261" i="101"/>
  <c r="I204" i="101"/>
  <c r="P262" i="101"/>
  <c r="P254" i="101"/>
  <c r="P249" i="101"/>
  <c r="P259" i="101"/>
  <c r="P250" i="101"/>
  <c r="P248" i="101"/>
  <c r="P264" i="101"/>
  <c r="D152" i="101"/>
  <c r="P253" i="101"/>
  <c r="D229" i="101"/>
  <c r="D203" i="101"/>
  <c r="L229" i="101"/>
  <c r="F236" i="101"/>
  <c r="K162" i="101"/>
  <c r="I236" i="101"/>
  <c r="E236" i="101"/>
  <c r="G236" i="101"/>
  <c r="K236" i="101"/>
  <c r="H156" i="101"/>
  <c r="N236" i="101"/>
  <c r="E193" i="101"/>
  <c r="D193" i="101"/>
  <c r="K237" i="101"/>
  <c r="K181" i="101"/>
  <c r="I228" i="101"/>
  <c r="J237" i="101"/>
  <c r="L239" i="101"/>
  <c r="N239" i="101"/>
  <c r="E229" i="101"/>
  <c r="L220" i="101"/>
  <c r="M229" i="101"/>
  <c r="I162" i="101"/>
  <c r="G198" i="101"/>
  <c r="M189" i="101"/>
  <c r="F204" i="101"/>
  <c r="L204" i="101"/>
  <c r="G162" i="101"/>
  <c r="H181" i="101"/>
  <c r="H204" i="101"/>
  <c r="K230" i="101"/>
  <c r="K205" i="101"/>
  <c r="N212" i="101"/>
  <c r="D207" i="101"/>
  <c r="M230" i="101"/>
  <c r="D230" i="101"/>
  <c r="H230" i="101"/>
  <c r="J236" i="101"/>
  <c r="K217" i="101"/>
  <c r="I230" i="101"/>
  <c r="H210" i="101"/>
  <c r="D236" i="101"/>
  <c r="M164" i="101"/>
  <c r="G204" i="101"/>
  <c r="K161" i="101"/>
  <c r="H236" i="101"/>
  <c r="F187" i="101"/>
  <c r="E230" i="101"/>
  <c r="I193" i="101"/>
  <c r="M236" i="101"/>
  <c r="E204" i="101"/>
  <c r="F230" i="101"/>
  <c r="E183" i="101"/>
  <c r="L236" i="101"/>
  <c r="G164" i="101"/>
  <c r="J230" i="101"/>
  <c r="F157" i="101"/>
  <c r="N204" i="101"/>
  <c r="K153" i="101"/>
  <c r="F144" i="101"/>
  <c r="L230" i="101"/>
  <c r="N230" i="101"/>
  <c r="J204" i="101"/>
  <c r="L168" i="101"/>
  <c r="G152" i="101"/>
  <c r="N152" i="101"/>
  <c r="F152" i="101"/>
  <c r="E152" i="101"/>
  <c r="E179" i="101"/>
  <c r="J152" i="101"/>
  <c r="J187" i="101"/>
  <c r="N206" i="101"/>
  <c r="F212" i="101"/>
  <c r="L152" i="101"/>
  <c r="L213" i="101"/>
  <c r="I152" i="101"/>
  <c r="G206" i="101"/>
  <c r="H152" i="101"/>
  <c r="H212" i="101"/>
  <c r="K152" i="101"/>
  <c r="F148" i="101"/>
  <c r="H162" i="101"/>
  <c r="C329" i="95"/>
  <c r="K201" i="101"/>
  <c r="K184" i="101"/>
  <c r="J201" i="101"/>
  <c r="K157" i="101"/>
  <c r="F177" i="101"/>
  <c r="H184" i="101"/>
  <c r="L166" i="101"/>
  <c r="L184" i="101"/>
  <c r="D150" i="101"/>
  <c r="N201" i="101"/>
  <c r="M202" i="101"/>
  <c r="I157" i="101"/>
  <c r="D176" i="101"/>
  <c r="M193" i="101"/>
  <c r="D212" i="101"/>
  <c r="J176" i="101"/>
  <c r="J232" i="101"/>
  <c r="G184" i="101"/>
  <c r="F201" i="101"/>
  <c r="L193" i="101"/>
  <c r="E184" i="101"/>
  <c r="K176" i="101"/>
  <c r="J157" i="101"/>
  <c r="N193" i="101"/>
  <c r="M212" i="101"/>
  <c r="L223" i="101"/>
  <c r="D223" i="101"/>
  <c r="E201" i="101"/>
  <c r="K193" i="101"/>
  <c r="E176" i="101"/>
  <c r="H157" i="101"/>
  <c r="H234" i="101"/>
  <c r="D205" i="101"/>
  <c r="N184" i="101"/>
  <c r="M205" i="101"/>
  <c r="I212" i="101"/>
  <c r="H176" i="101"/>
  <c r="G201" i="101"/>
  <c r="J184" i="101"/>
  <c r="L176" i="101"/>
  <c r="G157" i="101"/>
  <c r="I205" i="101"/>
  <c r="E157" i="101"/>
  <c r="M184" i="101"/>
  <c r="G205" i="101"/>
  <c r="H221" i="101"/>
  <c r="D201" i="101"/>
  <c r="L201" i="101"/>
  <c r="J193" i="101"/>
  <c r="F184" i="101"/>
  <c r="F176" i="101"/>
  <c r="G212" i="101"/>
  <c r="N223" i="101"/>
  <c r="N176" i="101"/>
  <c r="N186" i="101"/>
  <c r="I186" i="101"/>
  <c r="J223" i="101"/>
  <c r="K186" i="101"/>
  <c r="H201" i="101"/>
  <c r="F193" i="101"/>
  <c r="I176" i="101"/>
  <c r="H173" i="101"/>
  <c r="D157" i="101"/>
  <c r="E205" i="101"/>
  <c r="G149" i="101"/>
  <c r="M176" i="101"/>
  <c r="J212" i="101"/>
  <c r="L212" i="101"/>
  <c r="F159" i="101"/>
  <c r="G193" i="101"/>
  <c r="I184" i="101"/>
  <c r="I201" i="101"/>
  <c r="H193" i="101"/>
  <c r="D184" i="101"/>
  <c r="G176" i="101"/>
  <c r="I141" i="101"/>
  <c r="E212" i="101"/>
  <c r="K212" i="101"/>
  <c r="M201" i="101"/>
  <c r="I151" i="101"/>
  <c r="F232" i="101"/>
  <c r="L141" i="101"/>
  <c r="E141" i="101"/>
  <c r="E177" i="101"/>
  <c r="M232" i="101"/>
  <c r="M177" i="101"/>
  <c r="J177" i="101"/>
  <c r="L232" i="101"/>
  <c r="C330" i="95"/>
  <c r="I232" i="101"/>
  <c r="K164" i="101"/>
  <c r="I177" i="101"/>
  <c r="K141" i="101"/>
  <c r="I164" i="101"/>
  <c r="J164" i="101"/>
  <c r="G177" i="101"/>
  <c r="K177" i="101"/>
  <c r="I185" i="101"/>
  <c r="L222" i="101"/>
  <c r="J172" i="101"/>
  <c r="M234" i="101"/>
  <c r="M166" i="101"/>
  <c r="N177" i="101"/>
  <c r="N222" i="101"/>
  <c r="D241" i="101"/>
  <c r="G232" i="101"/>
  <c r="F183" i="101"/>
  <c r="F164" i="101"/>
  <c r="F215" i="101"/>
  <c r="E202" i="101"/>
  <c r="H177" i="101"/>
  <c r="J166" i="101"/>
  <c r="N232" i="101"/>
  <c r="E232" i="101"/>
  <c r="I183" i="101"/>
  <c r="L241" i="101"/>
  <c r="K232" i="101"/>
  <c r="L164" i="101"/>
  <c r="H166" i="101"/>
  <c r="D177" i="101"/>
  <c r="E166" i="101"/>
  <c r="H164" i="101"/>
  <c r="K156" i="101"/>
  <c r="N157" i="101"/>
  <c r="G141" i="101"/>
  <c r="D232" i="101"/>
  <c r="G226" i="101"/>
  <c r="E164" i="101"/>
  <c r="L177" i="101"/>
  <c r="L158" i="101"/>
  <c r="N164" i="101"/>
  <c r="C328" i="95"/>
  <c r="K190" i="101"/>
  <c r="D234" i="101"/>
  <c r="F234" i="101"/>
  <c r="L171" i="101"/>
  <c r="E227" i="101"/>
  <c r="N217" i="101"/>
  <c r="H217" i="101"/>
  <c r="F162" i="101"/>
  <c r="I234" i="101"/>
  <c r="L162" i="101"/>
  <c r="L142" i="101"/>
  <c r="N234" i="101"/>
  <c r="L234" i="101"/>
  <c r="L217" i="101"/>
  <c r="J141" i="101"/>
  <c r="F154" i="101"/>
  <c r="J234" i="101"/>
  <c r="G189" i="101"/>
  <c r="J162" i="101"/>
  <c r="G194" i="101"/>
  <c r="M162" i="101"/>
  <c r="L144" i="101"/>
  <c r="M194" i="101"/>
  <c r="M157" i="101"/>
  <c r="E234" i="101"/>
  <c r="D141" i="101"/>
  <c r="H189" i="101"/>
  <c r="D162" i="101"/>
  <c r="I194" i="101"/>
  <c r="N162" i="101"/>
  <c r="M141" i="101"/>
  <c r="K155" i="101"/>
  <c r="E217" i="101"/>
  <c r="G227" i="101"/>
  <c r="H141" i="101"/>
  <c r="G234" i="101"/>
  <c r="E162" i="101"/>
  <c r="L194" i="101"/>
  <c r="N198" i="101"/>
  <c r="N171" i="101"/>
  <c r="K171" i="101"/>
  <c r="F227" i="101"/>
  <c r="J155" i="101"/>
  <c r="K172" i="101"/>
  <c r="I156" i="101"/>
  <c r="H241" i="101"/>
  <c r="J183" i="101"/>
  <c r="D172" i="101"/>
  <c r="L156" i="101"/>
  <c r="L148" i="101"/>
  <c r="K215" i="101"/>
  <c r="D161" i="101"/>
  <c r="L198" i="101"/>
  <c r="I181" i="101"/>
  <c r="F189" i="101"/>
  <c r="M198" i="101"/>
  <c r="N189" i="101"/>
  <c r="M183" i="101"/>
  <c r="D183" i="101"/>
  <c r="G215" i="101"/>
  <c r="J163" i="101"/>
  <c r="J228" i="101"/>
  <c r="L181" i="101"/>
  <c r="F172" i="101"/>
  <c r="F241" i="101"/>
  <c r="E241" i="101"/>
  <c r="G183" i="101"/>
  <c r="L172" i="101"/>
  <c r="E148" i="101"/>
  <c r="E215" i="101"/>
  <c r="D215" i="101"/>
  <c r="K170" i="101"/>
  <c r="J198" i="101"/>
  <c r="F181" i="101"/>
  <c r="L189" i="101"/>
  <c r="G170" i="101"/>
  <c r="G228" i="101"/>
  <c r="M228" i="101"/>
  <c r="N170" i="101"/>
  <c r="N172" i="101"/>
  <c r="H187" i="101"/>
  <c r="F228" i="101"/>
  <c r="J148" i="101"/>
  <c r="I215" i="101"/>
  <c r="J241" i="101"/>
  <c r="I241" i="101"/>
  <c r="G172" i="101"/>
  <c r="E156" i="101"/>
  <c r="G148" i="101"/>
  <c r="H215" i="101"/>
  <c r="D198" i="101"/>
  <c r="F198" i="101"/>
  <c r="G181" i="101"/>
  <c r="D189" i="101"/>
  <c r="E170" i="101"/>
  <c r="K228" i="101"/>
  <c r="H228" i="101"/>
  <c r="L228" i="101"/>
  <c r="M172" i="101"/>
  <c r="I170" i="101"/>
  <c r="N183" i="101"/>
  <c r="J215" i="101"/>
  <c r="J156" i="101"/>
  <c r="L183" i="101"/>
  <c r="K148" i="101"/>
  <c r="I198" i="101"/>
  <c r="E181" i="101"/>
  <c r="K189" i="101"/>
  <c r="E228" i="101"/>
  <c r="N241" i="101"/>
  <c r="I172" i="101"/>
  <c r="M215" i="101"/>
  <c r="E198" i="101"/>
  <c r="G241" i="101"/>
  <c r="D148" i="101"/>
  <c r="L215" i="101"/>
  <c r="I189" i="101"/>
  <c r="H198" i="101"/>
  <c r="J181" i="101"/>
  <c r="E189" i="101"/>
  <c r="D228" i="101"/>
  <c r="G156" i="101"/>
  <c r="M241" i="101"/>
  <c r="M181" i="101"/>
  <c r="M156" i="101"/>
  <c r="N215" i="101"/>
  <c r="M148" i="101"/>
  <c r="H172" i="101"/>
  <c r="F156" i="101"/>
  <c r="E172" i="101"/>
  <c r="D181" i="101"/>
  <c r="H183" i="101"/>
  <c r="K241" i="101"/>
  <c r="K183" i="101"/>
  <c r="D156" i="101"/>
  <c r="H148" i="101"/>
  <c r="J226" i="101"/>
  <c r="K198" i="101"/>
  <c r="J189" i="101"/>
  <c r="J142" i="101"/>
  <c r="N181" i="101"/>
  <c r="N156" i="101"/>
  <c r="G223" i="101"/>
  <c r="E163" i="101"/>
  <c r="F237" i="101"/>
  <c r="G166" i="101"/>
  <c r="H223" i="101"/>
  <c r="E213" i="101"/>
  <c r="E187" i="101"/>
  <c r="F202" i="101"/>
  <c r="F166" i="101"/>
  <c r="J158" i="101"/>
  <c r="E142" i="101"/>
  <c r="E182" i="101"/>
  <c r="H163" i="101"/>
  <c r="M223" i="101"/>
  <c r="N163" i="101"/>
  <c r="N168" i="101"/>
  <c r="K158" i="101"/>
  <c r="G213" i="101"/>
  <c r="M158" i="101"/>
  <c r="F223" i="101"/>
  <c r="K163" i="101"/>
  <c r="K194" i="101"/>
  <c r="K223" i="101"/>
  <c r="D187" i="101"/>
  <c r="H158" i="101"/>
  <c r="H202" i="101"/>
  <c r="G158" i="101"/>
  <c r="H142" i="101"/>
  <c r="G163" i="101"/>
  <c r="H194" i="101"/>
  <c r="N158" i="101"/>
  <c r="I223" i="101"/>
  <c r="N194" i="101"/>
  <c r="N213" i="101"/>
  <c r="I237" i="101"/>
  <c r="I163" i="101"/>
  <c r="E194" i="101"/>
  <c r="F213" i="101"/>
  <c r="D213" i="101"/>
  <c r="K187" i="101"/>
  <c r="K229" i="101"/>
  <c r="G229" i="101"/>
  <c r="K202" i="101"/>
  <c r="D142" i="101"/>
  <c r="J194" i="101"/>
  <c r="G237" i="101"/>
  <c r="M237" i="101"/>
  <c r="D194" i="101"/>
  <c r="K213" i="101"/>
  <c r="J213" i="101"/>
  <c r="J182" i="101"/>
  <c r="H213" i="101"/>
  <c r="G187" i="101"/>
  <c r="H235" i="101"/>
  <c r="G142" i="101"/>
  <c r="H229" i="101"/>
  <c r="G202" i="101"/>
  <c r="K166" i="101"/>
  <c r="K142" i="101"/>
  <c r="L237" i="101"/>
  <c r="L163" i="101"/>
  <c r="D237" i="101"/>
  <c r="M182" i="101"/>
  <c r="I173" i="101"/>
  <c r="N237" i="101"/>
  <c r="M203" i="101"/>
  <c r="D158" i="101"/>
  <c r="M213" i="101"/>
  <c r="H237" i="101"/>
  <c r="I142" i="101"/>
  <c r="I166" i="101"/>
  <c r="D202" i="101"/>
  <c r="I235" i="101"/>
  <c r="I229" i="101"/>
  <c r="F229" i="101"/>
  <c r="L202" i="101"/>
  <c r="D166" i="101"/>
  <c r="F142" i="101"/>
  <c r="E237" i="101"/>
  <c r="N142" i="101"/>
  <c r="M187" i="101"/>
  <c r="I158" i="101"/>
  <c r="I202" i="101"/>
  <c r="F158" i="101"/>
  <c r="I213" i="101"/>
  <c r="I187" i="101"/>
  <c r="L187" i="101"/>
  <c r="J202" i="101"/>
  <c r="J229" i="101"/>
  <c r="E158" i="101"/>
  <c r="F163" i="101"/>
  <c r="N229" i="101"/>
  <c r="N202" i="101"/>
  <c r="N166" i="101"/>
  <c r="F203" i="101"/>
  <c r="J220" i="101"/>
  <c r="K165" i="101"/>
  <c r="G200" i="101"/>
  <c r="H182" i="101"/>
  <c r="D171" i="101"/>
  <c r="F182" i="101"/>
  <c r="M168" i="101"/>
  <c r="I203" i="101"/>
  <c r="F220" i="101"/>
  <c r="L182" i="101"/>
  <c r="I171" i="101"/>
  <c r="D178" i="101"/>
  <c r="E144" i="101"/>
  <c r="K211" i="101"/>
  <c r="K168" i="101"/>
  <c r="I168" i="101"/>
  <c r="H227" i="101"/>
  <c r="I191" i="101"/>
  <c r="L197" i="101"/>
  <c r="D226" i="101"/>
  <c r="G207" i="101"/>
  <c r="J239" i="101"/>
  <c r="I239" i="101"/>
  <c r="K220" i="101"/>
  <c r="H197" i="101"/>
  <c r="F174" i="101"/>
  <c r="I179" i="101"/>
  <c r="G159" i="101"/>
  <c r="I222" i="101"/>
  <c r="H222" i="101"/>
  <c r="N226" i="101"/>
  <c r="N197" i="101"/>
  <c r="N159" i="101"/>
  <c r="M179" i="101"/>
  <c r="E168" i="101"/>
  <c r="E203" i="101"/>
  <c r="L203" i="101"/>
  <c r="C334" i="95"/>
  <c r="L179" i="101"/>
  <c r="F239" i="101"/>
  <c r="E239" i="101"/>
  <c r="F197" i="101"/>
  <c r="M239" i="101"/>
  <c r="J217" i="101"/>
  <c r="H220" i="101"/>
  <c r="D222" i="101"/>
  <c r="D233" i="101"/>
  <c r="G182" i="101"/>
  <c r="D168" i="101"/>
  <c r="F217" i="101"/>
  <c r="D195" i="101"/>
  <c r="J168" i="101"/>
  <c r="H170" i="101"/>
  <c r="I226" i="101"/>
  <c r="E197" i="101"/>
  <c r="E154" i="101"/>
  <c r="J171" i="101"/>
  <c r="F233" i="101"/>
  <c r="G233" i="101"/>
  <c r="M226" i="101"/>
  <c r="M197" i="101"/>
  <c r="N179" i="101"/>
  <c r="N233" i="101"/>
  <c r="N227" i="101"/>
  <c r="H203" i="101"/>
  <c r="G203" i="101"/>
  <c r="H179" i="101"/>
  <c r="L226" i="101"/>
  <c r="G220" i="101"/>
  <c r="G222" i="101"/>
  <c r="K233" i="101"/>
  <c r="G171" i="101"/>
  <c r="E233" i="101"/>
  <c r="D182" i="101"/>
  <c r="K227" i="101"/>
  <c r="J197" i="101"/>
  <c r="H168" i="101"/>
  <c r="J227" i="101"/>
  <c r="K179" i="101"/>
  <c r="F168" i="101"/>
  <c r="D144" i="101"/>
  <c r="E226" i="101"/>
  <c r="K239" i="101"/>
  <c r="G197" i="101"/>
  <c r="J185" i="101"/>
  <c r="F170" i="101"/>
  <c r="D154" i="101"/>
  <c r="D227" i="101"/>
  <c r="K144" i="101"/>
  <c r="M220" i="101"/>
  <c r="M170" i="101"/>
  <c r="M222" i="101"/>
  <c r="F160" i="101"/>
  <c r="K203" i="101"/>
  <c r="D197" i="101"/>
  <c r="I154" i="101"/>
  <c r="M191" i="101"/>
  <c r="D179" i="101"/>
  <c r="C205" i="95"/>
  <c r="I220" i="101"/>
  <c r="J222" i="101"/>
  <c r="I233" i="101"/>
  <c r="K182" i="101"/>
  <c r="L170" i="101"/>
  <c r="H226" i="101"/>
  <c r="K154" i="101"/>
  <c r="J207" i="101"/>
  <c r="G217" i="101"/>
  <c r="F179" i="101"/>
  <c r="G168" i="101"/>
  <c r="H144" i="101"/>
  <c r="K197" i="101"/>
  <c r="K226" i="101"/>
  <c r="H165" i="101"/>
  <c r="D239" i="101"/>
  <c r="D170" i="101"/>
  <c r="J154" i="101"/>
  <c r="E222" i="101"/>
  <c r="G190" i="101"/>
  <c r="F171" i="101"/>
  <c r="J179" i="101"/>
  <c r="H171" i="101"/>
  <c r="L233" i="101"/>
  <c r="M233" i="101"/>
  <c r="M227" i="101"/>
  <c r="M154" i="101"/>
  <c r="J190" i="101"/>
  <c r="N144" i="101"/>
  <c r="K222" i="101"/>
  <c r="N203" i="101"/>
  <c r="J233" i="101"/>
  <c r="G144" i="101"/>
  <c r="I144" i="101"/>
  <c r="G239" i="101"/>
  <c r="I197" i="101"/>
  <c r="N220" i="101"/>
  <c r="E220" i="101"/>
  <c r="F222" i="101"/>
  <c r="I182" i="101"/>
  <c r="I217" i="101"/>
  <c r="I227" i="101"/>
  <c r="D217" i="101"/>
  <c r="G179" i="101"/>
  <c r="J144" i="101"/>
  <c r="L154" i="101"/>
  <c r="G235" i="101"/>
  <c r="F226" i="101"/>
  <c r="E165" i="101"/>
  <c r="H154" i="101"/>
  <c r="H239" i="101"/>
  <c r="J170" i="101"/>
  <c r="G154" i="101"/>
  <c r="E171" i="101"/>
  <c r="L190" i="101"/>
  <c r="J160" i="101"/>
  <c r="N154" i="101"/>
  <c r="M171" i="101"/>
  <c r="M144" i="101"/>
  <c r="N182" i="101"/>
  <c r="J203" i="101"/>
  <c r="K150" i="101"/>
  <c r="L206" i="101"/>
  <c r="N191" i="101"/>
  <c r="I206" i="101"/>
  <c r="F221" i="101"/>
  <c r="F155" i="101"/>
  <c r="H150" i="101"/>
  <c r="F195" i="101"/>
  <c r="L173" i="101"/>
  <c r="H195" i="101"/>
  <c r="H206" i="101"/>
  <c r="I195" i="101"/>
  <c r="F191" i="101"/>
  <c r="I160" i="101"/>
  <c r="F211" i="101"/>
  <c r="F242" i="101"/>
  <c r="J235" i="101"/>
  <c r="H180" i="101"/>
  <c r="F173" i="101"/>
  <c r="F165" i="101"/>
  <c r="I211" i="101"/>
  <c r="F185" i="101"/>
  <c r="J150" i="101"/>
  <c r="H205" i="101"/>
  <c r="H190" i="101"/>
  <c r="F190" i="101"/>
  <c r="N242" i="101"/>
  <c r="M221" i="101"/>
  <c r="M185" i="101"/>
  <c r="N174" i="101"/>
  <c r="M150" i="101"/>
  <c r="G143" i="101"/>
  <c r="N200" i="101"/>
  <c r="N148" i="101"/>
  <c r="J221" i="101"/>
  <c r="L150" i="101"/>
  <c r="M200" i="101"/>
  <c r="C332" i="95"/>
  <c r="I221" i="101"/>
  <c r="K143" i="101"/>
  <c r="F200" i="101"/>
  <c r="H160" i="101"/>
  <c r="J206" i="101"/>
  <c r="K195" i="101"/>
  <c r="E191" i="101"/>
  <c r="K160" i="101"/>
  <c r="G173" i="101"/>
  <c r="I242" i="101"/>
  <c r="D235" i="101"/>
  <c r="J180" i="101"/>
  <c r="D185" i="101"/>
  <c r="E211" i="101"/>
  <c r="H185" i="101"/>
  <c r="E174" i="101"/>
  <c r="F150" i="101"/>
  <c r="D143" i="101"/>
  <c r="L155" i="101"/>
  <c r="F205" i="101"/>
  <c r="H155" i="101"/>
  <c r="M242" i="101"/>
  <c r="N221" i="101"/>
  <c r="N185" i="101"/>
  <c r="M174" i="101"/>
  <c r="N150" i="101"/>
  <c r="L200" i="101"/>
  <c r="M152" i="101"/>
  <c r="I148" i="101"/>
  <c r="L157" i="101"/>
  <c r="J174" i="101"/>
  <c r="C327" i="95"/>
  <c r="D221" i="101"/>
  <c r="I190" i="101"/>
  <c r="J165" i="101"/>
  <c r="H174" i="101"/>
  <c r="K191" i="101"/>
  <c r="G211" i="101"/>
  <c r="E200" i="101"/>
  <c r="E206" i="101"/>
  <c r="G195" i="101"/>
  <c r="J191" i="101"/>
  <c r="L160" i="101"/>
  <c r="I150" i="101"/>
  <c r="E242" i="101"/>
  <c r="L235" i="101"/>
  <c r="K180" i="101"/>
  <c r="K173" i="101"/>
  <c r="J211" i="101"/>
  <c r="G185" i="101"/>
  <c r="G150" i="101"/>
  <c r="I143" i="101"/>
  <c r="F143" i="101"/>
  <c r="G155" i="101"/>
  <c r="E143" i="101"/>
  <c r="J205" i="101"/>
  <c r="F206" i="101"/>
  <c r="N235" i="101"/>
  <c r="N155" i="101"/>
  <c r="N195" i="101"/>
  <c r="N165" i="101"/>
  <c r="C333" i="95"/>
  <c r="D155" i="101"/>
  <c r="H200" i="101"/>
  <c r="I200" i="101"/>
  <c r="J195" i="101"/>
  <c r="G191" i="101"/>
  <c r="G160" i="101"/>
  <c r="L242" i="101"/>
  <c r="F235" i="101"/>
  <c r="E173" i="101"/>
  <c r="D174" i="101"/>
  <c r="L221" i="101"/>
  <c r="D211" i="101"/>
  <c r="G174" i="101"/>
  <c r="L143" i="101"/>
  <c r="J143" i="101"/>
  <c r="M235" i="101"/>
  <c r="M155" i="101"/>
  <c r="M195" i="101"/>
  <c r="M143" i="101"/>
  <c r="C331" i="95"/>
  <c r="G221" i="101"/>
  <c r="E190" i="101"/>
  <c r="G165" i="101"/>
  <c r="D200" i="101"/>
  <c r="D206" i="101"/>
  <c r="D160" i="101"/>
  <c r="K174" i="101"/>
  <c r="K242" i="101"/>
  <c r="H242" i="101"/>
  <c r="K235" i="101"/>
  <c r="J173" i="101"/>
  <c r="I165" i="101"/>
  <c r="K221" i="101"/>
  <c r="H211" i="101"/>
  <c r="L185" i="101"/>
  <c r="I174" i="101"/>
  <c r="L205" i="101"/>
  <c r="H143" i="101"/>
  <c r="M211" i="101"/>
  <c r="N190" i="101"/>
  <c r="E155" i="101"/>
  <c r="M160" i="101"/>
  <c r="M173" i="101"/>
  <c r="F141" i="101"/>
  <c r="C385" i="95"/>
  <c r="D191" i="101"/>
  <c r="J242" i="101"/>
  <c r="E221" i="101"/>
  <c r="I155" i="101"/>
  <c r="D190" i="101"/>
  <c r="E195" i="101"/>
  <c r="J200" i="101"/>
  <c r="K200" i="101"/>
  <c r="K206" i="101"/>
  <c r="L195" i="101"/>
  <c r="H191" i="101"/>
  <c r="L191" i="101"/>
  <c r="E160" i="101"/>
  <c r="K185" i="101"/>
  <c r="G242" i="101"/>
  <c r="D242" i="101"/>
  <c r="D173" i="101"/>
  <c r="L165" i="101"/>
  <c r="L211" i="101"/>
  <c r="L174" i="101"/>
  <c r="E150" i="101"/>
  <c r="M190" i="101"/>
  <c r="M206" i="101"/>
  <c r="N173" i="101"/>
  <c r="D204" i="101"/>
  <c r="M204" i="101"/>
  <c r="G147" i="101"/>
  <c r="I147" i="101"/>
  <c r="L147" i="101"/>
  <c r="F147" i="101"/>
  <c r="H147" i="101"/>
  <c r="M147" i="101"/>
  <c r="K147" i="101"/>
  <c r="F188" i="101"/>
  <c r="E188" i="101"/>
  <c r="D188" i="101"/>
  <c r="M188" i="101"/>
  <c r="G188" i="101"/>
  <c r="N188" i="101"/>
  <c r="L188" i="101"/>
  <c r="J188" i="101"/>
  <c r="H188" i="101"/>
  <c r="K188" i="101"/>
  <c r="I188" i="101"/>
  <c r="M216" i="101"/>
  <c r="G216" i="101"/>
  <c r="N216" i="101"/>
  <c r="J216" i="101"/>
  <c r="F216" i="101"/>
  <c r="I216" i="101"/>
  <c r="E216" i="101"/>
  <c r="H216" i="101"/>
  <c r="N147" i="101"/>
  <c r="H159" i="101"/>
  <c r="L159" i="101"/>
  <c r="I159" i="101"/>
  <c r="E159" i="101"/>
  <c r="M159" i="101"/>
  <c r="D159" i="101"/>
  <c r="K159" i="101"/>
  <c r="L178" i="101"/>
  <c r="J178" i="101"/>
  <c r="H178" i="101"/>
  <c r="E178" i="101"/>
  <c r="F178" i="101"/>
  <c r="I178" i="101"/>
  <c r="G178" i="101"/>
  <c r="M178" i="101"/>
  <c r="N178" i="101"/>
  <c r="K178" i="101"/>
  <c r="K199" i="101"/>
  <c r="L199" i="101"/>
  <c r="I199" i="101"/>
  <c r="M199" i="101"/>
  <c r="H199" i="101"/>
  <c r="D199" i="101"/>
  <c r="G199" i="101"/>
  <c r="N199" i="101"/>
  <c r="J199" i="101"/>
  <c r="F199" i="101"/>
  <c r="D147" i="101"/>
  <c r="I149" i="101"/>
  <c r="J149" i="101"/>
  <c r="L149" i="101"/>
  <c r="M149" i="101"/>
  <c r="D149" i="101"/>
  <c r="N149" i="101"/>
  <c r="H149" i="101"/>
  <c r="K149" i="101"/>
  <c r="F149" i="101"/>
  <c r="G186" i="101"/>
  <c r="D186" i="101"/>
  <c r="H186" i="101"/>
  <c r="E186" i="101"/>
  <c r="L186" i="101"/>
  <c r="M186" i="101"/>
  <c r="F186" i="101"/>
  <c r="L153" i="101"/>
  <c r="E153" i="101"/>
  <c r="J153" i="101"/>
  <c r="M153" i="101"/>
  <c r="H153" i="101"/>
  <c r="N153" i="101"/>
  <c r="D153" i="101"/>
  <c r="I153" i="101"/>
  <c r="F153" i="101"/>
  <c r="K210" i="101"/>
  <c r="I210" i="101"/>
  <c r="J210" i="101"/>
  <c r="F210" i="101"/>
  <c r="E210" i="101"/>
  <c r="M210" i="101"/>
  <c r="N210" i="101"/>
  <c r="L210" i="101"/>
  <c r="D210" i="101"/>
  <c r="G224" i="101"/>
  <c r="D224" i="101"/>
  <c r="M224" i="101"/>
  <c r="F224" i="101"/>
  <c r="N224" i="101"/>
  <c r="L224" i="101"/>
  <c r="I224" i="101"/>
  <c r="K224" i="101"/>
  <c r="E224" i="101"/>
  <c r="H224" i="101"/>
  <c r="F169" i="101"/>
  <c r="G169" i="101"/>
  <c r="H169" i="101"/>
  <c r="K169" i="101"/>
  <c r="J169" i="101"/>
  <c r="N169" i="101"/>
  <c r="D169" i="101"/>
  <c r="L169" i="101"/>
  <c r="K216" i="101"/>
  <c r="L167" i="101"/>
  <c r="J167" i="101"/>
  <c r="D167" i="101"/>
  <c r="F167" i="101"/>
  <c r="N167" i="101"/>
  <c r="E167" i="101"/>
  <c r="H167" i="101"/>
  <c r="M167" i="101"/>
  <c r="G167" i="101"/>
  <c r="K167" i="101"/>
  <c r="N207" i="101"/>
  <c r="E207" i="101"/>
  <c r="I207" i="101"/>
  <c r="K207" i="101"/>
  <c r="L207" i="101"/>
  <c r="F207" i="101"/>
  <c r="H207" i="101"/>
  <c r="J240" i="101"/>
  <c r="F240" i="101"/>
  <c r="M240" i="101"/>
  <c r="I240" i="101"/>
  <c r="N240" i="101"/>
  <c r="E240" i="101"/>
  <c r="L240" i="101"/>
  <c r="G240" i="101"/>
  <c r="D240" i="101"/>
  <c r="C253" i="95"/>
  <c r="C383" i="95"/>
  <c r="I169" i="101"/>
  <c r="J147" i="101"/>
  <c r="L216" i="101"/>
  <c r="I161" i="101"/>
  <c r="E161" i="101"/>
  <c r="M161" i="101"/>
  <c r="H161" i="101"/>
  <c r="N161" i="101"/>
  <c r="F161" i="101"/>
  <c r="G161" i="101"/>
  <c r="J161" i="101"/>
  <c r="D180" i="101"/>
  <c r="I180" i="101"/>
  <c r="L180" i="101"/>
  <c r="M180" i="101"/>
  <c r="F180" i="101"/>
  <c r="E180" i="101"/>
  <c r="G180" i="101"/>
  <c r="E147" i="101"/>
  <c r="M169" i="101"/>
  <c r="M151" i="101"/>
  <c r="H151" i="101"/>
  <c r="N151" i="101"/>
  <c r="F151" i="101"/>
  <c r="G151" i="101"/>
  <c r="J151" i="101"/>
  <c r="K151" i="101"/>
  <c r="D151" i="101"/>
  <c r="L151" i="101"/>
  <c r="M163" i="101"/>
  <c r="N141" i="101"/>
  <c r="D163" i="101"/>
  <c r="M165" i="101"/>
  <c r="AE17" i="42"/>
  <c r="G14" i="42"/>
  <c r="G20" i="42" s="1"/>
  <c r="N17" i="42"/>
  <c r="U14" i="42"/>
  <c r="U20" i="42" s="1"/>
  <c r="AG14" i="42"/>
  <c r="AG20" i="42" s="1"/>
  <c r="L17" i="42"/>
  <c r="AJ17" i="42"/>
  <c r="AI14" i="42"/>
  <c r="J16" i="42"/>
  <c r="AD14" i="42"/>
  <c r="AC17" i="42"/>
  <c r="I16" i="42"/>
  <c r="T14" i="42"/>
  <c r="T20" i="42" s="1"/>
  <c r="H16" i="42"/>
  <c r="AA14" i="42"/>
  <c r="AA20" i="42" s="1"/>
  <c r="F17" i="42"/>
  <c r="E17" i="42"/>
  <c r="Q17" i="42"/>
  <c r="AA16" i="42"/>
  <c r="H17" i="42"/>
  <c r="AI16" i="42"/>
  <c r="AC14" i="42"/>
  <c r="AC20" i="42" s="1"/>
  <c r="AG16" i="42"/>
  <c r="AC16" i="42"/>
  <c r="K14" i="42"/>
  <c r="K20" i="42" s="1"/>
  <c r="AD17" i="42"/>
  <c r="AJ16" i="42"/>
  <c r="AJ14" i="42"/>
  <c r="AJ20" i="42" s="1"/>
  <c r="AI17" i="42"/>
  <c r="AG17" i="42"/>
  <c r="AE16" i="42"/>
  <c r="AE14" i="42"/>
  <c r="AE20" i="42" s="1"/>
  <c r="AD16" i="42"/>
  <c r="AB14" i="42"/>
  <c r="AB21" i="42" s="1"/>
  <c r="AB16" i="42"/>
  <c r="AB17" i="42"/>
  <c r="Z14" i="42"/>
  <c r="Z21" i="42" s="1"/>
  <c r="Z17" i="42"/>
  <c r="Z16" i="42"/>
  <c r="Y17" i="42"/>
  <c r="Y16" i="42"/>
  <c r="Y14" i="42"/>
  <c r="Y20" i="42" s="1"/>
  <c r="U16" i="42"/>
  <c r="U17" i="42"/>
  <c r="Q14" i="42"/>
  <c r="Q20" i="42" s="1"/>
  <c r="Q16" i="42"/>
  <c r="T16" i="42"/>
  <c r="T17" i="42"/>
  <c r="O16" i="42"/>
  <c r="O17" i="42"/>
  <c r="O14" i="42"/>
  <c r="O20" i="42" s="1"/>
  <c r="N14" i="42"/>
  <c r="M17" i="42"/>
  <c r="M14" i="42"/>
  <c r="M16" i="42"/>
  <c r="L14" i="42"/>
  <c r="L16" i="42"/>
  <c r="K16" i="42"/>
  <c r="K17" i="42"/>
  <c r="J17" i="42"/>
  <c r="J14" i="42"/>
  <c r="I17" i="42"/>
  <c r="I14" i="42"/>
  <c r="H14" i="42"/>
  <c r="E14" i="42"/>
  <c r="G17" i="42"/>
  <c r="G16" i="42"/>
  <c r="F16" i="42"/>
  <c r="E16" i="42"/>
  <c r="F14" i="42"/>
  <c r="AG57" i="42" l="1"/>
  <c r="AG58" i="42"/>
  <c r="AD57" i="42"/>
  <c r="AD58" i="42"/>
  <c r="K57" i="42"/>
  <c r="K58" i="42"/>
  <c r="AF57" i="42"/>
  <c r="AF58" i="42"/>
  <c r="V20" i="42"/>
  <c r="V21" i="42"/>
  <c r="O57" i="42"/>
  <c r="O58" i="42"/>
  <c r="N57" i="42"/>
  <c r="N58" i="42"/>
  <c r="P57" i="42"/>
  <c r="P58" i="42"/>
  <c r="X57" i="42"/>
  <c r="X58" i="42"/>
  <c r="S57" i="42"/>
  <c r="S58" i="42"/>
  <c r="AI57" i="42"/>
  <c r="AI58" i="42"/>
  <c r="I57" i="42"/>
  <c r="I58" i="42"/>
  <c r="L57" i="42"/>
  <c r="L58" i="42"/>
  <c r="J57" i="42"/>
  <c r="J58" i="42"/>
  <c r="AH20" i="42"/>
  <c r="AH21" i="42"/>
  <c r="T57" i="42"/>
  <c r="T58" i="42"/>
  <c r="M57" i="42"/>
  <c r="M58" i="42"/>
  <c r="G57" i="42"/>
  <c r="G58" i="42"/>
  <c r="H57" i="42"/>
  <c r="H58" i="42"/>
  <c r="AH57" i="42"/>
  <c r="AH58" i="42"/>
  <c r="Y57" i="42"/>
  <c r="Y58" i="42"/>
  <c r="E57" i="42"/>
  <c r="E58" i="42"/>
  <c r="F57" i="42"/>
  <c r="F58" i="42"/>
  <c r="Q57" i="42"/>
  <c r="Q58" i="42"/>
  <c r="R57" i="42"/>
  <c r="R58" i="42"/>
  <c r="AE57" i="42"/>
  <c r="AE58" i="42"/>
  <c r="U57" i="42"/>
  <c r="U58" i="42"/>
  <c r="P20" i="42"/>
  <c r="P21" i="42"/>
  <c r="W57" i="42"/>
  <c r="W58" i="42"/>
  <c r="V57" i="42"/>
  <c r="V58" i="42"/>
  <c r="AB57" i="42"/>
  <c r="AB58" i="42"/>
  <c r="AJ57" i="42"/>
  <c r="AJ58" i="42"/>
  <c r="AA57" i="42"/>
  <c r="AA58" i="42"/>
  <c r="AC57" i="42"/>
  <c r="AC58" i="42"/>
  <c r="Z57" i="42"/>
  <c r="Z58" i="42"/>
  <c r="E264" i="93"/>
  <c r="E119" i="93"/>
  <c r="E125" i="93"/>
  <c r="E251" i="93"/>
  <c r="E263" i="93"/>
  <c r="E124" i="93"/>
  <c r="E130" i="93"/>
  <c r="E120" i="93"/>
  <c r="E262" i="93"/>
  <c r="E256" i="93"/>
  <c r="F217" i="93"/>
  <c r="F91" i="93"/>
  <c r="F100" i="93"/>
  <c r="F222" i="93"/>
  <c r="F238" i="93"/>
  <c r="F236" i="93"/>
  <c r="F224" i="93"/>
  <c r="F86" i="93"/>
  <c r="F212" i="93"/>
  <c r="F218" i="93"/>
  <c r="F211" i="93"/>
  <c r="F225" i="93"/>
  <c r="F101" i="93"/>
  <c r="F107" i="93"/>
  <c r="F93" i="93"/>
  <c r="M134" i="111"/>
  <c r="B18" i="87"/>
  <c r="B26" i="109"/>
  <c r="B27" i="109" s="1"/>
  <c r="AF21" i="42"/>
  <c r="AF27" i="42" s="1"/>
  <c r="R20" i="42"/>
  <c r="R21" i="42"/>
  <c r="S20" i="42"/>
  <c r="S21" i="42"/>
  <c r="X20" i="42"/>
  <c r="X23" i="42" s="1"/>
  <c r="B16" i="42"/>
  <c r="F82" i="93"/>
  <c r="X24" i="42"/>
  <c r="AG21" i="42"/>
  <c r="AG24" i="42" s="1"/>
  <c r="F216" i="93"/>
  <c r="F237" i="93"/>
  <c r="T21" i="42"/>
  <c r="T24" i="42" s="1"/>
  <c r="G21" i="42"/>
  <c r="G27" i="42" s="1"/>
  <c r="F87" i="93"/>
  <c r="AF26" i="42"/>
  <c r="AF38" i="42" s="1"/>
  <c r="AF23" i="42"/>
  <c r="H21" i="42"/>
  <c r="H24" i="42" s="1"/>
  <c r="F95" i="93"/>
  <c r="F108" i="93"/>
  <c r="F223" i="93"/>
  <c r="F231" i="93"/>
  <c r="F94" i="93"/>
  <c r="Q26" i="42"/>
  <c r="Q38" i="42" s="1"/>
  <c r="N21" i="42"/>
  <c r="N24" i="42" s="1"/>
  <c r="W23" i="42"/>
  <c r="W26" i="42"/>
  <c r="W38" i="42" s="1"/>
  <c r="X27" i="42"/>
  <c r="AI21" i="42"/>
  <c r="AI24" i="42" s="1"/>
  <c r="AA26" i="42"/>
  <c r="AA38" i="42" s="1"/>
  <c r="W21" i="42"/>
  <c r="I21" i="42"/>
  <c r="AC21" i="42"/>
  <c r="AC24" i="42" s="1"/>
  <c r="AD21" i="42"/>
  <c r="AD24" i="42" s="1"/>
  <c r="F106" i="93"/>
  <c r="F92" i="93"/>
  <c r="F230" i="93"/>
  <c r="F221" i="93"/>
  <c r="F81" i="93"/>
  <c r="F88" i="93"/>
  <c r="E132" i="93"/>
  <c r="E126" i="93"/>
  <c r="E249" i="93"/>
  <c r="E121" i="93"/>
  <c r="E254" i="93"/>
  <c r="E133" i="93"/>
  <c r="E135" i="93"/>
  <c r="E250" i="93"/>
  <c r="E255" i="93"/>
  <c r="E260" i="93"/>
  <c r="P236" i="101"/>
  <c r="P230" i="101"/>
  <c r="P152" i="101"/>
  <c r="P228" i="101"/>
  <c r="P234" i="101"/>
  <c r="P193" i="101"/>
  <c r="P176" i="101"/>
  <c r="P162" i="101"/>
  <c r="P164" i="101"/>
  <c r="P158" i="101"/>
  <c r="P142" i="101"/>
  <c r="P183" i="101"/>
  <c r="P156" i="101"/>
  <c r="P232" i="101"/>
  <c r="P201" i="101"/>
  <c r="P184" i="101"/>
  <c r="P212" i="101"/>
  <c r="P177" i="101"/>
  <c r="P157" i="101"/>
  <c r="P229" i="101"/>
  <c r="P166" i="101"/>
  <c r="P202" i="101"/>
  <c r="P198" i="101"/>
  <c r="P194" i="101"/>
  <c r="P181" i="101"/>
  <c r="P172" i="101"/>
  <c r="P241" i="101"/>
  <c r="P189" i="101"/>
  <c r="P215" i="101"/>
  <c r="P203" i="101"/>
  <c r="P148" i="101"/>
  <c r="P174" i="101"/>
  <c r="P220" i="101"/>
  <c r="P226" i="101"/>
  <c r="P222" i="101"/>
  <c r="P227" i="101"/>
  <c r="P187" i="101"/>
  <c r="P237" i="101"/>
  <c r="P223" i="101"/>
  <c r="P213" i="101"/>
  <c r="P217" i="101"/>
  <c r="P242" i="101"/>
  <c r="P168" i="101"/>
  <c r="P182" i="101"/>
  <c r="P163" i="101"/>
  <c r="P160" i="101"/>
  <c r="P200" i="101"/>
  <c r="P239" i="101"/>
  <c r="P179" i="101"/>
  <c r="P154" i="101"/>
  <c r="P170" i="101"/>
  <c r="P171" i="101"/>
  <c r="P141" i="101"/>
  <c r="P150" i="101"/>
  <c r="P235" i="101"/>
  <c r="P204" i="101"/>
  <c r="P144" i="101"/>
  <c r="P155" i="101"/>
  <c r="P206" i="101"/>
  <c r="P221" i="101"/>
  <c r="P197" i="101"/>
  <c r="P195" i="101"/>
  <c r="P233" i="101"/>
  <c r="P205" i="101"/>
  <c r="P185" i="101"/>
  <c r="P211" i="101"/>
  <c r="P143" i="101"/>
  <c r="P153" i="101"/>
  <c r="P190" i="101"/>
  <c r="P216" i="101"/>
  <c r="P191" i="101"/>
  <c r="P207" i="101"/>
  <c r="P165" i="101"/>
  <c r="P173" i="101"/>
  <c r="P180" i="101"/>
  <c r="P149" i="101"/>
  <c r="P161" i="101"/>
  <c r="P240" i="101"/>
  <c r="P224" i="101"/>
  <c r="P188" i="101"/>
  <c r="P169" i="101"/>
  <c r="P167" i="101"/>
  <c r="P210" i="101"/>
  <c r="P186" i="101"/>
  <c r="P159" i="101"/>
  <c r="P147" i="101"/>
  <c r="P199" i="101"/>
  <c r="P178" i="101"/>
  <c r="P151" i="101"/>
  <c r="AA21" i="42"/>
  <c r="AD20" i="42"/>
  <c r="AD23" i="42" s="1"/>
  <c r="AI20" i="42"/>
  <c r="AI23" i="42" s="1"/>
  <c r="K21" i="42"/>
  <c r="K27" i="42" s="1"/>
  <c r="AA23" i="42"/>
  <c r="U21" i="42"/>
  <c r="U27" i="42" s="1"/>
  <c r="J21" i="42"/>
  <c r="J24" i="42" s="1"/>
  <c r="L21" i="42"/>
  <c r="L24" i="42" s="1"/>
  <c r="AJ21" i="42"/>
  <c r="AJ27" i="42" s="1"/>
  <c r="AB20" i="42"/>
  <c r="AB23" i="42" s="1"/>
  <c r="Y21" i="42"/>
  <c r="Y27" i="42" s="1"/>
  <c r="AC26" i="42"/>
  <c r="AC38" i="42" s="1"/>
  <c r="AC23" i="42"/>
  <c r="L20" i="42"/>
  <c r="L23" i="42" s="1"/>
  <c r="Q23" i="42"/>
  <c r="M21" i="42"/>
  <c r="M27" i="42" s="1"/>
  <c r="K26" i="42"/>
  <c r="K38" i="42" s="1"/>
  <c r="AJ23" i="42"/>
  <c r="AJ26" i="42"/>
  <c r="AJ38" i="42" s="1"/>
  <c r="AG23" i="42"/>
  <c r="AG26" i="42"/>
  <c r="AG38" i="42" s="1"/>
  <c r="AE21" i="42"/>
  <c r="AE26" i="42"/>
  <c r="AE38" i="42" s="1"/>
  <c r="AE23" i="42"/>
  <c r="AB24" i="42"/>
  <c r="AB27" i="42"/>
  <c r="Z24" i="42"/>
  <c r="Z27" i="42"/>
  <c r="Z20" i="42"/>
  <c r="Y23" i="42"/>
  <c r="Y26" i="42"/>
  <c r="Y38" i="42" s="1"/>
  <c r="U23" i="42"/>
  <c r="U26" i="42"/>
  <c r="U38" i="42" s="1"/>
  <c r="O21" i="42"/>
  <c r="O24" i="42" s="1"/>
  <c r="Q21" i="42"/>
  <c r="Q24" i="42" s="1"/>
  <c r="T23" i="42"/>
  <c r="T26" i="42"/>
  <c r="T38" i="42" s="1"/>
  <c r="O26" i="42"/>
  <c r="O38" i="42" s="1"/>
  <c r="O23" i="42"/>
  <c r="N20" i="42"/>
  <c r="M20" i="42"/>
  <c r="K23" i="42"/>
  <c r="J20" i="42"/>
  <c r="I20" i="42"/>
  <c r="H20" i="42"/>
  <c r="E20" i="42"/>
  <c r="E23" i="42" s="1"/>
  <c r="E21" i="42"/>
  <c r="G23" i="42"/>
  <c r="G26" i="42"/>
  <c r="G38" i="42" s="1"/>
  <c r="F20" i="42"/>
  <c r="F21" i="42"/>
  <c r="Q64" i="42" l="1"/>
  <c r="Q61" i="42"/>
  <c r="P64" i="42"/>
  <c r="P76" i="42" s="1"/>
  <c r="P61" i="42"/>
  <c r="AJ63" i="42"/>
  <c r="AJ75" i="42" s="1"/>
  <c r="AJ60" i="42"/>
  <c r="P23" i="42"/>
  <c r="P26" i="42"/>
  <c r="P38" i="42" s="1"/>
  <c r="Q60" i="42"/>
  <c r="Q63" i="42"/>
  <c r="Q75" i="42" s="1"/>
  <c r="T60" i="42"/>
  <c r="T63" i="42"/>
  <c r="T75" i="42" s="1"/>
  <c r="I60" i="42"/>
  <c r="I63" i="42"/>
  <c r="I75" i="42" s="1"/>
  <c r="P63" i="42"/>
  <c r="P75" i="42" s="1"/>
  <c r="P60" i="42"/>
  <c r="AF60" i="42"/>
  <c r="AF63" i="42"/>
  <c r="AF75" i="42" s="1"/>
  <c r="Z61" i="42"/>
  <c r="Z64" i="42"/>
  <c r="Z76" i="42" s="1"/>
  <c r="AB61" i="42"/>
  <c r="AB64" i="42"/>
  <c r="U64" i="42"/>
  <c r="U61" i="42"/>
  <c r="F64" i="42"/>
  <c r="F61" i="42"/>
  <c r="H61" i="42"/>
  <c r="H64" i="42"/>
  <c r="AH24" i="42"/>
  <c r="AH27" i="42"/>
  <c r="AH39" i="42" s="1"/>
  <c r="AI64" i="42"/>
  <c r="AI61" i="42"/>
  <c r="N64" i="42"/>
  <c r="N61" i="42"/>
  <c r="K61" i="42"/>
  <c r="K64" i="42"/>
  <c r="AJ64" i="42"/>
  <c r="AJ61" i="42"/>
  <c r="P24" i="42"/>
  <c r="P27" i="42"/>
  <c r="P39" i="42" s="1"/>
  <c r="AH61" i="42"/>
  <c r="AH64" i="42"/>
  <c r="AH76" i="42" s="1"/>
  <c r="T64" i="42"/>
  <c r="T61" i="42"/>
  <c r="I61" i="42"/>
  <c r="I64" i="42"/>
  <c r="AF61" i="42"/>
  <c r="AF64" i="42"/>
  <c r="AF76" i="42" s="1"/>
  <c r="AH63" i="42"/>
  <c r="AH75" i="42" s="1"/>
  <c r="AH60" i="42"/>
  <c r="Z60" i="42"/>
  <c r="Z63" i="42"/>
  <c r="Z75" i="42" s="1"/>
  <c r="AB63" i="42"/>
  <c r="AB75" i="42" s="1"/>
  <c r="AB60" i="42"/>
  <c r="U60" i="42"/>
  <c r="U63" i="42"/>
  <c r="U75" i="42" s="1"/>
  <c r="U256" i="113" s="1"/>
  <c r="F63" i="42"/>
  <c r="F75" i="42" s="1"/>
  <c r="F261" i="113" s="1"/>
  <c r="F60" i="42"/>
  <c r="H63" i="42"/>
  <c r="H75" i="42" s="1"/>
  <c r="H60" i="42"/>
  <c r="AH26" i="42"/>
  <c r="AH38" i="42" s="1"/>
  <c r="AH23" i="42"/>
  <c r="AI63" i="42"/>
  <c r="AI75" i="42" s="1"/>
  <c r="AI60" i="42"/>
  <c r="N63" i="42"/>
  <c r="N75" i="42" s="1"/>
  <c r="N60" i="42"/>
  <c r="K63" i="42"/>
  <c r="K75" i="42" s="1"/>
  <c r="K261" i="113" s="1"/>
  <c r="K60" i="42"/>
  <c r="AC61" i="42"/>
  <c r="AC64" i="42"/>
  <c r="AE64" i="42"/>
  <c r="AE61" i="42"/>
  <c r="G61" i="42"/>
  <c r="G64" i="42"/>
  <c r="S64" i="42"/>
  <c r="S76" i="42" s="1"/>
  <c r="S61" i="42"/>
  <c r="AD64" i="42"/>
  <c r="AD61" i="42"/>
  <c r="AC63" i="42"/>
  <c r="AC75" i="42" s="1"/>
  <c r="AC60" i="42"/>
  <c r="V63" i="42"/>
  <c r="V75" i="42" s="1"/>
  <c r="V60" i="42"/>
  <c r="AE63" i="42"/>
  <c r="AE75" i="42" s="1"/>
  <c r="AE60" i="42"/>
  <c r="E63" i="42"/>
  <c r="E60" i="42"/>
  <c r="J63" i="42"/>
  <c r="J75" i="42" s="1"/>
  <c r="J60" i="42"/>
  <c r="S63" i="42"/>
  <c r="S75" i="42" s="1"/>
  <c r="S60" i="42"/>
  <c r="O63" i="42"/>
  <c r="O75" i="42" s="1"/>
  <c r="O60" i="42"/>
  <c r="AD60" i="42"/>
  <c r="AD63" i="42"/>
  <c r="AD75" i="42" s="1"/>
  <c r="AA61" i="42"/>
  <c r="AA64" i="42"/>
  <c r="AA76" i="42" s="1"/>
  <c r="W61" i="42"/>
  <c r="W64" i="42"/>
  <c r="R61" i="42"/>
  <c r="R64" i="42"/>
  <c r="R76" i="42" s="1"/>
  <c r="Y61" i="42"/>
  <c r="Y64" i="42"/>
  <c r="M61" i="42"/>
  <c r="M64" i="42"/>
  <c r="M76" i="42" s="1"/>
  <c r="L64" i="42"/>
  <c r="L61" i="42"/>
  <c r="X61" i="42"/>
  <c r="X64" i="42"/>
  <c r="V24" i="42"/>
  <c r="V27" i="42"/>
  <c r="V39" i="42" s="1"/>
  <c r="AG61" i="42"/>
  <c r="AG64" i="42"/>
  <c r="AG76" i="42" s="1"/>
  <c r="V64" i="42"/>
  <c r="V76" i="42" s="1"/>
  <c r="V61" i="42"/>
  <c r="E61" i="42"/>
  <c r="E64" i="42"/>
  <c r="J61" i="42"/>
  <c r="J64" i="42"/>
  <c r="O64" i="42"/>
  <c r="O61" i="42"/>
  <c r="G63" i="42"/>
  <c r="G75" i="42" s="1"/>
  <c r="G60" i="42"/>
  <c r="AA63" i="42"/>
  <c r="AA75" i="42" s="1"/>
  <c r="AA60" i="42"/>
  <c r="W60" i="42"/>
  <c r="W63" i="42"/>
  <c r="W75" i="42" s="1"/>
  <c r="R60" i="42"/>
  <c r="R63" i="42"/>
  <c r="R75" i="42" s="1"/>
  <c r="Y60" i="42"/>
  <c r="Y63" i="42"/>
  <c r="Y75" i="42" s="1"/>
  <c r="M60" i="42"/>
  <c r="M63" i="42"/>
  <c r="M75" i="42" s="1"/>
  <c r="L60" i="42"/>
  <c r="L63" i="42"/>
  <c r="L75" i="42" s="1"/>
  <c r="X63" i="42"/>
  <c r="X75" i="42" s="1"/>
  <c r="X242" i="113" s="1"/>
  <c r="X60" i="42"/>
  <c r="V23" i="42"/>
  <c r="V26" i="42"/>
  <c r="V38" i="42" s="1"/>
  <c r="AG63" i="42"/>
  <c r="AG75" i="42" s="1"/>
  <c r="AG60" i="42"/>
  <c r="E112" i="93"/>
  <c r="E26" i="93"/>
  <c r="E155" i="93"/>
  <c r="E243" i="93"/>
  <c r="E97" i="93"/>
  <c r="E43" i="93"/>
  <c r="E178" i="93"/>
  <c r="E29" i="93"/>
  <c r="E101" i="93"/>
  <c r="E41" i="93"/>
  <c r="E143" i="93"/>
  <c r="E36" i="93"/>
  <c r="E145" i="93"/>
  <c r="E180" i="93"/>
  <c r="E218" i="93"/>
  <c r="E91" i="93"/>
  <c r="E52" i="93"/>
  <c r="E213" i="93"/>
  <c r="E165" i="93"/>
  <c r="E107" i="93"/>
  <c r="E208" i="93"/>
  <c r="E75" i="93"/>
  <c r="E240" i="93"/>
  <c r="E84" i="93"/>
  <c r="E45" i="93"/>
  <c r="E65" i="93"/>
  <c r="E185" i="93"/>
  <c r="E163" i="93"/>
  <c r="E207" i="93"/>
  <c r="E153" i="93"/>
  <c r="E236" i="93"/>
  <c r="E71" i="93"/>
  <c r="E94" i="93"/>
  <c r="E149" i="93"/>
  <c r="E69" i="93"/>
  <c r="E72" i="93"/>
  <c r="E47" i="93"/>
  <c r="E28" i="93"/>
  <c r="E217" i="93"/>
  <c r="E196" i="93"/>
  <c r="E21" i="93"/>
  <c r="E108" i="93"/>
  <c r="E204" i="93"/>
  <c r="E203" i="93"/>
  <c r="E233" i="93"/>
  <c r="E64" i="93"/>
  <c r="E93" i="93"/>
  <c r="E142" i="93"/>
  <c r="E34" i="93"/>
  <c r="E58" i="93"/>
  <c r="E216" i="93"/>
  <c r="E37" i="93"/>
  <c r="E157" i="93"/>
  <c r="E105" i="93"/>
  <c r="E39" i="93"/>
  <c r="E24" i="93"/>
  <c r="E92" i="93"/>
  <c r="E172" i="93"/>
  <c r="E53" i="93"/>
  <c r="E98" i="93"/>
  <c r="E60" i="93"/>
  <c r="E100" i="93"/>
  <c r="E54" i="93"/>
  <c r="E229" i="93"/>
  <c r="N134" i="111"/>
  <c r="B19" i="87"/>
  <c r="B20" i="87" s="1"/>
  <c r="K237" i="113"/>
  <c r="K264" i="113"/>
  <c r="K262" i="113"/>
  <c r="K259" i="113"/>
  <c r="K257" i="113"/>
  <c r="K254" i="113"/>
  <c r="K253" i="113"/>
  <c r="K246" i="113"/>
  <c r="K241" i="113"/>
  <c r="K240" i="113"/>
  <c r="K235" i="113"/>
  <c r="K234" i="113"/>
  <c r="K233" i="113"/>
  <c r="K230" i="113"/>
  <c r="K229" i="113"/>
  <c r="K226" i="113"/>
  <c r="K224" i="113"/>
  <c r="K247" i="113"/>
  <c r="K223" i="113"/>
  <c r="K222" i="113"/>
  <c r="K217" i="113"/>
  <c r="K216" i="113"/>
  <c r="K215" i="113"/>
  <c r="K212" i="113"/>
  <c r="K211" i="113"/>
  <c r="K206" i="113"/>
  <c r="K205" i="113"/>
  <c r="K204" i="113"/>
  <c r="K250" i="113"/>
  <c r="K176" i="113"/>
  <c r="K181" i="113"/>
  <c r="K189" i="113"/>
  <c r="K152" i="113"/>
  <c r="K177" i="113"/>
  <c r="K180" i="113"/>
  <c r="K159" i="113"/>
  <c r="K179" i="113"/>
  <c r="K187" i="113"/>
  <c r="K158" i="113"/>
  <c r="K195" i="113"/>
  <c r="K149" i="113"/>
  <c r="K157" i="113"/>
  <c r="K202" i="113"/>
  <c r="K200" i="113"/>
  <c r="K199" i="113"/>
  <c r="K203" i="113"/>
  <c r="K191" i="113"/>
  <c r="K163" i="113"/>
  <c r="K141" i="113"/>
  <c r="K184" i="113"/>
  <c r="K162" i="113"/>
  <c r="K170" i="113"/>
  <c r="K156" i="113"/>
  <c r="K182" i="113"/>
  <c r="K155" i="113"/>
  <c r="K166" i="113"/>
  <c r="K154" i="113"/>
  <c r="K167" i="113"/>
  <c r="K183" i="113"/>
  <c r="K148" i="113"/>
  <c r="K143" i="113"/>
  <c r="K147" i="113"/>
  <c r="K142" i="113"/>
  <c r="K144" i="113"/>
  <c r="K174" i="113"/>
  <c r="F237" i="113"/>
  <c r="F264" i="113"/>
  <c r="F262" i="113"/>
  <c r="F246" i="113"/>
  <c r="F223" i="113"/>
  <c r="F220" i="113"/>
  <c r="F217" i="113"/>
  <c r="F216" i="113"/>
  <c r="F232" i="113"/>
  <c r="F230" i="113"/>
  <c r="F227" i="113"/>
  <c r="F226" i="113"/>
  <c r="F224" i="113"/>
  <c r="F256" i="113"/>
  <c r="F254" i="113"/>
  <c r="F241" i="113"/>
  <c r="F239" i="113"/>
  <c r="F235" i="113"/>
  <c r="F247" i="113"/>
  <c r="F255" i="113"/>
  <c r="F203" i="113"/>
  <c r="F202" i="113"/>
  <c r="F201" i="113"/>
  <c r="F199" i="113"/>
  <c r="F198" i="113"/>
  <c r="F177" i="113"/>
  <c r="F211" i="113"/>
  <c r="F184" i="113"/>
  <c r="F155" i="113"/>
  <c r="F210" i="113"/>
  <c r="F154" i="113"/>
  <c r="F257" i="113"/>
  <c r="F207" i="113"/>
  <c r="F182" i="113"/>
  <c r="F190" i="113"/>
  <c r="F206" i="113"/>
  <c r="F181" i="113"/>
  <c r="F189" i="113"/>
  <c r="F160" i="113"/>
  <c r="F205" i="113"/>
  <c r="F180" i="113"/>
  <c r="F188" i="113"/>
  <c r="F213" i="113"/>
  <c r="F166" i="113"/>
  <c r="F174" i="113"/>
  <c r="F156" i="113"/>
  <c r="F165" i="113"/>
  <c r="F173" i="113"/>
  <c r="F148" i="113"/>
  <c r="F204" i="113"/>
  <c r="F151" i="113"/>
  <c r="F164" i="113"/>
  <c r="F172" i="113"/>
  <c r="F212" i="113"/>
  <c r="F150" i="113"/>
  <c r="F141" i="113"/>
  <c r="F179" i="113"/>
  <c r="F185" i="113"/>
  <c r="F162" i="113"/>
  <c r="F170" i="113"/>
  <c r="F159" i="113"/>
  <c r="F168" i="113"/>
  <c r="F234" i="113"/>
  <c r="F186" i="113"/>
  <c r="F158" i="113"/>
  <c r="X207" i="113"/>
  <c r="X204" i="113"/>
  <c r="X197" i="113"/>
  <c r="X193" i="113"/>
  <c r="AD237" i="113"/>
  <c r="AD264" i="113"/>
  <c r="AD262" i="113"/>
  <c r="AD261" i="113"/>
  <c r="AD247" i="113"/>
  <c r="AD249" i="113"/>
  <c r="AD257" i="113"/>
  <c r="AD255" i="113"/>
  <c r="AD253" i="113"/>
  <c r="AD246" i="113"/>
  <c r="AD242" i="113"/>
  <c r="AD240" i="113"/>
  <c r="AD236" i="113"/>
  <c r="AD234" i="113"/>
  <c r="AD232" i="113"/>
  <c r="AD223" i="113"/>
  <c r="AD222" i="113"/>
  <c r="AD221" i="113"/>
  <c r="AD220" i="113"/>
  <c r="AD217" i="113"/>
  <c r="AD216" i="113"/>
  <c r="AD215" i="113"/>
  <c r="AD248" i="113"/>
  <c r="AD250" i="113"/>
  <c r="AD256" i="113"/>
  <c r="AD233" i="113"/>
  <c r="AD226" i="113"/>
  <c r="AD259" i="113"/>
  <c r="AD235" i="113"/>
  <c r="AD230" i="113"/>
  <c r="AD202" i="113"/>
  <c r="AD201" i="113"/>
  <c r="AD200" i="113"/>
  <c r="AD199" i="113"/>
  <c r="AD198" i="113"/>
  <c r="AD239" i="113"/>
  <c r="AD229" i="113"/>
  <c r="AD213" i="113"/>
  <c r="AD212" i="113"/>
  <c r="AD211" i="113"/>
  <c r="AD210" i="113"/>
  <c r="AD207" i="113"/>
  <c r="AD206" i="113"/>
  <c r="AD205" i="113"/>
  <c r="AD204" i="113"/>
  <c r="AD203" i="113"/>
  <c r="AD241" i="113"/>
  <c r="AD228" i="113"/>
  <c r="AD254" i="113"/>
  <c r="AD224" i="113"/>
  <c r="AD177" i="113"/>
  <c r="AD184" i="113"/>
  <c r="AD147" i="113"/>
  <c r="AD155" i="113"/>
  <c r="AD183" i="113"/>
  <c r="AD191" i="113"/>
  <c r="AD154" i="113"/>
  <c r="AD193" i="113"/>
  <c r="AD182" i="113"/>
  <c r="AD190" i="113"/>
  <c r="AD153" i="113"/>
  <c r="AD197" i="113"/>
  <c r="AD194" i="113"/>
  <c r="AD181" i="113"/>
  <c r="AD189" i="113"/>
  <c r="AD152" i="113"/>
  <c r="AD160" i="113"/>
  <c r="AD180" i="113"/>
  <c r="AD188" i="113"/>
  <c r="AD186" i="113"/>
  <c r="AD149" i="113"/>
  <c r="AD166" i="113"/>
  <c r="AD174" i="113"/>
  <c r="AD144" i="113"/>
  <c r="AD195" i="113"/>
  <c r="AD148" i="113"/>
  <c r="AD165" i="113"/>
  <c r="AD173" i="113"/>
  <c r="AD143" i="113"/>
  <c r="AD156" i="113"/>
  <c r="AD159" i="113"/>
  <c r="AD164" i="113"/>
  <c r="AD172" i="113"/>
  <c r="AD142" i="113"/>
  <c r="AD185" i="113"/>
  <c r="AD227" i="113"/>
  <c r="AD178" i="113"/>
  <c r="AD187" i="113"/>
  <c r="AD158" i="113"/>
  <c r="AD163" i="113"/>
  <c r="AD171" i="113"/>
  <c r="AD141" i="113"/>
  <c r="AD161" i="113"/>
  <c r="AD169" i="113"/>
  <c r="AD157" i="113"/>
  <c r="AD162" i="113"/>
  <c r="AD170" i="113"/>
  <c r="AD179" i="113"/>
  <c r="AD151" i="113"/>
  <c r="AD168" i="113"/>
  <c r="AD176" i="113"/>
  <c r="AD150" i="113"/>
  <c r="AD167" i="113"/>
  <c r="O237" i="113"/>
  <c r="O250" i="113"/>
  <c r="O248" i="113"/>
  <c r="O257" i="113"/>
  <c r="O255" i="113"/>
  <c r="O253" i="113"/>
  <c r="O249" i="113"/>
  <c r="O242" i="113"/>
  <c r="O240" i="113"/>
  <c r="O236" i="113"/>
  <c r="O234" i="113"/>
  <c r="O264" i="113"/>
  <c r="O232" i="113"/>
  <c r="O230" i="113"/>
  <c r="O229" i="113"/>
  <c r="O228" i="113"/>
  <c r="O261" i="113"/>
  <c r="O246" i="113"/>
  <c r="O239" i="113"/>
  <c r="O223" i="113"/>
  <c r="O222" i="113"/>
  <c r="O221" i="113"/>
  <c r="O220" i="113"/>
  <c r="O217" i="113"/>
  <c r="O216" i="113"/>
  <c r="O215" i="113"/>
  <c r="O203" i="113"/>
  <c r="O202" i="113"/>
  <c r="O201" i="113"/>
  <c r="O200" i="113"/>
  <c r="O199" i="113"/>
  <c r="O198" i="113"/>
  <c r="O197" i="113"/>
  <c r="O195" i="113"/>
  <c r="O194" i="113"/>
  <c r="O193" i="113"/>
  <c r="O247" i="113"/>
  <c r="O227" i="113"/>
  <c r="O224" i="113"/>
  <c r="O262" i="113"/>
  <c r="O254" i="113"/>
  <c r="O241" i="113"/>
  <c r="O233" i="113"/>
  <c r="O207" i="113"/>
  <c r="O185" i="113"/>
  <c r="O148" i="113"/>
  <c r="O156" i="113"/>
  <c r="O206" i="113"/>
  <c r="O184" i="113"/>
  <c r="O147" i="113"/>
  <c r="O155" i="113"/>
  <c r="O205" i="113"/>
  <c r="O183" i="113"/>
  <c r="O191" i="113"/>
  <c r="O154" i="113"/>
  <c r="O256" i="113"/>
  <c r="O235" i="113"/>
  <c r="O204" i="113"/>
  <c r="O177" i="113"/>
  <c r="O182" i="113"/>
  <c r="O190" i="113"/>
  <c r="O153" i="113"/>
  <c r="O161" i="113"/>
  <c r="O213" i="113"/>
  <c r="O176" i="113"/>
  <c r="O181" i="113"/>
  <c r="O189" i="113"/>
  <c r="O259" i="113"/>
  <c r="O226" i="113"/>
  <c r="O211" i="113"/>
  <c r="O150" i="113"/>
  <c r="O167" i="113"/>
  <c r="O210" i="113"/>
  <c r="O179" i="113"/>
  <c r="O188" i="113"/>
  <c r="O149" i="113"/>
  <c r="O166" i="113"/>
  <c r="O174" i="113"/>
  <c r="O144" i="113"/>
  <c r="O160" i="113"/>
  <c r="O165" i="113"/>
  <c r="O173" i="113"/>
  <c r="O143" i="113"/>
  <c r="O186" i="113"/>
  <c r="O159" i="113"/>
  <c r="O164" i="113"/>
  <c r="O172" i="113"/>
  <c r="O142" i="113"/>
  <c r="O157" i="113"/>
  <c r="O212" i="113"/>
  <c r="O180" i="113"/>
  <c r="O158" i="113"/>
  <c r="O163" i="113"/>
  <c r="O171" i="113"/>
  <c r="O141" i="113"/>
  <c r="O162" i="113"/>
  <c r="O170" i="113"/>
  <c r="O178" i="113"/>
  <c r="O187" i="113"/>
  <c r="O152" i="113"/>
  <c r="O169" i="113"/>
  <c r="O151" i="113"/>
  <c r="O168" i="113"/>
  <c r="L237" i="113"/>
  <c r="L264" i="113"/>
  <c r="L262" i="113"/>
  <c r="L261" i="113"/>
  <c r="L249" i="113"/>
  <c r="L259" i="113"/>
  <c r="L256" i="113"/>
  <c r="L254" i="113"/>
  <c r="L241" i="113"/>
  <c r="L239" i="113"/>
  <c r="L235" i="113"/>
  <c r="L233" i="113"/>
  <c r="L247" i="113"/>
  <c r="L248" i="113"/>
  <c r="L246" i="113"/>
  <c r="L250" i="113"/>
  <c r="L236" i="113"/>
  <c r="L230" i="113"/>
  <c r="L242" i="113"/>
  <c r="L228" i="113"/>
  <c r="L213" i="113"/>
  <c r="L212" i="113"/>
  <c r="L211" i="113"/>
  <c r="L210" i="113"/>
  <c r="L207" i="113"/>
  <c r="L206" i="113"/>
  <c r="L205" i="113"/>
  <c r="L204" i="113"/>
  <c r="L177" i="113"/>
  <c r="L223" i="113"/>
  <c r="L222" i="113"/>
  <c r="L221" i="113"/>
  <c r="L220" i="113"/>
  <c r="L217" i="113"/>
  <c r="L216" i="113"/>
  <c r="L215" i="113"/>
  <c r="L253" i="113"/>
  <c r="L227" i="113"/>
  <c r="L224" i="113"/>
  <c r="L203" i="113"/>
  <c r="L182" i="113"/>
  <c r="L190" i="113"/>
  <c r="L153" i="113"/>
  <c r="L161" i="113"/>
  <c r="L257" i="113"/>
  <c r="L181" i="113"/>
  <c r="L189" i="113"/>
  <c r="L152" i="113"/>
  <c r="L160" i="113"/>
  <c r="L195" i="113"/>
  <c r="L176" i="113"/>
  <c r="L180" i="113"/>
  <c r="L188" i="113"/>
  <c r="L151" i="113"/>
  <c r="L159" i="113"/>
  <c r="L240" i="113"/>
  <c r="L229" i="113"/>
  <c r="L202" i="113"/>
  <c r="L201" i="113"/>
  <c r="L200" i="113"/>
  <c r="L199" i="113"/>
  <c r="L198" i="113"/>
  <c r="L179" i="113"/>
  <c r="L187" i="113"/>
  <c r="L150" i="113"/>
  <c r="L158" i="113"/>
  <c r="L232" i="113"/>
  <c r="L178" i="113"/>
  <c r="L186" i="113"/>
  <c r="L255" i="113"/>
  <c r="L234" i="113"/>
  <c r="L147" i="113"/>
  <c r="L164" i="113"/>
  <c r="L172" i="113"/>
  <c r="L142" i="113"/>
  <c r="L197" i="113"/>
  <c r="L191" i="113"/>
  <c r="L163" i="113"/>
  <c r="L171" i="113"/>
  <c r="L141" i="113"/>
  <c r="L226" i="113"/>
  <c r="L154" i="113"/>
  <c r="L184" i="113"/>
  <c r="L157" i="113"/>
  <c r="L162" i="113"/>
  <c r="L170" i="113"/>
  <c r="L156" i="113"/>
  <c r="L169" i="113"/>
  <c r="L185" i="113"/>
  <c r="L167" i="113"/>
  <c r="L155" i="113"/>
  <c r="L168" i="113"/>
  <c r="L194" i="113"/>
  <c r="L193" i="113"/>
  <c r="L149" i="113"/>
  <c r="L166" i="113"/>
  <c r="L174" i="113"/>
  <c r="L144" i="113"/>
  <c r="L183" i="113"/>
  <c r="L148" i="113"/>
  <c r="L165" i="113"/>
  <c r="L143" i="113"/>
  <c r="L173" i="113"/>
  <c r="AJ237" i="113"/>
  <c r="AJ264" i="113"/>
  <c r="AJ262" i="113"/>
  <c r="AJ261" i="113"/>
  <c r="AJ259" i="113"/>
  <c r="AJ246" i="113"/>
  <c r="AJ248" i="113"/>
  <c r="AJ250" i="113"/>
  <c r="AJ256" i="113"/>
  <c r="AJ254" i="113"/>
  <c r="AJ247" i="113"/>
  <c r="AJ241" i="113"/>
  <c r="AJ239" i="113"/>
  <c r="AJ235" i="113"/>
  <c r="AJ233" i="113"/>
  <c r="AJ249" i="113"/>
  <c r="AJ230" i="113"/>
  <c r="AJ229" i="113"/>
  <c r="AJ228" i="113"/>
  <c r="AJ227" i="113"/>
  <c r="AJ226" i="113"/>
  <c r="AJ224" i="113"/>
  <c r="AJ223" i="113"/>
  <c r="AJ253" i="113"/>
  <c r="AJ213" i="113"/>
  <c r="AJ212" i="113"/>
  <c r="AJ211" i="113"/>
  <c r="AJ210" i="113"/>
  <c r="AJ207" i="113"/>
  <c r="AJ206" i="113"/>
  <c r="AJ205" i="113"/>
  <c r="AJ204" i="113"/>
  <c r="AJ203" i="113"/>
  <c r="AJ257" i="113"/>
  <c r="AJ234" i="113"/>
  <c r="AJ177" i="113"/>
  <c r="AJ236" i="113"/>
  <c r="AJ240" i="113"/>
  <c r="AJ242" i="113"/>
  <c r="AJ202" i="113"/>
  <c r="AJ221" i="113"/>
  <c r="AJ215" i="113"/>
  <c r="AJ182" i="113"/>
  <c r="AJ190" i="113"/>
  <c r="AJ153" i="113"/>
  <c r="AJ181" i="113"/>
  <c r="AJ189" i="113"/>
  <c r="AJ152" i="113"/>
  <c r="AJ160" i="113"/>
  <c r="AJ232" i="113"/>
  <c r="AJ222" i="113"/>
  <c r="AJ216" i="113"/>
  <c r="AJ180" i="113"/>
  <c r="AJ188" i="113"/>
  <c r="AJ151" i="113"/>
  <c r="AJ159" i="113"/>
  <c r="AJ195" i="113"/>
  <c r="AJ179" i="113"/>
  <c r="AJ187" i="113"/>
  <c r="AJ150" i="113"/>
  <c r="AJ158" i="113"/>
  <c r="AJ217" i="113"/>
  <c r="AJ176" i="113"/>
  <c r="AJ178" i="113"/>
  <c r="AJ186" i="113"/>
  <c r="AJ220" i="113"/>
  <c r="AJ197" i="113"/>
  <c r="AJ183" i="113"/>
  <c r="AJ155" i="113"/>
  <c r="AJ164" i="113"/>
  <c r="AJ172" i="113"/>
  <c r="AJ142" i="113"/>
  <c r="AJ167" i="113"/>
  <c r="AJ201" i="113"/>
  <c r="AJ154" i="113"/>
  <c r="AJ163" i="113"/>
  <c r="AJ171" i="113"/>
  <c r="AJ141" i="113"/>
  <c r="AJ198" i="113"/>
  <c r="AJ149" i="113"/>
  <c r="AJ162" i="113"/>
  <c r="AJ170" i="113"/>
  <c r="AJ184" i="113"/>
  <c r="AJ148" i="113"/>
  <c r="AJ161" i="113"/>
  <c r="AJ169" i="113"/>
  <c r="AJ191" i="113"/>
  <c r="AJ255" i="113"/>
  <c r="AJ199" i="113"/>
  <c r="AJ147" i="113"/>
  <c r="AJ168" i="113"/>
  <c r="AJ200" i="113"/>
  <c r="AJ193" i="113"/>
  <c r="AJ185" i="113"/>
  <c r="AJ157" i="113"/>
  <c r="AJ166" i="113"/>
  <c r="AJ174" i="113"/>
  <c r="AJ144" i="113"/>
  <c r="AJ194" i="113"/>
  <c r="AJ156" i="113"/>
  <c r="AJ173" i="113"/>
  <c r="AJ143" i="113"/>
  <c r="AJ165" i="113"/>
  <c r="G237" i="113"/>
  <c r="G264" i="113"/>
  <c r="G262" i="113"/>
  <c r="G261" i="113"/>
  <c r="G250" i="113"/>
  <c r="G248" i="113"/>
  <c r="G232" i="113"/>
  <c r="G230" i="113"/>
  <c r="G229" i="113"/>
  <c r="G228" i="113"/>
  <c r="G227" i="113"/>
  <c r="G226" i="113"/>
  <c r="G224" i="113"/>
  <c r="G259" i="113"/>
  <c r="G256" i="113"/>
  <c r="G254" i="113"/>
  <c r="G241" i="113"/>
  <c r="G239" i="113"/>
  <c r="G235" i="113"/>
  <c r="G233" i="113"/>
  <c r="G257" i="113"/>
  <c r="G255" i="113"/>
  <c r="G253" i="113"/>
  <c r="G242" i="113"/>
  <c r="G240" i="113"/>
  <c r="G236" i="113"/>
  <c r="G234" i="113"/>
  <c r="G247" i="113"/>
  <c r="G203" i="113"/>
  <c r="G202" i="113"/>
  <c r="G201" i="113"/>
  <c r="G200" i="113"/>
  <c r="G199" i="113"/>
  <c r="G198" i="113"/>
  <c r="G197" i="113"/>
  <c r="G195" i="113"/>
  <c r="G194" i="113"/>
  <c r="G193" i="113"/>
  <c r="G213" i="113"/>
  <c r="G212" i="113"/>
  <c r="G211" i="113"/>
  <c r="G210" i="113"/>
  <c r="G207" i="113"/>
  <c r="G206" i="113"/>
  <c r="G205" i="113"/>
  <c r="G204" i="113"/>
  <c r="G249" i="113"/>
  <c r="G185" i="113"/>
  <c r="G148" i="113"/>
  <c r="G156" i="113"/>
  <c r="G223" i="113"/>
  <c r="G217" i="113"/>
  <c r="G184" i="113"/>
  <c r="G147" i="113"/>
  <c r="G155" i="113"/>
  <c r="G183" i="113"/>
  <c r="G191" i="113"/>
  <c r="G154" i="113"/>
  <c r="G220" i="113"/>
  <c r="G182" i="113"/>
  <c r="G190" i="113"/>
  <c r="G153" i="113"/>
  <c r="G161" i="113"/>
  <c r="G181" i="113"/>
  <c r="G189" i="113"/>
  <c r="G246" i="113"/>
  <c r="G215" i="113"/>
  <c r="G176" i="113"/>
  <c r="G177" i="113"/>
  <c r="G186" i="113"/>
  <c r="G158" i="113"/>
  <c r="G167" i="113"/>
  <c r="G170" i="113"/>
  <c r="G222" i="113"/>
  <c r="G180" i="113"/>
  <c r="G157" i="113"/>
  <c r="G166" i="113"/>
  <c r="G174" i="113"/>
  <c r="G144" i="113"/>
  <c r="G221" i="113"/>
  <c r="G152" i="113"/>
  <c r="G165" i="113"/>
  <c r="G173" i="113"/>
  <c r="G143" i="113"/>
  <c r="G162" i="113"/>
  <c r="G178" i="113"/>
  <c r="G187" i="113"/>
  <c r="G151" i="113"/>
  <c r="G164" i="113"/>
  <c r="G172" i="113"/>
  <c r="G142" i="113"/>
  <c r="G150" i="113"/>
  <c r="G163" i="113"/>
  <c r="G171" i="113"/>
  <c r="G141" i="113"/>
  <c r="G149" i="113"/>
  <c r="G179" i="113"/>
  <c r="G188" i="113"/>
  <c r="G160" i="113"/>
  <c r="G169" i="113"/>
  <c r="G216" i="113"/>
  <c r="G159" i="113"/>
  <c r="G168" i="113"/>
  <c r="T237" i="113"/>
  <c r="T246" i="113"/>
  <c r="T249" i="113"/>
  <c r="T259" i="113"/>
  <c r="T239" i="113"/>
  <c r="T240" i="113"/>
  <c r="T228" i="113"/>
  <c r="T253" i="113"/>
  <c r="T211" i="113"/>
  <c r="T210" i="113"/>
  <c r="T204" i="113"/>
  <c r="T232" i="113"/>
  <c r="T203" i="113"/>
  <c r="T182" i="113"/>
  <c r="T161" i="113"/>
  <c r="T220" i="113"/>
  <c r="T181" i="113"/>
  <c r="T160" i="113"/>
  <c r="T229" i="113"/>
  <c r="T159" i="113"/>
  <c r="T179" i="113"/>
  <c r="T187" i="113"/>
  <c r="T186" i="113"/>
  <c r="T185" i="113"/>
  <c r="T155" i="113"/>
  <c r="T200" i="113"/>
  <c r="T171" i="113"/>
  <c r="T141" i="113"/>
  <c r="T183" i="113"/>
  <c r="T170" i="113"/>
  <c r="T198" i="113"/>
  <c r="T148" i="113"/>
  <c r="T147" i="113"/>
  <c r="T168" i="113"/>
  <c r="T157" i="113"/>
  <c r="T144" i="113"/>
  <c r="T223" i="113"/>
  <c r="T173" i="113"/>
  <c r="U142" i="113"/>
  <c r="H237" i="113"/>
  <c r="H247" i="113"/>
  <c r="H259" i="113"/>
  <c r="H257" i="113"/>
  <c r="H256" i="113"/>
  <c r="H255" i="113"/>
  <c r="H254" i="113"/>
  <c r="H253" i="113"/>
  <c r="H248" i="113"/>
  <c r="H242" i="113"/>
  <c r="H241" i="113"/>
  <c r="H240" i="113"/>
  <c r="H239" i="113"/>
  <c r="H236" i="113"/>
  <c r="H235" i="113"/>
  <c r="H234" i="113"/>
  <c r="H233" i="113"/>
  <c r="H232" i="113"/>
  <c r="H230" i="113"/>
  <c r="H229" i="113"/>
  <c r="H228" i="113"/>
  <c r="H227" i="113"/>
  <c r="H226" i="113"/>
  <c r="H224" i="113"/>
  <c r="H246" i="113"/>
  <c r="H261" i="113"/>
  <c r="H223" i="113"/>
  <c r="H222" i="113"/>
  <c r="H221" i="113"/>
  <c r="H220" i="113"/>
  <c r="H217" i="113"/>
  <c r="H216" i="113"/>
  <c r="H215" i="113"/>
  <c r="H213" i="113"/>
  <c r="H212" i="113"/>
  <c r="H211" i="113"/>
  <c r="H210" i="113"/>
  <c r="H207" i="113"/>
  <c r="H206" i="113"/>
  <c r="H205" i="113"/>
  <c r="H204" i="113"/>
  <c r="H264" i="113"/>
  <c r="H203" i="113"/>
  <c r="H178" i="113"/>
  <c r="H186" i="113"/>
  <c r="H149" i="113"/>
  <c r="H157" i="113"/>
  <c r="H249" i="113"/>
  <c r="H197" i="113"/>
  <c r="H185" i="113"/>
  <c r="H148" i="113"/>
  <c r="H156" i="113"/>
  <c r="H250" i="113"/>
  <c r="H184" i="113"/>
  <c r="H147" i="113"/>
  <c r="H155" i="113"/>
  <c r="H262" i="113"/>
  <c r="H194" i="113"/>
  <c r="H193" i="113"/>
  <c r="H183" i="113"/>
  <c r="H191" i="113"/>
  <c r="H154" i="113"/>
  <c r="H182" i="113"/>
  <c r="H202" i="113"/>
  <c r="H159" i="113"/>
  <c r="H168" i="113"/>
  <c r="H199" i="113"/>
  <c r="H176" i="113"/>
  <c r="H177" i="113"/>
  <c r="H158" i="113"/>
  <c r="H167" i="113"/>
  <c r="H181" i="113"/>
  <c r="H150" i="113"/>
  <c r="H163" i="113"/>
  <c r="H171" i="113"/>
  <c r="H180" i="113"/>
  <c r="H189" i="113"/>
  <c r="H153" i="113"/>
  <c r="H166" i="113"/>
  <c r="H174" i="113"/>
  <c r="H144" i="113"/>
  <c r="H201" i="113"/>
  <c r="H195" i="113"/>
  <c r="H200" i="113"/>
  <c r="H152" i="113"/>
  <c r="H165" i="113"/>
  <c r="H173" i="113"/>
  <c r="H143" i="113"/>
  <c r="H187" i="113"/>
  <c r="H151" i="113"/>
  <c r="H164" i="113"/>
  <c r="H172" i="113"/>
  <c r="H142" i="113"/>
  <c r="H190" i="113"/>
  <c r="H161" i="113"/>
  <c r="H162" i="113"/>
  <c r="H170" i="113"/>
  <c r="H198" i="113"/>
  <c r="H179" i="113"/>
  <c r="H188" i="113"/>
  <c r="H160" i="113"/>
  <c r="H169" i="113"/>
  <c r="H141" i="113"/>
  <c r="I237" i="113"/>
  <c r="I259" i="113"/>
  <c r="I257" i="113"/>
  <c r="I256" i="113"/>
  <c r="I255" i="113"/>
  <c r="I254" i="113"/>
  <c r="I253" i="113"/>
  <c r="I250" i="113"/>
  <c r="I242" i="113"/>
  <c r="I241" i="113"/>
  <c r="I240" i="113"/>
  <c r="I239" i="113"/>
  <c r="I236" i="113"/>
  <c r="I235" i="113"/>
  <c r="I234" i="113"/>
  <c r="I233" i="113"/>
  <c r="I261" i="113"/>
  <c r="I247" i="113"/>
  <c r="I246" i="113"/>
  <c r="I262" i="113"/>
  <c r="I248" i="113"/>
  <c r="I249" i="113"/>
  <c r="I232" i="113"/>
  <c r="I203" i="113"/>
  <c r="I202" i="113"/>
  <c r="I201" i="113"/>
  <c r="I200" i="113"/>
  <c r="I199" i="113"/>
  <c r="I198" i="113"/>
  <c r="I197" i="113"/>
  <c r="I195" i="113"/>
  <c r="I264" i="113"/>
  <c r="I229" i="113"/>
  <c r="I226" i="113"/>
  <c r="I228" i="113"/>
  <c r="I213" i="113"/>
  <c r="I212" i="113"/>
  <c r="I211" i="113"/>
  <c r="I210" i="113"/>
  <c r="I207" i="113"/>
  <c r="I206" i="113"/>
  <c r="I205" i="113"/>
  <c r="I204" i="113"/>
  <c r="I223" i="113"/>
  <c r="I222" i="113"/>
  <c r="I221" i="113"/>
  <c r="I220" i="113"/>
  <c r="I217" i="113"/>
  <c r="I216" i="113"/>
  <c r="I215" i="113"/>
  <c r="I230" i="113"/>
  <c r="I176" i="113"/>
  <c r="I179" i="113"/>
  <c r="I187" i="113"/>
  <c r="I150" i="113"/>
  <c r="I158" i="113"/>
  <c r="I178" i="113"/>
  <c r="I186" i="113"/>
  <c r="I149" i="113"/>
  <c r="I157" i="113"/>
  <c r="I227" i="113"/>
  <c r="I194" i="113"/>
  <c r="I193" i="113"/>
  <c r="I185" i="113"/>
  <c r="I148" i="113"/>
  <c r="I156" i="113"/>
  <c r="I224" i="113"/>
  <c r="I184" i="113"/>
  <c r="I147" i="113"/>
  <c r="I155" i="113"/>
  <c r="I183" i="113"/>
  <c r="I188" i="113"/>
  <c r="I160" i="113"/>
  <c r="I169" i="113"/>
  <c r="I164" i="113"/>
  <c r="I182" i="113"/>
  <c r="I159" i="113"/>
  <c r="I168" i="113"/>
  <c r="I177" i="113"/>
  <c r="I154" i="113"/>
  <c r="I167" i="113"/>
  <c r="I180" i="113"/>
  <c r="I189" i="113"/>
  <c r="I153" i="113"/>
  <c r="I166" i="113"/>
  <c r="I174" i="113"/>
  <c r="I144" i="113"/>
  <c r="I151" i="113"/>
  <c r="I152" i="113"/>
  <c r="I165" i="113"/>
  <c r="I173" i="113"/>
  <c r="I143" i="113"/>
  <c r="I181" i="113"/>
  <c r="I191" i="113"/>
  <c r="I163" i="113"/>
  <c r="I171" i="113"/>
  <c r="I141" i="113"/>
  <c r="I190" i="113"/>
  <c r="I162" i="113"/>
  <c r="I161" i="113"/>
  <c r="I170" i="113"/>
  <c r="I142" i="113"/>
  <c r="I172" i="113"/>
  <c r="AI237" i="113"/>
  <c r="AI261" i="113"/>
  <c r="AI259" i="113"/>
  <c r="AI254" i="113"/>
  <c r="AI241" i="113"/>
  <c r="AI240" i="113"/>
  <c r="AI234" i="113"/>
  <c r="AI230" i="113"/>
  <c r="AI229" i="113"/>
  <c r="AI224" i="113"/>
  <c r="AI222" i="113"/>
  <c r="AI221" i="113"/>
  <c r="AI215" i="113"/>
  <c r="AI211" i="113"/>
  <c r="AI210" i="113"/>
  <c r="AI204" i="113"/>
  <c r="AI223" i="113"/>
  <c r="AI176" i="113"/>
  <c r="AI200" i="113"/>
  <c r="AI197" i="113"/>
  <c r="AI194" i="113"/>
  <c r="AI160" i="113"/>
  <c r="AI188" i="113"/>
  <c r="AI151" i="113"/>
  <c r="AI150" i="113"/>
  <c r="AI186" i="113"/>
  <c r="AI149" i="113"/>
  <c r="AI154" i="113"/>
  <c r="AI141" i="113"/>
  <c r="AI166" i="113"/>
  <c r="AI170" i="113"/>
  <c r="AI148" i="113"/>
  <c r="AI161" i="113"/>
  <c r="AI168" i="113"/>
  <c r="AI182" i="113"/>
  <c r="AI156" i="113"/>
  <c r="AI165" i="113"/>
  <c r="AI173" i="113"/>
  <c r="AI193" i="113"/>
  <c r="AI183" i="113"/>
  <c r="AI172" i="113"/>
  <c r="AI144" i="113"/>
  <c r="AI142" i="113"/>
  <c r="Q237" i="113"/>
  <c r="Q264" i="113"/>
  <c r="Q262" i="113"/>
  <c r="Q261" i="113"/>
  <c r="Q259" i="113"/>
  <c r="Q257" i="113"/>
  <c r="Q256" i="113"/>
  <c r="Q255" i="113"/>
  <c r="Q254" i="113"/>
  <c r="Q253" i="113"/>
  <c r="Q242" i="113"/>
  <c r="Q241" i="113"/>
  <c r="Q240" i="113"/>
  <c r="Q239" i="113"/>
  <c r="Q236" i="113"/>
  <c r="Q235" i="113"/>
  <c r="Q234" i="113"/>
  <c r="Q233" i="113"/>
  <c r="Q247" i="113"/>
  <c r="Q249" i="113"/>
  <c r="Q246" i="113"/>
  <c r="Q232" i="113"/>
  <c r="Q230" i="113"/>
  <c r="Q229" i="113"/>
  <c r="Q228" i="113"/>
  <c r="Q227" i="113"/>
  <c r="Q226" i="113"/>
  <c r="Q224" i="113"/>
  <c r="Q248" i="113"/>
  <c r="Q250" i="113"/>
  <c r="Q203" i="113"/>
  <c r="Q202" i="113"/>
  <c r="Q201" i="113"/>
  <c r="Q200" i="113"/>
  <c r="Q199" i="113"/>
  <c r="Q198" i="113"/>
  <c r="Q197" i="113"/>
  <c r="Q195" i="113"/>
  <c r="Q223" i="113"/>
  <c r="Q217" i="113"/>
  <c r="Q206" i="113"/>
  <c r="Q179" i="113"/>
  <c r="Q187" i="113"/>
  <c r="Q150" i="113"/>
  <c r="Q158" i="113"/>
  <c r="Q205" i="113"/>
  <c r="Q178" i="113"/>
  <c r="Q186" i="113"/>
  <c r="Q149" i="113"/>
  <c r="Q157" i="113"/>
  <c r="Q220" i="113"/>
  <c r="Q204" i="113"/>
  <c r="Q185" i="113"/>
  <c r="Q148" i="113"/>
  <c r="Q156" i="113"/>
  <c r="Q213" i="113"/>
  <c r="Q184" i="113"/>
  <c r="Q147" i="113"/>
  <c r="Q155" i="113"/>
  <c r="Q221" i="113"/>
  <c r="Q215" i="113"/>
  <c r="Q212" i="113"/>
  <c r="Q194" i="113"/>
  <c r="Q193" i="113"/>
  <c r="Q183" i="113"/>
  <c r="Q222" i="113"/>
  <c r="Q216" i="113"/>
  <c r="Q210" i="113"/>
  <c r="Q152" i="113"/>
  <c r="Q169" i="113"/>
  <c r="Q181" i="113"/>
  <c r="Q151" i="113"/>
  <c r="Q168" i="113"/>
  <c r="Q164" i="113"/>
  <c r="Q191" i="113"/>
  <c r="Q167" i="113"/>
  <c r="Q207" i="113"/>
  <c r="Q176" i="113"/>
  <c r="Q177" i="113"/>
  <c r="Q188" i="113"/>
  <c r="Q190" i="113"/>
  <c r="Q161" i="113"/>
  <c r="Q166" i="113"/>
  <c r="Q174" i="113"/>
  <c r="Q144" i="113"/>
  <c r="Q159" i="113"/>
  <c r="Q182" i="113"/>
  <c r="Q160" i="113"/>
  <c r="Q165" i="113"/>
  <c r="Q173" i="113"/>
  <c r="Q143" i="113"/>
  <c r="Q211" i="113"/>
  <c r="Q180" i="113"/>
  <c r="Q189" i="113"/>
  <c r="Q154" i="113"/>
  <c r="Q163" i="113"/>
  <c r="Q171" i="113"/>
  <c r="Q141" i="113"/>
  <c r="Q153" i="113"/>
  <c r="Q172" i="113"/>
  <c r="Q170" i="113"/>
  <c r="Q162" i="113"/>
  <c r="Q142" i="113"/>
  <c r="J249" i="113"/>
  <c r="J247" i="113"/>
  <c r="J250" i="113"/>
  <c r="J256" i="113"/>
  <c r="J254" i="113"/>
  <c r="J241" i="113"/>
  <c r="J235" i="113"/>
  <c r="J233" i="113"/>
  <c r="J246" i="113"/>
  <c r="J264" i="113"/>
  <c r="J232" i="113"/>
  <c r="J230" i="113"/>
  <c r="J229" i="113"/>
  <c r="J227" i="113"/>
  <c r="J226" i="113"/>
  <c r="J224" i="113"/>
  <c r="J257" i="113"/>
  <c r="J234" i="113"/>
  <c r="J261" i="113"/>
  <c r="J240" i="113"/>
  <c r="J213" i="113"/>
  <c r="J212" i="113"/>
  <c r="J211" i="113"/>
  <c r="J210" i="113"/>
  <c r="J207" i="113"/>
  <c r="J206" i="113"/>
  <c r="J205" i="113"/>
  <c r="J223" i="113"/>
  <c r="J222" i="113"/>
  <c r="J221" i="113"/>
  <c r="J220" i="113"/>
  <c r="J217" i="113"/>
  <c r="J216" i="113"/>
  <c r="J215" i="113"/>
  <c r="J197" i="113"/>
  <c r="J177" i="113"/>
  <c r="J180" i="113"/>
  <c r="J188" i="113"/>
  <c r="J151" i="113"/>
  <c r="J159" i="113"/>
  <c r="J236" i="113"/>
  <c r="J194" i="113"/>
  <c r="J193" i="113"/>
  <c r="J176" i="113"/>
  <c r="J179" i="113"/>
  <c r="J187" i="113"/>
  <c r="J150" i="113"/>
  <c r="J158" i="113"/>
  <c r="J262" i="113"/>
  <c r="J178" i="113"/>
  <c r="J186" i="113"/>
  <c r="J149" i="113"/>
  <c r="J157" i="113"/>
  <c r="J185" i="113"/>
  <c r="J148" i="113"/>
  <c r="J156" i="113"/>
  <c r="J253" i="113"/>
  <c r="J195" i="113"/>
  <c r="J184" i="113"/>
  <c r="J202" i="113"/>
  <c r="J199" i="113"/>
  <c r="J190" i="113"/>
  <c r="J161" i="113"/>
  <c r="J162" i="113"/>
  <c r="J170" i="113"/>
  <c r="J160" i="113"/>
  <c r="J169" i="113"/>
  <c r="J200" i="113"/>
  <c r="J182" i="113"/>
  <c r="J155" i="113"/>
  <c r="J168" i="113"/>
  <c r="J255" i="113"/>
  <c r="J203" i="113"/>
  <c r="J152" i="113"/>
  <c r="J154" i="113"/>
  <c r="J167" i="113"/>
  <c r="J165" i="113"/>
  <c r="J201" i="113"/>
  <c r="J189" i="113"/>
  <c r="J153" i="113"/>
  <c r="J166" i="113"/>
  <c r="J174" i="113"/>
  <c r="J144" i="113"/>
  <c r="J183" i="113"/>
  <c r="J198" i="113"/>
  <c r="J147" i="113"/>
  <c r="J164" i="113"/>
  <c r="J172" i="113"/>
  <c r="J142" i="113"/>
  <c r="J181" i="113"/>
  <c r="J191" i="113"/>
  <c r="J171" i="113"/>
  <c r="J163" i="113"/>
  <c r="J141" i="113"/>
  <c r="J143" i="113"/>
  <c r="J173" i="113"/>
  <c r="Y237" i="113"/>
  <c r="Y259" i="113"/>
  <c r="Y257" i="113"/>
  <c r="Y256" i="113"/>
  <c r="Y255" i="113"/>
  <c r="Y254" i="113"/>
  <c r="Y253" i="113"/>
  <c r="Y242" i="113"/>
  <c r="Y241" i="113"/>
  <c r="Y240" i="113"/>
  <c r="Y239" i="113"/>
  <c r="Y236" i="113"/>
  <c r="Y235" i="113"/>
  <c r="Y234" i="113"/>
  <c r="Y233" i="113"/>
  <c r="Y232" i="113"/>
  <c r="Y247" i="113"/>
  <c r="Y249" i="113"/>
  <c r="Y250" i="113"/>
  <c r="Y262" i="113"/>
  <c r="Y261" i="113"/>
  <c r="Y230" i="113"/>
  <c r="Y229" i="113"/>
  <c r="Y228" i="113"/>
  <c r="Y227" i="113"/>
  <c r="Y226" i="113"/>
  <c r="Y224" i="113"/>
  <c r="Y246" i="113"/>
  <c r="Y213" i="113"/>
  <c r="Y212" i="113"/>
  <c r="Y211" i="113"/>
  <c r="Y210" i="113"/>
  <c r="Y207" i="113"/>
  <c r="Y206" i="113"/>
  <c r="Y205" i="113"/>
  <c r="Y204" i="113"/>
  <c r="Y203" i="113"/>
  <c r="Y202" i="113"/>
  <c r="Y201" i="113"/>
  <c r="Y200" i="113"/>
  <c r="Y199" i="113"/>
  <c r="Y198" i="113"/>
  <c r="Y197" i="113"/>
  <c r="Y195" i="113"/>
  <c r="Y194" i="113"/>
  <c r="Y248" i="113"/>
  <c r="Y223" i="113"/>
  <c r="Y222" i="113"/>
  <c r="Y221" i="113"/>
  <c r="Y220" i="113"/>
  <c r="Y217" i="113"/>
  <c r="Y216" i="113"/>
  <c r="Y215" i="113"/>
  <c r="Y179" i="113"/>
  <c r="Y187" i="113"/>
  <c r="Y150" i="113"/>
  <c r="Y158" i="113"/>
  <c r="Y264" i="113"/>
  <c r="Y178" i="113"/>
  <c r="Y186" i="113"/>
  <c r="Y149" i="113"/>
  <c r="Y157" i="113"/>
  <c r="Y185" i="113"/>
  <c r="Y148" i="113"/>
  <c r="Y156" i="113"/>
  <c r="Y184" i="113"/>
  <c r="Y147" i="113"/>
  <c r="Y155" i="113"/>
  <c r="Y176" i="113"/>
  <c r="Y177" i="113"/>
  <c r="Y183" i="113"/>
  <c r="Y160" i="113"/>
  <c r="Y161" i="113"/>
  <c r="Y169" i="113"/>
  <c r="Y180" i="113"/>
  <c r="Y189" i="113"/>
  <c r="Y159" i="113"/>
  <c r="Y168" i="113"/>
  <c r="Y193" i="113"/>
  <c r="Y154" i="113"/>
  <c r="Y167" i="113"/>
  <c r="Y164" i="113"/>
  <c r="Y153" i="113"/>
  <c r="Y166" i="113"/>
  <c r="Y174" i="113"/>
  <c r="Y144" i="113"/>
  <c r="Y181" i="113"/>
  <c r="Y152" i="113"/>
  <c r="Y165" i="113"/>
  <c r="Y173" i="113"/>
  <c r="Y143" i="113"/>
  <c r="Y151" i="113"/>
  <c r="Y188" i="113"/>
  <c r="Y191" i="113"/>
  <c r="Y163" i="113"/>
  <c r="Y171" i="113"/>
  <c r="Y141" i="113"/>
  <c r="Y182" i="113"/>
  <c r="Y190" i="113"/>
  <c r="Y142" i="113"/>
  <c r="Y172" i="113"/>
  <c r="Y170" i="113"/>
  <c r="Y162" i="113"/>
  <c r="AE237" i="113"/>
  <c r="AE261" i="113"/>
  <c r="AE246" i="113"/>
  <c r="AE248" i="113"/>
  <c r="AE259" i="113"/>
  <c r="AE256" i="113"/>
  <c r="AE254" i="113"/>
  <c r="AE250" i="113"/>
  <c r="AE241" i="113"/>
  <c r="AE239" i="113"/>
  <c r="AE235" i="113"/>
  <c r="AE233" i="113"/>
  <c r="AE247" i="113"/>
  <c r="AE230" i="113"/>
  <c r="AE229" i="113"/>
  <c r="AE228" i="113"/>
  <c r="AE227" i="113"/>
  <c r="AE226" i="113"/>
  <c r="AE224" i="113"/>
  <c r="AE264" i="113"/>
  <c r="AE255" i="113"/>
  <c r="AE232" i="113"/>
  <c r="AE223" i="113"/>
  <c r="AE222" i="113"/>
  <c r="AE221" i="113"/>
  <c r="AE220" i="113"/>
  <c r="AE217" i="113"/>
  <c r="AE216" i="113"/>
  <c r="AE215" i="113"/>
  <c r="AE202" i="113"/>
  <c r="AE201" i="113"/>
  <c r="AE200" i="113"/>
  <c r="AE199" i="113"/>
  <c r="AE198" i="113"/>
  <c r="AE197" i="113"/>
  <c r="AE195" i="113"/>
  <c r="AE194" i="113"/>
  <c r="AE193" i="113"/>
  <c r="AE257" i="113"/>
  <c r="AE234" i="113"/>
  <c r="AE213" i="113"/>
  <c r="AE212" i="113"/>
  <c r="AE211" i="113"/>
  <c r="AE210" i="113"/>
  <c r="AE207" i="113"/>
  <c r="AE206" i="113"/>
  <c r="AE205" i="113"/>
  <c r="AE204" i="113"/>
  <c r="AE203" i="113"/>
  <c r="AE262" i="113"/>
  <c r="AE236" i="113"/>
  <c r="AE240" i="113"/>
  <c r="AE176" i="113"/>
  <c r="AE185" i="113"/>
  <c r="AE148" i="113"/>
  <c r="AE156" i="113"/>
  <c r="AE177" i="113"/>
  <c r="AE184" i="113"/>
  <c r="AE147" i="113"/>
  <c r="AE155" i="113"/>
  <c r="AE183" i="113"/>
  <c r="AE191" i="113"/>
  <c r="AE154" i="113"/>
  <c r="AE253" i="113"/>
  <c r="AE242" i="113"/>
  <c r="AE182" i="113"/>
  <c r="AE190" i="113"/>
  <c r="AE153" i="113"/>
  <c r="AE249" i="113"/>
  <c r="AE181" i="113"/>
  <c r="AE189" i="113"/>
  <c r="AE150" i="113"/>
  <c r="AE167" i="113"/>
  <c r="AE186" i="113"/>
  <c r="AE149" i="113"/>
  <c r="AE166" i="113"/>
  <c r="AE174" i="113"/>
  <c r="AE144" i="113"/>
  <c r="AE180" i="113"/>
  <c r="AE160" i="113"/>
  <c r="AE165" i="113"/>
  <c r="AE173" i="113"/>
  <c r="AE143" i="113"/>
  <c r="AE157" i="113"/>
  <c r="AE159" i="113"/>
  <c r="AE164" i="113"/>
  <c r="AE172" i="113"/>
  <c r="AE142" i="113"/>
  <c r="AE162" i="113"/>
  <c r="AE170" i="113"/>
  <c r="AE178" i="113"/>
  <c r="AE187" i="113"/>
  <c r="AE158" i="113"/>
  <c r="AE163" i="113"/>
  <c r="AE171" i="113"/>
  <c r="AE141" i="113"/>
  <c r="AE152" i="113"/>
  <c r="AE161" i="113"/>
  <c r="AE169" i="113"/>
  <c r="AE179" i="113"/>
  <c r="AE188" i="113"/>
  <c r="AE151" i="113"/>
  <c r="AE168" i="113"/>
  <c r="M237" i="113"/>
  <c r="M264" i="113"/>
  <c r="M262" i="113"/>
  <c r="M261" i="113"/>
  <c r="M248" i="113"/>
  <c r="M246" i="113"/>
  <c r="M249" i="113"/>
  <c r="M223" i="113"/>
  <c r="M222" i="113"/>
  <c r="M221" i="113"/>
  <c r="M220" i="113"/>
  <c r="M217" i="113"/>
  <c r="M216" i="113"/>
  <c r="M215" i="113"/>
  <c r="M247" i="113"/>
  <c r="M257" i="113"/>
  <c r="M255" i="113"/>
  <c r="M253" i="113"/>
  <c r="M242" i="113"/>
  <c r="M240" i="113"/>
  <c r="M236" i="113"/>
  <c r="M234" i="113"/>
  <c r="M259" i="113"/>
  <c r="M235" i="113"/>
  <c r="M229" i="113"/>
  <c r="M226" i="113"/>
  <c r="M241" i="113"/>
  <c r="M250" i="113"/>
  <c r="M227" i="113"/>
  <c r="M224" i="113"/>
  <c r="M203" i="113"/>
  <c r="M202" i="113"/>
  <c r="M201" i="113"/>
  <c r="M200" i="113"/>
  <c r="M199" i="113"/>
  <c r="M198" i="113"/>
  <c r="M197" i="113"/>
  <c r="M195" i="113"/>
  <c r="M194" i="113"/>
  <c r="M193" i="113"/>
  <c r="M176" i="113"/>
  <c r="M210" i="113"/>
  <c r="M183" i="113"/>
  <c r="M191" i="113"/>
  <c r="M154" i="113"/>
  <c r="M254" i="113"/>
  <c r="M233" i="113"/>
  <c r="M207" i="113"/>
  <c r="M182" i="113"/>
  <c r="M190" i="113"/>
  <c r="M153" i="113"/>
  <c r="M161" i="113"/>
  <c r="M206" i="113"/>
  <c r="M177" i="113"/>
  <c r="M181" i="113"/>
  <c r="M189" i="113"/>
  <c r="M152" i="113"/>
  <c r="M160" i="113"/>
  <c r="M232" i="113"/>
  <c r="M205" i="113"/>
  <c r="M180" i="113"/>
  <c r="M188" i="113"/>
  <c r="M151" i="113"/>
  <c r="M159" i="113"/>
  <c r="M256" i="113"/>
  <c r="M204" i="113"/>
  <c r="M179" i="113"/>
  <c r="M187" i="113"/>
  <c r="M239" i="113"/>
  <c r="M228" i="113"/>
  <c r="M212" i="113"/>
  <c r="M148" i="113"/>
  <c r="M165" i="113"/>
  <c r="M173" i="113"/>
  <c r="M143" i="113"/>
  <c r="M230" i="113"/>
  <c r="M186" i="113"/>
  <c r="M147" i="113"/>
  <c r="M164" i="113"/>
  <c r="M172" i="113"/>
  <c r="M142" i="113"/>
  <c r="M168" i="113"/>
  <c r="M213" i="113"/>
  <c r="M158" i="113"/>
  <c r="M163" i="113"/>
  <c r="M171" i="113"/>
  <c r="M141" i="113"/>
  <c r="M184" i="113"/>
  <c r="M157" i="113"/>
  <c r="M162" i="113"/>
  <c r="M170" i="113"/>
  <c r="M155" i="113"/>
  <c r="M178" i="113"/>
  <c r="M156" i="113"/>
  <c r="M169" i="113"/>
  <c r="M185" i="113"/>
  <c r="M150" i="113"/>
  <c r="M167" i="113"/>
  <c r="M211" i="113"/>
  <c r="M149" i="113"/>
  <c r="M144" i="113"/>
  <c r="M166" i="113"/>
  <c r="M174" i="113"/>
  <c r="N237" i="113"/>
  <c r="N264" i="113"/>
  <c r="N262" i="113"/>
  <c r="N261" i="113"/>
  <c r="N246" i="113"/>
  <c r="N249" i="113"/>
  <c r="N250" i="113"/>
  <c r="N223" i="113"/>
  <c r="N222" i="113"/>
  <c r="N221" i="113"/>
  <c r="N220" i="113"/>
  <c r="N217" i="113"/>
  <c r="N216" i="113"/>
  <c r="N215" i="113"/>
  <c r="N257" i="113"/>
  <c r="N255" i="113"/>
  <c r="N253" i="113"/>
  <c r="N248" i="113"/>
  <c r="N242" i="113"/>
  <c r="N240" i="113"/>
  <c r="N236" i="113"/>
  <c r="N234" i="113"/>
  <c r="N247" i="113"/>
  <c r="N232" i="113"/>
  <c r="N230" i="113"/>
  <c r="N229" i="113"/>
  <c r="N228" i="113"/>
  <c r="N227" i="113"/>
  <c r="N226" i="113"/>
  <c r="N224" i="113"/>
  <c r="N259" i="113"/>
  <c r="N256" i="113"/>
  <c r="N254" i="113"/>
  <c r="N241" i="113"/>
  <c r="N239" i="113"/>
  <c r="N235" i="113"/>
  <c r="N233" i="113"/>
  <c r="N213" i="113"/>
  <c r="N212" i="113"/>
  <c r="N211" i="113"/>
  <c r="N210" i="113"/>
  <c r="N207" i="113"/>
  <c r="N206" i="113"/>
  <c r="N205" i="113"/>
  <c r="N204" i="113"/>
  <c r="N203" i="113"/>
  <c r="N202" i="113"/>
  <c r="N201" i="113"/>
  <c r="N200" i="113"/>
  <c r="N199" i="113"/>
  <c r="N198" i="113"/>
  <c r="N177" i="113"/>
  <c r="N184" i="113"/>
  <c r="N147" i="113"/>
  <c r="N155" i="113"/>
  <c r="N195" i="113"/>
  <c r="N183" i="113"/>
  <c r="N191" i="113"/>
  <c r="N154" i="113"/>
  <c r="N182" i="113"/>
  <c r="N190" i="113"/>
  <c r="N153" i="113"/>
  <c r="N161" i="113"/>
  <c r="N176" i="113"/>
  <c r="N181" i="113"/>
  <c r="N189" i="113"/>
  <c r="N152" i="113"/>
  <c r="N160" i="113"/>
  <c r="N180" i="113"/>
  <c r="N188" i="113"/>
  <c r="N179" i="113"/>
  <c r="N149" i="113"/>
  <c r="N166" i="113"/>
  <c r="N174" i="113"/>
  <c r="N144" i="113"/>
  <c r="N156" i="113"/>
  <c r="N148" i="113"/>
  <c r="N165" i="113"/>
  <c r="N173" i="113"/>
  <c r="N143" i="113"/>
  <c r="N187" i="113"/>
  <c r="N186" i="113"/>
  <c r="N159" i="113"/>
  <c r="N164" i="113"/>
  <c r="N172" i="113"/>
  <c r="N142" i="113"/>
  <c r="N193" i="113"/>
  <c r="N178" i="113"/>
  <c r="N158" i="113"/>
  <c r="N163" i="113"/>
  <c r="N171" i="113"/>
  <c r="N141" i="113"/>
  <c r="N197" i="113"/>
  <c r="N194" i="113"/>
  <c r="N157" i="113"/>
  <c r="N162" i="113"/>
  <c r="N170" i="113"/>
  <c r="N169" i="113"/>
  <c r="N151" i="113"/>
  <c r="N168" i="113"/>
  <c r="N185" i="113"/>
  <c r="N150" i="113"/>
  <c r="N167" i="113"/>
  <c r="AC237" i="113"/>
  <c r="AC264" i="113"/>
  <c r="AC262" i="113"/>
  <c r="AC261" i="113"/>
  <c r="AC246" i="113"/>
  <c r="AC248" i="113"/>
  <c r="AC250" i="113"/>
  <c r="AC230" i="113"/>
  <c r="AC229" i="113"/>
  <c r="AC228" i="113"/>
  <c r="AC227" i="113"/>
  <c r="AC226" i="113"/>
  <c r="AC224" i="113"/>
  <c r="AC257" i="113"/>
  <c r="AC255" i="113"/>
  <c r="AC253" i="113"/>
  <c r="AC242" i="113"/>
  <c r="AC240" i="113"/>
  <c r="AC236" i="113"/>
  <c r="AC234" i="113"/>
  <c r="AC232" i="113"/>
  <c r="AC223" i="113"/>
  <c r="AC222" i="113"/>
  <c r="AC221" i="113"/>
  <c r="AC220" i="113"/>
  <c r="AC217" i="113"/>
  <c r="AC216" i="113"/>
  <c r="AC215" i="113"/>
  <c r="AC249" i="113"/>
  <c r="AC254" i="113"/>
  <c r="AC256" i="113"/>
  <c r="AC233" i="113"/>
  <c r="AC259" i="113"/>
  <c r="AC235" i="113"/>
  <c r="AC202" i="113"/>
  <c r="AC201" i="113"/>
  <c r="AC200" i="113"/>
  <c r="AC199" i="113"/>
  <c r="AC198" i="113"/>
  <c r="AC197" i="113"/>
  <c r="AC195" i="113"/>
  <c r="AC194" i="113"/>
  <c r="AC193" i="113"/>
  <c r="AC176" i="113"/>
  <c r="AC239" i="113"/>
  <c r="AC213" i="113"/>
  <c r="AC212" i="113"/>
  <c r="AC211" i="113"/>
  <c r="AC210" i="113"/>
  <c r="AC207" i="113"/>
  <c r="AC206" i="113"/>
  <c r="AC205" i="113"/>
  <c r="AC204" i="113"/>
  <c r="AC203" i="113"/>
  <c r="AC247" i="113"/>
  <c r="AC183" i="113"/>
  <c r="AC191" i="113"/>
  <c r="AC154" i="113"/>
  <c r="AC182" i="113"/>
  <c r="AC190" i="113"/>
  <c r="AC153" i="113"/>
  <c r="AC181" i="113"/>
  <c r="AC189" i="113"/>
  <c r="AC152" i="113"/>
  <c r="AC160" i="113"/>
  <c r="AC180" i="113"/>
  <c r="AC188" i="113"/>
  <c r="AC151" i="113"/>
  <c r="AC159" i="113"/>
  <c r="AC179" i="113"/>
  <c r="AC187" i="113"/>
  <c r="AC241" i="113"/>
  <c r="AC177" i="113"/>
  <c r="AC148" i="113"/>
  <c r="AC165" i="113"/>
  <c r="AC173" i="113"/>
  <c r="AC143" i="113"/>
  <c r="AC184" i="113"/>
  <c r="AC147" i="113"/>
  <c r="AC164" i="113"/>
  <c r="AC172" i="113"/>
  <c r="AC142" i="113"/>
  <c r="AC178" i="113"/>
  <c r="AC158" i="113"/>
  <c r="AC163" i="113"/>
  <c r="AC171" i="113"/>
  <c r="AC141" i="113"/>
  <c r="AC168" i="113"/>
  <c r="AC157" i="113"/>
  <c r="AC162" i="113"/>
  <c r="AC170" i="113"/>
  <c r="AC185" i="113"/>
  <c r="AC156" i="113"/>
  <c r="AC161" i="113"/>
  <c r="AC169" i="113"/>
  <c r="AC155" i="113"/>
  <c r="AC150" i="113"/>
  <c r="AC167" i="113"/>
  <c r="AC186" i="113"/>
  <c r="AC149" i="113"/>
  <c r="AC144" i="113"/>
  <c r="AC174" i="113"/>
  <c r="AC166" i="113"/>
  <c r="AB237" i="113"/>
  <c r="AB264" i="113"/>
  <c r="AB262" i="113"/>
  <c r="AB261" i="113"/>
  <c r="AB246" i="113"/>
  <c r="AB248" i="113"/>
  <c r="AB250" i="113"/>
  <c r="AB230" i="113"/>
  <c r="AB229" i="113"/>
  <c r="AB228" i="113"/>
  <c r="AB227" i="113"/>
  <c r="AB226" i="113"/>
  <c r="AB224" i="113"/>
  <c r="AB257" i="113"/>
  <c r="AB255" i="113"/>
  <c r="AB253" i="113"/>
  <c r="AB242" i="113"/>
  <c r="AB240" i="113"/>
  <c r="AB236" i="113"/>
  <c r="AB234" i="113"/>
  <c r="AB232" i="113"/>
  <c r="AB259" i="113"/>
  <c r="AB256" i="113"/>
  <c r="AB254" i="113"/>
  <c r="AB241" i="113"/>
  <c r="AB239" i="113"/>
  <c r="AB235" i="113"/>
  <c r="AB233" i="113"/>
  <c r="AB249" i="113"/>
  <c r="AB177" i="113"/>
  <c r="AB223" i="113"/>
  <c r="AB222" i="113"/>
  <c r="AB221" i="113"/>
  <c r="AB220" i="113"/>
  <c r="AB217" i="113"/>
  <c r="AB216" i="113"/>
  <c r="AB215" i="113"/>
  <c r="AB202" i="113"/>
  <c r="AB213" i="113"/>
  <c r="AB203" i="113"/>
  <c r="AB195" i="113"/>
  <c r="AB182" i="113"/>
  <c r="AB190" i="113"/>
  <c r="AB153" i="113"/>
  <c r="AB212" i="113"/>
  <c r="AB181" i="113"/>
  <c r="AB189" i="113"/>
  <c r="AB152" i="113"/>
  <c r="AB160" i="113"/>
  <c r="AB211" i="113"/>
  <c r="AB180" i="113"/>
  <c r="AB188" i="113"/>
  <c r="AB151" i="113"/>
  <c r="AB159" i="113"/>
  <c r="AB210" i="113"/>
  <c r="AB201" i="113"/>
  <c r="AB200" i="113"/>
  <c r="AB199" i="113"/>
  <c r="AB198" i="113"/>
  <c r="AB193" i="113"/>
  <c r="AB179" i="113"/>
  <c r="AB187" i="113"/>
  <c r="AB150" i="113"/>
  <c r="AB158" i="113"/>
  <c r="AB207" i="113"/>
  <c r="AB197" i="113"/>
  <c r="AB194" i="113"/>
  <c r="AB178" i="113"/>
  <c r="AB186" i="113"/>
  <c r="AB205" i="113"/>
  <c r="AB184" i="113"/>
  <c r="AB147" i="113"/>
  <c r="AB164" i="113"/>
  <c r="AB172" i="113"/>
  <c r="AB142" i="113"/>
  <c r="AB204" i="113"/>
  <c r="AB191" i="113"/>
  <c r="AB163" i="113"/>
  <c r="AB171" i="113"/>
  <c r="AB141" i="113"/>
  <c r="AB157" i="113"/>
  <c r="AB162" i="113"/>
  <c r="AB170" i="113"/>
  <c r="AB183" i="113"/>
  <c r="AB154" i="113"/>
  <c r="AB185" i="113"/>
  <c r="AB156" i="113"/>
  <c r="AB161" i="113"/>
  <c r="AB169" i="113"/>
  <c r="AB206" i="113"/>
  <c r="AB155" i="113"/>
  <c r="AB168" i="113"/>
  <c r="AB167" i="113"/>
  <c r="AB176" i="113"/>
  <c r="AB149" i="113"/>
  <c r="AB166" i="113"/>
  <c r="AB174" i="113"/>
  <c r="AB144" i="113"/>
  <c r="AB247" i="113"/>
  <c r="AB148" i="113"/>
  <c r="AB143" i="113"/>
  <c r="AB165" i="113"/>
  <c r="AB173" i="113"/>
  <c r="AE76" i="42"/>
  <c r="W76" i="42"/>
  <c r="AG237" i="113"/>
  <c r="AG264" i="113"/>
  <c r="AG262" i="113"/>
  <c r="AG261" i="113"/>
  <c r="AG259" i="113"/>
  <c r="AG257" i="113"/>
  <c r="AG256" i="113"/>
  <c r="AG255" i="113"/>
  <c r="AG254" i="113"/>
  <c r="AG253" i="113"/>
  <c r="AG242" i="113"/>
  <c r="AG241" i="113"/>
  <c r="AG240" i="113"/>
  <c r="AG239" i="113"/>
  <c r="AG236" i="113"/>
  <c r="AG235" i="113"/>
  <c r="AG234" i="113"/>
  <c r="AG233" i="113"/>
  <c r="AG232" i="113"/>
  <c r="AG247" i="113"/>
  <c r="AG249" i="113"/>
  <c r="AG246" i="113"/>
  <c r="AG223" i="113"/>
  <c r="AG202" i="113"/>
  <c r="AG201" i="113"/>
  <c r="AG200" i="113"/>
  <c r="AG199" i="113"/>
  <c r="AG198" i="113"/>
  <c r="AG197" i="113"/>
  <c r="AG195" i="113"/>
  <c r="AG194" i="113"/>
  <c r="AG230" i="113"/>
  <c r="AG213" i="113"/>
  <c r="AG212" i="113"/>
  <c r="AG211" i="113"/>
  <c r="AG210" i="113"/>
  <c r="AG207" i="113"/>
  <c r="AG206" i="113"/>
  <c r="AG205" i="113"/>
  <c r="AG204" i="113"/>
  <c r="AG203" i="113"/>
  <c r="AG229" i="113"/>
  <c r="AG248" i="113"/>
  <c r="AG228" i="113"/>
  <c r="AG227" i="113"/>
  <c r="AG224" i="113"/>
  <c r="AG193" i="113"/>
  <c r="AG179" i="113"/>
  <c r="AG187" i="113"/>
  <c r="AG150" i="113"/>
  <c r="AG158" i="113"/>
  <c r="AG221" i="113"/>
  <c r="AG215" i="113"/>
  <c r="AG178" i="113"/>
  <c r="AG186" i="113"/>
  <c r="AG149" i="113"/>
  <c r="AG157" i="113"/>
  <c r="AG176" i="113"/>
  <c r="AG185" i="113"/>
  <c r="AG148" i="113"/>
  <c r="AG156" i="113"/>
  <c r="AG222" i="113"/>
  <c r="AG216" i="113"/>
  <c r="AG177" i="113"/>
  <c r="AG184" i="113"/>
  <c r="AG147" i="113"/>
  <c r="AG155" i="113"/>
  <c r="AG226" i="113"/>
  <c r="AG183" i="113"/>
  <c r="AG250" i="113"/>
  <c r="AG152" i="113"/>
  <c r="AG161" i="113"/>
  <c r="AG169" i="113"/>
  <c r="AG188" i="113"/>
  <c r="AG151" i="113"/>
  <c r="AG168" i="113"/>
  <c r="AG182" i="113"/>
  <c r="AG191" i="113"/>
  <c r="AG167" i="113"/>
  <c r="AG159" i="113"/>
  <c r="AG220" i="113"/>
  <c r="AG190" i="113"/>
  <c r="AG166" i="113"/>
  <c r="AG174" i="113"/>
  <c r="AG144" i="113"/>
  <c r="AG217" i="113"/>
  <c r="AG180" i="113"/>
  <c r="AG189" i="113"/>
  <c r="AG160" i="113"/>
  <c r="AG165" i="113"/>
  <c r="AG173" i="113"/>
  <c r="AG143" i="113"/>
  <c r="AG164" i="113"/>
  <c r="AG154" i="113"/>
  <c r="AG163" i="113"/>
  <c r="AG171" i="113"/>
  <c r="AG141" i="113"/>
  <c r="AG181" i="113"/>
  <c r="AG153" i="113"/>
  <c r="AG162" i="113"/>
  <c r="AG142" i="113"/>
  <c r="AG172" i="113"/>
  <c r="AG170" i="113"/>
  <c r="W237" i="113"/>
  <c r="W264" i="113"/>
  <c r="W262" i="113"/>
  <c r="W261" i="113"/>
  <c r="W259" i="113"/>
  <c r="W256" i="113"/>
  <c r="W254" i="113"/>
  <c r="W241" i="113"/>
  <c r="W239" i="113"/>
  <c r="W235" i="113"/>
  <c r="W233" i="113"/>
  <c r="W247" i="113"/>
  <c r="W249" i="113"/>
  <c r="W250" i="113"/>
  <c r="W246" i="113"/>
  <c r="W227" i="113"/>
  <c r="W224" i="113"/>
  <c r="W253" i="113"/>
  <c r="W248" i="113"/>
  <c r="W203" i="113"/>
  <c r="W202" i="113"/>
  <c r="W201" i="113"/>
  <c r="W200" i="113"/>
  <c r="W199" i="113"/>
  <c r="W198" i="113"/>
  <c r="W197" i="113"/>
  <c r="W195" i="113"/>
  <c r="W194" i="113"/>
  <c r="W193" i="113"/>
  <c r="W255" i="113"/>
  <c r="W232" i="113"/>
  <c r="W257" i="113"/>
  <c r="W234" i="113"/>
  <c r="W230" i="113"/>
  <c r="W226" i="113"/>
  <c r="W236" i="113"/>
  <c r="W229" i="113"/>
  <c r="W220" i="113"/>
  <c r="W205" i="113"/>
  <c r="W185" i="113"/>
  <c r="W148" i="113"/>
  <c r="W156" i="113"/>
  <c r="W240" i="113"/>
  <c r="W204" i="113"/>
  <c r="W184" i="113"/>
  <c r="W147" i="113"/>
  <c r="W155" i="113"/>
  <c r="W221" i="113"/>
  <c r="W215" i="113"/>
  <c r="W213" i="113"/>
  <c r="W176" i="113"/>
  <c r="W177" i="113"/>
  <c r="W183" i="113"/>
  <c r="W191" i="113"/>
  <c r="W154" i="113"/>
  <c r="W212" i="113"/>
  <c r="W182" i="113"/>
  <c r="W190" i="113"/>
  <c r="W153" i="113"/>
  <c r="W161" i="113"/>
  <c r="W242" i="113"/>
  <c r="W228" i="113"/>
  <c r="W222" i="113"/>
  <c r="W216" i="113"/>
  <c r="W211" i="113"/>
  <c r="W181" i="113"/>
  <c r="W189" i="113"/>
  <c r="W223" i="113"/>
  <c r="W217" i="113"/>
  <c r="W207" i="113"/>
  <c r="W210" i="113"/>
  <c r="W158" i="113"/>
  <c r="W167" i="113"/>
  <c r="W162" i="113"/>
  <c r="W178" i="113"/>
  <c r="W187" i="113"/>
  <c r="W157" i="113"/>
  <c r="W166" i="113"/>
  <c r="W174" i="113"/>
  <c r="W144" i="113"/>
  <c r="W152" i="113"/>
  <c r="W165" i="113"/>
  <c r="W173" i="113"/>
  <c r="W143" i="113"/>
  <c r="W149" i="113"/>
  <c r="W170" i="113"/>
  <c r="W151" i="113"/>
  <c r="W164" i="113"/>
  <c r="W172" i="113"/>
  <c r="W142" i="113"/>
  <c r="W206" i="113"/>
  <c r="W179" i="113"/>
  <c r="W188" i="113"/>
  <c r="W150" i="113"/>
  <c r="W163" i="113"/>
  <c r="W171" i="113"/>
  <c r="W141" i="113"/>
  <c r="W186" i="113"/>
  <c r="W160" i="113"/>
  <c r="W169" i="113"/>
  <c r="W180" i="113"/>
  <c r="W168" i="113"/>
  <c r="W159" i="113"/>
  <c r="T76" i="42"/>
  <c r="Z237" i="113"/>
  <c r="Z246" i="113"/>
  <c r="Z248" i="113"/>
  <c r="Z250" i="113"/>
  <c r="Z262" i="113"/>
  <c r="Z261" i="113"/>
  <c r="Z247" i="113"/>
  <c r="Z230" i="113"/>
  <c r="Z229" i="113"/>
  <c r="Z228" i="113"/>
  <c r="Z257" i="113"/>
  <c r="Z255" i="113"/>
  <c r="Z253" i="113"/>
  <c r="Z249" i="113"/>
  <c r="Z242" i="113"/>
  <c r="Z240" i="113"/>
  <c r="Z236" i="113"/>
  <c r="Z234" i="113"/>
  <c r="Z232" i="113"/>
  <c r="Z264" i="113"/>
  <c r="Z254" i="113"/>
  <c r="Z226" i="113"/>
  <c r="Z256" i="113"/>
  <c r="Z233" i="113"/>
  <c r="Z223" i="113"/>
  <c r="Z222" i="113"/>
  <c r="Z221" i="113"/>
  <c r="Z220" i="113"/>
  <c r="Z217" i="113"/>
  <c r="Z216" i="113"/>
  <c r="Z215" i="113"/>
  <c r="Z259" i="113"/>
  <c r="Z235" i="113"/>
  <c r="Z227" i="113"/>
  <c r="Z204" i="113"/>
  <c r="Z180" i="113"/>
  <c r="Z188" i="113"/>
  <c r="Z151" i="113"/>
  <c r="Z159" i="113"/>
  <c r="Z224" i="113"/>
  <c r="Z213" i="113"/>
  <c r="Z203" i="113"/>
  <c r="Z179" i="113"/>
  <c r="Z187" i="113"/>
  <c r="Z150" i="113"/>
  <c r="Z158" i="113"/>
  <c r="Z212" i="113"/>
  <c r="Z195" i="113"/>
  <c r="Z178" i="113"/>
  <c r="Z186" i="113"/>
  <c r="Z149" i="113"/>
  <c r="Z157" i="113"/>
  <c r="Z211" i="113"/>
  <c r="Z185" i="113"/>
  <c r="Z148" i="113"/>
  <c r="Z156" i="113"/>
  <c r="Z239" i="113"/>
  <c r="Z210" i="113"/>
  <c r="Z184" i="113"/>
  <c r="Z206" i="113"/>
  <c r="Z182" i="113"/>
  <c r="Z190" i="113"/>
  <c r="Z162" i="113"/>
  <c r="Z170" i="113"/>
  <c r="Z165" i="113"/>
  <c r="Z194" i="113"/>
  <c r="Z193" i="113"/>
  <c r="Z160" i="113"/>
  <c r="Z161" i="113"/>
  <c r="Z169" i="113"/>
  <c r="Z176" i="113"/>
  <c r="Z152" i="113"/>
  <c r="Z207" i="113"/>
  <c r="Z201" i="113"/>
  <c r="Z197" i="113"/>
  <c r="Z189" i="113"/>
  <c r="Z155" i="113"/>
  <c r="Z168" i="113"/>
  <c r="Z199" i="113"/>
  <c r="Z181" i="113"/>
  <c r="Z241" i="113"/>
  <c r="Z198" i="113"/>
  <c r="Z183" i="113"/>
  <c r="Z154" i="113"/>
  <c r="Z167" i="113"/>
  <c r="Z153" i="113"/>
  <c r="Z166" i="113"/>
  <c r="Z174" i="113"/>
  <c r="Z144" i="113"/>
  <c r="Z202" i="113"/>
  <c r="Z177" i="113"/>
  <c r="Z147" i="113"/>
  <c r="Z164" i="113"/>
  <c r="Z172" i="113"/>
  <c r="Z142" i="113"/>
  <c r="Z205" i="113"/>
  <c r="Z200" i="113"/>
  <c r="Z191" i="113"/>
  <c r="Z143" i="113"/>
  <c r="Z141" i="113"/>
  <c r="Z173" i="113"/>
  <c r="Z163" i="113"/>
  <c r="Z171" i="113"/>
  <c r="AA237" i="113"/>
  <c r="AA264" i="113"/>
  <c r="AA262" i="113"/>
  <c r="AA261" i="113"/>
  <c r="AA259" i="113"/>
  <c r="AA257" i="113"/>
  <c r="AA256" i="113"/>
  <c r="AA255" i="113"/>
  <c r="AA254" i="113"/>
  <c r="AA253" i="113"/>
  <c r="AA242" i="113"/>
  <c r="AA241" i="113"/>
  <c r="AA240" i="113"/>
  <c r="AA239" i="113"/>
  <c r="AA236" i="113"/>
  <c r="AA235" i="113"/>
  <c r="AA234" i="113"/>
  <c r="AA233" i="113"/>
  <c r="AA232" i="113"/>
  <c r="AA230" i="113"/>
  <c r="AA229" i="113"/>
  <c r="AA228" i="113"/>
  <c r="AA227" i="113"/>
  <c r="AA226" i="113"/>
  <c r="AA224" i="113"/>
  <c r="AA248" i="113"/>
  <c r="AA250" i="113"/>
  <c r="AA247" i="113"/>
  <c r="AA223" i="113"/>
  <c r="AA222" i="113"/>
  <c r="AA221" i="113"/>
  <c r="AA220" i="113"/>
  <c r="AA217" i="113"/>
  <c r="AA216" i="113"/>
  <c r="AA215" i="113"/>
  <c r="AA213" i="113"/>
  <c r="AA212" i="113"/>
  <c r="AA211" i="113"/>
  <c r="AA210" i="113"/>
  <c r="AA207" i="113"/>
  <c r="AA206" i="113"/>
  <c r="AA205" i="113"/>
  <c r="AA204" i="113"/>
  <c r="AA203" i="113"/>
  <c r="AA246" i="113"/>
  <c r="AA176" i="113"/>
  <c r="AA181" i="113"/>
  <c r="AA189" i="113"/>
  <c r="AA152" i="113"/>
  <c r="AA160" i="113"/>
  <c r="AA195" i="113"/>
  <c r="AA180" i="113"/>
  <c r="AA188" i="113"/>
  <c r="AA151" i="113"/>
  <c r="AA159" i="113"/>
  <c r="AA179" i="113"/>
  <c r="AA187" i="113"/>
  <c r="AA150" i="113"/>
  <c r="AA158" i="113"/>
  <c r="AA249" i="113"/>
  <c r="AA178" i="113"/>
  <c r="AA186" i="113"/>
  <c r="AA149" i="113"/>
  <c r="AA157" i="113"/>
  <c r="AA202" i="113"/>
  <c r="AA201" i="113"/>
  <c r="AA200" i="113"/>
  <c r="AA199" i="113"/>
  <c r="AA198" i="113"/>
  <c r="AA193" i="113"/>
  <c r="AA185" i="113"/>
  <c r="AA194" i="113"/>
  <c r="AA191" i="113"/>
  <c r="AA163" i="113"/>
  <c r="AA171" i="113"/>
  <c r="AA141" i="113"/>
  <c r="AA197" i="113"/>
  <c r="AA182" i="113"/>
  <c r="AA190" i="113"/>
  <c r="AA162" i="113"/>
  <c r="AA170" i="113"/>
  <c r="AA166" i="113"/>
  <c r="AA156" i="113"/>
  <c r="AA161" i="113"/>
  <c r="AA169" i="113"/>
  <c r="AA155" i="113"/>
  <c r="AA168" i="113"/>
  <c r="AA183" i="113"/>
  <c r="AA154" i="113"/>
  <c r="AA167" i="113"/>
  <c r="AA153" i="113"/>
  <c r="AA148" i="113"/>
  <c r="AA165" i="113"/>
  <c r="AA173" i="113"/>
  <c r="AA143" i="113"/>
  <c r="AA177" i="113"/>
  <c r="AA184" i="113"/>
  <c r="AA147" i="113"/>
  <c r="AA144" i="113"/>
  <c r="AA142" i="113"/>
  <c r="AA174" i="113"/>
  <c r="AA172" i="113"/>
  <c r="AA164" i="113"/>
  <c r="E75" i="42"/>
  <c r="K39" i="42"/>
  <c r="K386" i="95" s="1"/>
  <c r="AB39" i="42"/>
  <c r="AB386" i="95" s="1"/>
  <c r="L76" i="42"/>
  <c r="AJ39" i="42"/>
  <c r="AJ378" i="95" s="1"/>
  <c r="AB76" i="42"/>
  <c r="M39" i="42"/>
  <c r="M386" i="95" s="1"/>
  <c r="F76" i="42"/>
  <c r="X76" i="42"/>
  <c r="Q142" i="95"/>
  <c r="Q141" i="95"/>
  <c r="G39" i="42"/>
  <c r="G377" i="95" s="1"/>
  <c r="AF39" i="42"/>
  <c r="AF351" i="95" s="1"/>
  <c r="AI76" i="42"/>
  <c r="Q76" i="42"/>
  <c r="AD76" i="42"/>
  <c r="O76" i="42"/>
  <c r="K76" i="42"/>
  <c r="G76" i="42"/>
  <c r="U39" i="42"/>
  <c r="U387" i="95" s="1"/>
  <c r="E76" i="42"/>
  <c r="I76" i="42"/>
  <c r="Z39" i="42"/>
  <c r="Z376" i="95" s="1"/>
  <c r="H76" i="42"/>
  <c r="AJ76" i="42"/>
  <c r="U76" i="42"/>
  <c r="Y39" i="42"/>
  <c r="X39" i="42"/>
  <c r="X379" i="95" s="1"/>
  <c r="N76" i="42"/>
  <c r="AC76" i="42"/>
  <c r="J76" i="42"/>
  <c r="Y76" i="42"/>
  <c r="AG257" i="95"/>
  <c r="AG256" i="95"/>
  <c r="W257" i="95"/>
  <c r="W256" i="95"/>
  <c r="AF257" i="95"/>
  <c r="AF256" i="95"/>
  <c r="T257" i="95"/>
  <c r="T256" i="95"/>
  <c r="AC257" i="95"/>
  <c r="AC256" i="95"/>
  <c r="AJ257" i="95"/>
  <c r="AJ256" i="95"/>
  <c r="Q256" i="95"/>
  <c r="Q257" i="95"/>
  <c r="G257" i="95"/>
  <c r="G256" i="95"/>
  <c r="U257" i="95"/>
  <c r="U256" i="95"/>
  <c r="K257" i="95"/>
  <c r="K256" i="95"/>
  <c r="AA257" i="95"/>
  <c r="AA256" i="95"/>
  <c r="O257" i="95"/>
  <c r="O256" i="95"/>
  <c r="Y256" i="95"/>
  <c r="Y257" i="95"/>
  <c r="AE257" i="95"/>
  <c r="AE256" i="95"/>
  <c r="AF24" i="42"/>
  <c r="Y249" i="95"/>
  <c r="Y246" i="95"/>
  <c r="Y247" i="95"/>
  <c r="Y248" i="95"/>
  <c r="O249" i="95"/>
  <c r="O248" i="95"/>
  <c r="O246" i="95"/>
  <c r="O247" i="95"/>
  <c r="AG249" i="95"/>
  <c r="AG246" i="95"/>
  <c r="AG247" i="95"/>
  <c r="AG248" i="95"/>
  <c r="T249" i="95"/>
  <c r="T247" i="95"/>
  <c r="T248" i="95"/>
  <c r="T246" i="95"/>
  <c r="AJ248" i="95"/>
  <c r="AJ246" i="95"/>
  <c r="AJ249" i="95"/>
  <c r="AJ247" i="95"/>
  <c r="AF248" i="95"/>
  <c r="AF246" i="95"/>
  <c r="AF247" i="95"/>
  <c r="AF249" i="95"/>
  <c r="W248" i="95"/>
  <c r="W247" i="95"/>
  <c r="W249" i="95"/>
  <c r="W246" i="95"/>
  <c r="Q249" i="95"/>
  <c r="Q247" i="95"/>
  <c r="Q248" i="95"/>
  <c r="Q246" i="95"/>
  <c r="AC246" i="95"/>
  <c r="AC247" i="95"/>
  <c r="AC249" i="95"/>
  <c r="AC248" i="95"/>
  <c r="U246" i="95"/>
  <c r="U249" i="95"/>
  <c r="U247" i="95"/>
  <c r="U248" i="95"/>
  <c r="K247" i="95"/>
  <c r="K246" i="95"/>
  <c r="K249" i="95"/>
  <c r="K248" i="95"/>
  <c r="AF378" i="95"/>
  <c r="G249" i="95"/>
  <c r="G248" i="95"/>
  <c r="G246" i="95"/>
  <c r="G247" i="95"/>
  <c r="AA248" i="95"/>
  <c r="AA246" i="95"/>
  <c r="AA249" i="95"/>
  <c r="AA247" i="95"/>
  <c r="AE248" i="95"/>
  <c r="AE247" i="95"/>
  <c r="AE249" i="95"/>
  <c r="AE246" i="95"/>
  <c r="B28" i="109"/>
  <c r="B29" i="109" s="1"/>
  <c r="B30" i="109" s="1"/>
  <c r="B31" i="109" s="1"/>
  <c r="B32" i="109" s="1"/>
  <c r="B33" i="109" s="1"/>
  <c r="B34" i="109" s="1"/>
  <c r="B35" i="109" s="1"/>
  <c r="B37" i="109" s="1"/>
  <c r="B38" i="109" s="1"/>
  <c r="S24" i="42"/>
  <c r="S27" i="42"/>
  <c r="S26" i="42"/>
  <c r="S38" i="42" s="1"/>
  <c r="S23" i="42"/>
  <c r="R24" i="42"/>
  <c r="R27" i="42"/>
  <c r="R26" i="42"/>
  <c r="R38" i="42" s="1"/>
  <c r="R23" i="42"/>
  <c r="Q171" i="95"/>
  <c r="AJ143" i="95"/>
  <c r="AJ153" i="95"/>
  <c r="AJ161" i="95"/>
  <c r="AJ169" i="95"/>
  <c r="AJ178" i="95"/>
  <c r="AJ186" i="95"/>
  <c r="AJ148" i="95"/>
  <c r="AJ156" i="95"/>
  <c r="AJ164" i="95"/>
  <c r="AJ172" i="95"/>
  <c r="AJ181" i="95"/>
  <c r="AJ141" i="95"/>
  <c r="AJ151" i="95"/>
  <c r="AJ159" i="95"/>
  <c r="AJ167" i="95"/>
  <c r="AJ176" i="95"/>
  <c r="AJ184" i="95"/>
  <c r="AJ144" i="95"/>
  <c r="AJ158" i="95"/>
  <c r="AJ171" i="95"/>
  <c r="AJ185" i="95"/>
  <c r="AJ188" i="95"/>
  <c r="AJ198" i="95"/>
  <c r="AJ206" i="95"/>
  <c r="AJ217" i="95"/>
  <c r="AJ228" i="95"/>
  <c r="AJ237" i="95"/>
  <c r="AJ255" i="95"/>
  <c r="AJ155" i="95"/>
  <c r="AJ168" i="95"/>
  <c r="AJ182" i="95"/>
  <c r="AJ195" i="95"/>
  <c r="AJ204" i="95"/>
  <c r="AJ215" i="95"/>
  <c r="AJ226" i="95"/>
  <c r="AJ235" i="95"/>
  <c r="AJ253" i="95"/>
  <c r="AJ264" i="95"/>
  <c r="AJ147" i="95"/>
  <c r="AJ160" i="95"/>
  <c r="AJ173" i="95"/>
  <c r="AJ189" i="95"/>
  <c r="AJ199" i="95"/>
  <c r="AJ207" i="95"/>
  <c r="AJ220" i="95"/>
  <c r="AJ229" i="95"/>
  <c r="AJ239" i="95"/>
  <c r="AJ259" i="95"/>
  <c r="AJ142" i="95"/>
  <c r="AJ157" i="95"/>
  <c r="AJ170" i="95"/>
  <c r="AJ183" i="95"/>
  <c r="AJ187" i="95"/>
  <c r="AJ197" i="95"/>
  <c r="AJ205" i="95"/>
  <c r="AJ216" i="95"/>
  <c r="AJ227" i="95"/>
  <c r="AJ236" i="95"/>
  <c r="AJ254" i="95"/>
  <c r="AJ149" i="95"/>
  <c r="AJ162" i="95"/>
  <c r="AJ174" i="95"/>
  <c r="AJ190" i="95"/>
  <c r="AJ200" i="95"/>
  <c r="AJ210" i="95"/>
  <c r="AJ221" i="95"/>
  <c r="AJ230" i="95"/>
  <c r="AJ240" i="95"/>
  <c r="AJ152" i="95"/>
  <c r="AJ163" i="95"/>
  <c r="AJ203" i="95"/>
  <c r="AJ212" i="95"/>
  <c r="AJ222" i="95"/>
  <c r="AJ154" i="95"/>
  <c r="AJ165" i="95"/>
  <c r="AJ177" i="95"/>
  <c r="AJ213" i="95"/>
  <c r="AJ223" i="95"/>
  <c r="AJ232" i="95"/>
  <c r="AJ201" i="95"/>
  <c r="AJ211" i="95"/>
  <c r="AJ166" i="95"/>
  <c r="AJ179" i="95"/>
  <c r="AJ224" i="95"/>
  <c r="AJ233" i="95"/>
  <c r="AJ241" i="95"/>
  <c r="AJ180" i="95"/>
  <c r="AJ234" i="95"/>
  <c r="AJ242" i="95"/>
  <c r="AJ193" i="95"/>
  <c r="AJ150" i="95"/>
  <c r="AJ194" i="95"/>
  <c r="AJ202" i="95"/>
  <c r="AJ261" i="95"/>
  <c r="AJ191" i="95"/>
  <c r="AJ250" i="95"/>
  <c r="AJ262" i="95"/>
  <c r="K161" i="95"/>
  <c r="I24" i="42"/>
  <c r="I27" i="42"/>
  <c r="AA182" i="95"/>
  <c r="X26" i="42"/>
  <c r="X38" i="42" s="1"/>
  <c r="B17" i="42"/>
  <c r="B20" i="42" s="1"/>
  <c r="AA220" i="95"/>
  <c r="AA202" i="95"/>
  <c r="AA262" i="95"/>
  <c r="AA215" i="95"/>
  <c r="AA201" i="95"/>
  <c r="AA199" i="95"/>
  <c r="AA221" i="95"/>
  <c r="AA241" i="95"/>
  <c r="AA226" i="95"/>
  <c r="T27" i="42"/>
  <c r="AG27" i="42"/>
  <c r="AA198" i="95"/>
  <c r="AA207" i="95"/>
  <c r="AA213" i="95"/>
  <c r="AA178" i="95"/>
  <c r="L26" i="42"/>
  <c r="L38" i="42" s="1"/>
  <c r="AA240" i="95"/>
  <c r="AA197" i="95"/>
  <c r="AA200" i="95"/>
  <c r="AA261" i="95"/>
  <c r="AA228" i="95"/>
  <c r="AA204" i="95"/>
  <c r="AA143" i="95"/>
  <c r="AA250" i="95"/>
  <c r="AA186" i="95"/>
  <c r="AA235" i="95"/>
  <c r="AA160" i="95"/>
  <c r="AA165" i="95"/>
  <c r="AA164" i="95"/>
  <c r="AA142" i="95"/>
  <c r="AA149" i="95"/>
  <c r="AA153" i="95"/>
  <c r="AA157" i="95"/>
  <c r="AA155" i="95"/>
  <c r="AA236" i="95"/>
  <c r="AA187" i="95"/>
  <c r="AA177" i="95"/>
  <c r="AA148" i="95"/>
  <c r="AA152" i="95"/>
  <c r="AA156" i="95"/>
  <c r="AA230" i="95"/>
  <c r="AA229" i="95"/>
  <c r="AA173" i="95"/>
  <c r="AA171" i="95"/>
  <c r="AA141" i="95"/>
  <c r="AA147" i="95"/>
  <c r="AA151" i="95"/>
  <c r="AA224" i="95"/>
  <c r="G24" i="42"/>
  <c r="Q262" i="95"/>
  <c r="Q153" i="95"/>
  <c r="Q191" i="95"/>
  <c r="Q199" i="95"/>
  <c r="Q159" i="95"/>
  <c r="Q223" i="95"/>
  <c r="Q202" i="95"/>
  <c r="Q228" i="95"/>
  <c r="AD26" i="42"/>
  <c r="AD38" i="42" s="1"/>
  <c r="Q169" i="95"/>
  <c r="Q211" i="95"/>
  <c r="Q185" i="95"/>
  <c r="Q183" i="95"/>
  <c r="Q205" i="95"/>
  <c r="Q204" i="95"/>
  <c r="Q160" i="95"/>
  <c r="Q217" i="95"/>
  <c r="Q221" i="95"/>
  <c r="Q181" i="95"/>
  <c r="Q195" i="95"/>
  <c r="Q187" i="95"/>
  <c r="Q165" i="95"/>
  <c r="Q158" i="95"/>
  <c r="Q226" i="95"/>
  <c r="Q197" i="95"/>
  <c r="AI26" i="42"/>
  <c r="AI38" i="42" s="1"/>
  <c r="AA169" i="95"/>
  <c r="AA191" i="95"/>
  <c r="AA172" i="95"/>
  <c r="AA239" i="95"/>
  <c r="AA170" i="95"/>
  <c r="AA242" i="95"/>
  <c r="AA176" i="95"/>
  <c r="AA206" i="95"/>
  <c r="AA144" i="95"/>
  <c r="AA212" i="95"/>
  <c r="AA150" i="95"/>
  <c r="AA217" i="95"/>
  <c r="AA154" i="95"/>
  <c r="AA223" i="95"/>
  <c r="AA168" i="95"/>
  <c r="AA234" i="95"/>
  <c r="AA167" i="95"/>
  <c r="AA195" i="95"/>
  <c r="AA211" i="95"/>
  <c r="AA174" i="95"/>
  <c r="AA181" i="95"/>
  <c r="AA264" i="95"/>
  <c r="AA185" i="95"/>
  <c r="AA189" i="95"/>
  <c r="AA163" i="95"/>
  <c r="AA190" i="95"/>
  <c r="AA166" i="95"/>
  <c r="AA237" i="95"/>
  <c r="AA159" i="95"/>
  <c r="AA216" i="95"/>
  <c r="AA203" i="95"/>
  <c r="AA222" i="95"/>
  <c r="AA259" i="95"/>
  <c r="AA227" i="95"/>
  <c r="AA253" i="95"/>
  <c r="AA232" i="95"/>
  <c r="AA162" i="95"/>
  <c r="AA233" i="95"/>
  <c r="AA205" i="95"/>
  <c r="AA254" i="95"/>
  <c r="AA210" i="95"/>
  <c r="AA193" i="95"/>
  <c r="AA194" i="95"/>
  <c r="AA180" i="95"/>
  <c r="AA255" i="95"/>
  <c r="AA184" i="95"/>
  <c r="AA158" i="95"/>
  <c r="AA188" i="95"/>
  <c r="AA179" i="95"/>
  <c r="AA161" i="95"/>
  <c r="AA183" i="95"/>
  <c r="K210" i="95"/>
  <c r="AF261" i="95"/>
  <c r="AF241" i="95"/>
  <c r="AF232" i="95"/>
  <c r="AF222" i="95"/>
  <c r="AF211" i="95"/>
  <c r="AF201" i="95"/>
  <c r="AF191" i="95"/>
  <c r="AF183" i="95"/>
  <c r="AF174" i="95"/>
  <c r="AF166" i="95"/>
  <c r="AF158" i="95"/>
  <c r="AF150" i="95"/>
  <c r="AF212" i="95"/>
  <c r="AF159" i="95"/>
  <c r="AF240" i="95"/>
  <c r="AF230" i="95"/>
  <c r="AF221" i="95"/>
  <c r="AF210" i="95"/>
  <c r="AF200" i="95"/>
  <c r="AF190" i="95"/>
  <c r="AF182" i="95"/>
  <c r="AF173" i="95"/>
  <c r="AF165" i="95"/>
  <c r="AF157" i="95"/>
  <c r="AF149" i="95"/>
  <c r="AF224" i="95"/>
  <c r="AF203" i="95"/>
  <c r="AF194" i="95"/>
  <c r="AF177" i="95"/>
  <c r="AF160" i="95"/>
  <c r="AF142" i="95"/>
  <c r="AF262" i="95"/>
  <c r="AF242" i="95"/>
  <c r="AF223" i="95"/>
  <c r="AF202" i="95"/>
  <c r="AF167" i="95"/>
  <c r="AF141" i="95"/>
  <c r="AF259" i="95"/>
  <c r="AF239" i="95"/>
  <c r="AF229" i="95"/>
  <c r="AF220" i="95"/>
  <c r="AF207" i="95"/>
  <c r="AF199" i="95"/>
  <c r="AF189" i="95"/>
  <c r="AF181" i="95"/>
  <c r="AF172" i="95"/>
  <c r="AF164" i="95"/>
  <c r="AF156" i="95"/>
  <c r="AF148" i="95"/>
  <c r="AF250" i="95"/>
  <c r="AF234" i="95"/>
  <c r="AF213" i="95"/>
  <c r="AF185" i="95"/>
  <c r="AF168" i="95"/>
  <c r="AF152" i="95"/>
  <c r="AF233" i="95"/>
  <c r="AF184" i="95"/>
  <c r="AF255" i="95"/>
  <c r="AF237" i="95"/>
  <c r="AF228" i="95"/>
  <c r="AF217" i="95"/>
  <c r="AF206" i="95"/>
  <c r="AF198" i="95"/>
  <c r="AF188" i="95"/>
  <c r="AF180" i="95"/>
  <c r="AF171" i="95"/>
  <c r="AF163" i="95"/>
  <c r="AF155" i="95"/>
  <c r="AF147" i="95"/>
  <c r="AF254" i="95"/>
  <c r="AF236" i="95"/>
  <c r="AF227" i="95"/>
  <c r="AF216" i="95"/>
  <c r="AF205" i="95"/>
  <c r="AF197" i="95"/>
  <c r="AF187" i="95"/>
  <c r="AF179" i="95"/>
  <c r="AF170" i="95"/>
  <c r="AF162" i="95"/>
  <c r="AF154" i="95"/>
  <c r="AF144" i="95"/>
  <c r="AF193" i="95"/>
  <c r="AF151" i="95"/>
  <c r="AF264" i="95"/>
  <c r="AF253" i="95"/>
  <c r="AF235" i="95"/>
  <c r="AF226" i="95"/>
  <c r="AF215" i="95"/>
  <c r="AF204" i="95"/>
  <c r="AF195" i="95"/>
  <c r="AF186" i="95"/>
  <c r="AF178" i="95"/>
  <c r="AF169" i="95"/>
  <c r="AF161" i="95"/>
  <c r="AF153" i="95"/>
  <c r="AF143" i="95"/>
  <c r="AF176" i="95"/>
  <c r="K149" i="95"/>
  <c r="H27" i="42"/>
  <c r="AF311" i="95"/>
  <c r="AF353" i="95"/>
  <c r="AC27" i="42"/>
  <c r="N27" i="42"/>
  <c r="Q210" i="95"/>
  <c r="Q215" i="95"/>
  <c r="Q184" i="95"/>
  <c r="Q222" i="95"/>
  <c r="Q166" i="95"/>
  <c r="Q264" i="95"/>
  <c r="Q212" i="95"/>
  <c r="Q182" i="95"/>
  <c r="Q177" i="95"/>
  <c r="Q261" i="95"/>
  <c r="Q193" i="95"/>
  <c r="Q174" i="95"/>
  <c r="Q147" i="95"/>
  <c r="Q229" i="95"/>
  <c r="Q163" i="95"/>
  <c r="Q241" i="95"/>
  <c r="Q155" i="95"/>
  <c r="Q239" i="95"/>
  <c r="Q178" i="95"/>
  <c r="Q167" i="95"/>
  <c r="Q194" i="95"/>
  <c r="Q233" i="95"/>
  <c r="Q162" i="95"/>
  <c r="Q179" i="95"/>
  <c r="Q230" i="95"/>
  <c r="Q206" i="95"/>
  <c r="Q227" i="95"/>
  <c r="Q164" i="95"/>
  <c r="Q254" i="95"/>
  <c r="Q216" i="95"/>
  <c r="Q235" i="95"/>
  <c r="Q170" i="95"/>
  <c r="Q201" i="95"/>
  <c r="Q237" i="95"/>
  <c r="Q152" i="95"/>
  <c r="Q224" i="95"/>
  <c r="Q203" i="95"/>
  <c r="Q154" i="95"/>
  <c r="Q236" i="95"/>
  <c r="Q189" i="95"/>
  <c r="Q232" i="95"/>
  <c r="Q207" i="95"/>
  <c r="Q150" i="95"/>
  <c r="Q156" i="95"/>
  <c r="Q253" i="95"/>
  <c r="Q240" i="95"/>
  <c r="Q151" i="95"/>
  <c r="Q148" i="95"/>
  <c r="Q176" i="95"/>
  <c r="Q190" i="95"/>
  <c r="Q259" i="95"/>
  <c r="Q172" i="95"/>
  <c r="Q168" i="95"/>
  <c r="Q161" i="95"/>
  <c r="Q144" i="95"/>
  <c r="Q242" i="95"/>
  <c r="Q234" i="95"/>
  <c r="Q220" i="95"/>
  <c r="Q255" i="95"/>
  <c r="Q149" i="95"/>
  <c r="Q157" i="95"/>
  <c r="Q143" i="95"/>
  <c r="Q198" i="95"/>
  <c r="Q173" i="95"/>
  <c r="Q188" i="95"/>
  <c r="Q186" i="95"/>
  <c r="Q250" i="95"/>
  <c r="Q180" i="95"/>
  <c r="Q213" i="95"/>
  <c r="Q200" i="95"/>
  <c r="AD27" i="42"/>
  <c r="AI27" i="42"/>
  <c r="U24" i="42"/>
  <c r="W24" i="42"/>
  <c r="W27" i="42"/>
  <c r="K148" i="95"/>
  <c r="K215" i="95"/>
  <c r="K201" i="95"/>
  <c r="K223" i="95"/>
  <c r="K157" i="95"/>
  <c r="K195" i="95"/>
  <c r="K160" i="95"/>
  <c r="K237" i="95"/>
  <c r="K167" i="95"/>
  <c r="AB26" i="42"/>
  <c r="AB38" i="42" s="1"/>
  <c r="W187" i="95"/>
  <c r="W240" i="95"/>
  <c r="W186" i="95"/>
  <c r="W217" i="95"/>
  <c r="W181" i="95"/>
  <c r="W174" i="95"/>
  <c r="W226" i="95"/>
  <c r="W161" i="95"/>
  <c r="W180" i="95"/>
  <c r="W189" i="95"/>
  <c r="W239" i="95"/>
  <c r="W259" i="95"/>
  <c r="W158" i="95"/>
  <c r="W212" i="95"/>
  <c r="W165" i="95"/>
  <c r="W183" i="95"/>
  <c r="W170" i="95"/>
  <c r="W153" i="95"/>
  <c r="W172" i="95"/>
  <c r="W203" i="95"/>
  <c r="W154" i="95"/>
  <c r="W198" i="95"/>
  <c r="W205" i="95"/>
  <c r="W149" i="95"/>
  <c r="W204" i="95"/>
  <c r="W264" i="95"/>
  <c r="W184" i="95"/>
  <c r="W152" i="95"/>
  <c r="W147" i="95"/>
  <c r="W236" i="95"/>
  <c r="W197" i="95"/>
  <c r="W262" i="95"/>
  <c r="W206" i="95"/>
  <c r="W195" i="95"/>
  <c r="W163" i="95"/>
  <c r="W142" i="95"/>
  <c r="W220" i="95"/>
  <c r="W230" i="95"/>
  <c r="W169" i="95"/>
  <c r="W151" i="95"/>
  <c r="W211" i="95"/>
  <c r="W190" i="95"/>
  <c r="W253" i="95"/>
  <c r="W162" i="95"/>
  <c r="W210" i="95"/>
  <c r="W164" i="95"/>
  <c r="W160" i="95"/>
  <c r="W255" i="95"/>
  <c r="W141" i="95"/>
  <c r="W202" i="95"/>
  <c r="W227" i="95"/>
  <c r="W223" i="95"/>
  <c r="W199" i="95"/>
  <c r="W179" i="95"/>
  <c r="W188" i="95"/>
  <c r="W168" i="95"/>
  <c r="W200" i="95"/>
  <c r="W148" i="95"/>
  <c r="W201" i="95"/>
  <c r="W228" i="95"/>
  <c r="W171" i="95"/>
  <c r="W216" i="95"/>
  <c r="W222" i="95"/>
  <c r="W235" i="95"/>
  <c r="W176" i="95"/>
  <c r="W173" i="95"/>
  <c r="W193" i="95"/>
  <c r="W234" i="95"/>
  <c r="W167" i="95"/>
  <c r="W177" i="95"/>
  <c r="W157" i="95"/>
  <c r="W254" i="95"/>
  <c r="W144" i="95"/>
  <c r="W155" i="95"/>
  <c r="W232" i="95"/>
  <c r="W261" i="95"/>
  <c r="W166" i="95"/>
  <c r="W215" i="95"/>
  <c r="W143" i="95"/>
  <c r="W156" i="95"/>
  <c r="W178" i="95"/>
  <c r="W250" i="95"/>
  <c r="W229" i="95"/>
  <c r="W150" i="95"/>
  <c r="W159" i="95"/>
  <c r="W213" i="95"/>
  <c r="W242" i="95"/>
  <c r="W221" i="95"/>
  <c r="W241" i="95"/>
  <c r="W182" i="95"/>
  <c r="W194" i="95"/>
  <c r="W191" i="95"/>
  <c r="W233" i="95"/>
  <c r="W224" i="95"/>
  <c r="W207" i="95"/>
  <c r="W237" i="95"/>
  <c r="W185" i="95"/>
  <c r="K165" i="95"/>
  <c r="K224" i="95"/>
  <c r="K24" i="42"/>
  <c r="E237" i="93"/>
  <c r="E231" i="93"/>
  <c r="E99" i="93"/>
  <c r="E23" i="93"/>
  <c r="E184" i="93"/>
  <c r="E201" i="93"/>
  <c r="E19" i="93"/>
  <c r="E27" i="93"/>
  <c r="E227" i="93"/>
  <c r="E158" i="93"/>
  <c r="E13" i="93"/>
  <c r="E177" i="93"/>
  <c r="E106" i="93"/>
  <c r="E228" i="93"/>
  <c r="E33" i="93"/>
  <c r="E77" i="93"/>
  <c r="E224" i="93"/>
  <c r="E50" i="93"/>
  <c r="E194" i="93"/>
  <c r="E73" i="93"/>
  <c r="E235" i="93"/>
  <c r="E182" i="93"/>
  <c r="E83" i="93"/>
  <c r="E48" i="93"/>
  <c r="E159" i="93"/>
  <c r="E35" i="93"/>
  <c r="E175" i="93"/>
  <c r="E110" i="93"/>
  <c r="E221" i="93"/>
  <c r="E205" i="93"/>
  <c r="E242" i="93"/>
  <c r="E167" i="93"/>
  <c r="E230" i="93"/>
  <c r="E202" i="93"/>
  <c r="E103" i="93"/>
  <c r="E88" i="93"/>
  <c r="E55" i="93"/>
  <c r="E74" i="93"/>
  <c r="E25" i="93"/>
  <c r="E199" i="93"/>
  <c r="E66" i="93"/>
  <c r="E113" i="93"/>
  <c r="E169" i="93"/>
  <c r="E173" i="93"/>
  <c r="E171" i="93"/>
  <c r="E195" i="93"/>
  <c r="E183" i="93"/>
  <c r="E223" i="93"/>
  <c r="E188" i="93"/>
  <c r="E238" i="93"/>
  <c r="E86" i="93"/>
  <c r="E190" i="93"/>
  <c r="E214" i="93"/>
  <c r="E151" i="93"/>
  <c r="E78" i="93"/>
  <c r="E222" i="93"/>
  <c r="E164" i="93"/>
  <c r="E15" i="93"/>
  <c r="E42" i="93"/>
  <c r="E161" i="93"/>
  <c r="E31" i="93"/>
  <c r="E12" i="93"/>
  <c r="E156" i="93"/>
  <c r="E87" i="93"/>
  <c r="E234" i="93"/>
  <c r="E104" i="93"/>
  <c r="E198" i="93"/>
  <c r="E68" i="93"/>
  <c r="E144" i="93"/>
  <c r="E14" i="93"/>
  <c r="E166" i="93"/>
  <c r="E192" i="93"/>
  <c r="E62" i="93"/>
  <c r="E154" i="93"/>
  <c r="E82" i="93"/>
  <c r="E212" i="93"/>
  <c r="E191" i="93"/>
  <c r="E61" i="93"/>
  <c r="E186" i="93"/>
  <c r="E56" i="93"/>
  <c r="E174" i="93"/>
  <c r="E44" i="93"/>
  <c r="E206" i="93"/>
  <c r="E76" i="93"/>
  <c r="E38" i="93"/>
  <c r="E168" i="93"/>
  <c r="E57" i="93"/>
  <c r="E187" i="93"/>
  <c r="E95" i="93"/>
  <c r="E225" i="93"/>
  <c r="E22" i="93"/>
  <c r="E152" i="93"/>
  <c r="E211" i="93"/>
  <c r="E81" i="93"/>
  <c r="E18" i="93"/>
  <c r="E148" i="93"/>
  <c r="E200" i="93"/>
  <c r="E70" i="93"/>
  <c r="E30" i="93"/>
  <c r="E160" i="93"/>
  <c r="E59" i="93"/>
  <c r="E189" i="93"/>
  <c r="E111" i="93"/>
  <c r="E241" i="93"/>
  <c r="E150" i="93"/>
  <c r="E20" i="93"/>
  <c r="E181" i="93"/>
  <c r="E51" i="93"/>
  <c r="E179" i="93"/>
  <c r="E49" i="93"/>
  <c r="E40" i="93"/>
  <c r="E170" i="93"/>
  <c r="E32" i="93"/>
  <c r="E162" i="93"/>
  <c r="L27" i="42"/>
  <c r="K250" i="95"/>
  <c r="K227" i="95"/>
  <c r="K173" i="95"/>
  <c r="K166" i="95"/>
  <c r="K212" i="95"/>
  <c r="K242" i="95"/>
  <c r="K143" i="95"/>
  <c r="AA27" i="42"/>
  <c r="AA24" i="42"/>
  <c r="K204" i="95"/>
  <c r="K217" i="95"/>
  <c r="K187" i="95"/>
  <c r="AJ24" i="42"/>
  <c r="M24" i="42"/>
  <c r="J27" i="42"/>
  <c r="K193" i="95"/>
  <c r="K144" i="95"/>
  <c r="K236" i="95"/>
  <c r="K178" i="95"/>
  <c r="K176" i="95"/>
  <c r="K232" i="95"/>
  <c r="K197" i="95"/>
  <c r="K240" i="95"/>
  <c r="K254" i="95"/>
  <c r="K233" i="95"/>
  <c r="K158" i="95"/>
  <c r="K142" i="95"/>
  <c r="K172" i="95"/>
  <c r="K183" i="95"/>
  <c r="K194" i="95"/>
  <c r="K177" i="95"/>
  <c r="K190" i="95"/>
  <c r="K156" i="95"/>
  <c r="K184" i="95"/>
  <c r="K235" i="95"/>
  <c r="K153" i="95"/>
  <c r="K189" i="95"/>
  <c r="K164" i="95"/>
  <c r="K239" i="95"/>
  <c r="K259" i="95"/>
  <c r="K207" i="95"/>
  <c r="K221" i="95"/>
  <c r="K206" i="95"/>
  <c r="K222" i="95"/>
  <c r="K198" i="95"/>
  <c r="K226" i="95"/>
  <c r="K264" i="95"/>
  <c r="K261" i="95"/>
  <c r="K241" i="95"/>
  <c r="K228" i="95"/>
  <c r="K185" i="95"/>
  <c r="K230" i="95"/>
  <c r="K191" i="95"/>
  <c r="K180" i="95"/>
  <c r="K152" i="95"/>
  <c r="K234" i="95"/>
  <c r="K202" i="95"/>
  <c r="K163" i="95"/>
  <c r="K199" i="95"/>
  <c r="K155" i="95"/>
  <c r="K262" i="95"/>
  <c r="K162" i="95"/>
  <c r="K159" i="95"/>
  <c r="K186" i="95"/>
  <c r="K229" i="95"/>
  <c r="K181" i="95"/>
  <c r="Y24" i="42"/>
  <c r="K216" i="95"/>
  <c r="K169" i="95"/>
  <c r="K171" i="95"/>
  <c r="K205" i="95"/>
  <c r="K213" i="95"/>
  <c r="K253" i="95"/>
  <c r="K170" i="95"/>
  <c r="K188" i="95"/>
  <c r="K141" i="95"/>
  <c r="K147" i="95"/>
  <c r="K182" i="95"/>
  <c r="K220" i="95"/>
  <c r="K179" i="95"/>
  <c r="K200" i="95"/>
  <c r="K150" i="95"/>
  <c r="K255" i="95"/>
  <c r="K211" i="95"/>
  <c r="K174" i="95"/>
  <c r="K168" i="95"/>
  <c r="K203" i="95"/>
  <c r="K154" i="95"/>
  <c r="K151" i="95"/>
  <c r="O27" i="42"/>
  <c r="AC177" i="95"/>
  <c r="AC151" i="95"/>
  <c r="AC211" i="95"/>
  <c r="AC144" i="95"/>
  <c r="AC205" i="95"/>
  <c r="AC176" i="95"/>
  <c r="AC242" i="95"/>
  <c r="AC203" i="95"/>
  <c r="AC237" i="95"/>
  <c r="AC222" i="95"/>
  <c r="AC233" i="95"/>
  <c r="AC191" i="95"/>
  <c r="AC198" i="95"/>
  <c r="AC170" i="95"/>
  <c r="AC232" i="95"/>
  <c r="AC167" i="95"/>
  <c r="AC154" i="95"/>
  <c r="AC217" i="95"/>
  <c r="AC264" i="95"/>
  <c r="AC147" i="95"/>
  <c r="AC141" i="95"/>
  <c r="AC200" i="95"/>
  <c r="AC181" i="95"/>
  <c r="AC195" i="95"/>
  <c r="AC187" i="95"/>
  <c r="AC190" i="95"/>
  <c r="AC221" i="95"/>
  <c r="AC156" i="95"/>
  <c r="AC149" i="95"/>
  <c r="AC216" i="95"/>
  <c r="AC174" i="95"/>
  <c r="AC189" i="95"/>
  <c r="AC178" i="95"/>
  <c r="AC182" i="95"/>
  <c r="AC212" i="95"/>
  <c r="AC206" i="95"/>
  <c r="AC229" i="95"/>
  <c r="AC261" i="95"/>
  <c r="AC153" i="95"/>
  <c r="AC155" i="95"/>
  <c r="AC239" i="95"/>
  <c r="AC180" i="95"/>
  <c r="AC157" i="95"/>
  <c r="AC150" i="95"/>
  <c r="AC224" i="95"/>
  <c r="AC152" i="95"/>
  <c r="AC255" i="95"/>
  <c r="AC250" i="95"/>
  <c r="AC207" i="95"/>
  <c r="AC253" i="95"/>
  <c r="AC201" i="95"/>
  <c r="AC259" i="95"/>
  <c r="AC197" i="95"/>
  <c r="AC227" i="95"/>
  <c r="AC158" i="95"/>
  <c r="AC173" i="95"/>
  <c r="AC166" i="95"/>
  <c r="AC186" i="95"/>
  <c r="AC199" i="95"/>
  <c r="AC234" i="95"/>
  <c r="AC262" i="95"/>
  <c r="AC183" i="95"/>
  <c r="AC254" i="95"/>
  <c r="AC220" i="95"/>
  <c r="AC204" i="95"/>
  <c r="AC213" i="95"/>
  <c r="AC235" i="95"/>
  <c r="AC168" i="95"/>
  <c r="AC230" i="95"/>
  <c r="AC164" i="95"/>
  <c r="AC226" i="95"/>
  <c r="AC160" i="95"/>
  <c r="AC185" i="95"/>
  <c r="AC159" i="95"/>
  <c r="AC202" i="95"/>
  <c r="AC236" i="95"/>
  <c r="AC223" i="95"/>
  <c r="AC143" i="95"/>
  <c r="AC171" i="95"/>
  <c r="AC163" i="95"/>
  <c r="AC210" i="95"/>
  <c r="AC148" i="95"/>
  <c r="AC179" i="95"/>
  <c r="AC240" i="95"/>
  <c r="AC172" i="95"/>
  <c r="AC193" i="95"/>
  <c r="AC169" i="95"/>
  <c r="AC188" i="95"/>
  <c r="AC165" i="95"/>
  <c r="AC184" i="95"/>
  <c r="AC161" i="95"/>
  <c r="AC228" i="95"/>
  <c r="AC215" i="95"/>
  <c r="AC142" i="95"/>
  <c r="AC241" i="95"/>
  <c r="AC162" i="95"/>
  <c r="AC194" i="95"/>
  <c r="AG226" i="95"/>
  <c r="AG223" i="95"/>
  <c r="AG195" i="95"/>
  <c r="AG199" i="95"/>
  <c r="AG197" i="95"/>
  <c r="AG166" i="95"/>
  <c r="AG187" i="95"/>
  <c r="AG173" i="95"/>
  <c r="AG242" i="95"/>
  <c r="AG176" i="95"/>
  <c r="AG164" i="95"/>
  <c r="AG253" i="95"/>
  <c r="AG259" i="95"/>
  <c r="AG162" i="95"/>
  <c r="AG156" i="95"/>
  <c r="AG203" i="95"/>
  <c r="AG230" i="95"/>
  <c r="AG217" i="95"/>
  <c r="AG179" i="95"/>
  <c r="AG205" i="95"/>
  <c r="AG207" i="95"/>
  <c r="AG170" i="95"/>
  <c r="AG191" i="95"/>
  <c r="AG143" i="95"/>
  <c r="AG190" i="95"/>
  <c r="AG184" i="95"/>
  <c r="AG172" i="95"/>
  <c r="AG254" i="95"/>
  <c r="AG169" i="95"/>
  <c r="AG210" i="95"/>
  <c r="AG183" i="95"/>
  <c r="AG194" i="95"/>
  <c r="AG180" i="95"/>
  <c r="AG174" i="95"/>
  <c r="AG149" i="95"/>
  <c r="AG264" i="95"/>
  <c r="AG151" i="95"/>
  <c r="AG147" i="95"/>
  <c r="AG155" i="95"/>
  <c r="AG216" i="95"/>
  <c r="AG234" i="95"/>
  <c r="AG236" i="95"/>
  <c r="AG211" i="95"/>
  <c r="AG227" i="95"/>
  <c r="AG178" i="95"/>
  <c r="AG188" i="95"/>
  <c r="AG144" i="95"/>
  <c r="AG153" i="95"/>
  <c r="AG198" i="95"/>
  <c r="AG159" i="95"/>
  <c r="AG168" i="95"/>
  <c r="AG163" i="95"/>
  <c r="AG255" i="95"/>
  <c r="AG220" i="95"/>
  <c r="AG201" i="95"/>
  <c r="AG204" i="95"/>
  <c r="AG229" i="95"/>
  <c r="AG212" i="95"/>
  <c r="AG239" i="95"/>
  <c r="AG182" i="95"/>
  <c r="AG150" i="95"/>
  <c r="AG221" i="95"/>
  <c r="AG157" i="95"/>
  <c r="AG193" i="95"/>
  <c r="AG167" i="95"/>
  <c r="AG224" i="95"/>
  <c r="AG171" i="95"/>
  <c r="AG233" i="95"/>
  <c r="AG228" i="95"/>
  <c r="AG213" i="95"/>
  <c r="AG241" i="95"/>
  <c r="AG232" i="95"/>
  <c r="AG154" i="95"/>
  <c r="AG202" i="95"/>
  <c r="AG161" i="95"/>
  <c r="AG215" i="95"/>
  <c r="AG141" i="95"/>
  <c r="AG186" i="95"/>
  <c r="AG152" i="95"/>
  <c r="AG235" i="95"/>
  <c r="AG185" i="95"/>
  <c r="AG142" i="95"/>
  <c r="AG250" i="95"/>
  <c r="AG237" i="95"/>
  <c r="AG262" i="95"/>
  <c r="AG200" i="95"/>
  <c r="AG222" i="95"/>
  <c r="AG240" i="95"/>
  <c r="AG158" i="95"/>
  <c r="AG177" i="95"/>
  <c r="AG165" i="95"/>
  <c r="AG181" i="95"/>
  <c r="AG261" i="95"/>
  <c r="AG148" i="95"/>
  <c r="AG160" i="95"/>
  <c r="AG206" i="95"/>
  <c r="AG189" i="95"/>
  <c r="AE259" i="95"/>
  <c r="AE233" i="95"/>
  <c r="AE199" i="95"/>
  <c r="AE221" i="95"/>
  <c r="AE262" i="95"/>
  <c r="AE191" i="95"/>
  <c r="AE143" i="95"/>
  <c r="AE190" i="95"/>
  <c r="AE142" i="95"/>
  <c r="AE200" i="95"/>
  <c r="AE144" i="95"/>
  <c r="AE147" i="95"/>
  <c r="AE228" i="95"/>
  <c r="AE186" i="95"/>
  <c r="AE237" i="95"/>
  <c r="AE234" i="95"/>
  <c r="AE205" i="95"/>
  <c r="AE215" i="95"/>
  <c r="AE149" i="95"/>
  <c r="AE242" i="95"/>
  <c r="AE148" i="95"/>
  <c r="AE197" i="95"/>
  <c r="AE195" i="95"/>
  <c r="AE183" i="95"/>
  <c r="AE154" i="95"/>
  <c r="AE187" i="95"/>
  <c r="AE171" i="95"/>
  <c r="AE203" i="95"/>
  <c r="AE226" i="95"/>
  <c r="AE194" i="95"/>
  <c r="AE198" i="95"/>
  <c r="AE223" i="95"/>
  <c r="AE153" i="95"/>
  <c r="AE261" i="95"/>
  <c r="AE152" i="95"/>
  <c r="AE240" i="95"/>
  <c r="AE150" i="95"/>
  <c r="AE159" i="95"/>
  <c r="AE162" i="95"/>
  <c r="AE185" i="95"/>
  <c r="AE254" i="95"/>
  <c r="AE232" i="95"/>
  <c r="AE227" i="95"/>
  <c r="AE178" i="95"/>
  <c r="AE202" i="95"/>
  <c r="AE210" i="95"/>
  <c r="AE157" i="95"/>
  <c r="AE224" i="95"/>
  <c r="AE156" i="95"/>
  <c r="AE220" i="95"/>
  <c r="AE158" i="95"/>
  <c r="AE167" i="95"/>
  <c r="AE170" i="95"/>
  <c r="AE216" i="95"/>
  <c r="AE189" i="95"/>
  <c r="AE255" i="95"/>
  <c r="AE236" i="95"/>
  <c r="AE239" i="95"/>
  <c r="AE182" i="95"/>
  <c r="AE193" i="95"/>
  <c r="AE212" i="95"/>
  <c r="AE161" i="95"/>
  <c r="AE201" i="95"/>
  <c r="AE160" i="95"/>
  <c r="AE207" i="95"/>
  <c r="AE166" i="95"/>
  <c r="AE211" i="95"/>
  <c r="AE151" i="95"/>
  <c r="AE213" i="95"/>
  <c r="AE204" i="95"/>
  <c r="AE229" i="95"/>
  <c r="AE241" i="95"/>
  <c r="AE235" i="95"/>
  <c r="AE177" i="95"/>
  <c r="AE206" i="95"/>
  <c r="AE165" i="95"/>
  <c r="AE176" i="95"/>
  <c r="AE164" i="95"/>
  <c r="AE180" i="95"/>
  <c r="AE174" i="95"/>
  <c r="AE155" i="95"/>
  <c r="AE141" i="95"/>
  <c r="AE173" i="95"/>
  <c r="AE250" i="95"/>
  <c r="AE222" i="95"/>
  <c r="AE230" i="95"/>
  <c r="AE181" i="95"/>
  <c r="AE179" i="95"/>
  <c r="AE169" i="95"/>
  <c r="AE184" i="95"/>
  <c r="AE168" i="95"/>
  <c r="AE188" i="95"/>
  <c r="AE217" i="95"/>
  <c r="AE163" i="95"/>
  <c r="AE253" i="95"/>
  <c r="AE264" i="95"/>
  <c r="AE172" i="95"/>
  <c r="AE27" i="42"/>
  <c r="AE24" i="42"/>
  <c r="AB343" i="95"/>
  <c r="AB271" i="95"/>
  <c r="AB394" i="95"/>
  <c r="AB286" i="95"/>
  <c r="AB384" i="95"/>
  <c r="AB299" i="95"/>
  <c r="AB371" i="95"/>
  <c r="AB309" i="95"/>
  <c r="AB333" i="95"/>
  <c r="AB324" i="95"/>
  <c r="AB287" i="95"/>
  <c r="AB332" i="95"/>
  <c r="Z23" i="42"/>
  <c r="Z26" i="42"/>
  <c r="Z38" i="42" s="1"/>
  <c r="Z334" i="95"/>
  <c r="Z365" i="95"/>
  <c r="Z323" i="95"/>
  <c r="Z289" i="95"/>
  <c r="Z342" i="95"/>
  <c r="Z394" i="95"/>
  <c r="Z392" i="95"/>
  <c r="Z343" i="95"/>
  <c r="Z304" i="95"/>
  <c r="Z391" i="95"/>
  <c r="Z308" i="95"/>
  <c r="Z352" i="95"/>
  <c r="Z294" i="95"/>
  <c r="Z385" i="95"/>
  <c r="Z360" i="95"/>
  <c r="Z318" i="95"/>
  <c r="Z285" i="95"/>
  <c r="Z330" i="95"/>
  <c r="Z380" i="95"/>
  <c r="Z337" i="95"/>
  <c r="Z300" i="95"/>
  <c r="Z372" i="95"/>
  <c r="Z299" i="95"/>
  <c r="Z341" i="95"/>
  <c r="Z278" i="95"/>
  <c r="Z383" i="95"/>
  <c r="Z335" i="95"/>
  <c r="Z317" i="95"/>
  <c r="Z384" i="95"/>
  <c r="Z282" i="95"/>
  <c r="Z356" i="95"/>
  <c r="Z314" i="95"/>
  <c r="Z281" i="95"/>
  <c r="Z320" i="95"/>
  <c r="Z366" i="95"/>
  <c r="Z331" i="95"/>
  <c r="Z296" i="95"/>
  <c r="Z363" i="95"/>
  <c r="Z295" i="95"/>
  <c r="Z329" i="95"/>
  <c r="Z307" i="95"/>
  <c r="Z340" i="95"/>
  <c r="Z284" i="95"/>
  <c r="Z351" i="95"/>
  <c r="Z310" i="95"/>
  <c r="Z277" i="95"/>
  <c r="Z312" i="95"/>
  <c r="Z357" i="95"/>
  <c r="Z369" i="95"/>
  <c r="Z327" i="95"/>
  <c r="Z292" i="95"/>
  <c r="Z353" i="95"/>
  <c r="Z287" i="95"/>
  <c r="Z319" i="95"/>
  <c r="Z290" i="95"/>
  <c r="Z345" i="95"/>
  <c r="Z306" i="95"/>
  <c r="Z271" i="95"/>
  <c r="Z303" i="95"/>
  <c r="Z346" i="95"/>
  <c r="Z364" i="95"/>
  <c r="Z321" i="95"/>
  <c r="Z288" i="95"/>
  <c r="Z347" i="95"/>
  <c r="Z279" i="95"/>
  <c r="Z298" i="95"/>
  <c r="Z272" i="95"/>
  <c r="Z301" i="95"/>
  <c r="Z291" i="95"/>
  <c r="Z359" i="95"/>
  <c r="Z336" i="95"/>
  <c r="Z286" i="95"/>
  <c r="Z333" i="95"/>
  <c r="Z332" i="95"/>
  <c r="Z297" i="95"/>
  <c r="Z367" i="95"/>
  <c r="Z283" i="95"/>
  <c r="Z324" i="95"/>
  <c r="Z354" i="95"/>
  <c r="Z313" i="95"/>
  <c r="Z280" i="95"/>
  <c r="Z325" i="95"/>
  <c r="Z371" i="95"/>
  <c r="Z302" i="95"/>
  <c r="Z389" i="95"/>
  <c r="Z370" i="95"/>
  <c r="Z328" i="95"/>
  <c r="Z293" i="95"/>
  <c r="Z358" i="95"/>
  <c r="Z273" i="95"/>
  <c r="Z315" i="95"/>
  <c r="Z350" i="95"/>
  <c r="Z309" i="95"/>
  <c r="Z274" i="95"/>
  <c r="Z316" i="95"/>
  <c r="Z362" i="95"/>
  <c r="Z311" i="95"/>
  <c r="Y333" i="95"/>
  <c r="Y285" i="95"/>
  <c r="Y343" i="95"/>
  <c r="Y323" i="95"/>
  <c r="Y363" i="95"/>
  <c r="Y314" i="95"/>
  <c r="Y281" i="95"/>
  <c r="Y289" i="95"/>
  <c r="Y287" i="95"/>
  <c r="Y310" i="95"/>
  <c r="Y277" i="95"/>
  <c r="Y319" i="95"/>
  <c r="Y336" i="95"/>
  <c r="Y271" i="95"/>
  <c r="Y313" i="95"/>
  <c r="Y335" i="95"/>
  <c r="Y298" i="95"/>
  <c r="Y367" i="95"/>
  <c r="Y273" i="95"/>
  <c r="Y297" i="95"/>
  <c r="Y296" i="95"/>
  <c r="Y366" i="95"/>
  <c r="Y288" i="95"/>
  <c r="Y317" i="95"/>
  <c r="Y262" i="95"/>
  <c r="Y210" i="95"/>
  <c r="Y171" i="95"/>
  <c r="Y213" i="95"/>
  <c r="Y191" i="95"/>
  <c r="Y148" i="95"/>
  <c r="Y241" i="95"/>
  <c r="Y185" i="95"/>
  <c r="Y264" i="95"/>
  <c r="Y143" i="95"/>
  <c r="Y149" i="95"/>
  <c r="Y176" i="95"/>
  <c r="Y190" i="95"/>
  <c r="Y203" i="95"/>
  <c r="Y202" i="95"/>
  <c r="Y167" i="95"/>
  <c r="Y261" i="95"/>
  <c r="Y207" i="95"/>
  <c r="Y186" i="95"/>
  <c r="Y233" i="95"/>
  <c r="Y222" i="95"/>
  <c r="Y179" i="95"/>
  <c r="Y242" i="95"/>
  <c r="Y141" i="95"/>
  <c r="Y144" i="95"/>
  <c r="Y240" i="95"/>
  <c r="Y198" i="95"/>
  <c r="Y163" i="95"/>
  <c r="Y181" i="95"/>
  <c r="Y212" i="95"/>
  <c r="Y200" i="95"/>
  <c r="Y236" i="95"/>
  <c r="Y173" i="95"/>
  <c r="Y223" i="95"/>
  <c r="Y232" i="95"/>
  <c r="Y259" i="95"/>
  <c r="Y220" i="95"/>
  <c r="Y142" i="95"/>
  <c r="Y254" i="95"/>
  <c r="Y235" i="95"/>
  <c r="Y193" i="95"/>
  <c r="Y159" i="95"/>
  <c r="Y239" i="95"/>
  <c r="Y237" i="95"/>
  <c r="Y174" i="95"/>
  <c r="Y195" i="95"/>
  <c r="Y187" i="95"/>
  <c r="Y227" i="95"/>
  <c r="Y168" i="95"/>
  <c r="Y201" i="95"/>
  <c r="Y211" i="95"/>
  <c r="Y215" i="95"/>
  <c r="Y150" i="95"/>
  <c r="Y204" i="95"/>
  <c r="Y230" i="95"/>
  <c r="Y188" i="95"/>
  <c r="Y155" i="95"/>
  <c r="Y234" i="95"/>
  <c r="Y228" i="95"/>
  <c r="Y169" i="95"/>
  <c r="Y183" i="95"/>
  <c r="Y177" i="95"/>
  <c r="Y216" i="95"/>
  <c r="Y162" i="95"/>
  <c r="Y189" i="95"/>
  <c r="Y194" i="95"/>
  <c r="Y250" i="95"/>
  <c r="Y226" i="95"/>
  <c r="Y184" i="95"/>
  <c r="Y151" i="95"/>
  <c r="Y229" i="95"/>
  <c r="Y217" i="95"/>
  <c r="Y164" i="95"/>
  <c r="Y172" i="95"/>
  <c r="Y165" i="95"/>
  <c r="Y205" i="95"/>
  <c r="Y157" i="95"/>
  <c r="Y178" i="95"/>
  <c r="Y182" i="95"/>
  <c r="Y199" i="95"/>
  <c r="Y160" i="95"/>
  <c r="Y255" i="95"/>
  <c r="Y253" i="95"/>
  <c r="Y221" i="95"/>
  <c r="Y180" i="95"/>
  <c r="Y147" i="95"/>
  <c r="Y224" i="95"/>
  <c r="Y206" i="95"/>
  <c r="Y158" i="95"/>
  <c r="Y161" i="95"/>
  <c r="Y154" i="95"/>
  <c r="Y197" i="95"/>
  <c r="Y152" i="95"/>
  <c r="Y166" i="95"/>
  <c r="Y170" i="95"/>
  <c r="Y153" i="95"/>
  <c r="Y156" i="95"/>
  <c r="U239" i="95"/>
  <c r="U242" i="95"/>
  <c r="U178" i="95"/>
  <c r="U156" i="95"/>
  <c r="U155" i="95"/>
  <c r="U200" i="95"/>
  <c r="U232" i="95"/>
  <c r="U160" i="95"/>
  <c r="U202" i="95"/>
  <c r="U204" i="95"/>
  <c r="U188" i="95"/>
  <c r="U150" i="95"/>
  <c r="U183" i="95"/>
  <c r="U259" i="95"/>
  <c r="U158" i="95"/>
  <c r="U185" i="95"/>
  <c r="U233" i="95"/>
  <c r="U172" i="95"/>
  <c r="U255" i="95"/>
  <c r="U199" i="95"/>
  <c r="U171" i="95"/>
  <c r="U207" i="95"/>
  <c r="U169" i="95"/>
  <c r="U163" i="95"/>
  <c r="U144" i="95"/>
  <c r="U190" i="95"/>
  <c r="U254" i="95"/>
  <c r="U226" i="95"/>
  <c r="U167" i="95"/>
  <c r="U235" i="95"/>
  <c r="U205" i="95"/>
  <c r="U241" i="95"/>
  <c r="U197" i="95"/>
  <c r="U153" i="95"/>
  <c r="U166" i="95"/>
  <c r="U148" i="95"/>
  <c r="U211" i="95"/>
  <c r="U261" i="95"/>
  <c r="U182" i="95"/>
  <c r="U237" i="95"/>
  <c r="U191" i="95"/>
  <c r="U250" i="95"/>
  <c r="U176" i="95"/>
  <c r="U162" i="95"/>
  <c r="U236" i="95"/>
  <c r="U184" i="95"/>
  <c r="U229" i="95"/>
  <c r="U164" i="95"/>
  <c r="U217" i="95"/>
  <c r="U149" i="95"/>
  <c r="U234" i="95"/>
  <c r="U186" i="95"/>
  <c r="U262" i="95"/>
  <c r="U221" i="95"/>
  <c r="U174" i="95"/>
  <c r="U240" i="95"/>
  <c r="U215" i="95"/>
  <c r="U206" i="95"/>
  <c r="U173" i="95"/>
  <c r="U170" i="95"/>
  <c r="U147" i="95"/>
  <c r="U212" i="95"/>
  <c r="U224" i="95"/>
  <c r="U165" i="95"/>
  <c r="U220" i="95"/>
  <c r="U179" i="95"/>
  <c r="U187" i="95"/>
  <c r="U228" i="95"/>
  <c r="U152" i="95"/>
  <c r="U189" i="95"/>
  <c r="U159" i="95"/>
  <c r="U227" i="95"/>
  <c r="U193" i="95"/>
  <c r="U180" i="95"/>
  <c r="U264" i="95"/>
  <c r="U216" i="95"/>
  <c r="U177" i="95"/>
  <c r="U154" i="95"/>
  <c r="U223" i="95"/>
  <c r="U181" i="95"/>
  <c r="U141" i="95"/>
  <c r="U151" i="95"/>
  <c r="U230" i="95"/>
  <c r="U201" i="95"/>
  <c r="U161" i="95"/>
  <c r="U157" i="95"/>
  <c r="U194" i="95"/>
  <c r="U142" i="95"/>
  <c r="U213" i="95"/>
  <c r="U168" i="95"/>
  <c r="U195" i="95"/>
  <c r="U222" i="95"/>
  <c r="U210" i="95"/>
  <c r="U253" i="95"/>
  <c r="U143" i="95"/>
  <c r="U203" i="95"/>
  <c r="U198" i="95"/>
  <c r="U369" i="95"/>
  <c r="U360" i="95"/>
  <c r="U279" i="95"/>
  <c r="U304" i="95"/>
  <c r="U314" i="95"/>
  <c r="U302" i="95"/>
  <c r="U306" i="95"/>
  <c r="U389" i="95"/>
  <c r="U363" i="95"/>
  <c r="U359" i="95"/>
  <c r="U341" i="95"/>
  <c r="U274" i="95"/>
  <c r="U293" i="95"/>
  <c r="U297" i="95"/>
  <c r="U334" i="95"/>
  <c r="U372" i="95"/>
  <c r="U352" i="95"/>
  <c r="U315" i="95"/>
  <c r="U281" i="95"/>
  <c r="U301" i="95"/>
  <c r="U335" i="95"/>
  <c r="U370" i="95"/>
  <c r="U336" i="95"/>
  <c r="U316" i="95"/>
  <c r="U296" i="95"/>
  <c r="U277" i="95"/>
  <c r="U367" i="95"/>
  <c r="U351" i="95"/>
  <c r="U319" i="95"/>
  <c r="U283" i="95"/>
  <c r="U280" i="95"/>
  <c r="U317" i="95"/>
  <c r="U312" i="95"/>
  <c r="U273" i="95"/>
  <c r="U328" i="95"/>
  <c r="U340" i="95"/>
  <c r="U327" i="95"/>
  <c r="U347" i="95"/>
  <c r="U324" i="95"/>
  <c r="U291" i="95"/>
  <c r="U282" i="95"/>
  <c r="U289" i="95"/>
  <c r="U391" i="95"/>
  <c r="U323" i="95"/>
  <c r="U346" i="95"/>
  <c r="U313" i="95"/>
  <c r="U295" i="95"/>
  <c r="U290" i="95"/>
  <c r="U292" i="95"/>
  <c r="U285" i="95"/>
  <c r="U383" i="95"/>
  <c r="U308" i="95"/>
  <c r="U309" i="95"/>
  <c r="U354" i="95"/>
  <c r="U325" i="95"/>
  <c r="U362" i="95"/>
  <c r="U337" i="95"/>
  <c r="U287" i="95"/>
  <c r="U371" i="95"/>
  <c r="U356" i="95"/>
  <c r="U303" i="95"/>
  <c r="U365" i="95"/>
  <c r="U321" i="95"/>
  <c r="U357" i="95"/>
  <c r="U272" i="95"/>
  <c r="U300" i="95"/>
  <c r="U385" i="95"/>
  <c r="U330" i="95"/>
  <c r="U310" i="95"/>
  <c r="U329" i="95"/>
  <c r="U345" i="95"/>
  <c r="U364" i="95"/>
  <c r="U288" i="95"/>
  <c r="U342" i="95"/>
  <c r="U278" i="95"/>
  <c r="U333" i="95"/>
  <c r="U343" i="95"/>
  <c r="U284" i="95"/>
  <c r="U307" i="95"/>
  <c r="U358" i="95"/>
  <c r="U286" i="95"/>
  <c r="U311" i="95"/>
  <c r="U320" i="95"/>
  <c r="U353" i="95"/>
  <c r="U392" i="95"/>
  <c r="U366" i="95"/>
  <c r="U350" i="95"/>
  <c r="U380" i="95"/>
  <c r="U318" i="95"/>
  <c r="U384" i="95"/>
  <c r="U332" i="95"/>
  <c r="U294" i="95"/>
  <c r="U394" i="95"/>
  <c r="U331" i="95"/>
  <c r="U271" i="95"/>
  <c r="U298" i="95"/>
  <c r="U299" i="95"/>
  <c r="Q27" i="42"/>
  <c r="T250" i="95"/>
  <c r="T234" i="95"/>
  <c r="T211" i="95"/>
  <c r="T239" i="95"/>
  <c r="T182" i="95"/>
  <c r="T154" i="95"/>
  <c r="T215" i="95"/>
  <c r="T157" i="95"/>
  <c r="T202" i="95"/>
  <c r="T197" i="95"/>
  <c r="T207" i="95"/>
  <c r="T167" i="95"/>
  <c r="T204" i="95"/>
  <c r="T264" i="95"/>
  <c r="T253" i="95"/>
  <c r="T236" i="95"/>
  <c r="T212" i="95"/>
  <c r="T241" i="95"/>
  <c r="T242" i="95"/>
  <c r="T158" i="95"/>
  <c r="T198" i="95"/>
  <c r="T161" i="95"/>
  <c r="T177" i="95"/>
  <c r="T151" i="95"/>
  <c r="T180" i="95"/>
  <c r="T148" i="95"/>
  <c r="T178" i="95"/>
  <c r="T190" i="95"/>
  <c r="T259" i="95"/>
  <c r="T233" i="95"/>
  <c r="T227" i="95"/>
  <c r="T213" i="95"/>
  <c r="T222" i="95"/>
  <c r="T224" i="95"/>
  <c r="T162" i="95"/>
  <c r="T193" i="95"/>
  <c r="T165" i="95"/>
  <c r="T147" i="95"/>
  <c r="T159" i="95"/>
  <c r="T189" i="95"/>
  <c r="T172" i="95"/>
  <c r="T183" i="95"/>
  <c r="T153" i="95"/>
  <c r="T237" i="95"/>
  <c r="T235" i="95"/>
  <c r="T200" i="95"/>
  <c r="T216" i="95"/>
  <c r="T201" i="95"/>
  <c r="T166" i="95"/>
  <c r="T181" i="95"/>
  <c r="T169" i="95"/>
  <c r="T185" i="95"/>
  <c r="T141" i="95"/>
  <c r="T152" i="95"/>
  <c r="T210" i="95"/>
  <c r="T221" i="95"/>
  <c r="T203" i="95"/>
  <c r="T226" i="95"/>
  <c r="T206" i="95"/>
  <c r="T199" i="95"/>
  <c r="T176" i="95"/>
  <c r="T170" i="95"/>
  <c r="T187" i="95"/>
  <c r="T173" i="95"/>
  <c r="T186" i="95"/>
  <c r="T220" i="95"/>
  <c r="T160" i="95"/>
  <c r="T230" i="95"/>
  <c r="T223" i="95"/>
  <c r="T195" i="95"/>
  <c r="T205" i="95"/>
  <c r="T184" i="95"/>
  <c r="T174" i="95"/>
  <c r="T191" i="95"/>
  <c r="T143" i="95"/>
  <c r="T155" i="95"/>
  <c r="T156" i="95"/>
  <c r="T168" i="95"/>
  <c r="T261" i="95"/>
  <c r="T229" i="95"/>
  <c r="T171" i="95"/>
  <c r="T254" i="95"/>
  <c r="T232" i="95"/>
  <c r="T217" i="95"/>
  <c r="T179" i="95"/>
  <c r="T194" i="95"/>
  <c r="T188" i="95"/>
  <c r="T144" i="95"/>
  <c r="T149" i="95"/>
  <c r="T228" i="95"/>
  <c r="T163" i="95"/>
  <c r="T164" i="95"/>
  <c r="T142" i="95"/>
  <c r="T262" i="95"/>
  <c r="T255" i="95"/>
  <c r="T150" i="95"/>
  <c r="T240" i="95"/>
  <c r="O254" i="95"/>
  <c r="O228" i="95"/>
  <c r="O215" i="95"/>
  <c r="O242" i="95"/>
  <c r="O184" i="95"/>
  <c r="O190" i="95"/>
  <c r="O142" i="95"/>
  <c r="O147" i="95"/>
  <c r="O211" i="95"/>
  <c r="O153" i="95"/>
  <c r="O154" i="95"/>
  <c r="O166" i="95"/>
  <c r="O255" i="95"/>
  <c r="O204" i="95"/>
  <c r="O227" i="95"/>
  <c r="O198" i="95"/>
  <c r="O220" i="95"/>
  <c r="O229" i="95"/>
  <c r="O148" i="95"/>
  <c r="O151" i="95"/>
  <c r="O183" i="95"/>
  <c r="O161" i="95"/>
  <c r="O162" i="95"/>
  <c r="O174" i="95"/>
  <c r="O191" i="95"/>
  <c r="O250" i="95"/>
  <c r="O232" i="95"/>
  <c r="O202" i="95"/>
  <c r="O224" i="95"/>
  <c r="O239" i="95"/>
  <c r="O152" i="95"/>
  <c r="O223" i="95"/>
  <c r="O155" i="95"/>
  <c r="O217" i="95"/>
  <c r="O169" i="95"/>
  <c r="O144" i="95"/>
  <c r="O241" i="95"/>
  <c r="O262" i="95"/>
  <c r="O236" i="95"/>
  <c r="O233" i="95"/>
  <c r="O193" i="95"/>
  <c r="O197" i="95"/>
  <c r="O222" i="95"/>
  <c r="O156" i="95"/>
  <c r="O210" i="95"/>
  <c r="O159" i="95"/>
  <c r="O213" i="95"/>
  <c r="O143" i="95"/>
  <c r="O205" i="95"/>
  <c r="O165" i="95"/>
  <c r="O253" i="95"/>
  <c r="O235" i="95"/>
  <c r="O230" i="95"/>
  <c r="O177" i="95"/>
  <c r="O201" i="95"/>
  <c r="O199" i="95"/>
  <c r="O160" i="95"/>
  <c r="O212" i="95"/>
  <c r="O163" i="95"/>
  <c r="O200" i="95"/>
  <c r="O188" i="95"/>
  <c r="O178" i="95"/>
  <c r="O170" i="95"/>
  <c r="O237" i="95"/>
  <c r="O176" i="95"/>
  <c r="O168" i="95"/>
  <c r="O171" i="95"/>
  <c r="O150" i="95"/>
  <c r="O221" i="95"/>
  <c r="O180" i="95"/>
  <c r="O172" i="95"/>
  <c r="O141" i="95"/>
  <c r="O173" i="95"/>
  <c r="O261" i="95"/>
  <c r="O259" i="95"/>
  <c r="O234" i="95"/>
  <c r="O181" i="95"/>
  <c r="O207" i="95"/>
  <c r="O194" i="95"/>
  <c r="O164" i="95"/>
  <c r="O206" i="95"/>
  <c r="O167" i="95"/>
  <c r="O195" i="95"/>
  <c r="O149" i="95"/>
  <c r="O187" i="95"/>
  <c r="O203" i="95"/>
  <c r="O264" i="95"/>
  <c r="O185" i="95"/>
  <c r="O182" i="95"/>
  <c r="O179" i="95"/>
  <c r="O157" i="95"/>
  <c r="O226" i="95"/>
  <c r="O240" i="95"/>
  <c r="O186" i="95"/>
  <c r="O189" i="95"/>
  <c r="O216" i="95"/>
  <c r="O158" i="95"/>
  <c r="N26" i="42"/>
  <c r="N38" i="42" s="1"/>
  <c r="N23" i="42"/>
  <c r="M23" i="42"/>
  <c r="M26" i="42"/>
  <c r="M38" i="42" s="1"/>
  <c r="K340" i="95"/>
  <c r="K304" i="95"/>
  <c r="K310" i="95"/>
  <c r="K314" i="95"/>
  <c r="K345" i="95"/>
  <c r="K364" i="95"/>
  <c r="K282" i="95"/>
  <c r="K302" i="95"/>
  <c r="K389" i="95"/>
  <c r="K297" i="95"/>
  <c r="K371" i="95"/>
  <c r="K394" i="95"/>
  <c r="J26" i="42"/>
  <c r="J38" i="42" s="1"/>
  <c r="J23" i="42"/>
  <c r="I23" i="42"/>
  <c r="I26" i="42"/>
  <c r="I38" i="42" s="1"/>
  <c r="H23" i="42"/>
  <c r="H26" i="42"/>
  <c r="H38" i="42" s="1"/>
  <c r="E27" i="42"/>
  <c r="E24" i="42"/>
  <c r="E26" i="42"/>
  <c r="E38" i="42" s="1"/>
  <c r="G234" i="95"/>
  <c r="G194" i="95"/>
  <c r="G160" i="95"/>
  <c r="G236" i="95"/>
  <c r="G162" i="95"/>
  <c r="G210" i="95"/>
  <c r="G228" i="95"/>
  <c r="G188" i="95"/>
  <c r="G155" i="95"/>
  <c r="G227" i="95"/>
  <c r="G150" i="95"/>
  <c r="G195" i="95"/>
  <c r="G164" i="95"/>
  <c r="G229" i="95"/>
  <c r="G189" i="95"/>
  <c r="G156" i="95"/>
  <c r="G222" i="95"/>
  <c r="G154" i="95"/>
  <c r="G200" i="95"/>
  <c r="G223" i="95"/>
  <c r="G184" i="95"/>
  <c r="G151" i="95"/>
  <c r="G211" i="95"/>
  <c r="G264" i="95"/>
  <c r="G186" i="95"/>
  <c r="G159" i="95"/>
  <c r="G224" i="95"/>
  <c r="G185" i="95"/>
  <c r="G152" i="95"/>
  <c r="G216" i="95"/>
  <c r="G144" i="95"/>
  <c r="G190" i="95"/>
  <c r="G262" i="95"/>
  <c r="G217" i="95"/>
  <c r="G180" i="95"/>
  <c r="G147" i="95"/>
  <c r="G201" i="95"/>
  <c r="G182" i="95"/>
  <c r="G170" i="95"/>
  <c r="G193" i="95"/>
  <c r="G220" i="95"/>
  <c r="G181" i="95"/>
  <c r="G148" i="95"/>
  <c r="G205" i="95"/>
  <c r="G178" i="95"/>
  <c r="G255" i="95"/>
  <c r="G212" i="95"/>
  <c r="G176" i="95"/>
  <c r="G141" i="95"/>
  <c r="G191" i="95"/>
  <c r="G173" i="95"/>
  <c r="G239" i="95"/>
  <c r="G221" i="95"/>
  <c r="G233" i="95"/>
  <c r="G232" i="95"/>
  <c r="G259" i="95"/>
  <c r="G213" i="95"/>
  <c r="G177" i="95"/>
  <c r="G142" i="95"/>
  <c r="G197" i="95"/>
  <c r="G253" i="95"/>
  <c r="G169" i="95"/>
  <c r="G206" i="95"/>
  <c r="G171" i="95"/>
  <c r="G183" i="95"/>
  <c r="G235" i="95"/>
  <c r="G165" i="95"/>
  <c r="G199" i="95"/>
  <c r="G204" i="95"/>
  <c r="G250" i="95"/>
  <c r="G207" i="95"/>
  <c r="G172" i="95"/>
  <c r="G187" i="95"/>
  <c r="G240" i="95"/>
  <c r="G161" i="95"/>
  <c r="G242" i="95"/>
  <c r="G202" i="95"/>
  <c r="G167" i="95"/>
  <c r="G254" i="95"/>
  <c r="G174" i="95"/>
  <c r="G226" i="95"/>
  <c r="G157" i="95"/>
  <c r="G203" i="95"/>
  <c r="G168" i="95"/>
  <c r="G261" i="95"/>
  <c r="G179" i="95"/>
  <c r="G230" i="95"/>
  <c r="G153" i="95"/>
  <c r="G237" i="95"/>
  <c r="G198" i="95"/>
  <c r="G163" i="95"/>
  <c r="G241" i="95"/>
  <c r="G166" i="95"/>
  <c r="G215" i="95"/>
  <c r="G149" i="95"/>
  <c r="G143" i="95"/>
  <c r="G158" i="95"/>
  <c r="F27" i="42"/>
  <c r="F24" i="42"/>
  <c r="F26" i="42"/>
  <c r="F38" i="42" s="1"/>
  <c r="F23" i="42"/>
  <c r="U190" i="113" l="1"/>
  <c r="U210" i="113"/>
  <c r="X174" i="113"/>
  <c r="X213" i="113"/>
  <c r="M282" i="95"/>
  <c r="X167" i="113"/>
  <c r="X220" i="113"/>
  <c r="M335" i="95"/>
  <c r="X246" i="113"/>
  <c r="X230" i="113"/>
  <c r="M300" i="95"/>
  <c r="X161" i="113"/>
  <c r="X183" i="113"/>
  <c r="X232" i="113"/>
  <c r="X141" i="113"/>
  <c r="X177" i="113"/>
  <c r="X235" i="113"/>
  <c r="AB387" i="95"/>
  <c r="X199" i="113"/>
  <c r="X156" i="113"/>
  <c r="R237" i="113"/>
  <c r="R240" i="113"/>
  <c r="R226" i="113"/>
  <c r="R221" i="113"/>
  <c r="R233" i="113"/>
  <c r="R204" i="113"/>
  <c r="R199" i="113"/>
  <c r="R186" i="113"/>
  <c r="R156" i="113"/>
  <c r="R160" i="113"/>
  <c r="R182" i="113"/>
  <c r="R161" i="113"/>
  <c r="R189" i="113"/>
  <c r="R223" i="113"/>
  <c r="R222" i="113"/>
  <c r="R178" i="113"/>
  <c r="R142" i="113"/>
  <c r="R246" i="113"/>
  <c r="R236" i="113"/>
  <c r="R224" i="113"/>
  <c r="R220" i="113"/>
  <c r="R213" i="113"/>
  <c r="R180" i="113"/>
  <c r="R198" i="113"/>
  <c r="R149" i="113"/>
  <c r="R261" i="113"/>
  <c r="R152" i="113"/>
  <c r="R191" i="113"/>
  <c r="R166" i="113"/>
  <c r="R154" i="113"/>
  <c r="R228" i="113"/>
  <c r="R147" i="113"/>
  <c r="R227" i="113"/>
  <c r="R170" i="113"/>
  <c r="R248" i="113"/>
  <c r="R234" i="113"/>
  <c r="R264" i="113"/>
  <c r="R217" i="113"/>
  <c r="R212" i="113"/>
  <c r="R188" i="113"/>
  <c r="R179" i="113"/>
  <c r="R157" i="113"/>
  <c r="R203" i="113"/>
  <c r="R169" i="113"/>
  <c r="R167" i="113"/>
  <c r="R174" i="113"/>
  <c r="R173" i="113"/>
  <c r="R247" i="113"/>
  <c r="R172" i="113"/>
  <c r="R256" i="113"/>
  <c r="R148" i="113"/>
  <c r="R190" i="113"/>
  <c r="R250" i="113"/>
  <c r="R232" i="113"/>
  <c r="R262" i="113"/>
  <c r="R216" i="113"/>
  <c r="R211" i="113"/>
  <c r="R151" i="113"/>
  <c r="R187" i="113"/>
  <c r="R197" i="113"/>
  <c r="R184" i="113"/>
  <c r="R165" i="113"/>
  <c r="R239" i="113"/>
  <c r="R144" i="113"/>
  <c r="R171" i="113"/>
  <c r="R253" i="113"/>
  <c r="R162" i="113"/>
  <c r="R205" i="113"/>
  <c r="R257" i="113"/>
  <c r="R230" i="113"/>
  <c r="R249" i="113"/>
  <c r="R215" i="113"/>
  <c r="R210" i="113"/>
  <c r="R159" i="113"/>
  <c r="R150" i="113"/>
  <c r="R194" i="113"/>
  <c r="R183" i="113"/>
  <c r="R259" i="113"/>
  <c r="R195" i="113"/>
  <c r="R155" i="113"/>
  <c r="R163" i="113"/>
  <c r="R201" i="113"/>
  <c r="R185" i="113"/>
  <c r="R141" i="113"/>
  <c r="R200" i="113"/>
  <c r="R255" i="113"/>
  <c r="R229" i="113"/>
  <c r="R241" i="113"/>
  <c r="R254" i="113"/>
  <c r="R207" i="113"/>
  <c r="R202" i="113"/>
  <c r="R158" i="113"/>
  <c r="R193" i="113"/>
  <c r="R153" i="113"/>
  <c r="R181" i="113"/>
  <c r="R176" i="113"/>
  <c r="R164" i="113"/>
  <c r="R143" i="113"/>
  <c r="R206" i="113"/>
  <c r="R235" i="113"/>
  <c r="R177" i="113"/>
  <c r="R242" i="113"/>
  <c r="R168" i="113"/>
  <c r="U262" i="113"/>
  <c r="U222" i="113"/>
  <c r="U254" i="113"/>
  <c r="U242" i="113"/>
  <c r="U227" i="113"/>
  <c r="U206" i="113"/>
  <c r="U198" i="113"/>
  <c r="U191" i="113"/>
  <c r="U160" i="113"/>
  <c r="U165" i="113"/>
  <c r="U150" i="113"/>
  <c r="U168" i="113"/>
  <c r="U178" i="113"/>
  <c r="U261" i="113"/>
  <c r="U221" i="113"/>
  <c r="U241" i="113"/>
  <c r="U240" i="113"/>
  <c r="U226" i="113"/>
  <c r="U205" i="113"/>
  <c r="U197" i="113"/>
  <c r="U154" i="113"/>
  <c r="U180" i="113"/>
  <c r="U173" i="113"/>
  <c r="U163" i="113"/>
  <c r="U186" i="113"/>
  <c r="U157" i="113"/>
  <c r="U246" i="113"/>
  <c r="U220" i="113"/>
  <c r="U239" i="113"/>
  <c r="U236" i="113"/>
  <c r="U224" i="113"/>
  <c r="U204" i="113"/>
  <c r="U195" i="113"/>
  <c r="U182" i="113"/>
  <c r="U188" i="113"/>
  <c r="U143" i="113"/>
  <c r="U171" i="113"/>
  <c r="U148" i="113"/>
  <c r="U174" i="113"/>
  <c r="U250" i="113"/>
  <c r="U216" i="113"/>
  <c r="U233" i="113"/>
  <c r="U232" i="113"/>
  <c r="U212" i="113"/>
  <c r="U202" i="113"/>
  <c r="U193" i="113"/>
  <c r="U153" i="113"/>
  <c r="U159" i="113"/>
  <c r="U155" i="113"/>
  <c r="U147" i="113"/>
  <c r="U184" i="113"/>
  <c r="U144" i="113"/>
  <c r="U247" i="113"/>
  <c r="U215" i="113"/>
  <c r="U257" i="113"/>
  <c r="U230" i="113"/>
  <c r="U211" i="113"/>
  <c r="U201" i="113"/>
  <c r="U176" i="113"/>
  <c r="U181" i="113"/>
  <c r="U179" i="113"/>
  <c r="U164" i="113"/>
  <c r="U149" i="113"/>
  <c r="U158" i="113"/>
  <c r="AF370" i="113"/>
  <c r="AF360" i="113"/>
  <c r="AF351" i="113"/>
  <c r="AF371" i="113"/>
  <c r="AF341" i="113"/>
  <c r="AF331" i="113"/>
  <c r="AF323" i="113"/>
  <c r="AF314" i="113"/>
  <c r="AF306" i="113"/>
  <c r="AF297" i="113"/>
  <c r="AF274" i="113"/>
  <c r="AF279" i="113"/>
  <c r="AF282" i="113"/>
  <c r="AF363" i="113"/>
  <c r="AF386" i="113"/>
  <c r="AF292" i="113"/>
  <c r="AF379" i="113"/>
  <c r="AF298" i="113"/>
  <c r="AF369" i="113"/>
  <c r="AF359" i="113"/>
  <c r="AF350" i="113"/>
  <c r="AF384" i="113"/>
  <c r="AF340" i="113"/>
  <c r="AF330" i="113"/>
  <c r="AF321" i="113"/>
  <c r="AF313" i="113"/>
  <c r="AF304" i="113"/>
  <c r="AF296" i="113"/>
  <c r="AF273" i="113"/>
  <c r="AF286" i="113"/>
  <c r="AF353" i="113"/>
  <c r="AF308" i="113"/>
  <c r="AF362" i="113"/>
  <c r="AF315" i="113"/>
  <c r="AF394" i="113"/>
  <c r="AF367" i="113"/>
  <c r="AF358" i="113"/>
  <c r="AF347" i="113"/>
  <c r="AF380" i="113"/>
  <c r="AF337" i="113"/>
  <c r="AF329" i="113"/>
  <c r="AF320" i="113"/>
  <c r="AF312" i="113"/>
  <c r="AF303" i="113"/>
  <c r="AF290" i="113"/>
  <c r="AF294" i="113"/>
  <c r="AF285" i="113"/>
  <c r="AF333" i="113"/>
  <c r="AF283" i="113"/>
  <c r="AF352" i="113"/>
  <c r="AF280" i="113"/>
  <c r="AF391" i="113"/>
  <c r="AF366" i="113"/>
  <c r="AF357" i="113"/>
  <c r="AF346" i="113"/>
  <c r="AF377" i="113"/>
  <c r="AF336" i="113"/>
  <c r="AF328" i="113"/>
  <c r="AF319" i="113"/>
  <c r="AF311" i="113"/>
  <c r="AF302" i="113"/>
  <c r="AF289" i="113"/>
  <c r="AF293" i="113"/>
  <c r="AF287" i="113"/>
  <c r="AF383" i="113"/>
  <c r="AF378" i="113"/>
  <c r="AF316" i="113"/>
  <c r="AF288" i="113"/>
  <c r="AF387" i="113"/>
  <c r="AF365" i="113"/>
  <c r="AF356" i="113"/>
  <c r="AF345" i="113"/>
  <c r="AF372" i="113"/>
  <c r="AF335" i="113"/>
  <c r="AF327" i="113"/>
  <c r="AF318" i="113"/>
  <c r="AF310" i="113"/>
  <c r="AF301" i="113"/>
  <c r="AF272" i="113"/>
  <c r="AF278" i="113"/>
  <c r="AF284" i="113"/>
  <c r="AF295" i="113"/>
  <c r="AF342" i="113"/>
  <c r="AF307" i="113"/>
  <c r="AF385" i="113"/>
  <c r="AF364" i="113"/>
  <c r="AF354" i="113"/>
  <c r="AF392" i="113"/>
  <c r="AF389" i="113"/>
  <c r="AF334" i="113"/>
  <c r="AF325" i="113"/>
  <c r="AF317" i="113"/>
  <c r="AF309" i="113"/>
  <c r="AF300" i="113"/>
  <c r="AF271" i="113"/>
  <c r="AF277" i="113"/>
  <c r="AF281" i="113"/>
  <c r="AF343" i="113"/>
  <c r="AF299" i="113"/>
  <c r="AF376" i="113"/>
  <c r="AF332" i="113"/>
  <c r="AF324" i="113"/>
  <c r="AF291" i="113"/>
  <c r="P293" i="95"/>
  <c r="P310" i="95"/>
  <c r="P369" i="95"/>
  <c r="P378" i="95"/>
  <c r="P330" i="95"/>
  <c r="P308" i="95"/>
  <c r="P365" i="95"/>
  <c r="P304" i="95"/>
  <c r="P296" i="95"/>
  <c r="P332" i="95"/>
  <c r="P319" i="95"/>
  <c r="P346" i="95"/>
  <c r="P321" i="95"/>
  <c r="P298" i="95"/>
  <c r="P300" i="95"/>
  <c r="P289" i="95"/>
  <c r="P307" i="95"/>
  <c r="P347" i="95"/>
  <c r="P302" i="95"/>
  <c r="P394" i="95"/>
  <c r="P281" i="95"/>
  <c r="P371" i="95"/>
  <c r="P352" i="95"/>
  <c r="P350" i="95"/>
  <c r="P290" i="95"/>
  <c r="P377" i="95"/>
  <c r="P335" i="95"/>
  <c r="P360" i="95"/>
  <c r="P363" i="95"/>
  <c r="P386" i="95"/>
  <c r="P353" i="95"/>
  <c r="P387" i="95"/>
  <c r="P341" i="95"/>
  <c r="P316" i="95"/>
  <c r="P328" i="95"/>
  <c r="P315" i="95"/>
  <c r="P333" i="95"/>
  <c r="P306" i="95"/>
  <c r="P384" i="95"/>
  <c r="P285" i="95"/>
  <c r="P376" i="95"/>
  <c r="P342" i="95"/>
  <c r="P313" i="95"/>
  <c r="P364" i="95"/>
  <c r="P331" i="95"/>
  <c r="P317" i="95"/>
  <c r="P277" i="95"/>
  <c r="P327" i="95"/>
  <c r="P294" i="95"/>
  <c r="P362" i="95"/>
  <c r="P286" i="95"/>
  <c r="P309" i="95"/>
  <c r="P288" i="95"/>
  <c r="P287" i="95"/>
  <c r="P280" i="95"/>
  <c r="P284" i="95"/>
  <c r="P329" i="95"/>
  <c r="P367" i="95"/>
  <c r="P336" i="95"/>
  <c r="P351" i="95"/>
  <c r="P337" i="95"/>
  <c r="P282" i="95"/>
  <c r="P380" i="95"/>
  <c r="P358" i="95"/>
  <c r="P370" i="95"/>
  <c r="P295" i="95"/>
  <c r="P359" i="95"/>
  <c r="P379" i="95"/>
  <c r="P343" i="95"/>
  <c r="P274" i="95"/>
  <c r="P279" i="95"/>
  <c r="P278" i="95"/>
  <c r="P292" i="95"/>
  <c r="P385" i="95"/>
  <c r="P303" i="95"/>
  <c r="P372" i="95"/>
  <c r="P334" i="95"/>
  <c r="P299" i="95"/>
  <c r="P314" i="95"/>
  <c r="P301" i="95"/>
  <c r="P271" i="95"/>
  <c r="P312" i="95"/>
  <c r="P297" i="95"/>
  <c r="P345" i="95"/>
  <c r="P318" i="95"/>
  <c r="P354" i="95"/>
  <c r="P291" i="95"/>
  <c r="P366" i="95"/>
  <c r="P357" i="95"/>
  <c r="P389" i="95"/>
  <c r="P272" i="95"/>
  <c r="P356" i="95"/>
  <c r="P391" i="95"/>
  <c r="P320" i="95"/>
  <c r="P392" i="95"/>
  <c r="P383" i="95"/>
  <c r="P340" i="95"/>
  <c r="P311" i="95"/>
  <c r="P273" i="95"/>
  <c r="P283" i="95"/>
  <c r="P179" i="95"/>
  <c r="P154" i="95"/>
  <c r="P246" i="95"/>
  <c r="P165" i="95"/>
  <c r="P199" i="95"/>
  <c r="P234" i="95"/>
  <c r="P259" i="95"/>
  <c r="P157" i="95"/>
  <c r="P236" i="95"/>
  <c r="P262" i="95"/>
  <c r="P197" i="95"/>
  <c r="P253" i="95"/>
  <c r="P190" i="95"/>
  <c r="P162" i="95"/>
  <c r="P210" i="95"/>
  <c r="P223" i="95"/>
  <c r="P230" i="95"/>
  <c r="P156" i="95"/>
  <c r="P187" i="95"/>
  <c r="P141" i="95"/>
  <c r="P207" i="95"/>
  <c r="P177" i="95"/>
  <c r="P160" i="95"/>
  <c r="P172" i="95"/>
  <c r="P191" i="95"/>
  <c r="P248" i="95"/>
  <c r="P229" i="95"/>
  <c r="P144" i="95"/>
  <c r="P150" i="95"/>
  <c r="P168" i="95"/>
  <c r="P143" i="95"/>
  <c r="P261" i="95"/>
  <c r="P159" i="95"/>
  <c r="P195" i="95"/>
  <c r="P201" i="95"/>
  <c r="P155" i="95"/>
  <c r="P167" i="95"/>
  <c r="P249" i="95"/>
  <c r="P232" i="95"/>
  <c r="P221" i="95"/>
  <c r="P151" i="95"/>
  <c r="P164" i="95"/>
  <c r="P213" i="95"/>
  <c r="P173" i="95"/>
  <c r="P228" i="95"/>
  <c r="P171" i="95"/>
  <c r="P224" i="95"/>
  <c r="P182" i="95"/>
  <c r="P163" i="95"/>
  <c r="P202" i="95"/>
  <c r="P203" i="95"/>
  <c r="P256" i="95"/>
  <c r="P204" i="95"/>
  <c r="P215" i="95"/>
  <c r="P206" i="95"/>
  <c r="P169" i="95"/>
  <c r="P211" i="95"/>
  <c r="P200" i="95"/>
  <c r="P235" i="95"/>
  <c r="P233" i="95"/>
  <c r="P226" i="95"/>
  <c r="P152" i="95"/>
  <c r="P181" i="95"/>
  <c r="P247" i="95"/>
  <c r="P176" i="95"/>
  <c r="P222" i="95"/>
  <c r="P264" i="95"/>
  <c r="P254" i="95"/>
  <c r="P188" i="95"/>
  <c r="P161" i="95"/>
  <c r="P216" i="95"/>
  <c r="P217" i="95"/>
  <c r="P184" i="95"/>
  <c r="P148" i="95"/>
  <c r="P178" i="95"/>
  <c r="P142" i="95"/>
  <c r="P257" i="95"/>
  <c r="P186" i="95"/>
  <c r="P180" i="95"/>
  <c r="P149" i="95"/>
  <c r="P205" i="95"/>
  <c r="P147" i="95"/>
  <c r="P153" i="95"/>
  <c r="P183" i="95"/>
  <c r="P170" i="95"/>
  <c r="P189" i="95"/>
  <c r="P255" i="95"/>
  <c r="P212" i="95"/>
  <c r="P227" i="95"/>
  <c r="P166" i="95"/>
  <c r="P174" i="95"/>
  <c r="P198" i="95"/>
  <c r="P158" i="95"/>
  <c r="P220" i="95"/>
  <c r="P185" i="95"/>
  <c r="M370" i="95"/>
  <c r="M324" i="95"/>
  <c r="M333" i="95"/>
  <c r="AF297" i="95"/>
  <c r="U166" i="113"/>
  <c r="U172" i="113"/>
  <c r="U183" i="113"/>
  <c r="U213" i="113"/>
  <c r="U259" i="113"/>
  <c r="X259" i="113"/>
  <c r="X240" i="113"/>
  <c r="X229" i="113"/>
  <c r="X223" i="113"/>
  <c r="X212" i="113"/>
  <c r="X250" i="113"/>
  <c r="X203" i="113"/>
  <c r="X191" i="113"/>
  <c r="X189" i="113"/>
  <c r="X187" i="113"/>
  <c r="X181" i="113"/>
  <c r="X172" i="113"/>
  <c r="X160" i="113"/>
  <c r="X257" i="113"/>
  <c r="X239" i="113"/>
  <c r="X228" i="113"/>
  <c r="X222" i="113"/>
  <c r="X211" i="113"/>
  <c r="X178" i="113"/>
  <c r="X184" i="113"/>
  <c r="X154" i="113"/>
  <c r="X159" i="113"/>
  <c r="X153" i="113"/>
  <c r="X152" i="113"/>
  <c r="X142" i="113"/>
  <c r="X169" i="113"/>
  <c r="X256" i="113"/>
  <c r="X236" i="113"/>
  <c r="X227" i="113"/>
  <c r="X221" i="113"/>
  <c r="X210" i="113"/>
  <c r="X186" i="113"/>
  <c r="X147" i="113"/>
  <c r="X182" i="113"/>
  <c r="X168" i="113"/>
  <c r="X166" i="113"/>
  <c r="X165" i="113"/>
  <c r="X163" i="113"/>
  <c r="X171" i="113"/>
  <c r="X254" i="113"/>
  <c r="X234" i="113"/>
  <c r="X224" i="113"/>
  <c r="X217" i="113"/>
  <c r="X206" i="113"/>
  <c r="X157" i="113"/>
  <c r="X195" i="113"/>
  <c r="X202" i="113"/>
  <c r="X150" i="113"/>
  <c r="X144" i="113"/>
  <c r="X143" i="113"/>
  <c r="X190" i="113"/>
  <c r="X237" i="113"/>
  <c r="X253" i="113"/>
  <c r="X233" i="113"/>
  <c r="X264" i="113"/>
  <c r="X216" i="113"/>
  <c r="X205" i="113"/>
  <c r="X185" i="113"/>
  <c r="X176" i="113"/>
  <c r="X201" i="113"/>
  <c r="X158" i="113"/>
  <c r="X179" i="113"/>
  <c r="X198" i="113"/>
  <c r="X162" i="113"/>
  <c r="J237" i="113"/>
  <c r="J239" i="113"/>
  <c r="J228" i="113"/>
  <c r="J242" i="113"/>
  <c r="J204" i="113"/>
  <c r="J248" i="113"/>
  <c r="J259" i="113"/>
  <c r="AI257" i="113"/>
  <c r="AI239" i="113"/>
  <c r="AI228" i="113"/>
  <c r="AI220" i="113"/>
  <c r="AI207" i="113"/>
  <c r="AI246" i="113"/>
  <c r="AI181" i="113"/>
  <c r="AI159" i="113"/>
  <c r="AI157" i="113"/>
  <c r="AI177" i="113"/>
  <c r="AI169" i="113"/>
  <c r="AI256" i="113"/>
  <c r="AI236" i="113"/>
  <c r="AI227" i="113"/>
  <c r="AI217" i="113"/>
  <c r="AI206" i="113"/>
  <c r="AI248" i="113"/>
  <c r="AI189" i="113"/>
  <c r="AI179" i="113"/>
  <c r="AI195" i="113"/>
  <c r="AI153" i="113"/>
  <c r="AI147" i="113"/>
  <c r="AI143" i="113"/>
  <c r="AI174" i="113"/>
  <c r="AI255" i="113"/>
  <c r="AI235" i="113"/>
  <c r="AI226" i="113"/>
  <c r="AI216" i="113"/>
  <c r="AI205" i="113"/>
  <c r="AI201" i="113"/>
  <c r="AI152" i="113"/>
  <c r="AI187" i="113"/>
  <c r="AI185" i="113"/>
  <c r="AI162" i="113"/>
  <c r="AI264" i="113"/>
  <c r="AI253" i="113"/>
  <c r="AI233" i="113"/>
  <c r="AI247" i="113"/>
  <c r="AI213" i="113"/>
  <c r="AI203" i="113"/>
  <c r="AI199" i="113"/>
  <c r="AI202" i="113"/>
  <c r="AI158" i="113"/>
  <c r="AI163" i="113"/>
  <c r="AI190" i="113"/>
  <c r="AI191" i="113"/>
  <c r="AI155" i="113"/>
  <c r="AI262" i="113"/>
  <c r="AI242" i="113"/>
  <c r="AI232" i="113"/>
  <c r="AI249" i="113"/>
  <c r="AI212" i="113"/>
  <c r="AI250" i="113"/>
  <c r="AI198" i="113"/>
  <c r="AI180" i="113"/>
  <c r="AI178" i="113"/>
  <c r="AI171" i="113"/>
  <c r="AI184" i="113"/>
  <c r="AI167" i="113"/>
  <c r="AI164" i="113"/>
  <c r="P237" i="113"/>
  <c r="P255" i="113"/>
  <c r="P236" i="113"/>
  <c r="P227" i="113"/>
  <c r="P220" i="113"/>
  <c r="P207" i="113"/>
  <c r="P157" i="113"/>
  <c r="P198" i="113"/>
  <c r="P177" i="113"/>
  <c r="P167" i="113"/>
  <c r="P144" i="113"/>
  <c r="P203" i="113"/>
  <c r="P153" i="113"/>
  <c r="P211" i="113"/>
  <c r="P210" i="113"/>
  <c r="P189" i="113"/>
  <c r="P247" i="113"/>
  <c r="P254" i="113"/>
  <c r="P235" i="113"/>
  <c r="P226" i="113"/>
  <c r="P217" i="113"/>
  <c r="P206" i="113"/>
  <c r="P185" i="113"/>
  <c r="P184" i="113"/>
  <c r="P182" i="113"/>
  <c r="P176" i="113"/>
  <c r="P163" i="113"/>
  <c r="P193" i="113"/>
  <c r="P162" i="113"/>
  <c r="P222" i="113"/>
  <c r="P154" i="113"/>
  <c r="P166" i="113"/>
  <c r="P180" i="113"/>
  <c r="P149" i="113"/>
  <c r="P264" i="113"/>
  <c r="P253" i="113"/>
  <c r="P234" i="113"/>
  <c r="P224" i="113"/>
  <c r="P216" i="113"/>
  <c r="P205" i="113"/>
  <c r="P148" i="113"/>
  <c r="P147" i="113"/>
  <c r="P181" i="113"/>
  <c r="P179" i="113"/>
  <c r="P194" i="113"/>
  <c r="P159" i="113"/>
  <c r="P170" i="113"/>
  <c r="P186" i="113"/>
  <c r="P141" i="113"/>
  <c r="P228" i="113"/>
  <c r="P197" i="113"/>
  <c r="P262" i="113"/>
  <c r="P248" i="113"/>
  <c r="P233" i="113"/>
  <c r="P250" i="113"/>
  <c r="P215" i="113"/>
  <c r="P204" i="113"/>
  <c r="P156" i="113"/>
  <c r="P155" i="113"/>
  <c r="P151" i="113"/>
  <c r="P188" i="113"/>
  <c r="P160" i="113"/>
  <c r="P164" i="113"/>
  <c r="P187" i="113"/>
  <c r="P240" i="113"/>
  <c r="P200" i="113"/>
  <c r="P246" i="113"/>
  <c r="P143" i="113"/>
  <c r="P256" i="113"/>
  <c r="P150" i="113"/>
  <c r="P261" i="113"/>
  <c r="P242" i="113"/>
  <c r="P232" i="113"/>
  <c r="P249" i="113"/>
  <c r="P213" i="113"/>
  <c r="P195" i="113"/>
  <c r="P202" i="113"/>
  <c r="P183" i="113"/>
  <c r="P168" i="113"/>
  <c r="P190" i="113"/>
  <c r="P165" i="113"/>
  <c r="P172" i="113"/>
  <c r="P152" i="113"/>
  <c r="P229" i="113"/>
  <c r="P239" i="113"/>
  <c r="P199" i="113"/>
  <c r="P158" i="113"/>
  <c r="P259" i="113"/>
  <c r="P241" i="113"/>
  <c r="P230" i="113"/>
  <c r="P223" i="113"/>
  <c r="P212" i="113"/>
  <c r="P178" i="113"/>
  <c r="P201" i="113"/>
  <c r="P191" i="113"/>
  <c r="P171" i="113"/>
  <c r="P161" i="113"/>
  <c r="P173" i="113"/>
  <c r="P142" i="113"/>
  <c r="P169" i="113"/>
  <c r="P257" i="113"/>
  <c r="P221" i="113"/>
  <c r="P174" i="113"/>
  <c r="U228" i="113"/>
  <c r="M384" i="95"/>
  <c r="M336" i="95"/>
  <c r="M301" i="95"/>
  <c r="X324" i="95"/>
  <c r="U161" i="113"/>
  <c r="U156" i="113"/>
  <c r="U194" i="113"/>
  <c r="U229" i="113"/>
  <c r="U223" i="113"/>
  <c r="X170" i="113"/>
  <c r="X194" i="113"/>
  <c r="X155" i="113"/>
  <c r="X215" i="113"/>
  <c r="X241" i="113"/>
  <c r="M307" i="95"/>
  <c r="U167" i="113"/>
  <c r="M394" i="95"/>
  <c r="M317" i="95"/>
  <c r="M280" i="95"/>
  <c r="U169" i="113"/>
  <c r="U187" i="113"/>
  <c r="U199" i="113"/>
  <c r="U234" i="113"/>
  <c r="U249" i="113"/>
  <c r="R394" i="113"/>
  <c r="R383" i="113"/>
  <c r="R370" i="113"/>
  <c r="R360" i="113"/>
  <c r="R351" i="113"/>
  <c r="R340" i="113"/>
  <c r="R330" i="113"/>
  <c r="R303" i="113"/>
  <c r="R323" i="113"/>
  <c r="R314" i="113"/>
  <c r="R294" i="113"/>
  <c r="R278" i="113"/>
  <c r="R295" i="113"/>
  <c r="R353" i="113"/>
  <c r="R308" i="113"/>
  <c r="R352" i="113"/>
  <c r="R324" i="113"/>
  <c r="R392" i="113"/>
  <c r="R380" i="113"/>
  <c r="R369" i="113"/>
  <c r="R359" i="113"/>
  <c r="R350" i="113"/>
  <c r="R337" i="113"/>
  <c r="R329" i="113"/>
  <c r="R302" i="113"/>
  <c r="R321" i="113"/>
  <c r="R313" i="113"/>
  <c r="R292" i="113"/>
  <c r="R274" i="113"/>
  <c r="R279" i="113"/>
  <c r="R372" i="113"/>
  <c r="R282" i="113"/>
  <c r="R362" i="113"/>
  <c r="R304" i="113"/>
  <c r="R391" i="113"/>
  <c r="R379" i="113"/>
  <c r="R367" i="113"/>
  <c r="R358" i="113"/>
  <c r="R347" i="113"/>
  <c r="R336" i="113"/>
  <c r="R328" i="113"/>
  <c r="R301" i="113"/>
  <c r="R320" i="113"/>
  <c r="R312" i="113"/>
  <c r="R290" i="113"/>
  <c r="R272" i="113"/>
  <c r="R293" i="113"/>
  <c r="R385" i="113"/>
  <c r="R291" i="113"/>
  <c r="R331" i="113"/>
  <c r="R271" i="113"/>
  <c r="R389" i="113"/>
  <c r="R378" i="113"/>
  <c r="R366" i="113"/>
  <c r="R357" i="113"/>
  <c r="R346" i="113"/>
  <c r="R335" i="113"/>
  <c r="R327" i="113"/>
  <c r="R300" i="113"/>
  <c r="R319" i="113"/>
  <c r="R311" i="113"/>
  <c r="R288" i="113"/>
  <c r="R283" i="113"/>
  <c r="R281" i="113"/>
  <c r="R342" i="113"/>
  <c r="R306" i="113"/>
  <c r="R316" i="113"/>
  <c r="R384" i="113"/>
  <c r="R315" i="113"/>
  <c r="R387" i="113"/>
  <c r="R377" i="113"/>
  <c r="R365" i="113"/>
  <c r="R356" i="113"/>
  <c r="R345" i="113"/>
  <c r="R334" i="113"/>
  <c r="R325" i="113"/>
  <c r="R299" i="113"/>
  <c r="R318" i="113"/>
  <c r="R310" i="113"/>
  <c r="R286" i="113"/>
  <c r="R285" i="113"/>
  <c r="R273" i="113"/>
  <c r="R332" i="113"/>
  <c r="R289" i="113"/>
  <c r="R371" i="113"/>
  <c r="R280" i="113"/>
  <c r="R386" i="113"/>
  <c r="R376" i="113"/>
  <c r="R364" i="113"/>
  <c r="R354" i="113"/>
  <c r="R343" i="113"/>
  <c r="R333" i="113"/>
  <c r="R307" i="113"/>
  <c r="R298" i="113"/>
  <c r="R317" i="113"/>
  <c r="R309" i="113"/>
  <c r="R284" i="113"/>
  <c r="R287" i="113"/>
  <c r="R277" i="113"/>
  <c r="R363" i="113"/>
  <c r="R297" i="113"/>
  <c r="R341" i="113"/>
  <c r="R296" i="113"/>
  <c r="T264" i="113"/>
  <c r="T256" i="113"/>
  <c r="T227" i="113"/>
  <c r="T207" i="113"/>
  <c r="T257" i="113"/>
  <c r="T197" i="113"/>
  <c r="T180" i="113"/>
  <c r="T150" i="113"/>
  <c r="T164" i="113"/>
  <c r="T184" i="113"/>
  <c r="T191" i="113"/>
  <c r="T217" i="113"/>
  <c r="T202" i="113"/>
  <c r="T262" i="113"/>
  <c r="T254" i="113"/>
  <c r="T224" i="113"/>
  <c r="T206" i="113"/>
  <c r="T236" i="113"/>
  <c r="T194" i="113"/>
  <c r="T188" i="113"/>
  <c r="T158" i="113"/>
  <c r="T172" i="113"/>
  <c r="T242" i="113"/>
  <c r="T167" i="113"/>
  <c r="T234" i="113"/>
  <c r="T199" i="113"/>
  <c r="T261" i="113"/>
  <c r="T241" i="113"/>
  <c r="T177" i="113"/>
  <c r="T205" i="113"/>
  <c r="T176" i="113"/>
  <c r="T193" i="113"/>
  <c r="T151" i="113"/>
  <c r="T178" i="113"/>
  <c r="T142" i="113"/>
  <c r="T195" i="113"/>
  <c r="T201" i="113"/>
  <c r="T216" i="113"/>
  <c r="T156" i="113"/>
  <c r="T248" i="113"/>
  <c r="T235" i="113"/>
  <c r="T213" i="113"/>
  <c r="T255" i="113"/>
  <c r="T190" i="113"/>
  <c r="T189" i="113"/>
  <c r="T221" i="113"/>
  <c r="T230" i="113"/>
  <c r="T154" i="113"/>
  <c r="T149" i="113"/>
  <c r="T169" i="113"/>
  <c r="T166" i="113"/>
  <c r="T165" i="113"/>
  <c r="T250" i="113"/>
  <c r="T233" i="113"/>
  <c r="T212" i="113"/>
  <c r="T247" i="113"/>
  <c r="T153" i="113"/>
  <c r="T152" i="113"/>
  <c r="T215" i="113"/>
  <c r="T222" i="113"/>
  <c r="T163" i="113"/>
  <c r="T162" i="113"/>
  <c r="T226" i="113"/>
  <c r="T174" i="113"/>
  <c r="T143" i="113"/>
  <c r="M281" i="95"/>
  <c r="M354" i="95"/>
  <c r="M315" i="95"/>
  <c r="AF298" i="95"/>
  <c r="U170" i="113"/>
  <c r="U151" i="113"/>
  <c r="U200" i="113"/>
  <c r="U253" i="113"/>
  <c r="U248" i="113"/>
  <c r="X164" i="113"/>
  <c r="X188" i="113"/>
  <c r="X148" i="113"/>
  <c r="X248" i="113"/>
  <c r="X255" i="113"/>
  <c r="M323" i="95"/>
  <c r="U185" i="113"/>
  <c r="U217" i="113"/>
  <c r="M385" i="95"/>
  <c r="M342" i="95"/>
  <c r="M306" i="95"/>
  <c r="AF380" i="95"/>
  <c r="U162" i="113"/>
  <c r="U152" i="113"/>
  <c r="U203" i="113"/>
  <c r="U255" i="113"/>
  <c r="U264" i="113"/>
  <c r="X151" i="113"/>
  <c r="X180" i="113"/>
  <c r="X149" i="113"/>
  <c r="X262" i="113"/>
  <c r="X249" i="113"/>
  <c r="M363" i="95"/>
  <c r="U177" i="113"/>
  <c r="M358" i="95"/>
  <c r="M318" i="95"/>
  <c r="M343" i="95"/>
  <c r="AF366" i="95"/>
  <c r="U141" i="113"/>
  <c r="U189" i="113"/>
  <c r="U207" i="113"/>
  <c r="U235" i="113"/>
  <c r="U237" i="113"/>
  <c r="X173" i="113"/>
  <c r="X200" i="113"/>
  <c r="X261" i="113"/>
  <c r="X226" i="113"/>
  <c r="X247" i="113"/>
  <c r="F195" i="113"/>
  <c r="F171" i="113"/>
  <c r="F187" i="113"/>
  <c r="F169" i="113"/>
  <c r="F193" i="113"/>
  <c r="F161" i="113"/>
  <c r="F191" i="113"/>
  <c r="F242" i="113"/>
  <c r="F240" i="113"/>
  <c r="F250" i="113"/>
  <c r="F228" i="113"/>
  <c r="F221" i="113"/>
  <c r="K173" i="113"/>
  <c r="K153" i="113"/>
  <c r="K161" i="113"/>
  <c r="K185" i="113"/>
  <c r="K186" i="113"/>
  <c r="K151" i="113"/>
  <c r="K193" i="113"/>
  <c r="K207" i="113"/>
  <c r="K220" i="113"/>
  <c r="K227" i="113"/>
  <c r="K236" i="113"/>
  <c r="K255" i="113"/>
  <c r="V376" i="95"/>
  <c r="V319" i="95"/>
  <c r="V342" i="95"/>
  <c r="V335" i="95"/>
  <c r="V294" i="95"/>
  <c r="V353" i="95"/>
  <c r="V386" i="95"/>
  <c r="V320" i="95"/>
  <c r="V327" i="95"/>
  <c r="V354" i="95"/>
  <c r="V357" i="95"/>
  <c r="V378" i="95"/>
  <c r="V328" i="95"/>
  <c r="V332" i="95"/>
  <c r="V315" i="95"/>
  <c r="V380" i="95"/>
  <c r="V295" i="95"/>
  <c r="V369" i="95"/>
  <c r="V310" i="95"/>
  <c r="V330" i="95"/>
  <c r="V346" i="95"/>
  <c r="V309" i="95"/>
  <c r="V331" i="95"/>
  <c r="V313" i="95"/>
  <c r="V300" i="95"/>
  <c r="V383" i="95"/>
  <c r="V296" i="95"/>
  <c r="V352" i="95"/>
  <c r="V372" i="95"/>
  <c r="V298" i="95"/>
  <c r="V281" i="95"/>
  <c r="V359" i="95"/>
  <c r="V387" i="95"/>
  <c r="V293" i="95"/>
  <c r="V341" i="95"/>
  <c r="V280" i="95"/>
  <c r="V325" i="95"/>
  <c r="V277" i="95"/>
  <c r="V347" i="95"/>
  <c r="V289" i="95"/>
  <c r="V334" i="95"/>
  <c r="V394" i="95"/>
  <c r="V365" i="95"/>
  <c r="V392" i="95"/>
  <c r="V304" i="95"/>
  <c r="V367" i="95"/>
  <c r="V323" i="95"/>
  <c r="V385" i="95"/>
  <c r="V306" i="95"/>
  <c r="V285" i="95"/>
  <c r="V356" i="95"/>
  <c r="V324" i="95"/>
  <c r="V379" i="95"/>
  <c r="V317" i="95"/>
  <c r="V272" i="95"/>
  <c r="V286" i="95"/>
  <c r="V287" i="95"/>
  <c r="V384" i="95"/>
  <c r="V329" i="95"/>
  <c r="V274" i="95"/>
  <c r="V278" i="95"/>
  <c r="V364" i="95"/>
  <c r="V292" i="95"/>
  <c r="V288" i="95"/>
  <c r="V312" i="95"/>
  <c r="V362" i="95"/>
  <c r="V370" i="95"/>
  <c r="V302" i="95"/>
  <c r="V337" i="95"/>
  <c r="V343" i="95"/>
  <c r="V336" i="95"/>
  <c r="V360" i="95"/>
  <c r="V345" i="95"/>
  <c r="V340" i="95"/>
  <c r="V308" i="95"/>
  <c r="V299" i="95"/>
  <c r="V307" i="95"/>
  <c r="V284" i="95"/>
  <c r="V351" i="95"/>
  <c r="V371" i="95"/>
  <c r="V350" i="95"/>
  <c r="V389" i="95"/>
  <c r="V377" i="95"/>
  <c r="V358" i="95"/>
  <c r="V282" i="95"/>
  <c r="V316" i="95"/>
  <c r="V363" i="95"/>
  <c r="V318" i="95"/>
  <c r="V273" i="95"/>
  <c r="V311" i="95"/>
  <c r="V271" i="95"/>
  <c r="V297" i="95"/>
  <c r="V303" i="95"/>
  <c r="V366" i="95"/>
  <c r="V301" i="95"/>
  <c r="V391" i="95"/>
  <c r="V290" i="95"/>
  <c r="V279" i="95"/>
  <c r="V333" i="95"/>
  <c r="V291" i="95"/>
  <c r="V321" i="95"/>
  <c r="V283" i="95"/>
  <c r="V314" i="95"/>
  <c r="AH296" i="95"/>
  <c r="AH295" i="95"/>
  <c r="AH299" i="95"/>
  <c r="AH294" i="95"/>
  <c r="AH282" i="95"/>
  <c r="AH293" i="95"/>
  <c r="AH281" i="95"/>
  <c r="AH345" i="95"/>
  <c r="AH337" i="95"/>
  <c r="AH313" i="95"/>
  <c r="AH389" i="95"/>
  <c r="AH312" i="95"/>
  <c r="AH386" i="95"/>
  <c r="AH306" i="95"/>
  <c r="AH286" i="95"/>
  <c r="AH387" i="95"/>
  <c r="AH354" i="95"/>
  <c r="AH336" i="95"/>
  <c r="AH309" i="95"/>
  <c r="AH377" i="95"/>
  <c r="AH364" i="95"/>
  <c r="AH383" i="95"/>
  <c r="AH363" i="95"/>
  <c r="AH357" i="95"/>
  <c r="AH340" i="95"/>
  <c r="AH273" i="95"/>
  <c r="AH321" i="95"/>
  <c r="AH332" i="95"/>
  <c r="AH327" i="95"/>
  <c r="AH319" i="95"/>
  <c r="AH314" i="95"/>
  <c r="AH272" i="95"/>
  <c r="AH370" i="95"/>
  <c r="AH353" i="95"/>
  <c r="AH307" i="95"/>
  <c r="AH392" i="95"/>
  <c r="AH302" i="95"/>
  <c r="AH290" i="95"/>
  <c r="AH301" i="95"/>
  <c r="AH289" i="95"/>
  <c r="AH284" i="95"/>
  <c r="AH350" i="95"/>
  <c r="AH333" i="95"/>
  <c r="AH347" i="95"/>
  <c r="AH331" i="95"/>
  <c r="AH288" i="95"/>
  <c r="AH328" i="95"/>
  <c r="AH385" i="95"/>
  <c r="AH330" i="95"/>
  <c r="AH318" i="95"/>
  <c r="AH367" i="95"/>
  <c r="AH323" i="95"/>
  <c r="AH308" i="95"/>
  <c r="AH394" i="95"/>
  <c r="AH372" i="95"/>
  <c r="AH366" i="95"/>
  <c r="AH351" i="95"/>
  <c r="AH356" i="95"/>
  <c r="AH278" i="95"/>
  <c r="AH371" i="95"/>
  <c r="AH277" i="95"/>
  <c r="AH320" i="95"/>
  <c r="AH325" i="95"/>
  <c r="AH352" i="95"/>
  <c r="AH303" i="95"/>
  <c r="AH287" i="95"/>
  <c r="AH346" i="95"/>
  <c r="AH280" i="95"/>
  <c r="AH274" i="95"/>
  <c r="AH376" i="95"/>
  <c r="AH310" i="95"/>
  <c r="AH297" i="95"/>
  <c r="AH292" i="95"/>
  <c r="AH279" i="95"/>
  <c r="AH283" i="95"/>
  <c r="AH358" i="95"/>
  <c r="AH342" i="95"/>
  <c r="AH335" i="95"/>
  <c r="AH304" i="95"/>
  <c r="AH391" i="95"/>
  <c r="AH317" i="95"/>
  <c r="AH384" i="95"/>
  <c r="AH300" i="95"/>
  <c r="AH334" i="95"/>
  <c r="AH341" i="95"/>
  <c r="AH298" i="95"/>
  <c r="AH380" i="95"/>
  <c r="AH360" i="95"/>
  <c r="AH365" i="95"/>
  <c r="AH359" i="95"/>
  <c r="AH343" i="95"/>
  <c r="AH285" i="95"/>
  <c r="AH271" i="95"/>
  <c r="AH362" i="95"/>
  <c r="AH329" i="95"/>
  <c r="AH315" i="95"/>
  <c r="AH316" i="95"/>
  <c r="AH311" i="95"/>
  <c r="AH291" i="95"/>
  <c r="AH378" i="95"/>
  <c r="AH379" i="95"/>
  <c r="AH369" i="95"/>
  <c r="AH324" i="95"/>
  <c r="F167" i="113"/>
  <c r="F253" i="113"/>
  <c r="F163" i="113"/>
  <c r="F178" i="113"/>
  <c r="F144" i="113"/>
  <c r="F194" i="113"/>
  <c r="F153" i="113"/>
  <c r="F183" i="113"/>
  <c r="F248" i="113"/>
  <c r="F236" i="113"/>
  <c r="F249" i="113"/>
  <c r="F229" i="113"/>
  <c r="F222" i="113"/>
  <c r="K172" i="113"/>
  <c r="K165" i="113"/>
  <c r="K168" i="113"/>
  <c r="K190" i="113"/>
  <c r="K198" i="113"/>
  <c r="K178" i="113"/>
  <c r="K188" i="113"/>
  <c r="K194" i="113"/>
  <c r="K210" i="113"/>
  <c r="K221" i="113"/>
  <c r="K228" i="113"/>
  <c r="K239" i="113"/>
  <c r="K256" i="113"/>
  <c r="AH191" i="95"/>
  <c r="AH255" i="95"/>
  <c r="AH173" i="95"/>
  <c r="AH239" i="95"/>
  <c r="AH164" i="95"/>
  <c r="AH206" i="95"/>
  <c r="AH249" i="95"/>
  <c r="AH205" i="95"/>
  <c r="AH204" i="95"/>
  <c r="AH203" i="95"/>
  <c r="AH262" i="95"/>
  <c r="AH193" i="95"/>
  <c r="AH169" i="95"/>
  <c r="AH221" i="95"/>
  <c r="AH264" i="95"/>
  <c r="AH179" i="95"/>
  <c r="AH177" i="95"/>
  <c r="AH200" i="95"/>
  <c r="AH163" i="95"/>
  <c r="AH151" i="95"/>
  <c r="AH254" i="95"/>
  <c r="AH155" i="95"/>
  <c r="AH152" i="95"/>
  <c r="AH172" i="95"/>
  <c r="AH144" i="95"/>
  <c r="AH202" i="95"/>
  <c r="AH183" i="95"/>
  <c r="AH240" i="95"/>
  <c r="AH165" i="95"/>
  <c r="AH229" i="95"/>
  <c r="AH156" i="95"/>
  <c r="AH198" i="95"/>
  <c r="AH186" i="95"/>
  <c r="AH197" i="95"/>
  <c r="AH143" i="95"/>
  <c r="AH194" i="95"/>
  <c r="AH215" i="95"/>
  <c r="AH184" i="95"/>
  <c r="AH241" i="95"/>
  <c r="AH149" i="95"/>
  <c r="AH180" i="95"/>
  <c r="AH248" i="95"/>
  <c r="AH167" i="95"/>
  <c r="AH150" i="95"/>
  <c r="AH162" i="95"/>
  <c r="AH223" i="95"/>
  <c r="AH211" i="95"/>
  <c r="AH181" i="95"/>
  <c r="AH228" i="95"/>
  <c r="AH224" i="95"/>
  <c r="AH212" i="95"/>
  <c r="AH201" i="95"/>
  <c r="AH247" i="95"/>
  <c r="AH147" i="95"/>
  <c r="AH142" i="95"/>
  <c r="AH259" i="95"/>
  <c r="AH174" i="95"/>
  <c r="AH230" i="95"/>
  <c r="AH157" i="95"/>
  <c r="AH220" i="95"/>
  <c r="AH148" i="95"/>
  <c r="AH188" i="95"/>
  <c r="AH257" i="95"/>
  <c r="AH187" i="95"/>
  <c r="AH261" i="95"/>
  <c r="AH185" i="95"/>
  <c r="AH161" i="95"/>
  <c r="AH176" i="95"/>
  <c r="AH166" i="95"/>
  <c r="AH207" i="95"/>
  <c r="AH256" i="95"/>
  <c r="AH242" i="95"/>
  <c r="AH178" i="95"/>
  <c r="AH237" i="95"/>
  <c r="AH160" i="95"/>
  <c r="AH190" i="95"/>
  <c r="AH227" i="95"/>
  <c r="AH141" i="95"/>
  <c r="AH153" i="95"/>
  <c r="AH217" i="95"/>
  <c r="AH213" i="95"/>
  <c r="AH232" i="95"/>
  <c r="AH158" i="95"/>
  <c r="AH210" i="95"/>
  <c r="AH235" i="95"/>
  <c r="AH199" i="95"/>
  <c r="AH253" i="95"/>
  <c r="AH171" i="95"/>
  <c r="AH250" i="95"/>
  <c r="AH170" i="95"/>
  <c r="AH246" i="95"/>
  <c r="AH168" i="95"/>
  <c r="AH233" i="95"/>
  <c r="AH159" i="95"/>
  <c r="AH222" i="95"/>
  <c r="AH189" i="95"/>
  <c r="AH236" i="95"/>
  <c r="AH234" i="95"/>
  <c r="AH195" i="95"/>
  <c r="AH154" i="95"/>
  <c r="AH182" i="95"/>
  <c r="AH216" i="95"/>
  <c r="AH226" i="95"/>
  <c r="S392" i="113"/>
  <c r="S380" i="113"/>
  <c r="S369" i="113"/>
  <c r="S359" i="113"/>
  <c r="S350" i="113"/>
  <c r="S337" i="113"/>
  <c r="S329" i="113"/>
  <c r="S302" i="113"/>
  <c r="S321" i="113"/>
  <c r="S313" i="113"/>
  <c r="S294" i="113"/>
  <c r="S286" i="113"/>
  <c r="S278" i="113"/>
  <c r="S282" i="113"/>
  <c r="S281" i="113"/>
  <c r="S362" i="113"/>
  <c r="S324" i="113"/>
  <c r="S383" i="113"/>
  <c r="S330" i="113"/>
  <c r="S295" i="113"/>
  <c r="S391" i="113"/>
  <c r="S379" i="113"/>
  <c r="S367" i="113"/>
  <c r="S358" i="113"/>
  <c r="S347" i="113"/>
  <c r="S336" i="113"/>
  <c r="S328" i="113"/>
  <c r="S301" i="113"/>
  <c r="S320" i="113"/>
  <c r="S312" i="113"/>
  <c r="S293" i="113"/>
  <c r="S285" i="113"/>
  <c r="S277" i="113"/>
  <c r="S272" i="113"/>
  <c r="S352" i="113"/>
  <c r="S315" i="113"/>
  <c r="S394" i="113"/>
  <c r="S340" i="113"/>
  <c r="S314" i="113"/>
  <c r="S279" i="113"/>
  <c r="S389" i="113"/>
  <c r="S378" i="113"/>
  <c r="S366" i="113"/>
  <c r="S357" i="113"/>
  <c r="S346" i="113"/>
  <c r="S335" i="113"/>
  <c r="S327" i="113"/>
  <c r="S300" i="113"/>
  <c r="S319" i="113"/>
  <c r="S311" i="113"/>
  <c r="S292" i="113"/>
  <c r="S284" i="113"/>
  <c r="S274" i="113"/>
  <c r="S288" i="113"/>
  <c r="S387" i="113"/>
  <c r="S377" i="113"/>
  <c r="S365" i="113"/>
  <c r="S356" i="113"/>
  <c r="S345" i="113"/>
  <c r="S334" i="113"/>
  <c r="S325" i="113"/>
  <c r="S299" i="113"/>
  <c r="S318" i="113"/>
  <c r="S310" i="113"/>
  <c r="S291" i="113"/>
  <c r="S283" i="113"/>
  <c r="S273" i="113"/>
  <c r="S271" i="113"/>
  <c r="S371" i="113"/>
  <c r="S331" i="113"/>
  <c r="S296" i="113"/>
  <c r="S370" i="113"/>
  <c r="S323" i="113"/>
  <c r="S386" i="113"/>
  <c r="S376" i="113"/>
  <c r="S364" i="113"/>
  <c r="S354" i="113"/>
  <c r="S343" i="113"/>
  <c r="S333" i="113"/>
  <c r="S307" i="113"/>
  <c r="S298" i="113"/>
  <c r="S317" i="113"/>
  <c r="S309" i="113"/>
  <c r="S290" i="113"/>
  <c r="S289" i="113"/>
  <c r="S341" i="113"/>
  <c r="S280" i="113"/>
  <c r="S351" i="113"/>
  <c r="S287" i="113"/>
  <c r="S385" i="113"/>
  <c r="S372" i="113"/>
  <c r="S363" i="113"/>
  <c r="S353" i="113"/>
  <c r="S342" i="113"/>
  <c r="S332" i="113"/>
  <c r="S306" i="113"/>
  <c r="S297" i="113"/>
  <c r="S316" i="113"/>
  <c r="S308" i="113"/>
  <c r="S384" i="113"/>
  <c r="S304" i="113"/>
  <c r="S360" i="113"/>
  <c r="S303" i="113"/>
  <c r="P392" i="113"/>
  <c r="P312" i="113"/>
  <c r="P357" i="113"/>
  <c r="P272" i="113"/>
  <c r="P328" i="113"/>
  <c r="P378" i="113"/>
  <c r="P300" i="113"/>
  <c r="P345" i="113"/>
  <c r="P295" i="113"/>
  <c r="P315" i="113"/>
  <c r="P360" i="113"/>
  <c r="P280" i="113"/>
  <c r="P331" i="113"/>
  <c r="P278" i="113"/>
  <c r="P385" i="113"/>
  <c r="P303" i="113"/>
  <c r="P346" i="113"/>
  <c r="P291" i="113"/>
  <c r="P318" i="113"/>
  <c r="P364" i="113"/>
  <c r="P286" i="113"/>
  <c r="P334" i="113"/>
  <c r="P394" i="113"/>
  <c r="P307" i="113"/>
  <c r="P351" i="113"/>
  <c r="P287" i="113"/>
  <c r="P321" i="113"/>
  <c r="P367" i="113"/>
  <c r="P292" i="113"/>
  <c r="P337" i="113"/>
  <c r="P386" i="113"/>
  <c r="P310" i="113"/>
  <c r="P354" i="113"/>
  <c r="P281" i="113"/>
  <c r="P325" i="113"/>
  <c r="P371" i="113"/>
  <c r="P298" i="113"/>
  <c r="P342" i="113"/>
  <c r="P273" i="113"/>
  <c r="P313" i="113"/>
  <c r="P358" i="113"/>
  <c r="P274" i="113"/>
  <c r="P329" i="113"/>
  <c r="P379" i="113"/>
  <c r="P301" i="113"/>
  <c r="P377" i="113"/>
  <c r="P271" i="113"/>
  <c r="P316" i="113"/>
  <c r="P362" i="113"/>
  <c r="P282" i="113"/>
  <c r="P332" i="113"/>
  <c r="P387" i="113"/>
  <c r="P304" i="113"/>
  <c r="P347" i="113"/>
  <c r="P277" i="113"/>
  <c r="P319" i="113"/>
  <c r="P365" i="113"/>
  <c r="P288" i="113"/>
  <c r="P335" i="113"/>
  <c r="P380" i="113"/>
  <c r="P308" i="113"/>
  <c r="P352" i="113"/>
  <c r="P285" i="113"/>
  <c r="P323" i="113"/>
  <c r="P369" i="113"/>
  <c r="P294" i="113"/>
  <c r="P340" i="113"/>
  <c r="P389" i="113"/>
  <c r="P311" i="113"/>
  <c r="P356" i="113"/>
  <c r="P296" i="113"/>
  <c r="P327" i="113"/>
  <c r="P376" i="113"/>
  <c r="P299" i="113"/>
  <c r="P343" i="113"/>
  <c r="P289" i="113"/>
  <c r="P314" i="113"/>
  <c r="P359" i="113"/>
  <c r="P330" i="113"/>
  <c r="P383" i="113"/>
  <c r="P302" i="113"/>
  <c r="P372" i="113"/>
  <c r="P279" i="113"/>
  <c r="P317" i="113"/>
  <c r="P363" i="113"/>
  <c r="P284" i="113"/>
  <c r="P333" i="113"/>
  <c r="P391" i="113"/>
  <c r="P306" i="113"/>
  <c r="P350" i="113"/>
  <c r="P293" i="113"/>
  <c r="P320" i="113"/>
  <c r="P366" i="113"/>
  <c r="P290" i="113"/>
  <c r="P336" i="113"/>
  <c r="P384" i="113"/>
  <c r="P309" i="113"/>
  <c r="P353" i="113"/>
  <c r="P283" i="113"/>
  <c r="P324" i="113"/>
  <c r="P370" i="113"/>
  <c r="P297" i="113"/>
  <c r="P341" i="113"/>
  <c r="F176" i="113"/>
  <c r="F149" i="113"/>
  <c r="F142" i="113"/>
  <c r="F143" i="113"/>
  <c r="F157" i="113"/>
  <c r="F152" i="113"/>
  <c r="F197" i="113"/>
  <c r="F147" i="113"/>
  <c r="F200" i="113"/>
  <c r="F233" i="113"/>
  <c r="F259" i="113"/>
  <c r="F215" i="113"/>
  <c r="K164" i="113"/>
  <c r="K197" i="113"/>
  <c r="K169" i="113"/>
  <c r="K171" i="113"/>
  <c r="K201" i="113"/>
  <c r="K150" i="113"/>
  <c r="K160" i="113"/>
  <c r="K249" i="113"/>
  <c r="K213" i="113"/>
  <c r="K248" i="113"/>
  <c r="K232" i="113"/>
  <c r="K242" i="113"/>
  <c r="V233" i="95"/>
  <c r="V229" i="95"/>
  <c r="V142" i="95"/>
  <c r="V236" i="95"/>
  <c r="V242" i="95"/>
  <c r="V239" i="95"/>
  <c r="V165" i="95"/>
  <c r="V205" i="95"/>
  <c r="V216" i="95"/>
  <c r="V162" i="95"/>
  <c r="V149" i="95"/>
  <c r="V212" i="95"/>
  <c r="V204" i="95"/>
  <c r="V159" i="95"/>
  <c r="V158" i="95"/>
  <c r="V241" i="95"/>
  <c r="V249" i="95"/>
  <c r="V206" i="95"/>
  <c r="V148" i="95"/>
  <c r="V201" i="95"/>
  <c r="V226" i="95"/>
  <c r="V193" i="95"/>
  <c r="V210" i="95"/>
  <c r="V256" i="95"/>
  <c r="V189" i="95"/>
  <c r="V200" i="95"/>
  <c r="V163" i="95"/>
  <c r="V182" i="95"/>
  <c r="V181" i="95"/>
  <c r="V232" i="95"/>
  <c r="V172" i="95"/>
  <c r="V255" i="95"/>
  <c r="V199" i="95"/>
  <c r="V166" i="95"/>
  <c r="V147" i="95"/>
  <c r="V170" i="95"/>
  <c r="V184" i="95"/>
  <c r="V221" i="95"/>
  <c r="V152" i="95"/>
  <c r="V190" i="95"/>
  <c r="V247" i="95"/>
  <c r="V179" i="95"/>
  <c r="V171" i="95"/>
  <c r="V198" i="95"/>
  <c r="V187" i="95"/>
  <c r="V151" i="95"/>
  <c r="V160" i="95"/>
  <c r="V222" i="95"/>
  <c r="V211" i="95"/>
  <c r="V215" i="95"/>
  <c r="V185" i="95"/>
  <c r="V178" i="95"/>
  <c r="V173" i="95"/>
  <c r="V141" i="95"/>
  <c r="V150" i="95"/>
  <c r="V220" i="95"/>
  <c r="V248" i="95"/>
  <c r="V237" i="95"/>
  <c r="V262" i="95"/>
  <c r="V257" i="95"/>
  <c r="V194" i="95"/>
  <c r="V156" i="95"/>
  <c r="V235" i="95"/>
  <c r="V161" i="95"/>
  <c r="V143" i="95"/>
  <c r="V168" i="95"/>
  <c r="V202" i="95"/>
  <c r="V224" i="95"/>
  <c r="V186" i="95"/>
  <c r="V183" i="95"/>
  <c r="V191" i="95"/>
  <c r="V250" i="95"/>
  <c r="V207" i="95"/>
  <c r="V230" i="95"/>
  <c r="V153" i="95"/>
  <c r="V240" i="95"/>
  <c r="V188" i="95"/>
  <c r="V223" i="95"/>
  <c r="V155" i="95"/>
  <c r="V217" i="95"/>
  <c r="V264" i="95"/>
  <c r="V167" i="95"/>
  <c r="V144" i="95"/>
  <c r="V234" i="95"/>
  <c r="V169" i="95"/>
  <c r="V197" i="95"/>
  <c r="V246" i="95"/>
  <c r="V157" i="95"/>
  <c r="V176" i="95"/>
  <c r="V195" i="95"/>
  <c r="V154" i="95"/>
  <c r="V164" i="95"/>
  <c r="V227" i="95"/>
  <c r="V228" i="95"/>
  <c r="V213" i="95"/>
  <c r="V180" i="95"/>
  <c r="V261" i="95"/>
  <c r="V174" i="95"/>
  <c r="V253" i="95"/>
  <c r="V177" i="95"/>
  <c r="V203" i="95"/>
  <c r="V259" i="95"/>
  <c r="V254" i="95"/>
  <c r="AH394" i="113"/>
  <c r="AH383" i="113"/>
  <c r="AH370" i="113"/>
  <c r="AH360" i="113"/>
  <c r="AH351" i="113"/>
  <c r="AH340" i="113"/>
  <c r="AH330" i="113"/>
  <c r="AH303" i="113"/>
  <c r="AH324" i="113"/>
  <c r="AH315" i="113"/>
  <c r="AH295" i="113"/>
  <c r="AH279" i="113"/>
  <c r="AH280" i="113"/>
  <c r="AH372" i="113"/>
  <c r="AH309" i="113"/>
  <c r="AH362" i="113"/>
  <c r="AH304" i="113"/>
  <c r="AH392" i="113"/>
  <c r="AH380" i="113"/>
  <c r="AH369" i="113"/>
  <c r="AH359" i="113"/>
  <c r="AH350" i="113"/>
  <c r="AH337" i="113"/>
  <c r="AH329" i="113"/>
  <c r="AH302" i="113"/>
  <c r="AH323" i="113"/>
  <c r="AH314" i="113"/>
  <c r="AH293" i="113"/>
  <c r="AH277" i="113"/>
  <c r="AH282" i="113"/>
  <c r="AH286" i="113"/>
  <c r="AH342" i="113"/>
  <c r="AH294" i="113"/>
  <c r="AH341" i="113"/>
  <c r="AH316" i="113"/>
  <c r="AH391" i="113"/>
  <c r="AH379" i="113"/>
  <c r="AH367" i="113"/>
  <c r="AH358" i="113"/>
  <c r="AH347" i="113"/>
  <c r="AH336" i="113"/>
  <c r="AH328" i="113"/>
  <c r="AH301" i="113"/>
  <c r="AH321" i="113"/>
  <c r="AH313" i="113"/>
  <c r="AH291" i="113"/>
  <c r="AH273" i="113"/>
  <c r="AH288" i="113"/>
  <c r="AH271" i="113"/>
  <c r="AH353" i="113"/>
  <c r="AH317" i="113"/>
  <c r="AH371" i="113"/>
  <c r="AH308" i="113"/>
  <c r="AH389" i="113"/>
  <c r="AH378" i="113"/>
  <c r="AH366" i="113"/>
  <c r="AH357" i="113"/>
  <c r="AH346" i="113"/>
  <c r="AH335" i="113"/>
  <c r="AH327" i="113"/>
  <c r="AH300" i="113"/>
  <c r="AH320" i="113"/>
  <c r="AH312" i="113"/>
  <c r="AH289" i="113"/>
  <c r="AH332" i="113"/>
  <c r="AH283" i="113"/>
  <c r="AH352" i="113"/>
  <c r="AH278" i="113"/>
  <c r="AH387" i="113"/>
  <c r="AH377" i="113"/>
  <c r="AH365" i="113"/>
  <c r="AH356" i="113"/>
  <c r="AH345" i="113"/>
  <c r="AH334" i="113"/>
  <c r="AH325" i="113"/>
  <c r="AH299" i="113"/>
  <c r="AH319" i="113"/>
  <c r="AH311" i="113"/>
  <c r="AH287" i="113"/>
  <c r="AH292" i="113"/>
  <c r="AH284" i="113"/>
  <c r="AH363" i="113"/>
  <c r="AH306" i="113"/>
  <c r="AH272" i="113"/>
  <c r="AH331" i="113"/>
  <c r="AH281" i="113"/>
  <c r="AH386" i="113"/>
  <c r="AH376" i="113"/>
  <c r="AH364" i="113"/>
  <c r="AH354" i="113"/>
  <c r="AH343" i="113"/>
  <c r="AH333" i="113"/>
  <c r="AH307" i="113"/>
  <c r="AH298" i="113"/>
  <c r="AH318" i="113"/>
  <c r="AH310" i="113"/>
  <c r="AH285" i="113"/>
  <c r="AH274" i="113"/>
  <c r="AH290" i="113"/>
  <c r="AH385" i="113"/>
  <c r="AH297" i="113"/>
  <c r="AH384" i="113"/>
  <c r="AH296" i="113"/>
  <c r="AF237" i="113"/>
  <c r="AF256" i="113"/>
  <c r="AF236" i="113"/>
  <c r="AF227" i="113"/>
  <c r="AF220" i="113"/>
  <c r="AF207" i="113"/>
  <c r="AF149" i="113"/>
  <c r="AF200" i="113"/>
  <c r="AF155" i="113"/>
  <c r="AF188" i="113"/>
  <c r="AF174" i="113"/>
  <c r="AF143" i="113"/>
  <c r="AF162" i="113"/>
  <c r="AF212" i="113"/>
  <c r="AF158" i="113"/>
  <c r="AF161" i="113"/>
  <c r="AF239" i="113"/>
  <c r="AF186" i="113"/>
  <c r="AF173" i="113"/>
  <c r="AF247" i="113"/>
  <c r="AF255" i="113"/>
  <c r="AF235" i="113"/>
  <c r="AF226" i="113"/>
  <c r="AF217" i="113"/>
  <c r="AF206" i="113"/>
  <c r="AF157" i="113"/>
  <c r="AF199" i="113"/>
  <c r="AF202" i="113"/>
  <c r="AF151" i="113"/>
  <c r="AF144" i="113"/>
  <c r="AF163" i="113"/>
  <c r="AF170" i="113"/>
  <c r="AF248" i="113"/>
  <c r="AF160" i="113"/>
  <c r="AF147" i="113"/>
  <c r="AF249" i="113"/>
  <c r="AF254" i="113"/>
  <c r="AF234" i="113"/>
  <c r="AF224" i="113"/>
  <c r="AF216" i="113"/>
  <c r="AF205" i="113"/>
  <c r="AF193" i="113"/>
  <c r="AF198" i="113"/>
  <c r="AF183" i="113"/>
  <c r="AF168" i="113"/>
  <c r="AF187" i="113"/>
  <c r="AF159" i="113"/>
  <c r="AF152" i="113"/>
  <c r="AF261" i="113"/>
  <c r="AF250" i="113"/>
  <c r="AF182" i="113"/>
  <c r="AF221" i="113"/>
  <c r="AF166" i="113"/>
  <c r="AF264" i="113"/>
  <c r="AF253" i="113"/>
  <c r="AF233" i="113"/>
  <c r="AF223" i="113"/>
  <c r="AF215" i="113"/>
  <c r="AF204" i="113"/>
  <c r="AF176" i="113"/>
  <c r="AF197" i="113"/>
  <c r="AF191" i="113"/>
  <c r="AF150" i="113"/>
  <c r="AF180" i="113"/>
  <c r="AF164" i="113"/>
  <c r="AF141" i="113"/>
  <c r="AF241" i="113"/>
  <c r="AF177" i="113"/>
  <c r="AF228" i="113"/>
  <c r="AF179" i="113"/>
  <c r="AF262" i="113"/>
  <c r="AF242" i="113"/>
  <c r="AF232" i="113"/>
  <c r="AF246" i="113"/>
  <c r="AF213" i="113"/>
  <c r="AF203" i="113"/>
  <c r="AF185" i="113"/>
  <c r="AF194" i="113"/>
  <c r="AF154" i="113"/>
  <c r="AF167" i="113"/>
  <c r="AF189" i="113"/>
  <c r="AF172" i="113"/>
  <c r="AF169" i="113"/>
  <c r="AF230" i="113"/>
  <c r="AF148" i="113"/>
  <c r="AF142" i="113"/>
  <c r="AF171" i="113"/>
  <c r="AF257" i="113"/>
  <c r="AF201" i="113"/>
  <c r="AF259" i="113"/>
  <c r="AF240" i="113"/>
  <c r="AF229" i="113"/>
  <c r="AF222" i="113"/>
  <c r="AF211" i="113"/>
  <c r="AF178" i="113"/>
  <c r="AF156" i="113"/>
  <c r="AF184" i="113"/>
  <c r="AF195" i="113"/>
  <c r="AF190" i="113"/>
  <c r="AF165" i="113"/>
  <c r="AF181" i="113"/>
  <c r="AF210" i="113"/>
  <c r="AF153" i="113"/>
  <c r="V394" i="113"/>
  <c r="V291" i="113"/>
  <c r="V369" i="113"/>
  <c r="V272" i="113"/>
  <c r="V378" i="113"/>
  <c r="V296" i="113"/>
  <c r="V360" i="113"/>
  <c r="V287" i="113"/>
  <c r="V364" i="113"/>
  <c r="V298" i="113"/>
  <c r="V310" i="113"/>
  <c r="V389" i="113"/>
  <c r="V334" i="113"/>
  <c r="V337" i="113"/>
  <c r="V281" i="113"/>
  <c r="V317" i="113"/>
  <c r="V356" i="113"/>
  <c r="V283" i="113"/>
  <c r="V324" i="113"/>
  <c r="V304" i="113"/>
  <c r="V385" i="113"/>
  <c r="V288" i="113"/>
  <c r="V351" i="113"/>
  <c r="V279" i="113"/>
  <c r="V319" i="113"/>
  <c r="V328" i="113"/>
  <c r="V335" i="113"/>
  <c r="V371" i="113"/>
  <c r="V292" i="113"/>
  <c r="V320" i="113"/>
  <c r="V372" i="113"/>
  <c r="V293" i="113"/>
  <c r="V346" i="113"/>
  <c r="V274" i="113"/>
  <c r="V330" i="113"/>
  <c r="V347" i="113"/>
  <c r="V370" i="113"/>
  <c r="V273" i="113"/>
  <c r="V315" i="113"/>
  <c r="V314" i="113"/>
  <c r="V352" i="113"/>
  <c r="V280" i="113"/>
  <c r="V365" i="113"/>
  <c r="V302" i="113"/>
  <c r="V311" i="113"/>
  <c r="V392" i="113"/>
  <c r="V336" i="113"/>
  <c r="V357" i="113"/>
  <c r="V284" i="113"/>
  <c r="V301" i="113"/>
  <c r="V384" i="113"/>
  <c r="V294" i="113"/>
  <c r="V325" i="113"/>
  <c r="V383" i="113"/>
  <c r="V300" i="113"/>
  <c r="V379" i="113"/>
  <c r="V380" i="113"/>
  <c r="V366" i="113"/>
  <c r="V307" i="113"/>
  <c r="V316" i="113"/>
  <c r="V327" i="113"/>
  <c r="V329" i="113"/>
  <c r="V387" i="113"/>
  <c r="V321" i="113"/>
  <c r="V297" i="113"/>
  <c r="V312" i="113"/>
  <c r="V271" i="113"/>
  <c r="V340" i="113"/>
  <c r="V358" i="113"/>
  <c r="V285" i="113"/>
  <c r="V362" i="113"/>
  <c r="V299" i="113"/>
  <c r="V308" i="113"/>
  <c r="V353" i="113"/>
  <c r="V313" i="113"/>
  <c r="V341" i="113"/>
  <c r="V376" i="113"/>
  <c r="V277" i="113"/>
  <c r="V331" i="113"/>
  <c r="V391" i="113"/>
  <c r="V290" i="113"/>
  <c r="V367" i="113"/>
  <c r="V343" i="113"/>
  <c r="V306" i="113"/>
  <c r="V342" i="113"/>
  <c r="V359" i="113"/>
  <c r="V286" i="113"/>
  <c r="V363" i="113"/>
  <c r="V303" i="113"/>
  <c r="V309" i="113"/>
  <c r="V386" i="113"/>
  <c r="V332" i="113"/>
  <c r="V354" i="113"/>
  <c r="V282" i="113"/>
  <c r="V323" i="113"/>
  <c r="V345" i="113"/>
  <c r="V377" i="113"/>
  <c r="V295" i="113"/>
  <c r="V350" i="113"/>
  <c r="V278" i="113"/>
  <c r="V318" i="113"/>
  <c r="V289" i="113"/>
  <c r="V333" i="113"/>
  <c r="S264" i="113"/>
  <c r="S253" i="113"/>
  <c r="S233" i="113"/>
  <c r="S246" i="113"/>
  <c r="S215" i="113"/>
  <c r="S204" i="113"/>
  <c r="S198" i="113"/>
  <c r="S159" i="113"/>
  <c r="S158" i="113"/>
  <c r="S163" i="113"/>
  <c r="S148" i="113"/>
  <c r="S167" i="113"/>
  <c r="S155" i="113"/>
  <c r="S203" i="113"/>
  <c r="S171" i="113"/>
  <c r="S190" i="113"/>
  <c r="S174" i="113"/>
  <c r="S164" i="113"/>
  <c r="S206" i="113"/>
  <c r="S216" i="113"/>
  <c r="S154" i="113"/>
  <c r="S262" i="113"/>
  <c r="S242" i="113"/>
  <c r="S232" i="113"/>
  <c r="S248" i="113"/>
  <c r="S213" i="113"/>
  <c r="S247" i="113"/>
  <c r="S181" i="113"/>
  <c r="S249" i="113"/>
  <c r="S169" i="113"/>
  <c r="S188" i="113"/>
  <c r="S224" i="113"/>
  <c r="S161" i="113"/>
  <c r="S261" i="113"/>
  <c r="S241" i="113"/>
  <c r="S230" i="113"/>
  <c r="S223" i="113"/>
  <c r="S212" i="113"/>
  <c r="S250" i="113"/>
  <c r="S189" i="113"/>
  <c r="S197" i="113"/>
  <c r="S178" i="113"/>
  <c r="S141" i="113"/>
  <c r="S177" i="113"/>
  <c r="S166" i="113"/>
  <c r="S172" i="113"/>
  <c r="S152" i="113"/>
  <c r="S186" i="113"/>
  <c r="S195" i="113"/>
  <c r="S156" i="113"/>
  <c r="S200" i="113"/>
  <c r="S173" i="113"/>
  <c r="S234" i="113"/>
  <c r="S151" i="113"/>
  <c r="S259" i="113"/>
  <c r="S240" i="113"/>
  <c r="S229" i="113"/>
  <c r="S222" i="113"/>
  <c r="S211" i="113"/>
  <c r="S176" i="113"/>
  <c r="S194" i="113"/>
  <c r="S183" i="113"/>
  <c r="S182" i="113"/>
  <c r="S185" i="113"/>
  <c r="S237" i="113"/>
  <c r="S199" i="113"/>
  <c r="S143" i="113"/>
  <c r="S257" i="113"/>
  <c r="S239" i="113"/>
  <c r="S228" i="113"/>
  <c r="S221" i="113"/>
  <c r="S210" i="113"/>
  <c r="S202" i="113"/>
  <c r="S160" i="113"/>
  <c r="S193" i="113"/>
  <c r="S149" i="113"/>
  <c r="S153" i="113"/>
  <c r="S147" i="113"/>
  <c r="S144" i="113"/>
  <c r="S226" i="113"/>
  <c r="S170" i="113"/>
  <c r="S254" i="113"/>
  <c r="S150" i="113"/>
  <c r="S256" i="113"/>
  <c r="S236" i="113"/>
  <c r="S227" i="113"/>
  <c r="S220" i="113"/>
  <c r="S207" i="113"/>
  <c r="S201" i="113"/>
  <c r="S180" i="113"/>
  <c r="S179" i="113"/>
  <c r="S157" i="113"/>
  <c r="S162" i="113"/>
  <c r="S168" i="113"/>
  <c r="S165" i="113"/>
  <c r="S142" i="113"/>
  <c r="S255" i="113"/>
  <c r="S235" i="113"/>
  <c r="S217" i="113"/>
  <c r="S187" i="113"/>
  <c r="S184" i="113"/>
  <c r="S205" i="113"/>
  <c r="S191" i="113"/>
  <c r="V261" i="113"/>
  <c r="V216" i="113"/>
  <c r="V233" i="113"/>
  <c r="V206" i="113"/>
  <c r="V200" i="113"/>
  <c r="V226" i="113"/>
  <c r="V229" i="113"/>
  <c r="V224" i="113"/>
  <c r="V160" i="113"/>
  <c r="V174" i="113"/>
  <c r="V185" i="113"/>
  <c r="V163" i="113"/>
  <c r="V159" i="113"/>
  <c r="V223" i="113"/>
  <c r="V213" i="113"/>
  <c r="V193" i="113"/>
  <c r="V172" i="113"/>
  <c r="V202" i="113"/>
  <c r="V157" i="113"/>
  <c r="V247" i="113"/>
  <c r="V215" i="113"/>
  <c r="V246" i="113"/>
  <c r="V205" i="113"/>
  <c r="V199" i="113"/>
  <c r="V197" i="113"/>
  <c r="V227" i="113"/>
  <c r="V182" i="113"/>
  <c r="V195" i="113"/>
  <c r="V144" i="113"/>
  <c r="V151" i="113"/>
  <c r="V171" i="113"/>
  <c r="V168" i="113"/>
  <c r="V256" i="113"/>
  <c r="V255" i="113"/>
  <c r="V153" i="113"/>
  <c r="V188" i="113"/>
  <c r="V148" i="113"/>
  <c r="V210" i="113"/>
  <c r="V169" i="113"/>
  <c r="V249" i="113"/>
  <c r="V259" i="113"/>
  <c r="V242" i="113"/>
  <c r="V204" i="113"/>
  <c r="V198" i="113"/>
  <c r="V194" i="113"/>
  <c r="V176" i="113"/>
  <c r="V190" i="113"/>
  <c r="V180" i="113"/>
  <c r="V156" i="113"/>
  <c r="V164" i="113"/>
  <c r="V141" i="113"/>
  <c r="V158" i="113"/>
  <c r="V253" i="113"/>
  <c r="V177" i="113"/>
  <c r="V165" i="113"/>
  <c r="V167" i="113"/>
  <c r="V220" i="113"/>
  <c r="V154" i="113"/>
  <c r="V222" i="113"/>
  <c r="V254" i="113"/>
  <c r="V212" i="113"/>
  <c r="V250" i="113"/>
  <c r="V232" i="113"/>
  <c r="V184" i="113"/>
  <c r="V183" i="113"/>
  <c r="V161" i="113"/>
  <c r="V178" i="113"/>
  <c r="V173" i="113"/>
  <c r="V142" i="113"/>
  <c r="V149" i="113"/>
  <c r="V234" i="113"/>
  <c r="V189" i="113"/>
  <c r="V170" i="113"/>
  <c r="V237" i="113"/>
  <c r="V221" i="113"/>
  <c r="V241" i="113"/>
  <c r="V211" i="113"/>
  <c r="V203" i="113"/>
  <c r="V257" i="113"/>
  <c r="V147" i="113"/>
  <c r="V191" i="113"/>
  <c r="V181" i="113"/>
  <c r="V187" i="113"/>
  <c r="V143" i="113"/>
  <c r="V236" i="113"/>
  <c r="V162" i="113"/>
  <c r="V264" i="113"/>
  <c r="V239" i="113"/>
  <c r="V155" i="113"/>
  <c r="V179" i="113"/>
  <c r="V235" i="113"/>
  <c r="V228" i="113"/>
  <c r="V230" i="113"/>
  <c r="V240" i="113"/>
  <c r="V262" i="113"/>
  <c r="V217" i="113"/>
  <c r="V207" i="113"/>
  <c r="V150" i="113"/>
  <c r="V152" i="113"/>
  <c r="V201" i="113"/>
  <c r="V186" i="113"/>
  <c r="V166" i="113"/>
  <c r="V248" i="113"/>
  <c r="AH261" i="113"/>
  <c r="AH233" i="113"/>
  <c r="AH234" i="113"/>
  <c r="AH216" i="113"/>
  <c r="AH180" i="113"/>
  <c r="AH198" i="113"/>
  <c r="AH202" i="113"/>
  <c r="AH148" i="113"/>
  <c r="AH181" i="113"/>
  <c r="AH147" i="113"/>
  <c r="AH190" i="113"/>
  <c r="AH155" i="113"/>
  <c r="AH163" i="113"/>
  <c r="AH256" i="113"/>
  <c r="AH228" i="113"/>
  <c r="AH149" i="113"/>
  <c r="AH165" i="113"/>
  <c r="AH142" i="113"/>
  <c r="AH143" i="113"/>
  <c r="AH249" i="113"/>
  <c r="AH262" i="113"/>
  <c r="AH232" i="113"/>
  <c r="AH215" i="113"/>
  <c r="AH188" i="113"/>
  <c r="AH197" i="113"/>
  <c r="AH178" i="113"/>
  <c r="AH156" i="113"/>
  <c r="AH153" i="113"/>
  <c r="AH168" i="113"/>
  <c r="AH166" i="113"/>
  <c r="AH164" i="113"/>
  <c r="AH173" i="113"/>
  <c r="AH226" i="113"/>
  <c r="AH159" i="113"/>
  <c r="AH177" i="113"/>
  <c r="AH144" i="113"/>
  <c r="AH161" i="113"/>
  <c r="AH259" i="113"/>
  <c r="AH257" i="113"/>
  <c r="AH247" i="113"/>
  <c r="AH229" i="113"/>
  <c r="AH151" i="113"/>
  <c r="AH194" i="113"/>
  <c r="AH186" i="113"/>
  <c r="AH206" i="113"/>
  <c r="AH162" i="113"/>
  <c r="AH189" i="113"/>
  <c r="AH174" i="113"/>
  <c r="AH172" i="113"/>
  <c r="AH171" i="113"/>
  <c r="AH255" i="113"/>
  <c r="AH179" i="113"/>
  <c r="AH170" i="113"/>
  <c r="AH191" i="113"/>
  <c r="AH237" i="113"/>
  <c r="AH254" i="113"/>
  <c r="AH253" i="113"/>
  <c r="AH222" i="113"/>
  <c r="AH227" i="113"/>
  <c r="AH211" i="113"/>
  <c r="AH187" i="113"/>
  <c r="AH157" i="113"/>
  <c r="AH184" i="113"/>
  <c r="AH213" i="113"/>
  <c r="AH203" i="113"/>
  <c r="AH160" i="113"/>
  <c r="AH195" i="113"/>
  <c r="AH246" i="113"/>
  <c r="AH241" i="113"/>
  <c r="AH242" i="113"/>
  <c r="AH221" i="113"/>
  <c r="AH224" i="113"/>
  <c r="AH201" i="113"/>
  <c r="AH150" i="113"/>
  <c r="AH207" i="113"/>
  <c r="AH204" i="113"/>
  <c r="AH152" i="113"/>
  <c r="AH182" i="113"/>
  <c r="AH223" i="113"/>
  <c r="AH154" i="113"/>
  <c r="AH248" i="113"/>
  <c r="AH239" i="113"/>
  <c r="AH240" i="113"/>
  <c r="AH220" i="113"/>
  <c r="AH264" i="113"/>
  <c r="AH200" i="113"/>
  <c r="AH158" i="113"/>
  <c r="AH176" i="113"/>
  <c r="AH230" i="113"/>
  <c r="AH205" i="113"/>
  <c r="AH185" i="113"/>
  <c r="AH250" i="113"/>
  <c r="AH193" i="113"/>
  <c r="AH235" i="113"/>
  <c r="AH169" i="113"/>
  <c r="AH236" i="113"/>
  <c r="AH167" i="113"/>
  <c r="AH183" i="113"/>
  <c r="AH217" i="113"/>
  <c r="AH199" i="113"/>
  <c r="AH210" i="113"/>
  <c r="AH212" i="113"/>
  <c r="AH141" i="113"/>
  <c r="AF274" i="95"/>
  <c r="AF280" i="95"/>
  <c r="AF312" i="95"/>
  <c r="AF292" i="95"/>
  <c r="AF313" i="95"/>
  <c r="AF330" i="95"/>
  <c r="AF282" i="95"/>
  <c r="AF346" i="95"/>
  <c r="AF392" i="95"/>
  <c r="X357" i="95"/>
  <c r="AF354" i="95"/>
  <c r="AF323" i="95"/>
  <c r="AF294" i="95"/>
  <c r="AF308" i="95"/>
  <c r="AF310" i="95"/>
  <c r="AF369" i="95"/>
  <c r="AF325" i="95"/>
  <c r="AF328" i="95"/>
  <c r="AF341" i="95"/>
  <c r="AF324" i="95"/>
  <c r="AF283" i="95"/>
  <c r="AF356" i="95"/>
  <c r="AF317" i="95"/>
  <c r="AF271" i="95"/>
  <c r="AF285" i="95"/>
  <c r="AF358" i="95"/>
  <c r="AF352" i="95"/>
  <c r="AF363" i="95"/>
  <c r="AF337" i="95"/>
  <c r="AF287" i="95"/>
  <c r="AF360" i="95"/>
  <c r="X317" i="95"/>
  <c r="AF333" i="95"/>
  <c r="AF291" i="95"/>
  <c r="AF365" i="95"/>
  <c r="AF327" i="95"/>
  <c r="AF289" i="95"/>
  <c r="AF293" i="95"/>
  <c r="AF367" i="95"/>
  <c r="AF362" i="95"/>
  <c r="AF278" i="95"/>
  <c r="AF350" i="95"/>
  <c r="AF295" i="95"/>
  <c r="AF370" i="95"/>
  <c r="X380" i="95"/>
  <c r="AF386" i="95"/>
  <c r="AF272" i="95"/>
  <c r="AF343" i="95"/>
  <c r="AF299" i="95"/>
  <c r="AF383" i="95"/>
  <c r="AF335" i="95"/>
  <c r="AF306" i="95"/>
  <c r="AF301" i="95"/>
  <c r="AF389" i="95"/>
  <c r="AF371" i="95"/>
  <c r="AF286" i="95"/>
  <c r="AF359" i="95"/>
  <c r="AF303" i="95"/>
  <c r="AF391" i="95"/>
  <c r="X352" i="95"/>
  <c r="X295" i="95"/>
  <c r="AF290" i="95"/>
  <c r="AF364" i="95"/>
  <c r="AF316" i="95"/>
  <c r="AF284" i="95"/>
  <c r="AF357" i="95"/>
  <c r="AF332" i="95"/>
  <c r="AF318" i="95"/>
  <c r="AF296" i="95"/>
  <c r="AF281" i="95"/>
  <c r="AF302" i="95"/>
  <c r="AF288" i="95"/>
  <c r="AF320" i="95"/>
  <c r="X319" i="95"/>
  <c r="AJ379" i="95"/>
  <c r="AF307" i="95"/>
  <c r="AF394" i="95"/>
  <c r="AF334" i="95"/>
  <c r="AF300" i="95"/>
  <c r="AF384" i="95"/>
  <c r="AF372" i="95"/>
  <c r="AF336" i="95"/>
  <c r="AF321" i="95"/>
  <c r="AF314" i="95"/>
  <c r="AF319" i="95"/>
  <c r="AF385" i="95"/>
  <c r="AF340" i="95"/>
  <c r="M376" i="95"/>
  <c r="AF315" i="95"/>
  <c r="AF273" i="95"/>
  <c r="AF345" i="95"/>
  <c r="AF309" i="95"/>
  <c r="AF304" i="95"/>
  <c r="AF277" i="95"/>
  <c r="AF347" i="95"/>
  <c r="AF331" i="95"/>
  <c r="AF342" i="95"/>
  <c r="AF329" i="95"/>
  <c r="AF279" i="95"/>
  <c r="X377" i="95"/>
  <c r="AJ323" i="95"/>
  <c r="Z379" i="95"/>
  <c r="AJ346" i="95"/>
  <c r="AJ362" i="95"/>
  <c r="AJ318" i="95"/>
  <c r="AJ320" i="95"/>
  <c r="Z377" i="95"/>
  <c r="U378" i="95"/>
  <c r="Z386" i="95"/>
  <c r="Z378" i="95"/>
  <c r="X292" i="95"/>
  <c r="X360" i="95"/>
  <c r="X363" i="95"/>
  <c r="X320" i="95"/>
  <c r="X315" i="95"/>
  <c r="AJ356" i="95"/>
  <c r="AJ331" i="95"/>
  <c r="AJ314" i="95"/>
  <c r="AJ285" i="95"/>
  <c r="AJ312" i="95"/>
  <c r="U377" i="95"/>
  <c r="X301" i="95"/>
  <c r="X297" i="95"/>
  <c r="X277" i="95"/>
  <c r="X345" i="95"/>
  <c r="X309" i="95"/>
  <c r="X330" i="95"/>
  <c r="AJ313" i="95"/>
  <c r="AJ274" i="95"/>
  <c r="AJ300" i="95"/>
  <c r="AJ364" i="95"/>
  <c r="AJ279" i="95"/>
  <c r="X343" i="95"/>
  <c r="X331" i="95"/>
  <c r="X323" i="95"/>
  <c r="AJ271" i="95"/>
  <c r="AJ341" i="95"/>
  <c r="AJ350" i="95"/>
  <c r="AJ354" i="95"/>
  <c r="X288" i="95"/>
  <c r="X280" i="95"/>
  <c r="X332" i="95"/>
  <c r="AJ327" i="95"/>
  <c r="AJ325" i="95"/>
  <c r="AJ304" i="95"/>
  <c r="AJ315" i="95"/>
  <c r="AJ386" i="95"/>
  <c r="X325" i="95"/>
  <c r="X358" i="95"/>
  <c r="X350" i="95"/>
  <c r="X333" i="95"/>
  <c r="AJ353" i="95"/>
  <c r="AJ366" i="95"/>
  <c r="AJ291" i="95"/>
  <c r="AJ290" i="95"/>
  <c r="AJ387" i="95"/>
  <c r="X304" i="95"/>
  <c r="X394" i="95"/>
  <c r="X289" i="95"/>
  <c r="AJ337" i="95"/>
  <c r="AJ335" i="95"/>
  <c r="AJ319" i="95"/>
  <c r="AJ358" i="95"/>
  <c r="AJ282" i="95"/>
  <c r="AF379" i="95"/>
  <c r="X392" i="95"/>
  <c r="X307" i="95"/>
  <c r="X278" i="95"/>
  <c r="X284" i="95"/>
  <c r="AJ299" i="95"/>
  <c r="AJ281" i="95"/>
  <c r="AJ306" i="95"/>
  <c r="AJ328" i="95"/>
  <c r="AJ351" i="95"/>
  <c r="AF376" i="95"/>
  <c r="Y379" i="95"/>
  <c r="U379" i="95"/>
  <c r="Z387" i="95"/>
  <c r="AB320" i="95"/>
  <c r="AB319" i="95"/>
  <c r="Y364" i="95"/>
  <c r="Y309" i="95"/>
  <c r="Y332" i="95"/>
  <c r="Y337" i="95"/>
  <c r="Y280" i="95"/>
  <c r="Y306" i="95"/>
  <c r="Y316" i="95"/>
  <c r="Y351" i="95"/>
  <c r="Y292" i="95"/>
  <c r="Y356" i="95"/>
  <c r="Y318" i="95"/>
  <c r="AB279" i="95"/>
  <c r="AB367" i="95"/>
  <c r="AB302" i="95"/>
  <c r="AB334" i="95"/>
  <c r="AB314" i="95"/>
  <c r="AB272" i="95"/>
  <c r="AB280" i="95"/>
  <c r="AB315" i="95"/>
  <c r="AB351" i="95"/>
  <c r="AB360" i="95"/>
  <c r="AB293" i="95"/>
  <c r="AB292" i="95"/>
  <c r="AB358" i="95"/>
  <c r="AB379" i="95"/>
  <c r="Y377" i="95"/>
  <c r="AB281" i="95"/>
  <c r="Y354" i="95"/>
  <c r="Y293" i="95"/>
  <c r="Y362" i="95"/>
  <c r="Y294" i="95"/>
  <c r="Y304" i="95"/>
  <c r="Y365" i="95"/>
  <c r="Y345" i="95"/>
  <c r="Y330" i="95"/>
  <c r="Y272" i="95"/>
  <c r="Y342" i="95"/>
  <c r="Y278" i="95"/>
  <c r="Y279" i="95"/>
  <c r="Y360" i="95"/>
  <c r="AB294" i="95"/>
  <c r="AB340" i="95"/>
  <c r="AB277" i="95"/>
  <c r="AB283" i="95"/>
  <c r="AB307" i="95"/>
  <c r="AB311" i="95"/>
  <c r="AB356" i="95"/>
  <c r="AB335" i="95"/>
  <c r="AB337" i="95"/>
  <c r="AB295" i="95"/>
  <c r="AB273" i="95"/>
  <c r="AB378" i="95"/>
  <c r="Y378" i="95"/>
  <c r="AB366" i="95"/>
  <c r="AB313" i="95"/>
  <c r="AB392" i="95"/>
  <c r="Y286" i="95"/>
  <c r="Y328" i="95"/>
  <c r="Y303" i="95"/>
  <c r="Y329" i="95"/>
  <c r="Y392" i="95"/>
  <c r="Y291" i="95"/>
  <c r="Y302" i="95"/>
  <c r="Y299" i="95"/>
  <c r="Y307" i="95"/>
  <c r="Y308" i="95"/>
  <c r="Y311" i="95"/>
  <c r="Y353" i="95"/>
  <c r="Y282" i="95"/>
  <c r="AB370" i="95"/>
  <c r="AB362" i="95"/>
  <c r="AB383" i="95"/>
  <c r="AB296" i="95"/>
  <c r="AB298" i="95"/>
  <c r="AB345" i="95"/>
  <c r="AB342" i="95"/>
  <c r="AB331" i="95"/>
  <c r="AB301" i="95"/>
  <c r="AB380" i="95"/>
  <c r="AB278" i="95"/>
  <c r="AB308" i="95"/>
  <c r="AB352" i="95"/>
  <c r="AB376" i="95"/>
  <c r="Y376" i="95"/>
  <c r="U376" i="95"/>
  <c r="Y386" i="95"/>
  <c r="AB325" i="95"/>
  <c r="AB350" i="95"/>
  <c r="AB306" i="95"/>
  <c r="Y295" i="95"/>
  <c r="Y370" i="95"/>
  <c r="Y391" i="95"/>
  <c r="Y371" i="95"/>
  <c r="Y301" i="95"/>
  <c r="Y320" i="95"/>
  <c r="Y341" i="95"/>
  <c r="Y274" i="95"/>
  <c r="Y346" i="95"/>
  <c r="Y284" i="95"/>
  <c r="Y352" i="95"/>
  <c r="Y325" i="95"/>
  <c r="Y315" i="95"/>
  <c r="AB357" i="95"/>
  <c r="AB285" i="95"/>
  <c r="AB359" i="95"/>
  <c r="AB312" i="95"/>
  <c r="AB354" i="95"/>
  <c r="AB364" i="95"/>
  <c r="AB297" i="95"/>
  <c r="AB347" i="95"/>
  <c r="AB288" i="95"/>
  <c r="AB353" i="95"/>
  <c r="AB327" i="95"/>
  <c r="AB290" i="95"/>
  <c r="AB389" i="95"/>
  <c r="Y387" i="95"/>
  <c r="AB310" i="95"/>
  <c r="AB282" i="95"/>
  <c r="AB377" i="95"/>
  <c r="Y372" i="95"/>
  <c r="Y290" i="95"/>
  <c r="Y358" i="95"/>
  <c r="Y340" i="95"/>
  <c r="Y283" i="95"/>
  <c r="Y384" i="95"/>
  <c r="Y359" i="95"/>
  <c r="Y394" i="95"/>
  <c r="Y369" i="95"/>
  <c r="Y300" i="95"/>
  <c r="Y357" i="95"/>
  <c r="AB300" i="95"/>
  <c r="AB318" i="95"/>
  <c r="AB330" i="95"/>
  <c r="AB328" i="95"/>
  <c r="AB289" i="95"/>
  <c r="AB336" i="95"/>
  <c r="AB284" i="95"/>
  <c r="AB321" i="95"/>
  <c r="AB369" i="95"/>
  <c r="AB323" i="95"/>
  <c r="AB385" i="95"/>
  <c r="AB291" i="95"/>
  <c r="AB363" i="95"/>
  <c r="Y347" i="95"/>
  <c r="Y324" i="95"/>
  <c r="Y327" i="95"/>
  <c r="Y312" i="95"/>
  <c r="Y383" i="95"/>
  <c r="Y350" i="95"/>
  <c r="Y385" i="95"/>
  <c r="Y321" i="95"/>
  <c r="Y334" i="95"/>
  <c r="Y331" i="95"/>
  <c r="Y389" i="95"/>
  <c r="Y380" i="95"/>
  <c r="AB316" i="95"/>
  <c r="AB304" i="95"/>
  <c r="AB372" i="95"/>
  <c r="AB274" i="95"/>
  <c r="AB329" i="95"/>
  <c r="AB317" i="95"/>
  <c r="AB341" i="95"/>
  <c r="AB303" i="95"/>
  <c r="AB346" i="95"/>
  <c r="AB391" i="95"/>
  <c r="AB365" i="95"/>
  <c r="M377" i="95"/>
  <c r="K385" i="95"/>
  <c r="K318" i="95"/>
  <c r="K328" i="95"/>
  <c r="K342" i="95"/>
  <c r="K347" i="95"/>
  <c r="K292" i="95"/>
  <c r="K289" i="95"/>
  <c r="K294" i="95"/>
  <c r="K290" i="95"/>
  <c r="K278" i="95"/>
  <c r="K317" i="95"/>
  <c r="M328" i="95"/>
  <c r="M357" i="95"/>
  <c r="M293" i="95"/>
  <c r="M277" i="95"/>
  <c r="M351" i="95"/>
  <c r="M391" i="95"/>
  <c r="M366" i="95"/>
  <c r="K377" i="95"/>
  <c r="M387" i="95"/>
  <c r="G394" i="113"/>
  <c r="G392" i="113"/>
  <c r="G391" i="113"/>
  <c r="G389" i="113"/>
  <c r="G387" i="113"/>
  <c r="G386" i="113"/>
  <c r="G385" i="113"/>
  <c r="G384" i="113"/>
  <c r="G383" i="113"/>
  <c r="G380" i="113"/>
  <c r="G379" i="113"/>
  <c r="G377" i="113"/>
  <c r="G372" i="113"/>
  <c r="G362" i="113"/>
  <c r="G360" i="113"/>
  <c r="G359" i="113"/>
  <c r="G358" i="113"/>
  <c r="G357" i="113"/>
  <c r="G356" i="113"/>
  <c r="G354" i="113"/>
  <c r="G353" i="113"/>
  <c r="G352" i="113"/>
  <c r="G351" i="113"/>
  <c r="G350" i="113"/>
  <c r="G347" i="113"/>
  <c r="G346" i="113"/>
  <c r="G371" i="113"/>
  <c r="G370" i="113"/>
  <c r="G369" i="113"/>
  <c r="G367" i="113"/>
  <c r="G366" i="113"/>
  <c r="G365" i="113"/>
  <c r="G364" i="113"/>
  <c r="G363" i="113"/>
  <c r="G378" i="113"/>
  <c r="G376" i="113"/>
  <c r="G308" i="113"/>
  <c r="G307" i="113"/>
  <c r="G306" i="113"/>
  <c r="G304" i="113"/>
  <c r="G303" i="113"/>
  <c r="G302" i="113"/>
  <c r="G301" i="113"/>
  <c r="G300" i="113"/>
  <c r="G299" i="113"/>
  <c r="G298" i="113"/>
  <c r="G297" i="113"/>
  <c r="G296" i="113"/>
  <c r="G343" i="113"/>
  <c r="G341" i="113"/>
  <c r="G337" i="113"/>
  <c r="G335" i="113"/>
  <c r="G333" i="113"/>
  <c r="G331" i="113"/>
  <c r="G329" i="113"/>
  <c r="G327" i="113"/>
  <c r="G325" i="113"/>
  <c r="G324" i="113"/>
  <c r="G323" i="113"/>
  <c r="G321" i="113"/>
  <c r="G320" i="113"/>
  <c r="G319" i="113"/>
  <c r="G318" i="113"/>
  <c r="G317" i="113"/>
  <c r="G316" i="113"/>
  <c r="G315" i="113"/>
  <c r="G314" i="113"/>
  <c r="G313" i="113"/>
  <c r="G312" i="113"/>
  <c r="G311" i="113"/>
  <c r="G310" i="113"/>
  <c r="G309" i="113"/>
  <c r="G345" i="113"/>
  <c r="G340" i="113"/>
  <c r="G334" i="113"/>
  <c r="G330" i="113"/>
  <c r="G342" i="113"/>
  <c r="G336" i="113"/>
  <c r="G332" i="113"/>
  <c r="G328" i="113"/>
  <c r="G295" i="113"/>
  <c r="G293" i="113"/>
  <c r="G291" i="113"/>
  <c r="G289" i="113"/>
  <c r="G287" i="113"/>
  <c r="G285" i="113"/>
  <c r="G283" i="113"/>
  <c r="G281" i="113"/>
  <c r="G279" i="113"/>
  <c r="G277" i="113"/>
  <c r="G273" i="113"/>
  <c r="G292" i="113"/>
  <c r="G274" i="113"/>
  <c r="G294" i="113"/>
  <c r="G278" i="113"/>
  <c r="G280" i="113"/>
  <c r="G282" i="113"/>
  <c r="G288" i="113"/>
  <c r="G271" i="113"/>
  <c r="G290" i="113"/>
  <c r="G284" i="113"/>
  <c r="G272" i="113"/>
  <c r="G286" i="113"/>
  <c r="K315" i="95"/>
  <c r="K300" i="95"/>
  <c r="K360" i="95"/>
  <c r="K303" i="95"/>
  <c r="K392" i="95"/>
  <c r="K298" i="95"/>
  <c r="K280" i="95"/>
  <c r="K313" i="95"/>
  <c r="K321" i="95"/>
  <c r="K391" i="95"/>
  <c r="K369" i="95"/>
  <c r="M309" i="95"/>
  <c r="M296" i="95"/>
  <c r="M295" i="95"/>
  <c r="M360" i="95"/>
  <c r="M298" i="95"/>
  <c r="M356" i="95"/>
  <c r="M289" i="95"/>
  <c r="M283" i="95"/>
  <c r="M330" i="95"/>
  <c r="M347" i="95"/>
  <c r="M294" i="95"/>
  <c r="X308" i="95"/>
  <c r="X314" i="95"/>
  <c r="X312" i="95"/>
  <c r="X384" i="95"/>
  <c r="X351" i="95"/>
  <c r="X282" i="95"/>
  <c r="X286" i="95"/>
  <c r="X341" i="95"/>
  <c r="X346" i="95"/>
  <c r="X347" i="95"/>
  <c r="X273" i="95"/>
  <c r="X391" i="95"/>
  <c r="AJ283" i="95"/>
  <c r="AJ296" i="95"/>
  <c r="AJ383" i="95"/>
  <c r="AJ394" i="95"/>
  <c r="AJ372" i="95"/>
  <c r="AJ352" i="95"/>
  <c r="AJ345" i="95"/>
  <c r="AJ332" i="95"/>
  <c r="AJ347" i="95"/>
  <c r="AJ277" i="95"/>
  <c r="AJ307" i="95"/>
  <c r="AJ340" i="95"/>
  <c r="AJ377" i="95"/>
  <c r="K376" i="95"/>
  <c r="X378" i="95"/>
  <c r="X386" i="95"/>
  <c r="U386" i="95"/>
  <c r="F394" i="113"/>
  <c r="F391" i="113"/>
  <c r="F387" i="113"/>
  <c r="F385" i="113"/>
  <c r="F383" i="113"/>
  <c r="F392" i="113"/>
  <c r="F389" i="113"/>
  <c r="F386" i="113"/>
  <c r="F384" i="113"/>
  <c r="F380" i="113"/>
  <c r="F379" i="113"/>
  <c r="F378" i="113"/>
  <c r="F377" i="113"/>
  <c r="F376" i="113"/>
  <c r="F372" i="113"/>
  <c r="F362" i="113"/>
  <c r="F360" i="113"/>
  <c r="F359" i="113"/>
  <c r="F358" i="113"/>
  <c r="F357" i="113"/>
  <c r="F356" i="113"/>
  <c r="F354" i="113"/>
  <c r="F353" i="113"/>
  <c r="F352" i="113"/>
  <c r="F351" i="113"/>
  <c r="F350" i="113"/>
  <c r="F347" i="113"/>
  <c r="F346" i="113"/>
  <c r="F371" i="113"/>
  <c r="F370" i="113"/>
  <c r="F369" i="113"/>
  <c r="F367" i="113"/>
  <c r="F366" i="113"/>
  <c r="F365" i="113"/>
  <c r="F364" i="113"/>
  <c r="F363" i="113"/>
  <c r="F325" i="113"/>
  <c r="F324" i="113"/>
  <c r="F323" i="113"/>
  <c r="F321" i="113"/>
  <c r="F320" i="113"/>
  <c r="F319" i="113"/>
  <c r="F318" i="113"/>
  <c r="F317" i="113"/>
  <c r="F316" i="113"/>
  <c r="F315" i="113"/>
  <c r="F314" i="113"/>
  <c r="F313" i="113"/>
  <c r="F312" i="113"/>
  <c r="F311" i="113"/>
  <c r="F310" i="113"/>
  <c r="F309" i="113"/>
  <c r="F345" i="113"/>
  <c r="F343" i="113"/>
  <c r="F342" i="113"/>
  <c r="F341" i="113"/>
  <c r="F340" i="113"/>
  <c r="F337" i="113"/>
  <c r="F336" i="113"/>
  <c r="F335" i="113"/>
  <c r="F334" i="113"/>
  <c r="F333" i="113"/>
  <c r="F332" i="113"/>
  <c r="F331" i="113"/>
  <c r="F330" i="113"/>
  <c r="F329" i="113"/>
  <c r="F328" i="113"/>
  <c r="F327" i="113"/>
  <c r="F295" i="113"/>
  <c r="F294" i="113"/>
  <c r="F293" i="113"/>
  <c r="F292" i="113"/>
  <c r="F291" i="113"/>
  <c r="F290" i="113"/>
  <c r="F289" i="113"/>
  <c r="F288" i="113"/>
  <c r="F287" i="113"/>
  <c r="F286" i="113"/>
  <c r="F285" i="113"/>
  <c r="F284" i="113"/>
  <c r="F283" i="113"/>
  <c r="F282" i="113"/>
  <c r="F281" i="113"/>
  <c r="F280" i="113"/>
  <c r="F279" i="113"/>
  <c r="F278" i="113"/>
  <c r="F277" i="113"/>
  <c r="F274" i="113"/>
  <c r="F273" i="113"/>
  <c r="F272" i="113"/>
  <c r="F271" i="113"/>
  <c r="F296" i="113"/>
  <c r="F307" i="113"/>
  <c r="F302" i="113"/>
  <c r="F298" i="113"/>
  <c r="F308" i="113"/>
  <c r="F306" i="113"/>
  <c r="F300" i="113"/>
  <c r="F299" i="113"/>
  <c r="F297" i="113"/>
  <c r="F301" i="113"/>
  <c r="F304" i="113"/>
  <c r="F303" i="113"/>
  <c r="K337" i="95"/>
  <c r="K353" i="95"/>
  <c r="K291" i="95"/>
  <c r="K362" i="95"/>
  <c r="K380" i="95"/>
  <c r="K327" i="95"/>
  <c r="M278" i="95"/>
  <c r="M299" i="95"/>
  <c r="M279" i="95"/>
  <c r="M325" i="95"/>
  <c r="M346" i="95"/>
  <c r="K387" i="95"/>
  <c r="H394" i="113"/>
  <c r="H391" i="113"/>
  <c r="H387" i="113"/>
  <c r="H385" i="113"/>
  <c r="H383" i="113"/>
  <c r="H389" i="113"/>
  <c r="H379" i="113"/>
  <c r="H377" i="113"/>
  <c r="H372" i="113"/>
  <c r="H386" i="113"/>
  <c r="H362" i="113"/>
  <c r="H360" i="113"/>
  <c r="H359" i="113"/>
  <c r="H358" i="113"/>
  <c r="H357" i="113"/>
  <c r="H356" i="113"/>
  <c r="H354" i="113"/>
  <c r="H353" i="113"/>
  <c r="H352" i="113"/>
  <c r="H351" i="113"/>
  <c r="H350" i="113"/>
  <c r="H347" i="113"/>
  <c r="H346" i="113"/>
  <c r="H384" i="113"/>
  <c r="H380" i="113"/>
  <c r="H392" i="113"/>
  <c r="H370" i="113"/>
  <c r="H367" i="113"/>
  <c r="H365" i="113"/>
  <c r="H363" i="113"/>
  <c r="H345" i="113"/>
  <c r="H343" i="113"/>
  <c r="H342" i="113"/>
  <c r="H341" i="113"/>
  <c r="H340" i="113"/>
  <c r="H337" i="113"/>
  <c r="H336" i="113"/>
  <c r="H335" i="113"/>
  <c r="H334" i="113"/>
  <c r="H333" i="113"/>
  <c r="H332" i="113"/>
  <c r="H331" i="113"/>
  <c r="H330" i="113"/>
  <c r="H329" i="113"/>
  <c r="H328" i="113"/>
  <c r="H327" i="113"/>
  <c r="H378" i="113"/>
  <c r="H369" i="113"/>
  <c r="H366" i="113"/>
  <c r="H376" i="113"/>
  <c r="H371" i="113"/>
  <c r="H325" i="113"/>
  <c r="H324" i="113"/>
  <c r="H323" i="113"/>
  <c r="H321" i="113"/>
  <c r="H320" i="113"/>
  <c r="H319" i="113"/>
  <c r="H318" i="113"/>
  <c r="H317" i="113"/>
  <c r="H316" i="113"/>
  <c r="H315" i="113"/>
  <c r="H314" i="113"/>
  <c r="H313" i="113"/>
  <c r="H312" i="113"/>
  <c r="H311" i="113"/>
  <c r="H310" i="113"/>
  <c r="H309" i="113"/>
  <c r="H364" i="113"/>
  <c r="H296" i="113"/>
  <c r="H306" i="113"/>
  <c r="H301" i="113"/>
  <c r="H297" i="113"/>
  <c r="H307" i="113"/>
  <c r="H302" i="113"/>
  <c r="H298" i="113"/>
  <c r="H295" i="113"/>
  <c r="H293" i="113"/>
  <c r="H291" i="113"/>
  <c r="H289" i="113"/>
  <c r="H287" i="113"/>
  <c r="H285" i="113"/>
  <c r="H283" i="113"/>
  <c r="H281" i="113"/>
  <c r="H279" i="113"/>
  <c r="H277" i="113"/>
  <c r="H273" i="113"/>
  <c r="H271" i="113"/>
  <c r="H294" i="113"/>
  <c r="H278" i="113"/>
  <c r="H280" i="113"/>
  <c r="H300" i="113"/>
  <c r="H282" i="113"/>
  <c r="H304" i="113"/>
  <c r="H284" i="113"/>
  <c r="H303" i="113"/>
  <c r="H290" i="113"/>
  <c r="H272" i="113"/>
  <c r="H308" i="113"/>
  <c r="H274" i="113"/>
  <c r="H288" i="113"/>
  <c r="H286" i="113"/>
  <c r="H292" i="113"/>
  <c r="H299" i="113"/>
  <c r="Q392" i="113"/>
  <c r="Q389" i="113"/>
  <c r="Q386" i="113"/>
  <c r="Q384" i="113"/>
  <c r="Q380" i="113"/>
  <c r="Q378" i="113"/>
  <c r="Q377" i="113"/>
  <c r="Q376" i="113"/>
  <c r="Q372" i="113"/>
  <c r="Q371" i="113"/>
  <c r="Q370" i="113"/>
  <c r="Q369" i="113"/>
  <c r="Q367" i="113"/>
  <c r="Q366" i="113"/>
  <c r="Q365" i="113"/>
  <c r="Q364" i="113"/>
  <c r="Q363" i="113"/>
  <c r="Q362" i="113"/>
  <c r="Q360" i="113"/>
  <c r="Q359" i="113"/>
  <c r="Q358" i="113"/>
  <c r="Q357" i="113"/>
  <c r="Q356" i="113"/>
  <c r="Q354" i="113"/>
  <c r="Q353" i="113"/>
  <c r="Q352" i="113"/>
  <c r="Q351" i="113"/>
  <c r="Q350" i="113"/>
  <c r="Q347" i="113"/>
  <c r="Q346" i="113"/>
  <c r="Q394" i="113"/>
  <c r="Q391" i="113"/>
  <c r="Q387" i="113"/>
  <c r="Q379" i="113"/>
  <c r="Q383" i="113"/>
  <c r="Q345" i="113"/>
  <c r="Q343" i="113"/>
  <c r="Q342" i="113"/>
  <c r="Q341" i="113"/>
  <c r="Q340" i="113"/>
  <c r="Q337" i="113"/>
  <c r="Q336" i="113"/>
  <c r="Q335" i="113"/>
  <c r="Q334" i="113"/>
  <c r="Q333" i="113"/>
  <c r="Q332" i="113"/>
  <c r="Q331" i="113"/>
  <c r="Q330" i="113"/>
  <c r="Q329" i="113"/>
  <c r="Q328" i="113"/>
  <c r="Q327" i="113"/>
  <c r="Q385" i="113"/>
  <c r="Q325" i="113"/>
  <c r="Q324" i="113"/>
  <c r="Q323" i="113"/>
  <c r="Q321" i="113"/>
  <c r="Q320" i="113"/>
  <c r="Q319" i="113"/>
  <c r="Q318" i="113"/>
  <c r="Q317" i="113"/>
  <c r="Q316" i="113"/>
  <c r="Q315" i="113"/>
  <c r="Q314" i="113"/>
  <c r="Q313" i="113"/>
  <c r="Q312" i="113"/>
  <c r="Q311" i="113"/>
  <c r="Q310" i="113"/>
  <c r="Q309" i="113"/>
  <c r="Q307" i="113"/>
  <c r="Q306" i="113"/>
  <c r="Q304" i="113"/>
  <c r="Q303" i="113"/>
  <c r="Q302" i="113"/>
  <c r="Q301" i="113"/>
  <c r="Q300" i="113"/>
  <c r="Q299" i="113"/>
  <c r="Q298" i="113"/>
  <c r="Q297" i="113"/>
  <c r="Q308" i="113"/>
  <c r="Q296" i="113"/>
  <c r="Q295" i="113"/>
  <c r="Q294" i="113"/>
  <c r="Q293" i="113"/>
  <c r="Q292" i="113"/>
  <c r="Q291" i="113"/>
  <c r="Q290" i="113"/>
  <c r="Q289" i="113"/>
  <c r="Q288" i="113"/>
  <c r="Q287" i="113"/>
  <c r="Q286" i="113"/>
  <c r="Q285" i="113"/>
  <c r="Q284" i="113"/>
  <c r="Q283" i="113"/>
  <c r="Q282" i="113"/>
  <c r="Q281" i="113"/>
  <c r="Q280" i="113"/>
  <c r="Q279" i="113"/>
  <c r="Q278" i="113"/>
  <c r="Q277" i="113"/>
  <c r="Q274" i="113"/>
  <c r="Q273" i="113"/>
  <c r="Q272" i="113"/>
  <c r="Q271" i="113"/>
  <c r="K271" i="95"/>
  <c r="K309" i="95"/>
  <c r="K273" i="95"/>
  <c r="K384" i="95"/>
  <c r="K293" i="95"/>
  <c r="K333" i="95"/>
  <c r="K363" i="95"/>
  <c r="K330" i="95"/>
  <c r="K365" i="95"/>
  <c r="K358" i="95"/>
  <c r="K366" i="95"/>
  <c r="K299" i="95"/>
  <c r="K336" i="95"/>
  <c r="M359" i="95"/>
  <c r="M320" i="95"/>
  <c r="M274" i="95"/>
  <c r="M290" i="95"/>
  <c r="M369" i="95"/>
  <c r="M327" i="95"/>
  <c r="M350" i="95"/>
  <c r="M314" i="95"/>
  <c r="M329" i="95"/>
  <c r="M308" i="95"/>
  <c r="M311" i="95"/>
  <c r="M316" i="95"/>
  <c r="M285" i="95"/>
  <c r="X302" i="95"/>
  <c r="X353" i="95"/>
  <c r="X337" i="95"/>
  <c r="X287" i="95"/>
  <c r="X313" i="95"/>
  <c r="X370" i="95"/>
  <c r="X310" i="95"/>
  <c r="X306" i="95"/>
  <c r="X293" i="95"/>
  <c r="X365" i="95"/>
  <c r="X340" i="95"/>
  <c r="X369" i="95"/>
  <c r="AJ359" i="95"/>
  <c r="AJ389" i="95"/>
  <c r="AJ369" i="95"/>
  <c r="AJ363" i="95"/>
  <c r="AJ357" i="95"/>
  <c r="AJ334" i="95"/>
  <c r="AJ329" i="95"/>
  <c r="AJ317" i="95"/>
  <c r="AJ336" i="95"/>
  <c r="AJ380" i="95"/>
  <c r="AJ298" i="95"/>
  <c r="AJ330" i="95"/>
  <c r="M378" i="95"/>
  <c r="AF377" i="95"/>
  <c r="X387" i="95"/>
  <c r="AC394" i="113"/>
  <c r="AC392" i="113"/>
  <c r="AC391" i="113"/>
  <c r="AC389" i="113"/>
  <c r="AC387" i="113"/>
  <c r="AC386" i="113"/>
  <c r="AC385" i="113"/>
  <c r="AC384" i="113"/>
  <c r="AC383" i="113"/>
  <c r="AC380" i="113"/>
  <c r="AC379" i="113"/>
  <c r="AC377" i="113"/>
  <c r="AC372" i="113"/>
  <c r="AC369" i="113"/>
  <c r="AC366" i="113"/>
  <c r="AC364" i="113"/>
  <c r="AC362" i="113"/>
  <c r="AC371" i="113"/>
  <c r="AC378" i="113"/>
  <c r="AC343" i="113"/>
  <c r="AC342" i="113"/>
  <c r="AC341" i="113"/>
  <c r="AC340" i="113"/>
  <c r="AC337" i="113"/>
  <c r="AC336" i="113"/>
  <c r="AC335" i="113"/>
  <c r="AC334" i="113"/>
  <c r="AC333" i="113"/>
  <c r="AC332" i="113"/>
  <c r="AC331" i="113"/>
  <c r="AC330" i="113"/>
  <c r="AC329" i="113"/>
  <c r="AC328" i="113"/>
  <c r="AC327" i="113"/>
  <c r="AC325" i="113"/>
  <c r="AC360" i="113"/>
  <c r="AC359" i="113"/>
  <c r="AC358" i="113"/>
  <c r="AC357" i="113"/>
  <c r="AC356" i="113"/>
  <c r="AC354" i="113"/>
  <c r="AC353" i="113"/>
  <c r="AC352" i="113"/>
  <c r="AC351" i="113"/>
  <c r="AC350" i="113"/>
  <c r="AC347" i="113"/>
  <c r="AC346" i="113"/>
  <c r="AC345" i="113"/>
  <c r="AC363" i="113"/>
  <c r="AC324" i="113"/>
  <c r="AC323" i="113"/>
  <c r="AC321" i="113"/>
  <c r="AC320" i="113"/>
  <c r="AC319" i="113"/>
  <c r="AC318" i="113"/>
  <c r="AC317" i="113"/>
  <c r="AC316" i="113"/>
  <c r="AC315" i="113"/>
  <c r="AC314" i="113"/>
  <c r="AC313" i="113"/>
  <c r="AC312" i="113"/>
  <c r="AC311" i="113"/>
  <c r="AC310" i="113"/>
  <c r="AC309" i="113"/>
  <c r="AC308" i="113"/>
  <c r="AC376" i="113"/>
  <c r="AC307" i="113"/>
  <c r="AC306" i="113"/>
  <c r="AC304" i="113"/>
  <c r="AC303" i="113"/>
  <c r="AC302" i="113"/>
  <c r="AC301" i="113"/>
  <c r="AC300" i="113"/>
  <c r="AC299" i="113"/>
  <c r="AC298" i="113"/>
  <c r="AC297" i="113"/>
  <c r="AC296" i="113"/>
  <c r="AC370" i="113"/>
  <c r="AC367" i="113"/>
  <c r="AC365" i="113"/>
  <c r="AC295" i="113"/>
  <c r="AC294" i="113"/>
  <c r="AC293" i="113"/>
  <c r="AC292" i="113"/>
  <c r="AC291" i="113"/>
  <c r="AC290" i="113"/>
  <c r="AC289" i="113"/>
  <c r="AC288" i="113"/>
  <c r="AC287" i="113"/>
  <c r="AC286" i="113"/>
  <c r="AC285" i="113"/>
  <c r="AC284" i="113"/>
  <c r="AC283" i="113"/>
  <c r="AC282" i="113"/>
  <c r="AC281" i="113"/>
  <c r="AC280" i="113"/>
  <c r="AC279" i="113"/>
  <c r="AC278" i="113"/>
  <c r="AC277" i="113"/>
  <c r="AC274" i="113"/>
  <c r="AC273" i="113"/>
  <c r="AC272" i="113"/>
  <c r="AC271" i="113"/>
  <c r="E394" i="113"/>
  <c r="E392" i="113"/>
  <c r="E391" i="113"/>
  <c r="E389" i="113"/>
  <c r="E387" i="113"/>
  <c r="E386" i="113"/>
  <c r="E385" i="113"/>
  <c r="E384" i="113"/>
  <c r="E383" i="113"/>
  <c r="E380" i="113"/>
  <c r="E371" i="113"/>
  <c r="E370" i="113"/>
  <c r="E369" i="113"/>
  <c r="E367" i="113"/>
  <c r="E366" i="113"/>
  <c r="E365" i="113"/>
  <c r="E364" i="113"/>
  <c r="E363" i="113"/>
  <c r="E379" i="113"/>
  <c r="E377" i="113"/>
  <c r="E372" i="113"/>
  <c r="E378" i="113"/>
  <c r="E376" i="113"/>
  <c r="E345" i="113"/>
  <c r="E343" i="113"/>
  <c r="E342" i="113"/>
  <c r="E341" i="113"/>
  <c r="E340" i="113"/>
  <c r="E337" i="113"/>
  <c r="E336" i="113"/>
  <c r="E335" i="113"/>
  <c r="E334" i="113"/>
  <c r="E333" i="113"/>
  <c r="E332" i="113"/>
  <c r="E331" i="113"/>
  <c r="E330" i="113"/>
  <c r="E329" i="113"/>
  <c r="E328" i="113"/>
  <c r="E327" i="113"/>
  <c r="E358" i="113"/>
  <c r="E353" i="113"/>
  <c r="E347" i="113"/>
  <c r="E360" i="113"/>
  <c r="E351" i="113"/>
  <c r="E308" i="113"/>
  <c r="E307" i="113"/>
  <c r="E306" i="113"/>
  <c r="E304" i="113"/>
  <c r="E303" i="113"/>
  <c r="E302" i="113"/>
  <c r="E301" i="113"/>
  <c r="E300" i="113"/>
  <c r="E299" i="113"/>
  <c r="E298" i="113"/>
  <c r="E297" i="113"/>
  <c r="E296" i="113"/>
  <c r="E357" i="113"/>
  <c r="E346" i="113"/>
  <c r="E356" i="113"/>
  <c r="E325" i="113"/>
  <c r="E324" i="113"/>
  <c r="E323" i="113"/>
  <c r="E321" i="113"/>
  <c r="E320" i="113"/>
  <c r="E319" i="113"/>
  <c r="E318" i="113"/>
  <c r="E317" i="113"/>
  <c r="E316" i="113"/>
  <c r="E315" i="113"/>
  <c r="E314" i="113"/>
  <c r="E313" i="113"/>
  <c r="E312" i="113"/>
  <c r="E311" i="113"/>
  <c r="E310" i="113"/>
  <c r="E309" i="113"/>
  <c r="E350" i="113"/>
  <c r="E295" i="113"/>
  <c r="E294" i="113"/>
  <c r="E293" i="113"/>
  <c r="E292" i="113"/>
  <c r="E291" i="113"/>
  <c r="E290" i="113"/>
  <c r="E289" i="113"/>
  <c r="E288" i="113"/>
  <c r="E287" i="113"/>
  <c r="E286" i="113"/>
  <c r="E285" i="113"/>
  <c r="E284" i="113"/>
  <c r="E283" i="113"/>
  <c r="E282" i="113"/>
  <c r="E281" i="113"/>
  <c r="E280" i="113"/>
  <c r="E279" i="113"/>
  <c r="E278" i="113"/>
  <c r="E277" i="113"/>
  <c r="E274" i="113"/>
  <c r="E273" i="113"/>
  <c r="E272" i="113"/>
  <c r="E271" i="113"/>
  <c r="E362" i="113"/>
  <c r="E359" i="113"/>
  <c r="E354" i="113"/>
  <c r="E352" i="113"/>
  <c r="K394" i="113"/>
  <c r="K392" i="113"/>
  <c r="K391" i="113"/>
  <c r="K389" i="113"/>
  <c r="K387" i="113"/>
  <c r="K386" i="113"/>
  <c r="K385" i="113"/>
  <c r="K384" i="113"/>
  <c r="K383" i="113"/>
  <c r="K380" i="113"/>
  <c r="K379" i="113"/>
  <c r="K378" i="113"/>
  <c r="K377" i="113"/>
  <c r="K376" i="113"/>
  <c r="K372" i="113"/>
  <c r="K371" i="113"/>
  <c r="K370" i="113"/>
  <c r="K369" i="113"/>
  <c r="K367" i="113"/>
  <c r="K366" i="113"/>
  <c r="K365" i="113"/>
  <c r="K364" i="113"/>
  <c r="K363" i="113"/>
  <c r="K362" i="113"/>
  <c r="K360" i="113"/>
  <c r="K359" i="113"/>
  <c r="K358" i="113"/>
  <c r="K357" i="113"/>
  <c r="K356" i="113"/>
  <c r="K354" i="113"/>
  <c r="K353" i="113"/>
  <c r="K352" i="113"/>
  <c r="K351" i="113"/>
  <c r="K350" i="113"/>
  <c r="K347" i="113"/>
  <c r="K346" i="113"/>
  <c r="K345" i="113"/>
  <c r="K343" i="113"/>
  <c r="K342" i="113"/>
  <c r="K341" i="113"/>
  <c r="K340" i="113"/>
  <c r="K337" i="113"/>
  <c r="K336" i="113"/>
  <c r="K335" i="113"/>
  <c r="K334" i="113"/>
  <c r="K333" i="113"/>
  <c r="K332" i="113"/>
  <c r="K331" i="113"/>
  <c r="K330" i="113"/>
  <c r="K329" i="113"/>
  <c r="K328" i="113"/>
  <c r="K327" i="113"/>
  <c r="K308" i="113"/>
  <c r="K307" i="113"/>
  <c r="K306" i="113"/>
  <c r="K304" i="113"/>
  <c r="K303" i="113"/>
  <c r="K302" i="113"/>
  <c r="K301" i="113"/>
  <c r="K300" i="113"/>
  <c r="K299" i="113"/>
  <c r="K298" i="113"/>
  <c r="K297" i="113"/>
  <c r="K325" i="113"/>
  <c r="K324" i="113"/>
  <c r="K323" i="113"/>
  <c r="K321" i="113"/>
  <c r="K320" i="113"/>
  <c r="K319" i="113"/>
  <c r="K318" i="113"/>
  <c r="K317" i="113"/>
  <c r="K316" i="113"/>
  <c r="K315" i="113"/>
  <c r="K314" i="113"/>
  <c r="K313" i="113"/>
  <c r="K312" i="113"/>
  <c r="K311" i="113"/>
  <c r="K310" i="113"/>
  <c r="K309" i="113"/>
  <c r="K295" i="113"/>
  <c r="K294" i="113"/>
  <c r="K293" i="113"/>
  <c r="K292" i="113"/>
  <c r="K291" i="113"/>
  <c r="K290" i="113"/>
  <c r="K289" i="113"/>
  <c r="K288" i="113"/>
  <c r="K287" i="113"/>
  <c r="K286" i="113"/>
  <c r="K285" i="113"/>
  <c r="K284" i="113"/>
  <c r="K283" i="113"/>
  <c r="K282" i="113"/>
  <c r="K281" i="113"/>
  <c r="K280" i="113"/>
  <c r="K279" i="113"/>
  <c r="K278" i="113"/>
  <c r="K277" i="113"/>
  <c r="K274" i="113"/>
  <c r="K273" i="113"/>
  <c r="K272" i="113"/>
  <c r="K271" i="113"/>
  <c r="K296" i="113"/>
  <c r="AA394" i="113"/>
  <c r="AA392" i="113"/>
  <c r="AA391" i="113"/>
  <c r="AA389" i="113"/>
  <c r="AA387" i="113"/>
  <c r="AA386" i="113"/>
  <c r="AA385" i="113"/>
  <c r="AA384" i="113"/>
  <c r="AA383" i="113"/>
  <c r="AA380" i="113"/>
  <c r="AA379" i="113"/>
  <c r="AA378" i="113"/>
  <c r="AA377" i="113"/>
  <c r="AA376" i="113"/>
  <c r="AA372" i="113"/>
  <c r="AA371" i="113"/>
  <c r="AA370" i="113"/>
  <c r="AA369" i="113"/>
  <c r="AA367" i="113"/>
  <c r="AA366" i="113"/>
  <c r="AA365" i="113"/>
  <c r="AA364" i="113"/>
  <c r="AA363" i="113"/>
  <c r="AA362" i="113"/>
  <c r="AA360" i="113"/>
  <c r="AA359" i="113"/>
  <c r="AA358" i="113"/>
  <c r="AA357" i="113"/>
  <c r="AA356" i="113"/>
  <c r="AA354" i="113"/>
  <c r="AA353" i="113"/>
  <c r="AA352" i="113"/>
  <c r="AA351" i="113"/>
  <c r="AA350" i="113"/>
  <c r="AA347" i="113"/>
  <c r="AA346" i="113"/>
  <c r="AA343" i="113"/>
  <c r="AA342" i="113"/>
  <c r="AA341" i="113"/>
  <c r="AA340" i="113"/>
  <c r="AA337" i="113"/>
  <c r="AA336" i="113"/>
  <c r="AA335" i="113"/>
  <c r="AA334" i="113"/>
  <c r="AA333" i="113"/>
  <c r="AA332" i="113"/>
  <c r="AA331" i="113"/>
  <c r="AA330" i="113"/>
  <c r="AA329" i="113"/>
  <c r="AA328" i="113"/>
  <c r="AA327" i="113"/>
  <c r="AA325" i="113"/>
  <c r="AA345" i="113"/>
  <c r="AA307" i="113"/>
  <c r="AA306" i="113"/>
  <c r="AA304" i="113"/>
  <c r="AA303" i="113"/>
  <c r="AA302" i="113"/>
  <c r="AA301" i="113"/>
  <c r="AA300" i="113"/>
  <c r="AA299" i="113"/>
  <c r="AA298" i="113"/>
  <c r="AA297" i="113"/>
  <c r="AA324" i="113"/>
  <c r="AA323" i="113"/>
  <c r="AA321" i="113"/>
  <c r="AA320" i="113"/>
  <c r="AA319" i="113"/>
  <c r="AA318" i="113"/>
  <c r="AA317" i="113"/>
  <c r="AA295" i="113"/>
  <c r="AA294" i="113"/>
  <c r="AA293" i="113"/>
  <c r="AA292" i="113"/>
  <c r="AA291" i="113"/>
  <c r="AA290" i="113"/>
  <c r="AA289" i="113"/>
  <c r="AA288" i="113"/>
  <c r="AA287" i="113"/>
  <c r="AA286" i="113"/>
  <c r="AA285" i="113"/>
  <c r="AA284" i="113"/>
  <c r="AA283" i="113"/>
  <c r="AA282" i="113"/>
  <c r="AA281" i="113"/>
  <c r="AA280" i="113"/>
  <c r="AA279" i="113"/>
  <c r="AA278" i="113"/>
  <c r="AA277" i="113"/>
  <c r="AA274" i="113"/>
  <c r="AA273" i="113"/>
  <c r="AA272" i="113"/>
  <c r="AA271" i="113"/>
  <c r="AA314" i="113"/>
  <c r="AA316" i="113"/>
  <c r="AA308" i="113"/>
  <c r="AA296" i="113"/>
  <c r="AA313" i="113"/>
  <c r="AA315" i="113"/>
  <c r="AA311" i="113"/>
  <c r="AA310" i="113"/>
  <c r="AA312" i="113"/>
  <c r="AA309" i="113"/>
  <c r="K372" i="95"/>
  <c r="K332" i="95"/>
  <c r="L394" i="113"/>
  <c r="L392" i="113"/>
  <c r="L391" i="113"/>
  <c r="L389" i="113"/>
  <c r="L387" i="113"/>
  <c r="L386" i="113"/>
  <c r="L385" i="113"/>
  <c r="L384" i="113"/>
  <c r="L383" i="113"/>
  <c r="L380" i="113"/>
  <c r="L379" i="113"/>
  <c r="L378" i="113"/>
  <c r="L377" i="113"/>
  <c r="L376" i="113"/>
  <c r="L372" i="113"/>
  <c r="L371" i="113"/>
  <c r="L370" i="113"/>
  <c r="L369" i="113"/>
  <c r="L367" i="113"/>
  <c r="L366" i="113"/>
  <c r="L365" i="113"/>
  <c r="L364" i="113"/>
  <c r="L363" i="113"/>
  <c r="L345" i="113"/>
  <c r="L343" i="113"/>
  <c r="L342" i="113"/>
  <c r="L341" i="113"/>
  <c r="L340" i="113"/>
  <c r="L337" i="113"/>
  <c r="L336" i="113"/>
  <c r="L335" i="113"/>
  <c r="L334" i="113"/>
  <c r="L333" i="113"/>
  <c r="L332" i="113"/>
  <c r="L331" i="113"/>
  <c r="L330" i="113"/>
  <c r="L329" i="113"/>
  <c r="L328" i="113"/>
  <c r="L327" i="113"/>
  <c r="L360" i="113"/>
  <c r="L356" i="113"/>
  <c r="L351" i="113"/>
  <c r="L359" i="113"/>
  <c r="L354" i="113"/>
  <c r="L350" i="113"/>
  <c r="L325" i="113"/>
  <c r="L324" i="113"/>
  <c r="L323" i="113"/>
  <c r="L321" i="113"/>
  <c r="L320" i="113"/>
  <c r="L319" i="113"/>
  <c r="L318" i="113"/>
  <c r="L317" i="113"/>
  <c r="L316" i="113"/>
  <c r="L315" i="113"/>
  <c r="L314" i="113"/>
  <c r="L313" i="113"/>
  <c r="L312" i="113"/>
  <c r="L311" i="113"/>
  <c r="L310" i="113"/>
  <c r="L309" i="113"/>
  <c r="L362" i="113"/>
  <c r="L357" i="113"/>
  <c r="L352" i="113"/>
  <c r="L346" i="113"/>
  <c r="L358" i="113"/>
  <c r="L347" i="113"/>
  <c r="L308" i="113"/>
  <c r="L307" i="113"/>
  <c r="L306" i="113"/>
  <c r="L304" i="113"/>
  <c r="L303" i="113"/>
  <c r="L302" i="113"/>
  <c r="L301" i="113"/>
  <c r="L300" i="113"/>
  <c r="L299" i="113"/>
  <c r="L298" i="113"/>
  <c r="L297" i="113"/>
  <c r="L296" i="113"/>
  <c r="L295" i="113"/>
  <c r="L294" i="113"/>
  <c r="L293" i="113"/>
  <c r="L292" i="113"/>
  <c r="L291" i="113"/>
  <c r="L290" i="113"/>
  <c r="L289" i="113"/>
  <c r="L288" i="113"/>
  <c r="L287" i="113"/>
  <c r="L286" i="113"/>
  <c r="L285" i="113"/>
  <c r="L284" i="113"/>
  <c r="L283" i="113"/>
  <c r="L282" i="113"/>
  <c r="L281" i="113"/>
  <c r="L280" i="113"/>
  <c r="L279" i="113"/>
  <c r="L278" i="113"/>
  <c r="L277" i="113"/>
  <c r="L274" i="113"/>
  <c r="L273" i="113"/>
  <c r="L272" i="113"/>
  <c r="L271" i="113"/>
  <c r="L353" i="113"/>
  <c r="K316" i="95"/>
  <c r="K346" i="95"/>
  <c r="K307" i="95"/>
  <c r="K354" i="95"/>
  <c r="K343" i="95"/>
  <c r="K296" i="95"/>
  <c r="K324" i="95"/>
  <c r="K319" i="95"/>
  <c r="K352" i="95"/>
  <c r="K306" i="95"/>
  <c r="K356" i="95"/>
  <c r="K308" i="95"/>
  <c r="K341" i="95"/>
  <c r="M271" i="95"/>
  <c r="M297" i="95"/>
  <c r="M319" i="95"/>
  <c r="M362" i="95"/>
  <c r="M345" i="95"/>
  <c r="M341" i="95"/>
  <c r="M273" i="95"/>
  <c r="M321" i="95"/>
  <c r="M389" i="95"/>
  <c r="M304" i="95"/>
  <c r="M364" i="95"/>
  <c r="M284" i="95"/>
  <c r="M332" i="95"/>
  <c r="X283" i="95"/>
  <c r="X299" i="95"/>
  <c r="X335" i="95"/>
  <c r="X316" i="95"/>
  <c r="X342" i="95"/>
  <c r="X367" i="95"/>
  <c r="X362" i="95"/>
  <c r="X290" i="95"/>
  <c r="X300" i="95"/>
  <c r="X274" i="95"/>
  <c r="X311" i="95"/>
  <c r="AJ342" i="95"/>
  <c r="AJ384" i="95"/>
  <c r="AJ321" i="95"/>
  <c r="AJ316" i="95"/>
  <c r="AJ311" i="95"/>
  <c r="AJ292" i="95"/>
  <c r="AJ288" i="95"/>
  <c r="AJ278" i="95"/>
  <c r="AJ310" i="95"/>
  <c r="AJ343" i="95"/>
  <c r="AJ272" i="95"/>
  <c r="AJ303" i="95"/>
  <c r="M379" i="95"/>
  <c r="Y394" i="113"/>
  <c r="Y391" i="113"/>
  <c r="Y387" i="113"/>
  <c r="Y385" i="113"/>
  <c r="Y383" i="113"/>
  <c r="Y379" i="113"/>
  <c r="Y378" i="113"/>
  <c r="Y377" i="113"/>
  <c r="Y376" i="113"/>
  <c r="Y372" i="113"/>
  <c r="Y371" i="113"/>
  <c r="Y370" i="113"/>
  <c r="Y369" i="113"/>
  <c r="Y367" i="113"/>
  <c r="Y366" i="113"/>
  <c r="Y365" i="113"/>
  <c r="Y364" i="113"/>
  <c r="Y363" i="113"/>
  <c r="Y362" i="113"/>
  <c r="Y392" i="113"/>
  <c r="Y389" i="113"/>
  <c r="Y386" i="113"/>
  <c r="Y384" i="113"/>
  <c r="Y380" i="113"/>
  <c r="Y360" i="113"/>
  <c r="Y359" i="113"/>
  <c r="Y358" i="113"/>
  <c r="Y357" i="113"/>
  <c r="Y356" i="113"/>
  <c r="Y354" i="113"/>
  <c r="Y353" i="113"/>
  <c r="Y352" i="113"/>
  <c r="Y351" i="113"/>
  <c r="Y350" i="113"/>
  <c r="Y347" i="113"/>
  <c r="Y346" i="113"/>
  <c r="Y345" i="113"/>
  <c r="Y343" i="113"/>
  <c r="Y342" i="113"/>
  <c r="Y341" i="113"/>
  <c r="Y340" i="113"/>
  <c r="Y337" i="113"/>
  <c r="Y336" i="113"/>
  <c r="Y335" i="113"/>
  <c r="Y334" i="113"/>
  <c r="Y333" i="113"/>
  <c r="Y332" i="113"/>
  <c r="Y331" i="113"/>
  <c r="Y330" i="113"/>
  <c r="Y329" i="113"/>
  <c r="Y328" i="113"/>
  <c r="Y327" i="113"/>
  <c r="Y325" i="113"/>
  <c r="Y324" i="113"/>
  <c r="Y323" i="113"/>
  <c r="Y321" i="113"/>
  <c r="Y320" i="113"/>
  <c r="Y319" i="113"/>
  <c r="Y318" i="113"/>
  <c r="Y317" i="113"/>
  <c r="Y316" i="113"/>
  <c r="Y315" i="113"/>
  <c r="Y314" i="113"/>
  <c r="Y313" i="113"/>
  <c r="Y312" i="113"/>
  <c r="Y311" i="113"/>
  <c r="Y310" i="113"/>
  <c r="Y309" i="113"/>
  <c r="Y308" i="113"/>
  <c r="Y307" i="113"/>
  <c r="Y306" i="113"/>
  <c r="Y304" i="113"/>
  <c r="Y303" i="113"/>
  <c r="Y302" i="113"/>
  <c r="Y301" i="113"/>
  <c r="Y300" i="113"/>
  <c r="Y299" i="113"/>
  <c r="Y298" i="113"/>
  <c r="Y297" i="113"/>
  <c r="Y295" i="113"/>
  <c r="Y294" i="113"/>
  <c r="Y293" i="113"/>
  <c r="Y292" i="113"/>
  <c r="Y291" i="113"/>
  <c r="Y290" i="113"/>
  <c r="Y289" i="113"/>
  <c r="Y288" i="113"/>
  <c r="Y287" i="113"/>
  <c r="Y286" i="113"/>
  <c r="Y285" i="113"/>
  <c r="Y284" i="113"/>
  <c r="Y283" i="113"/>
  <c r="Y282" i="113"/>
  <c r="Y281" i="113"/>
  <c r="Y280" i="113"/>
  <c r="Y279" i="113"/>
  <c r="Y278" i="113"/>
  <c r="Y277" i="113"/>
  <c r="Y274" i="113"/>
  <c r="Y273" i="113"/>
  <c r="Y272" i="113"/>
  <c r="Y271" i="113"/>
  <c r="Y296" i="113"/>
  <c r="M394" i="113"/>
  <c r="M392" i="113"/>
  <c r="M391" i="113"/>
  <c r="M389" i="113"/>
  <c r="M387" i="113"/>
  <c r="M386" i="113"/>
  <c r="M385" i="113"/>
  <c r="M384" i="113"/>
  <c r="M383" i="113"/>
  <c r="M380" i="113"/>
  <c r="M379" i="113"/>
  <c r="M378" i="113"/>
  <c r="M376" i="113"/>
  <c r="M377" i="113"/>
  <c r="M372" i="113"/>
  <c r="M371" i="113"/>
  <c r="M369" i="113"/>
  <c r="M366" i="113"/>
  <c r="M364" i="113"/>
  <c r="M362" i="113"/>
  <c r="M360" i="113"/>
  <c r="M359" i="113"/>
  <c r="M358" i="113"/>
  <c r="M357" i="113"/>
  <c r="M356" i="113"/>
  <c r="M354" i="113"/>
  <c r="M353" i="113"/>
  <c r="M352" i="113"/>
  <c r="M351" i="113"/>
  <c r="M350" i="113"/>
  <c r="M347" i="113"/>
  <c r="M346" i="113"/>
  <c r="M345" i="113"/>
  <c r="M343" i="113"/>
  <c r="M342" i="113"/>
  <c r="M341" i="113"/>
  <c r="M340" i="113"/>
  <c r="M337" i="113"/>
  <c r="M336" i="113"/>
  <c r="M335" i="113"/>
  <c r="M334" i="113"/>
  <c r="M333" i="113"/>
  <c r="M332" i="113"/>
  <c r="M331" i="113"/>
  <c r="M330" i="113"/>
  <c r="M329" i="113"/>
  <c r="M328" i="113"/>
  <c r="M327" i="113"/>
  <c r="M370" i="113"/>
  <c r="M367" i="113"/>
  <c r="M365" i="113"/>
  <c r="M363" i="113"/>
  <c r="M325" i="113"/>
  <c r="M324" i="113"/>
  <c r="M323" i="113"/>
  <c r="M321" i="113"/>
  <c r="M320" i="113"/>
  <c r="M319" i="113"/>
  <c r="M318" i="113"/>
  <c r="M317" i="113"/>
  <c r="M316" i="113"/>
  <c r="M315" i="113"/>
  <c r="M314" i="113"/>
  <c r="M313" i="113"/>
  <c r="M312" i="113"/>
  <c r="M311" i="113"/>
  <c r="M310" i="113"/>
  <c r="M309" i="113"/>
  <c r="M308" i="113"/>
  <c r="M307" i="113"/>
  <c r="M306" i="113"/>
  <c r="M304" i="113"/>
  <c r="M303" i="113"/>
  <c r="M302" i="113"/>
  <c r="M301" i="113"/>
  <c r="M300" i="113"/>
  <c r="M299" i="113"/>
  <c r="M298" i="113"/>
  <c r="M297" i="113"/>
  <c r="M296" i="113"/>
  <c r="M295" i="113"/>
  <c r="M294" i="113"/>
  <c r="M293" i="113"/>
  <c r="M292" i="113"/>
  <c r="M291" i="113"/>
  <c r="M290" i="113"/>
  <c r="M289" i="113"/>
  <c r="M288" i="113"/>
  <c r="M287" i="113"/>
  <c r="M286" i="113"/>
  <c r="M285" i="113"/>
  <c r="M284" i="113"/>
  <c r="M283" i="113"/>
  <c r="M282" i="113"/>
  <c r="M281" i="113"/>
  <c r="M280" i="113"/>
  <c r="M279" i="113"/>
  <c r="M278" i="113"/>
  <c r="M277" i="113"/>
  <c r="M274" i="113"/>
  <c r="M273" i="113"/>
  <c r="M272" i="113"/>
  <c r="M271" i="113"/>
  <c r="U394" i="113"/>
  <c r="U392" i="113"/>
  <c r="U391" i="113"/>
  <c r="U389" i="113"/>
  <c r="U387" i="113"/>
  <c r="U386" i="113"/>
  <c r="U385" i="113"/>
  <c r="U384" i="113"/>
  <c r="U383" i="113"/>
  <c r="U380" i="113"/>
  <c r="U379" i="113"/>
  <c r="U378" i="113"/>
  <c r="U376" i="113"/>
  <c r="U371" i="113"/>
  <c r="U370" i="113"/>
  <c r="U369" i="113"/>
  <c r="U367" i="113"/>
  <c r="U366" i="113"/>
  <c r="U365" i="113"/>
  <c r="U364" i="113"/>
  <c r="U363" i="113"/>
  <c r="U362" i="113"/>
  <c r="U377" i="113"/>
  <c r="U360" i="113"/>
  <c r="U359" i="113"/>
  <c r="U358" i="113"/>
  <c r="U357" i="113"/>
  <c r="U356" i="113"/>
  <c r="U354" i="113"/>
  <c r="U353" i="113"/>
  <c r="U352" i="113"/>
  <c r="U351" i="113"/>
  <c r="U350" i="113"/>
  <c r="U347" i="113"/>
  <c r="U346" i="113"/>
  <c r="U345" i="113"/>
  <c r="U343" i="113"/>
  <c r="U342" i="113"/>
  <c r="U341" i="113"/>
  <c r="U340" i="113"/>
  <c r="U337" i="113"/>
  <c r="U336" i="113"/>
  <c r="U335" i="113"/>
  <c r="U334" i="113"/>
  <c r="U333" i="113"/>
  <c r="U332" i="113"/>
  <c r="U331" i="113"/>
  <c r="U330" i="113"/>
  <c r="U329" i="113"/>
  <c r="U328" i="113"/>
  <c r="U327" i="113"/>
  <c r="U372" i="113"/>
  <c r="U307" i="113"/>
  <c r="U306" i="113"/>
  <c r="U304" i="113"/>
  <c r="U303" i="113"/>
  <c r="U302" i="113"/>
  <c r="U301" i="113"/>
  <c r="U300" i="113"/>
  <c r="U299" i="113"/>
  <c r="U298" i="113"/>
  <c r="U297" i="113"/>
  <c r="U296" i="113"/>
  <c r="U324" i="113"/>
  <c r="U323" i="113"/>
  <c r="U321" i="113"/>
  <c r="U320" i="113"/>
  <c r="U319" i="113"/>
  <c r="U318" i="113"/>
  <c r="U317" i="113"/>
  <c r="U316" i="113"/>
  <c r="U315" i="113"/>
  <c r="U314" i="113"/>
  <c r="U313" i="113"/>
  <c r="U312" i="113"/>
  <c r="U311" i="113"/>
  <c r="U310" i="113"/>
  <c r="U309" i="113"/>
  <c r="U308" i="113"/>
  <c r="U325" i="113"/>
  <c r="U295" i="113"/>
  <c r="U294" i="113"/>
  <c r="U293" i="113"/>
  <c r="U292" i="113"/>
  <c r="U291" i="113"/>
  <c r="U290" i="113"/>
  <c r="U289" i="113"/>
  <c r="U288" i="113"/>
  <c r="U287" i="113"/>
  <c r="U286" i="113"/>
  <c r="U285" i="113"/>
  <c r="U284" i="113"/>
  <c r="U283" i="113"/>
  <c r="U282" i="113"/>
  <c r="U281" i="113"/>
  <c r="U280" i="113"/>
  <c r="U279" i="113"/>
  <c r="U278" i="113"/>
  <c r="U277" i="113"/>
  <c r="U274" i="113"/>
  <c r="U273" i="113"/>
  <c r="U272" i="113"/>
  <c r="U271" i="113"/>
  <c r="AB394" i="113"/>
  <c r="AB392" i="113"/>
  <c r="AB391" i="113"/>
  <c r="AB389" i="113"/>
  <c r="AB387" i="113"/>
  <c r="AB386" i="113"/>
  <c r="AB385" i="113"/>
  <c r="AB384" i="113"/>
  <c r="AB383" i="113"/>
  <c r="AB380" i="113"/>
  <c r="AB379" i="113"/>
  <c r="AB378" i="113"/>
  <c r="AB377" i="113"/>
  <c r="AB376" i="113"/>
  <c r="AB372" i="113"/>
  <c r="AB371" i="113"/>
  <c r="AB370" i="113"/>
  <c r="AB369" i="113"/>
  <c r="AB367" i="113"/>
  <c r="AB366" i="113"/>
  <c r="AB365" i="113"/>
  <c r="AB364" i="113"/>
  <c r="AB363" i="113"/>
  <c r="AB362" i="113"/>
  <c r="AB360" i="113"/>
  <c r="AB359" i="113"/>
  <c r="AB358" i="113"/>
  <c r="AB357" i="113"/>
  <c r="AB356" i="113"/>
  <c r="AB354" i="113"/>
  <c r="AB353" i="113"/>
  <c r="AB352" i="113"/>
  <c r="AB351" i="113"/>
  <c r="AB350" i="113"/>
  <c r="AB347" i="113"/>
  <c r="AB346" i="113"/>
  <c r="AB345" i="113"/>
  <c r="AB343" i="113"/>
  <c r="AB342" i="113"/>
  <c r="AB341" i="113"/>
  <c r="AB340" i="113"/>
  <c r="AB337" i="113"/>
  <c r="AB336" i="113"/>
  <c r="AB335" i="113"/>
  <c r="AB334" i="113"/>
  <c r="AB333" i="113"/>
  <c r="AB332" i="113"/>
  <c r="AB331" i="113"/>
  <c r="AB330" i="113"/>
  <c r="AB329" i="113"/>
  <c r="AB328" i="113"/>
  <c r="AB327" i="113"/>
  <c r="AB325" i="113"/>
  <c r="AB324" i="113"/>
  <c r="AB323" i="113"/>
  <c r="AB321" i="113"/>
  <c r="AB320" i="113"/>
  <c r="AB319" i="113"/>
  <c r="AB318" i="113"/>
  <c r="AB317" i="113"/>
  <c r="AB316" i="113"/>
  <c r="AB315" i="113"/>
  <c r="AB314" i="113"/>
  <c r="AB313" i="113"/>
  <c r="AB312" i="113"/>
  <c r="AB311" i="113"/>
  <c r="AB310" i="113"/>
  <c r="AB309" i="113"/>
  <c r="AB308" i="113"/>
  <c r="AB307" i="113"/>
  <c r="AB306" i="113"/>
  <c r="AB304" i="113"/>
  <c r="AB303" i="113"/>
  <c r="AB302" i="113"/>
  <c r="AB301" i="113"/>
  <c r="AB300" i="113"/>
  <c r="AB299" i="113"/>
  <c r="AB298" i="113"/>
  <c r="AB297" i="113"/>
  <c r="AB296" i="113"/>
  <c r="AB295" i="113"/>
  <c r="AB294" i="113"/>
  <c r="AB293" i="113"/>
  <c r="AB292" i="113"/>
  <c r="AB291" i="113"/>
  <c r="AB290" i="113"/>
  <c r="AB289" i="113"/>
  <c r="AB288" i="113"/>
  <c r="AB287" i="113"/>
  <c r="AB286" i="113"/>
  <c r="AB285" i="113"/>
  <c r="AB284" i="113"/>
  <c r="AB283" i="113"/>
  <c r="AB282" i="113"/>
  <c r="AB281" i="113"/>
  <c r="AB280" i="113"/>
  <c r="AB279" i="113"/>
  <c r="AB278" i="113"/>
  <c r="AB277" i="113"/>
  <c r="AB274" i="113"/>
  <c r="AB273" i="113"/>
  <c r="AB272" i="113"/>
  <c r="AB271" i="113"/>
  <c r="W394" i="113"/>
  <c r="W392" i="113"/>
  <c r="W391" i="113"/>
  <c r="W389" i="113"/>
  <c r="W387" i="113"/>
  <c r="W386" i="113"/>
  <c r="W385" i="113"/>
  <c r="W384" i="113"/>
  <c r="W383" i="113"/>
  <c r="W380" i="113"/>
  <c r="W379" i="113"/>
  <c r="W360" i="113"/>
  <c r="W359" i="113"/>
  <c r="W358" i="113"/>
  <c r="W357" i="113"/>
  <c r="W356" i="113"/>
  <c r="W354" i="113"/>
  <c r="W353" i="113"/>
  <c r="W352" i="113"/>
  <c r="W351" i="113"/>
  <c r="W350" i="113"/>
  <c r="W347" i="113"/>
  <c r="W346" i="113"/>
  <c r="W377" i="113"/>
  <c r="W372" i="113"/>
  <c r="W370" i="113"/>
  <c r="W369" i="113"/>
  <c r="W367" i="113"/>
  <c r="W366" i="113"/>
  <c r="W365" i="113"/>
  <c r="W364" i="113"/>
  <c r="W363" i="113"/>
  <c r="W362" i="113"/>
  <c r="W378" i="113"/>
  <c r="W376" i="113"/>
  <c r="W371" i="113"/>
  <c r="W345" i="113"/>
  <c r="W343" i="113"/>
  <c r="W342" i="113"/>
  <c r="W341" i="113"/>
  <c r="W340" i="113"/>
  <c r="W337" i="113"/>
  <c r="W336" i="113"/>
  <c r="W335" i="113"/>
  <c r="W334" i="113"/>
  <c r="W333" i="113"/>
  <c r="W332" i="113"/>
  <c r="W331" i="113"/>
  <c r="W330" i="113"/>
  <c r="W329" i="113"/>
  <c r="W328" i="113"/>
  <c r="W327" i="113"/>
  <c r="W307" i="113"/>
  <c r="W306" i="113"/>
  <c r="W304" i="113"/>
  <c r="W303" i="113"/>
  <c r="W302" i="113"/>
  <c r="W301" i="113"/>
  <c r="W300" i="113"/>
  <c r="W299" i="113"/>
  <c r="W298" i="113"/>
  <c r="W297" i="113"/>
  <c r="W296" i="113"/>
  <c r="W324" i="113"/>
  <c r="W323" i="113"/>
  <c r="W321" i="113"/>
  <c r="W320" i="113"/>
  <c r="W319" i="113"/>
  <c r="W318" i="113"/>
  <c r="W317" i="113"/>
  <c r="W316" i="113"/>
  <c r="W315" i="113"/>
  <c r="W314" i="113"/>
  <c r="W313" i="113"/>
  <c r="W312" i="113"/>
  <c r="W311" i="113"/>
  <c r="W310" i="113"/>
  <c r="W309" i="113"/>
  <c r="W308" i="113"/>
  <c r="W325" i="113"/>
  <c r="W285" i="113"/>
  <c r="W284" i="113"/>
  <c r="W287" i="113"/>
  <c r="W286" i="113"/>
  <c r="W289" i="113"/>
  <c r="W288" i="113"/>
  <c r="W271" i="113"/>
  <c r="W291" i="113"/>
  <c r="W290" i="113"/>
  <c r="W273" i="113"/>
  <c r="W272" i="113"/>
  <c r="W281" i="113"/>
  <c r="W280" i="113"/>
  <c r="W295" i="113"/>
  <c r="W292" i="113"/>
  <c r="W278" i="113"/>
  <c r="W294" i="113"/>
  <c r="W279" i="113"/>
  <c r="W293" i="113"/>
  <c r="W277" i="113"/>
  <c r="W282" i="113"/>
  <c r="W283" i="113"/>
  <c r="W274" i="113"/>
  <c r="AI394" i="113"/>
  <c r="AI392" i="113"/>
  <c r="AI391" i="113"/>
  <c r="AI389" i="113"/>
  <c r="AI387" i="113"/>
  <c r="AI386" i="113"/>
  <c r="AI385" i="113"/>
  <c r="AI384" i="113"/>
  <c r="AI383" i="113"/>
  <c r="AI380" i="113"/>
  <c r="AI379" i="113"/>
  <c r="AI378" i="113"/>
  <c r="AI377" i="113"/>
  <c r="AI376" i="113"/>
  <c r="AI372" i="113"/>
  <c r="AI371" i="113"/>
  <c r="AI370" i="113"/>
  <c r="AI369" i="113"/>
  <c r="AI367" i="113"/>
  <c r="AI366" i="113"/>
  <c r="AI365" i="113"/>
  <c r="AI364" i="113"/>
  <c r="AI363" i="113"/>
  <c r="AI362" i="113"/>
  <c r="AI360" i="113"/>
  <c r="AI359" i="113"/>
  <c r="AI358" i="113"/>
  <c r="AI357" i="113"/>
  <c r="AI356" i="113"/>
  <c r="AI354" i="113"/>
  <c r="AI353" i="113"/>
  <c r="AI352" i="113"/>
  <c r="AI351" i="113"/>
  <c r="AI350" i="113"/>
  <c r="AI347" i="113"/>
  <c r="AI346" i="113"/>
  <c r="AI345" i="113"/>
  <c r="AI343" i="113"/>
  <c r="AI342" i="113"/>
  <c r="AI341" i="113"/>
  <c r="AI340" i="113"/>
  <c r="AI337" i="113"/>
  <c r="AI336" i="113"/>
  <c r="AI335" i="113"/>
  <c r="AI334" i="113"/>
  <c r="AI333" i="113"/>
  <c r="AI332" i="113"/>
  <c r="AI331" i="113"/>
  <c r="AI330" i="113"/>
  <c r="AI329" i="113"/>
  <c r="AI328" i="113"/>
  <c r="AI327" i="113"/>
  <c r="AI325" i="113"/>
  <c r="AI307" i="113"/>
  <c r="AI306" i="113"/>
  <c r="AI304" i="113"/>
  <c r="AI303" i="113"/>
  <c r="AI302" i="113"/>
  <c r="AI301" i="113"/>
  <c r="AI300" i="113"/>
  <c r="AI299" i="113"/>
  <c r="AI298" i="113"/>
  <c r="AI297" i="113"/>
  <c r="AI296" i="113"/>
  <c r="AI295" i="113"/>
  <c r="AI294" i="113"/>
  <c r="AI293" i="113"/>
  <c r="AI292" i="113"/>
  <c r="AI291" i="113"/>
  <c r="AI290" i="113"/>
  <c r="AI289" i="113"/>
  <c r="AI288" i="113"/>
  <c r="AI287" i="113"/>
  <c r="AI286" i="113"/>
  <c r="AI285" i="113"/>
  <c r="AI284" i="113"/>
  <c r="AI283" i="113"/>
  <c r="AI282" i="113"/>
  <c r="AI281" i="113"/>
  <c r="AI280" i="113"/>
  <c r="AI279" i="113"/>
  <c r="AI278" i="113"/>
  <c r="AI277" i="113"/>
  <c r="AI274" i="113"/>
  <c r="AI273" i="113"/>
  <c r="AI272" i="113"/>
  <c r="AI271" i="113"/>
  <c r="AI320" i="113"/>
  <c r="AI316" i="113"/>
  <c r="AI308" i="113"/>
  <c r="AI324" i="113"/>
  <c r="AI319" i="113"/>
  <c r="AI310" i="113"/>
  <c r="AI315" i="113"/>
  <c r="AI321" i="113"/>
  <c r="AI311" i="113"/>
  <c r="AI314" i="113"/>
  <c r="AI318" i="113"/>
  <c r="AI309" i="113"/>
  <c r="AI323" i="113"/>
  <c r="AI317" i="113"/>
  <c r="AI313" i="113"/>
  <c r="AI312" i="113"/>
  <c r="K272" i="95"/>
  <c r="K288" i="95"/>
  <c r="K357" i="95"/>
  <c r="K283" i="95"/>
  <c r="K359" i="95"/>
  <c r="K331" i="95"/>
  <c r="K367" i="95"/>
  <c r="K277" i="95"/>
  <c r="K284" i="95"/>
  <c r="K351" i="95"/>
  <c r="K287" i="95"/>
  <c r="K335" i="95"/>
  <c r="K279" i="95"/>
  <c r="K329" i="95"/>
  <c r="K312" i="95"/>
  <c r="K383" i="95"/>
  <c r="M334" i="95"/>
  <c r="M383" i="95"/>
  <c r="M310" i="95"/>
  <c r="M312" i="95"/>
  <c r="M272" i="95"/>
  <c r="M365" i="95"/>
  <c r="M291" i="95"/>
  <c r="M372" i="95"/>
  <c r="M287" i="95"/>
  <c r="M353" i="95"/>
  <c r="M380" i="95"/>
  <c r="M313" i="95"/>
  <c r="X279" i="95"/>
  <c r="X359" i="95"/>
  <c r="X291" i="95"/>
  <c r="X389" i="95"/>
  <c r="X303" i="95"/>
  <c r="X372" i="95"/>
  <c r="X336" i="95"/>
  <c r="X334" i="95"/>
  <c r="X285" i="95"/>
  <c r="X294" i="95"/>
  <c r="X318" i="95"/>
  <c r="X281" i="95"/>
  <c r="X327" i="95"/>
  <c r="AJ286" i="95"/>
  <c r="AJ371" i="95"/>
  <c r="AJ308" i="95"/>
  <c r="AJ302" i="95"/>
  <c r="AJ297" i="95"/>
  <c r="AJ280" i="95"/>
  <c r="AJ273" i="95"/>
  <c r="AJ385" i="95"/>
  <c r="AJ301" i="95"/>
  <c r="AJ333" i="95"/>
  <c r="AJ370" i="95"/>
  <c r="AJ295" i="95"/>
  <c r="AJ376" i="95"/>
  <c r="K378" i="95"/>
  <c r="X376" i="95"/>
  <c r="AF387" i="95"/>
  <c r="AJ394" i="113"/>
  <c r="AJ392" i="113"/>
  <c r="AJ391" i="113"/>
  <c r="AJ389" i="113"/>
  <c r="AJ387" i="113"/>
  <c r="AJ386" i="113"/>
  <c r="AJ385" i="113"/>
  <c r="AJ384" i="113"/>
  <c r="AJ383" i="113"/>
  <c r="AJ380" i="113"/>
  <c r="AJ379" i="113"/>
  <c r="AJ378" i="113"/>
  <c r="AJ377" i="113"/>
  <c r="AJ376" i="113"/>
  <c r="AJ372" i="113"/>
  <c r="AJ371" i="113"/>
  <c r="AJ370" i="113"/>
  <c r="AJ369" i="113"/>
  <c r="AJ367" i="113"/>
  <c r="AJ366" i="113"/>
  <c r="AJ365" i="113"/>
  <c r="AJ364" i="113"/>
  <c r="AJ363" i="113"/>
  <c r="AJ362" i="113"/>
  <c r="AJ360" i="113"/>
  <c r="AJ359" i="113"/>
  <c r="AJ358" i="113"/>
  <c r="AJ357" i="113"/>
  <c r="AJ356" i="113"/>
  <c r="AJ354" i="113"/>
  <c r="AJ353" i="113"/>
  <c r="AJ352" i="113"/>
  <c r="AJ351" i="113"/>
  <c r="AJ350" i="113"/>
  <c r="AJ347" i="113"/>
  <c r="AJ346" i="113"/>
  <c r="AJ345" i="113"/>
  <c r="AJ343" i="113"/>
  <c r="AJ342" i="113"/>
  <c r="AJ341" i="113"/>
  <c r="AJ340" i="113"/>
  <c r="AJ337" i="113"/>
  <c r="AJ336" i="113"/>
  <c r="AJ335" i="113"/>
  <c r="AJ334" i="113"/>
  <c r="AJ333" i="113"/>
  <c r="AJ332" i="113"/>
  <c r="AJ331" i="113"/>
  <c r="AJ330" i="113"/>
  <c r="AJ329" i="113"/>
  <c r="AJ328" i="113"/>
  <c r="AJ327" i="113"/>
  <c r="AJ325" i="113"/>
  <c r="AJ324" i="113"/>
  <c r="AJ323" i="113"/>
  <c r="AJ321" i="113"/>
  <c r="AJ320" i="113"/>
  <c r="AJ319" i="113"/>
  <c r="AJ318" i="113"/>
  <c r="AJ317" i="113"/>
  <c r="AJ316" i="113"/>
  <c r="AJ315" i="113"/>
  <c r="AJ314" i="113"/>
  <c r="AJ313" i="113"/>
  <c r="AJ312" i="113"/>
  <c r="AJ311" i="113"/>
  <c r="AJ310" i="113"/>
  <c r="AJ309" i="113"/>
  <c r="AJ308" i="113"/>
  <c r="AJ307" i="113"/>
  <c r="AJ306" i="113"/>
  <c r="AJ304" i="113"/>
  <c r="AJ303" i="113"/>
  <c r="AJ302" i="113"/>
  <c r="AJ301" i="113"/>
  <c r="AJ300" i="113"/>
  <c r="AJ299" i="113"/>
  <c r="AJ298" i="113"/>
  <c r="AJ297" i="113"/>
  <c r="AJ296" i="113"/>
  <c r="AJ295" i="113"/>
  <c r="AJ294" i="113"/>
  <c r="AJ293" i="113"/>
  <c r="AJ292" i="113"/>
  <c r="AJ291" i="113"/>
  <c r="AJ290" i="113"/>
  <c r="AJ289" i="113"/>
  <c r="AJ288" i="113"/>
  <c r="AJ287" i="113"/>
  <c r="AJ286" i="113"/>
  <c r="AJ285" i="113"/>
  <c r="AJ284" i="113"/>
  <c r="AJ283" i="113"/>
  <c r="AJ282" i="113"/>
  <c r="AJ281" i="113"/>
  <c r="AJ280" i="113"/>
  <c r="AJ279" i="113"/>
  <c r="AJ278" i="113"/>
  <c r="AJ277" i="113"/>
  <c r="AJ274" i="113"/>
  <c r="AJ273" i="113"/>
  <c r="AJ272" i="113"/>
  <c r="AJ271" i="113"/>
  <c r="AD394" i="113"/>
  <c r="AD391" i="113"/>
  <c r="AD387" i="113"/>
  <c r="AD385" i="113"/>
  <c r="AD383" i="113"/>
  <c r="AD379" i="113"/>
  <c r="AD378" i="113"/>
  <c r="AD377" i="113"/>
  <c r="AD376" i="113"/>
  <c r="AD372" i="113"/>
  <c r="AD371" i="113"/>
  <c r="AD380" i="113"/>
  <c r="AD370" i="113"/>
  <c r="AD369" i="113"/>
  <c r="AD367" i="113"/>
  <c r="AD366" i="113"/>
  <c r="AD365" i="113"/>
  <c r="AD364" i="113"/>
  <c r="AD363" i="113"/>
  <c r="AD362" i="113"/>
  <c r="AD360" i="113"/>
  <c r="AD359" i="113"/>
  <c r="AD358" i="113"/>
  <c r="AD357" i="113"/>
  <c r="AD356" i="113"/>
  <c r="AD354" i="113"/>
  <c r="AD353" i="113"/>
  <c r="AD352" i="113"/>
  <c r="AD351" i="113"/>
  <c r="AD350" i="113"/>
  <c r="AD347" i="113"/>
  <c r="AD346" i="113"/>
  <c r="AD345" i="113"/>
  <c r="AD386" i="113"/>
  <c r="AD384" i="113"/>
  <c r="AD392" i="113"/>
  <c r="AD389" i="113"/>
  <c r="AD324" i="113"/>
  <c r="AD323" i="113"/>
  <c r="AD321" i="113"/>
  <c r="AD320" i="113"/>
  <c r="AD319" i="113"/>
  <c r="AD318" i="113"/>
  <c r="AD317" i="113"/>
  <c r="AD316" i="113"/>
  <c r="AD315" i="113"/>
  <c r="AD314" i="113"/>
  <c r="AD313" i="113"/>
  <c r="AD312" i="113"/>
  <c r="AD311" i="113"/>
  <c r="AD310" i="113"/>
  <c r="AD309" i="113"/>
  <c r="AD308" i="113"/>
  <c r="AD342" i="113"/>
  <c r="AD340" i="113"/>
  <c r="AD336" i="113"/>
  <c r="AD334" i="113"/>
  <c r="AD332" i="113"/>
  <c r="AD330" i="113"/>
  <c r="AD328" i="113"/>
  <c r="AD325" i="113"/>
  <c r="AD295" i="113"/>
  <c r="AD294" i="113"/>
  <c r="AD293" i="113"/>
  <c r="AD292" i="113"/>
  <c r="AD291" i="113"/>
  <c r="AD290" i="113"/>
  <c r="AD289" i="113"/>
  <c r="AD288" i="113"/>
  <c r="AD287" i="113"/>
  <c r="AD286" i="113"/>
  <c r="AD285" i="113"/>
  <c r="AD284" i="113"/>
  <c r="AD283" i="113"/>
  <c r="AD282" i="113"/>
  <c r="AD281" i="113"/>
  <c r="AD280" i="113"/>
  <c r="AD279" i="113"/>
  <c r="AD278" i="113"/>
  <c r="AD277" i="113"/>
  <c r="AD274" i="113"/>
  <c r="AD273" i="113"/>
  <c r="AD272" i="113"/>
  <c r="AD271" i="113"/>
  <c r="AD343" i="113"/>
  <c r="AD337" i="113"/>
  <c r="AD333" i="113"/>
  <c r="AD329" i="113"/>
  <c r="AD307" i="113"/>
  <c r="AD306" i="113"/>
  <c r="AD304" i="113"/>
  <c r="AD303" i="113"/>
  <c r="AD302" i="113"/>
  <c r="AD301" i="113"/>
  <c r="AD300" i="113"/>
  <c r="AD299" i="113"/>
  <c r="AD298" i="113"/>
  <c r="AD297" i="113"/>
  <c r="AD296" i="113"/>
  <c r="AD341" i="113"/>
  <c r="AD335" i="113"/>
  <c r="AD331" i="113"/>
  <c r="AD327" i="113"/>
  <c r="AE394" i="113"/>
  <c r="AE392" i="113"/>
  <c r="AE391" i="113"/>
  <c r="AE389" i="113"/>
  <c r="AE387" i="113"/>
  <c r="AE386" i="113"/>
  <c r="AE385" i="113"/>
  <c r="AE384" i="113"/>
  <c r="AE383" i="113"/>
  <c r="AE380" i="113"/>
  <c r="AE379" i="113"/>
  <c r="AE377" i="113"/>
  <c r="AE372" i="113"/>
  <c r="AE370" i="113"/>
  <c r="AE369" i="113"/>
  <c r="AE367" i="113"/>
  <c r="AE366" i="113"/>
  <c r="AE365" i="113"/>
  <c r="AE364" i="113"/>
  <c r="AE363" i="113"/>
  <c r="AE362" i="113"/>
  <c r="AE360" i="113"/>
  <c r="AE359" i="113"/>
  <c r="AE358" i="113"/>
  <c r="AE357" i="113"/>
  <c r="AE356" i="113"/>
  <c r="AE354" i="113"/>
  <c r="AE353" i="113"/>
  <c r="AE352" i="113"/>
  <c r="AE351" i="113"/>
  <c r="AE350" i="113"/>
  <c r="AE347" i="113"/>
  <c r="AE346" i="113"/>
  <c r="AE345" i="113"/>
  <c r="AE371" i="113"/>
  <c r="AE376" i="113"/>
  <c r="AE343" i="113"/>
  <c r="AE342" i="113"/>
  <c r="AE341" i="113"/>
  <c r="AE340" i="113"/>
  <c r="AE337" i="113"/>
  <c r="AE336" i="113"/>
  <c r="AE335" i="113"/>
  <c r="AE334" i="113"/>
  <c r="AE333" i="113"/>
  <c r="AE332" i="113"/>
  <c r="AE331" i="113"/>
  <c r="AE330" i="113"/>
  <c r="AE329" i="113"/>
  <c r="AE328" i="113"/>
  <c r="AE327" i="113"/>
  <c r="AE325" i="113"/>
  <c r="AE307" i="113"/>
  <c r="AE306" i="113"/>
  <c r="AE304" i="113"/>
  <c r="AE303" i="113"/>
  <c r="AE302" i="113"/>
  <c r="AE301" i="113"/>
  <c r="AE300" i="113"/>
  <c r="AE299" i="113"/>
  <c r="AE298" i="113"/>
  <c r="AE297" i="113"/>
  <c r="AE296" i="113"/>
  <c r="AE378" i="113"/>
  <c r="AE311" i="113"/>
  <c r="AE313" i="113"/>
  <c r="AE295" i="113"/>
  <c r="AE293" i="113"/>
  <c r="AE291" i="113"/>
  <c r="AE289" i="113"/>
  <c r="AE287" i="113"/>
  <c r="AE285" i="113"/>
  <c r="AE283" i="113"/>
  <c r="AE281" i="113"/>
  <c r="AE279" i="113"/>
  <c r="AE277" i="113"/>
  <c r="AE273" i="113"/>
  <c r="AE271" i="113"/>
  <c r="AE324" i="113"/>
  <c r="AE319" i="113"/>
  <c r="AE310" i="113"/>
  <c r="AE315" i="113"/>
  <c r="AE288" i="113"/>
  <c r="AE321" i="113"/>
  <c r="AE290" i="113"/>
  <c r="AE272" i="113"/>
  <c r="AE320" i="113"/>
  <c r="AE292" i="113"/>
  <c r="AE274" i="113"/>
  <c r="AE314" i="113"/>
  <c r="AE294" i="113"/>
  <c r="AE278" i="113"/>
  <c r="AE317" i="113"/>
  <c r="AE312" i="113"/>
  <c r="AE308" i="113"/>
  <c r="AE284" i="113"/>
  <c r="AE282" i="113"/>
  <c r="AE323" i="113"/>
  <c r="AE318" i="113"/>
  <c r="AE316" i="113"/>
  <c r="AE286" i="113"/>
  <c r="AE280" i="113"/>
  <c r="AE309" i="113"/>
  <c r="Z394" i="113"/>
  <c r="Z392" i="113"/>
  <c r="Z391" i="113"/>
  <c r="Z389" i="113"/>
  <c r="Z387" i="113"/>
  <c r="Z386" i="113"/>
  <c r="Z385" i="113"/>
  <c r="Z384" i="113"/>
  <c r="Z383" i="113"/>
  <c r="Z380" i="113"/>
  <c r="Z379" i="113"/>
  <c r="Z378" i="113"/>
  <c r="Z377" i="113"/>
  <c r="Z376" i="113"/>
  <c r="Z372" i="113"/>
  <c r="Z371" i="113"/>
  <c r="Z370" i="113"/>
  <c r="Z369" i="113"/>
  <c r="Z367" i="113"/>
  <c r="Z366" i="113"/>
  <c r="Z365" i="113"/>
  <c r="Z364" i="113"/>
  <c r="Z363" i="113"/>
  <c r="Z362" i="113"/>
  <c r="Z360" i="113"/>
  <c r="Z359" i="113"/>
  <c r="Z358" i="113"/>
  <c r="Z357" i="113"/>
  <c r="Z356" i="113"/>
  <c r="Z354" i="113"/>
  <c r="Z353" i="113"/>
  <c r="Z352" i="113"/>
  <c r="Z351" i="113"/>
  <c r="Z350" i="113"/>
  <c r="Z347" i="113"/>
  <c r="Z346" i="113"/>
  <c r="Z343" i="113"/>
  <c r="Z342" i="113"/>
  <c r="Z341" i="113"/>
  <c r="Z340" i="113"/>
  <c r="Z337" i="113"/>
  <c r="Z336" i="113"/>
  <c r="Z335" i="113"/>
  <c r="Z334" i="113"/>
  <c r="Z333" i="113"/>
  <c r="Z332" i="113"/>
  <c r="Z331" i="113"/>
  <c r="Z330" i="113"/>
  <c r="Z329" i="113"/>
  <c r="Z328" i="113"/>
  <c r="Z327" i="113"/>
  <c r="Z325" i="113"/>
  <c r="Z345" i="113"/>
  <c r="Z324" i="113"/>
  <c r="Z323" i="113"/>
  <c r="Z321" i="113"/>
  <c r="Z320" i="113"/>
  <c r="Z319" i="113"/>
  <c r="Z318" i="113"/>
  <c r="Z317" i="113"/>
  <c r="Z316" i="113"/>
  <c r="Z315" i="113"/>
  <c r="Z314" i="113"/>
  <c r="Z313" i="113"/>
  <c r="Z312" i="113"/>
  <c r="Z311" i="113"/>
  <c r="Z310" i="113"/>
  <c r="Z309" i="113"/>
  <c r="Z308" i="113"/>
  <c r="Z296" i="113"/>
  <c r="Z303" i="113"/>
  <c r="Z299" i="113"/>
  <c r="Z304" i="113"/>
  <c r="Z300" i="113"/>
  <c r="Z295" i="113"/>
  <c r="Z293" i="113"/>
  <c r="Z291" i="113"/>
  <c r="Z289" i="113"/>
  <c r="Z287" i="113"/>
  <c r="Z285" i="113"/>
  <c r="Z283" i="113"/>
  <c r="Z281" i="113"/>
  <c r="Z279" i="113"/>
  <c r="Z277" i="113"/>
  <c r="Z273" i="113"/>
  <c r="Z271" i="113"/>
  <c r="Z302" i="113"/>
  <c r="Z286" i="113"/>
  <c r="Z307" i="113"/>
  <c r="Z288" i="113"/>
  <c r="Z297" i="113"/>
  <c r="Z290" i="113"/>
  <c r="Z272" i="113"/>
  <c r="Z301" i="113"/>
  <c r="Z292" i="113"/>
  <c r="Z274" i="113"/>
  <c r="Z282" i="113"/>
  <c r="Z284" i="113"/>
  <c r="Z278" i="113"/>
  <c r="Z306" i="113"/>
  <c r="Z280" i="113"/>
  <c r="Z294" i="113"/>
  <c r="Z298" i="113"/>
  <c r="N392" i="113"/>
  <c r="N389" i="113"/>
  <c r="N386" i="113"/>
  <c r="N384" i="113"/>
  <c r="N380" i="113"/>
  <c r="N378" i="113"/>
  <c r="N377" i="113"/>
  <c r="N376" i="113"/>
  <c r="N372" i="113"/>
  <c r="N394" i="113"/>
  <c r="N391" i="113"/>
  <c r="N371" i="113"/>
  <c r="N370" i="113"/>
  <c r="N369" i="113"/>
  <c r="N367" i="113"/>
  <c r="N366" i="113"/>
  <c r="N365" i="113"/>
  <c r="N364" i="113"/>
  <c r="N363" i="113"/>
  <c r="N362" i="113"/>
  <c r="N360" i="113"/>
  <c r="N359" i="113"/>
  <c r="N358" i="113"/>
  <c r="N357" i="113"/>
  <c r="N356" i="113"/>
  <c r="N354" i="113"/>
  <c r="N353" i="113"/>
  <c r="N352" i="113"/>
  <c r="N351" i="113"/>
  <c r="N350" i="113"/>
  <c r="N347" i="113"/>
  <c r="N346" i="113"/>
  <c r="N383" i="113"/>
  <c r="N379" i="113"/>
  <c r="N385" i="113"/>
  <c r="N325" i="113"/>
  <c r="N324" i="113"/>
  <c r="N323" i="113"/>
  <c r="N321" i="113"/>
  <c r="N320" i="113"/>
  <c r="N319" i="113"/>
  <c r="N318" i="113"/>
  <c r="N317" i="113"/>
  <c r="N316" i="113"/>
  <c r="N315" i="113"/>
  <c r="N314" i="113"/>
  <c r="N313" i="113"/>
  <c r="N312" i="113"/>
  <c r="N311" i="113"/>
  <c r="N310" i="113"/>
  <c r="N309" i="113"/>
  <c r="N308" i="113"/>
  <c r="N387" i="113"/>
  <c r="N341" i="113"/>
  <c r="N335" i="113"/>
  <c r="N331" i="113"/>
  <c r="N327" i="113"/>
  <c r="N345" i="113"/>
  <c r="N340" i="113"/>
  <c r="N334" i="113"/>
  <c r="N330" i="113"/>
  <c r="N295" i="113"/>
  <c r="N294" i="113"/>
  <c r="N293" i="113"/>
  <c r="N292" i="113"/>
  <c r="N291" i="113"/>
  <c r="N290" i="113"/>
  <c r="N289" i="113"/>
  <c r="N288" i="113"/>
  <c r="N287" i="113"/>
  <c r="N286" i="113"/>
  <c r="N285" i="113"/>
  <c r="N284" i="113"/>
  <c r="N283" i="113"/>
  <c r="N282" i="113"/>
  <c r="N281" i="113"/>
  <c r="N280" i="113"/>
  <c r="N279" i="113"/>
  <c r="N278" i="113"/>
  <c r="N277" i="113"/>
  <c r="N274" i="113"/>
  <c r="N273" i="113"/>
  <c r="N272" i="113"/>
  <c r="N271" i="113"/>
  <c r="N343" i="113"/>
  <c r="N337" i="113"/>
  <c r="N333" i="113"/>
  <c r="N329" i="113"/>
  <c r="N307" i="113"/>
  <c r="N306" i="113"/>
  <c r="N304" i="113"/>
  <c r="N303" i="113"/>
  <c r="N302" i="113"/>
  <c r="N301" i="113"/>
  <c r="N300" i="113"/>
  <c r="N299" i="113"/>
  <c r="N298" i="113"/>
  <c r="N297" i="113"/>
  <c r="N296" i="113"/>
  <c r="N328" i="113"/>
  <c r="N342" i="113"/>
  <c r="N336" i="113"/>
  <c r="N332" i="113"/>
  <c r="AG392" i="113"/>
  <c r="AG389" i="113"/>
  <c r="AG386" i="113"/>
  <c r="AG384" i="113"/>
  <c r="AG380" i="113"/>
  <c r="AG378" i="113"/>
  <c r="AG377" i="113"/>
  <c r="AG376" i="113"/>
  <c r="AG372" i="113"/>
  <c r="AG371" i="113"/>
  <c r="AG370" i="113"/>
  <c r="AG369" i="113"/>
  <c r="AG367" i="113"/>
  <c r="AG366" i="113"/>
  <c r="AG365" i="113"/>
  <c r="AG364" i="113"/>
  <c r="AG363" i="113"/>
  <c r="AG362" i="113"/>
  <c r="AG391" i="113"/>
  <c r="AG360" i="113"/>
  <c r="AG359" i="113"/>
  <c r="AG358" i="113"/>
  <c r="AG357" i="113"/>
  <c r="AG356" i="113"/>
  <c r="AG354" i="113"/>
  <c r="AG353" i="113"/>
  <c r="AG352" i="113"/>
  <c r="AG351" i="113"/>
  <c r="AG350" i="113"/>
  <c r="AG347" i="113"/>
  <c r="AG346" i="113"/>
  <c r="AG345" i="113"/>
  <c r="AG387" i="113"/>
  <c r="AG385" i="113"/>
  <c r="AG383" i="113"/>
  <c r="AG394" i="113"/>
  <c r="AG343" i="113"/>
  <c r="AG342" i="113"/>
  <c r="AG341" i="113"/>
  <c r="AG340" i="113"/>
  <c r="AG337" i="113"/>
  <c r="AG336" i="113"/>
  <c r="AG335" i="113"/>
  <c r="AG334" i="113"/>
  <c r="AG333" i="113"/>
  <c r="AG332" i="113"/>
  <c r="AG331" i="113"/>
  <c r="AG330" i="113"/>
  <c r="AG329" i="113"/>
  <c r="AG328" i="113"/>
  <c r="AG327" i="113"/>
  <c r="AG325" i="113"/>
  <c r="AG379" i="113"/>
  <c r="AG324" i="113"/>
  <c r="AG323" i="113"/>
  <c r="AG321" i="113"/>
  <c r="AG320" i="113"/>
  <c r="AG319" i="113"/>
  <c r="AG318" i="113"/>
  <c r="AG317" i="113"/>
  <c r="AG316" i="113"/>
  <c r="AG315" i="113"/>
  <c r="AG314" i="113"/>
  <c r="AG313" i="113"/>
  <c r="AG312" i="113"/>
  <c r="AG311" i="113"/>
  <c r="AG310" i="113"/>
  <c r="AG309" i="113"/>
  <c r="AG308" i="113"/>
  <c r="AG307" i="113"/>
  <c r="AG306" i="113"/>
  <c r="AG304" i="113"/>
  <c r="AG303" i="113"/>
  <c r="AG302" i="113"/>
  <c r="AG301" i="113"/>
  <c r="AG300" i="113"/>
  <c r="AG299" i="113"/>
  <c r="AG298" i="113"/>
  <c r="AG297" i="113"/>
  <c r="AG296" i="113"/>
  <c r="AG295" i="113"/>
  <c r="AG294" i="113"/>
  <c r="AG293" i="113"/>
  <c r="AG292" i="113"/>
  <c r="AG291" i="113"/>
  <c r="AG290" i="113"/>
  <c r="AG289" i="113"/>
  <c r="AG288" i="113"/>
  <c r="AG287" i="113"/>
  <c r="AG286" i="113"/>
  <c r="AG285" i="113"/>
  <c r="AG284" i="113"/>
  <c r="AG283" i="113"/>
  <c r="AG282" i="113"/>
  <c r="AG281" i="113"/>
  <c r="AG280" i="113"/>
  <c r="AG279" i="113"/>
  <c r="AG278" i="113"/>
  <c r="AG277" i="113"/>
  <c r="AG274" i="113"/>
  <c r="AG273" i="113"/>
  <c r="AG272" i="113"/>
  <c r="AG271" i="113"/>
  <c r="K311" i="95"/>
  <c r="K370" i="95"/>
  <c r="K323" i="95"/>
  <c r="O394" i="113"/>
  <c r="O392" i="113"/>
  <c r="O391" i="113"/>
  <c r="O389" i="113"/>
  <c r="O387" i="113"/>
  <c r="O386" i="113"/>
  <c r="O385" i="113"/>
  <c r="O384" i="113"/>
  <c r="O383" i="113"/>
  <c r="O380" i="113"/>
  <c r="O379" i="113"/>
  <c r="O378" i="113"/>
  <c r="O376" i="113"/>
  <c r="O371" i="113"/>
  <c r="O370" i="113"/>
  <c r="O369" i="113"/>
  <c r="O367" i="113"/>
  <c r="O366" i="113"/>
  <c r="O365" i="113"/>
  <c r="O364" i="113"/>
  <c r="O363" i="113"/>
  <c r="O362" i="113"/>
  <c r="O360" i="113"/>
  <c r="O359" i="113"/>
  <c r="O358" i="113"/>
  <c r="O357" i="113"/>
  <c r="O356" i="113"/>
  <c r="O354" i="113"/>
  <c r="O353" i="113"/>
  <c r="O352" i="113"/>
  <c r="O351" i="113"/>
  <c r="O350" i="113"/>
  <c r="O347" i="113"/>
  <c r="O346" i="113"/>
  <c r="O377" i="113"/>
  <c r="O372" i="113"/>
  <c r="O345" i="113"/>
  <c r="O343" i="113"/>
  <c r="O342" i="113"/>
  <c r="O341" i="113"/>
  <c r="O340" i="113"/>
  <c r="O337" i="113"/>
  <c r="O336" i="113"/>
  <c r="O335" i="113"/>
  <c r="O334" i="113"/>
  <c r="O333" i="113"/>
  <c r="O332" i="113"/>
  <c r="O331" i="113"/>
  <c r="O330" i="113"/>
  <c r="O329" i="113"/>
  <c r="O328" i="113"/>
  <c r="O327" i="113"/>
  <c r="O307" i="113"/>
  <c r="O306" i="113"/>
  <c r="O304" i="113"/>
  <c r="O303" i="113"/>
  <c r="O302" i="113"/>
  <c r="O301" i="113"/>
  <c r="O300" i="113"/>
  <c r="O299" i="113"/>
  <c r="O298" i="113"/>
  <c r="O297" i="113"/>
  <c r="O296" i="113"/>
  <c r="O325" i="113"/>
  <c r="O324" i="113"/>
  <c r="O323" i="113"/>
  <c r="O321" i="113"/>
  <c r="O320" i="113"/>
  <c r="O319" i="113"/>
  <c r="O318" i="113"/>
  <c r="O317" i="113"/>
  <c r="O316" i="113"/>
  <c r="O315" i="113"/>
  <c r="O314" i="113"/>
  <c r="O313" i="113"/>
  <c r="O312" i="113"/>
  <c r="O311" i="113"/>
  <c r="O310" i="113"/>
  <c r="O309" i="113"/>
  <c r="O308" i="113"/>
  <c r="O295" i="113"/>
  <c r="O293" i="113"/>
  <c r="O291" i="113"/>
  <c r="O289" i="113"/>
  <c r="O287" i="113"/>
  <c r="O285" i="113"/>
  <c r="O283" i="113"/>
  <c r="O281" i="113"/>
  <c r="O279" i="113"/>
  <c r="O277" i="113"/>
  <c r="O273" i="113"/>
  <c r="O271" i="113"/>
  <c r="O282" i="113"/>
  <c r="O284" i="113"/>
  <c r="O286" i="113"/>
  <c r="O288" i="113"/>
  <c r="O294" i="113"/>
  <c r="O278" i="113"/>
  <c r="O290" i="113"/>
  <c r="O274" i="113"/>
  <c r="O292" i="113"/>
  <c r="O280" i="113"/>
  <c r="O272" i="113"/>
  <c r="E237" i="113"/>
  <c r="E264" i="113"/>
  <c r="E262" i="113"/>
  <c r="E261" i="113"/>
  <c r="E247" i="113"/>
  <c r="E248" i="113"/>
  <c r="E257" i="113"/>
  <c r="E255" i="113"/>
  <c r="E253" i="113"/>
  <c r="E242" i="113"/>
  <c r="E240" i="113"/>
  <c r="E236" i="113"/>
  <c r="E234" i="113"/>
  <c r="E223" i="113"/>
  <c r="E222" i="113"/>
  <c r="E221" i="113"/>
  <c r="E220" i="113"/>
  <c r="E217" i="113"/>
  <c r="E216" i="113"/>
  <c r="E249" i="113"/>
  <c r="E232" i="113"/>
  <c r="E230" i="113"/>
  <c r="E229" i="113"/>
  <c r="E228" i="113"/>
  <c r="E250" i="113"/>
  <c r="E256" i="113"/>
  <c r="E233" i="113"/>
  <c r="E239" i="113"/>
  <c r="E241" i="113"/>
  <c r="E226" i="113"/>
  <c r="E246" i="113"/>
  <c r="E203" i="113"/>
  <c r="E202" i="113"/>
  <c r="E201" i="113"/>
  <c r="E200" i="113"/>
  <c r="E199" i="113"/>
  <c r="E198" i="113"/>
  <c r="E197" i="113"/>
  <c r="E195" i="113"/>
  <c r="E194" i="113"/>
  <c r="E193" i="113"/>
  <c r="E212" i="113"/>
  <c r="E177" i="113"/>
  <c r="E185" i="113"/>
  <c r="E211" i="113"/>
  <c r="E178" i="113"/>
  <c r="E186" i="113"/>
  <c r="E254" i="113"/>
  <c r="E210" i="113"/>
  <c r="E179" i="113"/>
  <c r="E187" i="113"/>
  <c r="E227" i="113"/>
  <c r="E207" i="113"/>
  <c r="E180" i="113"/>
  <c r="E188" i="113"/>
  <c r="E235" i="113"/>
  <c r="E224" i="113"/>
  <c r="E206" i="113"/>
  <c r="E215" i="113"/>
  <c r="E204" i="113"/>
  <c r="E205" i="113"/>
  <c r="E183" i="113"/>
  <c r="E149" i="113"/>
  <c r="E157" i="113"/>
  <c r="E165" i="113"/>
  <c r="E173" i="113"/>
  <c r="E143" i="113"/>
  <c r="E184" i="113"/>
  <c r="E150" i="113"/>
  <c r="E158" i="113"/>
  <c r="E166" i="113"/>
  <c r="E174" i="113"/>
  <c r="E144" i="113"/>
  <c r="E189" i="113"/>
  <c r="E151" i="113"/>
  <c r="E159" i="113"/>
  <c r="E167" i="113"/>
  <c r="E147" i="113"/>
  <c r="E141" i="113"/>
  <c r="E259" i="113"/>
  <c r="E213" i="113"/>
  <c r="E190" i="113"/>
  <c r="E152" i="113"/>
  <c r="E160" i="113"/>
  <c r="E168" i="113"/>
  <c r="E191" i="113"/>
  <c r="E153" i="113"/>
  <c r="E161" i="113"/>
  <c r="E169" i="113"/>
  <c r="E176" i="113"/>
  <c r="E181" i="113"/>
  <c r="E155" i="113"/>
  <c r="E163" i="113"/>
  <c r="E171" i="113"/>
  <c r="E182" i="113"/>
  <c r="E162" i="113"/>
  <c r="E164" i="113"/>
  <c r="E170" i="113"/>
  <c r="E172" i="113"/>
  <c r="E142" i="113"/>
  <c r="E148" i="113"/>
  <c r="E154" i="113"/>
  <c r="E156" i="113"/>
  <c r="T394" i="113"/>
  <c r="T392" i="113"/>
  <c r="T391" i="113"/>
  <c r="T389" i="113"/>
  <c r="T387" i="113"/>
  <c r="T386" i="113"/>
  <c r="T385" i="113"/>
  <c r="T384" i="113"/>
  <c r="T383" i="113"/>
  <c r="T380" i="113"/>
  <c r="T379" i="113"/>
  <c r="T378" i="113"/>
  <c r="T377" i="113"/>
  <c r="T376" i="113"/>
  <c r="T372" i="113"/>
  <c r="T371" i="113"/>
  <c r="T370" i="113"/>
  <c r="T369" i="113"/>
  <c r="T367" i="113"/>
  <c r="T366" i="113"/>
  <c r="T365" i="113"/>
  <c r="T364" i="113"/>
  <c r="T363" i="113"/>
  <c r="T362" i="113"/>
  <c r="T360" i="113"/>
  <c r="T359" i="113"/>
  <c r="T358" i="113"/>
  <c r="T357" i="113"/>
  <c r="T356" i="113"/>
  <c r="T354" i="113"/>
  <c r="T353" i="113"/>
  <c r="T352" i="113"/>
  <c r="T351" i="113"/>
  <c r="T350" i="113"/>
  <c r="T347" i="113"/>
  <c r="T346" i="113"/>
  <c r="T345" i="113"/>
  <c r="T343" i="113"/>
  <c r="T342" i="113"/>
  <c r="T341" i="113"/>
  <c r="T340" i="113"/>
  <c r="T337" i="113"/>
  <c r="T336" i="113"/>
  <c r="T335" i="113"/>
  <c r="T334" i="113"/>
  <c r="T333" i="113"/>
  <c r="T332" i="113"/>
  <c r="T331" i="113"/>
  <c r="T330" i="113"/>
  <c r="T329" i="113"/>
  <c r="T328" i="113"/>
  <c r="T327" i="113"/>
  <c r="T324" i="113"/>
  <c r="T323" i="113"/>
  <c r="T321" i="113"/>
  <c r="T320" i="113"/>
  <c r="T319" i="113"/>
  <c r="T318" i="113"/>
  <c r="T317" i="113"/>
  <c r="T316" i="113"/>
  <c r="T315" i="113"/>
  <c r="T314" i="113"/>
  <c r="T313" i="113"/>
  <c r="T312" i="113"/>
  <c r="T311" i="113"/>
  <c r="T310" i="113"/>
  <c r="T309" i="113"/>
  <c r="T308" i="113"/>
  <c r="T307" i="113"/>
  <c r="T306" i="113"/>
  <c r="T304" i="113"/>
  <c r="T303" i="113"/>
  <c r="T302" i="113"/>
  <c r="T301" i="113"/>
  <c r="T300" i="113"/>
  <c r="T299" i="113"/>
  <c r="T298" i="113"/>
  <c r="T297" i="113"/>
  <c r="T296" i="113"/>
  <c r="T325" i="113"/>
  <c r="T295" i="113"/>
  <c r="T294" i="113"/>
  <c r="T293" i="113"/>
  <c r="T292" i="113"/>
  <c r="T291" i="113"/>
  <c r="T290" i="113"/>
  <c r="T289" i="113"/>
  <c r="T288" i="113"/>
  <c r="T287" i="113"/>
  <c r="T286" i="113"/>
  <c r="T285" i="113"/>
  <c r="T284" i="113"/>
  <c r="T283" i="113"/>
  <c r="T282" i="113"/>
  <c r="T281" i="113"/>
  <c r="T280" i="113"/>
  <c r="T279" i="113"/>
  <c r="T278" i="113"/>
  <c r="T277" i="113"/>
  <c r="T274" i="113"/>
  <c r="T273" i="113"/>
  <c r="T272" i="113"/>
  <c r="T271" i="113"/>
  <c r="K301" i="95"/>
  <c r="K281" i="95"/>
  <c r="K274" i="95"/>
  <c r="K350" i="95"/>
  <c r="K295" i="95"/>
  <c r="K325" i="95"/>
  <c r="K285" i="95"/>
  <c r="K334" i="95"/>
  <c r="K320" i="95"/>
  <c r="K286" i="95"/>
  <c r="M337" i="95"/>
  <c r="M303" i="95"/>
  <c r="M292" i="95"/>
  <c r="M302" i="95"/>
  <c r="M286" i="95"/>
  <c r="M371" i="95"/>
  <c r="M288" i="95"/>
  <c r="M352" i="95"/>
  <c r="M392" i="95"/>
  <c r="M331" i="95"/>
  <c r="M367" i="95"/>
  <c r="M340" i="95"/>
  <c r="X296" i="95"/>
  <c r="X356" i="95"/>
  <c r="X385" i="95"/>
  <c r="X354" i="95"/>
  <c r="X366" i="95"/>
  <c r="X383" i="95"/>
  <c r="X364" i="95"/>
  <c r="X328" i="95"/>
  <c r="X371" i="95"/>
  <c r="X321" i="95"/>
  <c r="X271" i="95"/>
  <c r="X298" i="95"/>
  <c r="X329" i="95"/>
  <c r="X272" i="95"/>
  <c r="AJ391" i="95"/>
  <c r="AJ309" i="95"/>
  <c r="AJ294" i="95"/>
  <c r="AJ289" i="95"/>
  <c r="AJ284" i="95"/>
  <c r="AJ392" i="95"/>
  <c r="AJ365" i="95"/>
  <c r="AJ367" i="95"/>
  <c r="AJ293" i="95"/>
  <c r="AJ324" i="95"/>
  <c r="AJ360" i="95"/>
  <c r="AJ287" i="95"/>
  <c r="K379" i="95"/>
  <c r="J394" i="113"/>
  <c r="J392" i="113"/>
  <c r="J391" i="113"/>
  <c r="J389" i="113"/>
  <c r="J387" i="113"/>
  <c r="J386" i="113"/>
  <c r="J385" i="113"/>
  <c r="J384" i="113"/>
  <c r="J383" i="113"/>
  <c r="J380" i="113"/>
  <c r="J379" i="113"/>
  <c r="J378" i="113"/>
  <c r="J377" i="113"/>
  <c r="J376" i="113"/>
  <c r="J372" i="113"/>
  <c r="J371" i="113"/>
  <c r="J370" i="113"/>
  <c r="J369" i="113"/>
  <c r="J367" i="113"/>
  <c r="J366" i="113"/>
  <c r="J365" i="113"/>
  <c r="J364" i="113"/>
  <c r="J363" i="113"/>
  <c r="J362" i="113"/>
  <c r="J360" i="113"/>
  <c r="J359" i="113"/>
  <c r="J358" i="113"/>
  <c r="J357" i="113"/>
  <c r="J356" i="113"/>
  <c r="J354" i="113"/>
  <c r="J353" i="113"/>
  <c r="J352" i="113"/>
  <c r="J351" i="113"/>
  <c r="J350" i="113"/>
  <c r="J347" i="113"/>
  <c r="J346" i="113"/>
  <c r="J345" i="113"/>
  <c r="J343" i="113"/>
  <c r="J342" i="113"/>
  <c r="J341" i="113"/>
  <c r="J340" i="113"/>
  <c r="J337" i="113"/>
  <c r="J336" i="113"/>
  <c r="J335" i="113"/>
  <c r="J334" i="113"/>
  <c r="J333" i="113"/>
  <c r="J332" i="113"/>
  <c r="J331" i="113"/>
  <c r="J330" i="113"/>
  <c r="J329" i="113"/>
  <c r="J328" i="113"/>
  <c r="J327" i="113"/>
  <c r="J325" i="113"/>
  <c r="J324" i="113"/>
  <c r="J323" i="113"/>
  <c r="J321" i="113"/>
  <c r="J320" i="113"/>
  <c r="J319" i="113"/>
  <c r="J318" i="113"/>
  <c r="J317" i="113"/>
  <c r="J316" i="113"/>
  <c r="J315" i="113"/>
  <c r="J314" i="113"/>
  <c r="J313" i="113"/>
  <c r="J312" i="113"/>
  <c r="J311" i="113"/>
  <c r="J310" i="113"/>
  <c r="J309" i="113"/>
  <c r="J308" i="113"/>
  <c r="J303" i="113"/>
  <c r="J299" i="113"/>
  <c r="J295" i="113"/>
  <c r="J280" i="113"/>
  <c r="J279" i="113"/>
  <c r="J300" i="113"/>
  <c r="J298" i="113"/>
  <c r="J282" i="113"/>
  <c r="J281" i="113"/>
  <c r="J304" i="113"/>
  <c r="J302" i="113"/>
  <c r="J296" i="113"/>
  <c r="J284" i="113"/>
  <c r="J283" i="113"/>
  <c r="J307" i="113"/>
  <c r="J286" i="113"/>
  <c r="J285" i="113"/>
  <c r="J301" i="113"/>
  <c r="J292" i="113"/>
  <c r="J291" i="113"/>
  <c r="J274" i="113"/>
  <c r="J273" i="113"/>
  <c r="J294" i="113"/>
  <c r="J288" i="113"/>
  <c r="J277" i="113"/>
  <c r="J272" i="113"/>
  <c r="J293" i="113"/>
  <c r="J290" i="113"/>
  <c r="J287" i="113"/>
  <c r="J271" i="113"/>
  <c r="J278" i="113"/>
  <c r="J297" i="113"/>
  <c r="J306" i="113"/>
  <c r="J289" i="113"/>
  <c r="I394" i="113"/>
  <c r="I391" i="113"/>
  <c r="I387" i="113"/>
  <c r="I385" i="113"/>
  <c r="I383" i="113"/>
  <c r="I379" i="113"/>
  <c r="I378" i="113"/>
  <c r="I377" i="113"/>
  <c r="I376" i="113"/>
  <c r="I372" i="113"/>
  <c r="I371" i="113"/>
  <c r="I370" i="113"/>
  <c r="I369" i="113"/>
  <c r="I367" i="113"/>
  <c r="I366" i="113"/>
  <c r="I365" i="113"/>
  <c r="I364" i="113"/>
  <c r="I363" i="113"/>
  <c r="I386" i="113"/>
  <c r="I362" i="113"/>
  <c r="I360" i="113"/>
  <c r="I359" i="113"/>
  <c r="I358" i="113"/>
  <c r="I357" i="113"/>
  <c r="I356" i="113"/>
  <c r="I354" i="113"/>
  <c r="I353" i="113"/>
  <c r="I352" i="113"/>
  <c r="I351" i="113"/>
  <c r="I350" i="113"/>
  <c r="I347" i="113"/>
  <c r="I346" i="113"/>
  <c r="I384" i="113"/>
  <c r="I380" i="113"/>
  <c r="I392" i="113"/>
  <c r="I389" i="113"/>
  <c r="I345" i="113"/>
  <c r="I343" i="113"/>
  <c r="I342" i="113"/>
  <c r="I341" i="113"/>
  <c r="I340" i="113"/>
  <c r="I337" i="113"/>
  <c r="I336" i="113"/>
  <c r="I335" i="113"/>
  <c r="I334" i="113"/>
  <c r="I333" i="113"/>
  <c r="I332" i="113"/>
  <c r="I331" i="113"/>
  <c r="I330" i="113"/>
  <c r="I329" i="113"/>
  <c r="I328" i="113"/>
  <c r="I327" i="113"/>
  <c r="I325" i="113"/>
  <c r="I324" i="113"/>
  <c r="I323" i="113"/>
  <c r="I321" i="113"/>
  <c r="I320" i="113"/>
  <c r="I319" i="113"/>
  <c r="I318" i="113"/>
  <c r="I317" i="113"/>
  <c r="I316" i="113"/>
  <c r="I315" i="113"/>
  <c r="I314" i="113"/>
  <c r="I313" i="113"/>
  <c r="I312" i="113"/>
  <c r="I311" i="113"/>
  <c r="I310" i="113"/>
  <c r="I309" i="113"/>
  <c r="I296" i="113"/>
  <c r="I308" i="113"/>
  <c r="I307" i="113"/>
  <c r="I306" i="113"/>
  <c r="I304" i="113"/>
  <c r="I303" i="113"/>
  <c r="I302" i="113"/>
  <c r="I301" i="113"/>
  <c r="I300" i="113"/>
  <c r="I299" i="113"/>
  <c r="I298" i="113"/>
  <c r="I297" i="113"/>
  <c r="I295" i="113"/>
  <c r="I294" i="113"/>
  <c r="I293" i="113"/>
  <c r="I292" i="113"/>
  <c r="I291" i="113"/>
  <c r="I290" i="113"/>
  <c r="I289" i="113"/>
  <c r="I288" i="113"/>
  <c r="I287" i="113"/>
  <c r="I286" i="113"/>
  <c r="I285" i="113"/>
  <c r="I284" i="113"/>
  <c r="I283" i="113"/>
  <c r="I282" i="113"/>
  <c r="I281" i="113"/>
  <c r="I280" i="113"/>
  <c r="I279" i="113"/>
  <c r="I278" i="113"/>
  <c r="I277" i="113"/>
  <c r="I274" i="113"/>
  <c r="I273" i="113"/>
  <c r="I272" i="113"/>
  <c r="I271" i="113"/>
  <c r="X394" i="113"/>
  <c r="X391" i="113"/>
  <c r="X387" i="113"/>
  <c r="X385" i="113"/>
  <c r="X383" i="113"/>
  <c r="X379" i="113"/>
  <c r="X384" i="113"/>
  <c r="X380" i="113"/>
  <c r="X360" i="113"/>
  <c r="X359" i="113"/>
  <c r="X358" i="113"/>
  <c r="X357" i="113"/>
  <c r="X356" i="113"/>
  <c r="X354" i="113"/>
  <c r="X353" i="113"/>
  <c r="X352" i="113"/>
  <c r="X351" i="113"/>
  <c r="X350" i="113"/>
  <c r="X347" i="113"/>
  <c r="X346" i="113"/>
  <c r="X377" i="113"/>
  <c r="X372" i="113"/>
  <c r="X389" i="113"/>
  <c r="X378" i="113"/>
  <c r="X376" i="113"/>
  <c r="X371" i="113"/>
  <c r="X386" i="113"/>
  <c r="X392" i="113"/>
  <c r="X369" i="113"/>
  <c r="X366" i="113"/>
  <c r="X364" i="113"/>
  <c r="X362" i="113"/>
  <c r="X345" i="113"/>
  <c r="X343" i="113"/>
  <c r="X342" i="113"/>
  <c r="X341" i="113"/>
  <c r="X340" i="113"/>
  <c r="X337" i="113"/>
  <c r="X336" i="113"/>
  <c r="X335" i="113"/>
  <c r="X334" i="113"/>
  <c r="X333" i="113"/>
  <c r="X332" i="113"/>
  <c r="X331" i="113"/>
  <c r="X330" i="113"/>
  <c r="X329" i="113"/>
  <c r="X328" i="113"/>
  <c r="X327" i="113"/>
  <c r="X325" i="113"/>
  <c r="X370" i="113"/>
  <c r="X367" i="113"/>
  <c r="X365" i="113"/>
  <c r="X363" i="113"/>
  <c r="X324" i="113"/>
  <c r="X323" i="113"/>
  <c r="X321" i="113"/>
  <c r="X320" i="113"/>
  <c r="X319" i="113"/>
  <c r="X318" i="113"/>
  <c r="X317" i="113"/>
  <c r="X316" i="113"/>
  <c r="X315" i="113"/>
  <c r="X314" i="113"/>
  <c r="X313" i="113"/>
  <c r="X312" i="113"/>
  <c r="X311" i="113"/>
  <c r="X310" i="113"/>
  <c r="X309" i="113"/>
  <c r="X308" i="113"/>
  <c r="X294" i="113"/>
  <c r="X292" i="113"/>
  <c r="X290" i="113"/>
  <c r="X288" i="113"/>
  <c r="X286" i="113"/>
  <c r="X284" i="113"/>
  <c r="X282" i="113"/>
  <c r="X280" i="113"/>
  <c r="X278" i="113"/>
  <c r="X274" i="113"/>
  <c r="X272" i="113"/>
  <c r="X304" i="113"/>
  <c r="X300" i="113"/>
  <c r="X298" i="113"/>
  <c r="X287" i="113"/>
  <c r="X302" i="113"/>
  <c r="X289" i="113"/>
  <c r="X271" i="113"/>
  <c r="X307" i="113"/>
  <c r="X291" i="113"/>
  <c r="X273" i="113"/>
  <c r="X297" i="113"/>
  <c r="X293" i="113"/>
  <c r="X277" i="113"/>
  <c r="X283" i="113"/>
  <c r="X303" i="113"/>
  <c r="X285" i="113"/>
  <c r="X279" i="113"/>
  <c r="X301" i="113"/>
  <c r="X296" i="113"/>
  <c r="X295" i="113"/>
  <c r="X281" i="113"/>
  <c r="X306" i="113"/>
  <c r="X299" i="113"/>
  <c r="G356" i="95"/>
  <c r="G278" i="95"/>
  <c r="G271" i="95"/>
  <c r="G323" i="95"/>
  <c r="G303" i="95"/>
  <c r="G288" i="95"/>
  <c r="G310" i="95"/>
  <c r="G337" i="95"/>
  <c r="G345" i="95"/>
  <c r="G314" i="95"/>
  <c r="G351" i="95"/>
  <c r="G372" i="95"/>
  <c r="G285" i="95"/>
  <c r="G295" i="95"/>
  <c r="G311" i="95"/>
  <c r="G306" i="95"/>
  <c r="G340" i="95"/>
  <c r="G347" i="95"/>
  <c r="G297" i="95"/>
  <c r="G353" i="95"/>
  <c r="G394" i="95"/>
  <c r="G318" i="95"/>
  <c r="G363" i="95"/>
  <c r="G292" i="95"/>
  <c r="G380" i="95"/>
  <c r="G386" i="95"/>
  <c r="G350" i="95"/>
  <c r="G343" i="95"/>
  <c r="G352" i="95"/>
  <c r="G358" i="95"/>
  <c r="G332" i="95"/>
  <c r="G391" i="95"/>
  <c r="G331" i="95"/>
  <c r="G291" i="95"/>
  <c r="G387" i="95"/>
  <c r="G383" i="95"/>
  <c r="G327" i="95"/>
  <c r="G299" i="95"/>
  <c r="G385" i="95"/>
  <c r="G272" i="95"/>
  <c r="G286" i="95"/>
  <c r="G330" i="95"/>
  <c r="G290" i="95"/>
  <c r="G307" i="95"/>
  <c r="G294" i="95"/>
  <c r="G389" i="95"/>
  <c r="G298" i="95"/>
  <c r="G293" i="95"/>
  <c r="G325" i="95"/>
  <c r="G392" i="95"/>
  <c r="G304" i="95"/>
  <c r="G334" i="95"/>
  <c r="G282" i="95"/>
  <c r="G357" i="95"/>
  <c r="G319" i="95"/>
  <c r="G321" i="95"/>
  <c r="G324" i="95"/>
  <c r="G370" i="95"/>
  <c r="G329" i="95"/>
  <c r="G274" i="95"/>
  <c r="G333" i="95"/>
  <c r="G328" i="95"/>
  <c r="G365" i="95"/>
  <c r="G376" i="95"/>
  <c r="G342" i="95"/>
  <c r="G371" i="95"/>
  <c r="G317" i="95"/>
  <c r="G315" i="95"/>
  <c r="G366" i="95"/>
  <c r="G359" i="95"/>
  <c r="G364" i="95"/>
  <c r="G362" i="95"/>
  <c r="G369" i="95"/>
  <c r="G335" i="95"/>
  <c r="G287" i="95"/>
  <c r="G367" i="95"/>
  <c r="G379" i="95"/>
  <c r="G284" i="95"/>
  <c r="G301" i="95"/>
  <c r="G346" i="95"/>
  <c r="G354" i="95"/>
  <c r="G384" i="95"/>
  <c r="G273" i="95"/>
  <c r="G280" i="95"/>
  <c r="G279" i="95"/>
  <c r="G300" i="95"/>
  <c r="G283" i="95"/>
  <c r="G313" i="95"/>
  <c r="G320" i="95"/>
  <c r="G378" i="95"/>
  <c r="G309" i="95"/>
  <c r="G336" i="95"/>
  <c r="G341" i="95"/>
  <c r="G277" i="95"/>
  <c r="G308" i="95"/>
  <c r="G281" i="95"/>
  <c r="G312" i="95"/>
  <c r="G296" i="95"/>
  <c r="G316" i="95"/>
  <c r="G289" i="95"/>
  <c r="G360" i="95"/>
  <c r="G302" i="95"/>
  <c r="F39" i="42"/>
  <c r="F387" i="95" s="1"/>
  <c r="E39" i="42"/>
  <c r="E387" i="95" s="1"/>
  <c r="O39" i="42"/>
  <c r="O379" i="95" s="1"/>
  <c r="R142" i="95"/>
  <c r="R141" i="95"/>
  <c r="R39" i="42"/>
  <c r="R376" i="95" s="1"/>
  <c r="AG39" i="42"/>
  <c r="AG386" i="95" s="1"/>
  <c r="I39" i="42"/>
  <c r="I378" i="95" s="1"/>
  <c r="Q39" i="42"/>
  <c r="Q386" i="95" s="1"/>
  <c r="AE39" i="42"/>
  <c r="AE286" i="95" s="1"/>
  <c r="AD39" i="42"/>
  <c r="AD386" i="95" s="1"/>
  <c r="T39" i="42"/>
  <c r="T379" i="95" s="1"/>
  <c r="N39" i="42"/>
  <c r="N386" i="95" s="1"/>
  <c r="H39" i="42"/>
  <c r="H378" i="95" s="1"/>
  <c r="S39" i="42"/>
  <c r="S387" i="95" s="1"/>
  <c r="AA39" i="42"/>
  <c r="AA378" i="95" s="1"/>
  <c r="L39" i="42"/>
  <c r="L376" i="95" s="1"/>
  <c r="AC39" i="42"/>
  <c r="AC378" i="95" s="1"/>
  <c r="J39" i="42"/>
  <c r="J370" i="95" s="1"/>
  <c r="W39" i="42"/>
  <c r="W387" i="95" s="1"/>
  <c r="J257" i="95"/>
  <c r="J256" i="95"/>
  <c r="AI257" i="95"/>
  <c r="AI256" i="95"/>
  <c r="S257" i="95"/>
  <c r="S256" i="95"/>
  <c r="L257" i="95"/>
  <c r="L256" i="95"/>
  <c r="N257" i="95"/>
  <c r="N256" i="95"/>
  <c r="Z257" i="95"/>
  <c r="Z256" i="95"/>
  <c r="H257" i="95"/>
  <c r="H256" i="95"/>
  <c r="M257" i="95"/>
  <c r="M256" i="95"/>
  <c r="X257" i="95"/>
  <c r="X256" i="95"/>
  <c r="R257" i="95"/>
  <c r="R256" i="95"/>
  <c r="F257" i="95"/>
  <c r="F256" i="95"/>
  <c r="E257" i="95"/>
  <c r="E256" i="95"/>
  <c r="AD257" i="95"/>
  <c r="AD256" i="95"/>
  <c r="I257" i="95"/>
  <c r="I256" i="95"/>
  <c r="AB257" i="95"/>
  <c r="AB256" i="95"/>
  <c r="AI249" i="95"/>
  <c r="AI248" i="95"/>
  <c r="AI247" i="95"/>
  <c r="AI246" i="95"/>
  <c r="AM126" i="95"/>
  <c r="AM127" i="95"/>
  <c r="AM118" i="95"/>
  <c r="AM92" i="95"/>
  <c r="AM102" i="95"/>
  <c r="AM87" i="95"/>
  <c r="AM75" i="95"/>
  <c r="AM67" i="95"/>
  <c r="AM51" i="95"/>
  <c r="AM59" i="95"/>
  <c r="AM37" i="95"/>
  <c r="AM18" i="95"/>
  <c r="AM26" i="95"/>
  <c r="AM12" i="95"/>
  <c r="AM117" i="95"/>
  <c r="AM93" i="95"/>
  <c r="AM103" i="95"/>
  <c r="AM85" i="95"/>
  <c r="AM76" i="95"/>
  <c r="AM64" i="95"/>
  <c r="AM52" i="95"/>
  <c r="AM60" i="95"/>
  <c r="AM38" i="95"/>
  <c r="AM19" i="95"/>
  <c r="AM27" i="95"/>
  <c r="AM13" i="95"/>
  <c r="AM109" i="95"/>
  <c r="AM96" i="95"/>
  <c r="AM105" i="95"/>
  <c r="AM82" i="95"/>
  <c r="AM68" i="95"/>
  <c r="AM63" i="95"/>
  <c r="AM54" i="95"/>
  <c r="AM46" i="95"/>
  <c r="AM40" i="95"/>
  <c r="AM21" i="95"/>
  <c r="AM29" i="95"/>
  <c r="AM11" i="95"/>
  <c r="AM110" i="95"/>
  <c r="AM97" i="95"/>
  <c r="AM106" i="95"/>
  <c r="AM83" i="95"/>
  <c r="AM69" i="95"/>
  <c r="AM47" i="95"/>
  <c r="AM55" i="95"/>
  <c r="AM33" i="95"/>
  <c r="AM41" i="95"/>
  <c r="AM22" i="95"/>
  <c r="AM30" i="95"/>
  <c r="AM112" i="95"/>
  <c r="AM99" i="95"/>
  <c r="AM90" i="95"/>
  <c r="AM73" i="95"/>
  <c r="AM71" i="95"/>
  <c r="AM49" i="95"/>
  <c r="AM57" i="95"/>
  <c r="AM35" i="95"/>
  <c r="AM43" i="95"/>
  <c r="AM24" i="95"/>
  <c r="AM32" i="95"/>
  <c r="AM119" i="95"/>
  <c r="AM107" i="95"/>
  <c r="AM65" i="95"/>
  <c r="AM36" i="95"/>
  <c r="AM31" i="95"/>
  <c r="AM81" i="95"/>
  <c r="AM42" i="95"/>
  <c r="AM91" i="95"/>
  <c r="AM44" i="95"/>
  <c r="AM28" i="95"/>
  <c r="AM116" i="95"/>
  <c r="AM86" i="95"/>
  <c r="AM48" i="95"/>
  <c r="AM39" i="95"/>
  <c r="AM17" i="95"/>
  <c r="AM111" i="95"/>
  <c r="AM14" i="95"/>
  <c r="AM80" i="95"/>
  <c r="AM50" i="95"/>
  <c r="AM53" i="95"/>
  <c r="AM104" i="95"/>
  <c r="AM94" i="95"/>
  <c r="AM74" i="95"/>
  <c r="AM56" i="95"/>
  <c r="AM20" i="95"/>
  <c r="AM77" i="95"/>
  <c r="AM23" i="95"/>
  <c r="AM100" i="95"/>
  <c r="AM61" i="95"/>
  <c r="AM34" i="95"/>
  <c r="AM98" i="95"/>
  <c r="AM58" i="95"/>
  <c r="AM70" i="95"/>
  <c r="AM25" i="95"/>
  <c r="AM72" i="95"/>
  <c r="J248" i="95"/>
  <c r="J249" i="95"/>
  <c r="J246" i="95"/>
  <c r="J247" i="95"/>
  <c r="N249" i="95"/>
  <c r="N246" i="95"/>
  <c r="N247" i="95"/>
  <c r="N248" i="95"/>
  <c r="Z249" i="95"/>
  <c r="Z248" i="95"/>
  <c r="Z247" i="95"/>
  <c r="Z246" i="95"/>
  <c r="AD246" i="95"/>
  <c r="AD248" i="95"/>
  <c r="AD249" i="95"/>
  <c r="AD247" i="95"/>
  <c r="S246" i="95"/>
  <c r="S249" i="95"/>
  <c r="S248" i="95"/>
  <c r="S247" i="95"/>
  <c r="F249" i="95"/>
  <c r="F246" i="95"/>
  <c r="F247" i="95"/>
  <c r="F248" i="95"/>
  <c r="L248" i="95"/>
  <c r="L247" i="95"/>
  <c r="L249" i="95"/>
  <c r="L246" i="95"/>
  <c r="H247" i="95"/>
  <c r="H246" i="95"/>
  <c r="H249" i="95"/>
  <c r="H248" i="95"/>
  <c r="M246" i="95"/>
  <c r="M248" i="95"/>
  <c r="M249" i="95"/>
  <c r="M247" i="95"/>
  <c r="AB247" i="95"/>
  <c r="AB249" i="95"/>
  <c r="AB248" i="95"/>
  <c r="AB246" i="95"/>
  <c r="X215" i="95"/>
  <c r="X248" i="95"/>
  <c r="X246" i="95"/>
  <c r="X247" i="95"/>
  <c r="X249" i="95"/>
  <c r="R249" i="95"/>
  <c r="R247" i="95"/>
  <c r="R248" i="95"/>
  <c r="R246" i="95"/>
  <c r="I248" i="95"/>
  <c r="I247" i="95"/>
  <c r="I249" i="95"/>
  <c r="I246" i="95"/>
  <c r="Q379" i="95"/>
  <c r="Q378" i="95"/>
  <c r="Q376" i="95"/>
  <c r="Q377" i="95"/>
  <c r="X181" i="95"/>
  <c r="X211" i="95"/>
  <c r="X212" i="95"/>
  <c r="AM132" i="95"/>
  <c r="AM131" i="95"/>
  <c r="AM124" i="95"/>
  <c r="AM129" i="95"/>
  <c r="AM125" i="95"/>
  <c r="AM123" i="95"/>
  <c r="R150" i="95"/>
  <c r="R169" i="95"/>
  <c r="R167" i="95"/>
  <c r="R250" i="95"/>
  <c r="R211" i="95"/>
  <c r="R168" i="95"/>
  <c r="R212" i="95"/>
  <c r="R157" i="95"/>
  <c r="R236" i="95"/>
  <c r="R188" i="95"/>
  <c r="R221" i="95"/>
  <c r="R200" i="95"/>
  <c r="R158" i="95"/>
  <c r="R178" i="95"/>
  <c r="R180" i="95"/>
  <c r="R222" i="95"/>
  <c r="R182" i="95"/>
  <c r="R253" i="95"/>
  <c r="R223" i="95"/>
  <c r="R170" i="95"/>
  <c r="R255" i="95"/>
  <c r="R237" i="95"/>
  <c r="R207" i="95"/>
  <c r="R166" i="95"/>
  <c r="R148" i="95"/>
  <c r="R194" i="95"/>
  <c r="R232" i="95"/>
  <c r="R186" i="95"/>
  <c r="R264" i="95"/>
  <c r="R233" i="95"/>
  <c r="R184" i="95"/>
  <c r="R254" i="95"/>
  <c r="R149" i="95"/>
  <c r="R259" i="95"/>
  <c r="R144" i="95"/>
  <c r="R217" i="95"/>
  <c r="R174" i="95"/>
  <c r="R156" i="95"/>
  <c r="R203" i="95"/>
  <c r="R151" i="95"/>
  <c r="R241" i="95"/>
  <c r="R195" i="95"/>
  <c r="R152" i="95"/>
  <c r="R242" i="95"/>
  <c r="R187" i="95"/>
  <c r="R176" i="95"/>
  <c r="R160" i="95"/>
  <c r="R189" i="95"/>
  <c r="R190" i="95"/>
  <c r="R171" i="95"/>
  <c r="R183" i="95"/>
  <c r="R164" i="95"/>
  <c r="R213" i="95"/>
  <c r="R163" i="95"/>
  <c r="R204" i="95"/>
  <c r="R165" i="95"/>
  <c r="R197" i="95"/>
  <c r="R230" i="95"/>
  <c r="R228" i="95"/>
  <c r="R198" i="95"/>
  <c r="R199" i="95"/>
  <c r="R210" i="95"/>
  <c r="R143" i="95"/>
  <c r="R172" i="95"/>
  <c r="R224" i="95"/>
  <c r="R177" i="95"/>
  <c r="R261" i="95"/>
  <c r="R215" i="95"/>
  <c r="R179" i="95"/>
  <c r="R262" i="95"/>
  <c r="R205" i="95"/>
  <c r="R239" i="95"/>
  <c r="R162" i="95"/>
  <c r="R206" i="95"/>
  <c r="R153" i="95"/>
  <c r="R181" i="95"/>
  <c r="R234" i="95"/>
  <c r="R191" i="95"/>
  <c r="R226" i="95"/>
  <c r="R193" i="95"/>
  <c r="R216" i="95"/>
  <c r="R185" i="95"/>
  <c r="R220" i="95"/>
  <c r="R147" i="95"/>
  <c r="R161" i="95"/>
  <c r="R154" i="95"/>
  <c r="R201" i="95"/>
  <c r="R155" i="95"/>
  <c r="R235" i="95"/>
  <c r="R202" i="95"/>
  <c r="R227" i="95"/>
  <c r="R240" i="95"/>
  <c r="R229" i="95"/>
  <c r="R173" i="95"/>
  <c r="R159" i="95"/>
  <c r="R360" i="95"/>
  <c r="R342" i="95"/>
  <c r="R369" i="95"/>
  <c r="R335" i="95"/>
  <c r="R337" i="95"/>
  <c r="R319" i="95"/>
  <c r="R346" i="95"/>
  <c r="R315" i="95"/>
  <c r="R291" i="95"/>
  <c r="R284" i="95"/>
  <c r="R371" i="95"/>
  <c r="R352" i="95"/>
  <c r="R320" i="95"/>
  <c r="R286" i="95"/>
  <c r="R281" i="95"/>
  <c r="R330" i="95"/>
  <c r="R392" i="95"/>
  <c r="R304" i="95"/>
  <c r="R354" i="95"/>
  <c r="R296" i="95"/>
  <c r="R365" i="95"/>
  <c r="R317" i="95"/>
  <c r="R310" i="95"/>
  <c r="R293" i="95"/>
  <c r="S158" i="95"/>
  <c r="S178" i="95"/>
  <c r="S230" i="95"/>
  <c r="S188" i="95"/>
  <c r="S151" i="95"/>
  <c r="S241" i="95"/>
  <c r="S207" i="95"/>
  <c r="S165" i="95"/>
  <c r="S203" i="95"/>
  <c r="S213" i="95"/>
  <c r="S250" i="95"/>
  <c r="S170" i="95"/>
  <c r="S166" i="95"/>
  <c r="S149" i="95"/>
  <c r="S240" i="95"/>
  <c r="S198" i="95"/>
  <c r="S164" i="95"/>
  <c r="S220" i="95"/>
  <c r="S179" i="95"/>
  <c r="S262" i="95"/>
  <c r="S184" i="95"/>
  <c r="S142" i="95"/>
  <c r="S182" i="95"/>
  <c r="S147" i="95"/>
  <c r="S174" i="95"/>
  <c r="S162" i="95"/>
  <c r="S206" i="95"/>
  <c r="S177" i="95"/>
  <c r="S261" i="95"/>
  <c r="S229" i="95"/>
  <c r="S193" i="95"/>
  <c r="S186" i="95"/>
  <c r="S156" i="95"/>
  <c r="S157" i="95"/>
  <c r="S227" i="95"/>
  <c r="S155" i="95"/>
  <c r="S183" i="95"/>
  <c r="S176" i="95"/>
  <c r="S217" i="95"/>
  <c r="S191" i="95"/>
  <c r="S148" i="95"/>
  <c r="S239" i="95"/>
  <c r="S202" i="95"/>
  <c r="S194" i="95"/>
  <c r="S253" i="95"/>
  <c r="S167" i="95"/>
  <c r="S168" i="95"/>
  <c r="S235" i="95"/>
  <c r="S163" i="95"/>
  <c r="S143" i="95"/>
  <c r="S190" i="95"/>
  <c r="S144" i="95"/>
  <c r="S228" i="95"/>
  <c r="S201" i="95"/>
  <c r="S160" i="95"/>
  <c r="S212" i="95"/>
  <c r="S254" i="95"/>
  <c r="S141" i="95"/>
  <c r="S205" i="95"/>
  <c r="S181" i="95"/>
  <c r="S171" i="95"/>
  <c r="S153" i="95"/>
  <c r="S200" i="95"/>
  <c r="S159" i="95"/>
  <c r="S237" i="95"/>
  <c r="S211" i="95"/>
  <c r="S173" i="95"/>
  <c r="S259" i="95"/>
  <c r="S223" i="95"/>
  <c r="S264" i="95"/>
  <c r="S154" i="95"/>
  <c r="S215" i="95"/>
  <c r="S216" i="95"/>
  <c r="S180" i="95"/>
  <c r="S161" i="95"/>
  <c r="S210" i="95"/>
  <c r="S172" i="95"/>
  <c r="S222" i="95"/>
  <c r="S189" i="95"/>
  <c r="S233" i="95"/>
  <c r="S187" i="95"/>
  <c r="S197" i="95"/>
  <c r="S224" i="95"/>
  <c r="S226" i="95"/>
  <c r="S150" i="95"/>
  <c r="S169" i="95"/>
  <c r="S221" i="95"/>
  <c r="S185" i="95"/>
  <c r="S255" i="95"/>
  <c r="S232" i="95"/>
  <c r="S199" i="95"/>
  <c r="S152" i="95"/>
  <c r="S242" i="95"/>
  <c r="S195" i="95"/>
  <c r="S204" i="95"/>
  <c r="S236" i="95"/>
  <c r="S234" i="95"/>
  <c r="U243" i="106"/>
  <c r="X153" i="95"/>
  <c r="X222" i="95"/>
  <c r="X199" i="95"/>
  <c r="X170" i="95"/>
  <c r="X210" i="95"/>
  <c r="X161" i="95"/>
  <c r="X160" i="95"/>
  <c r="X201" i="95"/>
  <c r="X157" i="95"/>
  <c r="I310" i="95"/>
  <c r="Q300" i="95"/>
  <c r="X154" i="95"/>
  <c r="E247" i="95"/>
  <c r="E246" i="95"/>
  <c r="AB210" i="95"/>
  <c r="X149" i="95"/>
  <c r="X221" i="95"/>
  <c r="X183" i="95"/>
  <c r="X186" i="95"/>
  <c r="X169" i="95"/>
  <c r="X236" i="95"/>
  <c r="X187" i="95"/>
  <c r="X184" i="95"/>
  <c r="X233" i="95"/>
  <c r="X205" i="95"/>
  <c r="X241" i="95"/>
  <c r="X193" i="95"/>
  <c r="X147" i="95"/>
  <c r="X223" i="95"/>
  <c r="X151" i="95"/>
  <c r="X164" i="95"/>
  <c r="X165" i="95"/>
  <c r="X239" i="95"/>
  <c r="X264" i="95"/>
  <c r="X227" i="95"/>
  <c r="X202" i="95"/>
  <c r="X156" i="95"/>
  <c r="X255" i="95"/>
  <c r="X242" i="95"/>
  <c r="AI39" i="42"/>
  <c r="X203" i="95"/>
  <c r="X232" i="95"/>
  <c r="X176" i="95"/>
  <c r="X240" i="95"/>
  <c r="X207" i="95"/>
  <c r="X191" i="95"/>
  <c r="X213" i="95"/>
  <c r="X150" i="95"/>
  <c r="X144" i="95"/>
  <c r="X224" i="95"/>
  <c r="X259" i="95"/>
  <c r="X230" i="95"/>
  <c r="X174" i="95"/>
  <c r="X177" i="95"/>
  <c r="X148" i="95"/>
  <c r="X190" i="95"/>
  <c r="X158" i="95"/>
  <c r="X162" i="95"/>
  <c r="X180" i="95"/>
  <c r="X178" i="95"/>
  <c r="X217" i="95"/>
  <c r="X250" i="95"/>
  <c r="X152" i="95"/>
  <c r="X171" i="95"/>
  <c r="X254" i="95"/>
  <c r="X166" i="95"/>
  <c r="X185" i="95"/>
  <c r="X229" i="95"/>
  <c r="X235" i="95"/>
  <c r="X142" i="95"/>
  <c r="X163" i="95"/>
  <c r="X198" i="95"/>
  <c r="X228" i="95"/>
  <c r="X261" i="95"/>
  <c r="X204" i="95"/>
  <c r="X262" i="95"/>
  <c r="X189" i="95"/>
  <c r="X159" i="95"/>
  <c r="X182" i="95"/>
  <c r="X206" i="95"/>
  <c r="X197" i="95"/>
  <c r="X237" i="95"/>
  <c r="X216" i="95"/>
  <c r="X220" i="95"/>
  <c r="X143" i="95"/>
  <c r="X141" i="95"/>
  <c r="X168" i="95"/>
  <c r="X172" i="95"/>
  <c r="X179" i="95"/>
  <c r="X155" i="95"/>
  <c r="X253" i="95"/>
  <c r="X173" i="95"/>
  <c r="X234" i="95"/>
  <c r="X226" i="95"/>
  <c r="X194" i="95"/>
  <c r="X195" i="95"/>
  <c r="AD185" i="95"/>
  <c r="X200" i="95"/>
  <c r="X167" i="95"/>
  <c r="X188" i="95"/>
  <c r="B21" i="42"/>
  <c r="AD184" i="95"/>
  <c r="AD199" i="95"/>
  <c r="T285" i="95"/>
  <c r="T286" i="95"/>
  <c r="T383" i="95"/>
  <c r="T362" i="95"/>
  <c r="T394" i="95"/>
  <c r="T331" i="95"/>
  <c r="T350" i="95"/>
  <c r="T289" i="95"/>
  <c r="T359" i="95"/>
  <c r="T341" i="95"/>
  <c r="T323" i="95"/>
  <c r="T345" i="95"/>
  <c r="T316" i="95"/>
  <c r="T358" i="95"/>
  <c r="T281" i="95"/>
  <c r="AI237" i="95"/>
  <c r="T332" i="95"/>
  <c r="T354" i="95"/>
  <c r="T364" i="95"/>
  <c r="T298" i="95"/>
  <c r="T380" i="95"/>
  <c r="T369" i="95"/>
  <c r="T303" i="95"/>
  <c r="T363" i="95"/>
  <c r="AI155" i="95"/>
  <c r="T357" i="95"/>
  <c r="T351" i="95"/>
  <c r="T290" i="95"/>
  <c r="T353" i="95"/>
  <c r="T372" i="95"/>
  <c r="T337" i="95"/>
  <c r="T294" i="95"/>
  <c r="T277" i="95"/>
  <c r="T335" i="95"/>
  <c r="AI223" i="95"/>
  <c r="T280" i="95"/>
  <c r="T392" i="95"/>
  <c r="T384" i="95"/>
  <c r="T283" i="95"/>
  <c r="T389" i="95"/>
  <c r="T273" i="95"/>
  <c r="T340" i="95"/>
  <c r="T347" i="95"/>
  <c r="AI157" i="95"/>
  <c r="T321" i="95"/>
  <c r="T293" i="95"/>
  <c r="T291" i="95"/>
  <c r="T334" i="95"/>
  <c r="T310" i="95"/>
  <c r="T282" i="95"/>
  <c r="T312" i="95"/>
  <c r="T329" i="95"/>
  <c r="T279" i="95"/>
  <c r="T360" i="95"/>
  <c r="T304" i="95"/>
  <c r="T299" i="95"/>
  <c r="T288" i="95"/>
  <c r="T295" i="95"/>
  <c r="T318" i="95"/>
  <c r="T308" i="95"/>
  <c r="T311" i="95"/>
  <c r="T367" i="95"/>
  <c r="T278" i="95"/>
  <c r="T328" i="95"/>
  <c r="T346" i="95"/>
  <c r="AD144" i="95"/>
  <c r="AI171" i="95"/>
  <c r="AD143" i="95"/>
  <c r="AI241" i="95"/>
  <c r="AI215" i="95"/>
  <c r="AD264" i="95"/>
  <c r="AI240" i="95"/>
  <c r="AI198" i="95"/>
  <c r="AD213" i="95"/>
  <c r="AD228" i="95"/>
  <c r="AI233" i="95"/>
  <c r="AD156" i="95"/>
  <c r="AD173" i="95"/>
  <c r="AI242" i="95"/>
  <c r="AI168" i="95"/>
  <c r="L221" i="95"/>
  <c r="L141" i="95"/>
  <c r="L169" i="95"/>
  <c r="L222" i="95"/>
  <c r="L183" i="95"/>
  <c r="L188" i="95"/>
  <c r="N320" i="95"/>
  <c r="L177" i="95"/>
  <c r="L174" i="95"/>
  <c r="L255" i="95"/>
  <c r="L241" i="95"/>
  <c r="L264" i="95"/>
  <c r="L207" i="95"/>
  <c r="H291" i="95"/>
  <c r="AI205" i="95"/>
  <c r="AI239" i="95"/>
  <c r="AI187" i="95"/>
  <c r="AI183" i="95"/>
  <c r="AI152" i="95"/>
  <c r="AI161" i="95"/>
  <c r="AI230" i="95"/>
  <c r="AI254" i="95"/>
  <c r="AI213" i="95"/>
  <c r="AI203" i="95"/>
  <c r="AI176" i="95"/>
  <c r="AI236" i="95"/>
  <c r="H356" i="95"/>
  <c r="AI200" i="95"/>
  <c r="AI232" i="95"/>
  <c r="AI227" i="95"/>
  <c r="H392" i="95"/>
  <c r="AI202" i="95"/>
  <c r="AI182" i="95"/>
  <c r="AI153" i="95"/>
  <c r="AI204" i="95"/>
  <c r="AI142" i="95"/>
  <c r="AI207" i="95"/>
  <c r="AI144" i="95"/>
  <c r="AI159" i="95"/>
  <c r="AI166" i="95"/>
  <c r="AI220" i="95"/>
  <c r="AI253" i="95"/>
  <c r="AI206" i="95"/>
  <c r="AI221" i="95"/>
  <c r="AI211" i="95"/>
  <c r="AI165" i="95"/>
  <c r="AI195" i="95"/>
  <c r="AI210" i="95"/>
  <c r="AI193" i="95"/>
  <c r="AI229" i="95"/>
  <c r="AI148" i="95"/>
  <c r="AI163" i="95"/>
  <c r="AI189" i="95"/>
  <c r="AI154" i="95"/>
  <c r="AI169" i="95"/>
  <c r="H325" i="95"/>
  <c r="AI224" i="95"/>
  <c r="AI151" i="95"/>
  <c r="AI250" i="95"/>
  <c r="AI178" i="95"/>
  <c r="AI177" i="95"/>
  <c r="AI188" i="95"/>
  <c r="AI191" i="95"/>
  <c r="AI185" i="95"/>
  <c r="AI190" i="95"/>
  <c r="AI179" i="95"/>
  <c r="AI184" i="95"/>
  <c r="AI149" i="95"/>
  <c r="AI264" i="95"/>
  <c r="AI181" i="95"/>
  <c r="AI217" i="95"/>
  <c r="AI170" i="95"/>
  <c r="AI255" i="95"/>
  <c r="AI180" i="95"/>
  <c r="AI147" i="95"/>
  <c r="AI197" i="95"/>
  <c r="AI162" i="95"/>
  <c r="AI262" i="95"/>
  <c r="AI173" i="95"/>
  <c r="AI212" i="95"/>
  <c r="AI201" i="95"/>
  <c r="AI164" i="95"/>
  <c r="AI150" i="95"/>
  <c r="AI158" i="95"/>
  <c r="AI234" i="95"/>
  <c r="AI186" i="95"/>
  <c r="AI259" i="95"/>
  <c r="AI222" i="95"/>
  <c r="H323" i="95"/>
  <c r="AI172" i="95"/>
  <c r="AI226" i="95"/>
  <c r="AI143" i="95"/>
  <c r="AI199" i="95"/>
  <c r="AI235" i="95"/>
  <c r="AI174" i="95"/>
  <c r="AI228" i="95"/>
  <c r="AI194" i="95"/>
  <c r="AI261" i="95"/>
  <c r="AI160" i="95"/>
  <c r="AI216" i="95"/>
  <c r="AI167" i="95"/>
  <c r="AI156" i="95"/>
  <c r="AI141" i="95"/>
  <c r="L220" i="95"/>
  <c r="L180" i="95"/>
  <c r="L211" i="95"/>
  <c r="L182" i="95"/>
  <c r="L236" i="95"/>
  <c r="L202" i="95"/>
  <c r="L262" i="95"/>
  <c r="L194" i="95"/>
  <c r="L164" i="95"/>
  <c r="L200" i="95"/>
  <c r="L240" i="95"/>
  <c r="L199" i="95"/>
  <c r="L148" i="95"/>
  <c r="L212" i="95"/>
  <c r="L155" i="95"/>
  <c r="L229" i="95"/>
  <c r="AD241" i="95"/>
  <c r="AD158" i="95"/>
  <c r="AD176" i="95"/>
  <c r="AD206" i="95"/>
  <c r="L193" i="95"/>
  <c r="L216" i="95"/>
  <c r="L168" i="95"/>
  <c r="L179" i="95"/>
  <c r="L154" i="95"/>
  <c r="L172" i="95"/>
  <c r="L206" i="95"/>
  <c r="L152" i="95"/>
  <c r="L227" i="95"/>
  <c r="L156" i="95"/>
  <c r="L213" i="95"/>
  <c r="L163" i="95"/>
  <c r="L228" i="95"/>
  <c r="L189" i="95"/>
  <c r="AD204" i="95"/>
  <c r="AD188" i="95"/>
  <c r="AD240" i="95"/>
  <c r="AD162" i="95"/>
  <c r="AD167" i="95"/>
  <c r="L162" i="95"/>
  <c r="L190" i="95"/>
  <c r="L201" i="95"/>
  <c r="L217" i="95"/>
  <c r="L178" i="95"/>
  <c r="L160" i="95"/>
  <c r="L147" i="95"/>
  <c r="L226" i="95"/>
  <c r="L171" i="95"/>
  <c r="L232" i="95"/>
  <c r="L224" i="95"/>
  <c r="L233" i="95"/>
  <c r="L173" i="95"/>
  <c r="L254" i="95"/>
  <c r="AD165" i="95"/>
  <c r="AD242" i="95"/>
  <c r="AD221" i="95"/>
  <c r="AD222" i="95"/>
  <c r="L210" i="95"/>
  <c r="L151" i="95"/>
  <c r="L237" i="95"/>
  <c r="AD163" i="95"/>
  <c r="AD160" i="95"/>
  <c r="AD215" i="95"/>
  <c r="AD170" i="95"/>
  <c r="AD179" i="95"/>
  <c r="AD233" i="95"/>
  <c r="L158" i="95"/>
  <c r="L150" i="95"/>
  <c r="L239" i="95"/>
  <c r="L167" i="95"/>
  <c r="L186" i="95"/>
  <c r="L235" i="95"/>
  <c r="L143" i="95"/>
  <c r="L187" i="95"/>
  <c r="L198" i="95"/>
  <c r="L142" i="95"/>
  <c r="L223" i="95"/>
  <c r="L181" i="95"/>
  <c r="L259" i="95"/>
  <c r="L153" i="95"/>
  <c r="L253" i="95"/>
  <c r="L242" i="95"/>
  <c r="L191" i="95"/>
  <c r="L185" i="95"/>
  <c r="L166" i="95"/>
  <c r="AD193" i="95"/>
  <c r="AD211" i="95"/>
  <c r="AD227" i="95"/>
  <c r="AD161" i="95"/>
  <c r="AD181" i="95"/>
  <c r="L161" i="95"/>
  <c r="L205" i="95"/>
  <c r="L195" i="95"/>
  <c r="L215" i="95"/>
  <c r="L184" i="95"/>
  <c r="L204" i="95"/>
  <c r="L165" i="95"/>
  <c r="L203" i="95"/>
  <c r="L159" i="95"/>
  <c r="L230" i="95"/>
  <c r="L157" i="95"/>
  <c r="L176" i="95"/>
  <c r="L144" i="95"/>
  <c r="L261" i="95"/>
  <c r="L149" i="95"/>
  <c r="L250" i="95"/>
  <c r="L170" i="95"/>
  <c r="L234" i="95"/>
  <c r="L197" i="95"/>
  <c r="AD152" i="95"/>
  <c r="AD253" i="95"/>
  <c r="AD187" i="95"/>
  <c r="AD230" i="95"/>
  <c r="N345" i="95"/>
  <c r="N333" i="95"/>
  <c r="N364" i="95"/>
  <c r="N353" i="95"/>
  <c r="N331" i="95"/>
  <c r="N327" i="95"/>
  <c r="N356" i="95"/>
  <c r="N298" i="95"/>
  <c r="N340" i="95"/>
  <c r="N380" i="95"/>
  <c r="N303" i="95"/>
  <c r="N391" i="95"/>
  <c r="N347" i="95"/>
  <c r="N360" i="95"/>
  <c r="N284" i="95"/>
  <c r="N280" i="95"/>
  <c r="N352" i="95"/>
  <c r="N357" i="95"/>
  <c r="N312" i="95"/>
  <c r="N315" i="95"/>
  <c r="N282" i="95"/>
  <c r="N278" i="95"/>
  <c r="N324" i="95"/>
  <c r="AD153" i="95"/>
  <c r="AD220" i="95"/>
  <c r="AD194" i="95"/>
  <c r="AD261" i="95"/>
  <c r="AD239" i="95"/>
  <c r="AD234" i="95"/>
  <c r="AD141" i="95"/>
  <c r="AD259" i="95"/>
  <c r="AD171" i="95"/>
  <c r="AD195" i="95"/>
  <c r="AD182" i="95"/>
  <c r="AD202" i="95"/>
  <c r="AD166" i="95"/>
  <c r="AD198" i="95"/>
  <c r="AD151" i="95"/>
  <c r="AD203" i="95"/>
  <c r="AD262" i="95"/>
  <c r="AD189" i="95"/>
  <c r="AD191" i="95"/>
  <c r="AD183" i="95"/>
  <c r="AD250" i="95"/>
  <c r="AD164" i="95"/>
  <c r="AD157" i="95"/>
  <c r="AD226" i="95"/>
  <c r="AD149" i="95"/>
  <c r="AD237" i="95"/>
  <c r="AD217" i="95"/>
  <c r="AD255" i="95"/>
  <c r="AD147" i="95"/>
  <c r="AD210" i="95"/>
  <c r="AD172" i="95"/>
  <c r="AD200" i="95"/>
  <c r="AD168" i="95"/>
  <c r="AD229" i="95"/>
  <c r="AD205" i="95"/>
  <c r="AD223" i="95"/>
  <c r="AD236" i="95"/>
  <c r="AD212" i="95"/>
  <c r="AD232" i="95"/>
  <c r="AD148" i="95"/>
  <c r="AD169" i="95"/>
  <c r="AD142" i="95"/>
  <c r="AD224" i="95"/>
  <c r="AD186" i="95"/>
  <c r="AD235" i="95"/>
  <c r="AD178" i="95"/>
  <c r="AD150" i="95"/>
  <c r="AD197" i="95"/>
  <c r="AD159" i="95"/>
  <c r="AD155" i="95"/>
  <c r="AD180" i="95"/>
  <c r="AD216" i="95"/>
  <c r="AD190" i="95"/>
  <c r="AD254" i="95"/>
  <c r="AD207" i="95"/>
  <c r="AD174" i="95"/>
  <c r="AD201" i="95"/>
  <c r="AD154" i="95"/>
  <c r="AD177" i="95"/>
  <c r="AB181" i="95"/>
  <c r="AC331" i="95"/>
  <c r="AB197" i="95"/>
  <c r="AC311" i="95"/>
  <c r="AC319" i="95"/>
  <c r="AC332" i="95"/>
  <c r="AC330" i="95"/>
  <c r="AB184" i="95"/>
  <c r="AB237" i="95"/>
  <c r="AB177" i="95"/>
  <c r="I294" i="95"/>
  <c r="AB173" i="95"/>
  <c r="I303" i="95"/>
  <c r="AB162" i="95"/>
  <c r="AB201" i="95"/>
  <c r="AB166" i="95"/>
  <c r="AB149" i="95"/>
  <c r="AB188" i="95"/>
  <c r="Q313" i="95"/>
  <c r="AB250" i="95"/>
  <c r="O301" i="95"/>
  <c r="Q328" i="95"/>
  <c r="Q366" i="95"/>
  <c r="Q283" i="95"/>
  <c r="I352" i="95"/>
  <c r="AB165" i="95"/>
  <c r="AB148" i="95"/>
  <c r="I317" i="95"/>
  <c r="I330" i="95"/>
  <c r="I329" i="95"/>
  <c r="I300" i="95"/>
  <c r="Q318" i="95"/>
  <c r="Q321" i="95"/>
  <c r="AB155" i="95"/>
  <c r="AB164" i="95"/>
  <c r="AB187" i="95"/>
  <c r="AB221" i="95"/>
  <c r="AB254" i="95"/>
  <c r="AB236" i="95"/>
  <c r="AB241" i="95"/>
  <c r="AB206" i="95"/>
  <c r="AB203" i="95"/>
  <c r="AB141" i="95"/>
  <c r="AB207" i="95"/>
  <c r="AB154" i="95"/>
  <c r="I281" i="95"/>
  <c r="AB183" i="95"/>
  <c r="AB216" i="95"/>
  <c r="I288" i="95"/>
  <c r="I301" i="95"/>
  <c r="I366" i="95"/>
  <c r="Q334" i="95"/>
  <c r="AB157" i="95"/>
  <c r="AB228" i="95"/>
  <c r="AB159" i="95"/>
  <c r="AB229" i="95"/>
  <c r="AB179" i="95"/>
  <c r="AB170" i="95"/>
  <c r="AB193" i="95"/>
  <c r="AB240" i="95"/>
  <c r="AB176" i="95"/>
  <c r="AB261" i="95"/>
  <c r="AB153" i="95"/>
  <c r="AB215" i="95"/>
  <c r="AB242" i="95"/>
  <c r="I315" i="95"/>
  <c r="AB151" i="95"/>
  <c r="AB227" i="95"/>
  <c r="AB190" i="95"/>
  <c r="AB204" i="95"/>
  <c r="AB169" i="95"/>
  <c r="AB235" i="95"/>
  <c r="AB239" i="95"/>
  <c r="AB205" i="95"/>
  <c r="AB172" i="95"/>
  <c r="AB212" i="95"/>
  <c r="AB259" i="95"/>
  <c r="AB152" i="95"/>
  <c r="I369" i="95"/>
  <c r="AB161" i="95"/>
  <c r="AB180" i="95"/>
  <c r="AB262" i="95"/>
  <c r="AD343" i="95"/>
  <c r="I314" i="95"/>
  <c r="I334" i="95"/>
  <c r="AB223" i="95"/>
  <c r="AB226" i="95"/>
  <c r="AB233" i="95"/>
  <c r="AB158" i="95"/>
  <c r="AB160" i="95"/>
  <c r="AB168" i="95"/>
  <c r="AB191" i="95"/>
  <c r="AB144" i="95"/>
  <c r="AB200" i="95"/>
  <c r="AB264" i="95"/>
  <c r="AB174" i="95"/>
  <c r="AB147" i="95"/>
  <c r="AB213" i="95"/>
  <c r="AD357" i="95"/>
  <c r="I291" i="95"/>
  <c r="I354" i="95"/>
  <c r="I358" i="95"/>
  <c r="I290" i="95"/>
  <c r="I363" i="95"/>
  <c r="I306" i="95"/>
  <c r="Q337" i="95"/>
  <c r="AB222" i="95"/>
  <c r="AB224" i="95"/>
  <c r="AB189" i="95"/>
  <c r="AB156" i="95"/>
  <c r="AB186" i="95"/>
  <c r="AB163" i="95"/>
  <c r="AB234" i="95"/>
  <c r="AB143" i="95"/>
  <c r="AB202" i="95"/>
  <c r="AB198" i="95"/>
  <c r="AB211" i="95"/>
  <c r="AB167" i="95"/>
  <c r="AB178" i="95"/>
  <c r="I313" i="95"/>
  <c r="AB230" i="95"/>
  <c r="AB194" i="95"/>
  <c r="AB171" i="95"/>
  <c r="I362" i="95"/>
  <c r="I380" i="95"/>
  <c r="AB220" i="95"/>
  <c r="AB255" i="95"/>
  <c r="AB232" i="95"/>
  <c r="AB182" i="95"/>
  <c r="AB185" i="95"/>
  <c r="AB195" i="95"/>
  <c r="AB253" i="95"/>
  <c r="AB142" i="95"/>
  <c r="AB150" i="95"/>
  <c r="AB199" i="95"/>
  <c r="AB217" i="95"/>
  <c r="AD283" i="95"/>
  <c r="O286" i="95"/>
  <c r="O290" i="95"/>
  <c r="I320" i="95"/>
  <c r="I324" i="95"/>
  <c r="I371" i="95"/>
  <c r="I292" i="95"/>
  <c r="I308" i="95"/>
  <c r="I286" i="95"/>
  <c r="I342" i="95"/>
  <c r="I278" i="95"/>
  <c r="I274" i="95"/>
  <c r="I394" i="95"/>
  <c r="I345" i="95"/>
  <c r="I360" i="95"/>
  <c r="I277" i="95"/>
  <c r="I372" i="95"/>
  <c r="I319" i="95"/>
  <c r="I312" i="95"/>
  <c r="I273" i="95"/>
  <c r="I271" i="95"/>
  <c r="I343" i="95"/>
  <c r="I340" i="95"/>
  <c r="I384" i="95"/>
  <c r="I350" i="95"/>
  <c r="I332" i="95"/>
  <c r="I285" i="95"/>
  <c r="I367" i="95"/>
  <c r="I316" i="95"/>
  <c r="I282" i="95"/>
  <c r="I331" i="95"/>
  <c r="I351" i="95"/>
  <c r="I347" i="95"/>
  <c r="I295" i="95"/>
  <c r="I391" i="95"/>
  <c r="I321" i="95"/>
  <c r="I357" i="95"/>
  <c r="I283" i="95"/>
  <c r="I365" i="95"/>
  <c r="I370" i="95"/>
  <c r="I279" i="95"/>
  <c r="I272" i="95"/>
  <c r="I336" i="95"/>
  <c r="I337" i="95"/>
  <c r="I328" i="95"/>
  <c r="I392" i="95"/>
  <c r="I307" i="95"/>
  <c r="I333" i="95"/>
  <c r="I302" i="95"/>
  <c r="I304" i="95"/>
  <c r="I346" i="95"/>
  <c r="I289" i="95"/>
  <c r="I327" i="95"/>
  <c r="I284" i="95"/>
  <c r="I325" i="95"/>
  <c r="I385" i="95"/>
  <c r="I293" i="95"/>
  <c r="I353" i="95"/>
  <c r="I335" i="95"/>
  <c r="I280" i="95"/>
  <c r="I359" i="95"/>
  <c r="I296" i="95"/>
  <c r="I299" i="95"/>
  <c r="I383" i="95"/>
  <c r="I297" i="95"/>
  <c r="I311" i="95"/>
  <c r="I389" i="95"/>
  <c r="I356" i="95"/>
  <c r="I318" i="95"/>
  <c r="I287" i="95"/>
  <c r="I364" i="95"/>
  <c r="I341" i="95"/>
  <c r="I309" i="95"/>
  <c r="I298" i="95"/>
  <c r="I323" i="95"/>
  <c r="W345" i="95"/>
  <c r="W392" i="95"/>
  <c r="Q303" i="95"/>
  <c r="Q356" i="95"/>
  <c r="Q286" i="95"/>
  <c r="Q323" i="95"/>
  <c r="Q302" i="95"/>
  <c r="Q317" i="95"/>
  <c r="Q389" i="95"/>
  <c r="Q292" i="95"/>
  <c r="Q273" i="95"/>
  <c r="Q380" i="95"/>
  <c r="O384" i="95"/>
  <c r="O337" i="95"/>
  <c r="O330" i="95"/>
  <c r="AA389" i="95"/>
  <c r="AA392" i="95"/>
  <c r="AA309" i="95"/>
  <c r="AA347" i="95"/>
  <c r="AA336" i="95"/>
  <c r="AA356" i="95"/>
  <c r="AA359" i="95"/>
  <c r="AA362" i="95"/>
  <c r="AA279" i="95"/>
  <c r="AA313" i="95"/>
  <c r="AA299" i="95"/>
  <c r="AA332" i="95"/>
  <c r="AA365" i="95"/>
  <c r="AA383" i="95"/>
  <c r="AA367" i="95"/>
  <c r="AA277" i="95"/>
  <c r="AA366" i="95"/>
  <c r="AA296" i="95"/>
  <c r="AA352" i="95"/>
  <c r="AA358" i="95"/>
  <c r="AA337" i="95"/>
  <c r="AA360" i="95"/>
  <c r="AA350" i="95"/>
  <c r="AA372" i="95"/>
  <c r="AA316" i="95"/>
  <c r="AA298" i="95"/>
  <c r="AA341" i="95"/>
  <c r="AA297" i="95"/>
  <c r="AA346" i="95"/>
  <c r="AA314" i="95"/>
  <c r="AA294" i="95"/>
  <c r="AA327" i="95"/>
  <c r="AA272" i="95"/>
  <c r="AA331" i="95"/>
  <c r="AA357" i="95"/>
  <c r="AA303" i="95"/>
  <c r="AA286" i="95"/>
  <c r="AA308" i="95"/>
  <c r="AA310" i="95"/>
  <c r="AA328" i="95"/>
  <c r="AA273" i="95"/>
  <c r="AA291" i="95"/>
  <c r="AA293" i="95"/>
  <c r="AA301" i="95"/>
  <c r="AA300" i="95"/>
  <c r="AA384" i="95"/>
  <c r="AA370" i="95"/>
  <c r="O380" i="95"/>
  <c r="O352" i="95"/>
  <c r="O324" i="95"/>
  <c r="O272" i="95"/>
  <c r="O294" i="95"/>
  <c r="O304" i="95"/>
  <c r="O342" i="95"/>
  <c r="O323" i="95"/>
  <c r="O288" i="95"/>
  <c r="O316" i="95"/>
  <c r="O336" i="95"/>
  <c r="O333" i="95"/>
  <c r="O372" i="95"/>
  <c r="O278" i="95"/>
  <c r="O362" i="95"/>
  <c r="O351" i="95"/>
  <c r="O357" i="95"/>
  <c r="O291" i="95"/>
  <c r="Q309" i="95"/>
  <c r="Q345" i="95"/>
  <c r="Q314" i="95"/>
  <c r="Q310" i="95"/>
  <c r="Q280" i="95"/>
  <c r="Q354" i="95"/>
  <c r="Q353" i="95"/>
  <c r="Q277" i="95"/>
  <c r="Q358" i="95"/>
  <c r="Q346" i="95"/>
  <c r="Q347" i="95"/>
  <c r="Q327" i="95"/>
  <c r="Q342" i="95"/>
  <c r="Q332" i="95"/>
  <c r="Q279" i="95"/>
  <c r="Q290" i="95"/>
  <c r="Q296" i="95"/>
  <c r="Q385" i="95"/>
  <c r="Q316" i="95"/>
  <c r="Q324" i="95"/>
  <c r="Q319" i="95"/>
  <c r="Q311" i="95"/>
  <c r="Q293" i="95"/>
  <c r="Q298" i="95"/>
  <c r="Q294" i="95"/>
  <c r="Q281" i="95"/>
  <c r="Q340" i="95"/>
  <c r="Q278" i="95"/>
  <c r="Q325" i="95"/>
  <c r="Q287" i="95"/>
  <c r="Q359" i="95"/>
  <c r="Q306" i="95"/>
  <c r="Q360" i="95"/>
  <c r="Q333" i="95"/>
  <c r="Q330" i="95"/>
  <c r="Q284" i="95"/>
  <c r="Q351" i="95"/>
  <c r="Q315" i="95"/>
  <c r="Q352" i="95"/>
  <c r="Q331" i="95"/>
  <c r="Q357" i="95"/>
  <c r="Q271" i="95"/>
  <c r="Q370" i="95"/>
  <c r="Q307" i="95"/>
  <c r="Q335" i="95"/>
  <c r="Q343" i="95"/>
  <c r="Q329" i="95"/>
  <c r="Q295" i="95"/>
  <c r="Q350" i="95"/>
  <c r="Q274" i="95"/>
  <c r="Q367" i="95"/>
  <c r="Q304" i="95"/>
  <c r="Q288" i="95"/>
  <c r="Q391" i="95"/>
  <c r="Q308" i="95"/>
  <c r="Q383" i="95"/>
  <c r="Q301" i="95"/>
  <c r="Q371" i="95"/>
  <c r="Q297" i="95"/>
  <c r="Q384" i="95"/>
  <c r="Q363" i="95"/>
  <c r="Q362" i="95"/>
  <c r="Q299" i="95"/>
  <c r="Q364" i="95"/>
  <c r="Q291" i="95"/>
  <c r="Q365" i="95"/>
  <c r="Q312" i="95"/>
  <c r="Q369" i="95"/>
  <c r="Q282" i="95"/>
  <c r="Q336" i="95"/>
  <c r="Q394" i="95"/>
  <c r="Q272" i="95"/>
  <c r="Q392" i="95"/>
  <c r="Q320" i="95"/>
  <c r="Q341" i="95"/>
  <c r="Q289" i="95"/>
  <c r="Q285" i="95"/>
  <c r="AE380" i="95"/>
  <c r="AE297" i="95"/>
  <c r="AE366" i="95"/>
  <c r="Z234" i="95"/>
  <c r="Z191" i="95"/>
  <c r="Z158" i="95"/>
  <c r="Z211" i="95"/>
  <c r="Z142" i="95"/>
  <c r="Z217" i="95"/>
  <c r="Z178" i="95"/>
  <c r="Z143" i="95"/>
  <c r="Z181" i="95"/>
  <c r="Z210" i="95"/>
  <c r="Z226" i="95"/>
  <c r="Z180" i="95"/>
  <c r="Z253" i="95"/>
  <c r="Z229" i="95"/>
  <c r="Z187" i="95"/>
  <c r="Z154" i="95"/>
  <c r="Z199" i="95"/>
  <c r="Z264" i="95"/>
  <c r="Z212" i="95"/>
  <c r="Z173" i="95"/>
  <c r="Z172" i="95"/>
  <c r="Z188" i="95"/>
  <c r="Z202" i="95"/>
  <c r="Z163" i="95"/>
  <c r="Z255" i="95"/>
  <c r="Z250" i="95"/>
  <c r="Z261" i="95"/>
  <c r="Z170" i="95"/>
  <c r="Z241" i="95"/>
  <c r="Z233" i="95"/>
  <c r="Z157" i="95"/>
  <c r="Z216" i="95"/>
  <c r="Z176" i="95"/>
  <c r="Z224" i="95"/>
  <c r="Z183" i="95"/>
  <c r="Z150" i="95"/>
  <c r="Z189" i="95"/>
  <c r="Z206" i="95"/>
  <c r="Z169" i="95"/>
  <c r="Z164" i="95"/>
  <c r="Z171" i="95"/>
  <c r="Z184" i="95"/>
  <c r="Z147" i="95"/>
  <c r="Z207" i="95"/>
  <c r="Z190" i="95"/>
  <c r="Z193" i="95"/>
  <c r="Z204" i="95"/>
  <c r="Z220" i="95"/>
  <c r="Z179" i="95"/>
  <c r="Z144" i="95"/>
  <c r="Z185" i="95"/>
  <c r="Z242" i="95"/>
  <c r="Z200" i="95"/>
  <c r="Z165" i="95"/>
  <c r="Z236" i="95"/>
  <c r="Z156" i="95"/>
  <c r="Z155" i="95"/>
  <c r="Z167" i="95"/>
  <c r="Z235" i="95"/>
  <c r="Z254" i="95"/>
  <c r="Z213" i="95"/>
  <c r="Z174" i="95"/>
  <c r="Z177" i="95"/>
  <c r="Z237" i="95"/>
  <c r="Z195" i="95"/>
  <c r="Z161" i="95"/>
  <c r="Z227" i="95"/>
  <c r="Z148" i="95"/>
  <c r="Z151" i="95"/>
  <c r="Z215" i="95"/>
  <c r="Z168" i="95"/>
  <c r="Z240" i="95"/>
  <c r="Z259" i="95"/>
  <c r="Z201" i="95"/>
  <c r="Z166" i="95"/>
  <c r="Z232" i="95"/>
  <c r="Z160" i="95"/>
  <c r="Z228" i="95"/>
  <c r="Z186" i="95"/>
  <c r="Z153" i="95"/>
  <c r="Z205" i="95"/>
  <c r="Z262" i="95"/>
  <c r="Z159" i="95"/>
  <c r="Z221" i="95"/>
  <c r="Z141" i="95"/>
  <c r="Z203" i="95"/>
  <c r="Z239" i="95"/>
  <c r="Z197" i="95"/>
  <c r="Z162" i="95"/>
  <c r="Z222" i="95"/>
  <c r="Z152" i="95"/>
  <c r="Z223" i="95"/>
  <c r="Z182" i="95"/>
  <c r="Z149" i="95"/>
  <c r="Z194" i="95"/>
  <c r="Z230" i="95"/>
  <c r="Z198" i="95"/>
  <c r="N254" i="95"/>
  <c r="N229" i="95"/>
  <c r="N176" i="95"/>
  <c r="N212" i="95"/>
  <c r="N215" i="95"/>
  <c r="N159" i="95"/>
  <c r="N205" i="95"/>
  <c r="N170" i="95"/>
  <c r="N190" i="95"/>
  <c r="N156" i="95"/>
  <c r="N149" i="95"/>
  <c r="N155" i="95"/>
  <c r="N169" i="95"/>
  <c r="N250" i="95"/>
  <c r="N232" i="95"/>
  <c r="N240" i="95"/>
  <c r="N180" i="95"/>
  <c r="N213" i="95"/>
  <c r="N198" i="95"/>
  <c r="N163" i="95"/>
  <c r="N178" i="95"/>
  <c r="N174" i="95"/>
  <c r="N221" i="95"/>
  <c r="N164" i="95"/>
  <c r="N157" i="95"/>
  <c r="N261" i="95"/>
  <c r="N211" i="95"/>
  <c r="N166" i="95"/>
  <c r="N259" i="95"/>
  <c r="N227" i="95"/>
  <c r="N242" i="95"/>
  <c r="N184" i="95"/>
  <c r="N200" i="95"/>
  <c r="N193" i="95"/>
  <c r="N167" i="95"/>
  <c r="N188" i="95"/>
  <c r="N144" i="95"/>
  <c r="N187" i="95"/>
  <c r="N172" i="95"/>
  <c r="N165" i="95"/>
  <c r="N255" i="95"/>
  <c r="N207" i="95"/>
  <c r="N194" i="95"/>
  <c r="N203" i="95"/>
  <c r="N233" i="95"/>
  <c r="N220" i="95"/>
  <c r="N206" i="95"/>
  <c r="N181" i="95"/>
  <c r="N171" i="95"/>
  <c r="N150" i="95"/>
  <c r="N182" i="95"/>
  <c r="N152" i="95"/>
  <c r="N186" i="95"/>
  <c r="N173" i="95"/>
  <c r="N264" i="95"/>
  <c r="N143" i="95"/>
  <c r="N262" i="95"/>
  <c r="N230" i="95"/>
  <c r="N224" i="95"/>
  <c r="N223" i="95"/>
  <c r="N195" i="95"/>
  <c r="N189" i="95"/>
  <c r="N141" i="95"/>
  <c r="N154" i="95"/>
  <c r="N239" i="95"/>
  <c r="N160" i="95"/>
  <c r="N191" i="95"/>
  <c r="N202" i="95"/>
  <c r="N253" i="95"/>
  <c r="N235" i="95"/>
  <c r="N236" i="95"/>
  <c r="N197" i="95"/>
  <c r="N217" i="95"/>
  <c r="N179" i="95"/>
  <c r="N147" i="95"/>
  <c r="N226" i="95"/>
  <c r="N158" i="95"/>
  <c r="N222" i="95"/>
  <c r="N168" i="95"/>
  <c r="N153" i="95"/>
  <c r="N177" i="95"/>
  <c r="N234" i="95"/>
  <c r="N216" i="95"/>
  <c r="N228" i="95"/>
  <c r="N201" i="95"/>
  <c r="N210" i="95"/>
  <c r="N183" i="95"/>
  <c r="N151" i="95"/>
  <c r="N241" i="95"/>
  <c r="N162" i="95"/>
  <c r="N199" i="95"/>
  <c r="N142" i="95"/>
  <c r="N161" i="95"/>
  <c r="N185" i="95"/>
  <c r="N204" i="95"/>
  <c r="N237" i="95"/>
  <c r="N148" i="95"/>
  <c r="M204" i="95"/>
  <c r="M169" i="95"/>
  <c r="M255" i="95"/>
  <c r="M203" i="95"/>
  <c r="M168" i="95"/>
  <c r="M262" i="95"/>
  <c r="M222" i="95"/>
  <c r="M150" i="95"/>
  <c r="M171" i="95"/>
  <c r="M197" i="95"/>
  <c r="M151" i="95"/>
  <c r="M210" i="95"/>
  <c r="M159" i="95"/>
  <c r="M240" i="95"/>
  <c r="M200" i="95"/>
  <c r="M165" i="95"/>
  <c r="M242" i="95"/>
  <c r="M239" i="95"/>
  <c r="M199" i="95"/>
  <c r="M164" i="95"/>
  <c r="M211" i="95"/>
  <c r="M261" i="95"/>
  <c r="M163" i="95"/>
  <c r="M187" i="95"/>
  <c r="M227" i="95"/>
  <c r="M253" i="95"/>
  <c r="M172" i="95"/>
  <c r="M235" i="95"/>
  <c r="M195" i="95"/>
  <c r="M161" i="95"/>
  <c r="M233" i="95"/>
  <c r="M234" i="95"/>
  <c r="M194" i="95"/>
  <c r="M160" i="95"/>
  <c r="M237" i="95"/>
  <c r="M201" i="95"/>
  <c r="M236" i="95"/>
  <c r="M155" i="95"/>
  <c r="M179" i="95"/>
  <c r="M212" i="95"/>
  <c r="M207" i="95"/>
  <c r="M205" i="95"/>
  <c r="M230" i="95"/>
  <c r="M190" i="95"/>
  <c r="M157" i="95"/>
  <c r="M223" i="95"/>
  <c r="M229" i="95"/>
  <c r="M189" i="95"/>
  <c r="M156" i="95"/>
  <c r="M228" i="95"/>
  <c r="M191" i="95"/>
  <c r="M217" i="95"/>
  <c r="M147" i="95"/>
  <c r="M170" i="95"/>
  <c r="M193" i="95"/>
  <c r="M250" i="95"/>
  <c r="M180" i="95"/>
  <c r="M226" i="95"/>
  <c r="M186" i="95"/>
  <c r="M153" i="95"/>
  <c r="M224" i="95"/>
  <c r="M185" i="95"/>
  <c r="M152" i="95"/>
  <c r="M202" i="95"/>
  <c r="M183" i="95"/>
  <c r="M206" i="95"/>
  <c r="M254" i="95"/>
  <c r="M162" i="95"/>
  <c r="M184" i="95"/>
  <c r="M264" i="95"/>
  <c r="M221" i="95"/>
  <c r="M182" i="95"/>
  <c r="M149" i="95"/>
  <c r="M220" i="95"/>
  <c r="M181" i="95"/>
  <c r="M148" i="95"/>
  <c r="M141" i="95"/>
  <c r="M174" i="95"/>
  <c r="M198" i="95"/>
  <c r="M232" i="95"/>
  <c r="M154" i="95"/>
  <c r="M176" i="95"/>
  <c r="M158" i="95"/>
  <c r="M215" i="95"/>
  <c r="M178" i="95"/>
  <c r="M143" i="95"/>
  <c r="M259" i="95"/>
  <c r="M213" i="95"/>
  <c r="M177" i="95"/>
  <c r="M142" i="95"/>
  <c r="M166" i="95"/>
  <c r="M188" i="95"/>
  <c r="M216" i="95"/>
  <c r="M144" i="95"/>
  <c r="M167" i="95"/>
  <c r="M173" i="95"/>
  <c r="M241" i="95"/>
  <c r="J242" i="95"/>
  <c r="J239" i="95"/>
  <c r="J262" i="95"/>
  <c r="J164" i="95"/>
  <c r="J183" i="95"/>
  <c r="J167" i="95"/>
  <c r="J149" i="95"/>
  <c r="J199" i="95"/>
  <c r="J161" i="95"/>
  <c r="J234" i="95"/>
  <c r="J221" i="95"/>
  <c r="J213" i="95"/>
  <c r="J187" i="95"/>
  <c r="J195" i="95"/>
  <c r="J182" i="95"/>
  <c r="J223" i="95"/>
  <c r="J254" i="95"/>
  <c r="J264" i="95"/>
  <c r="J197" i="95"/>
  <c r="J205" i="95"/>
  <c r="J168" i="95"/>
  <c r="J186" i="95"/>
  <c r="J171" i="95"/>
  <c r="J157" i="95"/>
  <c r="J194" i="95"/>
  <c r="J143" i="95"/>
  <c r="J233" i="95"/>
  <c r="J220" i="95"/>
  <c r="J237" i="95"/>
  <c r="J198" i="95"/>
  <c r="J201" i="95"/>
  <c r="J178" i="95"/>
  <c r="J172" i="95"/>
  <c r="J189" i="95"/>
  <c r="J141" i="95"/>
  <c r="J165" i="95"/>
  <c r="J188" i="95"/>
  <c r="J158" i="95"/>
  <c r="J232" i="95"/>
  <c r="J236" i="95"/>
  <c r="J216" i="95"/>
  <c r="J144" i="95"/>
  <c r="J203" i="95"/>
  <c r="J241" i="95"/>
  <c r="J163" i="95"/>
  <c r="J174" i="95"/>
  <c r="J222" i="95"/>
  <c r="J211" i="95"/>
  <c r="J253" i="95"/>
  <c r="J204" i="95"/>
  <c r="J202" i="95"/>
  <c r="J207" i="95"/>
  <c r="J190" i="95"/>
  <c r="J142" i="95"/>
  <c r="J147" i="95"/>
  <c r="J206" i="95"/>
  <c r="J173" i="95"/>
  <c r="J154" i="95"/>
  <c r="J166" i="95"/>
  <c r="J229" i="95"/>
  <c r="J230" i="95"/>
  <c r="J212" i="95"/>
  <c r="J250" i="95"/>
  <c r="J193" i="95"/>
  <c r="J176" i="95"/>
  <c r="J148" i="95"/>
  <c r="J240" i="95"/>
  <c r="J151" i="95"/>
  <c r="J179" i="95"/>
  <c r="J191" i="95"/>
  <c r="J162" i="95"/>
  <c r="J228" i="95"/>
  <c r="J224" i="95"/>
  <c r="J217" i="95"/>
  <c r="J185" i="95"/>
  <c r="J153" i="95"/>
  <c r="J255" i="95"/>
  <c r="J259" i="95"/>
  <c r="J177" i="95"/>
  <c r="J180" i="95"/>
  <c r="J152" i="95"/>
  <c r="J261" i="95"/>
  <c r="J155" i="95"/>
  <c r="J169" i="95"/>
  <c r="J170" i="95"/>
  <c r="J227" i="95"/>
  <c r="J215" i="95"/>
  <c r="J160" i="95"/>
  <c r="J181" i="95"/>
  <c r="J184" i="95"/>
  <c r="J156" i="95"/>
  <c r="J200" i="95"/>
  <c r="J159" i="95"/>
  <c r="J150" i="95"/>
  <c r="J235" i="95"/>
  <c r="J226" i="95"/>
  <c r="J210" i="95"/>
  <c r="I253" i="95"/>
  <c r="I207" i="95"/>
  <c r="I206" i="95"/>
  <c r="I189" i="95"/>
  <c r="I141" i="95"/>
  <c r="I162" i="95"/>
  <c r="I262" i="95"/>
  <c r="I149" i="95"/>
  <c r="I152" i="95"/>
  <c r="I165" i="95"/>
  <c r="I236" i="95"/>
  <c r="I216" i="95"/>
  <c r="I185" i="95"/>
  <c r="I205" i="95"/>
  <c r="I187" i="95"/>
  <c r="I226" i="95"/>
  <c r="I201" i="95"/>
  <c r="I158" i="95"/>
  <c r="I143" i="95"/>
  <c r="I213" i="95"/>
  <c r="I254" i="95"/>
  <c r="I176" i="95"/>
  <c r="I195" i="95"/>
  <c r="I147" i="95"/>
  <c r="I199" i="95"/>
  <c r="I166" i="95"/>
  <c r="I148" i="95"/>
  <c r="I173" i="95"/>
  <c r="I160" i="95"/>
  <c r="I234" i="95"/>
  <c r="I230" i="95"/>
  <c r="I212" i="95"/>
  <c r="I180" i="95"/>
  <c r="I179" i="95"/>
  <c r="I151" i="95"/>
  <c r="I194" i="95"/>
  <c r="I170" i="95"/>
  <c r="I190" i="95"/>
  <c r="I264" i="95"/>
  <c r="I142" i="95"/>
  <c r="I232" i="95"/>
  <c r="I223" i="95"/>
  <c r="I211" i="95"/>
  <c r="I203" i="95"/>
  <c r="I154" i="95"/>
  <c r="I169" i="95"/>
  <c r="I217" i="95"/>
  <c r="I204" i="95"/>
  <c r="I200" i="95"/>
  <c r="I171" i="95"/>
  <c r="I168" i="95"/>
  <c r="I157" i="95"/>
  <c r="I235" i="95"/>
  <c r="I250" i="95"/>
  <c r="I184" i="95"/>
  <c r="I183" i="95"/>
  <c r="I155" i="95"/>
  <c r="I182" i="95"/>
  <c r="I174" i="95"/>
  <c r="I156" i="95"/>
  <c r="I191" i="95"/>
  <c r="I242" i="95"/>
  <c r="I229" i="95"/>
  <c r="I224" i="95"/>
  <c r="I237" i="95"/>
  <c r="I255" i="95"/>
  <c r="I259" i="95"/>
  <c r="I240" i="95"/>
  <c r="I202" i="95"/>
  <c r="I159" i="95"/>
  <c r="I188" i="95"/>
  <c r="I144" i="95"/>
  <c r="I164" i="95"/>
  <c r="I153" i="95"/>
  <c r="I198" i="95"/>
  <c r="I227" i="95"/>
  <c r="I233" i="95"/>
  <c r="I215" i="95"/>
  <c r="I197" i="95"/>
  <c r="I181" i="95"/>
  <c r="I220" i="95"/>
  <c r="I186" i="95"/>
  <c r="I239" i="95"/>
  <c r="I261" i="95"/>
  <c r="I177" i="95"/>
  <c r="I163" i="95"/>
  <c r="I150" i="95"/>
  <c r="I241" i="95"/>
  <c r="I172" i="95"/>
  <c r="I161" i="95"/>
  <c r="I193" i="95"/>
  <c r="I222" i="95"/>
  <c r="I228" i="95"/>
  <c r="I210" i="95"/>
  <c r="I167" i="95"/>
  <c r="I178" i="95"/>
  <c r="I221" i="95"/>
  <c r="H255" i="95"/>
  <c r="H253" i="95"/>
  <c r="H199" i="95"/>
  <c r="H188" i="95"/>
  <c r="H144" i="95"/>
  <c r="H149" i="95"/>
  <c r="H202" i="95"/>
  <c r="H163" i="95"/>
  <c r="H168" i="95"/>
  <c r="H164" i="95"/>
  <c r="H237" i="95"/>
  <c r="H227" i="95"/>
  <c r="H203" i="95"/>
  <c r="H200" i="95"/>
  <c r="H205" i="95"/>
  <c r="H150" i="95"/>
  <c r="H242" i="95"/>
  <c r="H153" i="95"/>
  <c r="H177" i="95"/>
  <c r="H171" i="95"/>
  <c r="H142" i="95"/>
  <c r="H223" i="95"/>
  <c r="H228" i="95"/>
  <c r="H211" i="95"/>
  <c r="H259" i="95"/>
  <c r="H206" i="95"/>
  <c r="H194" i="95"/>
  <c r="H154" i="95"/>
  <c r="H264" i="95"/>
  <c r="H157" i="95"/>
  <c r="H185" i="95"/>
  <c r="H167" i="95"/>
  <c r="H189" i="95"/>
  <c r="H226" i="95"/>
  <c r="H220" i="95"/>
  <c r="H212" i="95"/>
  <c r="H254" i="95"/>
  <c r="H195" i="95"/>
  <c r="H178" i="95"/>
  <c r="H158" i="95"/>
  <c r="H198" i="95"/>
  <c r="H161" i="95"/>
  <c r="H186" i="95"/>
  <c r="H172" i="95"/>
  <c r="H151" i="95"/>
  <c r="H229" i="95"/>
  <c r="H217" i="95"/>
  <c r="H236" i="95"/>
  <c r="H179" i="95"/>
  <c r="H182" i="95"/>
  <c r="H162" i="95"/>
  <c r="H193" i="95"/>
  <c r="H165" i="95"/>
  <c r="H207" i="95"/>
  <c r="H239" i="95"/>
  <c r="H159" i="95"/>
  <c r="H213" i="95"/>
  <c r="H216" i="95"/>
  <c r="H234" i="95"/>
  <c r="H204" i="95"/>
  <c r="H147" i="95"/>
  <c r="H183" i="95"/>
  <c r="H201" i="95"/>
  <c r="H166" i="95"/>
  <c r="H181" i="95"/>
  <c r="H169" i="95"/>
  <c r="H180" i="95"/>
  <c r="H197" i="95"/>
  <c r="H141" i="95"/>
  <c r="H215" i="95"/>
  <c r="H235" i="95"/>
  <c r="H210" i="95"/>
  <c r="H250" i="95"/>
  <c r="H240" i="95"/>
  <c r="H241" i="95"/>
  <c r="H176" i="95"/>
  <c r="H170" i="95"/>
  <c r="H187" i="95"/>
  <c r="H173" i="95"/>
  <c r="H148" i="95"/>
  <c r="H152" i="95"/>
  <c r="H190" i="95"/>
  <c r="H233" i="95"/>
  <c r="H224" i="95"/>
  <c r="H230" i="95"/>
  <c r="H160" i="95"/>
  <c r="H261" i="95"/>
  <c r="H156" i="95"/>
  <c r="H262" i="95"/>
  <c r="H222" i="95"/>
  <c r="H184" i="95"/>
  <c r="H221" i="95"/>
  <c r="H174" i="95"/>
  <c r="H232" i="95"/>
  <c r="H191" i="95"/>
  <c r="H143" i="95"/>
  <c r="H155" i="95"/>
  <c r="E203" i="95"/>
  <c r="E184" i="95"/>
  <c r="E228" i="95"/>
  <c r="E188" i="95"/>
  <c r="E207" i="95"/>
  <c r="E180" i="95"/>
  <c r="E160" i="95"/>
  <c r="E190" i="95"/>
  <c r="E241" i="95"/>
  <c r="E176" i="95"/>
  <c r="E223" i="95"/>
  <c r="E158" i="95"/>
  <c r="E197" i="95"/>
  <c r="E226" i="95"/>
  <c r="E181" i="95"/>
  <c r="E149" i="95"/>
  <c r="E211" i="95"/>
  <c r="E152" i="95"/>
  <c r="E213" i="95"/>
  <c r="E253" i="95"/>
  <c r="E148" i="95"/>
  <c r="E233" i="95"/>
  <c r="E172" i="95"/>
  <c r="E264" i="95"/>
  <c r="E195" i="95"/>
  <c r="E210" i="95"/>
  <c r="E154" i="95"/>
  <c r="E212" i="95"/>
  <c r="E187" i="95"/>
  <c r="E232" i="95"/>
  <c r="E174" i="95"/>
  <c r="E201" i="95"/>
  <c r="E191" i="95"/>
  <c r="E168" i="95"/>
  <c r="E189" i="95"/>
  <c r="E229" i="95"/>
  <c r="E142" i="95"/>
  <c r="E221" i="95"/>
  <c r="E151" i="95"/>
  <c r="E199" i="95"/>
  <c r="E156" i="95"/>
  <c r="E250" i="95"/>
  <c r="E262" i="95"/>
  <c r="E153" i="95"/>
  <c r="E224" i="95"/>
  <c r="E163" i="95"/>
  <c r="E182" i="95"/>
  <c r="E242" i="95"/>
  <c r="E147" i="95"/>
  <c r="E220" i="95"/>
  <c r="E255" i="95"/>
  <c r="E165" i="95"/>
  <c r="E157" i="95"/>
  <c r="E239" i="95"/>
  <c r="E198" i="95"/>
  <c r="E216" i="95"/>
  <c r="E222" i="95"/>
  <c r="E150" i="95"/>
  <c r="E178" i="95"/>
  <c r="E248" i="95"/>
  <c r="E171" i="95"/>
  <c r="E167" i="95"/>
  <c r="E261" i="95"/>
  <c r="E169" i="95"/>
  <c r="E173" i="95"/>
  <c r="E249" i="95"/>
  <c r="E186" i="95"/>
  <c r="E236" i="95"/>
  <c r="E155" i="95"/>
  <c r="E164" i="95"/>
  <c r="E217" i="95"/>
  <c r="E194" i="95"/>
  <c r="E185" i="95"/>
  <c r="E230" i="95"/>
  <c r="E166" i="95"/>
  <c r="E206" i="95"/>
  <c r="E193" i="95"/>
  <c r="E202" i="95"/>
  <c r="E259" i="95"/>
  <c r="E159" i="95"/>
  <c r="E161" i="95"/>
  <c r="E234" i="95"/>
  <c r="E141" i="95"/>
  <c r="E205" i="95"/>
  <c r="E254" i="95"/>
  <c r="E170" i="95"/>
  <c r="E235" i="95"/>
  <c r="E162" i="95"/>
  <c r="E240" i="95"/>
  <c r="E177" i="95"/>
  <c r="E179" i="95"/>
  <c r="E204" i="95"/>
  <c r="E143" i="95"/>
  <c r="E227" i="95"/>
  <c r="E183" i="95"/>
  <c r="E144" i="95"/>
  <c r="E215" i="95"/>
  <c r="E200" i="95"/>
  <c r="E237" i="95"/>
  <c r="E331" i="95"/>
  <c r="E314" i="95"/>
  <c r="E284" i="95"/>
  <c r="E364" i="95"/>
  <c r="E342" i="95"/>
  <c r="E330" i="95"/>
  <c r="E324" i="95"/>
  <c r="E301" i="95"/>
  <c r="E280" i="95"/>
  <c r="E294" i="95"/>
  <c r="E315" i="95"/>
  <c r="E311" i="95"/>
  <c r="E378" i="95"/>
  <c r="E281" i="95"/>
  <c r="E352" i="95"/>
  <c r="E334" i="95"/>
  <c r="E336" i="95"/>
  <c r="E300" i="95"/>
  <c r="E329" i="95"/>
  <c r="E316" i="95"/>
  <c r="E291" i="95"/>
  <c r="E353" i="95"/>
  <c r="E289" i="95"/>
  <c r="E362" i="95"/>
  <c r="E343" i="95"/>
  <c r="E389" i="95"/>
  <c r="E317" i="95"/>
  <c r="E369" i="95"/>
  <c r="E308" i="95"/>
  <c r="E328" i="95"/>
  <c r="E296" i="95"/>
  <c r="E297" i="95"/>
  <c r="E359" i="95"/>
  <c r="E282" i="95"/>
  <c r="E320" i="95"/>
  <c r="E295" i="95"/>
  <c r="E272" i="95"/>
  <c r="E313" i="95"/>
  <c r="E303" i="95"/>
  <c r="E285" i="95"/>
  <c r="E279" i="95"/>
  <c r="E337" i="95"/>
  <c r="E304" i="95"/>
  <c r="E383" i="95"/>
  <c r="E312" i="95"/>
  <c r="E367" i="95"/>
  <c r="E286" i="95"/>
  <c r="E394" i="95"/>
  <c r="E293" i="95"/>
  <c r="E332" i="95"/>
  <c r="E273" i="95"/>
  <c r="E346" i="95"/>
  <c r="E271" i="95"/>
  <c r="E340" i="95"/>
  <c r="E302" i="95"/>
  <c r="E335" i="95"/>
  <c r="E365" i="95"/>
  <c r="E307" i="95"/>
  <c r="E384" i="95"/>
  <c r="E319" i="95"/>
  <c r="E366" i="95"/>
  <c r="E385" i="95"/>
  <c r="E327" i="95"/>
  <c r="E357" i="95"/>
  <c r="E371" i="95"/>
  <c r="E277" i="95"/>
  <c r="E356" i="95"/>
  <c r="E290" i="95"/>
  <c r="E392" i="95"/>
  <c r="E341" i="95"/>
  <c r="E299" i="95"/>
  <c r="E360" i="95"/>
  <c r="E379" i="95"/>
  <c r="E310" i="95"/>
  <c r="E372" i="95"/>
  <c r="E288" i="95"/>
  <c r="E354" i="95"/>
  <c r="E370" i="95"/>
  <c r="E325" i="95"/>
  <c r="E274" i="95"/>
  <c r="E347" i="95"/>
  <c r="E278" i="95"/>
  <c r="E345" i="95"/>
  <c r="E351" i="95"/>
  <c r="E391" i="95"/>
  <c r="E292" i="95"/>
  <c r="E358" i="95"/>
  <c r="E298" i="95"/>
  <c r="E306" i="95"/>
  <c r="E380" i="95"/>
  <c r="E363" i="95"/>
  <c r="E350" i="95"/>
  <c r="E287" i="95"/>
  <c r="E323" i="95"/>
  <c r="E333" i="95"/>
  <c r="E309" i="95"/>
  <c r="E283" i="95"/>
  <c r="E318" i="95"/>
  <c r="E321" i="95"/>
  <c r="F312" i="95"/>
  <c r="F234" i="95"/>
  <c r="F194" i="95"/>
  <c r="F160" i="95"/>
  <c r="F255" i="95"/>
  <c r="F212" i="95"/>
  <c r="F176" i="95"/>
  <c r="F141" i="95"/>
  <c r="F232" i="95"/>
  <c r="F191" i="95"/>
  <c r="F158" i="95"/>
  <c r="F178" i="95"/>
  <c r="F264" i="95"/>
  <c r="F173" i="95"/>
  <c r="F203" i="95"/>
  <c r="F184" i="95"/>
  <c r="F166" i="95"/>
  <c r="F210" i="95"/>
  <c r="F199" i="95"/>
  <c r="F147" i="95"/>
  <c r="F162" i="95"/>
  <c r="F190" i="95"/>
  <c r="F229" i="95"/>
  <c r="F189" i="95"/>
  <c r="F156" i="95"/>
  <c r="F206" i="95"/>
  <c r="F171" i="95"/>
  <c r="F227" i="95"/>
  <c r="F187" i="95"/>
  <c r="F154" i="95"/>
  <c r="F161" i="95"/>
  <c r="F240" i="95"/>
  <c r="F157" i="95"/>
  <c r="F168" i="95"/>
  <c r="F151" i="95"/>
  <c r="F186" i="95"/>
  <c r="F164" i="95"/>
  <c r="F180" i="95"/>
  <c r="F153" i="95"/>
  <c r="F224" i="95"/>
  <c r="F185" i="95"/>
  <c r="F152" i="95"/>
  <c r="F242" i="95"/>
  <c r="F202" i="95"/>
  <c r="F167" i="95"/>
  <c r="F222" i="95"/>
  <c r="F183" i="95"/>
  <c r="F150" i="95"/>
  <c r="F143" i="95"/>
  <c r="F200" i="95"/>
  <c r="F226" i="95"/>
  <c r="F220" i="95"/>
  <c r="F181" i="95"/>
  <c r="F148" i="95"/>
  <c r="F237" i="95"/>
  <c r="F198" i="95"/>
  <c r="F163" i="95"/>
  <c r="F261" i="95"/>
  <c r="F216" i="95"/>
  <c r="F179" i="95"/>
  <c r="F144" i="95"/>
  <c r="F165" i="95"/>
  <c r="F169" i="95"/>
  <c r="F223" i="95"/>
  <c r="F201" i="95"/>
  <c r="F149" i="95"/>
  <c r="F239" i="95"/>
  <c r="F262" i="95"/>
  <c r="F236" i="95"/>
  <c r="F195" i="95"/>
  <c r="F259" i="95"/>
  <c r="F213" i="95"/>
  <c r="F177" i="95"/>
  <c r="F142" i="95"/>
  <c r="F233" i="95"/>
  <c r="F193" i="95"/>
  <c r="F159" i="95"/>
  <c r="F254" i="95"/>
  <c r="F211" i="95"/>
  <c r="F174" i="95"/>
  <c r="F253" i="95"/>
  <c r="F221" i="95"/>
  <c r="F250" i="95"/>
  <c r="F207" i="95"/>
  <c r="F172" i="95"/>
  <c r="F228" i="95"/>
  <c r="F188" i="95"/>
  <c r="F155" i="95"/>
  <c r="F205" i="95"/>
  <c r="F170" i="95"/>
  <c r="F235" i="95"/>
  <c r="F204" i="95"/>
  <c r="F230" i="95"/>
  <c r="F182" i="95"/>
  <c r="F241" i="95"/>
  <c r="F215" i="95"/>
  <c r="F217" i="95"/>
  <c r="F197" i="95"/>
  <c r="AM120" i="95"/>
  <c r="AM134" i="95"/>
  <c r="O359" i="95" l="1"/>
  <c r="O299" i="95"/>
  <c r="O306" i="95"/>
  <c r="O309" i="95"/>
  <c r="O285" i="95"/>
  <c r="O365" i="95"/>
  <c r="O319" i="95"/>
  <c r="O289" i="95"/>
  <c r="O296" i="95"/>
  <c r="O310" i="95"/>
  <c r="O328" i="95"/>
  <c r="O308" i="95"/>
  <c r="O332" i="95"/>
  <c r="AD383" i="95"/>
  <c r="AD302" i="95"/>
  <c r="J291" i="95"/>
  <c r="T307" i="95"/>
  <c r="T366" i="95"/>
  <c r="T343" i="95"/>
  <c r="T287" i="95"/>
  <c r="T271" i="95"/>
  <c r="T317" i="95"/>
  <c r="T306" i="95"/>
  <c r="T365" i="95"/>
  <c r="T284" i="95"/>
  <c r="T336" i="95"/>
  <c r="T319" i="95"/>
  <c r="O321" i="95"/>
  <c r="O279" i="95"/>
  <c r="AD364" i="95"/>
  <c r="O340" i="95"/>
  <c r="O345" i="95"/>
  <c r="O297" i="95"/>
  <c r="O287" i="95"/>
  <c r="O358" i="95"/>
  <c r="O284" i="95"/>
  <c r="O331" i="95"/>
  <c r="O367" i="95"/>
  <c r="O311" i="95"/>
  <c r="O353" i="95"/>
  <c r="O394" i="95"/>
  <c r="O354" i="95"/>
  <c r="AD316" i="95"/>
  <c r="J280" i="95"/>
  <c r="O383" i="95"/>
  <c r="O389" i="95"/>
  <c r="O281" i="95"/>
  <c r="O325" i="95"/>
  <c r="O274" i="95"/>
  <c r="O363" i="95"/>
  <c r="O371" i="95"/>
  <c r="O282" i="95"/>
  <c r="O318" i="95"/>
  <c r="O273" i="95"/>
  <c r="O334" i="95"/>
  <c r="O300" i="95"/>
  <c r="O314" i="95"/>
  <c r="O346" i="95"/>
  <c r="O347" i="95"/>
  <c r="O360" i="95"/>
  <c r="J351" i="95"/>
  <c r="O377" i="95"/>
  <c r="O320" i="95"/>
  <c r="O303" i="95"/>
  <c r="O292" i="95"/>
  <c r="O293" i="95"/>
  <c r="O280" i="95"/>
  <c r="O298" i="95"/>
  <c r="O385" i="95"/>
  <c r="O392" i="95"/>
  <c r="O302" i="95"/>
  <c r="O329" i="95"/>
  <c r="O366" i="95"/>
  <c r="O271" i="95"/>
  <c r="O364" i="95"/>
  <c r="O350" i="95"/>
  <c r="O356" i="95"/>
  <c r="AD286" i="95"/>
  <c r="AD323" i="95"/>
  <c r="AD372" i="95"/>
  <c r="AD334" i="95"/>
  <c r="T371" i="95"/>
  <c r="T385" i="95"/>
  <c r="T301" i="95"/>
  <c r="T327" i="95"/>
  <c r="T352" i="95"/>
  <c r="T333" i="95"/>
  <c r="T297" i="95"/>
  <c r="T309" i="95"/>
  <c r="T296" i="95"/>
  <c r="T391" i="95"/>
  <c r="T292" i="95"/>
  <c r="T315" i="95"/>
  <c r="T274" i="95"/>
  <c r="O343" i="95"/>
  <c r="O317" i="95"/>
  <c r="O327" i="95"/>
  <c r="O283" i="95"/>
  <c r="O391" i="95"/>
  <c r="O313" i="95"/>
  <c r="O312" i="95"/>
  <c r="O307" i="95"/>
  <c r="O335" i="95"/>
  <c r="O341" i="95"/>
  <c r="O277" i="95"/>
  <c r="O369" i="95"/>
  <c r="O295" i="95"/>
  <c r="O370" i="95"/>
  <c r="O315" i="95"/>
  <c r="AD292" i="95"/>
  <c r="T324" i="95"/>
  <c r="T314" i="95"/>
  <c r="T356" i="95"/>
  <c r="T325" i="95"/>
  <c r="T313" i="95"/>
  <c r="T320" i="95"/>
  <c r="T370" i="95"/>
  <c r="T272" i="95"/>
  <c r="T302" i="95"/>
  <c r="T300" i="95"/>
  <c r="T330" i="95"/>
  <c r="T342" i="95"/>
  <c r="N317" i="95"/>
  <c r="N334" i="95"/>
  <c r="N370" i="95"/>
  <c r="N285" i="95"/>
  <c r="N372" i="95"/>
  <c r="N299" i="95"/>
  <c r="N293" i="95"/>
  <c r="N295" i="95"/>
  <c r="N294" i="95"/>
  <c r="N354" i="95"/>
  <c r="N300" i="95"/>
  <c r="N369" i="95"/>
  <c r="N329" i="95"/>
  <c r="N287" i="95"/>
  <c r="N274" i="95"/>
  <c r="N392" i="95"/>
  <c r="N328" i="95"/>
  <c r="N350" i="95"/>
  <c r="N314" i="95"/>
  <c r="N271" i="95"/>
  <c r="N366" i="95"/>
  <c r="N302" i="95"/>
  <c r="N330" i="95"/>
  <c r="N389" i="95"/>
  <c r="N383" i="95"/>
  <c r="N308" i="95"/>
  <c r="N291" i="95"/>
  <c r="N292" i="95"/>
  <c r="N332" i="95"/>
  <c r="N319" i="95"/>
  <c r="N362" i="95"/>
  <c r="N363" i="95"/>
  <c r="N341" i="95"/>
  <c r="N346" i="95"/>
  <c r="N279" i="95"/>
  <c r="N336" i="95"/>
  <c r="N286" i="95"/>
  <c r="N304" i="95"/>
  <c r="N313" i="95"/>
  <c r="N288" i="95"/>
  <c r="N301" i="95"/>
  <c r="N384" i="95"/>
  <c r="N385" i="95"/>
  <c r="N359" i="95"/>
  <c r="N289" i="95"/>
  <c r="N321" i="95"/>
  <c r="N365" i="95"/>
  <c r="N306" i="95"/>
  <c r="N325" i="95"/>
  <c r="N316" i="95"/>
  <c r="N342" i="95"/>
  <c r="N311" i="95"/>
  <c r="N296" i="95"/>
  <c r="N337" i="95"/>
  <c r="N277" i="95"/>
  <c r="N272" i="95"/>
  <c r="N394" i="95"/>
  <c r="N281" i="95"/>
  <c r="N310" i="95"/>
  <c r="N335" i="95"/>
  <c r="N309" i="95"/>
  <c r="N343" i="95"/>
  <c r="N318" i="95"/>
  <c r="N367" i="95"/>
  <c r="N371" i="95"/>
  <c r="N323" i="95"/>
  <c r="N283" i="95"/>
  <c r="N358" i="95"/>
  <c r="N297" i="95"/>
  <c r="N290" i="95"/>
  <c r="N273" i="95"/>
  <c r="N307" i="95"/>
  <c r="N351" i="95"/>
  <c r="I376" i="95"/>
  <c r="I379" i="95"/>
  <c r="AG298" i="95"/>
  <c r="O378" i="95"/>
  <c r="O386" i="95"/>
  <c r="AG364" i="95"/>
  <c r="O387" i="95"/>
  <c r="AC383" i="95"/>
  <c r="AC354" i="95"/>
  <c r="AC358" i="95"/>
  <c r="E376" i="95"/>
  <c r="I387" i="95"/>
  <c r="AC342" i="95"/>
  <c r="AC273" i="95"/>
  <c r="AC391" i="95"/>
  <c r="E377" i="95"/>
  <c r="I386" i="95"/>
  <c r="AC357" i="95"/>
  <c r="AC310" i="95"/>
  <c r="AC336" i="95"/>
  <c r="AC279" i="95"/>
  <c r="AC367" i="95"/>
  <c r="AC272" i="95"/>
  <c r="AC297" i="95"/>
  <c r="AA376" i="95"/>
  <c r="AC335" i="95"/>
  <c r="I377" i="95"/>
  <c r="AC286" i="95"/>
  <c r="AC370" i="95"/>
  <c r="AC385" i="95"/>
  <c r="AC362" i="95"/>
  <c r="N377" i="95"/>
  <c r="N379" i="95"/>
  <c r="N376" i="95"/>
  <c r="N378" i="95"/>
  <c r="AD377" i="95"/>
  <c r="T377" i="95"/>
  <c r="R386" i="95"/>
  <c r="AD387" i="95"/>
  <c r="O376" i="95"/>
  <c r="Q387" i="95"/>
  <c r="H376" i="95"/>
  <c r="N387" i="95"/>
  <c r="F352" i="95"/>
  <c r="F372" i="95"/>
  <c r="AD354" i="95"/>
  <c r="AD328" i="95"/>
  <c r="AD307" i="95"/>
  <c r="AD324" i="95"/>
  <c r="AD317" i="95"/>
  <c r="AD347" i="95"/>
  <c r="AD350" i="95"/>
  <c r="AD300" i="95"/>
  <c r="AD385" i="95"/>
  <c r="AD289" i="95"/>
  <c r="AD285" i="95"/>
  <c r="AD384" i="95"/>
  <c r="AD327" i="95"/>
  <c r="H292" i="95"/>
  <c r="H385" i="95"/>
  <c r="H357" i="95"/>
  <c r="AD378" i="95"/>
  <c r="H377" i="95"/>
  <c r="AD291" i="95"/>
  <c r="AD363" i="95"/>
  <c r="AD280" i="95"/>
  <c r="AD336" i="95"/>
  <c r="AD346" i="95"/>
  <c r="AD309" i="95"/>
  <c r="AD301" i="95"/>
  <c r="AD282" i="95"/>
  <c r="AD362" i="95"/>
  <c r="AD356" i="95"/>
  <c r="AD329" i="95"/>
  <c r="H324" i="95"/>
  <c r="H293" i="95"/>
  <c r="H330" i="95"/>
  <c r="F328" i="95"/>
  <c r="F350" i="95"/>
  <c r="AD304" i="95"/>
  <c r="AD321" i="95"/>
  <c r="AD281" i="95"/>
  <c r="AD332" i="95"/>
  <c r="AD380" i="95"/>
  <c r="AD297" i="95"/>
  <c r="AD290" i="95"/>
  <c r="AD335" i="95"/>
  <c r="AD293" i="95"/>
  <c r="AD284" i="95"/>
  <c r="AD389" i="95"/>
  <c r="AD278" i="95"/>
  <c r="H308" i="95"/>
  <c r="H351" i="95"/>
  <c r="H283" i="95"/>
  <c r="H306" i="95"/>
  <c r="H386" i="95"/>
  <c r="F307" i="95"/>
  <c r="F324" i="95"/>
  <c r="F358" i="95"/>
  <c r="AD287" i="95"/>
  <c r="AD370" i="95"/>
  <c r="AD310" i="95"/>
  <c r="AD331" i="95"/>
  <c r="AD308" i="95"/>
  <c r="AD352" i="95"/>
  <c r="AD391" i="95"/>
  <c r="AD277" i="95"/>
  <c r="AD358" i="95"/>
  <c r="AD366" i="95"/>
  <c r="H370" i="95"/>
  <c r="H384" i="95"/>
  <c r="H282" i="95"/>
  <c r="F342" i="95"/>
  <c r="F311" i="95"/>
  <c r="AD274" i="95"/>
  <c r="AD365" i="95"/>
  <c r="AD314" i="95"/>
  <c r="AD273" i="95"/>
  <c r="AD371" i="95"/>
  <c r="AD320" i="95"/>
  <c r="AD279" i="95"/>
  <c r="AD306" i="95"/>
  <c r="AD294" i="95"/>
  <c r="AD288" i="95"/>
  <c r="AD299" i="95"/>
  <c r="H319" i="95"/>
  <c r="H309" i="95"/>
  <c r="H315" i="95"/>
  <c r="F294" i="95"/>
  <c r="F340" i="95"/>
  <c r="AD360" i="95"/>
  <c r="AD303" i="95"/>
  <c r="AD272" i="95"/>
  <c r="AD394" i="95"/>
  <c r="AD369" i="95"/>
  <c r="AD295" i="95"/>
  <c r="AD271" i="95"/>
  <c r="AD345" i="95"/>
  <c r="AD337" i="95"/>
  <c r="AD312" i="95"/>
  <c r="AD298" i="95"/>
  <c r="AD367" i="95"/>
  <c r="AD340" i="95"/>
  <c r="AD333" i="95"/>
  <c r="AD311" i="95"/>
  <c r="H333" i="95"/>
  <c r="H300" i="95"/>
  <c r="AD376" i="95"/>
  <c r="F297" i="95"/>
  <c r="AD353" i="95"/>
  <c r="AD315" i="95"/>
  <c r="AD341" i="95"/>
  <c r="AD325" i="95"/>
  <c r="AD313" i="95"/>
  <c r="AD319" i="95"/>
  <c r="AD359" i="95"/>
  <c r="AD330" i="95"/>
  <c r="AD296" i="95"/>
  <c r="AD342" i="95"/>
  <c r="AD351" i="95"/>
  <c r="AD392" i="95"/>
  <c r="AD318" i="95"/>
  <c r="H329" i="95"/>
  <c r="H296" i="95"/>
  <c r="H352" i="95"/>
  <c r="AD379" i="95"/>
  <c r="W325" i="95"/>
  <c r="J313" i="95"/>
  <c r="J310" i="95"/>
  <c r="J350" i="95"/>
  <c r="J336" i="95"/>
  <c r="AG346" i="95"/>
  <c r="AG285" i="95"/>
  <c r="AG289" i="95"/>
  <c r="AG351" i="95"/>
  <c r="AG282" i="95"/>
  <c r="W282" i="95"/>
  <c r="J372" i="95"/>
  <c r="AG301" i="95"/>
  <c r="AG347" i="95"/>
  <c r="AG306" i="95"/>
  <c r="AG331" i="95"/>
  <c r="J327" i="95"/>
  <c r="AG377" i="95"/>
  <c r="AC386" i="95"/>
  <c r="W347" i="95"/>
  <c r="J394" i="95"/>
  <c r="J358" i="95"/>
  <c r="J341" i="95"/>
  <c r="AG370" i="95"/>
  <c r="AG340" i="95"/>
  <c r="AG279" i="95"/>
  <c r="AG352" i="95"/>
  <c r="AC387" i="95"/>
  <c r="W329" i="95"/>
  <c r="J303" i="95"/>
  <c r="J353" i="95"/>
  <c r="J367" i="95"/>
  <c r="J329" i="95"/>
  <c r="AG291" i="95"/>
  <c r="AG372" i="95"/>
  <c r="AG332" i="95"/>
  <c r="W357" i="95"/>
  <c r="J288" i="95"/>
  <c r="J357" i="95"/>
  <c r="J294" i="95"/>
  <c r="AG272" i="95"/>
  <c r="AG271" i="95"/>
  <c r="W394" i="95"/>
  <c r="AG324" i="95"/>
  <c r="AG300" i="95"/>
  <c r="W332" i="95"/>
  <c r="J365" i="95"/>
  <c r="AG317" i="95"/>
  <c r="AG294" i="95"/>
  <c r="L392" i="95"/>
  <c r="AG384" i="95"/>
  <c r="AG359" i="95"/>
  <c r="AG325" i="95"/>
  <c r="AG304" i="95"/>
  <c r="AG334" i="95"/>
  <c r="AG366" i="95"/>
  <c r="AG343" i="95"/>
  <c r="AG273" i="95"/>
  <c r="AG318" i="95"/>
  <c r="AG365" i="95"/>
  <c r="AG358" i="95"/>
  <c r="AG296" i="95"/>
  <c r="B23" i="42"/>
  <c r="B24" i="42" s="1"/>
  <c r="B26" i="42" s="1"/>
  <c r="B27" i="42" s="1"/>
  <c r="AG379" i="95"/>
  <c r="AG302" i="95"/>
  <c r="AG297" i="95"/>
  <c r="AG327" i="95"/>
  <c r="AG303" i="95"/>
  <c r="AG354" i="95"/>
  <c r="AG309" i="95"/>
  <c r="AG383" i="95"/>
  <c r="AG281" i="95"/>
  <c r="AG287" i="95"/>
  <c r="AG394" i="95"/>
  <c r="AG356" i="95"/>
  <c r="AG323" i="95"/>
  <c r="AG378" i="95"/>
  <c r="AG341" i="95"/>
  <c r="T378" i="95"/>
  <c r="T386" i="95"/>
  <c r="AG310" i="95"/>
  <c r="AG371" i="95"/>
  <c r="AG367" i="95"/>
  <c r="AG350" i="95"/>
  <c r="AG337" i="95"/>
  <c r="AG274" i="95"/>
  <c r="AG286" i="95"/>
  <c r="AG277" i="95"/>
  <c r="AG312" i="95"/>
  <c r="AG311" i="95"/>
  <c r="AG307" i="95"/>
  <c r="AG293" i="95"/>
  <c r="AG376" i="95"/>
  <c r="T376" i="95"/>
  <c r="AG329" i="95"/>
  <c r="T387" i="95"/>
  <c r="AG321" i="95"/>
  <c r="AG308" i="95"/>
  <c r="AG284" i="95"/>
  <c r="AG330" i="95"/>
  <c r="AG292" i="95"/>
  <c r="AG333" i="95"/>
  <c r="AG369" i="95"/>
  <c r="AG389" i="95"/>
  <c r="AG335" i="95"/>
  <c r="AG336" i="95"/>
  <c r="AG345" i="95"/>
  <c r="AG357" i="95"/>
  <c r="AG320" i="95"/>
  <c r="AG316" i="95"/>
  <c r="AG313" i="95"/>
  <c r="L386" i="95"/>
  <c r="AG391" i="95"/>
  <c r="AG328" i="95"/>
  <c r="AG288" i="95"/>
  <c r="AG299" i="95"/>
  <c r="AG342" i="95"/>
  <c r="AG380" i="95"/>
  <c r="AG363" i="95"/>
  <c r="AG314" i="95"/>
  <c r="AG319" i="95"/>
  <c r="AG290" i="95"/>
  <c r="AG353" i="95"/>
  <c r="AG360" i="95"/>
  <c r="AG387" i="95"/>
  <c r="E386" i="95"/>
  <c r="AG278" i="95"/>
  <c r="AG283" i="95"/>
  <c r="AG295" i="95"/>
  <c r="AG362" i="95"/>
  <c r="AG280" i="95"/>
  <c r="AG315" i="95"/>
  <c r="AG392" i="95"/>
  <c r="AG385" i="95"/>
  <c r="AC371" i="95"/>
  <c r="AC352" i="95"/>
  <c r="AC312" i="95"/>
  <c r="AC321" i="95"/>
  <c r="AC298" i="95"/>
  <c r="AC281" i="95"/>
  <c r="AC372" i="95"/>
  <c r="AC302" i="95"/>
  <c r="AC294" i="95"/>
  <c r="AC271" i="95"/>
  <c r="AC300" i="95"/>
  <c r="AC353" i="95"/>
  <c r="AC289" i="95"/>
  <c r="AC291" i="95"/>
  <c r="AC366" i="95"/>
  <c r="AC318" i="95"/>
  <c r="AC350" i="95"/>
  <c r="AC394" i="95"/>
  <c r="AC285" i="95"/>
  <c r="AC282" i="95"/>
  <c r="AC324" i="95"/>
  <c r="AC308" i="95"/>
  <c r="AC327" i="95"/>
  <c r="AC292" i="95"/>
  <c r="AC301" i="95"/>
  <c r="AC345" i="95"/>
  <c r="AC384" i="95"/>
  <c r="AC295" i="95"/>
  <c r="AC333" i="95"/>
  <c r="AC380" i="95"/>
  <c r="AC340" i="95"/>
  <c r="AC365" i="95"/>
  <c r="AC337" i="95"/>
  <c r="AC288" i="95"/>
  <c r="AC334" i="95"/>
  <c r="AC323" i="95"/>
  <c r="AC369" i="95"/>
  <c r="AC296" i="95"/>
  <c r="AC314" i="95"/>
  <c r="AC316" i="95"/>
  <c r="AC309" i="95"/>
  <c r="AC313" i="95"/>
  <c r="AC290" i="95"/>
  <c r="AC278" i="95"/>
  <c r="AC299" i="95"/>
  <c r="AC320" i="95"/>
  <c r="AC315" i="95"/>
  <c r="AC317" i="95"/>
  <c r="AC293" i="95"/>
  <c r="AC328" i="95"/>
  <c r="AC284" i="95"/>
  <c r="AC346" i="95"/>
  <c r="AC356" i="95"/>
  <c r="AC303" i="95"/>
  <c r="AC360" i="95"/>
  <c r="AC274" i="95"/>
  <c r="AC307" i="95"/>
  <c r="AC287" i="95"/>
  <c r="AC280" i="95"/>
  <c r="AC329" i="95"/>
  <c r="AC347" i="95"/>
  <c r="AC389" i="95"/>
  <c r="AC364" i="95"/>
  <c r="AC359" i="95"/>
  <c r="AC325" i="95"/>
  <c r="AC351" i="95"/>
  <c r="AC304" i="95"/>
  <c r="AC306" i="95"/>
  <c r="AC392" i="95"/>
  <c r="AC341" i="95"/>
  <c r="AC277" i="95"/>
  <c r="AC283" i="95"/>
  <c r="AC363" i="95"/>
  <c r="AC343" i="95"/>
  <c r="AA394" i="95"/>
  <c r="AA307" i="95"/>
  <c r="AA295" i="95"/>
  <c r="AA285" i="95"/>
  <c r="AA271" i="95"/>
  <c r="AA282" i="95"/>
  <c r="AA317" i="95"/>
  <c r="AA340" i="95"/>
  <c r="AA353" i="95"/>
  <c r="AA288" i="95"/>
  <c r="AA281" i="95"/>
  <c r="AA363" i="95"/>
  <c r="AA304" i="95"/>
  <c r="W321" i="95"/>
  <c r="W367" i="95"/>
  <c r="W359" i="95"/>
  <c r="W291" i="95"/>
  <c r="W354" i="95"/>
  <c r="J319" i="95"/>
  <c r="H307" i="95"/>
  <c r="H383" i="95"/>
  <c r="H278" i="95"/>
  <c r="H346" i="95"/>
  <c r="H341" i="95"/>
  <c r="H313" i="95"/>
  <c r="H342" i="95"/>
  <c r="H289" i="95"/>
  <c r="H281" i="95"/>
  <c r="H298" i="95"/>
  <c r="H360" i="95"/>
  <c r="H371" i="95"/>
  <c r="H320" i="95"/>
  <c r="H271" i="95"/>
  <c r="R301" i="95"/>
  <c r="R318" i="95"/>
  <c r="R313" i="95"/>
  <c r="R285" i="95"/>
  <c r="R300" i="95"/>
  <c r="R333" i="95"/>
  <c r="R362" i="95"/>
  <c r="R321" i="95"/>
  <c r="R303" i="95"/>
  <c r="R329" i="95"/>
  <c r="R353" i="95"/>
  <c r="R298" i="95"/>
  <c r="H379" i="95"/>
  <c r="H387" i="95"/>
  <c r="AA351" i="95"/>
  <c r="AA364" i="95"/>
  <c r="AA292" i="95"/>
  <c r="AA302" i="95"/>
  <c r="AA345" i="95"/>
  <c r="AA324" i="95"/>
  <c r="AA284" i="95"/>
  <c r="AA290" i="95"/>
  <c r="AA289" i="95"/>
  <c r="AA311" i="95"/>
  <c r="AA312" i="95"/>
  <c r="AA315" i="95"/>
  <c r="AA334" i="95"/>
  <c r="W353" i="95"/>
  <c r="W358" i="95"/>
  <c r="W273" i="95"/>
  <c r="W336" i="95"/>
  <c r="W331" i="95"/>
  <c r="J380" i="95"/>
  <c r="H312" i="95"/>
  <c r="H358" i="95"/>
  <c r="H311" i="95"/>
  <c r="H302" i="95"/>
  <c r="H318" i="95"/>
  <c r="H297" i="95"/>
  <c r="H316" i="95"/>
  <c r="H274" i="95"/>
  <c r="H366" i="95"/>
  <c r="H295" i="95"/>
  <c r="H328" i="95"/>
  <c r="H367" i="95"/>
  <c r="R328" i="95"/>
  <c r="R394" i="95"/>
  <c r="R282" i="95"/>
  <c r="R273" i="95"/>
  <c r="R363" i="95"/>
  <c r="R366" i="95"/>
  <c r="R391" i="95"/>
  <c r="R331" i="95"/>
  <c r="R274" i="95"/>
  <c r="R359" i="95"/>
  <c r="R302" i="95"/>
  <c r="R287" i="95"/>
  <c r="R387" i="95"/>
  <c r="W272" i="95"/>
  <c r="W342" i="95"/>
  <c r="W295" i="95"/>
  <c r="W363" i="95"/>
  <c r="W285" i="95"/>
  <c r="H394" i="95"/>
  <c r="H299" i="95"/>
  <c r="H354" i="95"/>
  <c r="H273" i="95"/>
  <c r="H345" i="95"/>
  <c r="H359" i="95"/>
  <c r="H287" i="95"/>
  <c r="H314" i="95"/>
  <c r="H365" i="95"/>
  <c r="H331" i="95"/>
  <c r="H369" i="95"/>
  <c r="R294" i="95"/>
  <c r="R364" i="95"/>
  <c r="R277" i="95"/>
  <c r="R340" i="95"/>
  <c r="R283" i="95"/>
  <c r="R389" i="95"/>
  <c r="R292" i="95"/>
  <c r="R271" i="95"/>
  <c r="R358" i="95"/>
  <c r="R332" i="95"/>
  <c r="R380" i="95"/>
  <c r="R325" i="95"/>
  <c r="R327" i="95"/>
  <c r="R379" i="95"/>
  <c r="W364" i="95"/>
  <c r="H353" i="95"/>
  <c r="H372" i="95"/>
  <c r="H301" i="95"/>
  <c r="H310" i="95"/>
  <c r="H288" i="95"/>
  <c r="H340" i="95"/>
  <c r="H336" i="95"/>
  <c r="H294" i="95"/>
  <c r="R308" i="95"/>
  <c r="R290" i="95"/>
  <c r="R297" i="95"/>
  <c r="R384" i="95"/>
  <c r="R299" i="95"/>
  <c r="R367" i="95"/>
  <c r="R350" i="95"/>
  <c r="R324" i="95"/>
  <c r="R334" i="95"/>
  <c r="R383" i="95"/>
  <c r="R307" i="95"/>
  <c r="R306" i="95"/>
  <c r="R377" i="95"/>
  <c r="W346" i="95"/>
  <c r="W324" i="95"/>
  <c r="H364" i="95"/>
  <c r="H391" i="95"/>
  <c r="AA320" i="95"/>
  <c r="AA391" i="95"/>
  <c r="AA333" i="95"/>
  <c r="AA380" i="95"/>
  <c r="AA369" i="95"/>
  <c r="AA283" i="95"/>
  <c r="AA342" i="95"/>
  <c r="AA278" i="95"/>
  <c r="AA335" i="95"/>
  <c r="AA280" i="95"/>
  <c r="AA274" i="95"/>
  <c r="AA318" i="95"/>
  <c r="W308" i="95"/>
  <c r="W340" i="95"/>
  <c r="W335" i="95"/>
  <c r="W323" i="95"/>
  <c r="J284" i="95"/>
  <c r="J324" i="95"/>
  <c r="H362" i="95"/>
  <c r="H285" i="95"/>
  <c r="H290" i="95"/>
  <c r="H321" i="95"/>
  <c r="H277" i="95"/>
  <c r="H286" i="95"/>
  <c r="H343" i="95"/>
  <c r="H380" i="95"/>
  <c r="H327" i="95"/>
  <c r="H304" i="95"/>
  <c r="H279" i="95"/>
  <c r="R289" i="95"/>
  <c r="R351" i="95"/>
  <c r="R280" i="95"/>
  <c r="R309" i="95"/>
  <c r="R343" i="95"/>
  <c r="R385" i="95"/>
  <c r="R347" i="95"/>
  <c r="R312" i="95"/>
  <c r="R345" i="95"/>
  <c r="R316" i="95"/>
  <c r="R370" i="95"/>
  <c r="R314" i="95"/>
  <c r="R378" i="95"/>
  <c r="J376" i="95"/>
  <c r="AA386" i="95"/>
  <c r="W334" i="95"/>
  <c r="W366" i="95"/>
  <c r="H332" i="95"/>
  <c r="H389" i="95"/>
  <c r="AA321" i="95"/>
  <c r="AA287" i="95"/>
  <c r="AA354" i="95"/>
  <c r="AA330" i="95"/>
  <c r="AA385" i="95"/>
  <c r="AA319" i="95"/>
  <c r="AA343" i="95"/>
  <c r="AA329" i="95"/>
  <c r="AA371" i="95"/>
  <c r="AA323" i="95"/>
  <c r="AA325" i="95"/>
  <c r="AA306" i="95"/>
  <c r="W320" i="95"/>
  <c r="W277" i="95"/>
  <c r="J384" i="95"/>
  <c r="J345" i="95"/>
  <c r="H337" i="95"/>
  <c r="H350" i="95"/>
  <c r="H303" i="95"/>
  <c r="H317" i="95"/>
  <c r="H363" i="95"/>
  <c r="H280" i="95"/>
  <c r="H335" i="95"/>
  <c r="H334" i="95"/>
  <c r="H284" i="95"/>
  <c r="H272" i="95"/>
  <c r="H347" i="95"/>
  <c r="R311" i="95"/>
  <c r="R279" i="95"/>
  <c r="R288" i="95"/>
  <c r="R336" i="95"/>
  <c r="R272" i="95"/>
  <c r="R278" i="95"/>
  <c r="R372" i="95"/>
  <c r="R357" i="95"/>
  <c r="R356" i="95"/>
  <c r="R341" i="95"/>
  <c r="R295" i="95"/>
  <c r="R323" i="95"/>
  <c r="AA387" i="95"/>
  <c r="J321" i="95"/>
  <c r="J283" i="95"/>
  <c r="J325" i="95"/>
  <c r="J356" i="95"/>
  <c r="J360" i="95"/>
  <c r="J314" i="95"/>
  <c r="J364" i="95"/>
  <c r="J385" i="95"/>
  <c r="J297" i="95"/>
  <c r="J366" i="95"/>
  <c r="J271" i="95"/>
  <c r="J311" i="95"/>
  <c r="J391" i="95"/>
  <c r="J272" i="95"/>
  <c r="J296" i="95"/>
  <c r="AA379" i="95"/>
  <c r="J278" i="95"/>
  <c r="J287" i="95"/>
  <c r="J290" i="95"/>
  <c r="J318" i="95"/>
  <c r="J295" i="95"/>
  <c r="J362" i="95"/>
  <c r="J330" i="95"/>
  <c r="J307" i="95"/>
  <c r="J346" i="95"/>
  <c r="J277" i="95"/>
  <c r="J392" i="95"/>
  <c r="J328" i="95"/>
  <c r="J383" i="95"/>
  <c r="J337" i="95"/>
  <c r="J379" i="95"/>
  <c r="J343" i="95"/>
  <c r="J323" i="95"/>
  <c r="J331" i="95"/>
  <c r="J312" i="95"/>
  <c r="J308" i="95"/>
  <c r="J279" i="95"/>
  <c r="J359" i="95"/>
  <c r="J352" i="95"/>
  <c r="J289" i="95"/>
  <c r="J306" i="95"/>
  <c r="J274" i="95"/>
  <c r="J378" i="95"/>
  <c r="J386" i="95"/>
  <c r="J286" i="95"/>
  <c r="J315" i="95"/>
  <c r="J320" i="95"/>
  <c r="J302" i="95"/>
  <c r="J273" i="95"/>
  <c r="J333" i="95"/>
  <c r="J363" i="95"/>
  <c r="J301" i="95"/>
  <c r="J285" i="95"/>
  <c r="J389" i="95"/>
  <c r="J282" i="95"/>
  <c r="J377" i="95"/>
  <c r="J387" i="95"/>
  <c r="J340" i="95"/>
  <c r="J335" i="95"/>
  <c r="J342" i="95"/>
  <c r="J317" i="95"/>
  <c r="J316" i="95"/>
  <c r="J334" i="95"/>
  <c r="J293" i="95"/>
  <c r="J369" i="95"/>
  <c r="J300" i="95"/>
  <c r="J354" i="95"/>
  <c r="J332" i="95"/>
  <c r="AA377" i="95"/>
  <c r="J304" i="95"/>
  <c r="J309" i="95"/>
  <c r="J299" i="95"/>
  <c r="J298" i="95"/>
  <c r="J347" i="95"/>
  <c r="J371" i="95"/>
  <c r="J281" i="95"/>
  <c r="J292" i="95"/>
  <c r="AC379" i="95"/>
  <c r="L321" i="95"/>
  <c r="L351" i="95"/>
  <c r="L281" i="95"/>
  <c r="AE391" i="95"/>
  <c r="AE316" i="95"/>
  <c r="AE293" i="95"/>
  <c r="L364" i="95"/>
  <c r="L377" i="95"/>
  <c r="AE283" i="95"/>
  <c r="AE289" i="95"/>
  <c r="L341" i="95"/>
  <c r="L323" i="95"/>
  <c r="L371" i="95"/>
  <c r="L345" i="95"/>
  <c r="AC376" i="95"/>
  <c r="AE350" i="95"/>
  <c r="AC377" i="95"/>
  <c r="AE367" i="95"/>
  <c r="AE353" i="95"/>
  <c r="L324" i="95"/>
  <c r="L278" i="95"/>
  <c r="AE379" i="95"/>
  <c r="AE384" i="95"/>
  <c r="L365" i="95"/>
  <c r="S341" i="95"/>
  <c r="W299" i="95"/>
  <c r="W271" i="95"/>
  <c r="W330" i="95"/>
  <c r="W314" i="95"/>
  <c r="W281" i="95"/>
  <c r="W327" i="95"/>
  <c r="W307" i="95"/>
  <c r="W297" i="95"/>
  <c r="W274" i="95"/>
  <c r="W278" i="95"/>
  <c r="W309" i="95"/>
  <c r="W279" i="95"/>
  <c r="W365" i="95"/>
  <c r="S274" i="95"/>
  <c r="W328" i="95"/>
  <c r="W352" i="95"/>
  <c r="W369" i="95"/>
  <c r="W391" i="95"/>
  <c r="W362" i="95"/>
  <c r="W315" i="95"/>
  <c r="W337" i="95"/>
  <c r="W384" i="95"/>
  <c r="W290" i="95"/>
  <c r="W310" i="95"/>
  <c r="W306" i="95"/>
  <c r="W304" i="95"/>
  <c r="W389" i="95"/>
  <c r="W303" i="95"/>
  <c r="W283" i="95"/>
  <c r="W300" i="95"/>
  <c r="W284" i="95"/>
  <c r="W292" i="95"/>
  <c r="W356" i="95"/>
  <c r="W360" i="95"/>
  <c r="W383" i="95"/>
  <c r="W289" i="95"/>
  <c r="W319" i="95"/>
  <c r="W317" i="95"/>
  <c r="W370" i="95"/>
  <c r="W286" i="95"/>
  <c r="W302" i="95"/>
  <c r="W294" i="95"/>
  <c r="W298" i="95"/>
  <c r="W312" i="95"/>
  <c r="W280" i="95"/>
  <c r="W287" i="95"/>
  <c r="W371" i="95"/>
  <c r="W372" i="95"/>
  <c r="W385" i="95"/>
  <c r="W311" i="95"/>
  <c r="W316" i="95"/>
  <c r="W333" i="95"/>
  <c r="W318" i="95"/>
  <c r="W301" i="95"/>
  <c r="W296" i="95"/>
  <c r="W341" i="95"/>
  <c r="W343" i="95"/>
  <c r="W380" i="95"/>
  <c r="W313" i="95"/>
  <c r="W293" i="95"/>
  <c r="W350" i="95"/>
  <c r="W288" i="95"/>
  <c r="W351" i="95"/>
  <c r="S359" i="95"/>
  <c r="S392" i="95"/>
  <c r="S356" i="95"/>
  <c r="S287" i="95"/>
  <c r="S366" i="95"/>
  <c r="W377" i="95"/>
  <c r="S284" i="95"/>
  <c r="S377" i="95"/>
  <c r="S391" i="95"/>
  <c r="S279" i="95"/>
  <c r="S306" i="95"/>
  <c r="S335" i="95"/>
  <c r="S333" i="95"/>
  <c r="S301" i="95"/>
  <c r="S334" i="95"/>
  <c r="S272" i="95"/>
  <c r="S278" i="95"/>
  <c r="S302" i="95"/>
  <c r="S315" i="95"/>
  <c r="S367" i="95"/>
  <c r="S328" i="95"/>
  <c r="S385" i="95"/>
  <c r="S352" i="95"/>
  <c r="S364" i="95"/>
  <c r="S378" i="95"/>
  <c r="W386" i="95"/>
  <c r="S384" i="95"/>
  <c r="S300" i="95"/>
  <c r="S303" i="95"/>
  <c r="S308" i="95"/>
  <c r="S291" i="95"/>
  <c r="S292" i="95"/>
  <c r="S350" i="95"/>
  <c r="S273" i="95"/>
  <c r="S331" i="95"/>
  <c r="S336" i="95"/>
  <c r="S290" i="95"/>
  <c r="S312" i="95"/>
  <c r="S289" i="95"/>
  <c r="S376" i="95"/>
  <c r="S347" i="95"/>
  <c r="S371" i="95"/>
  <c r="S277" i="95"/>
  <c r="S296" i="95"/>
  <c r="S297" i="95"/>
  <c r="S285" i="95"/>
  <c r="S332" i="95"/>
  <c r="S317" i="95"/>
  <c r="S271" i="95"/>
  <c r="S323" i="95"/>
  <c r="S309" i="95"/>
  <c r="S313" i="95"/>
  <c r="S321" i="95"/>
  <c r="S330" i="95"/>
  <c r="S383" i="95"/>
  <c r="S319" i="95"/>
  <c r="S288" i="95"/>
  <c r="S281" i="95"/>
  <c r="S345" i="95"/>
  <c r="S311" i="95"/>
  <c r="S354" i="95"/>
  <c r="S329" i="95"/>
  <c r="S298" i="95"/>
  <c r="S320" i="95"/>
  <c r="W378" i="95"/>
  <c r="S310" i="95"/>
  <c r="S340" i="95"/>
  <c r="S342" i="95"/>
  <c r="S365" i="95"/>
  <c r="S327" i="95"/>
  <c r="S283" i="95"/>
  <c r="S362" i="95"/>
  <c r="S360" i="95"/>
  <c r="S314" i="95"/>
  <c r="S357" i="95"/>
  <c r="S351" i="95"/>
  <c r="S316" i="95"/>
  <c r="W379" i="95"/>
  <c r="S346" i="95"/>
  <c r="S394" i="95"/>
  <c r="S280" i="95"/>
  <c r="S295" i="95"/>
  <c r="S325" i="95"/>
  <c r="S372" i="95"/>
  <c r="S370" i="95"/>
  <c r="S343" i="95"/>
  <c r="S363" i="95"/>
  <c r="S353" i="95"/>
  <c r="S286" i="95"/>
  <c r="S294" i="95"/>
  <c r="W376" i="95"/>
  <c r="S386" i="95"/>
  <c r="S358" i="95"/>
  <c r="S304" i="95"/>
  <c r="S282" i="95"/>
  <c r="S324" i="95"/>
  <c r="S369" i="95"/>
  <c r="S307" i="95"/>
  <c r="S299" i="95"/>
  <c r="S337" i="95"/>
  <c r="S293" i="95"/>
  <c r="S380" i="95"/>
  <c r="S318" i="95"/>
  <c r="S389" i="95"/>
  <c r="S379" i="95"/>
  <c r="F319" i="95"/>
  <c r="F384" i="95"/>
  <c r="F300" i="95"/>
  <c r="F392" i="95"/>
  <c r="F394" i="95"/>
  <c r="F280" i="95"/>
  <c r="F285" i="95"/>
  <c r="F337" i="95"/>
  <c r="F320" i="95"/>
  <c r="F286" i="95"/>
  <c r="F284" i="95"/>
  <c r="AE310" i="95"/>
  <c r="AE306" i="95"/>
  <c r="AE330" i="95"/>
  <c r="AE362" i="95"/>
  <c r="AE301" i="95"/>
  <c r="AE298" i="95"/>
  <c r="AE294" i="95"/>
  <c r="AE290" i="95"/>
  <c r="AE385" i="95"/>
  <c r="AE313" i="95"/>
  <c r="L335" i="95"/>
  <c r="L273" i="95"/>
  <c r="L296" i="95"/>
  <c r="L318" i="95"/>
  <c r="L304" i="95"/>
  <c r="L352" i="95"/>
  <c r="L286" i="95"/>
  <c r="L301" i="95"/>
  <c r="L312" i="95"/>
  <c r="L359" i="95"/>
  <c r="L332" i="95"/>
  <c r="L340" i="95"/>
  <c r="L306" i="95"/>
  <c r="L303" i="95"/>
  <c r="AE378" i="95"/>
  <c r="L378" i="95"/>
  <c r="L387" i="95"/>
  <c r="F369" i="95"/>
  <c r="AE370" i="95"/>
  <c r="AE324" i="95"/>
  <c r="AE271" i="95"/>
  <c r="AE302" i="95"/>
  <c r="AE333" i="95"/>
  <c r="AE323" i="95"/>
  <c r="AE311" i="95"/>
  <c r="AE327" i="95"/>
  <c r="AE296" i="95"/>
  <c r="AE354" i="95"/>
  <c r="AE364" i="95"/>
  <c r="AE314" i="95"/>
  <c r="L385" i="95"/>
  <c r="L298" i="95"/>
  <c r="L317" i="95"/>
  <c r="L372" i="95"/>
  <c r="L291" i="95"/>
  <c r="L293" i="95"/>
  <c r="L342" i="95"/>
  <c r="L362" i="95"/>
  <c r="L370" i="95"/>
  <c r="L337" i="95"/>
  <c r="L287" i="95"/>
  <c r="L347" i="95"/>
  <c r="AE377" i="95"/>
  <c r="L379" i="95"/>
  <c r="F321" i="95"/>
  <c r="F354" i="95"/>
  <c r="F279" i="95"/>
  <c r="F332" i="95"/>
  <c r="F360" i="95"/>
  <c r="F351" i="95"/>
  <c r="F306" i="95"/>
  <c r="F283" i="95"/>
  <c r="F325" i="95"/>
  <c r="F302" i="95"/>
  <c r="F330" i="95"/>
  <c r="AE337" i="95"/>
  <c r="AE347" i="95"/>
  <c r="AE272" i="95"/>
  <c r="AE389" i="95"/>
  <c r="AE307" i="95"/>
  <c r="AE320" i="95"/>
  <c r="AE280" i="95"/>
  <c r="AE309" i="95"/>
  <c r="AE321" i="95"/>
  <c r="AE282" i="95"/>
  <c r="AE317" i="95"/>
  <c r="AE274" i="95"/>
  <c r="AE345" i="95"/>
  <c r="L353" i="95"/>
  <c r="L279" i="95"/>
  <c r="L311" i="95"/>
  <c r="L384" i="95"/>
  <c r="L277" i="95"/>
  <c r="L302" i="95"/>
  <c r="L274" i="95"/>
  <c r="L297" i="95"/>
  <c r="L325" i="95"/>
  <c r="L309" i="95"/>
  <c r="L360" i="95"/>
  <c r="L314" i="95"/>
  <c r="AE376" i="95"/>
  <c r="F379" i="95"/>
  <c r="F329" i="95"/>
  <c r="F343" i="95"/>
  <c r="F327" i="95"/>
  <c r="F383" i="95"/>
  <c r="F335" i="95"/>
  <c r="F299" i="95"/>
  <c r="F389" i="95"/>
  <c r="F313" i="95"/>
  <c r="F353" i="95"/>
  <c r="F314" i="95"/>
  <c r="F316" i="95"/>
  <c r="F345" i="95"/>
  <c r="F281" i="95"/>
  <c r="F346" i="95"/>
  <c r="F362" i="95"/>
  <c r="F341" i="95"/>
  <c r="AE279" i="95"/>
  <c r="AE360" i="95"/>
  <c r="AE315" i="95"/>
  <c r="AE291" i="95"/>
  <c r="AE371" i="95"/>
  <c r="AE363" i="95"/>
  <c r="AE281" i="95"/>
  <c r="AE359" i="95"/>
  <c r="AE277" i="95"/>
  <c r="AE346" i="95"/>
  <c r="AE318" i="95"/>
  <c r="AE284" i="95"/>
  <c r="AE358" i="95"/>
  <c r="L313" i="95"/>
  <c r="L329" i="95"/>
  <c r="L343" i="95"/>
  <c r="L366" i="95"/>
  <c r="L331" i="95"/>
  <c r="L295" i="95"/>
  <c r="L367" i="95"/>
  <c r="L327" i="95"/>
  <c r="L369" i="95"/>
  <c r="L363" i="95"/>
  <c r="L289" i="95"/>
  <c r="F377" i="95"/>
  <c r="F298" i="95"/>
  <c r="F367" i="95"/>
  <c r="F359" i="95"/>
  <c r="F288" i="95"/>
  <c r="F315" i="95"/>
  <c r="F296" i="95"/>
  <c r="F385" i="95"/>
  <c r="F271" i="95"/>
  <c r="F380" i="95"/>
  <c r="F303" i="95"/>
  <c r="F301" i="95"/>
  <c r="AE342" i="95"/>
  <c r="AE392" i="95"/>
  <c r="AE369" i="95"/>
  <c r="AE394" i="95"/>
  <c r="AE343" i="95"/>
  <c r="AE288" i="95"/>
  <c r="AE332" i="95"/>
  <c r="AE304" i="95"/>
  <c r="AE328" i="95"/>
  <c r="AE365" i="95"/>
  <c r="AE340" i="95"/>
  <c r="AE287" i="95"/>
  <c r="AE341" i="95"/>
  <c r="L299" i="95"/>
  <c r="L310" i="95"/>
  <c r="L315" i="95"/>
  <c r="L334" i="95"/>
  <c r="L288" i="95"/>
  <c r="L357" i="95"/>
  <c r="L272" i="95"/>
  <c r="L307" i="95"/>
  <c r="L280" i="95"/>
  <c r="L292" i="95"/>
  <c r="L389" i="95"/>
  <c r="L394" i="95"/>
  <c r="L346" i="95"/>
  <c r="F376" i="95"/>
  <c r="AE386" i="95"/>
  <c r="F292" i="95"/>
  <c r="F293" i="95"/>
  <c r="F363" i="95"/>
  <c r="F291" i="95"/>
  <c r="F318" i="95"/>
  <c r="F364" i="95"/>
  <c r="F336" i="95"/>
  <c r="F331" i="95"/>
  <c r="F272" i="95"/>
  <c r="F310" i="95"/>
  <c r="F347" i="95"/>
  <c r="F273" i="95"/>
  <c r="F277" i="95"/>
  <c r="F356" i="95"/>
  <c r="F357" i="95"/>
  <c r="F366" i="95"/>
  <c r="F274" i="95"/>
  <c r="F282" i="95"/>
  <c r="F287" i="95"/>
  <c r="AE312" i="95"/>
  <c r="AE334" i="95"/>
  <c r="AE331" i="95"/>
  <c r="AE299" i="95"/>
  <c r="AE351" i="95"/>
  <c r="AE372" i="95"/>
  <c r="AE352" i="95"/>
  <c r="AE300" i="95"/>
  <c r="AE356" i="95"/>
  <c r="AE292" i="95"/>
  <c r="AE357" i="95"/>
  <c r="AE285" i="95"/>
  <c r="L391" i="95"/>
  <c r="L319" i="95"/>
  <c r="L380" i="95"/>
  <c r="L283" i="95"/>
  <c r="L356" i="95"/>
  <c r="L284" i="95"/>
  <c r="L320" i="95"/>
  <c r="L358" i="95"/>
  <c r="L336" i="95"/>
  <c r="L328" i="95"/>
  <c r="L354" i="95"/>
  <c r="L350" i="95"/>
  <c r="L316" i="95"/>
  <c r="F378" i="95"/>
  <c r="F386" i="95"/>
  <c r="AE387" i="95"/>
  <c r="F290" i="95"/>
  <c r="F309" i="95"/>
  <c r="F365" i="95"/>
  <c r="F317" i="95"/>
  <c r="F308" i="95"/>
  <c r="F370" i="95"/>
  <c r="F333" i="95"/>
  <c r="F289" i="95"/>
  <c r="F304" i="95"/>
  <c r="F323" i="95"/>
  <c r="F334" i="95"/>
  <c r="F295" i="95"/>
  <c r="F371" i="95"/>
  <c r="F278" i="95"/>
  <c r="F391" i="95"/>
  <c r="AE278" i="95"/>
  <c r="AE319" i="95"/>
  <c r="AE336" i="95"/>
  <c r="AE308" i="95"/>
  <c r="AE383" i="95"/>
  <c r="AE273" i="95"/>
  <c r="AE325" i="95"/>
  <c r="AE303" i="95"/>
  <c r="AE335" i="95"/>
  <c r="AE295" i="95"/>
  <c r="AE329" i="95"/>
  <c r="L294" i="95"/>
  <c r="L282" i="95"/>
  <c r="L290" i="95"/>
  <c r="L285" i="95"/>
  <c r="L308" i="95"/>
  <c r="L330" i="95"/>
  <c r="L300" i="95"/>
  <c r="L333" i="95"/>
  <c r="L383" i="95"/>
  <c r="L271" i="95"/>
  <c r="AL199" i="113"/>
  <c r="AL148" i="113"/>
  <c r="AL156" i="113"/>
  <c r="D27" i="116" s="1"/>
  <c r="AL200" i="113"/>
  <c r="D71" i="116" s="1"/>
  <c r="AL177" i="113"/>
  <c r="AL185" i="113"/>
  <c r="AL241" i="113"/>
  <c r="AL249" i="113"/>
  <c r="AL235" i="113"/>
  <c r="AL206" i="113"/>
  <c r="AL217" i="113"/>
  <c r="AL228" i="113"/>
  <c r="D99" i="116" s="1"/>
  <c r="AL264" i="113"/>
  <c r="AL149" i="113"/>
  <c r="AL157" i="113"/>
  <c r="AL194" i="113"/>
  <c r="AL178" i="113"/>
  <c r="AL186" i="113"/>
  <c r="AL195" i="113"/>
  <c r="AL253" i="113"/>
  <c r="AL236" i="113"/>
  <c r="D107" i="116" s="1"/>
  <c r="AL207" i="113"/>
  <c r="AL220" i="113"/>
  <c r="D91" i="116" s="1"/>
  <c r="AL229" i="113"/>
  <c r="Q372" i="95"/>
  <c r="AL150" i="113"/>
  <c r="AL158" i="113"/>
  <c r="AL166" i="113"/>
  <c r="AL179" i="113"/>
  <c r="AL187" i="113"/>
  <c r="AL197" i="113"/>
  <c r="AL254" i="113"/>
  <c r="AL210" i="113"/>
  <c r="AL221" i="113"/>
  <c r="AL161" i="113"/>
  <c r="AL141" i="113"/>
  <c r="AL151" i="113"/>
  <c r="D22" i="116" s="1"/>
  <c r="AL159" i="113"/>
  <c r="AL167" i="113"/>
  <c r="AL180" i="113"/>
  <c r="D51" i="116" s="1"/>
  <c r="AL188" i="113"/>
  <c r="D59" i="116" s="1"/>
  <c r="AL198" i="113"/>
  <c r="AL255" i="113"/>
  <c r="AL201" i="113"/>
  <c r="AL211" i="113"/>
  <c r="AL222" i="113"/>
  <c r="AL250" i="113"/>
  <c r="AL162" i="113"/>
  <c r="AL172" i="113"/>
  <c r="D43" i="116" s="1"/>
  <c r="AL142" i="113"/>
  <c r="AL152" i="113"/>
  <c r="D23" i="116" s="1"/>
  <c r="AL168" i="113"/>
  <c r="D39" i="116" s="1"/>
  <c r="AL181" i="113"/>
  <c r="AL189" i="113"/>
  <c r="AL230" i="113"/>
  <c r="AL256" i="113"/>
  <c r="D127" i="116" s="1"/>
  <c r="AL202" i="113"/>
  <c r="AL212" i="113"/>
  <c r="D83" i="116" s="1"/>
  <c r="AL223" i="113"/>
  <c r="AL257" i="113"/>
  <c r="AL163" i="113"/>
  <c r="AL173" i="113"/>
  <c r="AL143" i="113"/>
  <c r="D14" i="116" s="1"/>
  <c r="AL153" i="113"/>
  <c r="AL169" i="113"/>
  <c r="AL182" i="113"/>
  <c r="AL190" i="113"/>
  <c r="AL246" i="113"/>
  <c r="AL232" i="113"/>
  <c r="D103" i="116" s="1"/>
  <c r="AL203" i="113"/>
  <c r="AL213" i="113"/>
  <c r="AL224" i="113"/>
  <c r="D95" i="116" s="1"/>
  <c r="AL259" i="113"/>
  <c r="AL160" i="113"/>
  <c r="D31" i="116" s="1"/>
  <c r="AL164" i="113"/>
  <c r="D35" i="116" s="1"/>
  <c r="AL174" i="113"/>
  <c r="AL144" i="113"/>
  <c r="AL154" i="113"/>
  <c r="AL170" i="113"/>
  <c r="AL183" i="113"/>
  <c r="AL191" i="113"/>
  <c r="AL247" i="113"/>
  <c r="AL233" i="113"/>
  <c r="AL204" i="113"/>
  <c r="D75" i="116" s="1"/>
  <c r="AL215" i="113"/>
  <c r="AL226" i="113"/>
  <c r="AL261" i="113"/>
  <c r="AL240" i="113"/>
  <c r="D111" i="116" s="1"/>
  <c r="AL237" i="113"/>
  <c r="AL242" i="113"/>
  <c r="AL165" i="113"/>
  <c r="AL176" i="113"/>
  <c r="D47" i="116" s="1"/>
  <c r="AL147" i="113"/>
  <c r="D18" i="116" s="1"/>
  <c r="AL155" i="113"/>
  <c r="AL171" i="113"/>
  <c r="AL184" i="113"/>
  <c r="D55" i="116" s="1"/>
  <c r="AL193" i="113"/>
  <c r="AL248" i="113"/>
  <c r="D119" i="116" s="1"/>
  <c r="AL234" i="113"/>
  <c r="AL205" i="113"/>
  <c r="AL216" i="113"/>
  <c r="D87" i="116" s="1"/>
  <c r="AL227" i="113"/>
  <c r="AL262" i="113"/>
  <c r="AL239" i="113"/>
  <c r="AL256" i="95"/>
  <c r="AL257" i="95"/>
  <c r="AI387" i="95"/>
  <c r="AI386" i="95"/>
  <c r="AI279" i="95"/>
  <c r="AI379" i="95"/>
  <c r="AI378" i="95"/>
  <c r="AI376" i="95"/>
  <c r="AI377" i="95"/>
  <c r="AI271" i="95"/>
  <c r="AI347" i="95"/>
  <c r="AI314" i="95"/>
  <c r="AI340" i="95"/>
  <c r="AI311" i="95"/>
  <c r="AI391" i="95"/>
  <c r="AI372" i="95"/>
  <c r="AI320" i="95"/>
  <c r="AI315" i="95"/>
  <c r="AI298" i="95"/>
  <c r="AI331" i="95"/>
  <c r="AI336" i="95"/>
  <c r="AI366" i="95"/>
  <c r="AI358" i="95"/>
  <c r="AI383" i="95"/>
  <c r="AI316" i="95"/>
  <c r="AI380" i="95"/>
  <c r="AI290" i="95"/>
  <c r="AI285" i="95"/>
  <c r="AI293" i="95"/>
  <c r="AI310" i="95"/>
  <c r="AI297" i="95"/>
  <c r="AI369" i="95"/>
  <c r="AI323" i="95"/>
  <c r="AI353" i="95"/>
  <c r="AI313" i="95"/>
  <c r="AI272" i="95"/>
  <c r="AI288" i="95"/>
  <c r="AI351" i="95"/>
  <c r="AI300" i="95"/>
  <c r="AI385" i="95"/>
  <c r="AI284" i="95"/>
  <c r="AI308" i="95"/>
  <c r="AI306" i="95"/>
  <c r="AI283" i="95"/>
  <c r="AI345" i="95"/>
  <c r="AI357" i="95"/>
  <c r="AI328" i="95"/>
  <c r="AI343" i="95"/>
  <c r="AI329" i="95"/>
  <c r="AI392" i="95"/>
  <c r="AI327" i="95"/>
  <c r="AI363" i="95"/>
  <c r="AI367" i="95"/>
  <c r="AI325" i="95"/>
  <c r="AI292" i="95"/>
  <c r="AI304" i="95"/>
  <c r="AI280" i="95"/>
  <c r="AI364" i="95"/>
  <c r="AI354" i="95"/>
  <c r="AI287" i="95"/>
  <c r="AI389" i="95"/>
  <c r="AI277" i="95"/>
  <c r="AI346" i="95"/>
  <c r="AI371" i="95"/>
  <c r="AI332" i="95"/>
  <c r="AI359" i="95"/>
  <c r="AI341" i="95"/>
  <c r="AI350" i="95"/>
  <c r="AI360" i="95"/>
  <c r="AI318" i="95"/>
  <c r="AI335" i="95"/>
  <c r="AI384" i="95"/>
  <c r="AI286" i="95"/>
  <c r="AI337" i="95"/>
  <c r="F111" i="93"/>
  <c r="F241" i="93"/>
  <c r="AI365" i="95"/>
  <c r="AI352" i="95"/>
  <c r="AI291" i="95"/>
  <c r="AI317" i="95"/>
  <c r="AI330" i="95"/>
  <c r="AI302" i="95"/>
  <c r="AI299" i="95"/>
  <c r="AI294" i="95"/>
  <c r="AI319" i="95"/>
  <c r="AI321" i="95"/>
  <c r="AI281" i="95"/>
  <c r="AI356" i="95"/>
  <c r="AI307" i="95"/>
  <c r="AL253" i="95"/>
  <c r="AI333" i="95"/>
  <c r="AI324" i="95"/>
  <c r="AI273" i="95"/>
  <c r="AI274" i="95"/>
  <c r="AI309" i="95"/>
  <c r="AL261" i="95"/>
  <c r="AI334" i="95"/>
  <c r="AI303" i="95"/>
  <c r="AI301" i="95"/>
  <c r="AI296" i="95"/>
  <c r="AI362" i="95"/>
  <c r="AL195" i="95"/>
  <c r="AL212" i="95"/>
  <c r="AL151" i="95"/>
  <c r="AL234" i="95"/>
  <c r="AL179" i="95"/>
  <c r="AL191" i="95"/>
  <c r="AL224" i="95"/>
  <c r="AL186" i="95"/>
  <c r="AL220" i="95"/>
  <c r="AL172" i="95"/>
  <c r="AL164" i="95"/>
  <c r="AL240" i="95"/>
  <c r="AL156" i="95"/>
  <c r="AL229" i="95"/>
  <c r="AL247" i="95"/>
  <c r="AL226" i="95"/>
  <c r="AL204" i="95"/>
  <c r="AL183" i="95"/>
  <c r="AL177" i="95"/>
  <c r="AL217" i="95"/>
  <c r="AL160" i="95"/>
  <c r="AL230" i="95"/>
  <c r="AL152" i="95"/>
  <c r="AL233" i="95"/>
  <c r="AL187" i="95"/>
  <c r="AL227" i="95"/>
  <c r="AL221" i="95"/>
  <c r="AL232" i="95"/>
  <c r="AL190" i="95"/>
  <c r="AL206" i="95"/>
  <c r="AL185" i="95"/>
  <c r="AL210" i="95"/>
  <c r="AL153" i="95"/>
  <c r="AL197" i="95"/>
  <c r="AL239" i="95"/>
  <c r="AL182" i="95"/>
  <c r="AL144" i="95"/>
  <c r="AL174" i="95"/>
  <c r="AL249" i="95"/>
  <c r="AL170" i="95"/>
  <c r="AL254" i="95"/>
  <c r="AI342" i="95"/>
  <c r="AL246" i="95"/>
  <c r="AL200" i="95"/>
  <c r="AL161" i="95"/>
  <c r="AL201" i="95"/>
  <c r="AL168" i="95"/>
  <c r="AL236" i="95"/>
  <c r="AL154" i="95"/>
  <c r="AL262" i="95"/>
  <c r="AL150" i="95"/>
  <c r="AL203" i="95"/>
  <c r="AL188" i="95"/>
  <c r="AL178" i="95"/>
  <c r="AL205" i="95"/>
  <c r="AL213" i="95"/>
  <c r="AL228" i="95"/>
  <c r="AL222" i="95"/>
  <c r="AL235" i="95"/>
  <c r="AL171" i="95"/>
  <c r="AL167" i="95"/>
  <c r="AL166" i="95"/>
  <c r="AL163" i="95"/>
  <c r="AL169" i="95"/>
  <c r="AL159" i="95"/>
  <c r="AL255" i="95"/>
  <c r="AL199" i="95"/>
  <c r="AL158" i="95"/>
  <c r="AL248" i="95"/>
  <c r="AL189" i="95"/>
  <c r="AL143" i="95"/>
  <c r="AL181" i="95"/>
  <c r="AL207" i="95"/>
  <c r="AL211" i="95"/>
  <c r="AL198" i="95"/>
  <c r="AL155" i="95"/>
  <c r="AL215" i="95"/>
  <c r="AL162" i="95"/>
  <c r="AL264" i="95"/>
  <c r="AL148" i="95"/>
  <c r="AL241" i="95"/>
  <c r="AL216" i="95"/>
  <c r="AL147" i="95"/>
  <c r="AL202" i="95"/>
  <c r="AL223" i="95"/>
  <c r="AL173" i="95"/>
  <c r="AL165" i="95"/>
  <c r="AL184" i="95"/>
  <c r="AL157" i="95"/>
  <c r="AL180" i="95"/>
  <c r="AL149" i="95"/>
  <c r="AL176" i="95"/>
  <c r="AL259" i="95"/>
  <c r="AI394" i="95"/>
  <c r="AI295" i="95"/>
  <c r="AI312" i="95"/>
  <c r="AI370" i="95"/>
  <c r="AI282" i="95"/>
  <c r="AI289" i="95"/>
  <c r="AI278" i="95"/>
  <c r="AL194" i="95"/>
  <c r="AL193" i="95"/>
  <c r="AL141" i="95"/>
  <c r="AL237" i="95"/>
  <c r="AL250" i="95"/>
  <c r="AL242" i="95"/>
  <c r="AL142" i="95"/>
  <c r="D44" i="93" l="1"/>
  <c r="G44" i="93" s="1"/>
  <c r="F44" i="85" s="1"/>
  <c r="D33" i="93"/>
  <c r="G33" i="93" s="1"/>
  <c r="D60" i="93"/>
  <c r="G60" i="93" s="1"/>
  <c r="F60" i="85" s="1"/>
  <c r="D37" i="93"/>
  <c r="AN36" i="95" s="1"/>
  <c r="D49" i="93"/>
  <c r="G49" i="93" s="1"/>
  <c r="F49" i="85" s="1"/>
  <c r="D72" i="93"/>
  <c r="AN71" i="95" s="1"/>
  <c r="D45" i="93"/>
  <c r="G45" i="93" s="1"/>
  <c r="D77" i="93"/>
  <c r="G77" i="93" s="1"/>
  <c r="D101" i="93"/>
  <c r="G101" i="93" s="1"/>
  <c r="F102" i="85" s="1"/>
  <c r="D100" i="93"/>
  <c r="G100" i="93" s="1"/>
  <c r="F101" i="85" s="1"/>
  <c r="D62" i="93"/>
  <c r="G62" i="93" s="1"/>
  <c r="F62" i="85" s="1"/>
  <c r="D76" i="116"/>
  <c r="D86" i="116"/>
  <c r="D15" i="116"/>
  <c r="G15" i="116" s="1"/>
  <c r="D24" i="116"/>
  <c r="G24" i="116" s="1"/>
  <c r="D73" i="116"/>
  <c r="G73" i="116" s="1"/>
  <c r="D81" i="116"/>
  <c r="D49" i="116"/>
  <c r="D88" i="116"/>
  <c r="D130" i="93"/>
  <c r="G130" i="93" s="1"/>
  <c r="D94" i="93"/>
  <c r="G94" i="93" s="1"/>
  <c r="D86" i="93"/>
  <c r="G86" i="93" s="1"/>
  <c r="F87" i="85" s="1"/>
  <c r="D119" i="93"/>
  <c r="AN118" i="95" s="1"/>
  <c r="D38" i="93"/>
  <c r="G38" i="93" s="1"/>
  <c r="F38" i="85" s="1"/>
  <c r="D59" i="93"/>
  <c r="G59" i="93" s="1"/>
  <c r="F59" i="85" s="1"/>
  <c r="D32" i="93"/>
  <c r="G32" i="93" s="1"/>
  <c r="F32" i="85" s="1"/>
  <c r="D15" i="93"/>
  <c r="G15" i="93" s="1"/>
  <c r="F15" i="85" s="1"/>
  <c r="D61" i="93"/>
  <c r="AN60" i="95" s="1"/>
  <c r="D31" i="93"/>
  <c r="G31" i="93" s="1"/>
  <c r="F31" i="85" s="1"/>
  <c r="D27" i="93"/>
  <c r="AN26" i="95" s="1"/>
  <c r="D50" i="93"/>
  <c r="G50" i="93" s="1"/>
  <c r="D105" i="116"/>
  <c r="G105" i="116" s="1"/>
  <c r="D45" i="116"/>
  <c r="D84" i="116"/>
  <c r="D33" i="116"/>
  <c r="D125" i="116"/>
  <c r="D100" i="116"/>
  <c r="D65" i="116"/>
  <c r="D77" i="116"/>
  <c r="D19" i="116"/>
  <c r="G19" i="116" s="1"/>
  <c r="D64" i="93"/>
  <c r="G64" i="93" s="1"/>
  <c r="F64" i="85" s="1"/>
  <c r="D29" i="93"/>
  <c r="AN28" i="95" s="1"/>
  <c r="D103" i="93"/>
  <c r="D88" i="93"/>
  <c r="G88" i="93" s="1"/>
  <c r="F89" i="85" s="1"/>
  <c r="D111" i="93"/>
  <c r="D105" i="93"/>
  <c r="D124" i="93"/>
  <c r="G124" i="93" s="1"/>
  <c r="D127" i="93"/>
  <c r="D36" i="116"/>
  <c r="D104" i="116"/>
  <c r="D74" i="116"/>
  <c r="D44" i="116"/>
  <c r="D101" i="116"/>
  <c r="D121" i="116"/>
  <c r="G121" i="116" s="1"/>
  <c r="D38" i="116"/>
  <c r="G38" i="116" s="1"/>
  <c r="D68" i="116"/>
  <c r="G68" i="116" s="1"/>
  <c r="D28" i="116"/>
  <c r="D106" i="116"/>
  <c r="D70" i="116"/>
  <c r="D12" i="93"/>
  <c r="AN11" i="95" s="1"/>
  <c r="D13" i="93"/>
  <c r="AN12" i="95" s="1"/>
  <c r="D26" i="93"/>
  <c r="G26" i="93" s="1"/>
  <c r="F26" i="85" s="1"/>
  <c r="D18" i="93"/>
  <c r="G18" i="93" s="1"/>
  <c r="F18" i="85" s="1"/>
  <c r="D69" i="93"/>
  <c r="G69" i="93" s="1"/>
  <c r="D70" i="93"/>
  <c r="AN69" i="95" s="1"/>
  <c r="D106" i="93"/>
  <c r="G106" i="93" s="1"/>
  <c r="F107" i="85" s="1"/>
  <c r="D21" i="93"/>
  <c r="G21" i="93" s="1"/>
  <c r="F21" i="85" s="1"/>
  <c r="D117" i="93"/>
  <c r="G117" i="93" s="1"/>
  <c r="D110" i="93"/>
  <c r="G110" i="93" s="1"/>
  <c r="F111" i="85" s="1"/>
  <c r="D92" i="93"/>
  <c r="G92" i="93" s="1"/>
  <c r="F93" i="85" s="1"/>
  <c r="D48" i="93"/>
  <c r="G48" i="93" s="1"/>
  <c r="F48" i="85" s="1"/>
  <c r="D35" i="93"/>
  <c r="G35" i="93" s="1"/>
  <c r="D22" i="93"/>
  <c r="G22" i="93" s="1"/>
  <c r="D132" i="93"/>
  <c r="G132" i="93" s="1"/>
  <c r="D64" i="116"/>
  <c r="D113" i="116"/>
  <c r="D118" i="116"/>
  <c r="D34" i="116"/>
  <c r="G34" i="116" s="1"/>
  <c r="D60" i="116"/>
  <c r="G60" i="116" s="1"/>
  <c r="D93" i="116"/>
  <c r="G93" i="116" s="1"/>
  <c r="D30" i="116"/>
  <c r="D58" i="116"/>
  <c r="D78" i="116"/>
  <c r="D20" i="116"/>
  <c r="D120" i="116"/>
  <c r="D53" i="93"/>
  <c r="AN52" i="95" s="1"/>
  <c r="D113" i="93"/>
  <c r="G113" i="93" s="1"/>
  <c r="F114" i="85" s="1"/>
  <c r="D51" i="93"/>
  <c r="G51" i="93" s="1"/>
  <c r="F51" i="85" s="1"/>
  <c r="D87" i="93"/>
  <c r="G87" i="93" s="1"/>
  <c r="F88" i="85" s="1"/>
  <c r="D82" i="93"/>
  <c r="G82" i="93" s="1"/>
  <c r="D126" i="93"/>
  <c r="G126" i="93" s="1"/>
  <c r="D93" i="93"/>
  <c r="G93" i="93" s="1"/>
  <c r="F94" i="85" s="1"/>
  <c r="D133" i="93"/>
  <c r="G133" i="93" s="1"/>
  <c r="D68" i="93"/>
  <c r="G68" i="93" s="1"/>
  <c r="F68" i="85" s="1"/>
  <c r="D98" i="93"/>
  <c r="D54" i="93"/>
  <c r="G54" i="93" s="1"/>
  <c r="D43" i="93"/>
  <c r="G43" i="93" s="1"/>
  <c r="F43" i="85" s="1"/>
  <c r="D83" i="93"/>
  <c r="G83" i="93" s="1"/>
  <c r="D110" i="116"/>
  <c r="D108" i="116"/>
  <c r="D62" i="116"/>
  <c r="G62" i="116" s="1"/>
  <c r="D117" i="116"/>
  <c r="G117" i="116" s="1"/>
  <c r="D52" i="116"/>
  <c r="D82" i="116"/>
  <c r="G82" i="116" s="1"/>
  <c r="D50" i="116"/>
  <c r="G50" i="116" s="1"/>
  <c r="D112" i="116"/>
  <c r="D47" i="93"/>
  <c r="AN46" i="95" s="1"/>
  <c r="D74" i="93"/>
  <c r="AN73" i="95" s="1"/>
  <c r="D20" i="93"/>
  <c r="G20" i="93" s="1"/>
  <c r="F20" i="85" s="1"/>
  <c r="D28" i="93"/>
  <c r="G28" i="93" s="1"/>
  <c r="F28" i="85" s="1"/>
  <c r="D112" i="93"/>
  <c r="G112" i="93" s="1"/>
  <c r="F113" i="85" s="1"/>
  <c r="D78" i="93"/>
  <c r="G78" i="93" s="1"/>
  <c r="D30" i="93"/>
  <c r="G30" i="93" s="1"/>
  <c r="F30" i="85" s="1"/>
  <c r="D99" i="93"/>
  <c r="AN98" i="95" s="1"/>
  <c r="D25" i="93"/>
  <c r="G25" i="93" s="1"/>
  <c r="D125" i="93"/>
  <c r="G125" i="93" s="1"/>
  <c r="G129" i="111" s="1"/>
  <c r="D24" i="93"/>
  <c r="G24" i="93" s="1"/>
  <c r="D58" i="93"/>
  <c r="G58" i="93" s="1"/>
  <c r="F58" i="85" s="1"/>
  <c r="D75" i="93"/>
  <c r="AN74" i="95" s="1"/>
  <c r="D91" i="93"/>
  <c r="G91" i="93" s="1"/>
  <c r="F92" i="85" s="1"/>
  <c r="D66" i="93"/>
  <c r="G66" i="93" s="1"/>
  <c r="F66" i="85" s="1"/>
  <c r="D133" i="116"/>
  <c r="D42" i="116"/>
  <c r="D54" i="116"/>
  <c r="D61" i="116"/>
  <c r="D128" i="116"/>
  <c r="G128" i="116" s="1"/>
  <c r="D72" i="116"/>
  <c r="D12" i="116"/>
  <c r="G12" i="116" s="1"/>
  <c r="D37" i="116"/>
  <c r="D124" i="116"/>
  <c r="D56" i="116"/>
  <c r="D42" i="93"/>
  <c r="AN41" i="95" s="1"/>
  <c r="D121" i="93"/>
  <c r="AN120" i="95" s="1"/>
  <c r="D55" i="93"/>
  <c r="AN54" i="95" s="1"/>
  <c r="D19" i="93"/>
  <c r="AN18" i="95" s="1"/>
  <c r="D52" i="93"/>
  <c r="AN51" i="95" s="1"/>
  <c r="D40" i="93"/>
  <c r="AN39" i="95" s="1"/>
  <c r="D84" i="93"/>
  <c r="G84" i="93" s="1"/>
  <c r="F85" i="85" s="1"/>
  <c r="D107" i="93"/>
  <c r="G107" i="93" s="1"/>
  <c r="F108" i="85" s="1"/>
  <c r="D41" i="93"/>
  <c r="AN40" i="95" s="1"/>
  <c r="D81" i="93"/>
  <c r="G81" i="93" s="1"/>
  <c r="D104" i="93"/>
  <c r="AN103" i="95" s="1"/>
  <c r="D97" i="93"/>
  <c r="AN96" i="95" s="1"/>
  <c r="D57" i="93"/>
  <c r="G57" i="93" s="1"/>
  <c r="F57" i="85" s="1"/>
  <c r="D98" i="116"/>
  <c r="D26" i="116"/>
  <c r="D132" i="116"/>
  <c r="D41" i="116"/>
  <c r="D53" i="116"/>
  <c r="D94" i="116"/>
  <c r="D126" i="116"/>
  <c r="D32" i="116"/>
  <c r="G32" i="116" s="1"/>
  <c r="D29" i="116"/>
  <c r="D66" i="116"/>
  <c r="D135" i="116"/>
  <c r="D48" i="116"/>
  <c r="D73" i="93"/>
  <c r="G73" i="93" s="1"/>
  <c r="F74" i="85" s="1"/>
  <c r="D71" i="93"/>
  <c r="G71" i="93" s="1"/>
  <c r="F72" i="85" s="1"/>
  <c r="D65" i="93"/>
  <c r="AN64" i="95" s="1"/>
  <c r="D108" i="93"/>
  <c r="G108" i="93" s="1"/>
  <c r="F109" i="85" s="1"/>
  <c r="D36" i="93"/>
  <c r="G36" i="93" s="1"/>
  <c r="F36" i="85" s="1"/>
  <c r="D135" i="93"/>
  <c r="G135" i="93" s="1"/>
  <c r="F136" i="85" s="1"/>
  <c r="D14" i="93"/>
  <c r="G14" i="93" s="1"/>
  <c r="D34" i="93"/>
  <c r="AN33" i="95" s="1"/>
  <c r="D76" i="93"/>
  <c r="G76" i="93" s="1"/>
  <c r="D39" i="93"/>
  <c r="G39" i="93" s="1"/>
  <c r="F39" i="85" s="1"/>
  <c r="D120" i="93"/>
  <c r="AN119" i="95" s="1"/>
  <c r="D56" i="93"/>
  <c r="AN55" i="95" s="1"/>
  <c r="D23" i="93"/>
  <c r="G23" i="93" s="1"/>
  <c r="F23" i="85" s="1"/>
  <c r="D118" i="93"/>
  <c r="G118" i="93" s="1"/>
  <c r="D95" i="93"/>
  <c r="G95" i="93" s="1"/>
  <c r="F96" i="85" s="1"/>
  <c r="D128" i="93"/>
  <c r="D97" i="116"/>
  <c r="D25" i="116"/>
  <c r="G25" i="116" s="1"/>
  <c r="D130" i="116"/>
  <c r="D40" i="116"/>
  <c r="G40" i="116" s="1"/>
  <c r="D13" i="116"/>
  <c r="D69" i="116"/>
  <c r="D92" i="116"/>
  <c r="D21" i="116"/>
  <c r="D57" i="116"/>
  <c r="AL386" i="95"/>
  <c r="G127" i="116"/>
  <c r="AL297" i="95"/>
  <c r="AL329" i="95"/>
  <c r="AL378" i="95"/>
  <c r="AL387" i="95"/>
  <c r="AL273" i="95"/>
  <c r="AL343" i="95"/>
  <c r="AL279" i="95"/>
  <c r="AL371" i="95"/>
  <c r="AL362" i="95"/>
  <c r="AL278" i="95"/>
  <c r="AL271" i="95"/>
  <c r="AL330" i="95"/>
  <c r="AL316" i="95"/>
  <c r="AL394" i="95"/>
  <c r="AL353" i="95"/>
  <c r="AL289" i="95"/>
  <c r="AL345" i="95"/>
  <c r="AL309" i="95"/>
  <c r="AL280" i="95"/>
  <c r="AL274" i="95"/>
  <c r="AL304" i="95"/>
  <c r="AL296" i="95"/>
  <c r="AL319" i="95"/>
  <c r="AL360" i="95"/>
  <c r="AL328" i="95"/>
  <c r="AL335" i="95"/>
  <c r="AL298" i="95"/>
  <c r="AL324" i="95"/>
  <c r="AL300" i="95"/>
  <c r="AL303" i="95"/>
  <c r="AL311" i="95"/>
  <c r="AL379" i="95"/>
  <c r="AL340" i="95"/>
  <c r="AL308" i="95"/>
  <c r="AL377" i="95"/>
  <c r="AL294" i="95"/>
  <c r="AL389" i="95"/>
  <c r="D260" i="93" s="1"/>
  <c r="G260" i="93" s="1"/>
  <c r="AL359" i="95"/>
  <c r="AL287" i="95"/>
  <c r="AL272" i="95"/>
  <c r="AL307" i="95"/>
  <c r="AL342" i="95"/>
  <c r="AL364" i="95"/>
  <c r="AL347" i="95"/>
  <c r="AL286" i="95"/>
  <c r="AL283" i="95"/>
  <c r="AL327" i="95"/>
  <c r="AL356" i="95"/>
  <c r="AL317" i="95"/>
  <c r="AL384" i="95"/>
  <c r="D255" i="93" s="1"/>
  <c r="G255" i="93" s="1"/>
  <c r="AL332" i="95"/>
  <c r="AL392" i="95"/>
  <c r="AL306" i="95"/>
  <c r="AL313" i="95"/>
  <c r="AL290" i="95"/>
  <c r="AL331" i="95"/>
  <c r="AL284" i="95"/>
  <c r="AL315" i="95"/>
  <c r="AL301" i="95"/>
  <c r="AL346" i="95"/>
  <c r="AL385" i="95"/>
  <c r="AL369" i="95"/>
  <c r="AL383" i="95"/>
  <c r="AL320" i="95"/>
  <c r="AL321" i="95"/>
  <c r="AL370" i="95"/>
  <c r="AL350" i="95"/>
  <c r="AL277" i="95"/>
  <c r="AL325" i="95"/>
  <c r="AL357" i="95"/>
  <c r="AL358" i="95"/>
  <c r="AL318" i="95"/>
  <c r="AL312" i="95"/>
  <c r="AL334" i="95"/>
  <c r="AL341" i="95"/>
  <c r="AL366" i="95"/>
  <c r="AL372" i="95"/>
  <c r="AL376" i="95"/>
  <c r="AL295" i="95"/>
  <c r="AL302" i="95"/>
  <c r="AL337" i="95"/>
  <c r="AL363" i="95"/>
  <c r="AL288" i="95"/>
  <c r="AL336" i="95"/>
  <c r="AL391" i="95"/>
  <c r="AL333" i="95"/>
  <c r="AL299" i="95"/>
  <c r="AL367" i="95"/>
  <c r="AL351" i="95"/>
  <c r="AL310" i="95"/>
  <c r="AL293" i="95"/>
  <c r="AL354" i="95"/>
  <c r="AL285" i="95"/>
  <c r="AL281" i="95"/>
  <c r="AL291" i="95"/>
  <c r="AL380" i="95"/>
  <c r="D251" i="93" s="1"/>
  <c r="G251" i="93" s="1"/>
  <c r="AL314" i="95"/>
  <c r="AL352" i="95"/>
  <c r="AL323" i="95"/>
  <c r="AL282" i="95"/>
  <c r="AL365" i="95"/>
  <c r="AL292" i="95"/>
  <c r="G133" i="116"/>
  <c r="G42" i="116"/>
  <c r="G86" i="116"/>
  <c r="AL274" i="113"/>
  <c r="D145" i="116" s="1"/>
  <c r="G145" i="116" s="1"/>
  <c r="AL284" i="113"/>
  <c r="AL300" i="113"/>
  <c r="D171" i="116" s="1"/>
  <c r="G171" i="116" s="1"/>
  <c r="AL297" i="113"/>
  <c r="AL304" i="113"/>
  <c r="D175" i="116" s="1"/>
  <c r="G175" i="116" s="1"/>
  <c r="AL331" i="113"/>
  <c r="AL314" i="113"/>
  <c r="D185" i="116" s="1"/>
  <c r="G185" i="116" s="1"/>
  <c r="AL363" i="113"/>
  <c r="AL340" i="113"/>
  <c r="D211" i="116" s="1"/>
  <c r="G211" i="116" s="1"/>
  <c r="AL359" i="113"/>
  <c r="AL350" i="113"/>
  <c r="D221" i="116" s="1"/>
  <c r="G221" i="116" s="1"/>
  <c r="I92" i="107" s="1"/>
  <c r="AL383" i="113"/>
  <c r="AL394" i="113"/>
  <c r="D265" i="116" s="1"/>
  <c r="G265" i="116" s="1"/>
  <c r="G101" i="116"/>
  <c r="G30" i="116"/>
  <c r="G78" i="116"/>
  <c r="G27" i="116"/>
  <c r="G98" i="116"/>
  <c r="G26" i="116"/>
  <c r="G75" i="116"/>
  <c r="G45" i="116"/>
  <c r="AL277" i="113"/>
  <c r="AL285" i="113"/>
  <c r="AL334" i="113"/>
  <c r="D205" i="116" s="1"/>
  <c r="G205" i="116" s="1"/>
  <c r="AL299" i="113"/>
  <c r="AL306" i="113"/>
  <c r="D177" i="116" s="1"/>
  <c r="G177" i="116" s="1"/>
  <c r="AL335" i="113"/>
  <c r="AL315" i="113"/>
  <c r="AL341" i="113"/>
  <c r="AL362" i="113"/>
  <c r="D233" i="116" s="1"/>
  <c r="G233" i="116" s="1"/>
  <c r="I104" i="107" s="1"/>
  <c r="AL351" i="113"/>
  <c r="AL384" i="113"/>
  <c r="D255" i="116" s="1"/>
  <c r="G255" i="116" s="1"/>
  <c r="G22" i="116"/>
  <c r="G58" i="116"/>
  <c r="G107" i="116"/>
  <c r="G87" i="116"/>
  <c r="G18" i="116"/>
  <c r="G104" i="116"/>
  <c r="G35" i="116"/>
  <c r="AL278" i="113"/>
  <c r="D149" i="116" s="1"/>
  <c r="G149" i="116" s="1"/>
  <c r="AL286" i="113"/>
  <c r="D157" i="116" s="1"/>
  <c r="G157" i="116" s="1"/>
  <c r="AL291" i="113"/>
  <c r="AL330" i="113"/>
  <c r="D201" i="116" s="1"/>
  <c r="G201" i="116" s="1"/>
  <c r="AL307" i="113"/>
  <c r="AL365" i="113"/>
  <c r="AL316" i="113"/>
  <c r="D187" i="116" s="1"/>
  <c r="G187" i="116" s="1"/>
  <c r="AL325" i="113"/>
  <c r="AL342" i="113"/>
  <c r="D213" i="116" s="1"/>
  <c r="G213" i="116" s="1"/>
  <c r="I84" i="107" s="1"/>
  <c r="AL364" i="113"/>
  <c r="D235" i="116" s="1"/>
  <c r="G235" i="116" s="1"/>
  <c r="AL352" i="113"/>
  <c r="D223" i="116" s="1"/>
  <c r="G223" i="116" s="1"/>
  <c r="AL385" i="113"/>
  <c r="G53" i="116"/>
  <c r="AL367" i="113"/>
  <c r="G72" i="116"/>
  <c r="G106" i="116"/>
  <c r="G76" i="116"/>
  <c r="G47" i="116"/>
  <c r="G31" i="116"/>
  <c r="AL279" i="113"/>
  <c r="AL287" i="113"/>
  <c r="AL292" i="113"/>
  <c r="D163" i="116" s="1"/>
  <c r="G163" i="116" s="1"/>
  <c r="AL328" i="113"/>
  <c r="D199" i="116" s="1"/>
  <c r="G199" i="116" s="1"/>
  <c r="AL308" i="113"/>
  <c r="D179" i="116" s="1"/>
  <c r="G179" i="116" s="1"/>
  <c r="AL309" i="113"/>
  <c r="AL317" i="113"/>
  <c r="AL370" i="113"/>
  <c r="D241" i="116" s="1"/>
  <c r="G241" i="116" s="1"/>
  <c r="AL343" i="113"/>
  <c r="AL366" i="113"/>
  <c r="D237" i="116" s="1"/>
  <c r="G237" i="116" s="1"/>
  <c r="I108" i="107" s="1"/>
  <c r="AL353" i="113"/>
  <c r="AL376" i="113"/>
  <c r="D247" i="116" s="1"/>
  <c r="G247" i="116" s="1"/>
  <c r="AL386" i="113"/>
  <c r="D257" i="116" s="1"/>
  <c r="G257" i="116" s="1"/>
  <c r="G39" i="116"/>
  <c r="AL380" i="113"/>
  <c r="D251" i="116" s="1"/>
  <c r="G251" i="116" s="1"/>
  <c r="AL332" i="113"/>
  <c r="D203" i="116" s="1"/>
  <c r="G203" i="116" s="1"/>
  <c r="AL280" i="113"/>
  <c r="AL288" i="113"/>
  <c r="AL293" i="113"/>
  <c r="AL336" i="113"/>
  <c r="D207" i="116" s="1"/>
  <c r="G207" i="116" s="1"/>
  <c r="AL329" i="113"/>
  <c r="AL310" i="113"/>
  <c r="D181" i="116" s="1"/>
  <c r="G181" i="116" s="1"/>
  <c r="AL318" i="113"/>
  <c r="D189" i="116" s="1"/>
  <c r="G189" i="116" s="1"/>
  <c r="AL324" i="113"/>
  <c r="D195" i="116" s="1"/>
  <c r="G195" i="116" s="1"/>
  <c r="AL345" i="113"/>
  <c r="AL369" i="113"/>
  <c r="AL354" i="113"/>
  <c r="D225" i="116" s="1"/>
  <c r="G225" i="116" s="1"/>
  <c r="I96" i="107" s="1"/>
  <c r="AL377" i="113"/>
  <c r="AL387" i="113"/>
  <c r="G95" i="116"/>
  <c r="G23" i="116"/>
  <c r="G57" i="116"/>
  <c r="G112" i="116"/>
  <c r="G119" i="116"/>
  <c r="G111" i="116"/>
  <c r="G54" i="116"/>
  <c r="AL271" i="113"/>
  <c r="AL281" i="113"/>
  <c r="AL289" i="113"/>
  <c r="AL294" i="113"/>
  <c r="D165" i="116" s="1"/>
  <c r="G165" i="116" s="1"/>
  <c r="AL301" i="113"/>
  <c r="AL333" i="113"/>
  <c r="AL311" i="113"/>
  <c r="AL319" i="113"/>
  <c r="AL323" i="113"/>
  <c r="AL371" i="113"/>
  <c r="AL356" i="113"/>
  <c r="D227" i="116" s="1"/>
  <c r="G227" i="116" s="1"/>
  <c r="AL378" i="113"/>
  <c r="D249" i="116" s="1"/>
  <c r="G249" i="116" s="1"/>
  <c r="AL389" i="113"/>
  <c r="D260" i="116" s="1"/>
  <c r="G260" i="116" s="1"/>
  <c r="G84" i="116"/>
  <c r="G14" i="116"/>
  <c r="G83" i="116"/>
  <c r="G13" i="116"/>
  <c r="G59" i="116"/>
  <c r="G21" i="116"/>
  <c r="G56" i="116"/>
  <c r="G64" i="116"/>
  <c r="G36" i="116"/>
  <c r="AL272" i="113"/>
  <c r="D143" i="116" s="1"/>
  <c r="G143" i="116" s="1"/>
  <c r="I13" i="107" s="1"/>
  <c r="AL282" i="113"/>
  <c r="D153" i="116" s="1"/>
  <c r="G153" i="116" s="1"/>
  <c r="AL290" i="113"/>
  <c r="D161" i="116" s="1"/>
  <c r="G161" i="116" s="1"/>
  <c r="AL295" i="113"/>
  <c r="AL302" i="113"/>
  <c r="D173" i="116" s="1"/>
  <c r="G173" i="116" s="1"/>
  <c r="AL337" i="113"/>
  <c r="AL312" i="113"/>
  <c r="D183" i="116" s="1"/>
  <c r="G183" i="116" s="1"/>
  <c r="AL320" i="113"/>
  <c r="D191" i="116" s="1"/>
  <c r="G191" i="116" s="1"/>
  <c r="AL358" i="113"/>
  <c r="D229" i="116" s="1"/>
  <c r="G229" i="116" s="1"/>
  <c r="I100" i="107" s="1"/>
  <c r="AL346" i="113"/>
  <c r="D217" i="116" s="1"/>
  <c r="G217" i="116" s="1"/>
  <c r="I88" i="107" s="1"/>
  <c r="AL379" i="113"/>
  <c r="AL391" i="113"/>
  <c r="G74" i="116"/>
  <c r="G44" i="116"/>
  <c r="G43" i="116"/>
  <c r="AL372" i="113"/>
  <c r="D243" i="116" s="1"/>
  <c r="G243" i="116" s="1"/>
  <c r="G51" i="116"/>
  <c r="G81" i="116"/>
  <c r="G100" i="116"/>
  <c r="G65" i="116"/>
  <c r="G48" i="116"/>
  <c r="G110" i="116"/>
  <c r="G55" i="116"/>
  <c r="G97" i="116"/>
  <c r="AL273" i="113"/>
  <c r="AL283" i="113"/>
  <c r="AL298" i="113"/>
  <c r="D169" i="116" s="1"/>
  <c r="G169" i="116" s="1"/>
  <c r="AL296" i="113"/>
  <c r="D167" i="116" s="1"/>
  <c r="G167" i="116" s="1"/>
  <c r="AL303" i="113"/>
  <c r="AL327" i="113"/>
  <c r="AL313" i="113"/>
  <c r="AL321" i="113"/>
  <c r="AL360" i="113"/>
  <c r="D231" i="116" s="1"/>
  <c r="G231" i="116" s="1"/>
  <c r="AL357" i="113"/>
  <c r="AL347" i="113"/>
  <c r="AL392" i="113"/>
  <c r="D263" i="116" s="1"/>
  <c r="G263" i="116" s="1"/>
  <c r="G103" i="116"/>
  <c r="G33" i="116"/>
  <c r="G91" i="116"/>
  <c r="G28" i="116"/>
  <c r="G99" i="116"/>
  <c r="G71" i="116"/>
  <c r="G111" i="93"/>
  <c r="AN13" i="95"/>
  <c r="AN117" i="95"/>
  <c r="AN116" i="95"/>
  <c r="N112" i="111"/>
  <c r="F84" i="85"/>
  <c r="F45" i="85"/>
  <c r="F33" i="85"/>
  <c r="AN111" i="95"/>
  <c r="AN81" i="95"/>
  <c r="AN19" i="95"/>
  <c r="G121" i="93"/>
  <c r="AN105" i="95"/>
  <c r="AN124" i="95"/>
  <c r="AN102" i="95"/>
  <c r="AN31" i="95"/>
  <c r="AN110" i="95"/>
  <c r="AN92" i="95"/>
  <c r="AN61" i="95"/>
  <c r="AN123" i="95"/>
  <c r="G34" i="93"/>
  <c r="G27" i="93"/>
  <c r="AN97" i="95"/>
  <c r="AN131" i="95"/>
  <c r="AN63" i="95"/>
  <c r="AN59" i="95"/>
  <c r="AN112" i="95"/>
  <c r="AN134" i="95"/>
  <c r="AN32" i="95"/>
  <c r="AN50" i="95"/>
  <c r="AN129" i="95"/>
  <c r="AN24" i="95"/>
  <c r="AN80" i="95"/>
  <c r="AN20" i="95"/>
  <c r="G12" i="93"/>
  <c r="AN99" i="95"/>
  <c r="AN48" i="95"/>
  <c r="AN100" i="95"/>
  <c r="AN125" i="95"/>
  <c r="AN87" i="95"/>
  <c r="AN58" i="95"/>
  <c r="AN104" i="95"/>
  <c r="AN49" i="95"/>
  <c r="AN47" i="95"/>
  <c r="G74" i="93"/>
  <c r="AN82" i="95"/>
  <c r="AN83" i="95"/>
  <c r="AN93" i="95"/>
  <c r="AN56" i="95"/>
  <c r="AN43" i="95"/>
  <c r="AN30" i="95"/>
  <c r="AN44" i="95"/>
  <c r="G61" i="93"/>
  <c r="AN75" i="95"/>
  <c r="G75" i="93"/>
  <c r="G29" i="93"/>
  <c r="G41" i="93"/>
  <c r="G40" i="93"/>
  <c r="AN17" i="95"/>
  <c r="AN77" i="95"/>
  <c r="AN85" i="95" l="1"/>
  <c r="AN37" i="95"/>
  <c r="G53" i="93"/>
  <c r="AN25" i="95"/>
  <c r="AN91" i="95"/>
  <c r="G56" i="93"/>
  <c r="AN38" i="95"/>
  <c r="AN107" i="95"/>
  <c r="G52" i="93"/>
  <c r="AN67" i="95"/>
  <c r="AN57" i="95"/>
  <c r="G72" i="93"/>
  <c r="F95" i="85"/>
  <c r="F127" i="85"/>
  <c r="G127" i="85" s="1"/>
  <c r="F125" i="85"/>
  <c r="G125" i="85" s="1"/>
  <c r="AN34" i="95"/>
  <c r="G55" i="93"/>
  <c r="G55" i="111" s="1"/>
  <c r="AN68" i="95"/>
  <c r="AN70" i="95"/>
  <c r="AN90" i="95"/>
  <c r="AN53" i="95"/>
  <c r="F35" i="85"/>
  <c r="G35" i="85" s="1"/>
  <c r="G42" i="93"/>
  <c r="F42" i="85" s="1"/>
  <c r="AN22" i="95"/>
  <c r="AN72" i="95"/>
  <c r="AN42" i="95"/>
  <c r="AN35" i="95"/>
  <c r="G37" i="93"/>
  <c r="G37" i="111" s="1"/>
  <c r="AN86" i="95"/>
  <c r="AN27" i="95"/>
  <c r="AN76" i="95"/>
  <c r="F78" i="85"/>
  <c r="G70" i="116"/>
  <c r="H71" i="85" s="1"/>
  <c r="G49" i="116"/>
  <c r="H49" i="85" s="1"/>
  <c r="G120" i="116"/>
  <c r="G77" i="116"/>
  <c r="H81" i="111" s="1"/>
  <c r="G94" i="116"/>
  <c r="G108" i="116"/>
  <c r="H112" i="111" s="1"/>
  <c r="G66" i="116"/>
  <c r="H66" i="85" s="1"/>
  <c r="L66" i="85" s="1"/>
  <c r="G124" i="116"/>
  <c r="H125" i="85" s="1"/>
  <c r="G88" i="116"/>
  <c r="H89" i="85" s="1"/>
  <c r="G41" i="116"/>
  <c r="H41" i="85" s="1"/>
  <c r="G20" i="116"/>
  <c r="G29" i="116"/>
  <c r="H29" i="111" s="1"/>
  <c r="G113" i="116"/>
  <c r="G69" i="116"/>
  <c r="H69" i="111" s="1"/>
  <c r="G37" i="116"/>
  <c r="H37" i="85" s="1"/>
  <c r="G127" i="93"/>
  <c r="F128" i="85" s="1"/>
  <c r="AN126" i="95"/>
  <c r="G128" i="93"/>
  <c r="AN127" i="95"/>
  <c r="F69" i="85"/>
  <c r="G69" i="85" s="1"/>
  <c r="F118" i="85"/>
  <c r="G118" i="85" s="1"/>
  <c r="G121" i="111"/>
  <c r="F133" i="85"/>
  <c r="G133" i="85" s="1"/>
  <c r="F24" i="85"/>
  <c r="G24" i="85" s="1"/>
  <c r="F50" i="85"/>
  <c r="G50" i="85" s="1"/>
  <c r="F77" i="85"/>
  <c r="G77" i="85" s="1"/>
  <c r="F54" i="85"/>
  <c r="G54" i="85" s="1"/>
  <c r="F25" i="85"/>
  <c r="G25" i="85" s="1"/>
  <c r="F82" i="85"/>
  <c r="G82" i="85" s="1"/>
  <c r="F79" i="85"/>
  <c r="G79" i="85" s="1"/>
  <c r="F119" i="85"/>
  <c r="F83" i="85"/>
  <c r="F126" i="85"/>
  <c r="G122" i="111"/>
  <c r="F129" i="85"/>
  <c r="G132" i="111"/>
  <c r="AN132" i="95"/>
  <c r="F134" i="85"/>
  <c r="G120" i="93"/>
  <c r="G124" i="111" s="1"/>
  <c r="AN29" i="95"/>
  <c r="G132" i="116"/>
  <c r="H136" i="111" s="1"/>
  <c r="G47" i="93"/>
  <c r="AN21" i="95"/>
  <c r="AN106" i="95"/>
  <c r="AN14" i="95"/>
  <c r="G125" i="116"/>
  <c r="H126" i="85" s="1"/>
  <c r="G130" i="116"/>
  <c r="AN94" i="95"/>
  <c r="G19" i="93"/>
  <c r="G13" i="93"/>
  <c r="F13" i="85" s="1"/>
  <c r="G65" i="93"/>
  <c r="G65" i="111" s="1"/>
  <c r="G126" i="116"/>
  <c r="H130" i="111" s="1"/>
  <c r="G118" i="116"/>
  <c r="G61" i="116"/>
  <c r="H61" i="111" s="1"/>
  <c r="G135" i="116"/>
  <c r="H139" i="111" s="1"/>
  <c r="G92" i="116"/>
  <c r="H96" i="111" s="1"/>
  <c r="AN109" i="95"/>
  <c r="F22" i="85"/>
  <c r="AN65" i="95"/>
  <c r="G52" i="116"/>
  <c r="H52" i="85" s="1"/>
  <c r="AN23" i="95"/>
  <c r="G119" i="93"/>
  <c r="G70" i="93"/>
  <c r="G71" i="111" s="1"/>
  <c r="G42" i="111"/>
  <c r="G34" i="111"/>
  <c r="G73" i="111"/>
  <c r="D218" i="116"/>
  <c r="G218" i="116" s="1"/>
  <c r="I89" i="107" s="1"/>
  <c r="D196" i="116"/>
  <c r="G196" i="116" s="1"/>
  <c r="D202" i="116"/>
  <c r="G202" i="116" s="1"/>
  <c r="D163" i="93"/>
  <c r="G163" i="93" s="1"/>
  <c r="D162" i="93"/>
  <c r="G162" i="93" s="1"/>
  <c r="D238" i="93"/>
  <c r="G238" i="93" s="1"/>
  <c r="D173" i="93"/>
  <c r="G173" i="93" s="1"/>
  <c r="D189" i="93"/>
  <c r="G189" i="93" s="1"/>
  <c r="D192" i="93"/>
  <c r="G192" i="93" s="1"/>
  <c r="D155" i="93"/>
  <c r="G155" i="93" s="1"/>
  <c r="D188" i="93"/>
  <c r="G188" i="93" s="1"/>
  <c r="D171" i="93"/>
  <c r="G171" i="93" s="1"/>
  <c r="D175" i="93"/>
  <c r="G175" i="93" s="1"/>
  <c r="D187" i="93"/>
  <c r="G187" i="93" s="1"/>
  <c r="D144" i="93"/>
  <c r="G144" i="93" s="1"/>
  <c r="G27" i="111"/>
  <c r="G14" i="111"/>
  <c r="D228" i="116"/>
  <c r="G228" i="116" s="1"/>
  <c r="D154" i="116"/>
  <c r="G154" i="116" s="1"/>
  <c r="I98" i="107"/>
  <c r="D160" i="116"/>
  <c r="G160" i="116" s="1"/>
  <c r="D224" i="116"/>
  <c r="G224" i="116" s="1"/>
  <c r="D222" i="116"/>
  <c r="G222" i="116" s="1"/>
  <c r="I93" i="107" s="1"/>
  <c r="D156" i="116"/>
  <c r="G156" i="116" s="1"/>
  <c r="D236" i="93"/>
  <c r="G236" i="93" s="1"/>
  <c r="D152" i="93"/>
  <c r="G152" i="93" s="1"/>
  <c r="D170" i="93"/>
  <c r="G170" i="93" s="1"/>
  <c r="D166" i="93"/>
  <c r="G166" i="93" s="1"/>
  <c r="D191" i="93"/>
  <c r="G191" i="93" s="1"/>
  <c r="D202" i="93"/>
  <c r="G202" i="93" s="1"/>
  <c r="D227" i="93"/>
  <c r="D235" i="93"/>
  <c r="D165" i="93"/>
  <c r="G165" i="93" s="1"/>
  <c r="D195" i="93"/>
  <c r="G195" i="93" s="1"/>
  <c r="D145" i="93"/>
  <c r="G145" i="93" s="1"/>
  <c r="D201" i="93"/>
  <c r="G201" i="93" s="1"/>
  <c r="D258" i="93"/>
  <c r="G258" i="93" s="1"/>
  <c r="G112" i="111"/>
  <c r="G57" i="111"/>
  <c r="G25" i="111"/>
  <c r="G116" i="111"/>
  <c r="G20" i="111"/>
  <c r="G54" i="111"/>
  <c r="G97" i="111"/>
  <c r="G51" i="111"/>
  <c r="G48" i="111"/>
  <c r="G21" i="111"/>
  <c r="G18" i="111"/>
  <c r="G128" i="111"/>
  <c r="G50" i="111"/>
  <c r="G15" i="111"/>
  <c r="G62" i="111"/>
  <c r="G45" i="111"/>
  <c r="G60" i="111"/>
  <c r="G125" i="111"/>
  <c r="G40" i="111"/>
  <c r="G29" i="111"/>
  <c r="I102" i="107"/>
  <c r="D144" i="116"/>
  <c r="G144" i="116" s="1"/>
  <c r="D242" i="116"/>
  <c r="G242" i="116" s="1"/>
  <c r="D152" i="116"/>
  <c r="G152" i="116" s="1"/>
  <c r="D258" i="116"/>
  <c r="G258" i="116" s="1"/>
  <c r="D200" i="116"/>
  <c r="G200" i="116" s="1"/>
  <c r="D158" i="116"/>
  <c r="G158" i="116" s="1"/>
  <c r="D236" i="116"/>
  <c r="G236" i="116" s="1"/>
  <c r="D148" i="116"/>
  <c r="G148" i="116" s="1"/>
  <c r="D254" i="116"/>
  <c r="G254" i="116" s="1"/>
  <c r="D168" i="116"/>
  <c r="G168" i="116" s="1"/>
  <c r="D153" i="93"/>
  <c r="G153" i="93" s="1"/>
  <c r="D156" i="93"/>
  <c r="G156" i="93" s="1"/>
  <c r="D204" i="93"/>
  <c r="G204" i="93" s="1"/>
  <c r="D247" i="93"/>
  <c r="G247" i="93" s="1"/>
  <c r="D229" i="93"/>
  <c r="D254" i="93"/>
  <c r="G254" i="93" s="1"/>
  <c r="D161" i="93"/>
  <c r="G161" i="93" s="1"/>
  <c r="D213" i="93"/>
  <c r="G213" i="93" s="1"/>
  <c r="D248" i="93"/>
  <c r="G248" i="93" s="1"/>
  <c r="D169" i="93"/>
  <c r="G169" i="93" s="1"/>
  <c r="D151" i="93"/>
  <c r="G151" i="93" s="1"/>
  <c r="D142" i="93"/>
  <c r="D249" i="93"/>
  <c r="G249" i="93" s="1"/>
  <c r="G115" i="111"/>
  <c r="D192" i="116"/>
  <c r="G192" i="116" s="1"/>
  <c r="D208" i="116"/>
  <c r="G208" i="116" s="1"/>
  <c r="D194" i="116"/>
  <c r="G194" i="116" s="1"/>
  <c r="D142" i="116"/>
  <c r="G142" i="116" s="1"/>
  <c r="D248" i="116"/>
  <c r="G248" i="116" s="1"/>
  <c r="D214" i="116"/>
  <c r="G214" i="116" s="1"/>
  <c r="I85" i="107" s="1"/>
  <c r="D150" i="116"/>
  <c r="G150" i="116" s="1"/>
  <c r="D178" i="116"/>
  <c r="G178" i="116" s="1"/>
  <c r="D212" i="116"/>
  <c r="G212" i="116" s="1"/>
  <c r="D225" i="93"/>
  <c r="G225" i="93" s="1"/>
  <c r="D262" i="93"/>
  <c r="G262" i="93" s="1"/>
  <c r="D243" i="93"/>
  <c r="G243" i="93" s="1"/>
  <c r="D228" i="93"/>
  <c r="D240" i="93"/>
  <c r="G240" i="93" s="1"/>
  <c r="D184" i="93"/>
  <c r="G184" i="93" s="1"/>
  <c r="D198" i="93"/>
  <c r="G198" i="93" s="1"/>
  <c r="D178" i="93"/>
  <c r="G178" i="93" s="1"/>
  <c r="D179" i="93"/>
  <c r="G179" i="93" s="1"/>
  <c r="D206" i="93"/>
  <c r="G206" i="93" s="1"/>
  <c r="D180" i="93"/>
  <c r="G180" i="93" s="1"/>
  <c r="D149" i="93"/>
  <c r="G149" i="93" s="1"/>
  <c r="G99" i="111"/>
  <c r="G111" i="111"/>
  <c r="G58" i="111"/>
  <c r="G28" i="111"/>
  <c r="G130" i="111"/>
  <c r="G136" i="111"/>
  <c r="G96" i="111"/>
  <c r="G110" i="111"/>
  <c r="G26" i="111"/>
  <c r="G32" i="111"/>
  <c r="G90" i="111"/>
  <c r="G104" i="111"/>
  <c r="G33" i="111"/>
  <c r="G76" i="111"/>
  <c r="G56" i="111"/>
  <c r="D184" i="116"/>
  <c r="G184" i="116" s="1"/>
  <c r="D190" i="116"/>
  <c r="G190" i="116" s="1"/>
  <c r="D164" i="116"/>
  <c r="G164" i="116" s="1"/>
  <c r="D256" i="116"/>
  <c r="G256" i="116" s="1"/>
  <c r="D186" i="116"/>
  <c r="G186" i="116" s="1"/>
  <c r="D230" i="116"/>
  <c r="G230" i="116" s="1"/>
  <c r="I101" i="107" s="1"/>
  <c r="D155" i="116"/>
  <c r="G155" i="116" s="1"/>
  <c r="D194" i="93"/>
  <c r="G194" i="93" s="1"/>
  <c r="D207" i="93"/>
  <c r="G207" i="93" s="1"/>
  <c r="D237" i="93"/>
  <c r="G237" i="93" s="1"/>
  <c r="D196" i="93"/>
  <c r="G196" i="93" s="1"/>
  <c r="D256" i="93"/>
  <c r="G256" i="93" s="1"/>
  <c r="D177" i="93"/>
  <c r="G177" i="93" s="1"/>
  <c r="D143" i="93"/>
  <c r="G143" i="93" s="1"/>
  <c r="D211" i="93"/>
  <c r="G211" i="93" s="1"/>
  <c r="D199" i="93"/>
  <c r="G199" i="93" s="1"/>
  <c r="D216" i="93"/>
  <c r="G216" i="93" s="1"/>
  <c r="D233" i="93"/>
  <c r="D200" i="93"/>
  <c r="G200" i="93" s="1"/>
  <c r="G52" i="111"/>
  <c r="D198" i="116"/>
  <c r="G198" i="116" s="1"/>
  <c r="D262" i="116"/>
  <c r="G262" i="116" s="1"/>
  <c r="D166" i="116"/>
  <c r="G166" i="116" s="1"/>
  <c r="D182" i="116"/>
  <c r="G182" i="116" s="1"/>
  <c r="D240" i="116"/>
  <c r="G240" i="116" s="1"/>
  <c r="D159" i="116"/>
  <c r="G159" i="116" s="1"/>
  <c r="D188" i="116"/>
  <c r="G188" i="116" s="1"/>
  <c r="I94" i="107"/>
  <c r="D162" i="116"/>
  <c r="G162" i="116" s="1"/>
  <c r="D206" i="116"/>
  <c r="G206" i="116" s="1"/>
  <c r="I82" i="107"/>
  <c r="I15" i="107"/>
  <c r="D223" i="93"/>
  <c r="G223" i="93" s="1"/>
  <c r="D164" i="93"/>
  <c r="G164" i="93" s="1"/>
  <c r="D159" i="93"/>
  <c r="G159" i="93" s="1"/>
  <c r="D212" i="93"/>
  <c r="G212" i="93" s="1"/>
  <c r="D148" i="93"/>
  <c r="G148" i="93" s="1"/>
  <c r="D217" i="93"/>
  <c r="G217" i="93" s="1"/>
  <c r="D263" i="93"/>
  <c r="G263" i="93" s="1"/>
  <c r="D154" i="93"/>
  <c r="G154" i="93" s="1"/>
  <c r="D158" i="93"/>
  <c r="G158" i="93" s="1"/>
  <c r="D250" i="93"/>
  <c r="G250" i="93" s="1"/>
  <c r="D231" i="93"/>
  <c r="G231" i="93" s="1"/>
  <c r="D160" i="93"/>
  <c r="G160" i="93" s="1"/>
  <c r="D242" i="93"/>
  <c r="G242" i="93" s="1"/>
  <c r="D168" i="93"/>
  <c r="G168" i="93" s="1"/>
  <c r="D257" i="93"/>
  <c r="G257" i="93" s="1"/>
  <c r="G39" i="111"/>
  <c r="G139" i="111"/>
  <c r="G72" i="111"/>
  <c r="G88" i="111"/>
  <c r="G66" i="111"/>
  <c r="G24" i="111"/>
  <c r="G30" i="111"/>
  <c r="G87" i="111"/>
  <c r="G68" i="111"/>
  <c r="G86" i="111"/>
  <c r="G117" i="111"/>
  <c r="G22" i="111"/>
  <c r="G114" i="111"/>
  <c r="G64" i="111"/>
  <c r="G31" i="111"/>
  <c r="G59" i="111"/>
  <c r="G98" i="111"/>
  <c r="G105" i="111"/>
  <c r="G49" i="111"/>
  <c r="G44" i="111"/>
  <c r="G75" i="111"/>
  <c r="G41" i="111"/>
  <c r="G61" i="111"/>
  <c r="G53" i="111"/>
  <c r="D174" i="116"/>
  <c r="G174" i="116" s="1"/>
  <c r="D250" i="116"/>
  <c r="G250" i="116" s="1"/>
  <c r="D204" i="116"/>
  <c r="G204" i="116" s="1"/>
  <c r="D216" i="116"/>
  <c r="G216" i="116" s="1"/>
  <c r="D151" i="116"/>
  <c r="G151" i="116" s="1"/>
  <c r="D180" i="116"/>
  <c r="G180" i="116" s="1"/>
  <c r="I106" i="107"/>
  <c r="D234" i="116"/>
  <c r="G234" i="116" s="1"/>
  <c r="I105" i="107" s="1"/>
  <c r="D185" i="93"/>
  <c r="G185" i="93" s="1"/>
  <c r="D181" i="93"/>
  <c r="G181" i="93" s="1"/>
  <c r="D234" i="93"/>
  <c r="D205" i="93"/>
  <c r="G205" i="93" s="1"/>
  <c r="D221" i="93"/>
  <c r="G221" i="93" s="1"/>
  <c r="D172" i="93"/>
  <c r="G172" i="93" s="1"/>
  <c r="D203" i="93"/>
  <c r="G203" i="93" s="1"/>
  <c r="D157" i="93"/>
  <c r="G157" i="93" s="1"/>
  <c r="D230" i="93"/>
  <c r="G230" i="93" s="1"/>
  <c r="D182" i="93"/>
  <c r="G182" i="93" s="1"/>
  <c r="D190" i="93"/>
  <c r="G190" i="93" s="1"/>
  <c r="D224" i="93"/>
  <c r="G224" i="93" s="1"/>
  <c r="D150" i="93"/>
  <c r="G150" i="93" s="1"/>
  <c r="G12" i="111"/>
  <c r="D172" i="116"/>
  <c r="G172" i="116" s="1"/>
  <c r="D238" i="116"/>
  <c r="G238" i="116" s="1"/>
  <c r="D170" i="116"/>
  <c r="G170" i="116" s="1"/>
  <c r="D222" i="93"/>
  <c r="G222" i="93" s="1"/>
  <c r="D208" i="93"/>
  <c r="G208" i="93" s="1"/>
  <c r="D183" i="93"/>
  <c r="G183" i="93" s="1"/>
  <c r="D241" i="93"/>
  <c r="G241" i="93" s="1"/>
  <c r="D186" i="93"/>
  <c r="G186" i="93" s="1"/>
  <c r="D218" i="93"/>
  <c r="G218" i="93" s="1"/>
  <c r="D174" i="93"/>
  <c r="G174" i="93" s="1"/>
  <c r="D167" i="93"/>
  <c r="G167" i="93" s="1"/>
  <c r="D264" i="93"/>
  <c r="G264" i="93" s="1"/>
  <c r="D214" i="93"/>
  <c r="G214" i="93" s="1"/>
  <c r="G23" i="111"/>
  <c r="G77" i="111"/>
  <c r="G36" i="111"/>
  <c r="G74" i="111"/>
  <c r="G85" i="111"/>
  <c r="G95" i="111"/>
  <c r="G82" i="111"/>
  <c r="G43" i="111"/>
  <c r="G137" i="111"/>
  <c r="G91" i="111"/>
  <c r="G35" i="111"/>
  <c r="G69" i="111"/>
  <c r="G92" i="111"/>
  <c r="G38" i="111"/>
  <c r="G81" i="111"/>
  <c r="H114" i="111"/>
  <c r="H111" i="85"/>
  <c r="H49" i="111"/>
  <c r="H45" i="111"/>
  <c r="H45" i="85"/>
  <c r="H28" i="111"/>
  <c r="H28" i="85"/>
  <c r="H33" i="111"/>
  <c r="H33" i="85"/>
  <c r="H55" i="111"/>
  <c r="H55" i="85"/>
  <c r="H51" i="111"/>
  <c r="H51" i="85"/>
  <c r="H44" i="111"/>
  <c r="H44" i="85"/>
  <c r="H41" i="111"/>
  <c r="H56" i="111"/>
  <c r="H56" i="85"/>
  <c r="H59" i="111"/>
  <c r="H59" i="85"/>
  <c r="H39" i="111"/>
  <c r="H39" i="85"/>
  <c r="H116" i="111"/>
  <c r="H113" i="85"/>
  <c r="H23" i="111"/>
  <c r="H23" i="85"/>
  <c r="H62" i="111"/>
  <c r="H62" i="85"/>
  <c r="H77" i="111"/>
  <c r="H77" i="85"/>
  <c r="H50" i="111"/>
  <c r="H50" i="85"/>
  <c r="H53" i="111"/>
  <c r="H53" i="85"/>
  <c r="H108" i="111"/>
  <c r="H105" i="85"/>
  <c r="H86" i="111"/>
  <c r="H83" i="85"/>
  <c r="H102" i="111"/>
  <c r="H99" i="85"/>
  <c r="H20" i="111"/>
  <c r="H20" i="85"/>
  <c r="H97" i="111"/>
  <c r="H94" i="85"/>
  <c r="H132" i="111"/>
  <c r="H129" i="85"/>
  <c r="H95" i="111"/>
  <c r="H92" i="85"/>
  <c r="H65" i="111"/>
  <c r="H65" i="85"/>
  <c r="H75" i="111"/>
  <c r="H75" i="85"/>
  <c r="H125" i="111"/>
  <c r="H122" i="85"/>
  <c r="H54" i="111"/>
  <c r="H54" i="85"/>
  <c r="H57" i="111"/>
  <c r="H57" i="85"/>
  <c r="H98" i="111"/>
  <c r="H95" i="85"/>
  <c r="H109" i="111"/>
  <c r="H106" i="85"/>
  <c r="H32" i="111"/>
  <c r="H32" i="85"/>
  <c r="H31" i="111"/>
  <c r="H31" i="85"/>
  <c r="H12" i="111"/>
  <c r="H12" i="85"/>
  <c r="H18" i="111"/>
  <c r="H18" i="85"/>
  <c r="H111" i="111"/>
  <c r="H108" i="85"/>
  <c r="H60" i="111"/>
  <c r="H60" i="85"/>
  <c r="H82" i="111"/>
  <c r="H79" i="85"/>
  <c r="H42" i="111"/>
  <c r="H42" i="85"/>
  <c r="H131" i="111"/>
  <c r="H128" i="85"/>
  <c r="H34" i="111"/>
  <c r="H34" i="85"/>
  <c r="H103" i="111"/>
  <c r="H100" i="85"/>
  <c r="H107" i="111"/>
  <c r="H104" i="85"/>
  <c r="H101" i="111"/>
  <c r="H98" i="85"/>
  <c r="H48" i="111"/>
  <c r="H48" i="85"/>
  <c r="H104" i="111"/>
  <c r="H101" i="85"/>
  <c r="H43" i="111"/>
  <c r="H43" i="85"/>
  <c r="H36" i="111"/>
  <c r="H36" i="85"/>
  <c r="H21" i="111"/>
  <c r="H21" i="85"/>
  <c r="H13" i="111"/>
  <c r="H13" i="85"/>
  <c r="H88" i="111"/>
  <c r="H85" i="85"/>
  <c r="H73" i="111"/>
  <c r="H73" i="85"/>
  <c r="H76" i="111"/>
  <c r="H76" i="85"/>
  <c r="H105" i="111"/>
  <c r="H102" i="85"/>
  <c r="H25" i="111"/>
  <c r="H25" i="85"/>
  <c r="H115" i="111"/>
  <c r="H112" i="85"/>
  <c r="H24" i="111"/>
  <c r="H24" i="85"/>
  <c r="H124" i="111"/>
  <c r="H121" i="85"/>
  <c r="H110" i="111"/>
  <c r="H107" i="85"/>
  <c r="H91" i="111"/>
  <c r="H88" i="85"/>
  <c r="H58" i="111"/>
  <c r="H58" i="85"/>
  <c r="H27" i="111"/>
  <c r="H27" i="85"/>
  <c r="H68" i="111"/>
  <c r="H68" i="85"/>
  <c r="H15" i="111"/>
  <c r="H15" i="85"/>
  <c r="H137" i="111"/>
  <c r="H134" i="85"/>
  <c r="H72" i="111"/>
  <c r="H72" i="85"/>
  <c r="H14" i="111"/>
  <c r="H14" i="85"/>
  <c r="H40" i="111"/>
  <c r="H40" i="85"/>
  <c r="H38" i="111"/>
  <c r="H38" i="85"/>
  <c r="H117" i="111"/>
  <c r="H114" i="85"/>
  <c r="H85" i="111"/>
  <c r="H82" i="85"/>
  <c r="H74" i="111"/>
  <c r="H74" i="85"/>
  <c r="H64" i="111"/>
  <c r="H64" i="85"/>
  <c r="H87" i="111"/>
  <c r="H84" i="85"/>
  <c r="H121" i="111"/>
  <c r="H118" i="85"/>
  <c r="H123" i="111"/>
  <c r="H120" i="85"/>
  <c r="H99" i="111"/>
  <c r="H96" i="85"/>
  <c r="H47" i="111"/>
  <c r="H47" i="85"/>
  <c r="H35" i="111"/>
  <c r="H35" i="85"/>
  <c r="H19" i="111"/>
  <c r="H19" i="85"/>
  <c r="H22" i="111"/>
  <c r="H22" i="85"/>
  <c r="H26" i="111"/>
  <c r="H26" i="85"/>
  <c r="H30" i="111"/>
  <c r="H30" i="85"/>
  <c r="H90" i="111"/>
  <c r="H87" i="85"/>
  <c r="G109" i="85"/>
  <c r="G95" i="85"/>
  <c r="G36" i="85"/>
  <c r="G102" i="85"/>
  <c r="G89" i="85"/>
  <c r="G45" i="85"/>
  <c r="G18" i="85"/>
  <c r="G30" i="85"/>
  <c r="G101" i="85"/>
  <c r="G96" i="85"/>
  <c r="G113" i="85"/>
  <c r="G43" i="85"/>
  <c r="G33" i="85"/>
  <c r="K66" i="85"/>
  <c r="J66" i="111" s="1"/>
  <c r="M66" i="111" s="1"/>
  <c r="G87" i="85"/>
  <c r="G84" i="85"/>
  <c r="G72" i="85"/>
  <c r="G44" i="85"/>
  <c r="G31" i="85"/>
  <c r="G21" i="85"/>
  <c r="G111" i="85"/>
  <c r="G94" i="85"/>
  <c r="G85" i="85"/>
  <c r="G62" i="85"/>
  <c r="G28" i="85"/>
  <c r="G136" i="85"/>
  <c r="G58" i="85"/>
  <c r="F112" i="85"/>
  <c r="G32" i="85"/>
  <c r="G48" i="85"/>
  <c r="G114" i="85"/>
  <c r="G15" i="85"/>
  <c r="G59" i="85"/>
  <c r="G66" i="85"/>
  <c r="G57" i="85"/>
  <c r="G68" i="85"/>
  <c r="G26" i="85"/>
  <c r="G51" i="85"/>
  <c r="G92" i="85"/>
  <c r="G20" i="85"/>
  <c r="G23" i="85"/>
  <c r="G38" i="85"/>
  <c r="G49" i="85"/>
  <c r="G60" i="85"/>
  <c r="G107" i="85"/>
  <c r="K64" i="85"/>
  <c r="G64" i="85"/>
  <c r="G108" i="85"/>
  <c r="G93" i="85"/>
  <c r="G39" i="85"/>
  <c r="G74" i="85"/>
  <c r="G88" i="85"/>
  <c r="G126" i="85"/>
  <c r="F61" i="85"/>
  <c r="F29" i="85"/>
  <c r="F52" i="85"/>
  <c r="F73" i="85"/>
  <c r="F56" i="85"/>
  <c r="F40" i="85"/>
  <c r="F75" i="85"/>
  <c r="F27" i="85"/>
  <c r="F41" i="85"/>
  <c r="F34" i="85"/>
  <c r="F122" i="85"/>
  <c r="F14" i="85"/>
  <c r="F12" i="85"/>
  <c r="F53" i="85"/>
  <c r="F76" i="85"/>
  <c r="H37" i="111" l="1"/>
  <c r="F37" i="85"/>
  <c r="G13" i="111"/>
  <c r="F55" i="85"/>
  <c r="H92" i="111"/>
  <c r="H52" i="111"/>
  <c r="H129" i="111"/>
  <c r="H133" i="85"/>
  <c r="I133" i="85" s="1"/>
  <c r="H71" i="111"/>
  <c r="H61" i="85"/>
  <c r="I61" i="85" s="1"/>
  <c r="H66" i="111"/>
  <c r="F19" i="85"/>
  <c r="G19" i="85" s="1"/>
  <c r="H128" i="111"/>
  <c r="H78" i="85"/>
  <c r="H29" i="85"/>
  <c r="I29" i="85" s="1"/>
  <c r="K128" i="85"/>
  <c r="J131" i="111" s="1"/>
  <c r="G128" i="85"/>
  <c r="H69" i="85"/>
  <c r="I69" i="85" s="1"/>
  <c r="H109" i="85"/>
  <c r="I109" i="85" s="1"/>
  <c r="H119" i="85"/>
  <c r="H122" i="111"/>
  <c r="G142" i="93"/>
  <c r="G12" i="107" s="1"/>
  <c r="H12" i="107" s="1"/>
  <c r="G131" i="111"/>
  <c r="H136" i="85"/>
  <c r="F47" i="85"/>
  <c r="G47" i="85" s="1"/>
  <c r="H93" i="85"/>
  <c r="I93" i="85" s="1"/>
  <c r="F71" i="85"/>
  <c r="K71" i="85" s="1"/>
  <c r="L71" i="85" s="1"/>
  <c r="G22" i="85"/>
  <c r="K22" i="85" s="1"/>
  <c r="L22" i="85" s="1"/>
  <c r="I26" i="85"/>
  <c r="I52" i="85"/>
  <c r="I118" i="85"/>
  <c r="I74" i="85"/>
  <c r="I38" i="85"/>
  <c r="I72" i="85"/>
  <c r="I27" i="85"/>
  <c r="I107" i="85"/>
  <c r="I24" i="85"/>
  <c r="I25" i="85"/>
  <c r="I73" i="85"/>
  <c r="I36" i="85"/>
  <c r="I98" i="85"/>
  <c r="I34" i="85"/>
  <c r="I12" i="85"/>
  <c r="I106" i="85"/>
  <c r="I122" i="85"/>
  <c r="I129" i="85"/>
  <c r="I99" i="85"/>
  <c r="I53" i="85"/>
  <c r="I62" i="85"/>
  <c r="I44" i="85"/>
  <c r="I33" i="85"/>
  <c r="I111" i="85"/>
  <c r="I68" i="85"/>
  <c r="I48" i="85"/>
  <c r="I32" i="85"/>
  <c r="I105" i="85"/>
  <c r="I55" i="85"/>
  <c r="I120" i="85"/>
  <c r="F65" i="85"/>
  <c r="G65" i="85" s="1"/>
  <c r="G134" i="85"/>
  <c r="K134" i="85" s="1"/>
  <c r="I87" i="85"/>
  <c r="I22" i="85"/>
  <c r="I125" i="85"/>
  <c r="I96" i="85"/>
  <c r="I84" i="85"/>
  <c r="I82" i="85"/>
  <c r="I134" i="85"/>
  <c r="I119" i="85"/>
  <c r="I85" i="85"/>
  <c r="I43" i="85"/>
  <c r="I104" i="85"/>
  <c r="I128" i="85"/>
  <c r="I60" i="85"/>
  <c r="I71" i="85"/>
  <c r="I95" i="85"/>
  <c r="I75" i="85"/>
  <c r="I83" i="85"/>
  <c r="I50" i="85"/>
  <c r="I23" i="85"/>
  <c r="I59" i="85"/>
  <c r="I51" i="85"/>
  <c r="I28" i="85"/>
  <c r="I14" i="85"/>
  <c r="I21" i="85"/>
  <c r="I18" i="85"/>
  <c r="I20" i="85"/>
  <c r="I39" i="85"/>
  <c r="I49" i="85"/>
  <c r="I35" i="85"/>
  <c r="I121" i="85"/>
  <c r="I79" i="85"/>
  <c r="I92" i="85"/>
  <c r="I41" i="85"/>
  <c r="I30" i="85"/>
  <c r="I19" i="85"/>
  <c r="I47" i="85"/>
  <c r="I40" i="85"/>
  <c r="I15" i="85"/>
  <c r="I58" i="85"/>
  <c r="H127" i="85"/>
  <c r="I112" i="85"/>
  <c r="I102" i="85"/>
  <c r="I13" i="85"/>
  <c r="I101" i="85"/>
  <c r="I126" i="85"/>
  <c r="I42" i="85"/>
  <c r="I108" i="85"/>
  <c r="I31" i="85"/>
  <c r="I57" i="85"/>
  <c r="I94" i="85"/>
  <c r="I77" i="85"/>
  <c r="I113" i="85"/>
  <c r="I56" i="85"/>
  <c r="I45" i="85"/>
  <c r="I89" i="85"/>
  <c r="I114" i="85"/>
  <c r="I88" i="85"/>
  <c r="I76" i="85"/>
  <c r="I100" i="85"/>
  <c r="I54" i="85"/>
  <c r="I37" i="85"/>
  <c r="G47" i="111"/>
  <c r="G83" i="85"/>
  <c r="K83" i="85" s="1"/>
  <c r="G129" i="85"/>
  <c r="K129" i="85"/>
  <c r="L129" i="85" s="1"/>
  <c r="F121" i="85"/>
  <c r="G123" i="111"/>
  <c r="F120" i="85"/>
  <c r="G19" i="111"/>
  <c r="H37" i="107"/>
  <c r="H56" i="107"/>
  <c r="G93" i="107"/>
  <c r="H93" i="107" s="1"/>
  <c r="K93" i="107" s="1"/>
  <c r="H20" i="107"/>
  <c r="G101" i="107"/>
  <c r="H101" i="107" s="1"/>
  <c r="K101" i="107" s="1"/>
  <c r="G92" i="107"/>
  <c r="H92" i="107" s="1"/>
  <c r="K92" i="107" s="1"/>
  <c r="H55" i="107"/>
  <c r="I83" i="107"/>
  <c r="H35" i="107"/>
  <c r="H61" i="107"/>
  <c r="H22" i="107"/>
  <c r="I99" i="107"/>
  <c r="G102" i="107"/>
  <c r="H102" i="107" s="1"/>
  <c r="K102" i="107" s="1"/>
  <c r="H29" i="107"/>
  <c r="H69" i="107"/>
  <c r="H47" i="107"/>
  <c r="H78" i="107"/>
  <c r="H77" i="107"/>
  <c r="H54" i="107"/>
  <c r="H26" i="107"/>
  <c r="H41" i="107"/>
  <c r="H62" i="107"/>
  <c r="H32" i="107"/>
  <c r="H44" i="107"/>
  <c r="G95" i="107"/>
  <c r="H95" i="107" s="1"/>
  <c r="K95" i="107" s="1"/>
  <c r="H27" i="107"/>
  <c r="H76" i="107"/>
  <c r="I107" i="107"/>
  <c r="H72" i="107"/>
  <c r="G107" i="107"/>
  <c r="H107" i="107" s="1"/>
  <c r="K107" i="107" s="1"/>
  <c r="I95" i="107"/>
  <c r="H38" i="107"/>
  <c r="G88" i="107"/>
  <c r="H88" i="107" s="1"/>
  <c r="K88" i="107" s="1"/>
  <c r="H34" i="107"/>
  <c r="H71" i="107"/>
  <c r="G82" i="107"/>
  <c r="H49" i="107"/>
  <c r="G96" i="107"/>
  <c r="H96" i="107" s="1"/>
  <c r="K96" i="107" s="1"/>
  <c r="G84" i="107"/>
  <c r="H84" i="107" s="1"/>
  <c r="K84" i="107" s="1"/>
  <c r="H23" i="107"/>
  <c r="G14" i="107"/>
  <c r="H14" i="107" s="1"/>
  <c r="H59" i="107"/>
  <c r="H33" i="107"/>
  <c r="G85" i="107"/>
  <c r="H85" i="107" s="1"/>
  <c r="K85" i="107" s="1"/>
  <c r="H53" i="107"/>
  <c r="H60" i="107"/>
  <c r="H74" i="107"/>
  <c r="I12" i="107"/>
  <c r="G15" i="107"/>
  <c r="H15" i="107" s="1"/>
  <c r="H36" i="107"/>
  <c r="I87" i="107"/>
  <c r="H28" i="107"/>
  <c r="H18" i="107"/>
  <c r="G94" i="107"/>
  <c r="H94" i="107" s="1"/>
  <c r="K94" i="107" s="1"/>
  <c r="G13" i="107"/>
  <c r="H13" i="107" s="1"/>
  <c r="H66" i="107"/>
  <c r="H64" i="107"/>
  <c r="H19" i="107"/>
  <c r="H48" i="107"/>
  <c r="H21" i="107"/>
  <c r="I14" i="107"/>
  <c r="H57" i="107"/>
  <c r="H58" i="107"/>
  <c r="H43" i="107"/>
  <c r="G89" i="107"/>
  <c r="H89" i="107" s="1"/>
  <c r="K89" i="107" s="1"/>
  <c r="H79" i="107"/>
  <c r="H52" i="107"/>
  <c r="H42" i="107"/>
  <c r="H51" i="107"/>
  <c r="H65" i="107"/>
  <c r="H73" i="107"/>
  <c r="H40" i="107"/>
  <c r="H30" i="107"/>
  <c r="H24" i="107"/>
  <c r="G83" i="107"/>
  <c r="H83" i="107" s="1"/>
  <c r="K83" i="107" s="1"/>
  <c r="G87" i="107"/>
  <c r="H87" i="107" s="1"/>
  <c r="K87" i="107" s="1"/>
  <c r="G108" i="107"/>
  <c r="H108" i="107" s="1"/>
  <c r="K108" i="107" s="1"/>
  <c r="H50" i="107"/>
  <c r="H68" i="107"/>
  <c r="H39" i="107"/>
  <c r="H31" i="107"/>
  <c r="H75" i="107"/>
  <c r="H45" i="107"/>
  <c r="H25" i="107"/>
  <c r="N66" i="85"/>
  <c r="I65" i="85"/>
  <c r="L65" i="85"/>
  <c r="I66" i="85"/>
  <c r="I64" i="85"/>
  <c r="L64" i="85"/>
  <c r="K74" i="85"/>
  <c r="L74" i="85" s="1"/>
  <c r="K93" i="85"/>
  <c r="K49" i="85"/>
  <c r="L49" i="85" s="1"/>
  <c r="K23" i="85"/>
  <c r="L23" i="85" s="1"/>
  <c r="K26" i="85"/>
  <c r="L26" i="85" s="1"/>
  <c r="K24" i="85"/>
  <c r="K136" i="85"/>
  <c r="K85" i="85"/>
  <c r="K111" i="85"/>
  <c r="K72" i="85"/>
  <c r="K87" i="85"/>
  <c r="K113" i="85"/>
  <c r="K54" i="85"/>
  <c r="J54" i="111" s="1"/>
  <c r="M54" i="111" s="1"/>
  <c r="K30" i="85"/>
  <c r="N30" i="85" s="1"/>
  <c r="K77" i="85"/>
  <c r="K25" i="85"/>
  <c r="L25" i="85" s="1"/>
  <c r="K68" i="85"/>
  <c r="L68" i="85" s="1"/>
  <c r="K39" i="85"/>
  <c r="L39" i="85" s="1"/>
  <c r="K38" i="85"/>
  <c r="L38" i="85" s="1"/>
  <c r="K69" i="85"/>
  <c r="L69" i="85" s="1"/>
  <c r="K58" i="85"/>
  <c r="K50" i="85"/>
  <c r="J50" i="111" s="1"/>
  <c r="M50" i="111" s="1"/>
  <c r="K94" i="85"/>
  <c r="J97" i="111" s="1"/>
  <c r="M97" i="111" s="1"/>
  <c r="K31" i="85"/>
  <c r="J31" i="111" s="1"/>
  <c r="M31" i="111" s="1"/>
  <c r="K84" i="85"/>
  <c r="K96" i="85"/>
  <c r="J99" i="111" s="1"/>
  <c r="M99" i="111" s="1"/>
  <c r="K82" i="85"/>
  <c r="L82" i="85" s="1"/>
  <c r="K89" i="85"/>
  <c r="L89" i="85" s="1"/>
  <c r="K36" i="85"/>
  <c r="L36" i="85" s="1"/>
  <c r="K95" i="85"/>
  <c r="L95" i="85" s="1"/>
  <c r="K88" i="85"/>
  <c r="K20" i="85"/>
  <c r="L20" i="85" s="1"/>
  <c r="K57" i="85"/>
  <c r="L57" i="85" s="1"/>
  <c r="K59" i="85"/>
  <c r="L59" i="85" s="1"/>
  <c r="K51" i="85"/>
  <c r="L51" i="85" s="1"/>
  <c r="K48" i="85"/>
  <c r="K92" i="85"/>
  <c r="L92" i="85" s="1"/>
  <c r="K15" i="85"/>
  <c r="L15" i="85" s="1"/>
  <c r="K32" i="85"/>
  <c r="K28" i="85"/>
  <c r="N28" i="85" s="1"/>
  <c r="K44" i="85"/>
  <c r="N44" i="85" s="1"/>
  <c r="K33" i="85"/>
  <c r="K101" i="85"/>
  <c r="K126" i="85"/>
  <c r="L126" i="85" s="1"/>
  <c r="K60" i="85"/>
  <c r="L60" i="85" s="1"/>
  <c r="K133" i="85"/>
  <c r="K108" i="85"/>
  <c r="L108" i="85" s="1"/>
  <c r="K107" i="85"/>
  <c r="K114" i="85"/>
  <c r="K62" i="85"/>
  <c r="L62" i="85" s="1"/>
  <c r="K35" i="85"/>
  <c r="K21" i="85"/>
  <c r="K125" i="85"/>
  <c r="K127" i="85"/>
  <c r="K43" i="85"/>
  <c r="K18" i="85"/>
  <c r="N18" i="85" s="1"/>
  <c r="K45" i="85"/>
  <c r="K102" i="85"/>
  <c r="G37" i="85"/>
  <c r="G13" i="85"/>
  <c r="G53" i="85"/>
  <c r="G41" i="85"/>
  <c r="G73" i="85"/>
  <c r="G61" i="85"/>
  <c r="G55" i="85"/>
  <c r="G76" i="85"/>
  <c r="G56" i="85"/>
  <c r="K79" i="85"/>
  <c r="L79" i="85" s="1"/>
  <c r="J132" i="111"/>
  <c r="N66" i="111"/>
  <c r="G112" i="85"/>
  <c r="K118" i="85"/>
  <c r="L118" i="85" s="1"/>
  <c r="J64" i="111"/>
  <c r="M64" i="111" s="1"/>
  <c r="N64" i="85"/>
  <c r="G40" i="85"/>
  <c r="G42" i="85"/>
  <c r="G52" i="85"/>
  <c r="G14" i="85"/>
  <c r="G75" i="85"/>
  <c r="G27" i="85"/>
  <c r="G12" i="85"/>
  <c r="K12" i="85" s="1"/>
  <c r="L12" i="85" s="1"/>
  <c r="G122" i="85"/>
  <c r="G29" i="85"/>
  <c r="G34" i="85"/>
  <c r="G119" i="85"/>
  <c r="H82" i="107" l="1"/>
  <c r="K82" i="107" s="1"/>
  <c r="L128" i="85"/>
  <c r="G71" i="85"/>
  <c r="L133" i="85"/>
  <c r="K136" i="111" s="1"/>
  <c r="I136" i="85"/>
  <c r="L136" i="85"/>
  <c r="L93" i="85"/>
  <c r="K96" i="111" s="1"/>
  <c r="L50" i="85"/>
  <c r="K65" i="85"/>
  <c r="J65" i="111" s="1"/>
  <c r="M65" i="111" s="1"/>
  <c r="L87" i="85"/>
  <c r="G121" i="85"/>
  <c r="K121" i="85" s="1"/>
  <c r="L101" i="85"/>
  <c r="L30" i="85"/>
  <c r="K30" i="111" s="1"/>
  <c r="L44" i="85"/>
  <c r="L114" i="85"/>
  <c r="K117" i="111" s="1"/>
  <c r="L43" i="85"/>
  <c r="L84" i="85"/>
  <c r="L31" i="85"/>
  <c r="L72" i="85"/>
  <c r="L54" i="85"/>
  <c r="L113" i="85"/>
  <c r="L58" i="85"/>
  <c r="L134" i="85"/>
  <c r="L83" i="85"/>
  <c r="L28" i="85"/>
  <c r="L96" i="85"/>
  <c r="L77" i="85"/>
  <c r="L18" i="85"/>
  <c r="L24" i="85"/>
  <c r="I127" i="85"/>
  <c r="L127" i="85"/>
  <c r="K111" i="111"/>
  <c r="K95" i="111"/>
  <c r="L85" i="85"/>
  <c r="L125" i="85"/>
  <c r="L45" i="85"/>
  <c r="L94" i="85"/>
  <c r="K97" i="111" s="1"/>
  <c r="L102" i="85"/>
  <c r="L21" i="85"/>
  <c r="L32" i="85"/>
  <c r="L111" i="85"/>
  <c r="L107" i="85"/>
  <c r="K110" i="111" s="1"/>
  <c r="L35" i="85"/>
  <c r="L88" i="85"/>
  <c r="L48" i="85"/>
  <c r="K48" i="111" s="1"/>
  <c r="L33" i="85"/>
  <c r="N92" i="85"/>
  <c r="G120" i="85"/>
  <c r="K120" i="85" s="1"/>
  <c r="N77" i="85"/>
  <c r="J95" i="111"/>
  <c r="M95" i="111" s="1"/>
  <c r="J111" i="111"/>
  <c r="M111" i="111" s="1"/>
  <c r="J91" i="111"/>
  <c r="M91" i="111" s="1"/>
  <c r="N83" i="107"/>
  <c r="O83" i="107" s="1"/>
  <c r="L83" i="107"/>
  <c r="N88" i="107"/>
  <c r="O88" i="107" s="1"/>
  <c r="L88" i="107"/>
  <c r="L107" i="107"/>
  <c r="N107" i="107"/>
  <c r="O107" i="107" s="1"/>
  <c r="N85" i="107"/>
  <c r="O85" i="107" s="1"/>
  <c r="L85" i="107"/>
  <c r="N102" i="107"/>
  <c r="O102" i="107" s="1"/>
  <c r="L102" i="107"/>
  <c r="L87" i="107"/>
  <c r="N87" i="107"/>
  <c r="O87" i="107" s="1"/>
  <c r="L95" i="107"/>
  <c r="N95" i="107"/>
  <c r="O95" i="107" s="1"/>
  <c r="N93" i="107"/>
  <c r="O93" i="107" s="1"/>
  <c r="L93" i="107"/>
  <c r="L96" i="107"/>
  <c r="N96" i="107"/>
  <c r="O96" i="107" s="1"/>
  <c r="N92" i="107"/>
  <c r="O92" i="107" s="1"/>
  <c r="L92" i="107"/>
  <c r="L108" i="107"/>
  <c r="N108" i="107"/>
  <c r="O108" i="107" s="1"/>
  <c r="N89" i="107"/>
  <c r="O89" i="107" s="1"/>
  <c r="L89" i="107"/>
  <c r="N94" i="107"/>
  <c r="O94" i="107" s="1"/>
  <c r="L94" i="107"/>
  <c r="L84" i="107"/>
  <c r="N84" i="107"/>
  <c r="O84" i="107" s="1"/>
  <c r="L101" i="107"/>
  <c r="N101" i="107"/>
  <c r="O101" i="107" s="1"/>
  <c r="N93" i="85"/>
  <c r="N88" i="85"/>
  <c r="J110" i="111"/>
  <c r="M110" i="111" s="1"/>
  <c r="J88" i="111"/>
  <c r="M88" i="111" s="1"/>
  <c r="N108" i="85"/>
  <c r="J96" i="111"/>
  <c r="M96" i="111" s="1"/>
  <c r="J43" i="111"/>
  <c r="M43" i="111" s="1"/>
  <c r="N49" i="85"/>
  <c r="K15" i="107"/>
  <c r="N15" i="85"/>
  <c r="J22" i="111"/>
  <c r="M22" i="111" s="1"/>
  <c r="N25" i="85"/>
  <c r="N22" i="85"/>
  <c r="N43" i="85"/>
  <c r="N107" i="85"/>
  <c r="J25" i="111"/>
  <c r="M25" i="111" s="1"/>
  <c r="N25" i="111" s="1"/>
  <c r="J15" i="111"/>
  <c r="M15" i="111" s="1"/>
  <c r="N15" i="107" s="1"/>
  <c r="J130" i="111"/>
  <c r="M130" i="111" s="1"/>
  <c r="J49" i="111"/>
  <c r="M49" i="111" s="1"/>
  <c r="N49" i="111" s="1"/>
  <c r="N126" i="85"/>
  <c r="N69" i="85"/>
  <c r="J69" i="111"/>
  <c r="M69" i="111" s="1"/>
  <c r="N69" i="111" s="1"/>
  <c r="N113" i="85"/>
  <c r="J117" i="111"/>
  <c r="M117" i="111" s="1"/>
  <c r="N51" i="85"/>
  <c r="J116" i="111"/>
  <c r="M116" i="111" s="1"/>
  <c r="N57" i="85"/>
  <c r="J23" i="111"/>
  <c r="M23" i="111" s="1"/>
  <c r="J129" i="111"/>
  <c r="M129" i="111" s="1"/>
  <c r="J39" i="111"/>
  <c r="M39" i="111" s="1"/>
  <c r="J51" i="111"/>
  <c r="M51" i="111" s="1"/>
  <c r="N51" i="111" s="1"/>
  <c r="N32" i="85"/>
  <c r="J68" i="111"/>
  <c r="M68" i="111" s="1"/>
  <c r="J21" i="111"/>
  <c r="M21" i="111" s="1"/>
  <c r="N21" i="111" s="1"/>
  <c r="J45" i="111"/>
  <c r="M45" i="111" s="1"/>
  <c r="N26" i="85"/>
  <c r="J38" i="111"/>
  <c r="M38" i="111" s="1"/>
  <c r="N127" i="85"/>
  <c r="J105" i="111"/>
  <c r="M105" i="111" s="1"/>
  <c r="K66" i="111"/>
  <c r="J104" i="111"/>
  <c r="M104" i="111" s="1"/>
  <c r="J20" i="111"/>
  <c r="M20" i="111" s="1"/>
  <c r="N20" i="111" s="1"/>
  <c r="N114" i="85"/>
  <c r="N20" i="85"/>
  <c r="N23" i="85"/>
  <c r="N68" i="85"/>
  <c r="J32" i="111"/>
  <c r="M32" i="111" s="1"/>
  <c r="N84" i="85"/>
  <c r="J18" i="111"/>
  <c r="M18" i="111" s="1"/>
  <c r="N133" i="85"/>
  <c r="J86" i="111"/>
  <c r="M86" i="111" s="1"/>
  <c r="J57" i="111"/>
  <c r="M57" i="111" s="1"/>
  <c r="N57" i="111" s="1"/>
  <c r="J26" i="111"/>
  <c r="M26" i="111" s="1"/>
  <c r="N26" i="111" s="1"/>
  <c r="J71" i="111"/>
  <c r="M71" i="111" s="1"/>
  <c r="N71" i="111" s="1"/>
  <c r="N35" i="85"/>
  <c r="J35" i="111"/>
  <c r="M35" i="111" s="1"/>
  <c r="N39" i="85"/>
  <c r="K62" i="111"/>
  <c r="J90" i="111"/>
  <c r="M90" i="111" s="1"/>
  <c r="N38" i="85"/>
  <c r="N59" i="85"/>
  <c r="J62" i="111"/>
  <c r="M62" i="111" s="1"/>
  <c r="N62" i="111" s="1"/>
  <c r="J28" i="111"/>
  <c r="M28" i="111" s="1"/>
  <c r="J60" i="111"/>
  <c r="M60" i="111" s="1"/>
  <c r="N60" i="111" s="1"/>
  <c r="J59" i="111"/>
  <c r="M59" i="111" s="1"/>
  <c r="N59" i="111" s="1"/>
  <c r="N50" i="111"/>
  <c r="N54" i="111"/>
  <c r="J74" i="111"/>
  <c r="M74" i="111" s="1"/>
  <c r="N74" i="111" s="1"/>
  <c r="J137" i="111"/>
  <c r="M137" i="111" s="1"/>
  <c r="N45" i="85"/>
  <c r="N136" i="85"/>
  <c r="N60" i="85"/>
  <c r="J48" i="111"/>
  <c r="M48" i="111" s="1"/>
  <c r="N48" i="111" s="1"/>
  <c r="J139" i="111"/>
  <c r="M139" i="111" s="1"/>
  <c r="N139" i="111" s="1"/>
  <c r="N54" i="85"/>
  <c r="N24" i="85"/>
  <c r="J128" i="111"/>
  <c r="M128" i="111" s="1"/>
  <c r="N74" i="85"/>
  <c r="J30" i="111"/>
  <c r="M30" i="111" s="1"/>
  <c r="K56" i="85"/>
  <c r="K47" i="85"/>
  <c r="K61" i="85"/>
  <c r="K19" i="85"/>
  <c r="K37" i="85"/>
  <c r="N102" i="85"/>
  <c r="N33" i="85"/>
  <c r="J98" i="111"/>
  <c r="M98" i="111" s="1"/>
  <c r="N95" i="85"/>
  <c r="N96" i="85"/>
  <c r="N50" i="85"/>
  <c r="N87" i="85"/>
  <c r="K14" i="85"/>
  <c r="L14" i="85" s="1"/>
  <c r="K42" i="85"/>
  <c r="K40" i="85"/>
  <c r="L40" i="85" s="1"/>
  <c r="N101" i="85"/>
  <c r="K29" i="85"/>
  <c r="L29" i="85" s="1"/>
  <c r="K52" i="85"/>
  <c r="L52" i="85" s="1"/>
  <c r="K73" i="85"/>
  <c r="K53" i="85"/>
  <c r="N134" i="85"/>
  <c r="J136" i="111"/>
  <c r="M136" i="111" s="1"/>
  <c r="N48" i="85"/>
  <c r="J36" i="111"/>
  <c r="M36" i="111" s="1"/>
  <c r="N36" i="85"/>
  <c r="J87" i="111"/>
  <c r="M87" i="111" s="1"/>
  <c r="J58" i="111"/>
  <c r="M58" i="111" s="1"/>
  <c r="N58" i="85"/>
  <c r="J72" i="111"/>
  <c r="M72" i="111" s="1"/>
  <c r="N72" i="85"/>
  <c r="J24" i="111"/>
  <c r="M24" i="111" s="1"/>
  <c r="K75" i="85"/>
  <c r="J82" i="111"/>
  <c r="M82" i="111" s="1"/>
  <c r="N82" i="111" s="1"/>
  <c r="K55" i="85"/>
  <c r="J44" i="111"/>
  <c r="M44" i="111" s="1"/>
  <c r="K34" i="85"/>
  <c r="L34" i="85" s="1"/>
  <c r="K122" i="85"/>
  <c r="L122" i="85" s="1"/>
  <c r="K112" i="85"/>
  <c r="K41" i="85"/>
  <c r="N125" i="85"/>
  <c r="N83" i="85"/>
  <c r="N89" i="85"/>
  <c r="J92" i="111"/>
  <c r="M92" i="111" s="1"/>
  <c r="N31" i="85"/>
  <c r="J114" i="111"/>
  <c r="M114" i="111" s="1"/>
  <c r="N111" i="85"/>
  <c r="N62" i="85"/>
  <c r="J33" i="111"/>
  <c r="M33" i="111" s="1"/>
  <c r="K27" i="85"/>
  <c r="K76" i="85"/>
  <c r="K13" i="85"/>
  <c r="L13" i="85" s="1"/>
  <c r="N21" i="85"/>
  <c r="N82" i="85"/>
  <c r="J85" i="111"/>
  <c r="M85" i="111" s="1"/>
  <c r="N94" i="85"/>
  <c r="J77" i="111"/>
  <c r="M77" i="111" s="1"/>
  <c r="N85" i="85"/>
  <c r="N31" i="111"/>
  <c r="N97" i="111"/>
  <c r="N99" i="111"/>
  <c r="L15" i="107"/>
  <c r="K129" i="111"/>
  <c r="N118" i="85"/>
  <c r="N79" i="85"/>
  <c r="K131" i="111"/>
  <c r="K132" i="111"/>
  <c r="N64" i="111"/>
  <c r="K119" i="85"/>
  <c r="L119" i="85" s="1"/>
  <c r="J121" i="111"/>
  <c r="M121" i="111" s="1"/>
  <c r="N71" i="85"/>
  <c r="K64" i="111"/>
  <c r="K15" i="111"/>
  <c r="K23" i="111"/>
  <c r="K20" i="111"/>
  <c r="K51" i="111"/>
  <c r="K39" i="111"/>
  <c r="K49" i="111"/>
  <c r="K74" i="111"/>
  <c r="K26" i="111"/>
  <c r="K59" i="111"/>
  <c r="K57" i="111"/>
  <c r="K22" i="111"/>
  <c r="K68" i="111"/>
  <c r="K25" i="111"/>
  <c r="K38" i="111"/>
  <c r="K60" i="111"/>
  <c r="K69" i="111"/>
  <c r="N82" i="107" l="1"/>
  <c r="O82" i="107" s="1"/>
  <c r="L82" i="107"/>
  <c r="N65" i="85"/>
  <c r="K91" i="111"/>
  <c r="N53" i="85"/>
  <c r="L53" i="85"/>
  <c r="L42" i="85"/>
  <c r="K42" i="111" s="1"/>
  <c r="L73" i="85"/>
  <c r="K73" i="111" s="1"/>
  <c r="L37" i="85"/>
  <c r="N111" i="111"/>
  <c r="J124" i="111"/>
  <c r="M124" i="111" s="1"/>
  <c r="L121" i="85"/>
  <c r="N41" i="85"/>
  <c r="L41" i="85"/>
  <c r="L55" i="85"/>
  <c r="L19" i="85"/>
  <c r="K19" i="111" s="1"/>
  <c r="N112" i="85"/>
  <c r="L112" i="85"/>
  <c r="L61" i="85"/>
  <c r="L120" i="85"/>
  <c r="K123" i="111" s="1"/>
  <c r="N129" i="111"/>
  <c r="L27" i="85"/>
  <c r="J47" i="111"/>
  <c r="M47" i="111" s="1"/>
  <c r="N47" i="111" s="1"/>
  <c r="L47" i="85"/>
  <c r="N76" i="85"/>
  <c r="L76" i="85"/>
  <c r="L75" i="85"/>
  <c r="K75" i="111" s="1"/>
  <c r="N56" i="85"/>
  <c r="L56" i="85"/>
  <c r="N68" i="111"/>
  <c r="N43" i="111"/>
  <c r="N91" i="111"/>
  <c r="N38" i="111"/>
  <c r="N110" i="111"/>
  <c r="N75" i="85"/>
  <c r="N96" i="111"/>
  <c r="N95" i="111"/>
  <c r="N39" i="111"/>
  <c r="J53" i="111"/>
  <c r="M53" i="111" s="1"/>
  <c r="N116" i="111"/>
  <c r="N42" i="85"/>
  <c r="J75" i="111"/>
  <c r="M75" i="111" s="1"/>
  <c r="N22" i="111"/>
  <c r="N130" i="111"/>
  <c r="N88" i="111"/>
  <c r="N45" i="111"/>
  <c r="N32" i="111"/>
  <c r="N29" i="85"/>
  <c r="N18" i="111"/>
  <c r="N23" i="111"/>
  <c r="N27" i="85"/>
  <c r="J42" i="111"/>
  <c r="M42" i="111" s="1"/>
  <c r="N42" i="111" s="1"/>
  <c r="N47" i="85"/>
  <c r="J27" i="111"/>
  <c r="M27" i="111" s="1"/>
  <c r="N15" i="111"/>
  <c r="O15" i="107" s="1"/>
  <c r="N117" i="111"/>
  <c r="J40" i="111"/>
  <c r="M40" i="111" s="1"/>
  <c r="N40" i="111" s="1"/>
  <c r="N35" i="111"/>
  <c r="N40" i="85"/>
  <c r="N105" i="111"/>
  <c r="N128" i="111"/>
  <c r="N34" i="85"/>
  <c r="N137" i="111"/>
  <c r="N104" i="111"/>
  <c r="K130" i="111"/>
  <c r="N14" i="85"/>
  <c r="K14" i="107"/>
  <c r="N122" i="85"/>
  <c r="N19" i="85"/>
  <c r="K50" i="111"/>
  <c r="N120" i="85"/>
  <c r="J29" i="111"/>
  <c r="M29" i="111" s="1"/>
  <c r="N29" i="111" s="1"/>
  <c r="J34" i="111"/>
  <c r="M34" i="111" s="1"/>
  <c r="N34" i="111" s="1"/>
  <c r="J14" i="111"/>
  <c r="M14" i="111" s="1"/>
  <c r="N61" i="85"/>
  <c r="K35" i="111"/>
  <c r="K77" i="111"/>
  <c r="K105" i="111"/>
  <c r="J55" i="111"/>
  <c r="M55" i="111" s="1"/>
  <c r="J41" i="111"/>
  <c r="M41" i="111" s="1"/>
  <c r="K90" i="111"/>
  <c r="N55" i="85"/>
  <c r="N86" i="111"/>
  <c r="K137" i="111"/>
  <c r="N90" i="111"/>
  <c r="J52" i="111"/>
  <c r="M52" i="111" s="1"/>
  <c r="N28" i="111"/>
  <c r="N52" i="85"/>
  <c r="N121" i="85"/>
  <c r="N13" i="85"/>
  <c r="N73" i="85"/>
  <c r="N37" i="85"/>
  <c r="J56" i="111"/>
  <c r="M56" i="111" s="1"/>
  <c r="K32" i="111"/>
  <c r="J125" i="111"/>
  <c r="M125" i="111" s="1"/>
  <c r="J13" i="111"/>
  <c r="M13" i="111" s="1"/>
  <c r="K54" i="111"/>
  <c r="N30" i="111"/>
  <c r="K13" i="107"/>
  <c r="K21" i="111"/>
  <c r="K85" i="111"/>
  <c r="N44" i="111"/>
  <c r="K44" i="111"/>
  <c r="J115" i="111"/>
  <c r="M115" i="111" s="1"/>
  <c r="K115" i="111"/>
  <c r="N36" i="111"/>
  <c r="K99" i="111"/>
  <c r="J19" i="111"/>
  <c r="M19" i="111" s="1"/>
  <c r="K28" i="111"/>
  <c r="K92" i="111"/>
  <c r="K128" i="111"/>
  <c r="K24" i="111"/>
  <c r="K58" i="111"/>
  <c r="K114" i="111"/>
  <c r="K31" i="111"/>
  <c r="N24" i="111"/>
  <c r="N58" i="111"/>
  <c r="K36" i="111"/>
  <c r="K139" i="111"/>
  <c r="J61" i="111"/>
  <c r="M61" i="111" s="1"/>
  <c r="K45" i="111"/>
  <c r="K104" i="111"/>
  <c r="N114" i="111"/>
  <c r="K18" i="111"/>
  <c r="K87" i="111"/>
  <c r="N85" i="111"/>
  <c r="K72" i="111"/>
  <c r="N87" i="111"/>
  <c r="N136" i="111"/>
  <c r="J73" i="111"/>
  <c r="M73" i="111" s="1"/>
  <c r="N33" i="111"/>
  <c r="N77" i="111"/>
  <c r="K116" i="111"/>
  <c r="K86" i="111"/>
  <c r="N72" i="111"/>
  <c r="K98" i="111"/>
  <c r="K33" i="111"/>
  <c r="K43" i="111"/>
  <c r="K88" i="111"/>
  <c r="J76" i="111"/>
  <c r="M76" i="111" s="1"/>
  <c r="N12" i="85"/>
  <c r="K12" i="107"/>
  <c r="J12" i="111"/>
  <c r="M12" i="111" s="1"/>
  <c r="N12" i="107" s="1"/>
  <c r="N92" i="111"/>
  <c r="J123" i="111"/>
  <c r="M123" i="111" s="1"/>
  <c r="N98" i="111"/>
  <c r="J37" i="111"/>
  <c r="M37" i="111" s="1"/>
  <c r="K14" i="111"/>
  <c r="L14" i="107"/>
  <c r="N119" i="85"/>
  <c r="K82" i="111"/>
  <c r="N65" i="111"/>
  <c r="N121" i="111"/>
  <c r="J122" i="111"/>
  <c r="M122" i="111" s="1"/>
  <c r="K121" i="111"/>
  <c r="K71" i="111"/>
  <c r="L13" i="107"/>
  <c r="K13" i="111"/>
  <c r="K65" i="111"/>
  <c r="K34" i="111"/>
  <c r="K29" i="111"/>
  <c r="K125" i="111"/>
  <c r="K52" i="111"/>
  <c r="K40" i="111"/>
  <c r="N13" i="111" l="1"/>
  <c r="O13" i="107" s="1"/>
  <c r="N13" i="107"/>
  <c r="N14" i="111"/>
  <c r="O14" i="107" s="1"/>
  <c r="N14" i="107"/>
  <c r="K27" i="111"/>
  <c r="N27" i="111"/>
  <c r="N124" i="111"/>
  <c r="N75" i="111"/>
  <c r="N53" i="111"/>
  <c r="N41" i="111"/>
  <c r="N55" i="111"/>
  <c r="K47" i="111"/>
  <c r="N52" i="111"/>
  <c r="K37" i="111"/>
  <c r="K76" i="111"/>
  <c r="K56" i="111"/>
  <c r="N125" i="111"/>
  <c r="N56" i="111"/>
  <c r="K61" i="111"/>
  <c r="N37" i="111"/>
  <c r="K124" i="111"/>
  <c r="N19" i="111"/>
  <c r="N123" i="111"/>
  <c r="N115" i="111"/>
  <c r="N12" i="111"/>
  <c r="O12" i="107" s="1"/>
  <c r="K53" i="111"/>
  <c r="K41" i="111"/>
  <c r="N73" i="111"/>
  <c r="K12" i="111"/>
  <c r="L12" i="107"/>
  <c r="N61" i="111"/>
  <c r="K55" i="111"/>
  <c r="N76" i="111"/>
  <c r="N122" i="111"/>
  <c r="K122" i="111"/>
  <c r="B60" i="102" l="1"/>
  <c r="B67" i="102" s="1"/>
  <c r="B74" i="102" s="1"/>
  <c r="B81" i="102" s="1"/>
  <c r="B88" i="102" s="1"/>
  <c r="B95" i="102" s="1"/>
  <c r="B102" i="102" s="1"/>
  <c r="B110" i="102" s="1"/>
  <c r="B111" i="102" s="1"/>
  <c r="B112" i="102" s="1"/>
  <c r="B113" i="102" s="1"/>
  <c r="B114" i="102" s="1"/>
  <c r="R61" i="102"/>
  <c r="R68" i="102"/>
  <c r="J229" i="106"/>
  <c r="U229" i="106" s="1"/>
  <c r="R69" i="102"/>
  <c r="F227" i="93" l="1"/>
  <c r="G227" i="93" s="1"/>
  <c r="F97" i="93"/>
  <c r="G97" i="93" s="1"/>
  <c r="G98" i="107" l="1"/>
  <c r="H98" i="107" s="1"/>
  <c r="K98" i="107" s="1"/>
  <c r="L98" i="107" s="1"/>
  <c r="F98" i="85"/>
  <c r="G101" i="111"/>
  <c r="N98" i="107" l="1"/>
  <c r="O98" i="107" s="1"/>
  <c r="G98" i="85"/>
  <c r="K98" i="85" l="1"/>
  <c r="L98" i="85" s="1"/>
  <c r="J101" i="111" l="1"/>
  <c r="M101" i="111" s="1"/>
  <c r="N98" i="85"/>
  <c r="K101" i="111"/>
  <c r="N101" i="111" l="1"/>
  <c r="J230" i="106"/>
  <c r="U230" i="106" s="1"/>
  <c r="R70" i="102"/>
  <c r="F98" i="93" l="1"/>
  <c r="G98" i="93" s="1"/>
  <c r="F228" i="93"/>
  <c r="G228" i="93" s="1"/>
  <c r="G99" i="107" l="1"/>
  <c r="H99" i="107" s="1"/>
  <c r="K99" i="107" s="1"/>
  <c r="L99" i="107" s="1"/>
  <c r="G102" i="111"/>
  <c r="F99" i="85"/>
  <c r="N99" i="107" l="1"/>
  <c r="O99" i="107" s="1"/>
  <c r="G99" i="85"/>
  <c r="K99" i="85" l="1"/>
  <c r="L99" i="85" l="1"/>
  <c r="N99" i="85"/>
  <c r="J102" i="111"/>
  <c r="M102" i="111" s="1"/>
  <c r="J231" i="106"/>
  <c r="U231" i="106" s="1"/>
  <c r="R71" i="102"/>
  <c r="K102" i="111" l="1"/>
  <c r="N102" i="111"/>
  <c r="F229" i="93"/>
  <c r="G229" i="93" s="1"/>
  <c r="F99" i="93"/>
  <c r="G99" i="93" s="1"/>
  <c r="G100" i="107" l="1"/>
  <c r="H100" i="107" s="1"/>
  <c r="K100" i="107" s="1"/>
  <c r="L100" i="107" s="1"/>
  <c r="F100" i="85"/>
  <c r="G103" i="111"/>
  <c r="N100" i="107" l="1"/>
  <c r="O100" i="107" s="1"/>
  <c r="G100" i="85"/>
  <c r="K100" i="85" l="1"/>
  <c r="L100" i="85" s="1"/>
  <c r="N100" i="85" l="1"/>
  <c r="J103" i="111"/>
  <c r="M103" i="111" s="1"/>
  <c r="K103" i="111"/>
  <c r="N103" i="111" l="1"/>
  <c r="R75" i="102"/>
  <c r="J235" i="106"/>
  <c r="U235" i="106" s="1"/>
  <c r="R76" i="102"/>
  <c r="F233" i="93" l="1"/>
  <c r="G233" i="93" s="1"/>
  <c r="F103" i="93"/>
  <c r="G103" i="93" s="1"/>
  <c r="G104" i="107" l="1"/>
  <c r="H104" i="107" s="1"/>
  <c r="K104" i="107" s="1"/>
  <c r="L104" i="107" s="1"/>
  <c r="G107" i="111"/>
  <c r="F104" i="85"/>
  <c r="N104" i="107" l="1"/>
  <c r="O104" i="107" s="1"/>
  <c r="G104" i="85"/>
  <c r="K104" i="85" l="1"/>
  <c r="L104" i="85" s="1"/>
  <c r="J107" i="111" l="1"/>
  <c r="M107" i="111" s="1"/>
  <c r="N104" i="85"/>
  <c r="K107" i="111"/>
  <c r="N107" i="111" l="1"/>
  <c r="J236" i="106"/>
  <c r="U236" i="106" s="1"/>
  <c r="R77" i="102"/>
  <c r="F104" i="93" l="1"/>
  <c r="G104" i="93" s="1"/>
  <c r="F234" i="93"/>
  <c r="G234" i="93" s="1"/>
  <c r="G105" i="107" l="1"/>
  <c r="H105" i="107" s="1"/>
  <c r="K105" i="107" s="1"/>
  <c r="L105" i="107" s="1"/>
  <c r="G108" i="111"/>
  <c r="F105" i="85"/>
  <c r="N105" i="107" l="1"/>
  <c r="O105" i="107" s="1"/>
  <c r="G105" i="85"/>
  <c r="K105" i="85" l="1"/>
  <c r="L105" i="85" s="1"/>
  <c r="N105" i="85" l="1"/>
  <c r="J108" i="111"/>
  <c r="M108" i="111" s="1"/>
  <c r="K108" i="111"/>
  <c r="N108" i="111" l="1"/>
  <c r="J237" i="106"/>
  <c r="U237" i="106" s="1"/>
  <c r="R78" i="102"/>
  <c r="F235" i="93" l="1"/>
  <c r="G235" i="93" s="1"/>
  <c r="F105" i="93"/>
  <c r="G105" i="93" s="1"/>
  <c r="G106" i="107" l="1"/>
  <c r="H106" i="107" s="1"/>
  <c r="K106" i="107" s="1"/>
  <c r="L106" i="107" s="1"/>
  <c r="G109" i="111"/>
  <c r="F106" i="85"/>
  <c r="N106" i="107" l="1"/>
  <c r="O106" i="107" s="1"/>
  <c r="G106" i="85"/>
  <c r="K106" i="85" l="1"/>
  <c r="L106" i="85" s="1"/>
  <c r="J109" i="111" l="1"/>
  <c r="M109" i="111" s="1"/>
  <c r="N106" i="85"/>
  <c r="K109" i="111"/>
  <c r="N109" i="111" l="1"/>
  <c r="B39" i="109" l="1"/>
  <c r="B40" i="109" s="1"/>
  <c r="B41" i="109" s="1"/>
  <c r="B42" i="109" s="1"/>
  <c r="B43" i="10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27" authorId="0" shapeId="0" xr:uid="{1461C852-8CA9-479C-880C-6CA400CB2BB8}">
      <text>
        <r>
          <rPr>
            <sz val="11"/>
            <color indexed="8"/>
            <rFont val="Calibri"/>
            <family val="2"/>
            <scheme val="minor"/>
          </rPr>
          <t xml:space="preserve">*  Preliminary. All indexes are subject to monthly revisions up to four months after original publication.
</t>
        </r>
      </text>
    </comment>
    <comment ref="H27" authorId="0" shapeId="0" xr:uid="{E0A15DFA-FC47-4C75-985A-D1740D9A58CA}">
      <text>
        <r>
          <rPr>
            <sz val="11"/>
            <color indexed="8"/>
            <rFont val="Calibri"/>
            <family val="2"/>
            <scheme val="minor"/>
          </rPr>
          <t xml:space="preserve">*  Preliminary. All indexes are subject to monthly revisions up to four months after original publication.
</t>
        </r>
      </text>
    </comment>
    <comment ref="I27" authorId="0" shapeId="0" xr:uid="{705AEEC5-323B-41E7-A901-63A1DB4F1EED}">
      <text>
        <r>
          <rPr>
            <sz val="11"/>
            <color indexed="8"/>
            <rFont val="Calibri"/>
            <family val="2"/>
            <scheme val="minor"/>
          </rPr>
          <t xml:space="preserve">*  Preliminary. All indexes are subject to monthly revisions up to four months after original publication.
</t>
        </r>
      </text>
    </comment>
    <comment ref="J27" authorId="0" shapeId="0" xr:uid="{C352BCE0-0F6B-4315-A4A6-486043637A08}">
      <text>
        <r>
          <rPr>
            <sz val="11"/>
            <color indexed="8"/>
            <rFont val="Calibri"/>
            <family val="2"/>
            <scheme val="minor"/>
          </rPr>
          <t xml:space="preserve">*  Preliminary. All indexes are subject to monthly revisions up to four months after original publication.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<sst xmlns="http://schemas.openxmlformats.org/spreadsheetml/2006/main" count="2718" uniqueCount="682">
  <si>
    <t>1"</t>
  </si>
  <si>
    <t>2"</t>
  </si>
  <si>
    <t>3"</t>
  </si>
  <si>
    <t>4"</t>
  </si>
  <si>
    <t>6"</t>
  </si>
  <si>
    <t>8"</t>
  </si>
  <si>
    <t>10"</t>
  </si>
  <si>
    <t>3/4"</t>
  </si>
  <si>
    <t>1.5"</t>
  </si>
  <si>
    <t>Line</t>
  </si>
  <si>
    <t>Description</t>
  </si>
  <si>
    <t>Total</t>
  </si>
  <si>
    <t>No.</t>
  </si>
  <si>
    <t>Line No.</t>
  </si>
  <si>
    <t>Table of Contents</t>
  </si>
  <si>
    <t>12"</t>
  </si>
  <si>
    <t>Notes:</t>
  </si>
  <si>
    <t>Notes</t>
  </si>
  <si>
    <t>Fully Burdened Hourly Staff Rates</t>
  </si>
  <si>
    <t>Philadelphia Water Department</t>
  </si>
  <si>
    <t>Miscellaneous Fees &amp; Charges Model</t>
  </si>
  <si>
    <t>#</t>
  </si>
  <si>
    <t>Miscellaneous Charge Description</t>
  </si>
  <si>
    <t>PWD Regulations Reference (Attachment A-Rates &amp; Charges)</t>
  </si>
  <si>
    <t>Section 6- Miscellaneous Water Charges</t>
  </si>
  <si>
    <t>Meter Test Charges</t>
  </si>
  <si>
    <t>a</t>
  </si>
  <si>
    <t xml:space="preserve">5/8" </t>
  </si>
  <si>
    <t>b</t>
  </si>
  <si>
    <t>1",1.5",2"</t>
  </si>
  <si>
    <t>c</t>
  </si>
  <si>
    <t>3",4",6",8",10",12"</t>
  </si>
  <si>
    <t>d</t>
  </si>
  <si>
    <t>Field Tests 3" and above</t>
  </si>
  <si>
    <t>Charges for Furnishing and Installation of Water Meters</t>
  </si>
  <si>
    <t>Setting both Meter and ERT</t>
  </si>
  <si>
    <t>Furnishing and Setting ERT</t>
  </si>
  <si>
    <t>Tampering of Meter</t>
  </si>
  <si>
    <t>5/8" or 3/4"</t>
  </si>
  <si>
    <t>1", 1.5" or 2"</t>
  </si>
  <si>
    <t>3" and larger</t>
  </si>
  <si>
    <t>Shut‐Off and Restoration of Water Service</t>
  </si>
  <si>
    <t>Operating service valve 2" and smaller service lines</t>
  </si>
  <si>
    <t>Operating service valve larger than 2" service lines</t>
  </si>
  <si>
    <t>e</t>
  </si>
  <si>
    <t>Obstructed curb stop, missing access box, requires excavation</t>
  </si>
  <si>
    <t>f</t>
  </si>
  <si>
    <t>Curb stop inoperable, requires installation of new curb stop</t>
  </si>
  <si>
    <t>g</t>
  </si>
  <si>
    <t>Excavation and shutoff of ferrule at the water main</t>
  </si>
  <si>
    <t>Pumping of Properties</t>
  </si>
  <si>
    <t>Actual Cost</t>
  </si>
  <si>
    <t>Charges for Water Main Shutdown Service</t>
  </si>
  <si>
    <t>Water Connection Charges</t>
  </si>
  <si>
    <t>Ferrule Connections</t>
  </si>
  <si>
    <t>6.7 (b)</t>
  </si>
  <si>
    <t>Valve Connections</t>
  </si>
  <si>
    <t>6.7 (c)</t>
  </si>
  <si>
    <t xml:space="preserve">3" &amp; 4" </t>
  </si>
  <si>
    <t>6" &amp; 8"</t>
  </si>
  <si>
    <t>10" &amp; 12"</t>
  </si>
  <si>
    <t>Attachment to a Transmission Main</t>
  </si>
  <si>
    <t>6.7 (d)</t>
  </si>
  <si>
    <t>3" &amp; 4" Sleeve</t>
  </si>
  <si>
    <t>16" Main</t>
  </si>
  <si>
    <t>20" Main</t>
  </si>
  <si>
    <t>24" Main</t>
  </si>
  <si>
    <t>30" Main</t>
  </si>
  <si>
    <t>36" Main</t>
  </si>
  <si>
    <t>6" &amp; 8" Sleeve</t>
  </si>
  <si>
    <t>10" &amp; 12" Sleeve</t>
  </si>
  <si>
    <t>Discontinuance of Water</t>
  </si>
  <si>
    <t>Hydrant Permits</t>
  </si>
  <si>
    <t>One Week</t>
  </si>
  <si>
    <t>Six Month</t>
  </si>
  <si>
    <t>Flow Tests</t>
  </si>
  <si>
    <t>Water Service Line Investigations and/or Inspections</t>
  </si>
  <si>
    <t>Section 7- Miscellaneous Sewer Charges</t>
  </si>
  <si>
    <t>Sewer Charges for Groundwater</t>
  </si>
  <si>
    <t>Charges for Wastewater Service</t>
  </si>
  <si>
    <t>Wastewater Discharge Permit</t>
  </si>
  <si>
    <t>Groundwater Discharge Permit</t>
  </si>
  <si>
    <t>Manhole Pump‐out Permit</t>
  </si>
  <si>
    <t>Trucked or Hauled Wastewater Permit</t>
  </si>
  <si>
    <t>Photographic &amp; Video Inspection</t>
  </si>
  <si>
    <t>Section 8- Miscellaneous Stormwater Charges</t>
  </si>
  <si>
    <t>Stormwater Plan Review Fees</t>
  </si>
  <si>
    <t>Conceptual Stormwater Plan Approval</t>
  </si>
  <si>
    <t>Stormwater Management Fee in Lieu</t>
  </si>
  <si>
    <t>Exemption to Water Quality Requirement</t>
  </si>
  <si>
    <t>First 2 Mcf</t>
  </si>
  <si>
    <t>Next 98 Mcf</t>
  </si>
  <si>
    <t>Next 1,900 Mcf</t>
  </si>
  <si>
    <t>Over 2,000 Mcf</t>
  </si>
  <si>
    <t xml:space="preserve">Other- Not in the Miscellaneous Charges Section </t>
  </si>
  <si>
    <t>Sewer Credit Application Fee</t>
  </si>
  <si>
    <t>3.5 (c)</t>
  </si>
  <si>
    <t>Sewer Credit Failure to Inform PWD about increase</t>
  </si>
  <si>
    <t>3.5 (f)</t>
  </si>
  <si>
    <t>Stormwater Credit Application Fee Renewal</t>
  </si>
  <si>
    <r>
      <t>PWD Existing  Charges</t>
    </r>
    <r>
      <rPr>
        <b/>
        <vertAlign val="superscript"/>
        <sz val="10"/>
        <color theme="0"/>
        <rFont val="Calibri"/>
        <family val="2"/>
        <scheme val="minor"/>
      </rPr>
      <t>1</t>
    </r>
  </si>
  <si>
    <t>Meter costs by meter size</t>
  </si>
  <si>
    <t>Sleeve costs by size</t>
  </si>
  <si>
    <t>Valve costs by size</t>
  </si>
  <si>
    <t>Ductile Iron Pipe by size</t>
  </si>
  <si>
    <t>Cap costs by size</t>
  </si>
  <si>
    <t>Backhoe</t>
  </si>
  <si>
    <t>Compressor</t>
  </si>
  <si>
    <t>Jackhammer</t>
  </si>
  <si>
    <t>Pump</t>
  </si>
  <si>
    <t>Generator</t>
  </si>
  <si>
    <t>MATERIAL DESCRIPTION</t>
  </si>
  <si>
    <t>EQUIPMENT DESCRIPTION</t>
  </si>
  <si>
    <t xml:space="preserve">Large Dump Truck </t>
  </si>
  <si>
    <t>UNIT</t>
  </si>
  <si>
    <t>Per Hour</t>
  </si>
  <si>
    <t>Truck, Backhoe</t>
  </si>
  <si>
    <t>Air Compressor</t>
  </si>
  <si>
    <t>FEMA CODE</t>
  </si>
  <si>
    <t>Truck, Dump</t>
  </si>
  <si>
    <t xml:space="preserve">Crew Truck </t>
  </si>
  <si>
    <t>SUV/ Van</t>
  </si>
  <si>
    <t>Truck, Pickup</t>
  </si>
  <si>
    <t>Automobile</t>
  </si>
  <si>
    <t>Curb Stop</t>
  </si>
  <si>
    <t>Curb Box</t>
  </si>
  <si>
    <t>5/8"</t>
  </si>
  <si>
    <t>Crew Chief</t>
  </si>
  <si>
    <t>Labor Cost Calculations</t>
  </si>
  <si>
    <t>Equipment Cost Calculations</t>
  </si>
  <si>
    <t xml:space="preserve">Costs </t>
  </si>
  <si>
    <t xml:space="preserve">Equipment </t>
  </si>
  <si>
    <t xml:space="preserve">Material </t>
  </si>
  <si>
    <t>Repair Worker</t>
  </si>
  <si>
    <t>Heavy Equipment Operator</t>
  </si>
  <si>
    <t>Overtime Premium</t>
  </si>
  <si>
    <t>Water Distribution</t>
  </si>
  <si>
    <t>Metering</t>
  </si>
  <si>
    <t>Engineering</t>
  </si>
  <si>
    <t>Operations</t>
  </si>
  <si>
    <t>Division, Fringe</t>
  </si>
  <si>
    <t>Indirect Divisions Allocation</t>
  </si>
  <si>
    <t>Subtotal -Division, Indirect Labor</t>
  </si>
  <si>
    <t xml:space="preserve">Overhead Percentages </t>
  </si>
  <si>
    <t xml:space="preserve">Annual No. of Working Hours </t>
  </si>
  <si>
    <t>Total Labor Cost</t>
  </si>
  <si>
    <t>Material Costs</t>
  </si>
  <si>
    <t>Labor (No Overtime)</t>
  </si>
  <si>
    <t>Water Field Cust Serv Rep</t>
  </si>
  <si>
    <t>3/4 RFSS</t>
  </si>
  <si>
    <t>1" RFSS</t>
  </si>
  <si>
    <t>1  1/2</t>
  </si>
  <si>
    <t>1  1/2 RFSS</t>
  </si>
  <si>
    <t xml:space="preserve">2" </t>
  </si>
  <si>
    <t>2" RFSS</t>
  </si>
  <si>
    <t>3" Compound</t>
  </si>
  <si>
    <t>3" Turbine</t>
  </si>
  <si>
    <t>3" Fire Series</t>
  </si>
  <si>
    <t>4" Compound</t>
  </si>
  <si>
    <t>4" Turbine</t>
  </si>
  <si>
    <t>4" Fire Series</t>
  </si>
  <si>
    <t>4" Fire Assembly</t>
  </si>
  <si>
    <t>6" Compound</t>
  </si>
  <si>
    <t>6" Turbine</t>
  </si>
  <si>
    <t>6" Fire Series</t>
  </si>
  <si>
    <t>6" Fire Assembly</t>
  </si>
  <si>
    <t>8" Turbine</t>
  </si>
  <si>
    <t>8" Fire Series</t>
  </si>
  <si>
    <t>8" Fire Assembly</t>
  </si>
  <si>
    <t>10" Turbine</t>
  </si>
  <si>
    <t>10" Fire Series</t>
  </si>
  <si>
    <t>10" Fire Assembly</t>
  </si>
  <si>
    <t>12" Turbine</t>
  </si>
  <si>
    <t>12" Fire Series</t>
  </si>
  <si>
    <t>12" Fire Assembly</t>
  </si>
  <si>
    <t xml:space="preserve">8" </t>
  </si>
  <si>
    <t xml:space="preserve">10" </t>
  </si>
  <si>
    <t>3/4" RFSS</t>
  </si>
  <si>
    <t>1  1/2"</t>
  </si>
  <si>
    <t>1  1/2" RFSS</t>
  </si>
  <si>
    <t>EXISTING MISCELLANEOUS CHARGES</t>
  </si>
  <si>
    <t>Per foot</t>
  </si>
  <si>
    <t>20"</t>
  </si>
  <si>
    <t>24"</t>
  </si>
  <si>
    <t>Dressing or Couplings by size</t>
  </si>
  <si>
    <t>Per Bag</t>
  </si>
  <si>
    <t xml:space="preserve">Small Utility Truck </t>
  </si>
  <si>
    <t>Salary (Annual)</t>
  </si>
  <si>
    <t>Salary (Hourly)</t>
  </si>
  <si>
    <t>Division Fringes</t>
  </si>
  <si>
    <t>Indirect Division Allocation</t>
  </si>
  <si>
    <t>Salary + Div Ind Labor (Excl Overtime)</t>
  </si>
  <si>
    <t>Salary + Div Ind Labor (Overtime Premium)</t>
  </si>
  <si>
    <t>Salary + Div Ind Labor + Fringes (Excl Overtime)</t>
  </si>
  <si>
    <t>Salary + Div Ind Labor + Fringes (Overtime Premium)</t>
  </si>
  <si>
    <t>Salary + Div Ind Labor + Fringes+ Ind Div Alloc (Excl Overtime)</t>
  </si>
  <si>
    <t>Labor Cost (Excl Overtime)</t>
  </si>
  <si>
    <t>Labor Cost (Overtime Premium)</t>
  </si>
  <si>
    <t xml:space="preserve">Salary + Div Ind Labor </t>
  </si>
  <si>
    <t xml:space="preserve">Salary + Div Ind Labor + Fringes </t>
  </si>
  <si>
    <t xml:space="preserve">Salary + Div Ind Labor + Fringes+ Ind Div Alloc </t>
  </si>
  <si>
    <t>Labor Cost Level</t>
  </si>
  <si>
    <t>Choose Labor Cost Level Option</t>
  </si>
  <si>
    <t>Option</t>
  </si>
  <si>
    <t>The labor cost in the lines below will be applied to calculate the miscellaneous charges</t>
  </si>
  <si>
    <t>Division Ind Labor (Excl Overtime)</t>
  </si>
  <si>
    <t>Division Ind Labor (Overtime)</t>
  </si>
  <si>
    <t>Task Time (Hours)</t>
  </si>
  <si>
    <t>Load Control</t>
  </si>
  <si>
    <t>Costs (No. of Equipment X Task Hours X Equipment Rates)</t>
  </si>
  <si>
    <t>FEMA DESCRIPTION</t>
  </si>
  <si>
    <t>Hourly Equipment Rates</t>
  </si>
  <si>
    <t>TBD-Rate Study</t>
  </si>
  <si>
    <t>Industrial Waste Unit</t>
  </si>
  <si>
    <t>Office Of Watersheds</t>
  </si>
  <si>
    <t>Engineering Specialist</t>
  </si>
  <si>
    <t>Overhead Group</t>
  </si>
  <si>
    <t>Planning &amp; Environmental Services</t>
  </si>
  <si>
    <t>CONTRACTOR TASK DESCRIPTION</t>
  </si>
  <si>
    <t>Variance Threshold</t>
  </si>
  <si>
    <t>PWD Existing  Charges</t>
  </si>
  <si>
    <t>Each</t>
  </si>
  <si>
    <t>Costs (Crew Size X Task Hours X Fully Burdened Personnel Rates including Overtime)</t>
  </si>
  <si>
    <t>Total Labor Cost (with Overtime)</t>
  </si>
  <si>
    <t>Street Restoration</t>
  </si>
  <si>
    <t>Ferrule Costs</t>
  </si>
  <si>
    <t xml:space="preserve">3/4" </t>
  </si>
  <si>
    <t>Adapter for Ferrule</t>
  </si>
  <si>
    <t>Meter</t>
  </si>
  <si>
    <t>Ferrule</t>
  </si>
  <si>
    <t>Adapter</t>
  </si>
  <si>
    <t>Valve</t>
  </si>
  <si>
    <t>Total Materials Cost</t>
  </si>
  <si>
    <t>Cost of Materials Used</t>
  </si>
  <si>
    <t>Sleeve</t>
  </si>
  <si>
    <t>Contractor Costs</t>
  </si>
  <si>
    <t>CCTV Inspection</t>
  </si>
  <si>
    <t>Staff said task takes 4-6 hours. Used an average.</t>
  </si>
  <si>
    <t>WTR Supervisor</t>
  </si>
  <si>
    <t>Inspector</t>
  </si>
  <si>
    <t>Collector Unit</t>
  </si>
  <si>
    <t>Vehicle, Small</t>
  </si>
  <si>
    <t>Collector System Support</t>
  </si>
  <si>
    <t>Electronic Equipment  Supervisor</t>
  </si>
  <si>
    <t>Electronic Tech II</t>
  </si>
  <si>
    <t>Flow Control</t>
  </si>
  <si>
    <t>CCTV Truck</t>
  </si>
  <si>
    <t>Total Cost
(No Overtime)</t>
  </si>
  <si>
    <t>Labor (With Overtime)</t>
  </si>
  <si>
    <t>Total Cost
(Overtime)</t>
  </si>
  <si>
    <t>12" X 3" or 4"</t>
  </si>
  <si>
    <t>12" X 6" or 8"</t>
  </si>
  <si>
    <t>12" X 10" or 12"</t>
  </si>
  <si>
    <t>16" X 3" or 4"</t>
  </si>
  <si>
    <t>16" X 6" or 8"</t>
  </si>
  <si>
    <t>16" X 10" or 12"</t>
  </si>
  <si>
    <t>3" or 4 " Sleeve costs by Main size</t>
  </si>
  <si>
    <t>6" or 8 " Sleeve costs by Main size</t>
  </si>
  <si>
    <t>20" X 3" or 4"</t>
  </si>
  <si>
    <t>10" or 12 " Sleeve costs by Main size</t>
  </si>
  <si>
    <t>20" X 10" or 12"</t>
  </si>
  <si>
    <t>24" X 10" or 12"</t>
  </si>
  <si>
    <t>30" X 10" or 12"</t>
  </si>
  <si>
    <t>36" X 10" or 12"</t>
  </si>
  <si>
    <t>24" X 3" or 4"</t>
  </si>
  <si>
    <t>20" X 6" or 8"</t>
  </si>
  <si>
    <t>24" X 6" or 8"</t>
  </si>
  <si>
    <t>30" X 6" or 8"</t>
  </si>
  <si>
    <t>36" X 6" or 8"</t>
  </si>
  <si>
    <t>30" X 3" or 4"</t>
  </si>
  <si>
    <t>36" X 3" or 4"</t>
  </si>
  <si>
    <t>Staff said task takes 3-7 days. Used an average of 5 days</t>
  </si>
  <si>
    <t>PWD Staff Cost for investigation not passed on to customers</t>
  </si>
  <si>
    <t xml:space="preserve">PWD Regulations Reference </t>
  </si>
  <si>
    <t>Per PWD Staff the customer is billed the amount that is charged by the contractor, which is $275.</t>
  </si>
  <si>
    <t>Column Notes</t>
  </si>
  <si>
    <t>Row Notes</t>
  </si>
  <si>
    <t>h</t>
  </si>
  <si>
    <t>i</t>
  </si>
  <si>
    <t>Obstructed curb stop, missing access box, requires excavation and footway paving</t>
  </si>
  <si>
    <t>Curb stop inoperable, requires installation of new curb stop and footway paving</t>
  </si>
  <si>
    <t>Caps</t>
  </si>
  <si>
    <t>Bands</t>
  </si>
  <si>
    <t>Band costs by size</t>
  </si>
  <si>
    <t>Staff said task takes 3-7 days depending on infrastructure and location.</t>
  </si>
  <si>
    <t>STAFF HOURS</t>
  </si>
  <si>
    <t>NUMBER OF PERSONNEL</t>
  </si>
  <si>
    <t>Salary + Div Ind Labor + Fringes + Ind Div Alloc (Overtime Premium)</t>
  </si>
  <si>
    <t>Overhead Rate Calculation</t>
  </si>
  <si>
    <t>Source</t>
  </si>
  <si>
    <t>Other Materials</t>
  </si>
  <si>
    <t>Material Cost Calculations</t>
  </si>
  <si>
    <t>Decision Logic</t>
  </si>
  <si>
    <t>If COS calculated charge is greater than 40%</t>
  </si>
  <si>
    <t>Condition</t>
  </si>
  <si>
    <t>PWD Decision</t>
  </si>
  <si>
    <t>If COS calculated charge is less than 40%</t>
  </si>
  <si>
    <t>Change to COS and Round Up to nearest 5 or 10</t>
  </si>
  <si>
    <t>Condition #</t>
  </si>
  <si>
    <t>If the behavior is to be encouraged</t>
  </si>
  <si>
    <t>Keep it low it according to PWD comments/policy decision</t>
  </si>
  <si>
    <t>PWD still deciding</t>
  </si>
  <si>
    <t>If that behavior is to be discouraged (Meter Testing)</t>
  </si>
  <si>
    <t>If that behavior is to be discouraged and penalized (Meter Tampering)</t>
  </si>
  <si>
    <t>TBD by PWD Exec</t>
  </si>
  <si>
    <t>Change to COS and Round Up to nearest 5 or 10 plus 10% penalty and round up</t>
  </si>
  <si>
    <t>Post Construction Stormwater Plan Approval (Additional Review Time Fee)</t>
  </si>
  <si>
    <t>Material/ Contractor</t>
  </si>
  <si>
    <t>Inspection Task</t>
  </si>
  <si>
    <t>Change to COS and Round to nearest 10</t>
  </si>
  <si>
    <t>Setting both Meter and Meter Interface Unit (MIU)</t>
  </si>
  <si>
    <t>Furnishing and Setting Meter Interface Unit (MIU)</t>
  </si>
  <si>
    <t>Delinquency &amp; Restoration</t>
  </si>
  <si>
    <t>Water Field Cust Serv Rep (D&amp;R)</t>
  </si>
  <si>
    <t>Water Field Cust Serv Sup (D&amp;R)</t>
  </si>
  <si>
    <t>Engineer 3/ WTR Engineer 1</t>
  </si>
  <si>
    <t xml:space="preserve">3" </t>
  </si>
  <si>
    <t xml:space="preserve">6" </t>
  </si>
  <si>
    <t xml:space="preserve">8 " </t>
  </si>
  <si>
    <t xml:space="preserve">10 " </t>
  </si>
  <si>
    <t>Proposed Fees</t>
  </si>
  <si>
    <t>Per Anthony Varano, 2 man crew, 1 hour average task time</t>
  </si>
  <si>
    <t>Hydrant Permit Materials</t>
  </si>
  <si>
    <t>CCL Kit</t>
  </si>
  <si>
    <t>CCL Bonnet</t>
  </si>
  <si>
    <t>Operating Nut</t>
  </si>
  <si>
    <t>Mcf</t>
  </si>
  <si>
    <t>Percentage variance between existing and calculated charges. Green shaded cells reflect increases greater than 40%</t>
  </si>
  <si>
    <r>
      <t>PWD Existing  Charges (Overtime)</t>
    </r>
    <r>
      <rPr>
        <b/>
        <vertAlign val="superscript"/>
        <sz val="10"/>
        <color theme="0"/>
        <rFont val="Calibri"/>
        <family val="2"/>
        <scheme val="minor"/>
      </rPr>
      <t>2</t>
    </r>
  </si>
  <si>
    <t>No separate rate in Regs</t>
  </si>
  <si>
    <t>PWD Existing  Charges (Non Business Hours)</t>
  </si>
  <si>
    <t>Proposed Fees during Non Business Hours</t>
  </si>
  <si>
    <t>Existing Fees</t>
  </si>
  <si>
    <t>Calculated charges for work performed during Water Department's regular business hours (9:00 a.m. to 4:45 p.m.) (i.e. not including overtime)</t>
  </si>
  <si>
    <t>4.5 (f) (4)</t>
  </si>
  <si>
    <t>Check</t>
  </si>
  <si>
    <t>Annual and Hourly Staff Salaries</t>
  </si>
  <si>
    <t>Salary Rates By Position</t>
  </si>
  <si>
    <t>Division</t>
  </si>
  <si>
    <t xml:space="preserve">Unit </t>
  </si>
  <si>
    <t>Position/ Title</t>
  </si>
  <si>
    <t>Overtime Multiplier</t>
  </si>
  <si>
    <t>Overtime Rate</t>
  </si>
  <si>
    <t xml:space="preserve">FSLA Description </t>
  </si>
  <si>
    <t>[1]</t>
  </si>
  <si>
    <t>[2]</t>
  </si>
  <si>
    <t>[3]</t>
  </si>
  <si>
    <t>[4]</t>
  </si>
  <si>
    <t>[5]</t>
  </si>
  <si>
    <t>[6]</t>
  </si>
  <si>
    <t>[7]</t>
  </si>
  <si>
    <t>[8]</t>
  </si>
  <si>
    <t>[9]</t>
  </si>
  <si>
    <t>Covered</t>
  </si>
  <si>
    <t>Exempt, Executive</t>
  </si>
  <si>
    <t>Exempt, Professional</t>
  </si>
  <si>
    <t>Engineering Technician 1</t>
  </si>
  <si>
    <t>No current positions in that unit</t>
  </si>
  <si>
    <t>Industrial Waste Control Supervisor</t>
  </si>
  <si>
    <t xml:space="preserve">Exempt, Executive  </t>
  </si>
  <si>
    <t>Industrial Waste Control Technician 2</t>
  </si>
  <si>
    <t>Collector System Support (Sewer Maintenance, Inlet Cleaning)</t>
  </si>
  <si>
    <t>Environmental Scientist 1</t>
  </si>
  <si>
    <t>Salary and Overtime Rate</t>
  </si>
  <si>
    <t>Fully Burdened Labor Rates</t>
  </si>
  <si>
    <t>Annual Hours Worked</t>
  </si>
  <si>
    <t xml:space="preserve">Total Overhead Rate </t>
  </si>
  <si>
    <t>Administrative Assistant</t>
  </si>
  <si>
    <t>This price is for the CCL wrench</t>
  </si>
  <si>
    <t>Last updated in 2017</t>
  </si>
  <si>
    <t>Site Visit for Non-payment</t>
  </si>
  <si>
    <t>Restoration of Water Service</t>
  </si>
  <si>
    <t>6.4 (a)</t>
  </si>
  <si>
    <t>6.4 (b)</t>
  </si>
  <si>
    <t>6.4 (c)</t>
  </si>
  <si>
    <t>6.4 (c) (2)</t>
  </si>
  <si>
    <t>6.4 (c) (3)</t>
  </si>
  <si>
    <t>6.4 (c) (1) (i)</t>
  </si>
  <si>
    <t>6.4 (c) (1) (ii)</t>
  </si>
  <si>
    <t>6.4 (c) (4)</t>
  </si>
  <si>
    <t>6.4 (c) (5)</t>
  </si>
  <si>
    <t>6.4 (c) (6)</t>
  </si>
  <si>
    <t>6.3 (a)</t>
  </si>
  <si>
    <t>6.7 (b) (2)</t>
  </si>
  <si>
    <t>6.7 (b) (3)</t>
  </si>
  <si>
    <t>6.7 (c) (1)</t>
  </si>
  <si>
    <t>6.7 (d) (2)</t>
  </si>
  <si>
    <t>6.7 (d) (3)</t>
  </si>
  <si>
    <t>6.9 (b) (1)</t>
  </si>
  <si>
    <t>6.9 (b) (2)</t>
  </si>
  <si>
    <t>6.9 (b)</t>
  </si>
  <si>
    <t>8.1 (a) (1)</t>
  </si>
  <si>
    <t>8.1 (a) (2)</t>
  </si>
  <si>
    <t>6.1 (e)</t>
  </si>
  <si>
    <t>6.2 (a)</t>
  </si>
  <si>
    <t>6.2 (b)</t>
  </si>
  <si>
    <t>TABLE 1- SUMMARY OF MISCELLANEOUS CHARGES</t>
  </si>
  <si>
    <t>Other- Not in the Miscellaneous Charges Section (Section 3- Rates and Charges)</t>
  </si>
  <si>
    <t xml:space="preserve">Other- Not in the Miscellaneous Charges Section (Chapter 5 of PWD Regulations) </t>
  </si>
  <si>
    <t>= Percentage Increase Equal To or Greater Than 40%</t>
  </si>
  <si>
    <t>ERT material costs are excluded because ERTs are under warranty. Removed ERTs are sent to ITRON and ITRON sends a replacement.</t>
  </si>
  <si>
    <t>Section 6.2 (b)</t>
  </si>
  <si>
    <t>Section 6.8</t>
  </si>
  <si>
    <t>Section 7.7</t>
  </si>
  <si>
    <t>Section 8.1 (a)</t>
  </si>
  <si>
    <t>Non-compliance with Notice of Defect and/or Metering Non-compliance</t>
  </si>
  <si>
    <t>6.7 (c) (2)</t>
  </si>
  <si>
    <t>Electronic Tech I</t>
  </si>
  <si>
    <t>TAP Customers -Shut-off and Restoration of Water Service</t>
  </si>
  <si>
    <t>Shut off service for non-payment; and, payment is tendered at the time of the shut-off</t>
  </si>
  <si>
    <t>NA</t>
  </si>
  <si>
    <t>Restore water service after termination for non-payment or violation of service requirements</t>
  </si>
  <si>
    <t>6.4 (e) (1)</t>
  </si>
  <si>
    <t>6.4 (e) (2)</t>
  </si>
  <si>
    <t>Cost during regular business hours + Overtime + Addl expenses incurred</t>
  </si>
  <si>
    <t>TABLE M-1- SUMMARY OF MISCELLANEOUS CHARGES (FOR WORK PERFORMED DURING BUSINESS HOURS)</t>
  </si>
  <si>
    <t>TABLE M-2- SUMMARY OF MISCELLANEOUS CHARGES (FOR WORK PERFORMED DURING NON BUSINESS HOURS)</t>
  </si>
  <si>
    <t>PWD Rates and Charges Reference</t>
  </si>
  <si>
    <t>Costs (Crew Size X Task Hours X Fully Burdened Personnel Rates-Not including Overtime), $</t>
  </si>
  <si>
    <t>Increase</t>
  </si>
  <si>
    <t>Decrease</t>
  </si>
  <si>
    <t>Includes overtime costs.</t>
  </si>
  <si>
    <t>Calculated charges for work performed outside of  Water Department's business hours (business hours are from 9:00 a.m. to 4:45 p.m.)</t>
  </si>
  <si>
    <t>Salary Min (Annual)</t>
  </si>
  <si>
    <t>Salary Max (Annual)</t>
  </si>
  <si>
    <t>[10]</t>
  </si>
  <si>
    <t>[11]</t>
  </si>
  <si>
    <t>From the PWD Regulations Chapter 3-Rates and Charges Effective September 1, 2022 (FY 2023 Charges)</t>
  </si>
  <si>
    <t>Water Engineering Projects Assistant Manager</t>
  </si>
  <si>
    <t>Engineering Supervisor 2</t>
  </si>
  <si>
    <t xml:space="preserve">2021 FEMA Rates </t>
  </si>
  <si>
    <t>Equipment Operator (Equipment Operator 2)</t>
  </si>
  <si>
    <t>Engineering Aide (Engineering Aide 2)</t>
  </si>
  <si>
    <t>Engineer 2 (Environmental Engineer 2)</t>
  </si>
  <si>
    <t>Grad Civil Engineer/Graduate Environmental Engineer</t>
  </si>
  <si>
    <t>Engineer 1 (Civil Engineer 1)</t>
  </si>
  <si>
    <t>Meter costs updated as of September 2022</t>
  </si>
  <si>
    <t xml:space="preserve">FERGUSON </t>
  </si>
  <si>
    <t>$2,475.99 or $2,475.99</t>
  </si>
  <si>
    <t>$2,475.99 or $2,630.32</t>
  </si>
  <si>
    <t>$7,112.60 or $7,246.80</t>
  </si>
  <si>
    <t>$8,588.80 or $8,857.20</t>
  </si>
  <si>
    <t>$11,138.60 or $11,138.60</t>
  </si>
  <si>
    <t>$3,059.76 or $3,180.54</t>
  </si>
  <si>
    <t>$7,246.80 or $7,246.80</t>
  </si>
  <si>
    <t>$8,857.20 or $9,259.80</t>
  </si>
  <si>
    <t>$11,004.40 or $11,272.80</t>
  </si>
  <si>
    <t xml:space="preserve">SMITH BLAIR </t>
  </si>
  <si>
    <t>Curb Box (051019)</t>
  </si>
  <si>
    <t>DONATO SPAVENTA &amp; SONS INC</t>
  </si>
  <si>
    <t>Blacktop (128125)</t>
  </si>
  <si>
    <t>*Very few connections to transmission main instances per year</t>
  </si>
  <si>
    <t>Dist. supports load control with 2 valve crew members</t>
  </si>
  <si>
    <t>ESS investigation for service leak</t>
  </si>
  <si>
    <t>Temp Paving (Blacktop Bag)</t>
  </si>
  <si>
    <t>Quantity of Materials Used</t>
  </si>
  <si>
    <t>contract extention up 10/30/22 big price jump coming (labov)</t>
  </si>
  <si>
    <t>COST (2020)</t>
  </si>
  <si>
    <t>VARIANCE</t>
  </si>
  <si>
    <t>contract extention up 10/30/22 big price jump coming (Labov)</t>
  </si>
  <si>
    <t>Hydrant Water Usage</t>
  </si>
  <si>
    <t>Rates Effective September 1, 2022</t>
  </si>
  <si>
    <t>Per Mcf</t>
  </si>
  <si>
    <t>Water charges</t>
  </si>
  <si>
    <t>One week Permit water usage Estimate</t>
  </si>
  <si>
    <t>Six Month Permit water usage Estimate</t>
  </si>
  <si>
    <t>Flow test water usage estimate</t>
  </si>
  <si>
    <t>Water Charges</t>
  </si>
  <si>
    <t>Hydrant Water Usage Cost</t>
  </si>
  <si>
    <t>Source: FY 2023 PWD Budget</t>
  </si>
  <si>
    <t>Excludes fringe benefits</t>
  </si>
  <si>
    <t xml:space="preserve">In some instances, the name of the position listed above for the tasks may not match the position of the staff that is performing the task as that can vary from time to time </t>
  </si>
  <si>
    <t xml:space="preserve"> depending on vacancies, leave or availability. </t>
  </si>
  <si>
    <t>Daily Work Hours</t>
  </si>
  <si>
    <t>No. of Days Per Pay Period</t>
  </si>
  <si>
    <t>No. of Pay Periods Per Year</t>
  </si>
  <si>
    <t>Annual Work Hours</t>
  </si>
  <si>
    <t>8 hour day with 0.5 hour of break</t>
  </si>
  <si>
    <t>Based on a 2 week pay period with 5 working days in each week</t>
  </si>
  <si>
    <t>Based on 52 weeks in a year and each pay period is 2 weeks duration</t>
  </si>
  <si>
    <t>Source: City of Philadelphia</t>
  </si>
  <si>
    <t>Fiscal Year 2020 Estimate of Civilian and Uniformed Fringe Costs as a Percentage of Salaries</t>
  </si>
  <si>
    <t>Concrete Slab (4 Feet)</t>
  </si>
  <si>
    <t>Environmental Scientist Specialist</t>
  </si>
  <si>
    <t>VARIANCE (%)</t>
  </si>
  <si>
    <t>Salary Escalation Factor</t>
  </si>
  <si>
    <t>[12]</t>
  </si>
  <si>
    <t>[13]</t>
  </si>
  <si>
    <t xml:space="preserve">Salary Mid-Point </t>
  </si>
  <si>
    <t>Salary Maximum</t>
  </si>
  <si>
    <t>Salary Mid-Point -Escalated</t>
  </si>
  <si>
    <t>Salary Maximum -Escalated</t>
  </si>
  <si>
    <t>Select Option</t>
  </si>
  <si>
    <t>Salary Option Selected</t>
  </si>
  <si>
    <t>GIS Specialist 2</t>
  </si>
  <si>
    <t>Confirmed hours with Beth Anne on 10/12/2022. Contractors performing the task, so GIS Specialist 2 equivalent.</t>
  </si>
  <si>
    <t>Source: Attachment 8_Plan Review Fees Staff Material Equipment-2_DSUrev-BV</t>
  </si>
  <si>
    <t>Other- Not in the Miscellaneous Charges Section (Section 4- Rates and Charges)</t>
  </si>
  <si>
    <t>Sewer Connections Permit from PWD Regulations Page 105</t>
  </si>
  <si>
    <t>Engineer 1 (Environmental Engineer 1)</t>
  </si>
  <si>
    <t>Industrial Waste Control Technician 1</t>
  </si>
  <si>
    <t>Utility Plan Review</t>
  </si>
  <si>
    <t>Active Construction Stormwater Inspection Fee</t>
  </si>
  <si>
    <t>Office Of Watersheds/Development Services Unit</t>
  </si>
  <si>
    <t>Development Services Unit</t>
  </si>
  <si>
    <t>Construction Project Technician 2</t>
  </si>
  <si>
    <t>COST (2022)</t>
  </si>
  <si>
    <t>CATEGORY</t>
  </si>
  <si>
    <t>PROJECTED ANNUAL ESCALATION IN MATERIAL COSTS</t>
  </si>
  <si>
    <t>ESCALATION (%)</t>
  </si>
  <si>
    <t>Pipe</t>
  </si>
  <si>
    <t>Dressings</t>
  </si>
  <si>
    <t>Hydrant Kit</t>
  </si>
  <si>
    <t>ESCALATION CATEGORY</t>
  </si>
  <si>
    <t>PWD REMARKS (2022 COSTS)</t>
  </si>
  <si>
    <t>ESCALATION FACTOR</t>
  </si>
  <si>
    <t xml:space="preserve">Conceptual Submission Website Cost </t>
  </si>
  <si>
    <t>Per Application</t>
  </si>
  <si>
    <t xml:space="preserve">Stormwater Plan Review Contractor Cost </t>
  </si>
  <si>
    <t>Meters -Small (5/8 Inch)</t>
  </si>
  <si>
    <t>Meters -Large (all greater than 5/8 inch)</t>
  </si>
  <si>
    <t>Section 9- Fire Service Connections not calculated in Miscellaneous Fee Model. Fire service rates are determined in the Cost of Service Model</t>
  </si>
  <si>
    <t>The cost of ERT is built into the ITRON contract and is recovered through the meter based charges.</t>
  </si>
  <si>
    <t>Variance between existing and proposed Miscellaneous Charges. Blue shaded cells indicate an increase and red cells indicate a decreases</t>
  </si>
  <si>
    <t>Increase by 40% in each year</t>
  </si>
  <si>
    <t>Year 1</t>
  </si>
  <si>
    <t>Year 2</t>
  </si>
  <si>
    <t>Annual Escalation (Year 1)</t>
  </si>
  <si>
    <t>Labor Cost Calculation for the first year of proposed  fees</t>
  </si>
  <si>
    <t>UNESCALATED COST (2021)</t>
  </si>
  <si>
    <t>ESCALATED COST (FY 2023)</t>
  </si>
  <si>
    <t>Budget Year</t>
  </si>
  <si>
    <t>PPI Commodity Data</t>
  </si>
  <si>
    <t>Original Data Value</t>
  </si>
  <si>
    <t>Series Id:</t>
  </si>
  <si>
    <t>WPU112</t>
  </si>
  <si>
    <t>Not Seasonally Adjusted</t>
  </si>
  <si>
    <t>Series Title:</t>
  </si>
  <si>
    <t>PPI Commodity data for Machinery and equipment-Construction machinery and equipment, not seasonally adjusted</t>
  </si>
  <si>
    <t>Group:</t>
  </si>
  <si>
    <t>Machinery and equipment</t>
  </si>
  <si>
    <t>Item:</t>
  </si>
  <si>
    <t>Construction machinery and equipment</t>
  </si>
  <si>
    <t>Base Date:</t>
  </si>
  <si>
    <t>198200</t>
  </si>
  <si>
    <t>Years:</t>
  </si>
  <si>
    <t>2012 to 2022</t>
  </si>
  <si>
    <t>Year</t>
  </si>
  <si>
    <t>Jan</t>
  </si>
  <si>
    <t>Feb</t>
  </si>
  <si>
    <t>Mar</t>
  </si>
  <si>
    <t>Apr</t>
  </si>
  <si>
    <t>May</t>
  </si>
  <si>
    <t>Jun</t>
  </si>
  <si>
    <t>Jul</t>
  </si>
  <si>
    <t>Aug</t>
  </si>
  <si>
    <t>Sep</t>
  </si>
  <si>
    <t>Oct</t>
  </si>
  <si>
    <t>Nov</t>
  </si>
  <si>
    <t>Dec</t>
  </si>
  <si>
    <t>Annual Increases (Sept)</t>
  </si>
  <si>
    <t>Annual Increases (Oct)</t>
  </si>
  <si>
    <t>3-year Average</t>
  </si>
  <si>
    <t>2-year Average</t>
  </si>
  <si>
    <t>5-year Average</t>
  </si>
  <si>
    <t>Use 2-year average</t>
  </si>
  <si>
    <t>Use 3-year average</t>
  </si>
  <si>
    <t>Use 5-year average</t>
  </si>
  <si>
    <t>Annual Escalation</t>
  </si>
  <si>
    <t>YEAR 1 COST (FY 2024)</t>
  </si>
  <si>
    <t>Source: BLS PPI Construction Machinery and Equipment</t>
  </si>
  <si>
    <t>YEAR 2 COST (FY 2025)</t>
  </si>
  <si>
    <r>
      <rPr>
        <strike/>
        <sz val="10"/>
        <rFont val="Calibri"/>
        <family val="2"/>
        <scheme val="minor"/>
      </rPr>
      <t>3"</t>
    </r>
    <r>
      <rPr>
        <sz val="10"/>
        <rFont val="Calibri"/>
        <family val="2"/>
        <scheme val="minor"/>
      </rPr>
      <t xml:space="preserve"> &amp; 4" </t>
    </r>
  </si>
  <si>
    <r>
      <rPr>
        <strike/>
        <sz val="10"/>
        <rFont val="Calibri"/>
        <family val="2"/>
        <scheme val="minor"/>
      </rPr>
      <t>3" &amp;</t>
    </r>
    <r>
      <rPr>
        <sz val="10"/>
        <rFont val="Calibri"/>
        <family val="2"/>
        <scheme val="minor"/>
      </rPr>
      <t xml:space="preserve"> 4" </t>
    </r>
  </si>
  <si>
    <t>2,4</t>
  </si>
  <si>
    <t>Post construction Stormwater Plan Submission is proposed to be combined in the Stormwater Plan Approval Fee.</t>
  </si>
  <si>
    <t>Development Services Unit has proposed exploring two new fees; Utility Plan Review Fees and Active Construction Inspection Fees.</t>
  </si>
  <si>
    <t>Fee per square foot of Drainage area. Based on FY 2022 design, construction and maintenance costs provided by PWD.</t>
  </si>
  <si>
    <t>Source: Attachment 7_IWBC Sewer Miscellaneous Fees_JLM_11-18-22</t>
  </si>
  <si>
    <t>New Fee 8.1 (a) (3)</t>
  </si>
  <si>
    <t>New Fee 8.3 (a)</t>
  </si>
  <si>
    <t>8.2 (a)</t>
  </si>
  <si>
    <t>Source: Attachment 8_Plan Review Fees Staff Material Equipment-2_DSUrev-BV. Per discussion with DSU team on 12/16/2022, added 2 hours for Grad engineer  for reviewer at the final inspection. Both the Inspector and the grad engineer use the same vehicle.</t>
  </si>
  <si>
    <t>INPUTS</t>
  </si>
  <si>
    <t>CALCULATION</t>
  </si>
  <si>
    <t xml:space="preserve">Design and </t>
  </si>
  <si>
    <t>PV of</t>
  </si>
  <si>
    <t xml:space="preserve">Total </t>
  </si>
  <si>
    <t>FIL</t>
  </si>
  <si>
    <t>Construction</t>
  </si>
  <si>
    <t>PV of DCC</t>
  </si>
  <si>
    <t>Maintenance</t>
  </si>
  <si>
    <t xml:space="preserve">PV </t>
  </si>
  <si>
    <t>Rate</t>
  </si>
  <si>
    <t>Inputs</t>
  </si>
  <si>
    <t>Cost (DCC)</t>
  </si>
  <si>
    <t>Cost</t>
  </si>
  <si>
    <t>PV Cost</t>
  </si>
  <si>
    <t>-</t>
  </si>
  <si>
    <t>Yrs. of Cashflow Consideration</t>
  </si>
  <si>
    <t>Year of Fee-in-Lieu Payment</t>
  </si>
  <si>
    <t>PV Factor</t>
  </si>
  <si>
    <t>PY Year</t>
  </si>
  <si>
    <t>Impervious Area (IA) - SF</t>
  </si>
  <si>
    <t>FY22 Average Design and Construction Cost (DCC) - $/Drainage Acre</t>
  </si>
  <si>
    <t>FY22 Average Maintenance Cost - $/Acre</t>
  </si>
  <si>
    <t>Maintenance Escalation Factor - %</t>
  </si>
  <si>
    <r>
      <t>Post Construction Stormwater Plan Submission</t>
    </r>
    <r>
      <rPr>
        <sz val="10"/>
        <rFont val="Calibri"/>
        <family val="2"/>
        <scheme val="minor"/>
      </rPr>
      <t xml:space="preserve"> Fee Removed</t>
    </r>
  </si>
  <si>
    <t>Assuming annual inflation will trend down in the future years.</t>
  </si>
  <si>
    <t>FY 2024 COST</t>
  </si>
  <si>
    <t>FY 2025 COST</t>
  </si>
  <si>
    <t>FY 2024 Equipment Costs</t>
  </si>
  <si>
    <t>FY 2025 Equipment Costs</t>
  </si>
  <si>
    <t>FY 2024 Material Costs</t>
  </si>
  <si>
    <t>FY 2025 Material Costs</t>
  </si>
  <si>
    <t>FY 2024 Fee Calculation (No Overtime)</t>
  </si>
  <si>
    <t>FY 2024 Fee Calculation (Overtime)</t>
  </si>
  <si>
    <t>FY 2025 Fee Calculation (No Overtime)</t>
  </si>
  <si>
    <t>FY 2025 Fee Calculation (Overtime)</t>
  </si>
  <si>
    <t>PWD Fee-in-Lieu Cost of Service Calculation</t>
  </si>
  <si>
    <t>FY 22</t>
  </si>
  <si>
    <t>FY 2024 Labor costs assume an escalation of 3.25% from FY 2023 budgeted salary costs . FY 2025 labor costs assume an escalation of 3.0% from FY 2024</t>
  </si>
  <si>
    <t>escalated salary costs.</t>
  </si>
  <si>
    <t>Equipment costs based on FY 2021 FEMA rates. Since FEMA costs are a lagging indicator, annual escalation applied to project FY 2024 and FY 2025</t>
  </si>
  <si>
    <t>equipment costs.</t>
  </si>
  <si>
    <t xml:space="preserve">Material costs provided by PWD and escalated at 5% for large meters (&gt;5/8 Inch) and 7% for all other materials each year in FY 2024 and FY 2025. Costs </t>
  </si>
  <si>
    <t>not escalated for small meters (5/8 Inch) as they are per the AMI contract.</t>
  </si>
  <si>
    <t xml:space="preserve">City Code (Chapter 19-1600 Water Sewer Rents) stipulates the Discontinuance Permit fee at $100 (allocated $30 for water department use and $70 for </t>
  </si>
  <si>
    <t>general fund use).</t>
  </si>
  <si>
    <t>Calculated Charges</t>
  </si>
  <si>
    <t>FY 2024</t>
  </si>
  <si>
    <t>FY 2025</t>
  </si>
  <si>
    <t xml:space="preserve">PWD Miscellaneous Charges </t>
  </si>
  <si>
    <t>Proposed - FY 2024</t>
  </si>
  <si>
    <t>Proposed - FY 2025</t>
  </si>
  <si>
    <t>PWD Miscellaneous Charges</t>
  </si>
  <si>
    <t>Variance between Existing and Proposed - FY 2024</t>
  </si>
  <si>
    <t>% Variance between Existing and Proposed - FY 2024</t>
  </si>
  <si>
    <t>Proposed FY 2024 -FY 2025 Miscellaneous charges.</t>
  </si>
  <si>
    <t>FY 2024 Calculated Charges (Cost Based)</t>
  </si>
  <si>
    <t>FY 2024 - Percentage Variance (Calculated to Existing)</t>
  </si>
  <si>
    <t>FY 2025 Calculated Charges (Cost Based)</t>
  </si>
  <si>
    <t>FY 2025 - Percentage Variance (Calculated to Existing)</t>
  </si>
  <si>
    <t>FY 2024 Salary Used (Annual)</t>
  </si>
  <si>
    <t>FY 2025 Salary Used (Annual)</t>
  </si>
  <si>
    <t xml:space="preserve">FY 2024 Hourly Salary and Overhead Rates </t>
  </si>
  <si>
    <t>Annual Escalation (Year 2)</t>
  </si>
  <si>
    <t xml:space="preserve">FY 2025 Hourly Salary and Overhead Rates </t>
  </si>
  <si>
    <t>FY 2024 COST (ESCALATED)</t>
  </si>
  <si>
    <t>FY 2025 COST (ESCALATED)</t>
  </si>
  <si>
    <t>FY 2025 COST OPTION SELECTED</t>
  </si>
  <si>
    <t>FY 2024 COST OPTION SELECTED</t>
  </si>
  <si>
    <t>Escalated From FY 2024 Selection</t>
  </si>
  <si>
    <t>3,5</t>
  </si>
  <si>
    <t>6,7</t>
  </si>
  <si>
    <t>4,5</t>
  </si>
  <si>
    <t>Variance between existing and proposed Miscellaneous Charges. Blue shaded cells indicate an increase and red cells indicate a decreases.</t>
  </si>
  <si>
    <t xml:space="preserve">
 6.4 (e)</t>
  </si>
  <si>
    <t>FY 2024 Labor Costs (Overtime)</t>
  </si>
  <si>
    <t>FY 2024 Labor Costs (No Overtime)</t>
  </si>
  <si>
    <t>FY 2025 Labor Costs (Overtime)</t>
  </si>
  <si>
    <t>FY 2025 Labor Costs (No Overtime)</t>
  </si>
  <si>
    <t>Source: FY 2024 (Year 1) is based upon the recent labor agreement with District Council 33 (“DC33”). FY 2025 (Year 2) is based upon the average annual increases for FY 2022 to FY 2024 as included in the DC33 labor agreement. The escalation factors are highlighted in Schedule BV-2: Cost of Service Report.</t>
  </si>
  <si>
    <t>Equipment Cost Calculation for the first year of proposed fees</t>
  </si>
  <si>
    <t>Material Cost Calculation for first year of proposed fees</t>
  </si>
  <si>
    <t>Fee Calculation for first year of proposed fees</t>
  </si>
  <si>
    <t>Labor Cost Calculation for the second year of proposed  fees</t>
  </si>
  <si>
    <t>Fee in Lieu Calculation</t>
  </si>
  <si>
    <t>Equipment Cost Calculation for the second year of proposed fees</t>
  </si>
  <si>
    <t>Material Cost Calculation for second year of proposed fees</t>
  </si>
  <si>
    <t>Fee Calculation for second year of proposed fees</t>
  </si>
  <si>
    <t>5,6</t>
  </si>
  <si>
    <t>7,8</t>
  </si>
  <si>
    <t>Bureau of Labor Statistics Inflation Data</t>
  </si>
  <si>
    <t>Proposed Fees for FY 2024 and FY 2025</t>
  </si>
  <si>
    <t xml:space="preserve">Section 8.2 (a) </t>
  </si>
  <si>
    <t>Used an average of 4 days for up to 8" connections and 4.5 days for 10" and 12" connections</t>
  </si>
  <si>
    <t>PWD Staff does not conduct CCTV. During investigation, if CCTV is required, a contractor is called. Investigation cost not passed on to customer. Only contractor costs for CCTV are passed on to customer.</t>
  </si>
  <si>
    <t>Sum</t>
  </si>
  <si>
    <t>Average</t>
  </si>
  <si>
    <t>Running Total</t>
  </si>
  <si>
    <t>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</si>
</sst>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quot;$&quot;* #,##0_);_(&quot;$&quot;* \(#,##0\);_(&quot;$&quot;* &quot;-&quot;??_);_(@_)"/>
    <numFmt numFmtId="167" formatCode="_(* #,##0_);_(* \(#,##0\);_(* &quot;0&quot;_);_(@_)"/>
    <numFmt numFmtId="168" formatCode="_(* #,##0.00_);_(* \(#,##0.00\);_(* &quot;0&quot;_);_(@_)"/>
    <numFmt numFmtId="169" formatCode="[$-409]mmmm\ d\,\ yyyy;@"/>
    <numFmt numFmtId="170" formatCode="0_);\(0\)"/>
    <numFmt numFmtId="171" formatCode="0.000%"/>
    <numFmt numFmtId="172" formatCode="[$$-409]#,##0.00"/>
    <numFmt numFmtId="173" formatCode="&quot;$&quot;#,##0.00"/>
    <numFmt numFmtId="174" formatCode="0.000"/>
    <numFmt numFmtId="175" formatCode="0.0"/>
    <numFmt numFmtId="176" formatCode="000000"/>
    <numFmt numFmtId="177" formatCode="#,##0.0_);\(#,##0.0\)"/>
    <numFmt numFmtId="178" formatCode="#0.0"/>
    <numFmt numFmtId="179" formatCode="#0.000"/>
  </numFmts>
  <fonts count="90">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8"/>
      <name val="Times New Roman"/>
      <family val="1"/>
    </font>
    <font>
      <sz val="12"/>
      <name val="Times New Roman"/>
      <family val="1"/>
    </font>
    <font>
      <u/>
      <sz val="9"/>
      <color indexed="12"/>
      <name val="Times New Roman"/>
      <family val="1"/>
    </font>
    <font>
      <sz val="12"/>
      <color indexed="10"/>
      <name val="Times New Roman"/>
      <family val="1"/>
    </font>
    <font>
      <b/>
      <sz val="12"/>
      <name val="Arial"/>
      <family val="2"/>
    </font>
    <font>
      <sz val="12"/>
      <color indexed="12"/>
      <name val="Times New Roman"/>
      <family val="1"/>
    </font>
    <font>
      <sz val="12"/>
      <color indexed="12"/>
      <name val="Times New Roman"/>
      <family val="1"/>
    </font>
    <font>
      <b/>
      <sz val="12"/>
      <color indexed="9"/>
      <name val="Arial"/>
      <family val="2"/>
    </font>
    <font>
      <b/>
      <sz val="10"/>
      <color indexed="8"/>
      <name val="Arial"/>
      <family val="2"/>
    </font>
    <font>
      <sz val="12"/>
      <color indexed="10"/>
      <name val="Arial"/>
      <family val="2"/>
    </font>
    <font>
      <shadow/>
      <sz val="10"/>
      <color indexed="16"/>
      <name val="Times New Roman"/>
      <family val="1"/>
    </font>
    <font>
      <sz val="10"/>
      <name val="MS Sans Serif"/>
      <family val="2"/>
    </font>
    <font>
      <b/>
      <sz val="10"/>
      <color indexed="8"/>
      <name val="Times New Roman"/>
      <family val="1"/>
    </font>
    <font>
      <b/>
      <sz val="14"/>
      <color indexed="8"/>
      <name val="Arial"/>
      <family val="2"/>
    </font>
    <font>
      <sz val="10"/>
      <color indexed="23"/>
      <name val="Times New Roman"/>
      <family val="1"/>
    </font>
    <font>
      <b/>
      <sz val="18"/>
      <name val="Calibri"/>
      <family val="2"/>
      <scheme val="minor"/>
    </font>
    <font>
      <sz val="10"/>
      <name val="Arial"/>
      <family val="2"/>
    </font>
    <font>
      <b/>
      <sz val="22"/>
      <name val="Calibri"/>
      <family val="2"/>
      <scheme val="minor"/>
    </font>
    <font>
      <sz val="10"/>
      <color rgb="FF9C0006"/>
      <name val="Arial"/>
      <family val="2"/>
    </font>
    <font>
      <sz val="10"/>
      <color rgb="FF9C6500"/>
      <name val="Arial"/>
      <family val="2"/>
    </font>
    <font>
      <sz val="12"/>
      <name val="Arial"/>
      <family val="2"/>
    </font>
    <font>
      <sz val="10"/>
      <name val="Times New Roman"/>
      <family val="1"/>
    </font>
    <font>
      <u/>
      <sz val="10"/>
      <color indexed="12"/>
      <name val="Arial"/>
      <family val="2"/>
    </font>
    <font>
      <sz val="10"/>
      <color indexed="12"/>
      <name val="Arial"/>
      <family val="2"/>
    </font>
    <font>
      <b/>
      <sz val="11"/>
      <name val="Calibri"/>
      <family val="2"/>
      <scheme val="minor"/>
    </font>
    <font>
      <sz val="10"/>
      <name val="Calibri"/>
      <family val="2"/>
      <scheme val="minor"/>
    </font>
    <font>
      <b/>
      <sz val="10"/>
      <name val="Calibri"/>
      <family val="2"/>
      <scheme val="minor"/>
    </font>
    <font>
      <sz val="10"/>
      <color indexed="9"/>
      <name val="Calibri"/>
      <family val="2"/>
      <scheme val="minor"/>
    </font>
    <font>
      <sz val="10"/>
      <color rgb="FF0070C0"/>
      <name val="Calibri"/>
      <family val="2"/>
      <scheme val="minor"/>
    </font>
    <font>
      <b/>
      <sz val="10"/>
      <color indexed="9"/>
      <name val="Calibri"/>
      <family val="2"/>
      <scheme val="minor"/>
    </font>
    <font>
      <b/>
      <sz val="10"/>
      <color rgb="FFFF0000"/>
      <name val="Calibri"/>
      <family val="2"/>
      <scheme val="minor"/>
    </font>
    <font>
      <b/>
      <sz val="11"/>
      <color theme="1"/>
      <name val="Calibri"/>
      <family val="2"/>
      <scheme val="minor"/>
    </font>
    <font>
      <sz val="11"/>
      <color indexed="8"/>
      <name val="Calibri"/>
      <family val="2"/>
    </font>
    <font>
      <sz val="11"/>
      <color indexed="9"/>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hadow/>
      <sz val="12"/>
      <color indexed="14"/>
      <name val="Arial"/>
      <family val="2"/>
    </font>
    <font>
      <sz val="11"/>
      <color indexed="52"/>
      <name val="Calibri"/>
      <family val="2"/>
    </font>
    <font>
      <sz val="10"/>
      <color indexed="8"/>
      <name val="Sans"/>
      <family val="2"/>
    </font>
    <font>
      <sz val="10"/>
      <color indexed="8"/>
      <name val="Century Gothic"/>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8"/>
      <color indexed="56"/>
      <name val="Cambria"/>
      <family val="2"/>
    </font>
    <font>
      <b/>
      <sz val="11"/>
      <color indexed="8"/>
      <name val="Calibri"/>
      <family val="2"/>
    </font>
    <font>
      <sz val="11"/>
      <color indexed="10"/>
      <name val="Calibri"/>
      <family val="2"/>
    </font>
    <font>
      <b/>
      <sz val="16"/>
      <name val="Calibri"/>
      <family val="2"/>
      <scheme val="minor"/>
    </font>
    <font>
      <u/>
      <sz val="10"/>
      <color indexed="12"/>
      <name val="Calibri"/>
      <family val="2"/>
      <scheme val="minor"/>
    </font>
    <font>
      <sz val="10"/>
      <color indexed="12"/>
      <name val="Calibri"/>
      <family val="2"/>
      <scheme val="minor"/>
    </font>
    <font>
      <b/>
      <sz val="10"/>
      <color theme="0"/>
      <name val="Calibri"/>
      <family val="2"/>
      <scheme val="minor"/>
    </font>
    <font>
      <u/>
      <sz val="10"/>
      <name val="Calibri"/>
      <family val="2"/>
      <scheme val="minor"/>
    </font>
    <font>
      <i/>
      <u/>
      <sz val="10"/>
      <name val="Arial"/>
      <family val="2"/>
    </font>
    <font>
      <b/>
      <sz val="10"/>
      <name val="Arial"/>
      <family val="2"/>
    </font>
    <font>
      <sz val="9"/>
      <name val="Arial"/>
      <family val="2"/>
    </font>
    <font>
      <b/>
      <vertAlign val="superscript"/>
      <sz val="10"/>
      <color theme="0"/>
      <name val="Calibri"/>
      <family val="2"/>
      <scheme val="minor"/>
    </font>
    <font>
      <b/>
      <sz val="10"/>
      <color theme="1"/>
      <name val="Calibri"/>
      <family val="2"/>
      <scheme val="minor"/>
    </font>
    <font>
      <sz val="12"/>
      <name val="Times New Roman"/>
      <family val="1"/>
    </font>
    <font>
      <sz val="11"/>
      <name val="Calibri"/>
      <family val="2"/>
      <scheme val="minor"/>
    </font>
    <font>
      <b/>
      <sz val="12"/>
      <color theme="1"/>
      <name val="Calibri"/>
      <family val="2"/>
      <scheme val="minor"/>
    </font>
    <font>
      <sz val="10"/>
      <color rgb="FFFF00FF"/>
      <name val="Calibri"/>
      <family val="2"/>
      <scheme val="minor"/>
    </font>
    <font>
      <sz val="10"/>
      <color rgb="FFFF0000"/>
      <name val="Calibri"/>
      <family val="2"/>
      <scheme val="minor"/>
    </font>
    <font>
      <strike/>
      <sz val="10"/>
      <name val="Calibri"/>
      <family val="2"/>
      <scheme val="minor"/>
    </font>
    <font>
      <sz val="12"/>
      <name val="Calibri"/>
      <family val="2"/>
      <scheme val="minor"/>
    </font>
    <font>
      <sz val="10"/>
      <color rgb="FF009900"/>
      <name val="Calibri"/>
      <family val="2"/>
      <scheme val="minor"/>
    </font>
    <font>
      <i/>
      <sz val="10"/>
      <name val="Calibri"/>
      <family val="2"/>
      <scheme val="minor"/>
    </font>
    <font>
      <sz val="11"/>
      <color rgb="FF0070C0"/>
      <name val="Calibri"/>
      <family val="2"/>
      <scheme val="minor"/>
    </font>
    <font>
      <sz val="11"/>
      <name val="Times New Roman"/>
      <family val="1"/>
    </font>
    <font>
      <sz val="10"/>
      <color theme="3"/>
      <name val="Calibri"/>
      <family val="2"/>
      <scheme val="minor"/>
    </font>
    <font>
      <sz val="11"/>
      <color indexed="8"/>
      <name val="Calibri"/>
      <family val="2"/>
      <scheme val="minor"/>
    </font>
    <font>
      <b/>
      <sz val="12"/>
      <color indexed="8"/>
      <name val="Arial"/>
      <family val="2"/>
    </font>
    <font>
      <sz val="10"/>
      <color indexed="8"/>
      <name val="Arial"/>
      <family val="2"/>
    </font>
    <font>
      <sz val="8"/>
      <name val="Times New Roman"/>
      <family val="1"/>
    </font>
    <font>
      <b/>
      <u/>
      <sz val="11"/>
      <color theme="1"/>
      <name val="Calibri"/>
      <family val="2"/>
      <scheme val="minor"/>
    </font>
    <font>
      <b/>
      <sz val="11"/>
      <color rgb="FF0070C0"/>
      <name val="Calibri"/>
      <family val="2"/>
      <scheme val="minor"/>
    </font>
  </fonts>
  <fills count="68">
    <fill>
      <patternFill patternType="none"/>
    </fill>
    <fill>
      <patternFill patternType="gray125"/>
    </fill>
    <fill>
      <patternFill patternType="solid">
        <fgColor indexed="40"/>
        <bgColor indexed="64"/>
      </patternFill>
    </fill>
    <fill>
      <patternFill patternType="solid">
        <fgColor indexed="26"/>
        <bgColor indexed="64"/>
      </patternFill>
    </fill>
    <fill>
      <patternFill patternType="solid">
        <fgColor indexed="9"/>
        <bgColor indexed="64"/>
      </patternFill>
    </fill>
    <fill>
      <patternFill patternType="solid">
        <fgColor indexed="44"/>
        <bgColor indexed="64"/>
      </patternFill>
    </fill>
    <fill>
      <patternFill patternType="solid">
        <fgColor indexed="26"/>
      </patternFill>
    </fill>
    <fill>
      <patternFill patternType="solid">
        <fgColor indexed="48"/>
        <bgColor indexed="64"/>
      </patternFill>
    </fill>
    <fill>
      <patternFill patternType="solid">
        <fgColor indexed="43"/>
        <bgColor indexed="64"/>
      </patternFill>
    </fill>
    <fill>
      <patternFill patternType="solid">
        <fgColor theme="0" tint="-4.9989318521683403E-2"/>
        <bgColor indexed="64"/>
      </patternFill>
    </fill>
    <fill>
      <patternFill patternType="solid">
        <fgColor rgb="FFFFC7CE"/>
      </patternFill>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99"/>
        <bgColor indexed="64"/>
      </patternFill>
    </fill>
    <fill>
      <patternFill patternType="solid">
        <fgColor indexed="65"/>
        <bgColor indexed="64"/>
      </patternFill>
    </fill>
    <fill>
      <patternFill patternType="solid">
        <fgColor rgb="FF547CB8"/>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3"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rgb="FFFFFFCC"/>
        <bgColor indexed="64"/>
      </patternFill>
    </fill>
    <fill>
      <patternFill patternType="solid">
        <fgColor theme="2" tint="-0.749992370372631"/>
        <bgColor indexed="64"/>
      </patternFill>
    </fill>
    <fill>
      <patternFill patternType="solid">
        <fgColor theme="5" tint="0.79998168889431442"/>
        <bgColor indexed="64"/>
      </patternFill>
    </fill>
    <fill>
      <patternFill patternType="solid">
        <fgColor rgb="FF92D050"/>
        <bgColor indexed="64"/>
      </patternFill>
    </fill>
    <fill>
      <patternFill patternType="solid">
        <fgColor rgb="FF0070C0"/>
        <bgColor indexed="64"/>
      </patternFill>
    </fill>
    <fill>
      <patternFill patternType="solid">
        <fgColor theme="4" tint="0.59999389629810485"/>
        <bgColor indexed="64"/>
      </patternFill>
    </fill>
    <fill>
      <patternFill patternType="solid">
        <fgColor rgb="FFFFFF00"/>
        <bgColor indexed="64"/>
      </patternFill>
    </fill>
    <fill>
      <patternFill patternType="solid">
        <fgColor rgb="FFE6B8B7"/>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8" tint="0.59999389629810485"/>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right style="thin">
        <color indexed="64"/>
      </right>
      <top/>
      <bottom/>
      <diagonal/>
    </border>
    <border>
      <left/>
      <right/>
      <top style="medium">
        <color indexed="8"/>
      </top>
      <bottom/>
      <diagonal/>
    </border>
    <border>
      <left/>
      <right/>
      <top/>
      <bottom style="thick">
        <color indexed="8"/>
      </bottom>
      <diagonal/>
    </border>
    <border>
      <left/>
      <right/>
      <top style="medium">
        <color indexed="64"/>
      </top>
      <bottom/>
      <diagonal/>
    </border>
    <border>
      <left/>
      <right/>
      <top/>
      <bottom style="thin">
        <color indexed="64"/>
      </bottom>
      <diagonal/>
    </border>
    <border>
      <left/>
      <right/>
      <top style="thin">
        <color indexed="22"/>
      </top>
      <bottom style="thin">
        <color indexed="22"/>
      </bottom>
      <diagonal/>
    </border>
    <border>
      <left/>
      <right/>
      <top/>
      <bottom style="thin">
        <color indexed="22"/>
      </bottom>
      <diagonal/>
    </border>
    <border>
      <left/>
      <right/>
      <top/>
      <bottom style="medium">
        <color auto="1"/>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thin">
        <color indexed="64"/>
      </top>
      <bottom/>
      <diagonal/>
    </border>
    <border>
      <left style="thin">
        <color theme="0" tint="-0.249977111117893"/>
      </left>
      <right style="thin">
        <color theme="0" tint="-0.249977111117893"/>
      </right>
      <top style="thin">
        <color theme="0" tint="-0.249977111117893"/>
      </top>
      <bottom/>
      <diagonal/>
    </border>
    <border>
      <left style="thin">
        <color indexed="64"/>
      </left>
      <right/>
      <top/>
      <bottom style="thin">
        <color indexed="64"/>
      </bottom>
      <diagonal/>
    </border>
    <border>
      <left style="thin">
        <color theme="0" tint="-0.249977111117893"/>
      </left>
      <right style="thin">
        <color theme="0" tint="-0.249977111117893"/>
      </right>
      <top/>
      <bottom style="thin">
        <color theme="0" tint="-0.249977111117893"/>
      </bottom>
      <diagonal/>
    </border>
    <border>
      <left/>
      <right style="thin">
        <color indexed="64"/>
      </right>
      <top/>
      <bottom style="thin">
        <color indexed="64"/>
      </bottom>
      <diagonal/>
    </border>
    <border>
      <left/>
      <right/>
      <top style="thin">
        <color theme="0" tint="-0.249977111117893"/>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ck">
        <color indexed="64"/>
      </right>
      <top/>
      <bottom style="thin">
        <color indexed="22"/>
      </bottom>
      <diagonal/>
    </border>
    <border>
      <left/>
      <right style="thick">
        <color indexed="64"/>
      </right>
      <top style="thin">
        <color indexed="22"/>
      </top>
      <bottom style="thin">
        <color indexed="22"/>
      </bottom>
      <diagonal/>
    </border>
    <border>
      <left/>
      <right style="thick">
        <color indexed="64"/>
      </right>
      <top/>
      <bottom/>
      <diagonal/>
    </border>
    <border>
      <left/>
      <right/>
      <top/>
      <bottom style="thick">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s>
  <cellStyleXfs count="42328">
    <xf numFmtId="0" fontId="0" fillId="0" borderId="0"/>
    <xf numFmtId="43" fontId="7" fillId="0" borderId="0" applyFont="0" applyFill="0" applyBorder="0" applyAlignment="0" applyProtection="0"/>
    <xf numFmtId="44" fontId="7" fillId="0" borderId="0" applyFont="0" applyFill="0" applyBorder="0" applyAlignment="0" applyProtection="0"/>
    <xf numFmtId="0" fontId="16" fillId="0" borderId="0">
      <alignment horizontal="left"/>
    </xf>
    <xf numFmtId="0" fontId="10" fillId="0" borderId="0" applyNumberFormat="0" applyFill="0" applyBorder="0" applyAlignment="0" applyProtection="0">
      <alignment vertical="top"/>
      <protection locked="0"/>
    </xf>
    <xf numFmtId="0" fontId="14" fillId="0" borderId="0" applyNumberFormat="0" applyBorder="0" applyAlignment="0" applyProtection="0"/>
    <xf numFmtId="0" fontId="13" fillId="0" borderId="0" applyNumberFormat="0" applyBorder="0" applyAlignment="0" applyProtection="0"/>
    <xf numFmtId="0" fontId="9" fillId="0" borderId="0" applyNumberFormat="0" applyBorder="0" applyAlignment="0" applyProtection="0"/>
    <xf numFmtId="0" fontId="15" fillId="2" borderId="0" applyNumberFormat="0" applyBorder="0" applyAlignment="0" applyProtection="0"/>
    <xf numFmtId="0" fontId="11" fillId="3" borderId="0" applyNumberFormat="0" applyBorder="0" applyAlignment="0" applyProtection="0"/>
    <xf numFmtId="0" fontId="17" fillId="0" borderId="2" applyNumberFormat="0" applyBorder="0">
      <alignment horizontal="center"/>
    </xf>
    <xf numFmtId="0" fontId="12" fillId="4" borderId="0" applyNumberFormat="0" applyBorder="0" applyAlignment="0" applyProtection="0"/>
    <xf numFmtId="0" fontId="12" fillId="5" borderId="3" applyNumberFormat="0" applyBorder="0" applyAlignment="0" applyProtection="0"/>
    <xf numFmtId="0" fontId="18" fillId="0" borderId="0"/>
    <xf numFmtId="9" fontId="7" fillId="0" borderId="0" applyFont="0" applyFill="0" applyBorder="0" applyAlignment="0" applyProtection="0"/>
    <xf numFmtId="0" fontId="19" fillId="0" borderId="0" applyNumberFormat="0" applyFont="0" applyFill="0" applyBorder="0" applyAlignment="0" applyProtection="0">
      <alignment horizontal="left"/>
    </xf>
    <xf numFmtId="37" fontId="20" fillId="6" borderId="4">
      <alignment horizontal="left" vertical="center"/>
      <protection locked="0"/>
    </xf>
    <xf numFmtId="37" fontId="20" fillId="6" borderId="5" applyAlignment="0">
      <alignment horizontal="left" vertical="center"/>
      <protection locked="0"/>
    </xf>
    <xf numFmtId="37" fontId="20" fillId="6" borderId="6">
      <alignment horizontal="left" vertical="center"/>
    </xf>
    <xf numFmtId="0" fontId="21" fillId="0" borderId="0">
      <alignment horizontal="centerContinuous"/>
    </xf>
    <xf numFmtId="0" fontId="2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3" fillId="0" borderId="0" applyNumberFormat="0" applyBorder="0" applyAlignment="0" applyProtection="0"/>
    <xf numFmtId="0" fontId="7" fillId="0" borderId="0" applyNumberFormat="0" applyBorder="0" applyAlignment="0" applyProtection="0"/>
    <xf numFmtId="0" fontId="24"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4" fontId="24" fillId="0" borderId="0" applyFont="0" applyFill="0" applyBorder="0" applyAlignment="0" applyProtection="0"/>
    <xf numFmtId="43" fontId="24" fillId="0" borderId="0" applyFont="0" applyFill="0" applyBorder="0" applyAlignment="0" applyProtection="0"/>
    <xf numFmtId="0" fontId="26" fillId="10" borderId="0" applyNumberFormat="0" applyBorder="0" applyAlignment="0" applyProtection="0"/>
    <xf numFmtId="0" fontId="27" fillId="11"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28"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69" fontId="16" fillId="0" borderId="0">
      <alignment horizontal="left"/>
    </xf>
    <xf numFmtId="0" fontId="30" fillId="0" borderId="0" applyNumberFormat="0" applyFill="0" applyBorder="0" applyAlignment="0" applyProtection="0">
      <alignment vertical="top"/>
      <protection locked="0"/>
    </xf>
    <xf numFmtId="169" fontId="18" fillId="0" borderId="0"/>
    <xf numFmtId="0" fontId="24" fillId="0" borderId="0"/>
    <xf numFmtId="169" fontId="24" fillId="0" borderId="0"/>
    <xf numFmtId="169" fontId="29"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69" fontId="21" fillId="0" borderId="0">
      <alignment horizontal="centerContinuous"/>
    </xf>
    <xf numFmtId="169" fontId="22" fillId="0" borderId="0"/>
    <xf numFmtId="166" fontId="31" fillId="3" borderId="0"/>
    <xf numFmtId="0" fontId="6" fillId="0" borderId="0"/>
    <xf numFmtId="43" fontId="6" fillId="0" borderId="0" applyFont="0" applyFill="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21" borderId="0" applyNumberFormat="0" applyBorder="0" applyAlignment="0" applyProtection="0"/>
    <xf numFmtId="0" fontId="41" fillId="22"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9" borderId="0" applyNumberFormat="0" applyBorder="0" applyAlignment="0" applyProtection="0"/>
    <xf numFmtId="0" fontId="42" fillId="30" borderId="1" applyNumberFormat="0" applyAlignment="0" applyProtection="0"/>
    <xf numFmtId="0" fontId="43" fillId="31" borderId="1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40"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0" fontId="29" fillId="0" borderId="0">
      <alignment horizontal="center"/>
    </xf>
    <xf numFmtId="170" fontId="29" fillId="0" borderId="0">
      <alignment horizontal="center"/>
    </xf>
    <xf numFmtId="170" fontId="29" fillId="0" borderId="0">
      <alignment horizontal="center"/>
    </xf>
    <xf numFmtId="0" fontId="44" fillId="0" borderId="0" applyNumberFormat="0" applyFill="0" applyBorder="0" applyAlignment="0" applyProtection="0"/>
    <xf numFmtId="0" fontId="45" fillId="14" borderId="0" applyNumberFormat="0" applyBorder="0" applyAlignment="0" applyProtection="0"/>
    <xf numFmtId="0" fontId="46" fillId="0" borderId="13" applyNumberFormat="0" applyFill="0" applyAlignment="0" applyProtection="0"/>
    <xf numFmtId="0" fontId="47" fillId="0" borderId="14" applyNumberFormat="0" applyFill="0" applyAlignment="0" applyProtection="0"/>
    <xf numFmtId="0" fontId="48" fillId="0" borderId="15" applyNumberFormat="0" applyFill="0" applyAlignment="0" applyProtection="0"/>
    <xf numFmtId="0" fontId="48" fillId="0" borderId="0" applyNumberFormat="0" applyFill="0" applyBorder="0" applyAlignment="0" applyProtection="0"/>
    <xf numFmtId="0" fontId="10" fillId="0" borderId="0" applyNumberFormat="0" applyFill="0" applyBorder="0" applyAlignment="0" applyProtection="0">
      <alignment vertical="top"/>
      <protection locked="0"/>
    </xf>
    <xf numFmtId="0" fontId="49" fillId="17" borderId="1" applyNumberFormat="0" applyAlignment="0" applyProtection="0"/>
    <xf numFmtId="37" fontId="50" fillId="6" borderId="0" applyNumberFormat="0" applyBorder="0" applyAlignment="0">
      <protection locked="0"/>
    </xf>
    <xf numFmtId="0" fontId="51" fillId="0" borderId="16" applyNumberFormat="0" applyFill="0" applyAlignment="0" applyProtection="0"/>
    <xf numFmtId="0" fontId="11" fillId="3" borderId="0" applyNumberFormat="0" applyBorder="0" applyAlignment="0" applyProtection="0"/>
    <xf numFmtId="0" fontId="11" fillId="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52" fillId="0" borderId="0"/>
    <xf numFmtId="0" fontId="28" fillId="0" borderId="0"/>
    <xf numFmtId="0" fontId="28"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37" fontId="29" fillId="0" borderId="0"/>
    <xf numFmtId="0" fontId="7" fillId="0" borderId="0"/>
    <xf numFmtId="0" fontId="7" fillId="0" borderId="0"/>
    <xf numFmtId="37" fontId="29" fillId="0" borderId="0"/>
    <xf numFmtId="0" fontId="28" fillId="0" borderId="0"/>
    <xf numFmtId="0" fontId="5" fillId="0" borderId="0"/>
    <xf numFmtId="0" fontId="5" fillId="0" borderId="0"/>
    <xf numFmtId="0" fontId="24"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28" fillId="0" borderId="0"/>
    <xf numFmtId="0" fontId="24" fillId="0" borderId="0"/>
    <xf numFmtId="0" fontId="24" fillId="0" borderId="0"/>
    <xf numFmtId="0" fontId="28"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8" fillId="0" borderId="0"/>
    <xf numFmtId="0" fontId="24" fillId="0" borderId="0"/>
    <xf numFmtId="0" fontId="5" fillId="0" borderId="0"/>
    <xf numFmtId="0" fontId="5" fillId="0" borderId="0"/>
    <xf numFmtId="0" fontId="5" fillId="0" borderId="0"/>
    <xf numFmtId="0" fontId="24" fillId="0" borderId="0"/>
    <xf numFmtId="0" fontId="5"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alignment wrapText="1"/>
    </xf>
    <xf numFmtId="0" fontId="40"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24" fillId="0" borderId="0">
      <alignmen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lignment wrapText="1"/>
    </xf>
    <xf numFmtId="0" fontId="5" fillId="0" borderId="0"/>
    <xf numFmtId="0" fontId="5" fillId="0" borderId="0"/>
    <xf numFmtId="0" fontId="5" fillId="0" borderId="0"/>
    <xf numFmtId="0" fontId="5" fillId="0" borderId="0"/>
    <xf numFmtId="0" fontId="5" fillId="0" borderId="0"/>
    <xf numFmtId="0" fontId="5" fillId="0" borderId="0"/>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8" fillId="0" borderId="0"/>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8" fillId="0" borderId="0"/>
    <xf numFmtId="0" fontId="28" fillId="0" borderId="0"/>
    <xf numFmtId="0" fontId="28" fillId="0" borderId="0"/>
    <xf numFmtId="0" fontId="24" fillId="0" borderId="0">
      <alignment wrapText="1"/>
    </xf>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alignment wrapText="1"/>
    </xf>
    <xf numFmtId="0" fontId="24" fillId="0" borderId="0">
      <alignment wrapText="1"/>
    </xf>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4" fillId="0" borderId="0">
      <alignment wrapText="1"/>
    </xf>
    <xf numFmtId="0" fontId="28" fillId="0" borderId="0"/>
    <xf numFmtId="0" fontId="28" fillId="0" borderId="0"/>
    <xf numFmtId="0" fontId="28" fillId="0" borderId="0"/>
    <xf numFmtId="0" fontId="24" fillId="0" borderId="0"/>
    <xf numFmtId="0" fontId="5" fillId="0" borderId="0"/>
    <xf numFmtId="0" fontId="24" fillId="0" borderId="0"/>
    <xf numFmtId="0" fontId="28" fillId="0" borderId="0"/>
    <xf numFmtId="0" fontId="5" fillId="0" borderId="0"/>
    <xf numFmtId="0" fontId="5" fillId="0" borderId="0"/>
    <xf numFmtId="0" fontId="5" fillId="0" borderId="0"/>
    <xf numFmtId="0" fontId="24" fillId="0" borderId="0"/>
    <xf numFmtId="0" fontId="5"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24" fillId="0" borderId="0"/>
    <xf numFmtId="0" fontId="5" fillId="0" borderId="0"/>
    <xf numFmtId="0" fontId="24"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40" fillId="0" borderId="0"/>
    <xf numFmtId="0" fontId="40" fillId="0" borderId="0"/>
    <xf numFmtId="0" fontId="40" fillId="0" borderId="0"/>
    <xf numFmtId="0" fontId="24" fillId="0" borderId="0"/>
    <xf numFmtId="0" fontId="5"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5" fillId="0" borderId="0"/>
    <xf numFmtId="0" fontId="24" fillId="0" borderId="0"/>
    <xf numFmtId="0" fontId="5" fillId="0" borderId="0"/>
    <xf numFmtId="0" fontId="24" fillId="0" borderId="0"/>
    <xf numFmtId="0" fontId="5" fillId="0" borderId="0"/>
    <xf numFmtId="0" fontId="24" fillId="0" borderId="0"/>
    <xf numFmtId="0" fontId="7"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8"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4" fillId="0" borderId="0"/>
    <xf numFmtId="37" fontId="28" fillId="0" borderId="0" applyBorder="0" applyAlignment="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0" applyBorder="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0" applyBorder="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24" fillId="0" borderId="0"/>
    <xf numFmtId="0" fontId="5" fillId="0" borderId="0"/>
    <xf numFmtId="0" fontId="5" fillId="0" borderId="0"/>
    <xf numFmtId="0" fontId="24" fillId="0" borderId="0"/>
    <xf numFmtId="0" fontId="5" fillId="0" borderId="0"/>
    <xf numFmtId="0" fontId="5" fillId="0" borderId="0"/>
    <xf numFmtId="0" fontId="5" fillId="0" borderId="0"/>
    <xf numFmtId="0" fontId="53"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24" fillId="0" borderId="0"/>
    <xf numFmtId="0" fontId="5"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24" fillId="0" borderId="0"/>
    <xf numFmtId="0" fontId="5" fillId="0" borderId="0"/>
    <xf numFmtId="0" fontId="24" fillId="0" borderId="0"/>
    <xf numFmtId="0" fontId="5" fillId="0" borderId="0"/>
    <xf numFmtId="0" fontId="5" fillId="0" borderId="0"/>
    <xf numFmtId="0" fontId="5" fillId="0" borderId="0"/>
    <xf numFmtId="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2" fillId="0" borderId="0"/>
    <xf numFmtId="0" fontId="28" fillId="0" borderId="0"/>
    <xf numFmtId="0" fontId="28" fillId="0" borderId="0"/>
    <xf numFmtId="0" fontId="19" fillId="6" borderId="17" applyNumberFormat="0" applyFont="0" applyAlignment="0" applyProtection="0"/>
    <xf numFmtId="0" fontId="19" fillId="6" borderId="17" applyNumberFormat="0" applyFont="0" applyAlignment="0" applyProtection="0"/>
    <xf numFmtId="0" fontId="19" fillId="6" borderId="17" applyNumberFormat="0" applyFont="0" applyAlignment="0" applyProtection="0"/>
    <xf numFmtId="0" fontId="54" fillId="30" borderId="18" applyNumberFormat="0" applyAlignment="0" applyProtection="0"/>
    <xf numFmtId="40" fontId="55" fillId="4" borderId="0">
      <alignment horizontal="right"/>
    </xf>
    <xf numFmtId="0" fontId="56" fillId="4" borderId="0">
      <alignment horizontal="right"/>
    </xf>
    <xf numFmtId="0" fontId="57" fillId="4" borderId="3"/>
    <xf numFmtId="0" fontId="57" fillId="0" borderId="0" applyBorder="0">
      <alignment horizontal="centerContinuous"/>
    </xf>
    <xf numFmtId="0" fontId="58" fillId="0" borderId="0" applyBorder="0">
      <alignment horizontal="centerContinuous"/>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9" fillId="0" borderId="0" applyNumberFormat="0" applyFont="0" applyFill="0" applyBorder="0" applyAlignment="0" applyProtection="0">
      <alignment horizontal="left"/>
    </xf>
    <xf numFmtId="0" fontId="19" fillId="0" borderId="0" applyNumberFormat="0" applyFont="0" applyFill="0" applyBorder="0" applyAlignment="0" applyProtection="0">
      <alignment horizontal="left"/>
    </xf>
    <xf numFmtId="0" fontId="59" fillId="0" borderId="0" applyNumberFormat="0" applyFill="0" applyBorder="0" applyAlignment="0" applyProtection="0"/>
    <xf numFmtId="0" fontId="21" fillId="0" borderId="0">
      <alignment horizontal="centerContinuous"/>
    </xf>
    <xf numFmtId="0" fontId="39" fillId="0" borderId="11" applyNumberFormat="0" applyFill="0" applyAlignment="0" applyProtection="0"/>
    <xf numFmtId="0" fontId="60" fillId="0" borderId="19" applyNumberFormat="0" applyFill="0" applyAlignment="0" applyProtection="0"/>
    <xf numFmtId="164" fontId="31" fillId="0" borderId="0" applyNumberFormat="0" applyBorder="0" applyAlignment="0">
      <protection locked="0"/>
    </xf>
    <xf numFmtId="0" fontId="22" fillId="0" borderId="0"/>
    <xf numFmtId="0" fontId="61" fillId="0" borderId="0" applyNumberFormat="0" applyFill="0" applyBorder="0" applyAlignment="0" applyProtection="0"/>
    <xf numFmtId="44" fontId="4" fillId="0" borderId="0" applyFont="0" applyFill="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2" borderId="20" applyNumberFormat="0" applyFont="0" applyAlignment="0" applyProtection="0"/>
    <xf numFmtId="0" fontId="4" fillId="32" borderId="20"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0" fontId="24"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2" fontId="67" fillId="0" borderId="0"/>
    <xf numFmtId="172" fontId="68" fillId="0" borderId="0">
      <alignment horizontal="center" wrapText="1"/>
    </xf>
    <xf numFmtId="172" fontId="69" fillId="0" borderId="0"/>
    <xf numFmtId="0" fontId="72" fillId="0" borderId="0"/>
    <xf numFmtId="0" fontId="84" fillId="0" borderId="0"/>
    <xf numFmtId="9" fontId="84"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504">
    <xf numFmtId="0" fontId="0" fillId="0" borderId="0" xfId="0"/>
    <xf numFmtId="0" fontId="23" fillId="0" borderId="0" xfId="0" applyFont="1" applyFill="1" applyBorder="1" applyAlignment="1">
      <alignment vertical="center"/>
    </xf>
    <xf numFmtId="0" fontId="32" fillId="0" borderId="0" xfId="0" applyFont="1"/>
    <xf numFmtId="0" fontId="32" fillId="0" borderId="0" xfId="0" applyFont="1" applyBorder="1"/>
    <xf numFmtId="0" fontId="33" fillId="0" borderId="0" xfId="0" applyFont="1" applyFill="1" applyBorder="1"/>
    <xf numFmtId="0" fontId="34" fillId="0" borderId="0" xfId="0" applyFont="1"/>
    <xf numFmtId="0" fontId="33" fillId="0" borderId="0" xfId="0" applyFont="1"/>
    <xf numFmtId="0" fontId="33" fillId="0" borderId="0" xfId="0" applyFont="1" applyBorder="1"/>
    <xf numFmtId="0" fontId="33" fillId="0" borderId="0" xfId="0" applyFont="1" applyBorder="1" applyAlignment="1">
      <alignment horizontal="center"/>
    </xf>
    <xf numFmtId="0" fontId="33" fillId="0" borderId="8" xfId="0" applyFont="1" applyFill="1" applyBorder="1" applyAlignment="1">
      <alignment horizontal="center"/>
    </xf>
    <xf numFmtId="0" fontId="33" fillId="0" borderId="8" xfId="0" applyFont="1" applyFill="1" applyBorder="1" applyAlignment="1">
      <alignment horizontal="left"/>
    </xf>
    <xf numFmtId="0" fontId="33" fillId="0" borderId="0" xfId="0" applyFont="1" applyFill="1" applyBorder="1" applyAlignment="1">
      <alignment horizontal="center"/>
    </xf>
    <xf numFmtId="0" fontId="33" fillId="0" borderId="0" xfId="0" applyFont="1" applyFill="1"/>
    <xf numFmtId="165" fontId="33" fillId="0" borderId="0" xfId="14" applyNumberFormat="1" applyFont="1"/>
    <xf numFmtId="0" fontId="33" fillId="0" borderId="8" xfId="0" applyFont="1" applyFill="1" applyBorder="1" applyAlignment="1">
      <alignment horizontal="left" indent="1"/>
    </xf>
    <xf numFmtId="0" fontId="33" fillId="0" borderId="0" xfId="0" applyFont="1" applyAlignment="1">
      <alignment horizontal="left"/>
    </xf>
    <xf numFmtId="0" fontId="33" fillId="0" borderId="0" xfId="0" applyFont="1" applyAlignment="1">
      <alignment horizontal="center"/>
    </xf>
    <xf numFmtId="0" fontId="63" fillId="4" borderId="0" xfId="4" applyFont="1" applyFill="1" applyBorder="1" applyAlignment="1" applyProtection="1"/>
    <xf numFmtId="0" fontId="33" fillId="4" borderId="0" xfId="0" applyFont="1" applyFill="1" applyBorder="1"/>
    <xf numFmtId="0" fontId="33" fillId="4" borderId="0" xfId="0" applyFont="1" applyFill="1" applyBorder="1" applyAlignment="1">
      <alignment horizontal="center"/>
    </xf>
    <xf numFmtId="0" fontId="37" fillId="0" borderId="0" xfId="0" applyFont="1" applyBorder="1" applyAlignment="1">
      <alignment vertical="center"/>
    </xf>
    <xf numFmtId="0" fontId="34" fillId="0" borderId="0" xfId="0" applyFont="1" applyBorder="1" applyAlignment="1">
      <alignment horizontal="center" vertical="center"/>
    </xf>
    <xf numFmtId="0" fontId="25" fillId="0" borderId="0" xfId="0" applyFont="1" applyFill="1" applyBorder="1" applyAlignment="1">
      <alignment vertical="top"/>
    </xf>
    <xf numFmtId="0" fontId="64" fillId="4" borderId="0" xfId="4" applyFont="1" applyFill="1" applyBorder="1" applyAlignment="1" applyProtection="1">
      <alignment horizontal="center"/>
    </xf>
    <xf numFmtId="0" fontId="32" fillId="4" borderId="0" xfId="0" applyFont="1" applyFill="1" applyBorder="1" applyAlignment="1">
      <alignment horizontal="left"/>
    </xf>
    <xf numFmtId="0" fontId="33" fillId="0" borderId="0" xfId="21" applyFont="1"/>
    <xf numFmtId="7" fontId="33" fillId="0" borderId="0" xfId="1" applyNumberFormat="1" applyFont="1" applyFill="1"/>
    <xf numFmtId="165" fontId="33" fillId="0" borderId="0" xfId="14" applyNumberFormat="1" applyFont="1" applyFill="1"/>
    <xf numFmtId="0" fontId="33" fillId="46" borderId="0" xfId="11328" applyFont="1" applyFill="1" applyBorder="1"/>
    <xf numFmtId="0" fontId="34" fillId="46" borderId="0" xfId="11328" applyFont="1" applyFill="1"/>
    <xf numFmtId="0" fontId="33" fillId="46" borderId="0" xfId="11328" applyFont="1" applyFill="1"/>
    <xf numFmtId="0" fontId="32" fillId="46" borderId="0" xfId="11328" applyFont="1" applyFill="1"/>
    <xf numFmtId="0" fontId="66" fillId="46" borderId="0" xfId="11328" applyFont="1" applyFill="1"/>
    <xf numFmtId="0" fontId="32" fillId="46" borderId="0" xfId="11328" applyFont="1" applyFill="1" applyBorder="1"/>
    <xf numFmtId="0" fontId="33" fillId="46" borderId="0" xfId="0" applyFont="1" applyFill="1"/>
    <xf numFmtId="0" fontId="33" fillId="46" borderId="0" xfId="0" applyFont="1" applyFill="1" applyBorder="1"/>
    <xf numFmtId="0" fontId="34" fillId="46" borderId="0" xfId="0" applyFont="1" applyFill="1"/>
    <xf numFmtId="0" fontId="35" fillId="46" borderId="0" xfId="0" applyFont="1" applyFill="1"/>
    <xf numFmtId="0" fontId="32" fillId="46" borderId="0" xfId="0" applyFont="1" applyFill="1"/>
    <xf numFmtId="171" fontId="33" fillId="46" borderId="0" xfId="14" applyNumberFormat="1" applyFont="1" applyFill="1"/>
    <xf numFmtId="0" fontId="33" fillId="46" borderId="0" xfId="0" applyFont="1" applyFill="1" applyBorder="1" applyAlignment="1">
      <alignment horizontal="left"/>
    </xf>
    <xf numFmtId="0" fontId="34" fillId="46" borderId="0" xfId="0" applyFont="1" applyFill="1" applyBorder="1" applyAlignment="1">
      <alignment horizontal="center"/>
    </xf>
    <xf numFmtId="0" fontId="33" fillId="46" borderId="8" xfId="0" applyFont="1" applyFill="1" applyBorder="1" applyAlignment="1">
      <alignment horizontal="center"/>
    </xf>
    <xf numFmtId="0" fontId="33" fillId="46" borderId="8" xfId="0" applyFont="1" applyFill="1" applyBorder="1" applyAlignment="1">
      <alignment horizontal="left"/>
    </xf>
    <xf numFmtId="0" fontId="33" fillId="46" borderId="0" xfId="0" applyFont="1" applyFill="1" applyBorder="1" applyAlignment="1">
      <alignment horizontal="center"/>
    </xf>
    <xf numFmtId="167" fontId="33" fillId="46" borderId="0" xfId="1" applyNumberFormat="1" applyFont="1" applyFill="1" applyBorder="1"/>
    <xf numFmtId="49" fontId="33" fillId="46" borderId="0" xfId="0" applyNumberFormat="1" applyFont="1" applyFill="1" applyAlignment="1">
      <alignment horizontal="left" indent="1"/>
    </xf>
    <xf numFmtId="0" fontId="65" fillId="47" borderId="6" xfId="8" applyFont="1" applyFill="1" applyBorder="1" applyAlignment="1">
      <alignment horizontal="center" vertical="center"/>
    </xf>
    <xf numFmtId="0" fontId="65" fillId="47" borderId="10" xfId="8" applyFont="1" applyFill="1" applyBorder="1" applyAlignment="1">
      <alignment horizontal="center" vertical="center"/>
    </xf>
    <xf numFmtId="0" fontId="65" fillId="47" borderId="6" xfId="8" applyFont="1" applyFill="1" applyBorder="1" applyAlignment="1">
      <alignment horizontal="right" vertical="center"/>
    </xf>
    <xf numFmtId="0" fontId="65" fillId="47" borderId="10" xfId="11" applyFont="1" applyFill="1" applyBorder="1" applyAlignment="1">
      <alignment horizontal="right"/>
    </xf>
    <xf numFmtId="168" fontId="33" fillId="46" borderId="8" xfId="1" applyNumberFormat="1" applyFont="1" applyFill="1" applyBorder="1"/>
    <xf numFmtId="168" fontId="33" fillId="46" borderId="21" xfId="1" applyNumberFormat="1" applyFont="1" applyFill="1" applyBorder="1"/>
    <xf numFmtId="0" fontId="38" fillId="46" borderId="0" xfId="0" applyFont="1" applyFill="1" applyBorder="1" applyAlignment="1"/>
    <xf numFmtId="0" fontId="71" fillId="48" borderId="0" xfId="0" applyFont="1" applyFill="1" applyAlignment="1">
      <alignment horizontal="centerContinuous"/>
    </xf>
    <xf numFmtId="0" fontId="65" fillId="49" borderId="23" xfId="0" applyFont="1" applyFill="1" applyBorder="1" applyAlignment="1">
      <alignment horizontal="center" vertical="center"/>
    </xf>
    <xf numFmtId="0" fontId="65" fillId="49" borderId="23" xfId="0" applyFont="1" applyFill="1" applyBorder="1" applyAlignment="1">
      <alignment horizontal="left" vertical="center"/>
    </xf>
    <xf numFmtId="0" fontId="65" fillId="49" borderId="23" xfId="0" applyFont="1" applyFill="1" applyBorder="1" applyAlignment="1">
      <alignment horizontal="left" vertical="center" wrapText="1"/>
    </xf>
    <xf numFmtId="0" fontId="71" fillId="50" borderId="24" xfId="0" applyFont="1" applyFill="1" applyBorder="1"/>
    <xf numFmtId="0" fontId="71" fillId="50" borderId="25" xfId="0" applyFont="1" applyFill="1" applyBorder="1"/>
    <xf numFmtId="0" fontId="33" fillId="50" borderId="25" xfId="0" applyFont="1" applyFill="1" applyBorder="1"/>
    <xf numFmtId="0" fontId="33" fillId="50" borderId="26" xfId="0" applyFont="1" applyFill="1" applyBorder="1"/>
    <xf numFmtId="0" fontId="33" fillId="48" borderId="23" xfId="0" applyFont="1" applyFill="1" applyBorder="1" applyAlignment="1">
      <alignment horizontal="left"/>
    </xf>
    <xf numFmtId="0" fontId="33" fillId="48" borderId="23" xfId="0" applyFont="1" applyFill="1" applyBorder="1"/>
    <xf numFmtId="0" fontId="33" fillId="48" borderId="23" xfId="0" applyFont="1" applyFill="1" applyBorder="1" applyAlignment="1">
      <alignment horizontal="center"/>
    </xf>
    <xf numFmtId="0" fontId="33" fillId="51" borderId="23" xfId="0" applyFont="1" applyFill="1" applyBorder="1" applyAlignment="1">
      <alignment horizontal="center"/>
    </xf>
    <xf numFmtId="0" fontId="33" fillId="51" borderId="23" xfId="0" applyFont="1" applyFill="1" applyBorder="1"/>
    <xf numFmtId="44" fontId="33" fillId="48" borderId="23" xfId="2" applyFont="1" applyFill="1" applyBorder="1" applyAlignment="1">
      <alignment horizontal="center"/>
    </xf>
    <xf numFmtId="0" fontId="33" fillId="51" borderId="23" xfId="0" applyFont="1" applyFill="1" applyBorder="1" applyAlignment="1">
      <alignment horizontal="left"/>
    </xf>
    <xf numFmtId="0" fontId="33" fillId="52" borderId="23" xfId="0" applyFont="1" applyFill="1" applyBorder="1" applyAlignment="1">
      <alignment horizontal="left"/>
    </xf>
    <xf numFmtId="0" fontId="33" fillId="52" borderId="23" xfId="0" applyFont="1" applyFill="1" applyBorder="1"/>
    <xf numFmtId="0" fontId="33" fillId="52" borderId="23" xfId="0" applyFont="1" applyFill="1" applyBorder="1" applyAlignment="1">
      <alignment horizontal="center"/>
    </xf>
    <xf numFmtId="44" fontId="33" fillId="52" borderId="23" xfId="2" applyFont="1" applyFill="1" applyBorder="1" applyAlignment="1">
      <alignment horizontal="center"/>
    </xf>
    <xf numFmtId="0" fontId="33" fillId="51" borderId="24" xfId="0" applyFont="1" applyFill="1" applyBorder="1" applyAlignment="1">
      <alignment horizontal="center"/>
    </xf>
    <xf numFmtId="0" fontId="33" fillId="51" borderId="24" xfId="0" applyFont="1" applyFill="1" applyBorder="1"/>
    <xf numFmtId="0" fontId="33" fillId="48" borderId="24" xfId="0" applyFont="1" applyFill="1" applyBorder="1" applyAlignment="1">
      <alignment horizontal="center"/>
    </xf>
    <xf numFmtId="0" fontId="33" fillId="48" borderId="24" xfId="0" applyFont="1" applyFill="1" applyBorder="1"/>
    <xf numFmtId="0" fontId="33" fillId="48" borderId="26" xfId="0" applyFont="1" applyFill="1" applyBorder="1"/>
    <xf numFmtId="0" fontId="33" fillId="53" borderId="24" xfId="0" applyFont="1" applyFill="1" applyBorder="1" applyAlignment="1">
      <alignment horizontal="center"/>
    </xf>
    <xf numFmtId="0" fontId="33" fillId="53" borderId="24" xfId="0" applyFont="1" applyFill="1" applyBorder="1"/>
    <xf numFmtId="0" fontId="33" fillId="53" borderId="23" xfId="0" applyFont="1" applyFill="1" applyBorder="1" applyAlignment="1">
      <alignment horizontal="center"/>
    </xf>
    <xf numFmtId="44" fontId="33" fillId="53" borderId="23" xfId="2" applyFont="1" applyFill="1" applyBorder="1" applyAlignment="1">
      <alignment horizontal="center"/>
    </xf>
    <xf numFmtId="0" fontId="33" fillId="53" borderId="23" xfId="0" applyFont="1" applyFill="1" applyBorder="1"/>
    <xf numFmtId="0" fontId="33" fillId="53" borderId="26" xfId="0" applyFont="1" applyFill="1" applyBorder="1"/>
    <xf numFmtId="2" fontId="33" fillId="51" borderId="23" xfId="0" applyNumberFormat="1" applyFont="1" applyFill="1" applyBorder="1" applyAlignment="1">
      <alignment horizontal="center"/>
    </xf>
    <xf numFmtId="0" fontId="33" fillId="51" borderId="23" xfId="0" quotePrefix="1" applyFont="1" applyFill="1" applyBorder="1" applyAlignment="1">
      <alignment horizontal="center"/>
    </xf>
    <xf numFmtId="0" fontId="33" fillId="0" borderId="23" xfId="0" applyFont="1" applyFill="1" applyBorder="1" applyAlignment="1">
      <alignment horizontal="center"/>
    </xf>
    <xf numFmtId="0" fontId="33" fillId="48" borderId="0" xfId="0" applyFont="1" applyFill="1" applyBorder="1"/>
    <xf numFmtId="0" fontId="33" fillId="51" borderId="0" xfId="0" applyFont="1" applyFill="1" applyBorder="1"/>
    <xf numFmtId="0" fontId="65" fillId="54" borderId="0" xfId="0" applyFont="1" applyFill="1" applyBorder="1" applyAlignment="1">
      <alignment horizontal="center" vertical="center"/>
    </xf>
    <xf numFmtId="0" fontId="65" fillId="54" borderId="0" xfId="0" applyFont="1" applyFill="1" applyBorder="1" applyAlignment="1">
      <alignment horizontal="left" vertical="center"/>
    </xf>
    <xf numFmtId="0" fontId="33" fillId="0" borderId="23" xfId="0" applyFont="1" applyBorder="1" applyAlignment="1">
      <alignment horizontal="center"/>
    </xf>
    <xf numFmtId="0" fontId="33" fillId="0" borderId="23" xfId="0" applyFont="1" applyBorder="1"/>
    <xf numFmtId="7" fontId="36" fillId="45" borderId="23" xfId="2" applyNumberFormat="1" applyFont="1" applyFill="1" applyBorder="1"/>
    <xf numFmtId="7" fontId="36" fillId="48" borderId="23" xfId="2" applyNumberFormat="1" applyFont="1" applyFill="1" applyBorder="1"/>
    <xf numFmtId="0" fontId="65" fillId="47" borderId="27" xfId="8" applyFont="1" applyFill="1" applyBorder="1" applyAlignment="1">
      <alignment horizontal="centerContinuous" vertical="center"/>
    </xf>
    <xf numFmtId="0" fontId="65" fillId="47" borderId="28" xfId="8" applyFont="1" applyFill="1" applyBorder="1" applyAlignment="1">
      <alignment horizontal="centerContinuous" vertical="center"/>
    </xf>
    <xf numFmtId="0" fontId="65" fillId="47" borderId="29" xfId="8" applyFont="1" applyFill="1" applyBorder="1" applyAlignment="1">
      <alignment horizontal="centerContinuous" vertical="center"/>
    </xf>
    <xf numFmtId="0" fontId="65" fillId="47" borderId="30" xfId="8" applyFont="1" applyFill="1" applyBorder="1" applyAlignment="1">
      <alignment horizontal="center" vertical="center"/>
    </xf>
    <xf numFmtId="0" fontId="65" fillId="47" borderId="31" xfId="8" applyFont="1" applyFill="1" applyBorder="1" applyAlignment="1">
      <alignment horizontal="center" vertical="center"/>
    </xf>
    <xf numFmtId="0" fontId="65" fillId="47" borderId="33" xfId="8" applyFont="1" applyFill="1" applyBorder="1" applyAlignment="1">
      <alignment horizontal="center" vertical="center"/>
    </xf>
    <xf numFmtId="0" fontId="33" fillId="51" borderId="0" xfId="0" applyFont="1" applyFill="1" applyBorder="1" applyAlignment="1">
      <alignment horizontal="left"/>
    </xf>
    <xf numFmtId="0" fontId="65" fillId="47" borderId="32" xfId="8" applyFont="1" applyFill="1" applyBorder="1" applyAlignment="1">
      <alignment horizontal="center" vertical="center" wrapText="1"/>
    </xf>
    <xf numFmtId="0" fontId="65" fillId="47" borderId="28" xfId="8" applyFont="1" applyFill="1" applyBorder="1" applyAlignment="1">
      <alignment horizontal="center" vertical="center"/>
    </xf>
    <xf numFmtId="0" fontId="34" fillId="9" borderId="28" xfId="8" applyFont="1" applyFill="1" applyBorder="1" applyAlignment="1">
      <alignment horizontal="center" vertical="center" wrapText="1"/>
    </xf>
    <xf numFmtId="0" fontId="65" fillId="47" borderId="28" xfId="8" applyFont="1" applyFill="1" applyBorder="1" applyAlignment="1">
      <alignment horizontal="center" vertical="center" wrapText="1"/>
    </xf>
    <xf numFmtId="9" fontId="36" fillId="8" borderId="8" xfId="1" applyNumberFormat="1" applyFont="1" applyFill="1" applyBorder="1"/>
    <xf numFmtId="0" fontId="34" fillId="9" borderId="0" xfId="8" applyFont="1" applyFill="1" applyBorder="1" applyAlignment="1">
      <alignment horizontal="center" vertical="center" wrapText="1"/>
    </xf>
    <xf numFmtId="0" fontId="65" fillId="47" borderId="0" xfId="8" applyFont="1" applyFill="1" applyBorder="1" applyAlignment="1">
      <alignment horizontal="center" vertical="center" wrapText="1"/>
    </xf>
    <xf numFmtId="0" fontId="33" fillId="46" borderId="8" xfId="0" applyFont="1" applyFill="1" applyBorder="1" applyAlignment="1">
      <alignment horizontal="left" indent="1"/>
    </xf>
    <xf numFmtId="9" fontId="33" fillId="0" borderId="8" xfId="1" applyNumberFormat="1" applyFont="1" applyFill="1" applyBorder="1"/>
    <xf numFmtId="0" fontId="33" fillId="48" borderId="8" xfId="0" applyFont="1" applyFill="1" applyBorder="1" applyAlignment="1">
      <alignment horizontal="center"/>
    </xf>
    <xf numFmtId="0" fontId="33" fillId="48" borderId="8" xfId="0" applyFont="1" applyFill="1" applyBorder="1" applyAlignment="1">
      <alignment horizontal="left"/>
    </xf>
    <xf numFmtId="9" fontId="36" fillId="48" borderId="8" xfId="1" applyNumberFormat="1" applyFont="1" applyFill="1" applyBorder="1"/>
    <xf numFmtId="0" fontId="33" fillId="55" borderId="8" xfId="0" applyFont="1" applyFill="1" applyBorder="1" applyAlignment="1">
      <alignment horizontal="center"/>
    </xf>
    <xf numFmtId="0" fontId="33" fillId="55" borderId="8" xfId="0" applyFont="1" applyFill="1" applyBorder="1" applyAlignment="1">
      <alignment horizontal="left"/>
    </xf>
    <xf numFmtId="167" fontId="36" fillId="55" borderId="8" xfId="1" applyNumberFormat="1" applyFont="1" applyFill="1" applyBorder="1"/>
    <xf numFmtId="9" fontId="36" fillId="55" borderId="8" xfId="1" applyNumberFormat="1" applyFont="1" applyFill="1" applyBorder="1"/>
    <xf numFmtId="0" fontId="33" fillId="46" borderId="8" xfId="0" applyFont="1" applyFill="1" applyBorder="1" applyAlignment="1">
      <alignment horizontal="left" wrapText="1"/>
    </xf>
    <xf numFmtId="0" fontId="65" fillId="47" borderId="0" xfId="8" applyFont="1" applyFill="1" applyBorder="1" applyAlignment="1">
      <alignment horizontal="center" vertical="center"/>
    </xf>
    <xf numFmtId="0" fontId="33" fillId="48" borderId="34" xfId="0" applyFont="1" applyFill="1" applyBorder="1"/>
    <xf numFmtId="2" fontId="36" fillId="8" borderId="36" xfId="1" applyNumberFormat="1" applyFont="1" applyFill="1" applyBorder="1"/>
    <xf numFmtId="2" fontId="33" fillId="51" borderId="23" xfId="0" applyNumberFormat="1" applyFont="1" applyFill="1" applyBorder="1"/>
    <xf numFmtId="173" fontId="33" fillId="51" borderId="23" xfId="0" applyNumberFormat="1" applyFont="1" applyFill="1" applyBorder="1"/>
    <xf numFmtId="173" fontId="33" fillId="48" borderId="23" xfId="0" applyNumberFormat="1" applyFont="1" applyFill="1" applyBorder="1"/>
    <xf numFmtId="173" fontId="33" fillId="52" borderId="23" xfId="0" applyNumberFormat="1" applyFont="1" applyFill="1" applyBorder="1"/>
    <xf numFmtId="173" fontId="33" fillId="48" borderId="24" xfId="0" applyNumberFormat="1" applyFont="1" applyFill="1" applyBorder="1"/>
    <xf numFmtId="173" fontId="33" fillId="53" borderId="24" xfId="0" applyNumberFormat="1" applyFont="1" applyFill="1" applyBorder="1"/>
    <xf numFmtId="173" fontId="71" fillId="50" borderId="24" xfId="0" applyNumberFormat="1" applyFont="1" applyFill="1" applyBorder="1"/>
    <xf numFmtId="0" fontId="33" fillId="51" borderId="34" xfId="0" applyFont="1" applyFill="1" applyBorder="1" applyAlignment="1">
      <alignment horizontal="left"/>
    </xf>
    <xf numFmtId="2" fontId="36" fillId="8" borderId="38" xfId="1" applyNumberFormat="1" applyFont="1" applyFill="1" applyBorder="1"/>
    <xf numFmtId="0" fontId="33" fillId="51" borderId="37" xfId="0" applyFont="1" applyFill="1" applyBorder="1" applyAlignment="1">
      <alignment horizontal="center"/>
    </xf>
    <xf numFmtId="0" fontId="33" fillId="51" borderId="39" xfId="0" applyFont="1" applyFill="1" applyBorder="1" applyAlignment="1">
      <alignment horizontal="center"/>
    </xf>
    <xf numFmtId="0" fontId="33" fillId="51" borderId="39" xfId="0" applyFont="1" applyFill="1" applyBorder="1"/>
    <xf numFmtId="2" fontId="36" fillId="8" borderId="40" xfId="1" applyNumberFormat="1" applyFont="1" applyFill="1" applyBorder="1"/>
    <xf numFmtId="7" fontId="33" fillId="51" borderId="24" xfId="0" applyNumberFormat="1" applyFont="1" applyFill="1" applyBorder="1"/>
    <xf numFmtId="1" fontId="36" fillId="8" borderId="21" xfId="1" applyNumberFormat="1" applyFont="1" applyFill="1" applyBorder="1"/>
    <xf numFmtId="0" fontId="33" fillId="51" borderId="23" xfId="42321" applyFont="1" applyFill="1" applyBorder="1"/>
    <xf numFmtId="16" fontId="33" fillId="51" borderId="23" xfId="42321" quotePrefix="1" applyNumberFormat="1" applyFont="1" applyFill="1" applyBorder="1"/>
    <xf numFmtId="0" fontId="33" fillId="56" borderId="23" xfId="0" applyFont="1" applyFill="1" applyBorder="1" applyAlignment="1">
      <alignment horizontal="center"/>
    </xf>
    <xf numFmtId="0" fontId="33" fillId="56" borderId="23" xfId="0" applyFont="1" applyFill="1" applyBorder="1"/>
    <xf numFmtId="1" fontId="36" fillId="56" borderId="8" xfId="1" applyNumberFormat="1" applyFont="1" applyFill="1" applyBorder="1"/>
    <xf numFmtId="0" fontId="33" fillId="51" borderId="34" xfId="0" applyFont="1" applyFill="1" applyBorder="1" applyAlignment="1">
      <alignment horizontal="center"/>
    </xf>
    <xf numFmtId="1" fontId="36" fillId="8" borderId="22" xfId="1" applyNumberFormat="1" applyFont="1" applyFill="1" applyBorder="1"/>
    <xf numFmtId="0" fontId="33" fillId="48" borderId="24" xfId="0" applyFont="1" applyFill="1" applyBorder="1" applyAlignment="1">
      <alignment horizontal="left"/>
    </xf>
    <xf numFmtId="0" fontId="33" fillId="48" borderId="25" xfId="0" applyFont="1" applyFill="1" applyBorder="1"/>
    <xf numFmtId="0" fontId="33" fillId="51" borderId="35" xfId="42321" applyFont="1" applyFill="1" applyBorder="1"/>
    <xf numFmtId="0" fontId="33" fillId="56" borderId="24" xfId="0" applyFont="1" applyFill="1" applyBorder="1" applyAlignment="1">
      <alignment horizontal="center"/>
    </xf>
    <xf numFmtId="0" fontId="33" fillId="56" borderId="25" xfId="0" applyFont="1" applyFill="1" applyBorder="1"/>
    <xf numFmtId="1" fontId="36" fillId="56" borderId="25" xfId="1" applyNumberFormat="1" applyFont="1" applyFill="1" applyBorder="1"/>
    <xf numFmtId="0" fontId="33" fillId="56" borderId="26" xfId="0" applyFont="1" applyFill="1" applyBorder="1"/>
    <xf numFmtId="0" fontId="33" fillId="51" borderId="34" xfId="42321" applyFont="1" applyFill="1" applyBorder="1"/>
    <xf numFmtId="0" fontId="33" fillId="51" borderId="2" xfId="0" applyFont="1" applyFill="1" applyBorder="1" applyAlignment="1">
      <alignment horizontal="center"/>
    </xf>
    <xf numFmtId="0" fontId="33" fillId="51" borderId="35" xfId="0" applyFont="1" applyFill="1" applyBorder="1"/>
    <xf numFmtId="1" fontId="36" fillId="8" borderId="9" xfId="1" applyNumberFormat="1" applyFont="1" applyFill="1" applyBorder="1"/>
    <xf numFmtId="0" fontId="33" fillId="51" borderId="35" xfId="0" applyFont="1" applyFill="1" applyBorder="1" applyAlignment="1">
      <alignment horizontal="center"/>
    </xf>
    <xf numFmtId="0" fontId="65" fillId="47" borderId="43" xfId="8" applyFont="1" applyFill="1" applyBorder="1" applyAlignment="1">
      <alignment horizontal="center" vertical="center" wrapText="1"/>
    </xf>
    <xf numFmtId="0" fontId="65" fillId="47" borderId="44" xfId="8" applyFont="1" applyFill="1" applyBorder="1" applyAlignment="1">
      <alignment horizontal="center" vertical="center"/>
    </xf>
    <xf numFmtId="0" fontId="33" fillId="48" borderId="39" xfId="0" applyFont="1" applyFill="1" applyBorder="1" applyAlignment="1">
      <alignment horizontal="left"/>
    </xf>
    <xf numFmtId="0" fontId="33" fillId="48" borderId="7" xfId="0" applyFont="1" applyFill="1" applyBorder="1"/>
    <xf numFmtId="0" fontId="33" fillId="48" borderId="41" xfId="0" applyFont="1" applyFill="1" applyBorder="1"/>
    <xf numFmtId="0" fontId="71" fillId="50" borderId="26" xfId="0" applyFont="1" applyFill="1" applyBorder="1"/>
    <xf numFmtId="0" fontId="33" fillId="56" borderId="39" xfId="0" applyFont="1" applyFill="1" applyBorder="1" applyAlignment="1">
      <alignment horizontal="center"/>
    </xf>
    <xf numFmtId="0" fontId="33" fillId="56" borderId="7" xfId="0" applyFont="1" applyFill="1" applyBorder="1"/>
    <xf numFmtId="1" fontId="36" fillId="56" borderId="7" xfId="1" applyNumberFormat="1" applyFont="1" applyFill="1" applyBorder="1"/>
    <xf numFmtId="0" fontId="33" fillId="56" borderId="41" xfId="0" applyFont="1" applyFill="1" applyBorder="1"/>
    <xf numFmtId="7" fontId="33" fillId="51" borderId="23" xfId="0" applyNumberFormat="1" applyFont="1" applyFill="1" applyBorder="1"/>
    <xf numFmtId="173" fontId="33" fillId="56" borderId="23" xfId="0" applyNumberFormat="1" applyFont="1" applyFill="1" applyBorder="1"/>
    <xf numFmtId="44" fontId="33" fillId="56" borderId="23" xfId="2" applyFont="1" applyFill="1" applyBorder="1" applyAlignment="1">
      <alignment horizontal="center"/>
    </xf>
    <xf numFmtId="7" fontId="33" fillId="51" borderId="23" xfId="2" applyNumberFormat="1" applyFont="1" applyFill="1" applyBorder="1" applyAlignment="1">
      <alignment horizontal="right"/>
    </xf>
    <xf numFmtId="0" fontId="33" fillId="48" borderId="42" xfId="0" applyFont="1" applyFill="1" applyBorder="1"/>
    <xf numFmtId="168" fontId="33" fillId="46" borderId="0" xfId="1" applyNumberFormat="1" applyFont="1" applyFill="1" applyBorder="1"/>
    <xf numFmtId="0" fontId="33" fillId="53" borderId="0" xfId="0" applyFont="1" applyFill="1"/>
    <xf numFmtId="37" fontId="33" fillId="46" borderId="8" xfId="1" applyNumberFormat="1" applyFont="1" applyFill="1" applyBorder="1"/>
    <xf numFmtId="0" fontId="65" fillId="47" borderId="0" xfId="8" applyFont="1" applyFill="1" applyBorder="1" applyAlignment="1">
      <alignment horizontal="left" vertical="center"/>
    </xf>
    <xf numFmtId="0" fontId="65" fillId="55" borderId="0" xfId="8" applyFont="1" applyFill="1" applyBorder="1" applyAlignment="1">
      <alignment horizontal="center" vertical="center"/>
    </xf>
    <xf numFmtId="0" fontId="65" fillId="55" borderId="0" xfId="8" applyFont="1" applyFill="1" applyBorder="1" applyAlignment="1">
      <alignment horizontal="centerContinuous" vertical="center"/>
    </xf>
    <xf numFmtId="0" fontId="65" fillId="47" borderId="45" xfId="8" applyFont="1" applyFill="1" applyBorder="1" applyAlignment="1">
      <alignment horizontal="centerContinuous" vertical="center"/>
    </xf>
    <xf numFmtId="0" fontId="33" fillId="56" borderId="24" xfId="0" applyFont="1" applyFill="1" applyBorder="1"/>
    <xf numFmtId="0" fontId="33" fillId="50" borderId="0" xfId="0" applyFont="1" applyFill="1" applyBorder="1"/>
    <xf numFmtId="7" fontId="33" fillId="50" borderId="0" xfId="2" applyNumberFormat="1" applyFont="1" applyFill="1" applyBorder="1" applyAlignment="1">
      <alignment horizontal="right"/>
    </xf>
    <xf numFmtId="10" fontId="33" fillId="51" borderId="24" xfId="2" applyNumberFormat="1" applyFont="1" applyFill="1" applyBorder="1" applyAlignment="1">
      <alignment horizontal="right"/>
    </xf>
    <xf numFmtId="0" fontId="71" fillId="50" borderId="25" xfId="0" applyFont="1" applyFill="1" applyBorder="1" applyAlignment="1">
      <alignment horizontal="centerContinuous"/>
    </xf>
    <xf numFmtId="0" fontId="71" fillId="50" borderId="26" xfId="0" applyFont="1" applyFill="1" applyBorder="1" applyAlignment="1">
      <alignment horizontal="centerContinuous"/>
    </xf>
    <xf numFmtId="0" fontId="65" fillId="58" borderId="0" xfId="8" applyFont="1" applyFill="1" applyBorder="1" applyAlignment="1">
      <alignment horizontal="centerContinuous" vertical="center"/>
    </xf>
    <xf numFmtId="0" fontId="65" fillId="47" borderId="0" xfId="8" applyFont="1" applyFill="1" applyBorder="1" applyAlignment="1">
      <alignment horizontal="centerContinuous" vertical="center"/>
    </xf>
    <xf numFmtId="0" fontId="33" fillId="48" borderId="0" xfId="0" applyFont="1" applyFill="1" applyAlignment="1">
      <alignment horizontal="centerContinuous"/>
    </xf>
    <xf numFmtId="0" fontId="34" fillId="48" borderId="0" xfId="0" applyFont="1" applyFill="1" applyAlignment="1">
      <alignment horizontal="centerContinuous"/>
    </xf>
    <xf numFmtId="0" fontId="33" fillId="59" borderId="23" xfId="0" applyFont="1" applyFill="1" applyBorder="1"/>
    <xf numFmtId="0" fontId="71" fillId="50" borderId="37" xfId="0" applyFont="1" applyFill="1" applyBorder="1"/>
    <xf numFmtId="0" fontId="71" fillId="50" borderId="46" xfId="0" applyFont="1" applyFill="1" applyBorder="1"/>
    <xf numFmtId="0" fontId="71" fillId="50" borderId="47" xfId="0" applyFont="1" applyFill="1" applyBorder="1"/>
    <xf numFmtId="0" fontId="33" fillId="53" borderId="25" xfId="0" applyFont="1" applyFill="1" applyBorder="1"/>
    <xf numFmtId="1" fontId="36" fillId="56" borderId="46" xfId="1" applyNumberFormat="1" applyFont="1" applyFill="1" applyBorder="1"/>
    <xf numFmtId="0" fontId="33" fillId="56" borderId="46" xfId="0" applyFont="1" applyFill="1" applyBorder="1"/>
    <xf numFmtId="0" fontId="71" fillId="50" borderId="23" xfId="0" applyFont="1" applyFill="1" applyBorder="1"/>
    <xf numFmtId="1" fontId="36" fillId="59" borderId="8" xfId="1" applyNumberFormat="1" applyFont="1" applyFill="1" applyBorder="1"/>
    <xf numFmtId="0" fontId="73" fillId="4" borderId="0" xfId="0" applyFont="1" applyFill="1" applyBorder="1"/>
    <xf numFmtId="0" fontId="65" fillId="49" borderId="23" xfId="0" applyFont="1" applyFill="1" applyBorder="1" applyAlignment="1">
      <alignment horizontal="center"/>
    </xf>
    <xf numFmtId="0" fontId="65" fillId="49" borderId="23" xfId="0" applyFont="1" applyFill="1" applyBorder="1" applyAlignment="1">
      <alignment horizontal="center" wrapText="1"/>
    </xf>
    <xf numFmtId="0" fontId="65" fillId="49" borderId="24" xfId="0" applyFont="1" applyFill="1" applyBorder="1" applyAlignment="1">
      <alignment horizontal="center" wrapText="1"/>
    </xf>
    <xf numFmtId="0" fontId="65" fillId="50" borderId="0" xfId="0" applyFont="1" applyFill="1" applyBorder="1" applyAlignment="1">
      <alignment horizontal="center" wrapText="1"/>
    </xf>
    <xf numFmtId="0" fontId="33" fillId="53" borderId="26" xfId="0" applyFont="1" applyFill="1" applyBorder="1" applyAlignment="1">
      <alignment wrapText="1"/>
    </xf>
    <xf numFmtId="0" fontId="33" fillId="0" borderId="0" xfId="0" applyFont="1" applyBorder="1" applyAlignment="1"/>
    <xf numFmtId="0" fontId="33" fillId="48" borderId="0" xfId="0" applyFont="1" applyFill="1" applyBorder="1" applyAlignment="1"/>
    <xf numFmtId="0" fontId="33" fillId="51" borderId="23" xfId="0" applyFont="1" applyFill="1" applyBorder="1" applyAlignment="1">
      <alignment wrapText="1"/>
    </xf>
    <xf numFmtId="0" fontId="33" fillId="56" borderId="0" xfId="0" applyFont="1" applyFill="1" applyBorder="1"/>
    <xf numFmtId="7" fontId="33" fillId="48" borderId="23" xfId="2" applyNumberFormat="1" applyFont="1" applyFill="1" applyBorder="1" applyAlignment="1">
      <alignment horizontal="right"/>
    </xf>
    <xf numFmtId="10" fontId="33" fillId="48" borderId="24" xfId="2" applyNumberFormat="1" applyFont="1" applyFill="1" applyBorder="1" applyAlignment="1">
      <alignment horizontal="right"/>
    </xf>
    <xf numFmtId="1" fontId="36" fillId="59" borderId="9" xfId="1" applyNumberFormat="1" applyFont="1" applyFill="1" applyBorder="1"/>
    <xf numFmtId="0" fontId="33" fillId="51" borderId="2" xfId="0" applyFont="1" applyFill="1" applyBorder="1"/>
    <xf numFmtId="0" fontId="65" fillId="55" borderId="0" xfId="8" applyFont="1" applyFill="1" applyBorder="1" applyAlignment="1">
      <alignment vertical="center"/>
    </xf>
    <xf numFmtId="0" fontId="65" fillId="47" borderId="27" xfId="8" applyFont="1" applyFill="1" applyBorder="1" applyAlignment="1">
      <alignment horizontal="center" vertical="center" wrapText="1"/>
    </xf>
    <xf numFmtId="0" fontId="34" fillId="9" borderId="29" xfId="8" applyFont="1" applyFill="1" applyBorder="1" applyAlignment="1">
      <alignment horizontal="center" vertical="center" wrapText="1"/>
    </xf>
    <xf numFmtId="7" fontId="33" fillId="51" borderId="37" xfId="0" applyNumberFormat="1" applyFont="1" applyFill="1" applyBorder="1"/>
    <xf numFmtId="0" fontId="33" fillId="51" borderId="0" xfId="42321" applyFont="1" applyFill="1" applyBorder="1"/>
    <xf numFmtId="0" fontId="34" fillId="48" borderId="0" xfId="0" applyFont="1" applyFill="1" applyBorder="1"/>
    <xf numFmtId="0" fontId="71" fillId="48" borderId="0" xfId="0" applyFont="1" applyFill="1" applyAlignment="1">
      <alignment horizontal="left"/>
    </xf>
    <xf numFmtId="44" fontId="33" fillId="46" borderId="0" xfId="2" applyFont="1" applyFill="1"/>
    <xf numFmtId="44" fontId="33" fillId="46" borderId="0" xfId="0" applyNumberFormat="1" applyFont="1" applyFill="1"/>
    <xf numFmtId="0" fontId="33" fillId="51" borderId="35" xfId="42321" applyFont="1" applyFill="1" applyBorder="1" applyAlignment="1">
      <alignment horizontal="left" vertical="top" wrapText="1"/>
    </xf>
    <xf numFmtId="0" fontId="33" fillId="51" borderId="23" xfId="0" applyFont="1" applyFill="1" applyBorder="1" applyAlignment="1">
      <alignment horizontal="center" vertical="center"/>
    </xf>
    <xf numFmtId="9" fontId="34" fillId="57" borderId="0" xfId="0" applyNumberFormat="1" applyFont="1" applyFill="1"/>
    <xf numFmtId="0" fontId="34" fillId="0" borderId="0" xfId="0" applyFont="1" applyAlignment="1">
      <alignment horizontal="right"/>
    </xf>
    <xf numFmtId="0" fontId="32" fillId="60" borderId="0" xfId="0" applyFont="1" applyFill="1"/>
    <xf numFmtId="0" fontId="33" fillId="52" borderId="24" xfId="0" applyFont="1" applyFill="1" applyBorder="1"/>
    <xf numFmtId="0" fontId="34" fillId="0" borderId="0" xfId="0" quotePrefix="1" applyFont="1"/>
    <xf numFmtId="0" fontId="74" fillId="50" borderId="24" xfId="0" applyFont="1" applyFill="1" applyBorder="1" applyAlignment="1">
      <alignment horizontal="centerContinuous"/>
    </xf>
    <xf numFmtId="0" fontId="74" fillId="50" borderId="25" xfId="0" applyFont="1" applyFill="1" applyBorder="1" applyAlignment="1">
      <alignment horizontal="centerContinuous"/>
    </xf>
    <xf numFmtId="0" fontId="65" fillId="47" borderId="0" xfId="8" applyFont="1" applyFill="1" applyBorder="1" applyAlignment="1">
      <alignment horizontal="left" vertical="center" wrapText="1"/>
    </xf>
    <xf numFmtId="0" fontId="33" fillId="0" borderId="0" xfId="0" applyFont="1" applyBorder="1" applyAlignment="1">
      <alignment horizontal="left"/>
    </xf>
    <xf numFmtId="7" fontId="36" fillId="45" borderId="0" xfId="2" applyNumberFormat="1" applyFont="1" applyFill="1" applyBorder="1" applyAlignment="1">
      <alignment horizontal="left"/>
    </xf>
    <xf numFmtId="0" fontId="34" fillId="9" borderId="6" xfId="8" applyFont="1" applyFill="1" applyBorder="1" applyAlignment="1">
      <alignment horizontal="center" vertical="center" wrapText="1"/>
    </xf>
    <xf numFmtId="0" fontId="65" fillId="47" borderId="6" xfId="8" applyFont="1" applyFill="1" applyBorder="1" applyAlignment="1">
      <alignment horizontal="center" vertical="center" wrapText="1"/>
    </xf>
    <xf numFmtId="0" fontId="34" fillId="9" borderId="31" xfId="8" applyFont="1" applyFill="1" applyBorder="1" applyAlignment="1">
      <alignment horizontal="center" vertical="center" wrapText="1"/>
    </xf>
    <xf numFmtId="0" fontId="33" fillId="56" borderId="47" xfId="0" applyFont="1" applyFill="1" applyBorder="1"/>
    <xf numFmtId="0" fontId="65" fillId="61" borderId="0" xfId="0" applyFont="1" applyFill="1"/>
    <xf numFmtId="7" fontId="36" fillId="57" borderId="23" xfId="2" applyNumberFormat="1" applyFont="1" applyFill="1" applyBorder="1" applyAlignment="1">
      <alignment horizontal="right"/>
    </xf>
    <xf numFmtId="9" fontId="33" fillId="0" borderId="0" xfId="14" applyFont="1"/>
    <xf numFmtId="0" fontId="75" fillId="0" borderId="0" xfId="0" applyFont="1" applyAlignment="1">
      <alignment wrapText="1"/>
    </xf>
    <xf numFmtId="0" fontId="33" fillId="48" borderId="0" xfId="0" applyFont="1" applyFill="1"/>
    <xf numFmtId="7" fontId="33" fillId="51" borderId="39" xfId="0" applyNumberFormat="1" applyFont="1" applyFill="1" applyBorder="1"/>
    <xf numFmtId="7" fontId="33" fillId="51" borderId="35" xfId="0" applyNumberFormat="1" applyFont="1" applyFill="1" applyBorder="1"/>
    <xf numFmtId="7" fontId="33" fillId="51" borderId="34" xfId="0" applyNumberFormat="1" applyFont="1" applyFill="1" applyBorder="1"/>
    <xf numFmtId="0" fontId="33" fillId="52" borderId="46" xfId="0" applyFont="1" applyFill="1" applyBorder="1"/>
    <xf numFmtId="0" fontId="33" fillId="52" borderId="47" xfId="0" applyFont="1" applyFill="1" applyBorder="1"/>
    <xf numFmtId="0" fontId="33" fillId="48" borderId="37" xfId="0" applyFont="1" applyFill="1" applyBorder="1"/>
    <xf numFmtId="0" fontId="33" fillId="48" borderId="46" xfId="0" applyFont="1" applyFill="1" applyBorder="1"/>
    <xf numFmtId="0" fontId="33" fillId="48" borderId="47" xfId="0" applyFont="1" applyFill="1" applyBorder="1"/>
    <xf numFmtId="0" fontId="34" fillId="9" borderId="49" xfId="8" applyFont="1" applyFill="1" applyBorder="1" applyAlignment="1">
      <alignment horizontal="center" vertical="center"/>
    </xf>
    <xf numFmtId="173" fontId="33" fillId="51" borderId="34" xfId="0" applyNumberFormat="1" applyFont="1" applyFill="1" applyBorder="1"/>
    <xf numFmtId="0" fontId="33" fillId="48" borderId="35" xfId="0" applyFont="1" applyFill="1" applyBorder="1"/>
    <xf numFmtId="174" fontId="36" fillId="8" borderId="40" xfId="1" applyNumberFormat="1" applyFont="1" applyFill="1" applyBorder="1"/>
    <xf numFmtId="175" fontId="33" fillId="0" borderId="23" xfId="0" applyNumberFormat="1" applyFont="1" applyBorder="1" applyAlignment="1">
      <alignment horizontal="center"/>
    </xf>
    <xf numFmtId="0" fontId="33" fillId="0" borderId="0" xfId="0" applyFont="1" applyAlignment="1">
      <alignment horizontal="center" wrapText="1"/>
    </xf>
    <xf numFmtId="0" fontId="77" fillId="51" borderId="23" xfId="0" applyFont="1" applyFill="1" applyBorder="1"/>
    <xf numFmtId="7" fontId="33" fillId="0" borderId="0" xfId="0" applyNumberFormat="1" applyFont="1"/>
    <xf numFmtId="7" fontId="33" fillId="0" borderId="23" xfId="2" applyNumberFormat="1" applyFont="1" applyFill="1" applyBorder="1" applyAlignment="1">
      <alignment horizontal="right"/>
    </xf>
    <xf numFmtId="7" fontId="33" fillId="51" borderId="0" xfId="2" applyNumberFormat="1" applyFont="1" applyFill="1" applyBorder="1" applyAlignment="1">
      <alignment horizontal="right"/>
    </xf>
    <xf numFmtId="7" fontId="33" fillId="0" borderId="0" xfId="2" applyNumberFormat="1" applyFont="1" applyFill="1" applyBorder="1" applyAlignment="1">
      <alignment horizontal="right"/>
    </xf>
    <xf numFmtId="0" fontId="33" fillId="51" borderId="0" xfId="0" applyFont="1" applyFill="1" applyBorder="1" applyAlignment="1">
      <alignment horizontal="right"/>
    </xf>
    <xf numFmtId="0" fontId="33" fillId="0" borderId="35" xfId="42321" applyFont="1" applyFill="1" applyBorder="1"/>
    <xf numFmtId="7" fontId="33" fillId="51" borderId="23" xfId="2" applyNumberFormat="1" applyFont="1" applyFill="1" applyBorder="1" applyAlignment="1">
      <alignment horizontal="left" wrapText="1"/>
    </xf>
    <xf numFmtId="0" fontId="34" fillId="9" borderId="27" xfId="8" applyFont="1" applyFill="1" applyBorder="1" applyAlignment="1">
      <alignment horizontal="center" vertical="center" wrapText="1"/>
    </xf>
    <xf numFmtId="0" fontId="65" fillId="47" borderId="29" xfId="8" applyFont="1" applyFill="1" applyBorder="1" applyAlignment="1">
      <alignment horizontal="center" vertical="center" wrapText="1"/>
    </xf>
    <xf numFmtId="0" fontId="33" fillId="51" borderId="35" xfId="42321" applyFont="1" applyFill="1" applyBorder="1" applyAlignment="1">
      <alignment wrapText="1"/>
    </xf>
    <xf numFmtId="0" fontId="65" fillId="47" borderId="31" xfId="8" applyFont="1" applyFill="1" applyBorder="1" applyAlignment="1">
      <alignment horizontal="centerContinuous" vertical="center"/>
    </xf>
    <xf numFmtId="0" fontId="34" fillId="9" borderId="23" xfId="8" applyFont="1" applyFill="1" applyBorder="1" applyAlignment="1">
      <alignment horizontal="center" vertical="center" wrapText="1"/>
    </xf>
    <xf numFmtId="7" fontId="76" fillId="45" borderId="23" xfId="2" applyNumberFormat="1" applyFont="1" applyFill="1" applyBorder="1"/>
    <xf numFmtId="7" fontId="76" fillId="48" borderId="23" xfId="2" applyNumberFormat="1" applyFont="1" applyFill="1" applyBorder="1"/>
    <xf numFmtId="173" fontId="76" fillId="48" borderId="23" xfId="0" applyNumberFormat="1" applyFont="1" applyFill="1" applyBorder="1" applyAlignment="1">
      <alignment horizontal="center"/>
    </xf>
    <xf numFmtId="0" fontId="33" fillId="46" borderId="21" xfId="0" applyFont="1" applyFill="1" applyBorder="1" applyAlignment="1">
      <alignment horizontal="center"/>
    </xf>
    <xf numFmtId="0" fontId="33" fillId="46" borderId="21" xfId="0" applyFont="1" applyFill="1" applyBorder="1" applyAlignment="1">
      <alignment horizontal="left" indent="1"/>
    </xf>
    <xf numFmtId="9" fontId="36" fillId="8" borderId="21" xfId="1" applyNumberFormat="1" applyFont="1" applyFill="1" applyBorder="1"/>
    <xf numFmtId="0" fontId="33" fillId="46" borderId="0" xfId="0" applyFont="1" applyFill="1" applyAlignment="1">
      <alignment horizontal="centerContinuous"/>
    </xf>
    <xf numFmtId="0" fontId="33" fillId="0" borderId="50" xfId="0" applyFont="1" applyBorder="1" applyAlignment="1">
      <alignment horizontal="center"/>
    </xf>
    <xf numFmtId="0" fontId="0" fillId="0" borderId="0" xfId="0" applyBorder="1"/>
    <xf numFmtId="0" fontId="33" fillId="62" borderId="50" xfId="0" applyFont="1" applyFill="1" applyBorder="1" applyAlignment="1">
      <alignment horizontal="center"/>
    </xf>
    <xf numFmtId="0" fontId="33" fillId="0" borderId="50" xfId="0" applyFont="1" applyBorder="1"/>
    <xf numFmtId="0" fontId="33" fillId="0" borderId="50" xfId="0" applyFont="1" applyFill="1" applyBorder="1"/>
    <xf numFmtId="43" fontId="33" fillId="0" borderId="50" xfId="0" applyNumberFormat="1" applyFont="1" applyFill="1" applyBorder="1"/>
    <xf numFmtId="0" fontId="33" fillId="0" borderId="50" xfId="0" applyFont="1" applyFill="1" applyBorder="1" applyAlignment="1">
      <alignment horizontal="center"/>
    </xf>
    <xf numFmtId="0" fontId="33" fillId="0" borderId="50" xfId="0" applyFont="1" applyFill="1" applyBorder="1" applyAlignment="1">
      <alignment wrapText="1"/>
    </xf>
    <xf numFmtId="0" fontId="78" fillId="0" borderId="0" xfId="0" applyFont="1"/>
    <xf numFmtId="0" fontId="0" fillId="58" borderId="0" xfId="0" applyFill="1"/>
    <xf numFmtId="37" fontId="36" fillId="8" borderId="50" xfId="1" applyNumberFormat="1" applyFont="1" applyFill="1" applyBorder="1"/>
    <xf numFmtId="37" fontId="33" fillId="0" borderId="50" xfId="1" applyNumberFormat="1" applyFont="1" applyFill="1" applyBorder="1"/>
    <xf numFmtId="5" fontId="33" fillId="46" borderId="8" xfId="1" applyNumberFormat="1" applyFont="1" applyFill="1" applyBorder="1"/>
    <xf numFmtId="0" fontId="33" fillId="62" borderId="0" xfId="0" applyFont="1" applyFill="1" applyBorder="1" applyAlignment="1">
      <alignment horizontal="center"/>
    </xf>
    <xf numFmtId="39" fontId="33" fillId="46" borderId="8" xfId="1" applyNumberFormat="1" applyFont="1" applyFill="1" applyBorder="1"/>
    <xf numFmtId="0" fontId="66" fillId="0" borderId="0" xfId="0" applyFont="1"/>
    <xf numFmtId="2" fontId="33" fillId="0" borderId="0" xfId="0" applyNumberFormat="1" applyFont="1"/>
    <xf numFmtId="173" fontId="33" fillId="0" borderId="45" xfId="0" applyNumberFormat="1" applyFont="1" applyBorder="1"/>
    <xf numFmtId="0" fontId="32" fillId="48" borderId="0" xfId="0" applyFont="1" applyFill="1"/>
    <xf numFmtId="7" fontId="33" fillId="0" borderId="23" xfId="0" applyNumberFormat="1" applyFont="1" applyBorder="1"/>
    <xf numFmtId="0" fontId="33" fillId="0" borderId="23" xfId="0" applyFont="1" applyBorder="1" applyAlignment="1">
      <alignment horizontal="left"/>
    </xf>
    <xf numFmtId="7" fontId="33" fillId="51" borderId="23" xfId="0" applyNumberFormat="1" applyFont="1" applyFill="1" applyBorder="1" applyAlignment="1">
      <alignment horizontal="right" wrapText="1"/>
    </xf>
    <xf numFmtId="7" fontId="33" fillId="51" borderId="23" xfId="0" applyNumberFormat="1" applyFont="1" applyFill="1" applyBorder="1" applyAlignment="1">
      <alignment wrapText="1"/>
    </xf>
    <xf numFmtId="9" fontId="33" fillId="0" borderId="23" xfId="14" applyFont="1" applyBorder="1"/>
    <xf numFmtId="0" fontId="79" fillId="0" borderId="50" xfId="0" applyFont="1" applyFill="1" applyBorder="1"/>
    <xf numFmtId="5" fontId="36" fillId="57" borderId="50" xfId="1" applyNumberFormat="1" applyFont="1" applyFill="1" applyBorder="1"/>
    <xf numFmtId="5" fontId="79" fillId="57" borderId="50" xfId="1" applyNumberFormat="1" applyFont="1" applyFill="1" applyBorder="1"/>
    <xf numFmtId="0" fontId="36" fillId="57" borderId="50" xfId="0" applyFont="1" applyFill="1" applyBorder="1"/>
    <xf numFmtId="0" fontId="33" fillId="48" borderId="23" xfId="0" applyFont="1" applyFill="1" applyBorder="1" applyAlignment="1">
      <alignment wrapText="1"/>
    </xf>
    <xf numFmtId="165" fontId="33" fillId="0" borderId="23" xfId="14" applyNumberFormat="1" applyFont="1" applyBorder="1"/>
    <xf numFmtId="7" fontId="33" fillId="0" borderId="0" xfId="2" applyNumberFormat="1" applyFont="1" applyFill="1" applyBorder="1" applyAlignment="1">
      <alignment horizontal="left"/>
    </xf>
    <xf numFmtId="0" fontId="77" fillId="0" borderId="0" xfId="0" applyFont="1" applyFill="1" applyBorder="1"/>
    <xf numFmtId="0" fontId="33" fillId="51" borderId="35" xfId="0" applyFont="1" applyFill="1" applyBorder="1" applyAlignment="1">
      <alignment wrapText="1"/>
    </xf>
    <xf numFmtId="0" fontId="33" fillId="51" borderId="23" xfId="0" applyFont="1" applyFill="1" applyBorder="1" applyAlignment="1">
      <alignment vertical="center"/>
    </xf>
    <xf numFmtId="7" fontId="36" fillId="45" borderId="23" xfId="2" applyNumberFormat="1" applyFont="1" applyFill="1" applyBorder="1" applyAlignment="1">
      <alignment vertical="center"/>
    </xf>
    <xf numFmtId="7" fontId="36" fillId="45" borderId="23" xfId="2" applyNumberFormat="1" applyFont="1" applyFill="1" applyBorder="1" applyAlignment="1">
      <alignment vertical="center" wrapText="1"/>
    </xf>
    <xf numFmtId="165" fontId="40" fillId="13" borderId="23" xfId="237" applyNumberFormat="1" applyBorder="1"/>
    <xf numFmtId="0" fontId="33" fillId="64" borderId="23" xfId="0" applyFont="1" applyFill="1" applyBorder="1" applyAlignment="1">
      <alignment horizontal="center"/>
    </xf>
    <xf numFmtId="7" fontId="33" fillId="0" borderId="0" xfId="0" applyNumberFormat="1" applyFont="1" applyFill="1"/>
    <xf numFmtId="0" fontId="34" fillId="0" borderId="0" xfId="0" applyFont="1" applyAlignment="1">
      <alignment horizontal="center"/>
    </xf>
    <xf numFmtId="0" fontId="32" fillId="60" borderId="0" xfId="0" applyFont="1" applyFill="1" applyAlignment="1">
      <alignment horizontal="center"/>
    </xf>
    <xf numFmtId="0" fontId="33" fillId="51" borderId="0" xfId="0" applyFont="1" applyFill="1" applyBorder="1" applyAlignment="1">
      <alignment horizontal="center"/>
    </xf>
    <xf numFmtId="0" fontId="34" fillId="48" borderId="0" xfId="0" applyFont="1" applyFill="1" applyBorder="1" applyAlignment="1">
      <alignment horizontal="center"/>
    </xf>
    <xf numFmtId="0" fontId="71" fillId="50" borderId="24" xfId="0" applyFont="1" applyFill="1" applyBorder="1" applyAlignment="1">
      <alignment horizontal="left"/>
    </xf>
    <xf numFmtId="7" fontId="33" fillId="0" borderId="23" xfId="0" applyNumberFormat="1" applyFont="1" applyFill="1" applyBorder="1" applyAlignment="1">
      <alignment wrapText="1"/>
    </xf>
    <xf numFmtId="0" fontId="33" fillId="0" borderId="35" xfId="42321" applyFont="1" applyFill="1" applyBorder="1" applyAlignment="1">
      <alignment wrapText="1"/>
    </xf>
    <xf numFmtId="9" fontId="33" fillId="0" borderId="23" xfId="14" applyNumberFormat="1" applyFont="1" applyBorder="1"/>
    <xf numFmtId="0" fontId="32" fillId="0" borderId="0" xfId="0" applyFont="1" applyAlignment="1">
      <alignment horizontal="left"/>
    </xf>
    <xf numFmtId="0" fontId="71" fillId="48" borderId="0" xfId="0" applyFont="1" applyFill="1" applyAlignment="1">
      <alignment horizontal="left" vertical="center"/>
    </xf>
    <xf numFmtId="0" fontId="33" fillId="0" borderId="0" xfId="0" applyFont="1" applyAlignment="1">
      <alignment horizontal="left" vertical="top" wrapText="1"/>
    </xf>
    <xf numFmtId="0" fontId="71" fillId="48" borderId="0" xfId="0" applyFont="1" applyFill="1" applyAlignment="1">
      <alignment horizontal="center"/>
    </xf>
    <xf numFmtId="0" fontId="71" fillId="48" borderId="7" xfId="0" applyFont="1" applyFill="1" applyBorder="1" applyAlignment="1"/>
    <xf numFmtId="0" fontId="33" fillId="46" borderId="0" xfId="0" applyFont="1" applyFill="1" applyAlignment="1">
      <alignment horizontal="center"/>
    </xf>
    <xf numFmtId="5" fontId="33" fillId="0" borderId="50" xfId="1" applyNumberFormat="1" applyFont="1" applyFill="1" applyBorder="1"/>
    <xf numFmtId="7" fontId="33" fillId="46" borderId="0" xfId="0" applyNumberFormat="1" applyFont="1" applyFill="1"/>
    <xf numFmtId="2" fontId="36" fillId="8" borderId="0" xfId="1" applyNumberFormat="1" applyFont="1" applyFill="1" applyBorder="1"/>
    <xf numFmtId="0" fontId="33" fillId="51" borderId="7" xfId="0" applyFont="1" applyFill="1" applyBorder="1"/>
    <xf numFmtId="0" fontId="33" fillId="65" borderId="23" xfId="0" applyFont="1" applyFill="1" applyBorder="1" applyAlignment="1">
      <alignment horizontal="center"/>
    </xf>
    <xf numFmtId="0" fontId="34" fillId="65" borderId="35" xfId="0" applyFont="1" applyFill="1" applyBorder="1"/>
    <xf numFmtId="2" fontId="36" fillId="65" borderId="36" xfId="1" applyNumberFormat="1" applyFont="1" applyFill="1" applyBorder="1"/>
    <xf numFmtId="0" fontId="33" fillId="0" borderId="23" xfId="0" applyFont="1" applyBorder="1" applyAlignment="1">
      <alignment horizontal="left" wrapText="1"/>
    </xf>
    <xf numFmtId="7" fontId="33" fillId="0" borderId="24" xfId="0" applyNumberFormat="1" applyFont="1" applyFill="1" applyBorder="1"/>
    <xf numFmtId="4" fontId="33" fillId="51" borderId="23" xfId="0" applyNumberFormat="1" applyFont="1" applyFill="1" applyBorder="1"/>
    <xf numFmtId="7" fontId="33" fillId="0" borderId="23" xfId="0" applyNumberFormat="1" applyFont="1" applyFill="1" applyBorder="1"/>
    <xf numFmtId="0" fontId="33" fillId="0" borderId="0" xfId="0" applyFont="1" applyAlignment="1">
      <alignment horizontal="left" vertical="top"/>
    </xf>
    <xf numFmtId="177" fontId="36" fillId="8" borderId="50" xfId="1" applyNumberFormat="1" applyFont="1" applyFill="1" applyBorder="1"/>
    <xf numFmtId="0" fontId="33" fillId="46" borderId="23" xfId="0" applyFont="1" applyFill="1" applyBorder="1" applyAlignment="1">
      <alignment wrapText="1"/>
    </xf>
    <xf numFmtId="0" fontId="73" fillId="0" borderId="0" xfId="0" applyFont="1" applyAlignment="1">
      <alignment horizontal="center"/>
    </xf>
    <xf numFmtId="0" fontId="73" fillId="46" borderId="0" xfId="0" applyFont="1" applyFill="1"/>
    <xf numFmtId="1" fontId="33" fillId="0" borderId="8" xfId="1" applyNumberFormat="1" applyFont="1" applyFill="1" applyBorder="1"/>
    <xf numFmtId="10" fontId="36" fillId="8" borderId="8" xfId="1" applyNumberFormat="1" applyFont="1" applyFill="1" applyBorder="1"/>
    <xf numFmtId="0" fontId="77" fillId="0" borderId="35" xfId="0" applyFont="1" applyFill="1" applyBorder="1"/>
    <xf numFmtId="41" fontId="33" fillId="0" borderId="50" xfId="0" applyNumberFormat="1" applyFont="1" applyFill="1" applyBorder="1"/>
    <xf numFmtId="5" fontId="33" fillId="0" borderId="50" xfId="0" applyNumberFormat="1" applyFont="1" applyFill="1" applyBorder="1"/>
    <xf numFmtId="41" fontId="33" fillId="0" borderId="50" xfId="1" applyNumberFormat="1" applyFont="1" applyFill="1" applyBorder="1"/>
    <xf numFmtId="0" fontId="33" fillId="64" borderId="0" xfId="0" applyFont="1" applyFill="1" applyAlignment="1">
      <alignment wrapText="1"/>
    </xf>
    <xf numFmtId="0" fontId="33" fillId="64" borderId="50" xfId="0" applyFont="1" applyFill="1" applyBorder="1" applyAlignment="1">
      <alignment horizontal="center"/>
    </xf>
    <xf numFmtId="0" fontId="33" fillId="51" borderId="0" xfId="0" applyFont="1" applyFill="1" applyBorder="1" applyAlignment="1">
      <alignment wrapText="1"/>
    </xf>
    <xf numFmtId="0" fontId="73" fillId="0" borderId="0" xfId="0" applyFont="1"/>
    <xf numFmtId="38" fontId="73" fillId="0" borderId="0" xfId="0" applyNumberFormat="1" applyFont="1"/>
    <xf numFmtId="173" fontId="81" fillId="45" borderId="0" xfId="0" applyNumberFormat="1" applyFont="1" applyFill="1"/>
    <xf numFmtId="37" fontId="73" fillId="0" borderId="0" xfId="0" applyNumberFormat="1" applyFont="1" applyAlignment="1">
      <alignment horizontal="left"/>
    </xf>
    <xf numFmtId="7" fontId="73" fillId="0" borderId="0" xfId="0" applyNumberFormat="1" applyFont="1"/>
    <xf numFmtId="37" fontId="73" fillId="0" borderId="0" xfId="0" applyNumberFormat="1" applyFont="1"/>
    <xf numFmtId="2" fontId="73" fillId="0" borderId="0" xfId="0" applyNumberFormat="1" applyFont="1"/>
    <xf numFmtId="173" fontId="73" fillId="0" borderId="0" xfId="0" applyNumberFormat="1" applyFont="1" applyFill="1"/>
    <xf numFmtId="173" fontId="73" fillId="0" borderId="0" xfId="0" applyNumberFormat="1" applyFont="1"/>
    <xf numFmtId="0" fontId="82" fillId="0" borderId="0" xfId="0" applyFont="1"/>
    <xf numFmtId="0" fontId="33" fillId="56" borderId="35" xfId="0" applyFont="1" applyFill="1" applyBorder="1" applyAlignment="1">
      <alignment wrapText="1"/>
    </xf>
    <xf numFmtId="0" fontId="33" fillId="66" borderId="50" xfId="0" applyFont="1" applyFill="1" applyBorder="1" applyAlignment="1">
      <alignment horizontal="center"/>
    </xf>
    <xf numFmtId="0" fontId="33" fillId="66" borderId="50" xfId="0" applyFont="1" applyFill="1" applyBorder="1" applyAlignment="1">
      <alignment wrapText="1"/>
    </xf>
    <xf numFmtId="0" fontId="33" fillId="66" borderId="50" xfId="0" applyFont="1" applyFill="1" applyBorder="1"/>
    <xf numFmtId="5" fontId="36" fillId="66" borderId="50" xfId="1" applyNumberFormat="1" applyFont="1" applyFill="1" applyBorder="1"/>
    <xf numFmtId="41" fontId="33" fillId="66" borderId="50" xfId="1" applyNumberFormat="1" applyFont="1" applyFill="1" applyBorder="1"/>
    <xf numFmtId="43" fontId="33" fillId="66" borderId="50" xfId="0" applyNumberFormat="1" applyFont="1" applyFill="1" applyBorder="1"/>
    <xf numFmtId="0" fontId="36" fillId="66" borderId="50" xfId="0" applyFont="1" applyFill="1" applyBorder="1"/>
    <xf numFmtId="0" fontId="65" fillId="47" borderId="51" xfId="8" applyFont="1" applyFill="1" applyBorder="1" applyAlignment="1">
      <alignment horizontal="center" vertical="center" wrapText="1"/>
    </xf>
    <xf numFmtId="168" fontId="33" fillId="46" borderId="52" xfId="1" applyNumberFormat="1" applyFont="1" applyFill="1" applyBorder="1"/>
    <xf numFmtId="5" fontId="33" fillId="46" borderId="52" xfId="1" applyNumberFormat="1" applyFont="1" applyFill="1" applyBorder="1"/>
    <xf numFmtId="39" fontId="33" fillId="46" borderId="52" xfId="1" applyNumberFormat="1" applyFont="1" applyFill="1" applyBorder="1"/>
    <xf numFmtId="168" fontId="33" fillId="46" borderId="53" xfId="1" applyNumberFormat="1" applyFont="1" applyFill="1" applyBorder="1"/>
    <xf numFmtId="0" fontId="33" fillId="46" borderId="53" xfId="0" applyFont="1" applyFill="1" applyBorder="1"/>
    <xf numFmtId="0" fontId="33" fillId="48" borderId="53" xfId="0" applyFont="1" applyFill="1" applyBorder="1" applyAlignment="1">
      <alignment horizontal="centerContinuous"/>
    </xf>
    <xf numFmtId="0" fontId="65" fillId="55" borderId="53" xfId="8" applyFont="1" applyFill="1" applyBorder="1" applyAlignment="1">
      <alignment horizontal="centerContinuous" vertical="center"/>
    </xf>
    <xf numFmtId="0" fontId="71" fillId="50" borderId="39" xfId="0" applyFont="1" applyFill="1" applyBorder="1"/>
    <xf numFmtId="0" fontId="71" fillId="50" borderId="7" xfId="0" applyFont="1" applyFill="1" applyBorder="1"/>
    <xf numFmtId="0" fontId="71" fillId="50" borderId="41" xfId="0" applyFont="1" applyFill="1" applyBorder="1"/>
    <xf numFmtId="0" fontId="65" fillId="54" borderId="0" xfId="0" applyFont="1" applyFill="1" applyBorder="1" applyAlignment="1">
      <alignment horizontal="center" vertical="center" wrapText="1"/>
    </xf>
    <xf numFmtId="37" fontId="34" fillId="48" borderId="23" xfId="2" applyNumberFormat="1" applyFont="1" applyFill="1" applyBorder="1" applyAlignment="1">
      <alignment horizontal="center"/>
    </xf>
    <xf numFmtId="9" fontId="36" fillId="57" borderId="0" xfId="14" applyFont="1" applyFill="1"/>
    <xf numFmtId="9" fontId="33" fillId="0" borderId="23" xfId="14" applyFont="1" applyBorder="1" applyAlignment="1">
      <alignment horizontal="center"/>
    </xf>
    <xf numFmtId="0" fontId="34" fillId="59" borderId="0" xfId="0" applyFont="1" applyFill="1"/>
    <xf numFmtId="7" fontId="33" fillId="0" borderId="23" xfId="2" applyNumberFormat="1" applyFont="1" applyFill="1" applyBorder="1"/>
    <xf numFmtId="4" fontId="33" fillId="0" borderId="0" xfId="0" applyNumberFormat="1" applyFont="1"/>
    <xf numFmtId="4" fontId="33" fillId="0" borderId="0" xfId="0" applyNumberFormat="1" applyFont="1" applyAlignment="1">
      <alignment horizontal="center"/>
    </xf>
    <xf numFmtId="4" fontId="33" fillId="0" borderId="0" xfId="0" applyNumberFormat="1" applyFont="1" applyAlignment="1">
      <alignment horizontal="right"/>
    </xf>
    <xf numFmtId="7" fontId="76" fillId="48" borderId="23" xfId="2" applyNumberFormat="1" applyFont="1" applyFill="1" applyBorder="1" applyAlignment="1">
      <alignment horizontal="right"/>
    </xf>
    <xf numFmtId="0" fontId="33" fillId="48" borderId="35" xfId="42321" applyFont="1" applyFill="1" applyBorder="1"/>
    <xf numFmtId="7" fontId="33" fillId="48" borderId="23" xfId="2" applyNumberFormat="1" applyFont="1" applyFill="1" applyBorder="1" applyAlignment="1">
      <alignment horizontal="left"/>
    </xf>
    <xf numFmtId="173" fontId="33" fillId="48" borderId="35" xfId="0" applyNumberFormat="1" applyFont="1" applyFill="1" applyBorder="1"/>
    <xf numFmtId="1" fontId="36" fillId="48" borderId="23" xfId="1" applyNumberFormat="1" applyFont="1" applyFill="1" applyBorder="1"/>
    <xf numFmtId="0" fontId="33" fillId="48" borderId="3" xfId="0" applyFont="1" applyFill="1" applyBorder="1"/>
    <xf numFmtId="2" fontId="36" fillId="48" borderId="40" xfId="1" applyNumberFormat="1" applyFont="1" applyFill="1" applyBorder="1"/>
    <xf numFmtId="2" fontId="36" fillId="48" borderId="36" xfId="1" applyNumberFormat="1" applyFont="1" applyFill="1" applyBorder="1"/>
    <xf numFmtId="0" fontId="33" fillId="0" borderId="23" xfId="0" applyFont="1" applyFill="1" applyBorder="1" applyAlignment="1">
      <alignment horizontal="left"/>
    </xf>
    <xf numFmtId="0" fontId="33" fillId="0" borderId="24" xfId="0" applyFont="1" applyFill="1" applyBorder="1"/>
    <xf numFmtId="0" fontId="33" fillId="0" borderId="7" xfId="0" applyFont="1" applyFill="1" applyBorder="1"/>
    <xf numFmtId="0" fontId="33" fillId="0" borderId="23" xfId="0" applyFont="1" applyFill="1" applyBorder="1"/>
    <xf numFmtId="7" fontId="33" fillId="67" borderId="23" xfId="0" applyNumberFormat="1" applyFont="1" applyFill="1" applyBorder="1" applyAlignment="1">
      <alignment horizontal="center"/>
    </xf>
    <xf numFmtId="0" fontId="65" fillId="49" borderId="0" xfId="0" applyFont="1" applyFill="1" applyBorder="1" applyAlignment="1">
      <alignment horizontal="center" wrapText="1"/>
    </xf>
    <xf numFmtId="10" fontId="36" fillId="8" borderId="50" xfId="14" applyNumberFormat="1" applyFont="1" applyFill="1" applyBorder="1"/>
    <xf numFmtId="10" fontId="36" fillId="0" borderId="0" xfId="14" applyNumberFormat="1" applyFont="1" applyFill="1" applyBorder="1"/>
    <xf numFmtId="166" fontId="33" fillId="46" borderId="53" xfId="2" applyNumberFormat="1" applyFont="1" applyFill="1" applyBorder="1"/>
    <xf numFmtId="166" fontId="33" fillId="46" borderId="0" xfId="2" applyNumberFormat="1" applyFont="1" applyFill="1"/>
    <xf numFmtId="0" fontId="34" fillId="0" borderId="23" xfId="0" applyFont="1" applyBorder="1"/>
    <xf numFmtId="10" fontId="83" fillId="57" borderId="23" xfId="0" applyNumberFormat="1" applyFont="1" applyFill="1" applyBorder="1"/>
    <xf numFmtId="0" fontId="33" fillId="53" borderId="0" xfId="0" applyFont="1" applyFill="1" applyBorder="1"/>
    <xf numFmtId="0" fontId="84" fillId="0" borderId="0" xfId="42322"/>
    <xf numFmtId="0" fontId="16" fillId="0" borderId="0" xfId="42322" applyFont="1" applyAlignment="1">
      <alignment horizontal="left" vertical="top" wrapText="1"/>
    </xf>
    <xf numFmtId="0" fontId="16" fillId="0" borderId="54" xfId="42322" applyFont="1" applyBorder="1" applyAlignment="1">
      <alignment horizontal="center" wrapText="1"/>
    </xf>
    <xf numFmtId="0" fontId="16" fillId="0" borderId="0" xfId="42322" applyFont="1" applyAlignment="1">
      <alignment horizontal="center" wrapText="1"/>
    </xf>
    <xf numFmtId="0" fontId="16" fillId="0" borderId="0" xfId="42322" applyFont="1" applyAlignment="1">
      <alignment horizontal="left"/>
    </xf>
    <xf numFmtId="178" fontId="86" fillId="0" borderId="0" xfId="42322" applyNumberFormat="1" applyFont="1" applyAlignment="1">
      <alignment horizontal="right"/>
    </xf>
    <xf numFmtId="10" fontId="0" fillId="0" borderId="0" xfId="42323" applyNumberFormat="1" applyFont="1"/>
    <xf numFmtId="179" fontId="86" fillId="0" borderId="0" xfId="42322" applyNumberFormat="1" applyFont="1" applyAlignment="1">
      <alignment horizontal="right"/>
    </xf>
    <xf numFmtId="10" fontId="84" fillId="0" borderId="0" xfId="42322" applyNumberFormat="1"/>
    <xf numFmtId="44" fontId="75" fillId="46" borderId="0" xfId="0" applyNumberFormat="1" applyFont="1" applyFill="1"/>
    <xf numFmtId="0" fontId="1" fillId="0" borderId="0" xfId="42324"/>
    <xf numFmtId="0" fontId="88" fillId="0" borderId="0" xfId="42324" applyFont="1"/>
    <xf numFmtId="0" fontId="1" fillId="62" borderId="46" xfId="42324" applyFill="1" applyBorder="1"/>
    <xf numFmtId="0" fontId="1" fillId="62" borderId="46" xfId="42324" applyFill="1" applyBorder="1" applyAlignment="1">
      <alignment horizontal="center"/>
    </xf>
    <xf numFmtId="0" fontId="1" fillId="62" borderId="0" xfId="42324" applyFill="1"/>
    <xf numFmtId="0" fontId="1" fillId="62" borderId="0" xfId="42324" applyFill="1" applyAlignment="1">
      <alignment horizontal="center"/>
    </xf>
    <xf numFmtId="0" fontId="1" fillId="62" borderId="7" xfId="42324" applyFill="1" applyBorder="1" applyAlignment="1">
      <alignment horizontal="center"/>
    </xf>
    <xf numFmtId="0" fontId="1" fillId="62" borderId="7" xfId="42324" applyFill="1" applyBorder="1"/>
    <xf numFmtId="0" fontId="89" fillId="63" borderId="34" xfId="42324" applyFont="1" applyFill="1" applyBorder="1"/>
    <xf numFmtId="0" fontId="1" fillId="0" borderId="0" xfId="42324" applyAlignment="1">
      <alignment horizontal="center"/>
    </xf>
    <xf numFmtId="0" fontId="1" fillId="0" borderId="37" xfId="42324" applyBorder="1"/>
    <xf numFmtId="0" fontId="1" fillId="0" borderId="46" xfId="42324" applyBorder="1"/>
    <xf numFmtId="0" fontId="1" fillId="0" borderId="47" xfId="42324" applyBorder="1"/>
    <xf numFmtId="164" fontId="0" fillId="0" borderId="0" xfId="42325" applyNumberFormat="1" applyFont="1"/>
    <xf numFmtId="164" fontId="0" fillId="0" borderId="23" xfId="42325" applyNumberFormat="1" applyFont="1" applyBorder="1"/>
    <xf numFmtId="44" fontId="0" fillId="0" borderId="23" xfId="42326" applyFont="1" applyBorder="1"/>
    <xf numFmtId="0" fontId="89" fillId="63" borderId="2" xfId="42324" applyFont="1" applyFill="1" applyBorder="1"/>
    <xf numFmtId="0" fontId="1" fillId="0" borderId="48" xfId="42324" applyBorder="1"/>
    <xf numFmtId="0" fontId="1" fillId="0" borderId="3" xfId="42324" applyBorder="1"/>
    <xf numFmtId="165" fontId="89" fillId="63" borderId="2" xfId="42327" applyNumberFormat="1" applyFont="1" applyFill="1" applyBorder="1"/>
    <xf numFmtId="164" fontId="89" fillId="63" borderId="2" xfId="42325" applyNumberFormat="1" applyFont="1" applyFill="1" applyBorder="1"/>
    <xf numFmtId="5" fontId="89" fillId="63" borderId="2" xfId="42326" applyNumberFormat="1" applyFont="1" applyFill="1" applyBorder="1"/>
    <xf numFmtId="9" fontId="89" fillId="63" borderId="35" xfId="42327" applyFont="1" applyFill="1" applyBorder="1"/>
    <xf numFmtId="0" fontId="1" fillId="0" borderId="39" xfId="42324" applyBorder="1"/>
    <xf numFmtId="0" fontId="1" fillId="0" borderId="7" xfId="42324" applyBorder="1"/>
    <xf numFmtId="0" fontId="1" fillId="0" borderId="41" xfId="42324" applyBorder="1"/>
    <xf numFmtId="0" fontId="32" fillId="0" borderId="0" xfId="0" applyFont="1" applyFill="1"/>
    <xf numFmtId="0" fontId="65" fillId="54" borderId="30" xfId="0" applyFont="1" applyFill="1" applyBorder="1" applyAlignment="1">
      <alignment horizontal="center" vertical="center"/>
    </xf>
    <xf numFmtId="0" fontId="65" fillId="54" borderId="6" xfId="0" applyFont="1" applyFill="1" applyBorder="1" applyAlignment="1">
      <alignment horizontal="center" vertical="center"/>
    </xf>
    <xf numFmtId="0" fontId="65" fillId="54" borderId="31" xfId="0" applyFont="1" applyFill="1" applyBorder="1" applyAlignment="1">
      <alignment horizontal="center" vertical="center"/>
    </xf>
    <xf numFmtId="0" fontId="33" fillId="48" borderId="55" xfId="0" applyFont="1" applyFill="1" applyBorder="1" applyAlignment="1">
      <alignment horizontal="center"/>
    </xf>
    <xf numFmtId="7" fontId="36" fillId="48" borderId="56" xfId="2" applyNumberFormat="1" applyFont="1" applyFill="1" applyBorder="1"/>
    <xf numFmtId="0" fontId="33" fillId="0" borderId="55" xfId="0" applyFont="1" applyBorder="1" applyAlignment="1">
      <alignment horizontal="center"/>
    </xf>
    <xf numFmtId="7" fontId="33" fillId="0" borderId="56" xfId="2" applyNumberFormat="1" applyFont="1" applyFill="1" applyBorder="1"/>
    <xf numFmtId="7" fontId="76" fillId="48" borderId="56" xfId="2" applyNumberFormat="1" applyFont="1" applyFill="1" applyBorder="1"/>
    <xf numFmtId="176" fontId="33" fillId="0" borderId="55" xfId="0" applyNumberFormat="1" applyFont="1" applyBorder="1" applyAlignment="1">
      <alignment horizontal="center"/>
    </xf>
    <xf numFmtId="173" fontId="76" fillId="48" borderId="56" xfId="0" applyNumberFormat="1" applyFont="1" applyFill="1" applyBorder="1" applyAlignment="1">
      <alignment horizontal="center"/>
    </xf>
    <xf numFmtId="0" fontId="33" fillId="0" borderId="55" xfId="0" applyFont="1" applyFill="1" applyBorder="1" applyAlignment="1">
      <alignment horizontal="center"/>
    </xf>
    <xf numFmtId="0" fontId="33" fillId="0" borderId="57" xfId="0" applyFont="1" applyBorder="1" applyAlignment="1">
      <alignment horizontal="center"/>
    </xf>
    <xf numFmtId="0" fontId="33" fillId="0" borderId="58" xfId="0" applyFont="1" applyBorder="1"/>
    <xf numFmtId="175" fontId="33" fillId="0" borderId="58" xfId="0" applyNumberFormat="1" applyFont="1" applyBorder="1" applyAlignment="1">
      <alignment horizontal="center"/>
    </xf>
    <xf numFmtId="7" fontId="33" fillId="0" borderId="58" xfId="2" applyNumberFormat="1" applyFont="1" applyFill="1" applyBorder="1"/>
    <xf numFmtId="7" fontId="33" fillId="0" borderId="59" xfId="2" applyNumberFormat="1" applyFont="1" applyFill="1" applyBorder="1"/>
    <xf numFmtId="0" fontId="65" fillId="47" borderId="60" xfId="8" applyFont="1" applyFill="1" applyBorder="1" applyAlignment="1">
      <alignment horizontal="center" vertical="center" wrapText="1"/>
    </xf>
    <xf numFmtId="0" fontId="65" fillId="47" borderId="61" xfId="8" applyFont="1" applyFill="1" applyBorder="1" applyAlignment="1">
      <alignment horizontal="center" vertical="center"/>
    </xf>
    <xf numFmtId="0" fontId="65" fillId="47" borderId="61" xfId="8" applyFont="1" applyFill="1" applyBorder="1" applyAlignment="1">
      <alignment horizontal="center" vertical="center" wrapText="1"/>
    </xf>
    <xf numFmtId="0" fontId="34" fillId="9" borderId="61" xfId="8" applyFont="1" applyFill="1" applyBorder="1" applyAlignment="1">
      <alignment horizontal="center" vertical="center" wrapText="1"/>
    </xf>
    <xf numFmtId="0" fontId="34" fillId="9" borderId="33" xfId="8" applyFont="1" applyFill="1" applyBorder="1" applyAlignment="1">
      <alignment horizontal="center" vertical="center" wrapText="1"/>
    </xf>
    <xf numFmtId="0" fontId="74" fillId="50" borderId="7" xfId="0" applyFont="1" applyFill="1" applyBorder="1" applyAlignment="1">
      <alignment horizontal="centerContinuous"/>
    </xf>
    <xf numFmtId="0" fontId="71" fillId="50" borderId="7" xfId="0" applyFont="1" applyFill="1" applyBorder="1" applyAlignment="1">
      <alignment horizontal="centerContinuous"/>
    </xf>
    <xf numFmtId="0" fontId="71" fillId="50" borderId="41" xfId="0" applyFont="1" applyFill="1" applyBorder="1" applyAlignment="1">
      <alignment horizontal="centerContinuous"/>
    </xf>
    <xf numFmtId="0" fontId="71" fillId="50" borderId="35" xfId="0" applyFont="1" applyFill="1" applyBorder="1"/>
    <xf numFmtId="0" fontId="65" fillId="47" borderId="49" xfId="8" applyFont="1" applyFill="1" applyBorder="1" applyAlignment="1">
      <alignment horizontal="centerContinuous" vertical="center"/>
    </xf>
    <xf numFmtId="0" fontId="34" fillId="9" borderId="62" xfId="8" applyFont="1" applyFill="1" applyBorder="1" applyAlignment="1">
      <alignment horizontal="center" vertical="center" wrapText="1"/>
    </xf>
    <xf numFmtId="0" fontId="39" fillId="0" borderId="0" xfId="42324" applyFont="1"/>
    <xf numFmtId="0" fontId="65" fillId="49" borderId="23" xfId="0" applyFont="1" applyFill="1" applyBorder="1" applyAlignment="1">
      <alignment horizontal="centerContinuous" wrapText="1"/>
    </xf>
    <xf numFmtId="0" fontId="65" fillId="49" borderId="23" xfId="0" applyFont="1" applyFill="1" applyBorder="1" applyAlignment="1">
      <alignment horizontal="centerContinuous"/>
    </xf>
    <xf numFmtId="0" fontId="65" fillId="49" borderId="24" xfId="0" applyFont="1" applyFill="1" applyBorder="1" applyAlignment="1">
      <alignment horizontal="centerContinuous" wrapText="1"/>
    </xf>
    <xf numFmtId="0" fontId="65" fillId="49" borderId="0" xfId="0" applyFont="1" applyFill="1" applyBorder="1" applyAlignment="1">
      <alignment horizontal="centerContinuous" wrapText="1"/>
    </xf>
    <xf numFmtId="0" fontId="33" fillId="56" borderId="23" xfId="0" applyFont="1" applyFill="1" applyBorder="1" applyAlignment="1">
      <alignment wrapText="1"/>
    </xf>
    <xf numFmtId="0" fontId="71" fillId="50" borderId="24" xfId="0" applyFont="1" applyFill="1" applyBorder="1" applyAlignment="1">
      <alignment wrapText="1"/>
    </xf>
    <xf numFmtId="44" fontId="33" fillId="56" borderId="23" xfId="2" applyFont="1" applyFill="1" applyBorder="1" applyAlignment="1">
      <alignment horizontal="center" wrapText="1"/>
    </xf>
    <xf numFmtId="0" fontId="80" fillId="51" borderId="23" xfId="0" applyFont="1" applyFill="1" applyBorder="1" applyAlignment="1">
      <alignment horizontal="center" wrapText="1"/>
    </xf>
    <xf numFmtId="7" fontId="33" fillId="0" borderId="23" xfId="0" applyNumberFormat="1" applyFont="1" applyBorder="1" applyAlignment="1">
      <alignment horizontal="right"/>
    </xf>
    <xf numFmtId="165" fontId="33" fillId="0" borderId="23" xfId="14" applyNumberFormat="1" applyFont="1" applyBorder="1" applyAlignment="1">
      <alignment horizontal="right"/>
    </xf>
    <xf numFmtId="9" fontId="84" fillId="0" borderId="0" xfId="14" applyFont="1"/>
    <xf numFmtId="0" fontId="77" fillId="51" borderId="35" xfId="42321" applyFont="1" applyFill="1" applyBorder="1" applyAlignment="1">
      <alignment wrapText="1"/>
    </xf>
    <xf numFmtId="0" fontId="73" fillId="4" borderId="0" xfId="0" applyFont="1" applyFill="1" applyBorder="1" applyAlignment="1">
      <alignment vertical="center"/>
    </xf>
    <xf numFmtId="0" fontId="0" fillId="0" borderId="0" xfId="0" applyFill="1"/>
    <xf numFmtId="0" fontId="34" fillId="0" borderId="0" xfId="0" applyFont="1" applyFill="1"/>
    <xf numFmtId="0" fontId="37" fillId="7" borderId="0" xfId="0" applyFont="1" applyFill="1" applyBorder="1" applyAlignment="1">
      <alignment horizontal="center"/>
    </xf>
    <xf numFmtId="0" fontId="23" fillId="0" borderId="0" xfId="0" applyFont="1" applyFill="1" applyBorder="1" applyAlignment="1">
      <alignment horizontal="left" vertical="center"/>
    </xf>
    <xf numFmtId="0" fontId="62" fillId="0" borderId="0" xfId="0" applyFont="1" applyFill="1" applyBorder="1" applyAlignment="1">
      <alignment horizontal="left" vertical="center"/>
    </xf>
    <xf numFmtId="0" fontId="86" fillId="0" borderId="0" xfId="42322" applyFont="1" applyAlignment="1">
      <alignment horizontal="left" vertical="top" wrapText="1"/>
    </xf>
    <xf numFmtId="0" fontId="84" fillId="0" borderId="0" xfId="42322"/>
    <xf numFmtId="0" fontId="86" fillId="0" borderId="0" xfId="42322" applyFont="1" applyAlignment="1">
      <alignment horizontal="left"/>
    </xf>
    <xf numFmtId="0" fontId="85" fillId="0" borderId="0" xfId="42322" applyFont="1" applyAlignment="1">
      <alignment horizontal="left"/>
    </xf>
    <xf numFmtId="0" fontId="16" fillId="0" borderId="0" xfId="42322" applyFont="1" applyAlignment="1">
      <alignment horizontal="left" vertical="top" wrapText="1"/>
    </xf>
    <xf numFmtId="0" fontId="1" fillId="62" borderId="7" xfId="42324" applyFill="1" applyBorder="1" applyAlignment="1">
      <alignment horizontal="center"/>
    </xf>
    <xf numFmtId="0" fontId="1" fillId="0" borderId="48" xfId="42324" applyBorder="1" applyAlignment="1">
      <alignment horizontal="left" vertical="center" wrapText="1"/>
    </xf>
    <xf numFmtId="0" fontId="1" fillId="0" borderId="0" xfId="42324" applyAlignment="1">
      <alignment horizontal="left" vertical="center" wrapText="1"/>
    </xf>
    <xf numFmtId="0" fontId="1" fillId="0" borderId="3" xfId="42324" applyBorder="1" applyAlignment="1">
      <alignment horizontal="left" vertical="center" wrapText="1"/>
    </xf>
  </cellXfs>
  <cellStyles count="42328">
    <cellStyle name="20% - Accent1 2" xfId="236" xr:uid="{00000000-0005-0000-0000-000000000000}"/>
    <cellStyle name="20% - Accent1 3" xfId="42273" xr:uid="{00000000-0005-0000-0000-000001000000}"/>
    <cellStyle name="20% - Accent1 4" xfId="42274" xr:uid="{00000000-0005-0000-0000-000002000000}"/>
    <cellStyle name="20% - Accent1 5" xfId="42275" xr:uid="{00000000-0005-0000-0000-000003000000}"/>
    <cellStyle name="20% - Accent2 2" xfId="237" xr:uid="{00000000-0005-0000-0000-000004000000}"/>
    <cellStyle name="20% - Accent2 3" xfId="42276" xr:uid="{00000000-0005-0000-0000-000005000000}"/>
    <cellStyle name="20% - Accent2 4" xfId="42277" xr:uid="{00000000-0005-0000-0000-000006000000}"/>
    <cellStyle name="20% - Accent2 5" xfId="42278" xr:uid="{00000000-0005-0000-0000-000007000000}"/>
    <cellStyle name="20% - Accent3 2" xfId="238" xr:uid="{00000000-0005-0000-0000-000008000000}"/>
    <cellStyle name="20% - Accent3 3" xfId="42279" xr:uid="{00000000-0005-0000-0000-000009000000}"/>
    <cellStyle name="20% - Accent3 4" xfId="42280" xr:uid="{00000000-0005-0000-0000-00000A000000}"/>
    <cellStyle name="20% - Accent3 5" xfId="42281" xr:uid="{00000000-0005-0000-0000-00000B000000}"/>
    <cellStyle name="20% - Accent4 2" xfId="239" xr:uid="{00000000-0005-0000-0000-00000C000000}"/>
    <cellStyle name="20% - Accent4 3" xfId="42282" xr:uid="{00000000-0005-0000-0000-00000D000000}"/>
    <cellStyle name="20% - Accent4 4" xfId="42283" xr:uid="{00000000-0005-0000-0000-00000E000000}"/>
    <cellStyle name="20% - Accent4 5" xfId="42284" xr:uid="{00000000-0005-0000-0000-00000F000000}"/>
    <cellStyle name="20% - Accent5 2" xfId="240" xr:uid="{00000000-0005-0000-0000-000010000000}"/>
    <cellStyle name="20% - Accent5 3" xfId="42285" xr:uid="{00000000-0005-0000-0000-000011000000}"/>
    <cellStyle name="20% - Accent5 4" xfId="42286" xr:uid="{00000000-0005-0000-0000-000012000000}"/>
    <cellStyle name="20% - Accent5 5" xfId="42287" xr:uid="{00000000-0005-0000-0000-000013000000}"/>
    <cellStyle name="20% - Accent6 2" xfId="241" xr:uid="{00000000-0005-0000-0000-000014000000}"/>
    <cellStyle name="20% - Accent6 3" xfId="42288" xr:uid="{00000000-0005-0000-0000-000015000000}"/>
    <cellStyle name="20% - Accent6 4" xfId="42289" xr:uid="{00000000-0005-0000-0000-000016000000}"/>
    <cellStyle name="20% - Accent6 5" xfId="42290" xr:uid="{00000000-0005-0000-0000-000017000000}"/>
    <cellStyle name="40% - Accent1 2" xfId="242" xr:uid="{00000000-0005-0000-0000-000018000000}"/>
    <cellStyle name="40% - Accent1 3" xfId="42291" xr:uid="{00000000-0005-0000-0000-000019000000}"/>
    <cellStyle name="40% - Accent1 4" xfId="42292" xr:uid="{00000000-0005-0000-0000-00001A000000}"/>
    <cellStyle name="40% - Accent1 5" xfId="42293" xr:uid="{00000000-0005-0000-0000-00001B000000}"/>
    <cellStyle name="40% - Accent2 2" xfId="243" xr:uid="{00000000-0005-0000-0000-00001C000000}"/>
    <cellStyle name="40% - Accent2 3" xfId="42294" xr:uid="{00000000-0005-0000-0000-00001D000000}"/>
    <cellStyle name="40% - Accent2 4" xfId="42295" xr:uid="{00000000-0005-0000-0000-00001E000000}"/>
    <cellStyle name="40% - Accent2 5" xfId="42296" xr:uid="{00000000-0005-0000-0000-00001F000000}"/>
    <cellStyle name="40% - Accent3 2" xfId="244" xr:uid="{00000000-0005-0000-0000-000020000000}"/>
    <cellStyle name="40% - Accent3 3" xfId="42297" xr:uid="{00000000-0005-0000-0000-000021000000}"/>
    <cellStyle name="40% - Accent3 4" xfId="42298" xr:uid="{00000000-0005-0000-0000-000022000000}"/>
    <cellStyle name="40% - Accent3 5" xfId="42299" xr:uid="{00000000-0005-0000-0000-000023000000}"/>
    <cellStyle name="40% - Accent4 2" xfId="245" xr:uid="{00000000-0005-0000-0000-000024000000}"/>
    <cellStyle name="40% - Accent4 3" xfId="42300" xr:uid="{00000000-0005-0000-0000-000025000000}"/>
    <cellStyle name="40% - Accent4 4" xfId="42301" xr:uid="{00000000-0005-0000-0000-000026000000}"/>
    <cellStyle name="40% - Accent4 5" xfId="42302" xr:uid="{00000000-0005-0000-0000-000027000000}"/>
    <cellStyle name="40% - Accent5 2" xfId="246" xr:uid="{00000000-0005-0000-0000-000028000000}"/>
    <cellStyle name="40% - Accent5 3" xfId="42303" xr:uid="{00000000-0005-0000-0000-000029000000}"/>
    <cellStyle name="40% - Accent5 4" xfId="42304" xr:uid="{00000000-0005-0000-0000-00002A000000}"/>
    <cellStyle name="40% - Accent5 5" xfId="42305" xr:uid="{00000000-0005-0000-0000-00002B000000}"/>
    <cellStyle name="40% - Accent6 2" xfId="247" xr:uid="{00000000-0005-0000-0000-00002C000000}"/>
    <cellStyle name="40% - Accent6 3" xfId="42306" xr:uid="{00000000-0005-0000-0000-00002D000000}"/>
    <cellStyle name="40% - Accent6 4" xfId="42307" xr:uid="{00000000-0005-0000-0000-00002E000000}"/>
    <cellStyle name="40% - Accent6 5" xfId="42308" xr:uid="{00000000-0005-0000-0000-00002F000000}"/>
    <cellStyle name="60% - Accent1 2" xfId="248" xr:uid="{00000000-0005-0000-0000-000030000000}"/>
    <cellStyle name="60% - Accent2 2" xfId="249" xr:uid="{00000000-0005-0000-0000-000031000000}"/>
    <cellStyle name="60% - Accent3 2" xfId="250" xr:uid="{00000000-0005-0000-0000-000032000000}"/>
    <cellStyle name="60% - Accent4 2" xfId="251" xr:uid="{00000000-0005-0000-0000-000033000000}"/>
    <cellStyle name="60% - Accent5 2" xfId="252" xr:uid="{00000000-0005-0000-0000-000034000000}"/>
    <cellStyle name="60% - Accent6 2" xfId="253" xr:uid="{00000000-0005-0000-0000-000035000000}"/>
    <cellStyle name="Accent1 2" xfId="254" xr:uid="{00000000-0005-0000-0000-000036000000}"/>
    <cellStyle name="Accent2 2" xfId="255" xr:uid="{00000000-0005-0000-0000-000037000000}"/>
    <cellStyle name="Accent3 2" xfId="256" xr:uid="{00000000-0005-0000-0000-000038000000}"/>
    <cellStyle name="Accent4 2" xfId="257" xr:uid="{00000000-0005-0000-0000-000039000000}"/>
    <cellStyle name="Accent5 2" xfId="258" xr:uid="{00000000-0005-0000-0000-00003A000000}"/>
    <cellStyle name="Accent6 2" xfId="259" xr:uid="{00000000-0005-0000-0000-00003B000000}"/>
    <cellStyle name="Bad 2" xfId="34" xr:uid="{00000000-0005-0000-0000-00003C000000}"/>
    <cellStyle name="Calculation 2" xfId="260" xr:uid="{00000000-0005-0000-0000-00003D000000}"/>
    <cellStyle name="Check Cell 2" xfId="261" xr:uid="{00000000-0005-0000-0000-00003E000000}"/>
    <cellStyle name="Comma" xfId="1" builtinId="3"/>
    <cellStyle name="Comma 10" xfId="149" xr:uid="{00000000-0005-0000-0000-000040000000}"/>
    <cellStyle name="Comma 10 2" xfId="262" xr:uid="{00000000-0005-0000-0000-000041000000}"/>
    <cellStyle name="Comma 10 2 2" xfId="263" xr:uid="{00000000-0005-0000-0000-000042000000}"/>
    <cellStyle name="Comma 10 2 2 2" xfId="264" xr:uid="{00000000-0005-0000-0000-000043000000}"/>
    <cellStyle name="Comma 10 2 2 3" xfId="265" xr:uid="{00000000-0005-0000-0000-000044000000}"/>
    <cellStyle name="Comma 10 2 3" xfId="266" xr:uid="{00000000-0005-0000-0000-000045000000}"/>
    <cellStyle name="Comma 10 2 4" xfId="267" xr:uid="{00000000-0005-0000-0000-000046000000}"/>
    <cellStyle name="Comma 10 3" xfId="268" xr:uid="{00000000-0005-0000-0000-000047000000}"/>
    <cellStyle name="Comma 10 3 2" xfId="269" xr:uid="{00000000-0005-0000-0000-000048000000}"/>
    <cellStyle name="Comma 10 3 2 2" xfId="270" xr:uid="{00000000-0005-0000-0000-000049000000}"/>
    <cellStyle name="Comma 10 3 2 3" xfId="271" xr:uid="{00000000-0005-0000-0000-00004A000000}"/>
    <cellStyle name="Comma 10 3 3" xfId="272" xr:uid="{00000000-0005-0000-0000-00004B000000}"/>
    <cellStyle name="Comma 10 3 4" xfId="273" xr:uid="{00000000-0005-0000-0000-00004C000000}"/>
    <cellStyle name="Comma 10 4" xfId="274" xr:uid="{00000000-0005-0000-0000-00004D000000}"/>
    <cellStyle name="Comma 10 4 2" xfId="275" xr:uid="{00000000-0005-0000-0000-00004E000000}"/>
    <cellStyle name="Comma 10 4 2 2" xfId="276" xr:uid="{00000000-0005-0000-0000-00004F000000}"/>
    <cellStyle name="Comma 10 4 2 3" xfId="277" xr:uid="{00000000-0005-0000-0000-000050000000}"/>
    <cellStyle name="Comma 10 4 3" xfId="278" xr:uid="{00000000-0005-0000-0000-000051000000}"/>
    <cellStyle name="Comma 10 4 4" xfId="279" xr:uid="{00000000-0005-0000-0000-000052000000}"/>
    <cellStyle name="Comma 10 5" xfId="280" xr:uid="{00000000-0005-0000-0000-000053000000}"/>
    <cellStyle name="Comma 10 5 2" xfId="281" xr:uid="{00000000-0005-0000-0000-000054000000}"/>
    <cellStyle name="Comma 10 5 3" xfId="282" xr:uid="{00000000-0005-0000-0000-000055000000}"/>
    <cellStyle name="Comma 10 6" xfId="283" xr:uid="{00000000-0005-0000-0000-000056000000}"/>
    <cellStyle name="Comma 10 6 2" xfId="284" xr:uid="{00000000-0005-0000-0000-000057000000}"/>
    <cellStyle name="Comma 10 6 3" xfId="285" xr:uid="{00000000-0005-0000-0000-000058000000}"/>
    <cellStyle name="Comma 10 7" xfId="286" xr:uid="{00000000-0005-0000-0000-000059000000}"/>
    <cellStyle name="Comma 10 8" xfId="287" xr:uid="{00000000-0005-0000-0000-00005A000000}"/>
    <cellStyle name="Comma 10 9" xfId="288" xr:uid="{00000000-0005-0000-0000-00005B000000}"/>
    <cellStyle name="Comma 11" xfId="150" xr:uid="{00000000-0005-0000-0000-00005C000000}"/>
    <cellStyle name="Comma 12" xfId="151" xr:uid="{00000000-0005-0000-0000-00005D000000}"/>
    <cellStyle name="Comma 12 2" xfId="289" xr:uid="{00000000-0005-0000-0000-00005E000000}"/>
    <cellStyle name="Comma 12 2 2" xfId="290" xr:uid="{00000000-0005-0000-0000-00005F000000}"/>
    <cellStyle name="Comma 12 2 3" xfId="291" xr:uid="{00000000-0005-0000-0000-000060000000}"/>
    <cellStyle name="Comma 12 3" xfId="292" xr:uid="{00000000-0005-0000-0000-000061000000}"/>
    <cellStyle name="Comma 12 4" xfId="293" xr:uid="{00000000-0005-0000-0000-000062000000}"/>
    <cellStyle name="Comma 13" xfId="152" xr:uid="{00000000-0005-0000-0000-000063000000}"/>
    <cellStyle name="Comma 13 2" xfId="294" xr:uid="{00000000-0005-0000-0000-000064000000}"/>
    <cellStyle name="Comma 13 2 2" xfId="295" xr:uid="{00000000-0005-0000-0000-000065000000}"/>
    <cellStyle name="Comma 13 2 3" xfId="296" xr:uid="{00000000-0005-0000-0000-000066000000}"/>
    <cellStyle name="Comma 13 3" xfId="297" xr:uid="{00000000-0005-0000-0000-000067000000}"/>
    <cellStyle name="Comma 13 4" xfId="298" xr:uid="{00000000-0005-0000-0000-000068000000}"/>
    <cellStyle name="Comma 14" xfId="153" xr:uid="{00000000-0005-0000-0000-000069000000}"/>
    <cellStyle name="Comma 14 2" xfId="299" xr:uid="{00000000-0005-0000-0000-00006A000000}"/>
    <cellStyle name="Comma 14 2 2" xfId="300" xr:uid="{00000000-0005-0000-0000-00006B000000}"/>
    <cellStyle name="Comma 14 2 3" xfId="301" xr:uid="{00000000-0005-0000-0000-00006C000000}"/>
    <cellStyle name="Comma 14 3" xfId="302" xr:uid="{00000000-0005-0000-0000-00006D000000}"/>
    <cellStyle name="Comma 14 4" xfId="303" xr:uid="{00000000-0005-0000-0000-00006E000000}"/>
    <cellStyle name="Comma 15" xfId="154" xr:uid="{00000000-0005-0000-0000-00006F000000}"/>
    <cellStyle name="Comma 15 2" xfId="304" xr:uid="{00000000-0005-0000-0000-000070000000}"/>
    <cellStyle name="Comma 15 3" xfId="305" xr:uid="{00000000-0005-0000-0000-000071000000}"/>
    <cellStyle name="Comma 16" xfId="155" xr:uid="{00000000-0005-0000-0000-000072000000}"/>
    <cellStyle name="Comma 17" xfId="156" xr:uid="{00000000-0005-0000-0000-000073000000}"/>
    <cellStyle name="Comma 18" xfId="157" xr:uid="{00000000-0005-0000-0000-000074000000}"/>
    <cellStyle name="Comma 19" xfId="158" xr:uid="{00000000-0005-0000-0000-000075000000}"/>
    <cellStyle name="Comma 2" xfId="22" xr:uid="{00000000-0005-0000-0000-000076000000}"/>
    <cellStyle name="Comma 2 10" xfId="36" xr:uid="{00000000-0005-0000-0000-000077000000}"/>
    <cellStyle name="Comma 2 11" xfId="37" xr:uid="{00000000-0005-0000-0000-000078000000}"/>
    <cellStyle name="Comma 2 12" xfId="38" xr:uid="{00000000-0005-0000-0000-000079000000}"/>
    <cellStyle name="Comma 2 13" xfId="39" xr:uid="{00000000-0005-0000-0000-00007A000000}"/>
    <cellStyle name="Comma 2 14" xfId="40" xr:uid="{00000000-0005-0000-0000-00007B000000}"/>
    <cellStyle name="Comma 2 15" xfId="41" xr:uid="{00000000-0005-0000-0000-00007C000000}"/>
    <cellStyle name="Comma 2 16" xfId="42" xr:uid="{00000000-0005-0000-0000-00007D000000}"/>
    <cellStyle name="Comma 2 17" xfId="43" xr:uid="{00000000-0005-0000-0000-00007E000000}"/>
    <cellStyle name="Comma 2 2" xfId="44" xr:uid="{00000000-0005-0000-0000-00007F000000}"/>
    <cellStyle name="Comma 2 2 2" xfId="306" xr:uid="{00000000-0005-0000-0000-000080000000}"/>
    <cellStyle name="Comma 2 2 3" xfId="307" xr:uid="{00000000-0005-0000-0000-000081000000}"/>
    <cellStyle name="Comma 2 3" xfId="45" xr:uid="{00000000-0005-0000-0000-000082000000}"/>
    <cellStyle name="Comma 2 3 2" xfId="308" xr:uid="{00000000-0005-0000-0000-000083000000}"/>
    <cellStyle name="Comma 2 4" xfId="46" xr:uid="{00000000-0005-0000-0000-000084000000}"/>
    <cellStyle name="Comma 2 5" xfId="47" xr:uid="{00000000-0005-0000-0000-000085000000}"/>
    <cellStyle name="Comma 2 6" xfId="48" xr:uid="{00000000-0005-0000-0000-000086000000}"/>
    <cellStyle name="Comma 2 7" xfId="49" xr:uid="{00000000-0005-0000-0000-000087000000}"/>
    <cellStyle name="Comma 2 8" xfId="50" xr:uid="{00000000-0005-0000-0000-000088000000}"/>
    <cellStyle name="Comma 2 9" xfId="51" xr:uid="{00000000-0005-0000-0000-000089000000}"/>
    <cellStyle name="Comma 20" xfId="159" xr:uid="{00000000-0005-0000-0000-00008A000000}"/>
    <cellStyle name="Comma 21" xfId="160" xr:uid="{00000000-0005-0000-0000-00008B000000}"/>
    <cellStyle name="Comma 22" xfId="161" xr:uid="{00000000-0005-0000-0000-00008C000000}"/>
    <cellStyle name="Comma 23" xfId="162" xr:uid="{00000000-0005-0000-0000-00008D000000}"/>
    <cellStyle name="Comma 24" xfId="163" xr:uid="{00000000-0005-0000-0000-00008E000000}"/>
    <cellStyle name="Comma 25" xfId="164" xr:uid="{00000000-0005-0000-0000-00008F000000}"/>
    <cellStyle name="Comma 26" xfId="165" xr:uid="{00000000-0005-0000-0000-000090000000}"/>
    <cellStyle name="Comma 27" xfId="166" xr:uid="{00000000-0005-0000-0000-000091000000}"/>
    <cellStyle name="Comma 28" xfId="167" xr:uid="{00000000-0005-0000-0000-000092000000}"/>
    <cellStyle name="Comma 29" xfId="168" xr:uid="{00000000-0005-0000-0000-000093000000}"/>
    <cellStyle name="Comma 3" xfId="23" xr:uid="{00000000-0005-0000-0000-000094000000}"/>
    <cellStyle name="Comma 3 2" xfId="169" xr:uid="{00000000-0005-0000-0000-000095000000}"/>
    <cellStyle name="Comma 3 3" xfId="309" xr:uid="{00000000-0005-0000-0000-000096000000}"/>
    <cellStyle name="Comma 3 4" xfId="42311" xr:uid="{00000000-0005-0000-0000-000097000000}"/>
    <cellStyle name="Comma 30" xfId="170" xr:uid="{00000000-0005-0000-0000-000098000000}"/>
    <cellStyle name="Comma 31" xfId="52" xr:uid="{00000000-0005-0000-0000-000099000000}"/>
    <cellStyle name="Comma 32" xfId="171" xr:uid="{00000000-0005-0000-0000-00009A000000}"/>
    <cellStyle name="Comma 33" xfId="172" xr:uid="{00000000-0005-0000-0000-00009B000000}"/>
    <cellStyle name="Comma 34" xfId="235" xr:uid="{00000000-0005-0000-0000-00009C000000}"/>
    <cellStyle name="Comma 35" xfId="42312" xr:uid="{00000000-0005-0000-0000-00009D000000}"/>
    <cellStyle name="Comma 36" xfId="42315" xr:uid="{00000000-0005-0000-0000-00009E000000}"/>
    <cellStyle name="Comma 37" xfId="42325" xr:uid="{4D987D0A-1CB6-43B1-A739-4B4E05C814CA}"/>
    <cellStyle name="Comma 4" xfId="33" xr:uid="{00000000-0005-0000-0000-00009F000000}"/>
    <cellStyle name="Comma 4 2" xfId="310" xr:uid="{00000000-0005-0000-0000-0000A0000000}"/>
    <cellStyle name="Comma 4 2 2" xfId="311" xr:uid="{00000000-0005-0000-0000-0000A1000000}"/>
    <cellStyle name="Comma 4 2 3" xfId="312" xr:uid="{00000000-0005-0000-0000-0000A2000000}"/>
    <cellStyle name="Comma 4 2 4" xfId="313" xr:uid="{00000000-0005-0000-0000-0000A3000000}"/>
    <cellStyle name="Comma 4 3" xfId="314" xr:uid="{00000000-0005-0000-0000-0000A4000000}"/>
    <cellStyle name="Comma 4 4" xfId="315" xr:uid="{00000000-0005-0000-0000-0000A5000000}"/>
    <cellStyle name="Comma 4 5" xfId="316" xr:uid="{00000000-0005-0000-0000-0000A6000000}"/>
    <cellStyle name="Comma 4 6" xfId="317" xr:uid="{00000000-0005-0000-0000-0000A7000000}"/>
    <cellStyle name="Comma 5" xfId="173" xr:uid="{00000000-0005-0000-0000-0000A8000000}"/>
    <cellStyle name="Comma 5 10" xfId="318" xr:uid="{00000000-0005-0000-0000-0000A9000000}"/>
    <cellStyle name="Comma 5 11" xfId="319" xr:uid="{00000000-0005-0000-0000-0000AA000000}"/>
    <cellStyle name="Comma 5 2" xfId="320" xr:uid="{00000000-0005-0000-0000-0000AB000000}"/>
    <cellStyle name="Comma 5 2 2" xfId="321" xr:uid="{00000000-0005-0000-0000-0000AC000000}"/>
    <cellStyle name="Comma 5 3" xfId="322" xr:uid="{00000000-0005-0000-0000-0000AD000000}"/>
    <cellStyle name="Comma 5 3 2" xfId="323" xr:uid="{00000000-0005-0000-0000-0000AE000000}"/>
    <cellStyle name="Comma 5 4" xfId="324" xr:uid="{00000000-0005-0000-0000-0000AF000000}"/>
    <cellStyle name="Comma 5 5" xfId="325" xr:uid="{00000000-0005-0000-0000-0000B0000000}"/>
    <cellStyle name="Comma 5 6" xfId="326" xr:uid="{00000000-0005-0000-0000-0000B1000000}"/>
    <cellStyle name="Comma 5 7" xfId="327" xr:uid="{00000000-0005-0000-0000-0000B2000000}"/>
    <cellStyle name="Comma 5 8" xfId="328" xr:uid="{00000000-0005-0000-0000-0000B3000000}"/>
    <cellStyle name="Comma 5 9" xfId="329" xr:uid="{00000000-0005-0000-0000-0000B4000000}"/>
    <cellStyle name="Comma 6" xfId="174" xr:uid="{00000000-0005-0000-0000-0000B5000000}"/>
    <cellStyle name="Comma 6 10" xfId="330" xr:uid="{00000000-0005-0000-0000-0000B6000000}"/>
    <cellStyle name="Comma 6 10 2" xfId="331" xr:uid="{00000000-0005-0000-0000-0000B7000000}"/>
    <cellStyle name="Comma 6 10 2 2" xfId="332" xr:uid="{00000000-0005-0000-0000-0000B8000000}"/>
    <cellStyle name="Comma 6 10 2 3" xfId="333" xr:uid="{00000000-0005-0000-0000-0000B9000000}"/>
    <cellStyle name="Comma 6 10 3" xfId="334" xr:uid="{00000000-0005-0000-0000-0000BA000000}"/>
    <cellStyle name="Comma 6 10 4" xfId="335" xr:uid="{00000000-0005-0000-0000-0000BB000000}"/>
    <cellStyle name="Comma 6 11" xfId="336" xr:uid="{00000000-0005-0000-0000-0000BC000000}"/>
    <cellStyle name="Comma 6 11 2" xfId="337" xr:uid="{00000000-0005-0000-0000-0000BD000000}"/>
    <cellStyle name="Comma 6 11 2 2" xfId="338" xr:uid="{00000000-0005-0000-0000-0000BE000000}"/>
    <cellStyle name="Comma 6 11 2 3" xfId="339" xr:uid="{00000000-0005-0000-0000-0000BF000000}"/>
    <cellStyle name="Comma 6 11 3" xfId="340" xr:uid="{00000000-0005-0000-0000-0000C0000000}"/>
    <cellStyle name="Comma 6 11 4" xfId="341" xr:uid="{00000000-0005-0000-0000-0000C1000000}"/>
    <cellStyle name="Comma 6 12" xfId="342" xr:uid="{00000000-0005-0000-0000-0000C2000000}"/>
    <cellStyle name="Comma 6 12 2" xfId="343" xr:uid="{00000000-0005-0000-0000-0000C3000000}"/>
    <cellStyle name="Comma 6 12 3" xfId="344" xr:uid="{00000000-0005-0000-0000-0000C4000000}"/>
    <cellStyle name="Comma 6 13" xfId="345" xr:uid="{00000000-0005-0000-0000-0000C5000000}"/>
    <cellStyle name="Comma 6 13 2" xfId="346" xr:uid="{00000000-0005-0000-0000-0000C6000000}"/>
    <cellStyle name="Comma 6 13 3" xfId="347" xr:uid="{00000000-0005-0000-0000-0000C7000000}"/>
    <cellStyle name="Comma 6 14" xfId="348" xr:uid="{00000000-0005-0000-0000-0000C8000000}"/>
    <cellStyle name="Comma 6 15" xfId="349" xr:uid="{00000000-0005-0000-0000-0000C9000000}"/>
    <cellStyle name="Comma 6 16" xfId="350" xr:uid="{00000000-0005-0000-0000-0000CA000000}"/>
    <cellStyle name="Comma 6 17" xfId="351" xr:uid="{00000000-0005-0000-0000-0000CB000000}"/>
    <cellStyle name="Comma 6 2" xfId="352" xr:uid="{00000000-0005-0000-0000-0000CC000000}"/>
    <cellStyle name="Comma 6 2 10" xfId="353" xr:uid="{00000000-0005-0000-0000-0000CD000000}"/>
    <cellStyle name="Comma 6 2 10 2" xfId="354" xr:uid="{00000000-0005-0000-0000-0000CE000000}"/>
    <cellStyle name="Comma 6 2 10 2 2" xfId="355" xr:uid="{00000000-0005-0000-0000-0000CF000000}"/>
    <cellStyle name="Comma 6 2 10 2 3" xfId="356" xr:uid="{00000000-0005-0000-0000-0000D0000000}"/>
    <cellStyle name="Comma 6 2 10 3" xfId="357" xr:uid="{00000000-0005-0000-0000-0000D1000000}"/>
    <cellStyle name="Comma 6 2 10 4" xfId="358" xr:uid="{00000000-0005-0000-0000-0000D2000000}"/>
    <cellStyle name="Comma 6 2 11" xfId="359" xr:uid="{00000000-0005-0000-0000-0000D3000000}"/>
    <cellStyle name="Comma 6 2 11 2" xfId="360" xr:uid="{00000000-0005-0000-0000-0000D4000000}"/>
    <cellStyle name="Comma 6 2 11 3" xfId="361" xr:uid="{00000000-0005-0000-0000-0000D5000000}"/>
    <cellStyle name="Comma 6 2 12" xfId="362" xr:uid="{00000000-0005-0000-0000-0000D6000000}"/>
    <cellStyle name="Comma 6 2 12 2" xfId="363" xr:uid="{00000000-0005-0000-0000-0000D7000000}"/>
    <cellStyle name="Comma 6 2 12 3" xfId="364" xr:uid="{00000000-0005-0000-0000-0000D8000000}"/>
    <cellStyle name="Comma 6 2 13" xfId="365" xr:uid="{00000000-0005-0000-0000-0000D9000000}"/>
    <cellStyle name="Comma 6 2 14" xfId="366" xr:uid="{00000000-0005-0000-0000-0000DA000000}"/>
    <cellStyle name="Comma 6 2 15" xfId="367" xr:uid="{00000000-0005-0000-0000-0000DB000000}"/>
    <cellStyle name="Comma 6 2 2" xfId="368" xr:uid="{00000000-0005-0000-0000-0000DC000000}"/>
    <cellStyle name="Comma 6 2 2 10" xfId="369" xr:uid="{00000000-0005-0000-0000-0000DD000000}"/>
    <cellStyle name="Comma 6 2 2 10 2" xfId="370" xr:uid="{00000000-0005-0000-0000-0000DE000000}"/>
    <cellStyle name="Comma 6 2 2 10 3" xfId="371" xr:uid="{00000000-0005-0000-0000-0000DF000000}"/>
    <cellStyle name="Comma 6 2 2 11" xfId="372" xr:uid="{00000000-0005-0000-0000-0000E0000000}"/>
    <cellStyle name="Comma 6 2 2 11 2" xfId="373" xr:uid="{00000000-0005-0000-0000-0000E1000000}"/>
    <cellStyle name="Comma 6 2 2 11 3" xfId="374" xr:uid="{00000000-0005-0000-0000-0000E2000000}"/>
    <cellStyle name="Comma 6 2 2 12" xfId="375" xr:uid="{00000000-0005-0000-0000-0000E3000000}"/>
    <cellStyle name="Comma 6 2 2 13" xfId="376" xr:uid="{00000000-0005-0000-0000-0000E4000000}"/>
    <cellStyle name="Comma 6 2 2 14" xfId="377" xr:uid="{00000000-0005-0000-0000-0000E5000000}"/>
    <cellStyle name="Comma 6 2 2 2" xfId="378" xr:uid="{00000000-0005-0000-0000-0000E6000000}"/>
    <cellStyle name="Comma 6 2 2 2 10" xfId="379" xr:uid="{00000000-0005-0000-0000-0000E7000000}"/>
    <cellStyle name="Comma 6 2 2 2 10 2" xfId="380" xr:uid="{00000000-0005-0000-0000-0000E8000000}"/>
    <cellStyle name="Comma 6 2 2 2 10 3" xfId="381" xr:uid="{00000000-0005-0000-0000-0000E9000000}"/>
    <cellStyle name="Comma 6 2 2 2 11" xfId="382" xr:uid="{00000000-0005-0000-0000-0000EA000000}"/>
    <cellStyle name="Comma 6 2 2 2 12" xfId="383" xr:uid="{00000000-0005-0000-0000-0000EB000000}"/>
    <cellStyle name="Comma 6 2 2 2 13" xfId="384" xr:uid="{00000000-0005-0000-0000-0000EC000000}"/>
    <cellStyle name="Comma 6 2 2 2 2" xfId="385" xr:uid="{00000000-0005-0000-0000-0000ED000000}"/>
    <cellStyle name="Comma 6 2 2 2 2 10" xfId="386" xr:uid="{00000000-0005-0000-0000-0000EE000000}"/>
    <cellStyle name="Comma 6 2 2 2 2 11" xfId="387" xr:uid="{00000000-0005-0000-0000-0000EF000000}"/>
    <cellStyle name="Comma 6 2 2 2 2 2" xfId="388" xr:uid="{00000000-0005-0000-0000-0000F0000000}"/>
    <cellStyle name="Comma 6 2 2 2 2 2 10" xfId="389" xr:uid="{00000000-0005-0000-0000-0000F1000000}"/>
    <cellStyle name="Comma 6 2 2 2 2 2 2" xfId="390" xr:uid="{00000000-0005-0000-0000-0000F2000000}"/>
    <cellStyle name="Comma 6 2 2 2 2 2 2 2" xfId="391" xr:uid="{00000000-0005-0000-0000-0000F3000000}"/>
    <cellStyle name="Comma 6 2 2 2 2 2 2 2 2" xfId="392" xr:uid="{00000000-0005-0000-0000-0000F4000000}"/>
    <cellStyle name="Comma 6 2 2 2 2 2 2 2 3" xfId="393" xr:uid="{00000000-0005-0000-0000-0000F5000000}"/>
    <cellStyle name="Comma 6 2 2 2 2 2 2 3" xfId="394" xr:uid="{00000000-0005-0000-0000-0000F6000000}"/>
    <cellStyle name="Comma 6 2 2 2 2 2 2 4" xfId="395" xr:uid="{00000000-0005-0000-0000-0000F7000000}"/>
    <cellStyle name="Comma 6 2 2 2 2 2 3" xfId="396" xr:uid="{00000000-0005-0000-0000-0000F8000000}"/>
    <cellStyle name="Comma 6 2 2 2 2 2 3 2" xfId="397" xr:uid="{00000000-0005-0000-0000-0000F9000000}"/>
    <cellStyle name="Comma 6 2 2 2 2 2 3 2 2" xfId="398" xr:uid="{00000000-0005-0000-0000-0000FA000000}"/>
    <cellStyle name="Comma 6 2 2 2 2 2 3 2 3" xfId="399" xr:uid="{00000000-0005-0000-0000-0000FB000000}"/>
    <cellStyle name="Comma 6 2 2 2 2 2 3 3" xfId="400" xr:uid="{00000000-0005-0000-0000-0000FC000000}"/>
    <cellStyle name="Comma 6 2 2 2 2 2 3 4" xfId="401" xr:uid="{00000000-0005-0000-0000-0000FD000000}"/>
    <cellStyle name="Comma 6 2 2 2 2 2 4" xfId="402" xr:uid="{00000000-0005-0000-0000-0000FE000000}"/>
    <cellStyle name="Comma 6 2 2 2 2 2 4 2" xfId="403" xr:uid="{00000000-0005-0000-0000-0000FF000000}"/>
    <cellStyle name="Comma 6 2 2 2 2 2 4 2 2" xfId="404" xr:uid="{00000000-0005-0000-0000-000000010000}"/>
    <cellStyle name="Comma 6 2 2 2 2 2 4 2 3" xfId="405" xr:uid="{00000000-0005-0000-0000-000001010000}"/>
    <cellStyle name="Comma 6 2 2 2 2 2 4 3" xfId="406" xr:uid="{00000000-0005-0000-0000-000002010000}"/>
    <cellStyle name="Comma 6 2 2 2 2 2 4 4" xfId="407" xr:uid="{00000000-0005-0000-0000-000003010000}"/>
    <cellStyle name="Comma 6 2 2 2 2 2 5" xfId="408" xr:uid="{00000000-0005-0000-0000-000004010000}"/>
    <cellStyle name="Comma 6 2 2 2 2 2 5 2" xfId="409" xr:uid="{00000000-0005-0000-0000-000005010000}"/>
    <cellStyle name="Comma 6 2 2 2 2 2 5 2 2" xfId="410" xr:uid="{00000000-0005-0000-0000-000006010000}"/>
    <cellStyle name="Comma 6 2 2 2 2 2 5 2 3" xfId="411" xr:uid="{00000000-0005-0000-0000-000007010000}"/>
    <cellStyle name="Comma 6 2 2 2 2 2 5 3" xfId="412" xr:uid="{00000000-0005-0000-0000-000008010000}"/>
    <cellStyle name="Comma 6 2 2 2 2 2 5 4" xfId="413" xr:uid="{00000000-0005-0000-0000-000009010000}"/>
    <cellStyle name="Comma 6 2 2 2 2 2 6" xfId="414" xr:uid="{00000000-0005-0000-0000-00000A010000}"/>
    <cellStyle name="Comma 6 2 2 2 2 2 6 2" xfId="415" xr:uid="{00000000-0005-0000-0000-00000B010000}"/>
    <cellStyle name="Comma 6 2 2 2 2 2 6 3" xfId="416" xr:uid="{00000000-0005-0000-0000-00000C010000}"/>
    <cellStyle name="Comma 6 2 2 2 2 2 7" xfId="417" xr:uid="{00000000-0005-0000-0000-00000D010000}"/>
    <cellStyle name="Comma 6 2 2 2 2 2 7 2" xfId="418" xr:uid="{00000000-0005-0000-0000-00000E010000}"/>
    <cellStyle name="Comma 6 2 2 2 2 2 7 3" xfId="419" xr:uid="{00000000-0005-0000-0000-00000F010000}"/>
    <cellStyle name="Comma 6 2 2 2 2 2 8" xfId="420" xr:uid="{00000000-0005-0000-0000-000010010000}"/>
    <cellStyle name="Comma 6 2 2 2 2 2 9" xfId="421" xr:uid="{00000000-0005-0000-0000-000011010000}"/>
    <cellStyle name="Comma 6 2 2 2 2 3" xfId="422" xr:uid="{00000000-0005-0000-0000-000012010000}"/>
    <cellStyle name="Comma 6 2 2 2 2 3 2" xfId="423" xr:uid="{00000000-0005-0000-0000-000013010000}"/>
    <cellStyle name="Comma 6 2 2 2 2 3 2 2" xfId="424" xr:uid="{00000000-0005-0000-0000-000014010000}"/>
    <cellStyle name="Comma 6 2 2 2 2 3 2 2 2" xfId="425" xr:uid="{00000000-0005-0000-0000-000015010000}"/>
    <cellStyle name="Comma 6 2 2 2 2 3 2 2 3" xfId="426" xr:uid="{00000000-0005-0000-0000-000016010000}"/>
    <cellStyle name="Comma 6 2 2 2 2 3 2 3" xfId="427" xr:uid="{00000000-0005-0000-0000-000017010000}"/>
    <cellStyle name="Comma 6 2 2 2 2 3 2 4" xfId="428" xr:uid="{00000000-0005-0000-0000-000018010000}"/>
    <cellStyle name="Comma 6 2 2 2 2 3 3" xfId="429" xr:uid="{00000000-0005-0000-0000-000019010000}"/>
    <cellStyle name="Comma 6 2 2 2 2 3 3 2" xfId="430" xr:uid="{00000000-0005-0000-0000-00001A010000}"/>
    <cellStyle name="Comma 6 2 2 2 2 3 3 2 2" xfId="431" xr:uid="{00000000-0005-0000-0000-00001B010000}"/>
    <cellStyle name="Comma 6 2 2 2 2 3 3 2 3" xfId="432" xr:uid="{00000000-0005-0000-0000-00001C010000}"/>
    <cellStyle name="Comma 6 2 2 2 2 3 3 3" xfId="433" xr:uid="{00000000-0005-0000-0000-00001D010000}"/>
    <cellStyle name="Comma 6 2 2 2 2 3 3 4" xfId="434" xr:uid="{00000000-0005-0000-0000-00001E010000}"/>
    <cellStyle name="Comma 6 2 2 2 2 3 4" xfId="435" xr:uid="{00000000-0005-0000-0000-00001F010000}"/>
    <cellStyle name="Comma 6 2 2 2 2 3 4 2" xfId="436" xr:uid="{00000000-0005-0000-0000-000020010000}"/>
    <cellStyle name="Comma 6 2 2 2 2 3 4 2 2" xfId="437" xr:uid="{00000000-0005-0000-0000-000021010000}"/>
    <cellStyle name="Comma 6 2 2 2 2 3 4 2 3" xfId="438" xr:uid="{00000000-0005-0000-0000-000022010000}"/>
    <cellStyle name="Comma 6 2 2 2 2 3 4 3" xfId="439" xr:uid="{00000000-0005-0000-0000-000023010000}"/>
    <cellStyle name="Comma 6 2 2 2 2 3 4 4" xfId="440" xr:uid="{00000000-0005-0000-0000-000024010000}"/>
    <cellStyle name="Comma 6 2 2 2 2 3 5" xfId="441" xr:uid="{00000000-0005-0000-0000-000025010000}"/>
    <cellStyle name="Comma 6 2 2 2 2 3 5 2" xfId="442" xr:uid="{00000000-0005-0000-0000-000026010000}"/>
    <cellStyle name="Comma 6 2 2 2 2 3 5 3" xfId="443" xr:uid="{00000000-0005-0000-0000-000027010000}"/>
    <cellStyle name="Comma 6 2 2 2 2 3 6" xfId="444" xr:uid="{00000000-0005-0000-0000-000028010000}"/>
    <cellStyle name="Comma 6 2 2 2 2 3 6 2" xfId="445" xr:uid="{00000000-0005-0000-0000-000029010000}"/>
    <cellStyle name="Comma 6 2 2 2 2 3 6 3" xfId="446" xr:uid="{00000000-0005-0000-0000-00002A010000}"/>
    <cellStyle name="Comma 6 2 2 2 2 3 7" xfId="447" xr:uid="{00000000-0005-0000-0000-00002B010000}"/>
    <cellStyle name="Comma 6 2 2 2 2 3 8" xfId="448" xr:uid="{00000000-0005-0000-0000-00002C010000}"/>
    <cellStyle name="Comma 6 2 2 2 2 3 9" xfId="449" xr:uid="{00000000-0005-0000-0000-00002D010000}"/>
    <cellStyle name="Comma 6 2 2 2 2 4" xfId="450" xr:uid="{00000000-0005-0000-0000-00002E010000}"/>
    <cellStyle name="Comma 6 2 2 2 2 4 2" xfId="451" xr:uid="{00000000-0005-0000-0000-00002F010000}"/>
    <cellStyle name="Comma 6 2 2 2 2 4 2 2" xfId="452" xr:uid="{00000000-0005-0000-0000-000030010000}"/>
    <cellStyle name="Comma 6 2 2 2 2 4 2 3" xfId="453" xr:uid="{00000000-0005-0000-0000-000031010000}"/>
    <cellStyle name="Comma 6 2 2 2 2 4 3" xfId="454" xr:uid="{00000000-0005-0000-0000-000032010000}"/>
    <cellStyle name="Comma 6 2 2 2 2 4 4" xfId="455" xr:uid="{00000000-0005-0000-0000-000033010000}"/>
    <cellStyle name="Comma 6 2 2 2 2 5" xfId="456" xr:uid="{00000000-0005-0000-0000-000034010000}"/>
    <cellStyle name="Comma 6 2 2 2 2 5 2" xfId="457" xr:uid="{00000000-0005-0000-0000-000035010000}"/>
    <cellStyle name="Comma 6 2 2 2 2 5 2 2" xfId="458" xr:uid="{00000000-0005-0000-0000-000036010000}"/>
    <cellStyle name="Comma 6 2 2 2 2 5 2 3" xfId="459" xr:uid="{00000000-0005-0000-0000-000037010000}"/>
    <cellStyle name="Comma 6 2 2 2 2 5 3" xfId="460" xr:uid="{00000000-0005-0000-0000-000038010000}"/>
    <cellStyle name="Comma 6 2 2 2 2 5 4" xfId="461" xr:uid="{00000000-0005-0000-0000-000039010000}"/>
    <cellStyle name="Comma 6 2 2 2 2 6" xfId="462" xr:uid="{00000000-0005-0000-0000-00003A010000}"/>
    <cellStyle name="Comma 6 2 2 2 2 6 2" xfId="463" xr:uid="{00000000-0005-0000-0000-00003B010000}"/>
    <cellStyle name="Comma 6 2 2 2 2 6 2 2" xfId="464" xr:uid="{00000000-0005-0000-0000-00003C010000}"/>
    <cellStyle name="Comma 6 2 2 2 2 6 2 3" xfId="465" xr:uid="{00000000-0005-0000-0000-00003D010000}"/>
    <cellStyle name="Comma 6 2 2 2 2 6 3" xfId="466" xr:uid="{00000000-0005-0000-0000-00003E010000}"/>
    <cellStyle name="Comma 6 2 2 2 2 6 4" xfId="467" xr:uid="{00000000-0005-0000-0000-00003F010000}"/>
    <cellStyle name="Comma 6 2 2 2 2 7" xfId="468" xr:uid="{00000000-0005-0000-0000-000040010000}"/>
    <cellStyle name="Comma 6 2 2 2 2 7 2" xfId="469" xr:uid="{00000000-0005-0000-0000-000041010000}"/>
    <cellStyle name="Comma 6 2 2 2 2 7 3" xfId="470" xr:uid="{00000000-0005-0000-0000-000042010000}"/>
    <cellStyle name="Comma 6 2 2 2 2 8" xfId="471" xr:uid="{00000000-0005-0000-0000-000043010000}"/>
    <cellStyle name="Comma 6 2 2 2 2 8 2" xfId="472" xr:uid="{00000000-0005-0000-0000-000044010000}"/>
    <cellStyle name="Comma 6 2 2 2 2 8 3" xfId="473" xr:uid="{00000000-0005-0000-0000-000045010000}"/>
    <cellStyle name="Comma 6 2 2 2 2 9" xfId="474" xr:uid="{00000000-0005-0000-0000-000046010000}"/>
    <cellStyle name="Comma 6 2 2 2 3" xfId="475" xr:uid="{00000000-0005-0000-0000-000047010000}"/>
    <cellStyle name="Comma 6 2 2 2 3 10" xfId="476" xr:uid="{00000000-0005-0000-0000-000048010000}"/>
    <cellStyle name="Comma 6 2 2 2 3 11" xfId="477" xr:uid="{00000000-0005-0000-0000-000049010000}"/>
    <cellStyle name="Comma 6 2 2 2 3 2" xfId="478" xr:uid="{00000000-0005-0000-0000-00004A010000}"/>
    <cellStyle name="Comma 6 2 2 2 3 2 10" xfId="479" xr:uid="{00000000-0005-0000-0000-00004B010000}"/>
    <cellStyle name="Comma 6 2 2 2 3 2 2" xfId="480" xr:uid="{00000000-0005-0000-0000-00004C010000}"/>
    <cellStyle name="Comma 6 2 2 2 3 2 2 2" xfId="481" xr:uid="{00000000-0005-0000-0000-00004D010000}"/>
    <cellStyle name="Comma 6 2 2 2 3 2 2 2 2" xfId="482" xr:uid="{00000000-0005-0000-0000-00004E010000}"/>
    <cellStyle name="Comma 6 2 2 2 3 2 2 2 3" xfId="483" xr:uid="{00000000-0005-0000-0000-00004F010000}"/>
    <cellStyle name="Comma 6 2 2 2 3 2 2 3" xfId="484" xr:uid="{00000000-0005-0000-0000-000050010000}"/>
    <cellStyle name="Comma 6 2 2 2 3 2 2 4" xfId="485" xr:uid="{00000000-0005-0000-0000-000051010000}"/>
    <cellStyle name="Comma 6 2 2 2 3 2 3" xfId="486" xr:uid="{00000000-0005-0000-0000-000052010000}"/>
    <cellStyle name="Comma 6 2 2 2 3 2 3 2" xfId="487" xr:uid="{00000000-0005-0000-0000-000053010000}"/>
    <cellStyle name="Comma 6 2 2 2 3 2 3 2 2" xfId="488" xr:uid="{00000000-0005-0000-0000-000054010000}"/>
    <cellStyle name="Comma 6 2 2 2 3 2 3 2 3" xfId="489" xr:uid="{00000000-0005-0000-0000-000055010000}"/>
    <cellStyle name="Comma 6 2 2 2 3 2 3 3" xfId="490" xr:uid="{00000000-0005-0000-0000-000056010000}"/>
    <cellStyle name="Comma 6 2 2 2 3 2 3 4" xfId="491" xr:uid="{00000000-0005-0000-0000-000057010000}"/>
    <cellStyle name="Comma 6 2 2 2 3 2 4" xfId="492" xr:uid="{00000000-0005-0000-0000-000058010000}"/>
    <cellStyle name="Comma 6 2 2 2 3 2 4 2" xfId="493" xr:uid="{00000000-0005-0000-0000-000059010000}"/>
    <cellStyle name="Comma 6 2 2 2 3 2 4 2 2" xfId="494" xr:uid="{00000000-0005-0000-0000-00005A010000}"/>
    <cellStyle name="Comma 6 2 2 2 3 2 4 2 3" xfId="495" xr:uid="{00000000-0005-0000-0000-00005B010000}"/>
    <cellStyle name="Comma 6 2 2 2 3 2 4 3" xfId="496" xr:uid="{00000000-0005-0000-0000-00005C010000}"/>
    <cellStyle name="Comma 6 2 2 2 3 2 4 4" xfId="497" xr:uid="{00000000-0005-0000-0000-00005D010000}"/>
    <cellStyle name="Comma 6 2 2 2 3 2 5" xfId="498" xr:uid="{00000000-0005-0000-0000-00005E010000}"/>
    <cellStyle name="Comma 6 2 2 2 3 2 5 2" xfId="499" xr:uid="{00000000-0005-0000-0000-00005F010000}"/>
    <cellStyle name="Comma 6 2 2 2 3 2 5 2 2" xfId="500" xr:uid="{00000000-0005-0000-0000-000060010000}"/>
    <cellStyle name="Comma 6 2 2 2 3 2 5 2 3" xfId="501" xr:uid="{00000000-0005-0000-0000-000061010000}"/>
    <cellStyle name="Comma 6 2 2 2 3 2 5 3" xfId="502" xr:uid="{00000000-0005-0000-0000-000062010000}"/>
    <cellStyle name="Comma 6 2 2 2 3 2 5 4" xfId="503" xr:uid="{00000000-0005-0000-0000-000063010000}"/>
    <cellStyle name="Comma 6 2 2 2 3 2 6" xfId="504" xr:uid="{00000000-0005-0000-0000-000064010000}"/>
    <cellStyle name="Comma 6 2 2 2 3 2 6 2" xfId="505" xr:uid="{00000000-0005-0000-0000-000065010000}"/>
    <cellStyle name="Comma 6 2 2 2 3 2 6 3" xfId="506" xr:uid="{00000000-0005-0000-0000-000066010000}"/>
    <cellStyle name="Comma 6 2 2 2 3 2 7" xfId="507" xr:uid="{00000000-0005-0000-0000-000067010000}"/>
    <cellStyle name="Comma 6 2 2 2 3 2 7 2" xfId="508" xr:uid="{00000000-0005-0000-0000-000068010000}"/>
    <cellStyle name="Comma 6 2 2 2 3 2 7 3" xfId="509" xr:uid="{00000000-0005-0000-0000-000069010000}"/>
    <cellStyle name="Comma 6 2 2 2 3 2 8" xfId="510" xr:uid="{00000000-0005-0000-0000-00006A010000}"/>
    <cellStyle name="Comma 6 2 2 2 3 2 9" xfId="511" xr:uid="{00000000-0005-0000-0000-00006B010000}"/>
    <cellStyle name="Comma 6 2 2 2 3 3" xfId="512" xr:uid="{00000000-0005-0000-0000-00006C010000}"/>
    <cellStyle name="Comma 6 2 2 2 3 3 2" xfId="513" xr:uid="{00000000-0005-0000-0000-00006D010000}"/>
    <cellStyle name="Comma 6 2 2 2 3 3 2 2" xfId="514" xr:uid="{00000000-0005-0000-0000-00006E010000}"/>
    <cellStyle name="Comma 6 2 2 2 3 3 2 2 2" xfId="515" xr:uid="{00000000-0005-0000-0000-00006F010000}"/>
    <cellStyle name="Comma 6 2 2 2 3 3 2 2 3" xfId="516" xr:uid="{00000000-0005-0000-0000-000070010000}"/>
    <cellStyle name="Comma 6 2 2 2 3 3 2 3" xfId="517" xr:uid="{00000000-0005-0000-0000-000071010000}"/>
    <cellStyle name="Comma 6 2 2 2 3 3 2 4" xfId="518" xr:uid="{00000000-0005-0000-0000-000072010000}"/>
    <cellStyle name="Comma 6 2 2 2 3 3 3" xfId="519" xr:uid="{00000000-0005-0000-0000-000073010000}"/>
    <cellStyle name="Comma 6 2 2 2 3 3 3 2" xfId="520" xr:uid="{00000000-0005-0000-0000-000074010000}"/>
    <cellStyle name="Comma 6 2 2 2 3 3 3 2 2" xfId="521" xr:uid="{00000000-0005-0000-0000-000075010000}"/>
    <cellStyle name="Comma 6 2 2 2 3 3 3 2 3" xfId="522" xr:uid="{00000000-0005-0000-0000-000076010000}"/>
    <cellStyle name="Comma 6 2 2 2 3 3 3 3" xfId="523" xr:uid="{00000000-0005-0000-0000-000077010000}"/>
    <cellStyle name="Comma 6 2 2 2 3 3 3 4" xfId="524" xr:uid="{00000000-0005-0000-0000-000078010000}"/>
    <cellStyle name="Comma 6 2 2 2 3 3 4" xfId="525" xr:uid="{00000000-0005-0000-0000-000079010000}"/>
    <cellStyle name="Comma 6 2 2 2 3 3 4 2" xfId="526" xr:uid="{00000000-0005-0000-0000-00007A010000}"/>
    <cellStyle name="Comma 6 2 2 2 3 3 4 2 2" xfId="527" xr:uid="{00000000-0005-0000-0000-00007B010000}"/>
    <cellStyle name="Comma 6 2 2 2 3 3 4 2 3" xfId="528" xr:uid="{00000000-0005-0000-0000-00007C010000}"/>
    <cellStyle name="Comma 6 2 2 2 3 3 4 3" xfId="529" xr:uid="{00000000-0005-0000-0000-00007D010000}"/>
    <cellStyle name="Comma 6 2 2 2 3 3 4 4" xfId="530" xr:uid="{00000000-0005-0000-0000-00007E010000}"/>
    <cellStyle name="Comma 6 2 2 2 3 3 5" xfId="531" xr:uid="{00000000-0005-0000-0000-00007F010000}"/>
    <cellStyle name="Comma 6 2 2 2 3 3 5 2" xfId="532" xr:uid="{00000000-0005-0000-0000-000080010000}"/>
    <cellStyle name="Comma 6 2 2 2 3 3 5 3" xfId="533" xr:uid="{00000000-0005-0000-0000-000081010000}"/>
    <cellStyle name="Comma 6 2 2 2 3 3 6" xfId="534" xr:uid="{00000000-0005-0000-0000-000082010000}"/>
    <cellStyle name="Comma 6 2 2 2 3 3 6 2" xfId="535" xr:uid="{00000000-0005-0000-0000-000083010000}"/>
    <cellStyle name="Comma 6 2 2 2 3 3 6 3" xfId="536" xr:uid="{00000000-0005-0000-0000-000084010000}"/>
    <cellStyle name="Comma 6 2 2 2 3 3 7" xfId="537" xr:uid="{00000000-0005-0000-0000-000085010000}"/>
    <cellStyle name="Comma 6 2 2 2 3 3 8" xfId="538" xr:uid="{00000000-0005-0000-0000-000086010000}"/>
    <cellStyle name="Comma 6 2 2 2 3 3 9" xfId="539" xr:uid="{00000000-0005-0000-0000-000087010000}"/>
    <cellStyle name="Comma 6 2 2 2 3 4" xfId="540" xr:uid="{00000000-0005-0000-0000-000088010000}"/>
    <cellStyle name="Comma 6 2 2 2 3 4 2" xfId="541" xr:uid="{00000000-0005-0000-0000-000089010000}"/>
    <cellStyle name="Comma 6 2 2 2 3 4 2 2" xfId="542" xr:uid="{00000000-0005-0000-0000-00008A010000}"/>
    <cellStyle name="Comma 6 2 2 2 3 4 2 3" xfId="543" xr:uid="{00000000-0005-0000-0000-00008B010000}"/>
    <cellStyle name="Comma 6 2 2 2 3 4 3" xfId="544" xr:uid="{00000000-0005-0000-0000-00008C010000}"/>
    <cellStyle name="Comma 6 2 2 2 3 4 4" xfId="545" xr:uid="{00000000-0005-0000-0000-00008D010000}"/>
    <cellStyle name="Comma 6 2 2 2 3 5" xfId="546" xr:uid="{00000000-0005-0000-0000-00008E010000}"/>
    <cellStyle name="Comma 6 2 2 2 3 5 2" xfId="547" xr:uid="{00000000-0005-0000-0000-00008F010000}"/>
    <cellStyle name="Comma 6 2 2 2 3 5 2 2" xfId="548" xr:uid="{00000000-0005-0000-0000-000090010000}"/>
    <cellStyle name="Comma 6 2 2 2 3 5 2 3" xfId="549" xr:uid="{00000000-0005-0000-0000-000091010000}"/>
    <cellStyle name="Comma 6 2 2 2 3 5 3" xfId="550" xr:uid="{00000000-0005-0000-0000-000092010000}"/>
    <cellStyle name="Comma 6 2 2 2 3 5 4" xfId="551" xr:uid="{00000000-0005-0000-0000-000093010000}"/>
    <cellStyle name="Comma 6 2 2 2 3 6" xfId="552" xr:uid="{00000000-0005-0000-0000-000094010000}"/>
    <cellStyle name="Comma 6 2 2 2 3 6 2" xfId="553" xr:uid="{00000000-0005-0000-0000-000095010000}"/>
    <cellStyle name="Comma 6 2 2 2 3 6 2 2" xfId="554" xr:uid="{00000000-0005-0000-0000-000096010000}"/>
    <cellStyle name="Comma 6 2 2 2 3 6 2 3" xfId="555" xr:uid="{00000000-0005-0000-0000-000097010000}"/>
    <cellStyle name="Comma 6 2 2 2 3 6 3" xfId="556" xr:uid="{00000000-0005-0000-0000-000098010000}"/>
    <cellStyle name="Comma 6 2 2 2 3 6 4" xfId="557" xr:uid="{00000000-0005-0000-0000-000099010000}"/>
    <cellStyle name="Comma 6 2 2 2 3 7" xfId="558" xr:uid="{00000000-0005-0000-0000-00009A010000}"/>
    <cellStyle name="Comma 6 2 2 2 3 7 2" xfId="559" xr:uid="{00000000-0005-0000-0000-00009B010000}"/>
    <cellStyle name="Comma 6 2 2 2 3 7 3" xfId="560" xr:uid="{00000000-0005-0000-0000-00009C010000}"/>
    <cellStyle name="Comma 6 2 2 2 3 8" xfId="561" xr:uid="{00000000-0005-0000-0000-00009D010000}"/>
    <cellStyle name="Comma 6 2 2 2 3 8 2" xfId="562" xr:uid="{00000000-0005-0000-0000-00009E010000}"/>
    <cellStyle name="Comma 6 2 2 2 3 8 3" xfId="563" xr:uid="{00000000-0005-0000-0000-00009F010000}"/>
    <cellStyle name="Comma 6 2 2 2 3 9" xfId="564" xr:uid="{00000000-0005-0000-0000-0000A0010000}"/>
    <cellStyle name="Comma 6 2 2 2 4" xfId="565" xr:uid="{00000000-0005-0000-0000-0000A1010000}"/>
    <cellStyle name="Comma 6 2 2 2 4 10" xfId="566" xr:uid="{00000000-0005-0000-0000-0000A2010000}"/>
    <cellStyle name="Comma 6 2 2 2 4 2" xfId="567" xr:uid="{00000000-0005-0000-0000-0000A3010000}"/>
    <cellStyle name="Comma 6 2 2 2 4 2 2" xfId="568" xr:uid="{00000000-0005-0000-0000-0000A4010000}"/>
    <cellStyle name="Comma 6 2 2 2 4 2 2 2" xfId="569" xr:uid="{00000000-0005-0000-0000-0000A5010000}"/>
    <cellStyle name="Comma 6 2 2 2 4 2 2 3" xfId="570" xr:uid="{00000000-0005-0000-0000-0000A6010000}"/>
    <cellStyle name="Comma 6 2 2 2 4 2 3" xfId="571" xr:uid="{00000000-0005-0000-0000-0000A7010000}"/>
    <cellStyle name="Comma 6 2 2 2 4 2 4" xfId="572" xr:uid="{00000000-0005-0000-0000-0000A8010000}"/>
    <cellStyle name="Comma 6 2 2 2 4 3" xfId="573" xr:uid="{00000000-0005-0000-0000-0000A9010000}"/>
    <cellStyle name="Comma 6 2 2 2 4 3 2" xfId="574" xr:uid="{00000000-0005-0000-0000-0000AA010000}"/>
    <cellStyle name="Comma 6 2 2 2 4 3 2 2" xfId="575" xr:uid="{00000000-0005-0000-0000-0000AB010000}"/>
    <cellStyle name="Comma 6 2 2 2 4 3 2 3" xfId="576" xr:uid="{00000000-0005-0000-0000-0000AC010000}"/>
    <cellStyle name="Comma 6 2 2 2 4 3 3" xfId="577" xr:uid="{00000000-0005-0000-0000-0000AD010000}"/>
    <cellStyle name="Comma 6 2 2 2 4 3 4" xfId="578" xr:uid="{00000000-0005-0000-0000-0000AE010000}"/>
    <cellStyle name="Comma 6 2 2 2 4 4" xfId="579" xr:uid="{00000000-0005-0000-0000-0000AF010000}"/>
    <cellStyle name="Comma 6 2 2 2 4 4 2" xfId="580" xr:uid="{00000000-0005-0000-0000-0000B0010000}"/>
    <cellStyle name="Comma 6 2 2 2 4 4 2 2" xfId="581" xr:uid="{00000000-0005-0000-0000-0000B1010000}"/>
    <cellStyle name="Comma 6 2 2 2 4 4 2 3" xfId="582" xr:uid="{00000000-0005-0000-0000-0000B2010000}"/>
    <cellStyle name="Comma 6 2 2 2 4 4 3" xfId="583" xr:uid="{00000000-0005-0000-0000-0000B3010000}"/>
    <cellStyle name="Comma 6 2 2 2 4 4 4" xfId="584" xr:uid="{00000000-0005-0000-0000-0000B4010000}"/>
    <cellStyle name="Comma 6 2 2 2 4 5" xfId="585" xr:uid="{00000000-0005-0000-0000-0000B5010000}"/>
    <cellStyle name="Comma 6 2 2 2 4 5 2" xfId="586" xr:uid="{00000000-0005-0000-0000-0000B6010000}"/>
    <cellStyle name="Comma 6 2 2 2 4 5 2 2" xfId="587" xr:uid="{00000000-0005-0000-0000-0000B7010000}"/>
    <cellStyle name="Comma 6 2 2 2 4 5 2 3" xfId="588" xr:uid="{00000000-0005-0000-0000-0000B8010000}"/>
    <cellStyle name="Comma 6 2 2 2 4 5 3" xfId="589" xr:uid="{00000000-0005-0000-0000-0000B9010000}"/>
    <cellStyle name="Comma 6 2 2 2 4 5 4" xfId="590" xr:uid="{00000000-0005-0000-0000-0000BA010000}"/>
    <cellStyle name="Comma 6 2 2 2 4 6" xfId="591" xr:uid="{00000000-0005-0000-0000-0000BB010000}"/>
    <cellStyle name="Comma 6 2 2 2 4 6 2" xfId="592" xr:uid="{00000000-0005-0000-0000-0000BC010000}"/>
    <cellStyle name="Comma 6 2 2 2 4 6 3" xfId="593" xr:uid="{00000000-0005-0000-0000-0000BD010000}"/>
    <cellStyle name="Comma 6 2 2 2 4 7" xfId="594" xr:uid="{00000000-0005-0000-0000-0000BE010000}"/>
    <cellStyle name="Comma 6 2 2 2 4 7 2" xfId="595" xr:uid="{00000000-0005-0000-0000-0000BF010000}"/>
    <cellStyle name="Comma 6 2 2 2 4 7 3" xfId="596" xr:uid="{00000000-0005-0000-0000-0000C0010000}"/>
    <cellStyle name="Comma 6 2 2 2 4 8" xfId="597" xr:uid="{00000000-0005-0000-0000-0000C1010000}"/>
    <cellStyle name="Comma 6 2 2 2 4 9" xfId="598" xr:uid="{00000000-0005-0000-0000-0000C2010000}"/>
    <cellStyle name="Comma 6 2 2 2 5" xfId="599" xr:uid="{00000000-0005-0000-0000-0000C3010000}"/>
    <cellStyle name="Comma 6 2 2 2 5 2" xfId="600" xr:uid="{00000000-0005-0000-0000-0000C4010000}"/>
    <cellStyle name="Comma 6 2 2 2 5 2 2" xfId="601" xr:uid="{00000000-0005-0000-0000-0000C5010000}"/>
    <cellStyle name="Comma 6 2 2 2 5 2 2 2" xfId="602" xr:uid="{00000000-0005-0000-0000-0000C6010000}"/>
    <cellStyle name="Comma 6 2 2 2 5 2 2 3" xfId="603" xr:uid="{00000000-0005-0000-0000-0000C7010000}"/>
    <cellStyle name="Comma 6 2 2 2 5 2 3" xfId="604" xr:uid="{00000000-0005-0000-0000-0000C8010000}"/>
    <cellStyle name="Comma 6 2 2 2 5 2 4" xfId="605" xr:uid="{00000000-0005-0000-0000-0000C9010000}"/>
    <cellStyle name="Comma 6 2 2 2 5 3" xfId="606" xr:uid="{00000000-0005-0000-0000-0000CA010000}"/>
    <cellStyle name="Comma 6 2 2 2 5 3 2" xfId="607" xr:uid="{00000000-0005-0000-0000-0000CB010000}"/>
    <cellStyle name="Comma 6 2 2 2 5 3 2 2" xfId="608" xr:uid="{00000000-0005-0000-0000-0000CC010000}"/>
    <cellStyle name="Comma 6 2 2 2 5 3 2 3" xfId="609" xr:uid="{00000000-0005-0000-0000-0000CD010000}"/>
    <cellStyle name="Comma 6 2 2 2 5 3 3" xfId="610" xr:uid="{00000000-0005-0000-0000-0000CE010000}"/>
    <cellStyle name="Comma 6 2 2 2 5 3 4" xfId="611" xr:uid="{00000000-0005-0000-0000-0000CF010000}"/>
    <cellStyle name="Comma 6 2 2 2 5 4" xfId="612" xr:uid="{00000000-0005-0000-0000-0000D0010000}"/>
    <cellStyle name="Comma 6 2 2 2 5 4 2" xfId="613" xr:uid="{00000000-0005-0000-0000-0000D1010000}"/>
    <cellStyle name="Comma 6 2 2 2 5 4 2 2" xfId="614" xr:uid="{00000000-0005-0000-0000-0000D2010000}"/>
    <cellStyle name="Comma 6 2 2 2 5 4 2 3" xfId="615" xr:uid="{00000000-0005-0000-0000-0000D3010000}"/>
    <cellStyle name="Comma 6 2 2 2 5 4 3" xfId="616" xr:uid="{00000000-0005-0000-0000-0000D4010000}"/>
    <cellStyle name="Comma 6 2 2 2 5 4 4" xfId="617" xr:uid="{00000000-0005-0000-0000-0000D5010000}"/>
    <cellStyle name="Comma 6 2 2 2 5 5" xfId="618" xr:uid="{00000000-0005-0000-0000-0000D6010000}"/>
    <cellStyle name="Comma 6 2 2 2 5 5 2" xfId="619" xr:uid="{00000000-0005-0000-0000-0000D7010000}"/>
    <cellStyle name="Comma 6 2 2 2 5 5 3" xfId="620" xr:uid="{00000000-0005-0000-0000-0000D8010000}"/>
    <cellStyle name="Comma 6 2 2 2 5 6" xfId="621" xr:uid="{00000000-0005-0000-0000-0000D9010000}"/>
    <cellStyle name="Comma 6 2 2 2 5 6 2" xfId="622" xr:uid="{00000000-0005-0000-0000-0000DA010000}"/>
    <cellStyle name="Comma 6 2 2 2 5 6 3" xfId="623" xr:uid="{00000000-0005-0000-0000-0000DB010000}"/>
    <cellStyle name="Comma 6 2 2 2 5 7" xfId="624" xr:uid="{00000000-0005-0000-0000-0000DC010000}"/>
    <cellStyle name="Comma 6 2 2 2 5 8" xfId="625" xr:uid="{00000000-0005-0000-0000-0000DD010000}"/>
    <cellStyle name="Comma 6 2 2 2 5 9" xfId="626" xr:uid="{00000000-0005-0000-0000-0000DE010000}"/>
    <cellStyle name="Comma 6 2 2 2 6" xfId="627" xr:uid="{00000000-0005-0000-0000-0000DF010000}"/>
    <cellStyle name="Comma 6 2 2 2 6 2" xfId="628" xr:uid="{00000000-0005-0000-0000-0000E0010000}"/>
    <cellStyle name="Comma 6 2 2 2 6 2 2" xfId="629" xr:uid="{00000000-0005-0000-0000-0000E1010000}"/>
    <cellStyle name="Comma 6 2 2 2 6 2 3" xfId="630" xr:uid="{00000000-0005-0000-0000-0000E2010000}"/>
    <cellStyle name="Comma 6 2 2 2 6 3" xfId="631" xr:uid="{00000000-0005-0000-0000-0000E3010000}"/>
    <cellStyle name="Comma 6 2 2 2 6 4" xfId="632" xr:uid="{00000000-0005-0000-0000-0000E4010000}"/>
    <cellStyle name="Comma 6 2 2 2 7" xfId="633" xr:uid="{00000000-0005-0000-0000-0000E5010000}"/>
    <cellStyle name="Comma 6 2 2 2 7 2" xfId="634" xr:uid="{00000000-0005-0000-0000-0000E6010000}"/>
    <cellStyle name="Comma 6 2 2 2 7 2 2" xfId="635" xr:uid="{00000000-0005-0000-0000-0000E7010000}"/>
    <cellStyle name="Comma 6 2 2 2 7 2 3" xfId="636" xr:uid="{00000000-0005-0000-0000-0000E8010000}"/>
    <cellStyle name="Comma 6 2 2 2 7 3" xfId="637" xr:uid="{00000000-0005-0000-0000-0000E9010000}"/>
    <cellStyle name="Comma 6 2 2 2 7 4" xfId="638" xr:uid="{00000000-0005-0000-0000-0000EA010000}"/>
    <cellStyle name="Comma 6 2 2 2 8" xfId="639" xr:uid="{00000000-0005-0000-0000-0000EB010000}"/>
    <cellStyle name="Comma 6 2 2 2 8 2" xfId="640" xr:uid="{00000000-0005-0000-0000-0000EC010000}"/>
    <cellStyle name="Comma 6 2 2 2 8 2 2" xfId="641" xr:uid="{00000000-0005-0000-0000-0000ED010000}"/>
    <cellStyle name="Comma 6 2 2 2 8 2 3" xfId="642" xr:uid="{00000000-0005-0000-0000-0000EE010000}"/>
    <cellStyle name="Comma 6 2 2 2 8 3" xfId="643" xr:uid="{00000000-0005-0000-0000-0000EF010000}"/>
    <cellStyle name="Comma 6 2 2 2 8 4" xfId="644" xr:uid="{00000000-0005-0000-0000-0000F0010000}"/>
    <cellStyle name="Comma 6 2 2 2 9" xfId="645" xr:uid="{00000000-0005-0000-0000-0000F1010000}"/>
    <cellStyle name="Comma 6 2 2 2 9 2" xfId="646" xr:uid="{00000000-0005-0000-0000-0000F2010000}"/>
    <cellStyle name="Comma 6 2 2 2 9 3" xfId="647" xr:uid="{00000000-0005-0000-0000-0000F3010000}"/>
    <cellStyle name="Comma 6 2 2 3" xfId="648" xr:uid="{00000000-0005-0000-0000-0000F4010000}"/>
    <cellStyle name="Comma 6 2 2 3 10" xfId="649" xr:uid="{00000000-0005-0000-0000-0000F5010000}"/>
    <cellStyle name="Comma 6 2 2 3 11" xfId="650" xr:uid="{00000000-0005-0000-0000-0000F6010000}"/>
    <cellStyle name="Comma 6 2 2 3 2" xfId="651" xr:uid="{00000000-0005-0000-0000-0000F7010000}"/>
    <cellStyle name="Comma 6 2 2 3 2 10" xfId="652" xr:uid="{00000000-0005-0000-0000-0000F8010000}"/>
    <cellStyle name="Comma 6 2 2 3 2 2" xfId="653" xr:uid="{00000000-0005-0000-0000-0000F9010000}"/>
    <cellStyle name="Comma 6 2 2 3 2 2 2" xfId="654" xr:uid="{00000000-0005-0000-0000-0000FA010000}"/>
    <cellStyle name="Comma 6 2 2 3 2 2 2 2" xfId="655" xr:uid="{00000000-0005-0000-0000-0000FB010000}"/>
    <cellStyle name="Comma 6 2 2 3 2 2 2 3" xfId="656" xr:uid="{00000000-0005-0000-0000-0000FC010000}"/>
    <cellStyle name="Comma 6 2 2 3 2 2 3" xfId="657" xr:uid="{00000000-0005-0000-0000-0000FD010000}"/>
    <cellStyle name="Comma 6 2 2 3 2 2 4" xfId="658" xr:uid="{00000000-0005-0000-0000-0000FE010000}"/>
    <cellStyle name="Comma 6 2 2 3 2 3" xfId="659" xr:uid="{00000000-0005-0000-0000-0000FF010000}"/>
    <cellStyle name="Comma 6 2 2 3 2 3 2" xfId="660" xr:uid="{00000000-0005-0000-0000-000000020000}"/>
    <cellStyle name="Comma 6 2 2 3 2 3 2 2" xfId="661" xr:uid="{00000000-0005-0000-0000-000001020000}"/>
    <cellStyle name="Comma 6 2 2 3 2 3 2 3" xfId="662" xr:uid="{00000000-0005-0000-0000-000002020000}"/>
    <cellStyle name="Comma 6 2 2 3 2 3 3" xfId="663" xr:uid="{00000000-0005-0000-0000-000003020000}"/>
    <cellStyle name="Comma 6 2 2 3 2 3 4" xfId="664" xr:uid="{00000000-0005-0000-0000-000004020000}"/>
    <cellStyle name="Comma 6 2 2 3 2 4" xfId="665" xr:uid="{00000000-0005-0000-0000-000005020000}"/>
    <cellStyle name="Comma 6 2 2 3 2 4 2" xfId="666" xr:uid="{00000000-0005-0000-0000-000006020000}"/>
    <cellStyle name="Comma 6 2 2 3 2 4 2 2" xfId="667" xr:uid="{00000000-0005-0000-0000-000007020000}"/>
    <cellStyle name="Comma 6 2 2 3 2 4 2 3" xfId="668" xr:uid="{00000000-0005-0000-0000-000008020000}"/>
    <cellStyle name="Comma 6 2 2 3 2 4 3" xfId="669" xr:uid="{00000000-0005-0000-0000-000009020000}"/>
    <cellStyle name="Comma 6 2 2 3 2 4 4" xfId="670" xr:uid="{00000000-0005-0000-0000-00000A020000}"/>
    <cellStyle name="Comma 6 2 2 3 2 5" xfId="671" xr:uid="{00000000-0005-0000-0000-00000B020000}"/>
    <cellStyle name="Comma 6 2 2 3 2 5 2" xfId="672" xr:uid="{00000000-0005-0000-0000-00000C020000}"/>
    <cellStyle name="Comma 6 2 2 3 2 5 2 2" xfId="673" xr:uid="{00000000-0005-0000-0000-00000D020000}"/>
    <cellStyle name="Comma 6 2 2 3 2 5 2 3" xfId="674" xr:uid="{00000000-0005-0000-0000-00000E020000}"/>
    <cellStyle name="Comma 6 2 2 3 2 5 3" xfId="675" xr:uid="{00000000-0005-0000-0000-00000F020000}"/>
    <cellStyle name="Comma 6 2 2 3 2 5 4" xfId="676" xr:uid="{00000000-0005-0000-0000-000010020000}"/>
    <cellStyle name="Comma 6 2 2 3 2 6" xfId="677" xr:uid="{00000000-0005-0000-0000-000011020000}"/>
    <cellStyle name="Comma 6 2 2 3 2 6 2" xfId="678" xr:uid="{00000000-0005-0000-0000-000012020000}"/>
    <cellStyle name="Comma 6 2 2 3 2 6 3" xfId="679" xr:uid="{00000000-0005-0000-0000-000013020000}"/>
    <cellStyle name="Comma 6 2 2 3 2 7" xfId="680" xr:uid="{00000000-0005-0000-0000-000014020000}"/>
    <cellStyle name="Comma 6 2 2 3 2 7 2" xfId="681" xr:uid="{00000000-0005-0000-0000-000015020000}"/>
    <cellStyle name="Comma 6 2 2 3 2 7 3" xfId="682" xr:uid="{00000000-0005-0000-0000-000016020000}"/>
    <cellStyle name="Comma 6 2 2 3 2 8" xfId="683" xr:uid="{00000000-0005-0000-0000-000017020000}"/>
    <cellStyle name="Comma 6 2 2 3 2 9" xfId="684" xr:uid="{00000000-0005-0000-0000-000018020000}"/>
    <cellStyle name="Comma 6 2 2 3 3" xfId="685" xr:uid="{00000000-0005-0000-0000-000019020000}"/>
    <cellStyle name="Comma 6 2 2 3 3 2" xfId="686" xr:uid="{00000000-0005-0000-0000-00001A020000}"/>
    <cellStyle name="Comma 6 2 2 3 3 2 2" xfId="687" xr:uid="{00000000-0005-0000-0000-00001B020000}"/>
    <cellStyle name="Comma 6 2 2 3 3 2 2 2" xfId="688" xr:uid="{00000000-0005-0000-0000-00001C020000}"/>
    <cellStyle name="Comma 6 2 2 3 3 2 2 3" xfId="689" xr:uid="{00000000-0005-0000-0000-00001D020000}"/>
    <cellStyle name="Comma 6 2 2 3 3 2 3" xfId="690" xr:uid="{00000000-0005-0000-0000-00001E020000}"/>
    <cellStyle name="Comma 6 2 2 3 3 2 4" xfId="691" xr:uid="{00000000-0005-0000-0000-00001F020000}"/>
    <cellStyle name="Comma 6 2 2 3 3 3" xfId="692" xr:uid="{00000000-0005-0000-0000-000020020000}"/>
    <cellStyle name="Comma 6 2 2 3 3 3 2" xfId="693" xr:uid="{00000000-0005-0000-0000-000021020000}"/>
    <cellStyle name="Comma 6 2 2 3 3 3 2 2" xfId="694" xr:uid="{00000000-0005-0000-0000-000022020000}"/>
    <cellStyle name="Comma 6 2 2 3 3 3 2 3" xfId="695" xr:uid="{00000000-0005-0000-0000-000023020000}"/>
    <cellStyle name="Comma 6 2 2 3 3 3 3" xfId="696" xr:uid="{00000000-0005-0000-0000-000024020000}"/>
    <cellStyle name="Comma 6 2 2 3 3 3 4" xfId="697" xr:uid="{00000000-0005-0000-0000-000025020000}"/>
    <cellStyle name="Comma 6 2 2 3 3 4" xfId="698" xr:uid="{00000000-0005-0000-0000-000026020000}"/>
    <cellStyle name="Comma 6 2 2 3 3 4 2" xfId="699" xr:uid="{00000000-0005-0000-0000-000027020000}"/>
    <cellStyle name="Comma 6 2 2 3 3 4 2 2" xfId="700" xr:uid="{00000000-0005-0000-0000-000028020000}"/>
    <cellStyle name="Comma 6 2 2 3 3 4 2 3" xfId="701" xr:uid="{00000000-0005-0000-0000-000029020000}"/>
    <cellStyle name="Comma 6 2 2 3 3 4 3" xfId="702" xr:uid="{00000000-0005-0000-0000-00002A020000}"/>
    <cellStyle name="Comma 6 2 2 3 3 4 4" xfId="703" xr:uid="{00000000-0005-0000-0000-00002B020000}"/>
    <cellStyle name="Comma 6 2 2 3 3 5" xfId="704" xr:uid="{00000000-0005-0000-0000-00002C020000}"/>
    <cellStyle name="Comma 6 2 2 3 3 5 2" xfId="705" xr:uid="{00000000-0005-0000-0000-00002D020000}"/>
    <cellStyle name="Comma 6 2 2 3 3 5 3" xfId="706" xr:uid="{00000000-0005-0000-0000-00002E020000}"/>
    <cellStyle name="Comma 6 2 2 3 3 6" xfId="707" xr:uid="{00000000-0005-0000-0000-00002F020000}"/>
    <cellStyle name="Comma 6 2 2 3 3 6 2" xfId="708" xr:uid="{00000000-0005-0000-0000-000030020000}"/>
    <cellStyle name="Comma 6 2 2 3 3 6 3" xfId="709" xr:uid="{00000000-0005-0000-0000-000031020000}"/>
    <cellStyle name="Comma 6 2 2 3 3 7" xfId="710" xr:uid="{00000000-0005-0000-0000-000032020000}"/>
    <cellStyle name="Comma 6 2 2 3 3 8" xfId="711" xr:uid="{00000000-0005-0000-0000-000033020000}"/>
    <cellStyle name="Comma 6 2 2 3 3 9" xfId="712" xr:uid="{00000000-0005-0000-0000-000034020000}"/>
    <cellStyle name="Comma 6 2 2 3 4" xfId="713" xr:uid="{00000000-0005-0000-0000-000035020000}"/>
    <cellStyle name="Comma 6 2 2 3 4 2" xfId="714" xr:uid="{00000000-0005-0000-0000-000036020000}"/>
    <cellStyle name="Comma 6 2 2 3 4 2 2" xfId="715" xr:uid="{00000000-0005-0000-0000-000037020000}"/>
    <cellStyle name="Comma 6 2 2 3 4 2 3" xfId="716" xr:uid="{00000000-0005-0000-0000-000038020000}"/>
    <cellStyle name="Comma 6 2 2 3 4 3" xfId="717" xr:uid="{00000000-0005-0000-0000-000039020000}"/>
    <cellStyle name="Comma 6 2 2 3 4 4" xfId="718" xr:uid="{00000000-0005-0000-0000-00003A020000}"/>
    <cellStyle name="Comma 6 2 2 3 5" xfId="719" xr:uid="{00000000-0005-0000-0000-00003B020000}"/>
    <cellStyle name="Comma 6 2 2 3 5 2" xfId="720" xr:uid="{00000000-0005-0000-0000-00003C020000}"/>
    <cellStyle name="Comma 6 2 2 3 5 2 2" xfId="721" xr:uid="{00000000-0005-0000-0000-00003D020000}"/>
    <cellStyle name="Comma 6 2 2 3 5 2 3" xfId="722" xr:uid="{00000000-0005-0000-0000-00003E020000}"/>
    <cellStyle name="Comma 6 2 2 3 5 3" xfId="723" xr:uid="{00000000-0005-0000-0000-00003F020000}"/>
    <cellStyle name="Comma 6 2 2 3 5 4" xfId="724" xr:uid="{00000000-0005-0000-0000-000040020000}"/>
    <cellStyle name="Comma 6 2 2 3 6" xfId="725" xr:uid="{00000000-0005-0000-0000-000041020000}"/>
    <cellStyle name="Comma 6 2 2 3 6 2" xfId="726" xr:uid="{00000000-0005-0000-0000-000042020000}"/>
    <cellStyle name="Comma 6 2 2 3 6 2 2" xfId="727" xr:uid="{00000000-0005-0000-0000-000043020000}"/>
    <cellStyle name="Comma 6 2 2 3 6 2 3" xfId="728" xr:uid="{00000000-0005-0000-0000-000044020000}"/>
    <cellStyle name="Comma 6 2 2 3 6 3" xfId="729" xr:uid="{00000000-0005-0000-0000-000045020000}"/>
    <cellStyle name="Comma 6 2 2 3 6 4" xfId="730" xr:uid="{00000000-0005-0000-0000-000046020000}"/>
    <cellStyle name="Comma 6 2 2 3 7" xfId="731" xr:uid="{00000000-0005-0000-0000-000047020000}"/>
    <cellStyle name="Comma 6 2 2 3 7 2" xfId="732" xr:uid="{00000000-0005-0000-0000-000048020000}"/>
    <cellStyle name="Comma 6 2 2 3 7 3" xfId="733" xr:uid="{00000000-0005-0000-0000-000049020000}"/>
    <cellStyle name="Comma 6 2 2 3 8" xfId="734" xr:uid="{00000000-0005-0000-0000-00004A020000}"/>
    <cellStyle name="Comma 6 2 2 3 8 2" xfId="735" xr:uid="{00000000-0005-0000-0000-00004B020000}"/>
    <cellStyle name="Comma 6 2 2 3 8 3" xfId="736" xr:uid="{00000000-0005-0000-0000-00004C020000}"/>
    <cellStyle name="Comma 6 2 2 3 9" xfId="737" xr:uid="{00000000-0005-0000-0000-00004D020000}"/>
    <cellStyle name="Comma 6 2 2 4" xfId="738" xr:uid="{00000000-0005-0000-0000-00004E020000}"/>
    <cellStyle name="Comma 6 2 2 4 10" xfId="739" xr:uid="{00000000-0005-0000-0000-00004F020000}"/>
    <cellStyle name="Comma 6 2 2 4 11" xfId="740" xr:uid="{00000000-0005-0000-0000-000050020000}"/>
    <cellStyle name="Comma 6 2 2 4 2" xfId="741" xr:uid="{00000000-0005-0000-0000-000051020000}"/>
    <cellStyle name="Comma 6 2 2 4 2 10" xfId="742" xr:uid="{00000000-0005-0000-0000-000052020000}"/>
    <cellStyle name="Comma 6 2 2 4 2 2" xfId="743" xr:uid="{00000000-0005-0000-0000-000053020000}"/>
    <cellStyle name="Comma 6 2 2 4 2 2 2" xfId="744" xr:uid="{00000000-0005-0000-0000-000054020000}"/>
    <cellStyle name="Comma 6 2 2 4 2 2 2 2" xfId="745" xr:uid="{00000000-0005-0000-0000-000055020000}"/>
    <cellStyle name="Comma 6 2 2 4 2 2 2 3" xfId="746" xr:uid="{00000000-0005-0000-0000-000056020000}"/>
    <cellStyle name="Comma 6 2 2 4 2 2 3" xfId="747" xr:uid="{00000000-0005-0000-0000-000057020000}"/>
    <cellStyle name="Comma 6 2 2 4 2 2 4" xfId="748" xr:uid="{00000000-0005-0000-0000-000058020000}"/>
    <cellStyle name="Comma 6 2 2 4 2 3" xfId="749" xr:uid="{00000000-0005-0000-0000-000059020000}"/>
    <cellStyle name="Comma 6 2 2 4 2 3 2" xfId="750" xr:uid="{00000000-0005-0000-0000-00005A020000}"/>
    <cellStyle name="Comma 6 2 2 4 2 3 2 2" xfId="751" xr:uid="{00000000-0005-0000-0000-00005B020000}"/>
    <cellStyle name="Comma 6 2 2 4 2 3 2 3" xfId="752" xr:uid="{00000000-0005-0000-0000-00005C020000}"/>
    <cellStyle name="Comma 6 2 2 4 2 3 3" xfId="753" xr:uid="{00000000-0005-0000-0000-00005D020000}"/>
    <cellStyle name="Comma 6 2 2 4 2 3 4" xfId="754" xr:uid="{00000000-0005-0000-0000-00005E020000}"/>
    <cellStyle name="Comma 6 2 2 4 2 4" xfId="755" xr:uid="{00000000-0005-0000-0000-00005F020000}"/>
    <cellStyle name="Comma 6 2 2 4 2 4 2" xfId="756" xr:uid="{00000000-0005-0000-0000-000060020000}"/>
    <cellStyle name="Comma 6 2 2 4 2 4 2 2" xfId="757" xr:uid="{00000000-0005-0000-0000-000061020000}"/>
    <cellStyle name="Comma 6 2 2 4 2 4 2 3" xfId="758" xr:uid="{00000000-0005-0000-0000-000062020000}"/>
    <cellStyle name="Comma 6 2 2 4 2 4 3" xfId="759" xr:uid="{00000000-0005-0000-0000-000063020000}"/>
    <cellStyle name="Comma 6 2 2 4 2 4 4" xfId="760" xr:uid="{00000000-0005-0000-0000-000064020000}"/>
    <cellStyle name="Comma 6 2 2 4 2 5" xfId="761" xr:uid="{00000000-0005-0000-0000-000065020000}"/>
    <cellStyle name="Comma 6 2 2 4 2 5 2" xfId="762" xr:uid="{00000000-0005-0000-0000-000066020000}"/>
    <cellStyle name="Comma 6 2 2 4 2 5 2 2" xfId="763" xr:uid="{00000000-0005-0000-0000-000067020000}"/>
    <cellStyle name="Comma 6 2 2 4 2 5 2 3" xfId="764" xr:uid="{00000000-0005-0000-0000-000068020000}"/>
    <cellStyle name="Comma 6 2 2 4 2 5 3" xfId="765" xr:uid="{00000000-0005-0000-0000-000069020000}"/>
    <cellStyle name="Comma 6 2 2 4 2 5 4" xfId="766" xr:uid="{00000000-0005-0000-0000-00006A020000}"/>
    <cellStyle name="Comma 6 2 2 4 2 6" xfId="767" xr:uid="{00000000-0005-0000-0000-00006B020000}"/>
    <cellStyle name="Comma 6 2 2 4 2 6 2" xfId="768" xr:uid="{00000000-0005-0000-0000-00006C020000}"/>
    <cellStyle name="Comma 6 2 2 4 2 6 3" xfId="769" xr:uid="{00000000-0005-0000-0000-00006D020000}"/>
    <cellStyle name="Comma 6 2 2 4 2 7" xfId="770" xr:uid="{00000000-0005-0000-0000-00006E020000}"/>
    <cellStyle name="Comma 6 2 2 4 2 7 2" xfId="771" xr:uid="{00000000-0005-0000-0000-00006F020000}"/>
    <cellStyle name="Comma 6 2 2 4 2 7 3" xfId="772" xr:uid="{00000000-0005-0000-0000-000070020000}"/>
    <cellStyle name="Comma 6 2 2 4 2 8" xfId="773" xr:uid="{00000000-0005-0000-0000-000071020000}"/>
    <cellStyle name="Comma 6 2 2 4 2 9" xfId="774" xr:uid="{00000000-0005-0000-0000-000072020000}"/>
    <cellStyle name="Comma 6 2 2 4 3" xfId="775" xr:uid="{00000000-0005-0000-0000-000073020000}"/>
    <cellStyle name="Comma 6 2 2 4 3 2" xfId="776" xr:uid="{00000000-0005-0000-0000-000074020000}"/>
    <cellStyle name="Comma 6 2 2 4 3 2 2" xfId="777" xr:uid="{00000000-0005-0000-0000-000075020000}"/>
    <cellStyle name="Comma 6 2 2 4 3 2 2 2" xfId="778" xr:uid="{00000000-0005-0000-0000-000076020000}"/>
    <cellStyle name="Comma 6 2 2 4 3 2 2 3" xfId="779" xr:uid="{00000000-0005-0000-0000-000077020000}"/>
    <cellStyle name="Comma 6 2 2 4 3 2 3" xfId="780" xr:uid="{00000000-0005-0000-0000-000078020000}"/>
    <cellStyle name="Comma 6 2 2 4 3 2 4" xfId="781" xr:uid="{00000000-0005-0000-0000-000079020000}"/>
    <cellStyle name="Comma 6 2 2 4 3 3" xfId="782" xr:uid="{00000000-0005-0000-0000-00007A020000}"/>
    <cellStyle name="Comma 6 2 2 4 3 3 2" xfId="783" xr:uid="{00000000-0005-0000-0000-00007B020000}"/>
    <cellStyle name="Comma 6 2 2 4 3 3 2 2" xfId="784" xr:uid="{00000000-0005-0000-0000-00007C020000}"/>
    <cellStyle name="Comma 6 2 2 4 3 3 2 3" xfId="785" xr:uid="{00000000-0005-0000-0000-00007D020000}"/>
    <cellStyle name="Comma 6 2 2 4 3 3 3" xfId="786" xr:uid="{00000000-0005-0000-0000-00007E020000}"/>
    <cellStyle name="Comma 6 2 2 4 3 3 4" xfId="787" xr:uid="{00000000-0005-0000-0000-00007F020000}"/>
    <cellStyle name="Comma 6 2 2 4 3 4" xfId="788" xr:uid="{00000000-0005-0000-0000-000080020000}"/>
    <cellStyle name="Comma 6 2 2 4 3 4 2" xfId="789" xr:uid="{00000000-0005-0000-0000-000081020000}"/>
    <cellStyle name="Comma 6 2 2 4 3 4 2 2" xfId="790" xr:uid="{00000000-0005-0000-0000-000082020000}"/>
    <cellStyle name="Comma 6 2 2 4 3 4 2 3" xfId="791" xr:uid="{00000000-0005-0000-0000-000083020000}"/>
    <cellStyle name="Comma 6 2 2 4 3 4 3" xfId="792" xr:uid="{00000000-0005-0000-0000-000084020000}"/>
    <cellStyle name="Comma 6 2 2 4 3 4 4" xfId="793" xr:uid="{00000000-0005-0000-0000-000085020000}"/>
    <cellStyle name="Comma 6 2 2 4 3 5" xfId="794" xr:uid="{00000000-0005-0000-0000-000086020000}"/>
    <cellStyle name="Comma 6 2 2 4 3 5 2" xfId="795" xr:uid="{00000000-0005-0000-0000-000087020000}"/>
    <cellStyle name="Comma 6 2 2 4 3 5 3" xfId="796" xr:uid="{00000000-0005-0000-0000-000088020000}"/>
    <cellStyle name="Comma 6 2 2 4 3 6" xfId="797" xr:uid="{00000000-0005-0000-0000-000089020000}"/>
    <cellStyle name="Comma 6 2 2 4 3 6 2" xfId="798" xr:uid="{00000000-0005-0000-0000-00008A020000}"/>
    <cellStyle name="Comma 6 2 2 4 3 6 3" xfId="799" xr:uid="{00000000-0005-0000-0000-00008B020000}"/>
    <cellStyle name="Comma 6 2 2 4 3 7" xfId="800" xr:uid="{00000000-0005-0000-0000-00008C020000}"/>
    <cellStyle name="Comma 6 2 2 4 3 8" xfId="801" xr:uid="{00000000-0005-0000-0000-00008D020000}"/>
    <cellStyle name="Comma 6 2 2 4 3 9" xfId="802" xr:uid="{00000000-0005-0000-0000-00008E020000}"/>
    <cellStyle name="Comma 6 2 2 4 4" xfId="803" xr:uid="{00000000-0005-0000-0000-00008F020000}"/>
    <cellStyle name="Comma 6 2 2 4 4 2" xfId="804" xr:uid="{00000000-0005-0000-0000-000090020000}"/>
    <cellStyle name="Comma 6 2 2 4 4 2 2" xfId="805" xr:uid="{00000000-0005-0000-0000-000091020000}"/>
    <cellStyle name="Comma 6 2 2 4 4 2 3" xfId="806" xr:uid="{00000000-0005-0000-0000-000092020000}"/>
    <cellStyle name="Comma 6 2 2 4 4 3" xfId="807" xr:uid="{00000000-0005-0000-0000-000093020000}"/>
    <cellStyle name="Comma 6 2 2 4 4 4" xfId="808" xr:uid="{00000000-0005-0000-0000-000094020000}"/>
    <cellStyle name="Comma 6 2 2 4 5" xfId="809" xr:uid="{00000000-0005-0000-0000-000095020000}"/>
    <cellStyle name="Comma 6 2 2 4 5 2" xfId="810" xr:uid="{00000000-0005-0000-0000-000096020000}"/>
    <cellStyle name="Comma 6 2 2 4 5 2 2" xfId="811" xr:uid="{00000000-0005-0000-0000-000097020000}"/>
    <cellStyle name="Comma 6 2 2 4 5 2 3" xfId="812" xr:uid="{00000000-0005-0000-0000-000098020000}"/>
    <cellStyle name="Comma 6 2 2 4 5 3" xfId="813" xr:uid="{00000000-0005-0000-0000-000099020000}"/>
    <cellStyle name="Comma 6 2 2 4 5 4" xfId="814" xr:uid="{00000000-0005-0000-0000-00009A020000}"/>
    <cellStyle name="Comma 6 2 2 4 6" xfId="815" xr:uid="{00000000-0005-0000-0000-00009B020000}"/>
    <cellStyle name="Comma 6 2 2 4 6 2" xfId="816" xr:uid="{00000000-0005-0000-0000-00009C020000}"/>
    <cellStyle name="Comma 6 2 2 4 6 2 2" xfId="817" xr:uid="{00000000-0005-0000-0000-00009D020000}"/>
    <cellStyle name="Comma 6 2 2 4 6 2 3" xfId="818" xr:uid="{00000000-0005-0000-0000-00009E020000}"/>
    <cellStyle name="Comma 6 2 2 4 6 3" xfId="819" xr:uid="{00000000-0005-0000-0000-00009F020000}"/>
    <cellStyle name="Comma 6 2 2 4 6 4" xfId="820" xr:uid="{00000000-0005-0000-0000-0000A0020000}"/>
    <cellStyle name="Comma 6 2 2 4 7" xfId="821" xr:uid="{00000000-0005-0000-0000-0000A1020000}"/>
    <cellStyle name="Comma 6 2 2 4 7 2" xfId="822" xr:uid="{00000000-0005-0000-0000-0000A2020000}"/>
    <cellStyle name="Comma 6 2 2 4 7 3" xfId="823" xr:uid="{00000000-0005-0000-0000-0000A3020000}"/>
    <cellStyle name="Comma 6 2 2 4 8" xfId="824" xr:uid="{00000000-0005-0000-0000-0000A4020000}"/>
    <cellStyle name="Comma 6 2 2 4 8 2" xfId="825" xr:uid="{00000000-0005-0000-0000-0000A5020000}"/>
    <cellStyle name="Comma 6 2 2 4 8 3" xfId="826" xr:uid="{00000000-0005-0000-0000-0000A6020000}"/>
    <cellStyle name="Comma 6 2 2 4 9" xfId="827" xr:uid="{00000000-0005-0000-0000-0000A7020000}"/>
    <cellStyle name="Comma 6 2 2 5" xfId="828" xr:uid="{00000000-0005-0000-0000-0000A8020000}"/>
    <cellStyle name="Comma 6 2 2 5 10" xfId="829" xr:uid="{00000000-0005-0000-0000-0000A9020000}"/>
    <cellStyle name="Comma 6 2 2 5 2" xfId="830" xr:uid="{00000000-0005-0000-0000-0000AA020000}"/>
    <cellStyle name="Comma 6 2 2 5 2 2" xfId="831" xr:uid="{00000000-0005-0000-0000-0000AB020000}"/>
    <cellStyle name="Comma 6 2 2 5 2 2 2" xfId="832" xr:uid="{00000000-0005-0000-0000-0000AC020000}"/>
    <cellStyle name="Comma 6 2 2 5 2 2 3" xfId="833" xr:uid="{00000000-0005-0000-0000-0000AD020000}"/>
    <cellStyle name="Comma 6 2 2 5 2 3" xfId="834" xr:uid="{00000000-0005-0000-0000-0000AE020000}"/>
    <cellStyle name="Comma 6 2 2 5 2 4" xfId="835" xr:uid="{00000000-0005-0000-0000-0000AF020000}"/>
    <cellStyle name="Comma 6 2 2 5 3" xfId="836" xr:uid="{00000000-0005-0000-0000-0000B0020000}"/>
    <cellStyle name="Comma 6 2 2 5 3 2" xfId="837" xr:uid="{00000000-0005-0000-0000-0000B1020000}"/>
    <cellStyle name="Comma 6 2 2 5 3 2 2" xfId="838" xr:uid="{00000000-0005-0000-0000-0000B2020000}"/>
    <cellStyle name="Comma 6 2 2 5 3 2 3" xfId="839" xr:uid="{00000000-0005-0000-0000-0000B3020000}"/>
    <cellStyle name="Comma 6 2 2 5 3 3" xfId="840" xr:uid="{00000000-0005-0000-0000-0000B4020000}"/>
    <cellStyle name="Comma 6 2 2 5 3 4" xfId="841" xr:uid="{00000000-0005-0000-0000-0000B5020000}"/>
    <cellStyle name="Comma 6 2 2 5 4" xfId="842" xr:uid="{00000000-0005-0000-0000-0000B6020000}"/>
    <cellStyle name="Comma 6 2 2 5 4 2" xfId="843" xr:uid="{00000000-0005-0000-0000-0000B7020000}"/>
    <cellStyle name="Comma 6 2 2 5 4 2 2" xfId="844" xr:uid="{00000000-0005-0000-0000-0000B8020000}"/>
    <cellStyle name="Comma 6 2 2 5 4 2 3" xfId="845" xr:uid="{00000000-0005-0000-0000-0000B9020000}"/>
    <cellStyle name="Comma 6 2 2 5 4 3" xfId="846" xr:uid="{00000000-0005-0000-0000-0000BA020000}"/>
    <cellStyle name="Comma 6 2 2 5 4 4" xfId="847" xr:uid="{00000000-0005-0000-0000-0000BB020000}"/>
    <cellStyle name="Comma 6 2 2 5 5" xfId="848" xr:uid="{00000000-0005-0000-0000-0000BC020000}"/>
    <cellStyle name="Comma 6 2 2 5 5 2" xfId="849" xr:uid="{00000000-0005-0000-0000-0000BD020000}"/>
    <cellStyle name="Comma 6 2 2 5 5 2 2" xfId="850" xr:uid="{00000000-0005-0000-0000-0000BE020000}"/>
    <cellStyle name="Comma 6 2 2 5 5 2 3" xfId="851" xr:uid="{00000000-0005-0000-0000-0000BF020000}"/>
    <cellStyle name="Comma 6 2 2 5 5 3" xfId="852" xr:uid="{00000000-0005-0000-0000-0000C0020000}"/>
    <cellStyle name="Comma 6 2 2 5 5 4" xfId="853" xr:uid="{00000000-0005-0000-0000-0000C1020000}"/>
    <cellStyle name="Comma 6 2 2 5 6" xfId="854" xr:uid="{00000000-0005-0000-0000-0000C2020000}"/>
    <cellStyle name="Comma 6 2 2 5 6 2" xfId="855" xr:uid="{00000000-0005-0000-0000-0000C3020000}"/>
    <cellStyle name="Comma 6 2 2 5 6 3" xfId="856" xr:uid="{00000000-0005-0000-0000-0000C4020000}"/>
    <cellStyle name="Comma 6 2 2 5 7" xfId="857" xr:uid="{00000000-0005-0000-0000-0000C5020000}"/>
    <cellStyle name="Comma 6 2 2 5 7 2" xfId="858" xr:uid="{00000000-0005-0000-0000-0000C6020000}"/>
    <cellStyle name="Comma 6 2 2 5 7 3" xfId="859" xr:uid="{00000000-0005-0000-0000-0000C7020000}"/>
    <cellStyle name="Comma 6 2 2 5 8" xfId="860" xr:uid="{00000000-0005-0000-0000-0000C8020000}"/>
    <cellStyle name="Comma 6 2 2 5 9" xfId="861" xr:uid="{00000000-0005-0000-0000-0000C9020000}"/>
    <cellStyle name="Comma 6 2 2 6" xfId="862" xr:uid="{00000000-0005-0000-0000-0000CA020000}"/>
    <cellStyle name="Comma 6 2 2 6 2" xfId="863" xr:uid="{00000000-0005-0000-0000-0000CB020000}"/>
    <cellStyle name="Comma 6 2 2 6 2 2" xfId="864" xr:uid="{00000000-0005-0000-0000-0000CC020000}"/>
    <cellStyle name="Comma 6 2 2 6 2 2 2" xfId="865" xr:uid="{00000000-0005-0000-0000-0000CD020000}"/>
    <cellStyle name="Comma 6 2 2 6 2 2 3" xfId="866" xr:uid="{00000000-0005-0000-0000-0000CE020000}"/>
    <cellStyle name="Comma 6 2 2 6 2 3" xfId="867" xr:uid="{00000000-0005-0000-0000-0000CF020000}"/>
    <cellStyle name="Comma 6 2 2 6 2 4" xfId="868" xr:uid="{00000000-0005-0000-0000-0000D0020000}"/>
    <cellStyle name="Comma 6 2 2 6 3" xfId="869" xr:uid="{00000000-0005-0000-0000-0000D1020000}"/>
    <cellStyle name="Comma 6 2 2 6 3 2" xfId="870" xr:uid="{00000000-0005-0000-0000-0000D2020000}"/>
    <cellStyle name="Comma 6 2 2 6 3 2 2" xfId="871" xr:uid="{00000000-0005-0000-0000-0000D3020000}"/>
    <cellStyle name="Comma 6 2 2 6 3 2 3" xfId="872" xr:uid="{00000000-0005-0000-0000-0000D4020000}"/>
    <cellStyle name="Comma 6 2 2 6 3 3" xfId="873" xr:uid="{00000000-0005-0000-0000-0000D5020000}"/>
    <cellStyle name="Comma 6 2 2 6 3 4" xfId="874" xr:uid="{00000000-0005-0000-0000-0000D6020000}"/>
    <cellStyle name="Comma 6 2 2 6 4" xfId="875" xr:uid="{00000000-0005-0000-0000-0000D7020000}"/>
    <cellStyle name="Comma 6 2 2 6 4 2" xfId="876" xr:uid="{00000000-0005-0000-0000-0000D8020000}"/>
    <cellStyle name="Comma 6 2 2 6 4 2 2" xfId="877" xr:uid="{00000000-0005-0000-0000-0000D9020000}"/>
    <cellStyle name="Comma 6 2 2 6 4 2 3" xfId="878" xr:uid="{00000000-0005-0000-0000-0000DA020000}"/>
    <cellStyle name="Comma 6 2 2 6 4 3" xfId="879" xr:uid="{00000000-0005-0000-0000-0000DB020000}"/>
    <cellStyle name="Comma 6 2 2 6 4 4" xfId="880" xr:uid="{00000000-0005-0000-0000-0000DC020000}"/>
    <cellStyle name="Comma 6 2 2 6 5" xfId="881" xr:uid="{00000000-0005-0000-0000-0000DD020000}"/>
    <cellStyle name="Comma 6 2 2 6 5 2" xfId="882" xr:uid="{00000000-0005-0000-0000-0000DE020000}"/>
    <cellStyle name="Comma 6 2 2 6 5 3" xfId="883" xr:uid="{00000000-0005-0000-0000-0000DF020000}"/>
    <cellStyle name="Comma 6 2 2 6 6" xfId="884" xr:uid="{00000000-0005-0000-0000-0000E0020000}"/>
    <cellStyle name="Comma 6 2 2 6 6 2" xfId="885" xr:uid="{00000000-0005-0000-0000-0000E1020000}"/>
    <cellStyle name="Comma 6 2 2 6 6 3" xfId="886" xr:uid="{00000000-0005-0000-0000-0000E2020000}"/>
    <cellStyle name="Comma 6 2 2 6 7" xfId="887" xr:uid="{00000000-0005-0000-0000-0000E3020000}"/>
    <cellStyle name="Comma 6 2 2 6 8" xfId="888" xr:uid="{00000000-0005-0000-0000-0000E4020000}"/>
    <cellStyle name="Comma 6 2 2 6 9" xfId="889" xr:uid="{00000000-0005-0000-0000-0000E5020000}"/>
    <cellStyle name="Comma 6 2 2 7" xfId="890" xr:uid="{00000000-0005-0000-0000-0000E6020000}"/>
    <cellStyle name="Comma 6 2 2 7 2" xfId="891" xr:uid="{00000000-0005-0000-0000-0000E7020000}"/>
    <cellStyle name="Comma 6 2 2 7 2 2" xfId="892" xr:uid="{00000000-0005-0000-0000-0000E8020000}"/>
    <cellStyle name="Comma 6 2 2 7 2 3" xfId="893" xr:uid="{00000000-0005-0000-0000-0000E9020000}"/>
    <cellStyle name="Comma 6 2 2 7 3" xfId="894" xr:uid="{00000000-0005-0000-0000-0000EA020000}"/>
    <cellStyle name="Comma 6 2 2 7 4" xfId="895" xr:uid="{00000000-0005-0000-0000-0000EB020000}"/>
    <cellStyle name="Comma 6 2 2 8" xfId="896" xr:uid="{00000000-0005-0000-0000-0000EC020000}"/>
    <cellStyle name="Comma 6 2 2 8 2" xfId="897" xr:uid="{00000000-0005-0000-0000-0000ED020000}"/>
    <cellStyle name="Comma 6 2 2 8 2 2" xfId="898" xr:uid="{00000000-0005-0000-0000-0000EE020000}"/>
    <cellStyle name="Comma 6 2 2 8 2 3" xfId="899" xr:uid="{00000000-0005-0000-0000-0000EF020000}"/>
    <cellStyle name="Comma 6 2 2 8 3" xfId="900" xr:uid="{00000000-0005-0000-0000-0000F0020000}"/>
    <cellStyle name="Comma 6 2 2 8 4" xfId="901" xr:uid="{00000000-0005-0000-0000-0000F1020000}"/>
    <cellStyle name="Comma 6 2 2 9" xfId="902" xr:uid="{00000000-0005-0000-0000-0000F2020000}"/>
    <cellStyle name="Comma 6 2 2 9 2" xfId="903" xr:uid="{00000000-0005-0000-0000-0000F3020000}"/>
    <cellStyle name="Comma 6 2 2 9 2 2" xfId="904" xr:uid="{00000000-0005-0000-0000-0000F4020000}"/>
    <cellStyle name="Comma 6 2 2 9 2 3" xfId="905" xr:uid="{00000000-0005-0000-0000-0000F5020000}"/>
    <cellStyle name="Comma 6 2 2 9 3" xfId="906" xr:uid="{00000000-0005-0000-0000-0000F6020000}"/>
    <cellStyle name="Comma 6 2 2 9 4" xfId="907" xr:uid="{00000000-0005-0000-0000-0000F7020000}"/>
    <cellStyle name="Comma 6 2 3" xfId="908" xr:uid="{00000000-0005-0000-0000-0000F8020000}"/>
    <cellStyle name="Comma 6 2 3 10" xfId="909" xr:uid="{00000000-0005-0000-0000-0000F9020000}"/>
    <cellStyle name="Comma 6 2 3 10 2" xfId="910" xr:uid="{00000000-0005-0000-0000-0000FA020000}"/>
    <cellStyle name="Comma 6 2 3 10 3" xfId="911" xr:uid="{00000000-0005-0000-0000-0000FB020000}"/>
    <cellStyle name="Comma 6 2 3 11" xfId="912" xr:uid="{00000000-0005-0000-0000-0000FC020000}"/>
    <cellStyle name="Comma 6 2 3 12" xfId="913" xr:uid="{00000000-0005-0000-0000-0000FD020000}"/>
    <cellStyle name="Comma 6 2 3 13" xfId="914" xr:uid="{00000000-0005-0000-0000-0000FE020000}"/>
    <cellStyle name="Comma 6 2 3 2" xfId="915" xr:uid="{00000000-0005-0000-0000-0000FF020000}"/>
    <cellStyle name="Comma 6 2 3 2 10" xfId="916" xr:uid="{00000000-0005-0000-0000-000000030000}"/>
    <cellStyle name="Comma 6 2 3 2 11" xfId="917" xr:uid="{00000000-0005-0000-0000-000001030000}"/>
    <cellStyle name="Comma 6 2 3 2 2" xfId="918" xr:uid="{00000000-0005-0000-0000-000002030000}"/>
    <cellStyle name="Comma 6 2 3 2 2 10" xfId="919" xr:uid="{00000000-0005-0000-0000-000003030000}"/>
    <cellStyle name="Comma 6 2 3 2 2 2" xfId="920" xr:uid="{00000000-0005-0000-0000-000004030000}"/>
    <cellStyle name="Comma 6 2 3 2 2 2 2" xfId="921" xr:uid="{00000000-0005-0000-0000-000005030000}"/>
    <cellStyle name="Comma 6 2 3 2 2 2 2 2" xfId="922" xr:uid="{00000000-0005-0000-0000-000006030000}"/>
    <cellStyle name="Comma 6 2 3 2 2 2 2 3" xfId="923" xr:uid="{00000000-0005-0000-0000-000007030000}"/>
    <cellStyle name="Comma 6 2 3 2 2 2 3" xfId="924" xr:uid="{00000000-0005-0000-0000-000008030000}"/>
    <cellStyle name="Comma 6 2 3 2 2 2 4" xfId="925" xr:uid="{00000000-0005-0000-0000-000009030000}"/>
    <cellStyle name="Comma 6 2 3 2 2 3" xfId="926" xr:uid="{00000000-0005-0000-0000-00000A030000}"/>
    <cellStyle name="Comma 6 2 3 2 2 3 2" xfId="927" xr:uid="{00000000-0005-0000-0000-00000B030000}"/>
    <cellStyle name="Comma 6 2 3 2 2 3 2 2" xfId="928" xr:uid="{00000000-0005-0000-0000-00000C030000}"/>
    <cellStyle name="Comma 6 2 3 2 2 3 2 3" xfId="929" xr:uid="{00000000-0005-0000-0000-00000D030000}"/>
    <cellStyle name="Comma 6 2 3 2 2 3 3" xfId="930" xr:uid="{00000000-0005-0000-0000-00000E030000}"/>
    <cellStyle name="Comma 6 2 3 2 2 3 4" xfId="931" xr:uid="{00000000-0005-0000-0000-00000F030000}"/>
    <cellStyle name="Comma 6 2 3 2 2 4" xfId="932" xr:uid="{00000000-0005-0000-0000-000010030000}"/>
    <cellStyle name="Comma 6 2 3 2 2 4 2" xfId="933" xr:uid="{00000000-0005-0000-0000-000011030000}"/>
    <cellStyle name="Comma 6 2 3 2 2 4 2 2" xfId="934" xr:uid="{00000000-0005-0000-0000-000012030000}"/>
    <cellStyle name="Comma 6 2 3 2 2 4 2 3" xfId="935" xr:uid="{00000000-0005-0000-0000-000013030000}"/>
    <cellStyle name="Comma 6 2 3 2 2 4 3" xfId="936" xr:uid="{00000000-0005-0000-0000-000014030000}"/>
    <cellStyle name="Comma 6 2 3 2 2 4 4" xfId="937" xr:uid="{00000000-0005-0000-0000-000015030000}"/>
    <cellStyle name="Comma 6 2 3 2 2 5" xfId="938" xr:uid="{00000000-0005-0000-0000-000016030000}"/>
    <cellStyle name="Comma 6 2 3 2 2 5 2" xfId="939" xr:uid="{00000000-0005-0000-0000-000017030000}"/>
    <cellStyle name="Comma 6 2 3 2 2 5 2 2" xfId="940" xr:uid="{00000000-0005-0000-0000-000018030000}"/>
    <cellStyle name="Comma 6 2 3 2 2 5 2 3" xfId="941" xr:uid="{00000000-0005-0000-0000-000019030000}"/>
    <cellStyle name="Comma 6 2 3 2 2 5 3" xfId="942" xr:uid="{00000000-0005-0000-0000-00001A030000}"/>
    <cellStyle name="Comma 6 2 3 2 2 5 4" xfId="943" xr:uid="{00000000-0005-0000-0000-00001B030000}"/>
    <cellStyle name="Comma 6 2 3 2 2 6" xfId="944" xr:uid="{00000000-0005-0000-0000-00001C030000}"/>
    <cellStyle name="Comma 6 2 3 2 2 6 2" xfId="945" xr:uid="{00000000-0005-0000-0000-00001D030000}"/>
    <cellStyle name="Comma 6 2 3 2 2 6 3" xfId="946" xr:uid="{00000000-0005-0000-0000-00001E030000}"/>
    <cellStyle name="Comma 6 2 3 2 2 7" xfId="947" xr:uid="{00000000-0005-0000-0000-00001F030000}"/>
    <cellStyle name="Comma 6 2 3 2 2 7 2" xfId="948" xr:uid="{00000000-0005-0000-0000-000020030000}"/>
    <cellStyle name="Comma 6 2 3 2 2 7 3" xfId="949" xr:uid="{00000000-0005-0000-0000-000021030000}"/>
    <cellStyle name="Comma 6 2 3 2 2 8" xfId="950" xr:uid="{00000000-0005-0000-0000-000022030000}"/>
    <cellStyle name="Comma 6 2 3 2 2 9" xfId="951" xr:uid="{00000000-0005-0000-0000-000023030000}"/>
    <cellStyle name="Comma 6 2 3 2 3" xfId="952" xr:uid="{00000000-0005-0000-0000-000024030000}"/>
    <cellStyle name="Comma 6 2 3 2 3 2" xfId="953" xr:uid="{00000000-0005-0000-0000-000025030000}"/>
    <cellStyle name="Comma 6 2 3 2 3 2 2" xfId="954" xr:uid="{00000000-0005-0000-0000-000026030000}"/>
    <cellStyle name="Comma 6 2 3 2 3 2 2 2" xfId="955" xr:uid="{00000000-0005-0000-0000-000027030000}"/>
    <cellStyle name="Comma 6 2 3 2 3 2 2 3" xfId="956" xr:uid="{00000000-0005-0000-0000-000028030000}"/>
    <cellStyle name="Comma 6 2 3 2 3 2 3" xfId="957" xr:uid="{00000000-0005-0000-0000-000029030000}"/>
    <cellStyle name="Comma 6 2 3 2 3 2 4" xfId="958" xr:uid="{00000000-0005-0000-0000-00002A030000}"/>
    <cellStyle name="Comma 6 2 3 2 3 3" xfId="959" xr:uid="{00000000-0005-0000-0000-00002B030000}"/>
    <cellStyle name="Comma 6 2 3 2 3 3 2" xfId="960" xr:uid="{00000000-0005-0000-0000-00002C030000}"/>
    <cellStyle name="Comma 6 2 3 2 3 3 2 2" xfId="961" xr:uid="{00000000-0005-0000-0000-00002D030000}"/>
    <cellStyle name="Comma 6 2 3 2 3 3 2 3" xfId="962" xr:uid="{00000000-0005-0000-0000-00002E030000}"/>
    <cellStyle name="Comma 6 2 3 2 3 3 3" xfId="963" xr:uid="{00000000-0005-0000-0000-00002F030000}"/>
    <cellStyle name="Comma 6 2 3 2 3 3 4" xfId="964" xr:uid="{00000000-0005-0000-0000-000030030000}"/>
    <cellStyle name="Comma 6 2 3 2 3 4" xfId="965" xr:uid="{00000000-0005-0000-0000-000031030000}"/>
    <cellStyle name="Comma 6 2 3 2 3 4 2" xfId="966" xr:uid="{00000000-0005-0000-0000-000032030000}"/>
    <cellStyle name="Comma 6 2 3 2 3 4 2 2" xfId="967" xr:uid="{00000000-0005-0000-0000-000033030000}"/>
    <cellStyle name="Comma 6 2 3 2 3 4 2 3" xfId="968" xr:uid="{00000000-0005-0000-0000-000034030000}"/>
    <cellStyle name="Comma 6 2 3 2 3 4 3" xfId="969" xr:uid="{00000000-0005-0000-0000-000035030000}"/>
    <cellStyle name="Comma 6 2 3 2 3 4 4" xfId="970" xr:uid="{00000000-0005-0000-0000-000036030000}"/>
    <cellStyle name="Comma 6 2 3 2 3 5" xfId="971" xr:uid="{00000000-0005-0000-0000-000037030000}"/>
    <cellStyle name="Comma 6 2 3 2 3 5 2" xfId="972" xr:uid="{00000000-0005-0000-0000-000038030000}"/>
    <cellStyle name="Comma 6 2 3 2 3 5 3" xfId="973" xr:uid="{00000000-0005-0000-0000-000039030000}"/>
    <cellStyle name="Comma 6 2 3 2 3 6" xfId="974" xr:uid="{00000000-0005-0000-0000-00003A030000}"/>
    <cellStyle name="Comma 6 2 3 2 3 6 2" xfId="975" xr:uid="{00000000-0005-0000-0000-00003B030000}"/>
    <cellStyle name="Comma 6 2 3 2 3 6 3" xfId="976" xr:uid="{00000000-0005-0000-0000-00003C030000}"/>
    <cellStyle name="Comma 6 2 3 2 3 7" xfId="977" xr:uid="{00000000-0005-0000-0000-00003D030000}"/>
    <cellStyle name="Comma 6 2 3 2 3 8" xfId="978" xr:uid="{00000000-0005-0000-0000-00003E030000}"/>
    <cellStyle name="Comma 6 2 3 2 3 9" xfId="979" xr:uid="{00000000-0005-0000-0000-00003F030000}"/>
    <cellStyle name="Comma 6 2 3 2 4" xfId="980" xr:uid="{00000000-0005-0000-0000-000040030000}"/>
    <cellStyle name="Comma 6 2 3 2 4 2" xfId="981" xr:uid="{00000000-0005-0000-0000-000041030000}"/>
    <cellStyle name="Comma 6 2 3 2 4 2 2" xfId="982" xr:uid="{00000000-0005-0000-0000-000042030000}"/>
    <cellStyle name="Comma 6 2 3 2 4 2 3" xfId="983" xr:uid="{00000000-0005-0000-0000-000043030000}"/>
    <cellStyle name="Comma 6 2 3 2 4 3" xfId="984" xr:uid="{00000000-0005-0000-0000-000044030000}"/>
    <cellStyle name="Comma 6 2 3 2 4 4" xfId="985" xr:uid="{00000000-0005-0000-0000-000045030000}"/>
    <cellStyle name="Comma 6 2 3 2 5" xfId="986" xr:uid="{00000000-0005-0000-0000-000046030000}"/>
    <cellStyle name="Comma 6 2 3 2 5 2" xfId="987" xr:uid="{00000000-0005-0000-0000-000047030000}"/>
    <cellStyle name="Comma 6 2 3 2 5 2 2" xfId="988" xr:uid="{00000000-0005-0000-0000-000048030000}"/>
    <cellStyle name="Comma 6 2 3 2 5 2 3" xfId="989" xr:uid="{00000000-0005-0000-0000-000049030000}"/>
    <cellStyle name="Comma 6 2 3 2 5 3" xfId="990" xr:uid="{00000000-0005-0000-0000-00004A030000}"/>
    <cellStyle name="Comma 6 2 3 2 5 4" xfId="991" xr:uid="{00000000-0005-0000-0000-00004B030000}"/>
    <cellStyle name="Comma 6 2 3 2 6" xfId="992" xr:uid="{00000000-0005-0000-0000-00004C030000}"/>
    <cellStyle name="Comma 6 2 3 2 6 2" xfId="993" xr:uid="{00000000-0005-0000-0000-00004D030000}"/>
    <cellStyle name="Comma 6 2 3 2 6 2 2" xfId="994" xr:uid="{00000000-0005-0000-0000-00004E030000}"/>
    <cellStyle name="Comma 6 2 3 2 6 2 3" xfId="995" xr:uid="{00000000-0005-0000-0000-00004F030000}"/>
    <cellStyle name="Comma 6 2 3 2 6 3" xfId="996" xr:uid="{00000000-0005-0000-0000-000050030000}"/>
    <cellStyle name="Comma 6 2 3 2 6 4" xfId="997" xr:uid="{00000000-0005-0000-0000-000051030000}"/>
    <cellStyle name="Comma 6 2 3 2 7" xfId="998" xr:uid="{00000000-0005-0000-0000-000052030000}"/>
    <cellStyle name="Comma 6 2 3 2 7 2" xfId="999" xr:uid="{00000000-0005-0000-0000-000053030000}"/>
    <cellStyle name="Comma 6 2 3 2 7 3" xfId="1000" xr:uid="{00000000-0005-0000-0000-000054030000}"/>
    <cellStyle name="Comma 6 2 3 2 8" xfId="1001" xr:uid="{00000000-0005-0000-0000-000055030000}"/>
    <cellStyle name="Comma 6 2 3 2 8 2" xfId="1002" xr:uid="{00000000-0005-0000-0000-000056030000}"/>
    <cellStyle name="Comma 6 2 3 2 8 3" xfId="1003" xr:uid="{00000000-0005-0000-0000-000057030000}"/>
    <cellStyle name="Comma 6 2 3 2 9" xfId="1004" xr:uid="{00000000-0005-0000-0000-000058030000}"/>
    <cellStyle name="Comma 6 2 3 3" xfId="1005" xr:uid="{00000000-0005-0000-0000-000059030000}"/>
    <cellStyle name="Comma 6 2 3 3 10" xfId="1006" xr:uid="{00000000-0005-0000-0000-00005A030000}"/>
    <cellStyle name="Comma 6 2 3 3 11" xfId="1007" xr:uid="{00000000-0005-0000-0000-00005B030000}"/>
    <cellStyle name="Comma 6 2 3 3 2" xfId="1008" xr:uid="{00000000-0005-0000-0000-00005C030000}"/>
    <cellStyle name="Comma 6 2 3 3 2 10" xfId="1009" xr:uid="{00000000-0005-0000-0000-00005D030000}"/>
    <cellStyle name="Comma 6 2 3 3 2 2" xfId="1010" xr:uid="{00000000-0005-0000-0000-00005E030000}"/>
    <cellStyle name="Comma 6 2 3 3 2 2 2" xfId="1011" xr:uid="{00000000-0005-0000-0000-00005F030000}"/>
    <cellStyle name="Comma 6 2 3 3 2 2 2 2" xfId="1012" xr:uid="{00000000-0005-0000-0000-000060030000}"/>
    <cellStyle name="Comma 6 2 3 3 2 2 2 3" xfId="1013" xr:uid="{00000000-0005-0000-0000-000061030000}"/>
    <cellStyle name="Comma 6 2 3 3 2 2 3" xfId="1014" xr:uid="{00000000-0005-0000-0000-000062030000}"/>
    <cellStyle name="Comma 6 2 3 3 2 2 4" xfId="1015" xr:uid="{00000000-0005-0000-0000-000063030000}"/>
    <cellStyle name="Comma 6 2 3 3 2 3" xfId="1016" xr:uid="{00000000-0005-0000-0000-000064030000}"/>
    <cellStyle name="Comma 6 2 3 3 2 3 2" xfId="1017" xr:uid="{00000000-0005-0000-0000-000065030000}"/>
    <cellStyle name="Comma 6 2 3 3 2 3 2 2" xfId="1018" xr:uid="{00000000-0005-0000-0000-000066030000}"/>
    <cellStyle name="Comma 6 2 3 3 2 3 2 3" xfId="1019" xr:uid="{00000000-0005-0000-0000-000067030000}"/>
    <cellStyle name="Comma 6 2 3 3 2 3 3" xfId="1020" xr:uid="{00000000-0005-0000-0000-000068030000}"/>
    <cellStyle name="Comma 6 2 3 3 2 3 4" xfId="1021" xr:uid="{00000000-0005-0000-0000-000069030000}"/>
    <cellStyle name="Comma 6 2 3 3 2 4" xfId="1022" xr:uid="{00000000-0005-0000-0000-00006A030000}"/>
    <cellStyle name="Comma 6 2 3 3 2 4 2" xfId="1023" xr:uid="{00000000-0005-0000-0000-00006B030000}"/>
    <cellStyle name="Comma 6 2 3 3 2 4 2 2" xfId="1024" xr:uid="{00000000-0005-0000-0000-00006C030000}"/>
    <cellStyle name="Comma 6 2 3 3 2 4 2 3" xfId="1025" xr:uid="{00000000-0005-0000-0000-00006D030000}"/>
    <cellStyle name="Comma 6 2 3 3 2 4 3" xfId="1026" xr:uid="{00000000-0005-0000-0000-00006E030000}"/>
    <cellStyle name="Comma 6 2 3 3 2 4 4" xfId="1027" xr:uid="{00000000-0005-0000-0000-00006F030000}"/>
    <cellStyle name="Comma 6 2 3 3 2 5" xfId="1028" xr:uid="{00000000-0005-0000-0000-000070030000}"/>
    <cellStyle name="Comma 6 2 3 3 2 5 2" xfId="1029" xr:uid="{00000000-0005-0000-0000-000071030000}"/>
    <cellStyle name="Comma 6 2 3 3 2 5 2 2" xfId="1030" xr:uid="{00000000-0005-0000-0000-000072030000}"/>
    <cellStyle name="Comma 6 2 3 3 2 5 2 3" xfId="1031" xr:uid="{00000000-0005-0000-0000-000073030000}"/>
    <cellStyle name="Comma 6 2 3 3 2 5 3" xfId="1032" xr:uid="{00000000-0005-0000-0000-000074030000}"/>
    <cellStyle name="Comma 6 2 3 3 2 5 4" xfId="1033" xr:uid="{00000000-0005-0000-0000-000075030000}"/>
    <cellStyle name="Comma 6 2 3 3 2 6" xfId="1034" xr:uid="{00000000-0005-0000-0000-000076030000}"/>
    <cellStyle name="Comma 6 2 3 3 2 6 2" xfId="1035" xr:uid="{00000000-0005-0000-0000-000077030000}"/>
    <cellStyle name="Comma 6 2 3 3 2 6 3" xfId="1036" xr:uid="{00000000-0005-0000-0000-000078030000}"/>
    <cellStyle name="Comma 6 2 3 3 2 7" xfId="1037" xr:uid="{00000000-0005-0000-0000-000079030000}"/>
    <cellStyle name="Comma 6 2 3 3 2 7 2" xfId="1038" xr:uid="{00000000-0005-0000-0000-00007A030000}"/>
    <cellStyle name="Comma 6 2 3 3 2 7 3" xfId="1039" xr:uid="{00000000-0005-0000-0000-00007B030000}"/>
    <cellStyle name="Comma 6 2 3 3 2 8" xfId="1040" xr:uid="{00000000-0005-0000-0000-00007C030000}"/>
    <cellStyle name="Comma 6 2 3 3 2 9" xfId="1041" xr:uid="{00000000-0005-0000-0000-00007D030000}"/>
    <cellStyle name="Comma 6 2 3 3 3" xfId="1042" xr:uid="{00000000-0005-0000-0000-00007E030000}"/>
    <cellStyle name="Comma 6 2 3 3 3 2" xfId="1043" xr:uid="{00000000-0005-0000-0000-00007F030000}"/>
    <cellStyle name="Comma 6 2 3 3 3 2 2" xfId="1044" xr:uid="{00000000-0005-0000-0000-000080030000}"/>
    <cellStyle name="Comma 6 2 3 3 3 2 2 2" xfId="1045" xr:uid="{00000000-0005-0000-0000-000081030000}"/>
    <cellStyle name="Comma 6 2 3 3 3 2 2 3" xfId="1046" xr:uid="{00000000-0005-0000-0000-000082030000}"/>
    <cellStyle name="Comma 6 2 3 3 3 2 3" xfId="1047" xr:uid="{00000000-0005-0000-0000-000083030000}"/>
    <cellStyle name="Comma 6 2 3 3 3 2 4" xfId="1048" xr:uid="{00000000-0005-0000-0000-000084030000}"/>
    <cellStyle name="Comma 6 2 3 3 3 3" xfId="1049" xr:uid="{00000000-0005-0000-0000-000085030000}"/>
    <cellStyle name="Comma 6 2 3 3 3 3 2" xfId="1050" xr:uid="{00000000-0005-0000-0000-000086030000}"/>
    <cellStyle name="Comma 6 2 3 3 3 3 2 2" xfId="1051" xr:uid="{00000000-0005-0000-0000-000087030000}"/>
    <cellStyle name="Comma 6 2 3 3 3 3 2 3" xfId="1052" xr:uid="{00000000-0005-0000-0000-000088030000}"/>
    <cellStyle name="Comma 6 2 3 3 3 3 3" xfId="1053" xr:uid="{00000000-0005-0000-0000-000089030000}"/>
    <cellStyle name="Comma 6 2 3 3 3 3 4" xfId="1054" xr:uid="{00000000-0005-0000-0000-00008A030000}"/>
    <cellStyle name="Comma 6 2 3 3 3 4" xfId="1055" xr:uid="{00000000-0005-0000-0000-00008B030000}"/>
    <cellStyle name="Comma 6 2 3 3 3 4 2" xfId="1056" xr:uid="{00000000-0005-0000-0000-00008C030000}"/>
    <cellStyle name="Comma 6 2 3 3 3 4 2 2" xfId="1057" xr:uid="{00000000-0005-0000-0000-00008D030000}"/>
    <cellStyle name="Comma 6 2 3 3 3 4 2 3" xfId="1058" xr:uid="{00000000-0005-0000-0000-00008E030000}"/>
    <cellStyle name="Comma 6 2 3 3 3 4 3" xfId="1059" xr:uid="{00000000-0005-0000-0000-00008F030000}"/>
    <cellStyle name="Comma 6 2 3 3 3 4 4" xfId="1060" xr:uid="{00000000-0005-0000-0000-000090030000}"/>
    <cellStyle name="Comma 6 2 3 3 3 5" xfId="1061" xr:uid="{00000000-0005-0000-0000-000091030000}"/>
    <cellStyle name="Comma 6 2 3 3 3 5 2" xfId="1062" xr:uid="{00000000-0005-0000-0000-000092030000}"/>
    <cellStyle name="Comma 6 2 3 3 3 5 3" xfId="1063" xr:uid="{00000000-0005-0000-0000-000093030000}"/>
    <cellStyle name="Comma 6 2 3 3 3 6" xfId="1064" xr:uid="{00000000-0005-0000-0000-000094030000}"/>
    <cellStyle name="Comma 6 2 3 3 3 6 2" xfId="1065" xr:uid="{00000000-0005-0000-0000-000095030000}"/>
    <cellStyle name="Comma 6 2 3 3 3 6 3" xfId="1066" xr:uid="{00000000-0005-0000-0000-000096030000}"/>
    <cellStyle name="Comma 6 2 3 3 3 7" xfId="1067" xr:uid="{00000000-0005-0000-0000-000097030000}"/>
    <cellStyle name="Comma 6 2 3 3 3 8" xfId="1068" xr:uid="{00000000-0005-0000-0000-000098030000}"/>
    <cellStyle name="Comma 6 2 3 3 3 9" xfId="1069" xr:uid="{00000000-0005-0000-0000-000099030000}"/>
    <cellStyle name="Comma 6 2 3 3 4" xfId="1070" xr:uid="{00000000-0005-0000-0000-00009A030000}"/>
    <cellStyle name="Comma 6 2 3 3 4 2" xfId="1071" xr:uid="{00000000-0005-0000-0000-00009B030000}"/>
    <cellStyle name="Comma 6 2 3 3 4 2 2" xfId="1072" xr:uid="{00000000-0005-0000-0000-00009C030000}"/>
    <cellStyle name="Comma 6 2 3 3 4 2 3" xfId="1073" xr:uid="{00000000-0005-0000-0000-00009D030000}"/>
    <cellStyle name="Comma 6 2 3 3 4 3" xfId="1074" xr:uid="{00000000-0005-0000-0000-00009E030000}"/>
    <cellStyle name="Comma 6 2 3 3 4 4" xfId="1075" xr:uid="{00000000-0005-0000-0000-00009F030000}"/>
    <cellStyle name="Comma 6 2 3 3 5" xfId="1076" xr:uid="{00000000-0005-0000-0000-0000A0030000}"/>
    <cellStyle name="Comma 6 2 3 3 5 2" xfId="1077" xr:uid="{00000000-0005-0000-0000-0000A1030000}"/>
    <cellStyle name="Comma 6 2 3 3 5 2 2" xfId="1078" xr:uid="{00000000-0005-0000-0000-0000A2030000}"/>
    <cellStyle name="Comma 6 2 3 3 5 2 3" xfId="1079" xr:uid="{00000000-0005-0000-0000-0000A3030000}"/>
    <cellStyle name="Comma 6 2 3 3 5 3" xfId="1080" xr:uid="{00000000-0005-0000-0000-0000A4030000}"/>
    <cellStyle name="Comma 6 2 3 3 5 4" xfId="1081" xr:uid="{00000000-0005-0000-0000-0000A5030000}"/>
    <cellStyle name="Comma 6 2 3 3 6" xfId="1082" xr:uid="{00000000-0005-0000-0000-0000A6030000}"/>
    <cellStyle name="Comma 6 2 3 3 6 2" xfId="1083" xr:uid="{00000000-0005-0000-0000-0000A7030000}"/>
    <cellStyle name="Comma 6 2 3 3 6 2 2" xfId="1084" xr:uid="{00000000-0005-0000-0000-0000A8030000}"/>
    <cellStyle name="Comma 6 2 3 3 6 2 3" xfId="1085" xr:uid="{00000000-0005-0000-0000-0000A9030000}"/>
    <cellStyle name="Comma 6 2 3 3 6 3" xfId="1086" xr:uid="{00000000-0005-0000-0000-0000AA030000}"/>
    <cellStyle name="Comma 6 2 3 3 6 4" xfId="1087" xr:uid="{00000000-0005-0000-0000-0000AB030000}"/>
    <cellStyle name="Comma 6 2 3 3 7" xfId="1088" xr:uid="{00000000-0005-0000-0000-0000AC030000}"/>
    <cellStyle name="Comma 6 2 3 3 7 2" xfId="1089" xr:uid="{00000000-0005-0000-0000-0000AD030000}"/>
    <cellStyle name="Comma 6 2 3 3 7 3" xfId="1090" xr:uid="{00000000-0005-0000-0000-0000AE030000}"/>
    <cellStyle name="Comma 6 2 3 3 8" xfId="1091" xr:uid="{00000000-0005-0000-0000-0000AF030000}"/>
    <cellStyle name="Comma 6 2 3 3 8 2" xfId="1092" xr:uid="{00000000-0005-0000-0000-0000B0030000}"/>
    <cellStyle name="Comma 6 2 3 3 8 3" xfId="1093" xr:uid="{00000000-0005-0000-0000-0000B1030000}"/>
    <cellStyle name="Comma 6 2 3 3 9" xfId="1094" xr:uid="{00000000-0005-0000-0000-0000B2030000}"/>
    <cellStyle name="Comma 6 2 3 4" xfId="1095" xr:uid="{00000000-0005-0000-0000-0000B3030000}"/>
    <cellStyle name="Comma 6 2 3 4 10" xfId="1096" xr:uid="{00000000-0005-0000-0000-0000B4030000}"/>
    <cellStyle name="Comma 6 2 3 4 2" xfId="1097" xr:uid="{00000000-0005-0000-0000-0000B5030000}"/>
    <cellStyle name="Comma 6 2 3 4 2 2" xfId="1098" xr:uid="{00000000-0005-0000-0000-0000B6030000}"/>
    <cellStyle name="Comma 6 2 3 4 2 2 2" xfId="1099" xr:uid="{00000000-0005-0000-0000-0000B7030000}"/>
    <cellStyle name="Comma 6 2 3 4 2 2 3" xfId="1100" xr:uid="{00000000-0005-0000-0000-0000B8030000}"/>
    <cellStyle name="Comma 6 2 3 4 2 3" xfId="1101" xr:uid="{00000000-0005-0000-0000-0000B9030000}"/>
    <cellStyle name="Comma 6 2 3 4 2 4" xfId="1102" xr:uid="{00000000-0005-0000-0000-0000BA030000}"/>
    <cellStyle name="Comma 6 2 3 4 3" xfId="1103" xr:uid="{00000000-0005-0000-0000-0000BB030000}"/>
    <cellStyle name="Comma 6 2 3 4 3 2" xfId="1104" xr:uid="{00000000-0005-0000-0000-0000BC030000}"/>
    <cellStyle name="Comma 6 2 3 4 3 2 2" xfId="1105" xr:uid="{00000000-0005-0000-0000-0000BD030000}"/>
    <cellStyle name="Comma 6 2 3 4 3 2 3" xfId="1106" xr:uid="{00000000-0005-0000-0000-0000BE030000}"/>
    <cellStyle name="Comma 6 2 3 4 3 3" xfId="1107" xr:uid="{00000000-0005-0000-0000-0000BF030000}"/>
    <cellStyle name="Comma 6 2 3 4 3 4" xfId="1108" xr:uid="{00000000-0005-0000-0000-0000C0030000}"/>
    <cellStyle name="Comma 6 2 3 4 4" xfId="1109" xr:uid="{00000000-0005-0000-0000-0000C1030000}"/>
    <cellStyle name="Comma 6 2 3 4 4 2" xfId="1110" xr:uid="{00000000-0005-0000-0000-0000C2030000}"/>
    <cellStyle name="Comma 6 2 3 4 4 2 2" xfId="1111" xr:uid="{00000000-0005-0000-0000-0000C3030000}"/>
    <cellStyle name="Comma 6 2 3 4 4 2 3" xfId="1112" xr:uid="{00000000-0005-0000-0000-0000C4030000}"/>
    <cellStyle name="Comma 6 2 3 4 4 3" xfId="1113" xr:uid="{00000000-0005-0000-0000-0000C5030000}"/>
    <cellStyle name="Comma 6 2 3 4 4 4" xfId="1114" xr:uid="{00000000-0005-0000-0000-0000C6030000}"/>
    <cellStyle name="Comma 6 2 3 4 5" xfId="1115" xr:uid="{00000000-0005-0000-0000-0000C7030000}"/>
    <cellStyle name="Comma 6 2 3 4 5 2" xfId="1116" xr:uid="{00000000-0005-0000-0000-0000C8030000}"/>
    <cellStyle name="Comma 6 2 3 4 5 2 2" xfId="1117" xr:uid="{00000000-0005-0000-0000-0000C9030000}"/>
    <cellStyle name="Comma 6 2 3 4 5 2 3" xfId="1118" xr:uid="{00000000-0005-0000-0000-0000CA030000}"/>
    <cellStyle name="Comma 6 2 3 4 5 3" xfId="1119" xr:uid="{00000000-0005-0000-0000-0000CB030000}"/>
    <cellStyle name="Comma 6 2 3 4 5 4" xfId="1120" xr:uid="{00000000-0005-0000-0000-0000CC030000}"/>
    <cellStyle name="Comma 6 2 3 4 6" xfId="1121" xr:uid="{00000000-0005-0000-0000-0000CD030000}"/>
    <cellStyle name="Comma 6 2 3 4 6 2" xfId="1122" xr:uid="{00000000-0005-0000-0000-0000CE030000}"/>
    <cellStyle name="Comma 6 2 3 4 6 3" xfId="1123" xr:uid="{00000000-0005-0000-0000-0000CF030000}"/>
    <cellStyle name="Comma 6 2 3 4 7" xfId="1124" xr:uid="{00000000-0005-0000-0000-0000D0030000}"/>
    <cellStyle name="Comma 6 2 3 4 7 2" xfId="1125" xr:uid="{00000000-0005-0000-0000-0000D1030000}"/>
    <cellStyle name="Comma 6 2 3 4 7 3" xfId="1126" xr:uid="{00000000-0005-0000-0000-0000D2030000}"/>
    <cellStyle name="Comma 6 2 3 4 8" xfId="1127" xr:uid="{00000000-0005-0000-0000-0000D3030000}"/>
    <cellStyle name="Comma 6 2 3 4 9" xfId="1128" xr:uid="{00000000-0005-0000-0000-0000D4030000}"/>
    <cellStyle name="Comma 6 2 3 5" xfId="1129" xr:uid="{00000000-0005-0000-0000-0000D5030000}"/>
    <cellStyle name="Comma 6 2 3 5 2" xfId="1130" xr:uid="{00000000-0005-0000-0000-0000D6030000}"/>
    <cellStyle name="Comma 6 2 3 5 2 2" xfId="1131" xr:uid="{00000000-0005-0000-0000-0000D7030000}"/>
    <cellStyle name="Comma 6 2 3 5 2 2 2" xfId="1132" xr:uid="{00000000-0005-0000-0000-0000D8030000}"/>
    <cellStyle name="Comma 6 2 3 5 2 2 3" xfId="1133" xr:uid="{00000000-0005-0000-0000-0000D9030000}"/>
    <cellStyle name="Comma 6 2 3 5 2 3" xfId="1134" xr:uid="{00000000-0005-0000-0000-0000DA030000}"/>
    <cellStyle name="Comma 6 2 3 5 2 4" xfId="1135" xr:uid="{00000000-0005-0000-0000-0000DB030000}"/>
    <cellStyle name="Comma 6 2 3 5 3" xfId="1136" xr:uid="{00000000-0005-0000-0000-0000DC030000}"/>
    <cellStyle name="Comma 6 2 3 5 3 2" xfId="1137" xr:uid="{00000000-0005-0000-0000-0000DD030000}"/>
    <cellStyle name="Comma 6 2 3 5 3 2 2" xfId="1138" xr:uid="{00000000-0005-0000-0000-0000DE030000}"/>
    <cellStyle name="Comma 6 2 3 5 3 2 3" xfId="1139" xr:uid="{00000000-0005-0000-0000-0000DF030000}"/>
    <cellStyle name="Comma 6 2 3 5 3 3" xfId="1140" xr:uid="{00000000-0005-0000-0000-0000E0030000}"/>
    <cellStyle name="Comma 6 2 3 5 3 4" xfId="1141" xr:uid="{00000000-0005-0000-0000-0000E1030000}"/>
    <cellStyle name="Comma 6 2 3 5 4" xfId="1142" xr:uid="{00000000-0005-0000-0000-0000E2030000}"/>
    <cellStyle name="Comma 6 2 3 5 4 2" xfId="1143" xr:uid="{00000000-0005-0000-0000-0000E3030000}"/>
    <cellStyle name="Comma 6 2 3 5 4 2 2" xfId="1144" xr:uid="{00000000-0005-0000-0000-0000E4030000}"/>
    <cellStyle name="Comma 6 2 3 5 4 2 3" xfId="1145" xr:uid="{00000000-0005-0000-0000-0000E5030000}"/>
    <cellStyle name="Comma 6 2 3 5 4 3" xfId="1146" xr:uid="{00000000-0005-0000-0000-0000E6030000}"/>
    <cellStyle name="Comma 6 2 3 5 4 4" xfId="1147" xr:uid="{00000000-0005-0000-0000-0000E7030000}"/>
    <cellStyle name="Comma 6 2 3 5 5" xfId="1148" xr:uid="{00000000-0005-0000-0000-0000E8030000}"/>
    <cellStyle name="Comma 6 2 3 5 5 2" xfId="1149" xr:uid="{00000000-0005-0000-0000-0000E9030000}"/>
    <cellStyle name="Comma 6 2 3 5 5 3" xfId="1150" xr:uid="{00000000-0005-0000-0000-0000EA030000}"/>
    <cellStyle name="Comma 6 2 3 5 6" xfId="1151" xr:uid="{00000000-0005-0000-0000-0000EB030000}"/>
    <cellStyle name="Comma 6 2 3 5 6 2" xfId="1152" xr:uid="{00000000-0005-0000-0000-0000EC030000}"/>
    <cellStyle name="Comma 6 2 3 5 6 3" xfId="1153" xr:uid="{00000000-0005-0000-0000-0000ED030000}"/>
    <cellStyle name="Comma 6 2 3 5 7" xfId="1154" xr:uid="{00000000-0005-0000-0000-0000EE030000}"/>
    <cellStyle name="Comma 6 2 3 5 8" xfId="1155" xr:uid="{00000000-0005-0000-0000-0000EF030000}"/>
    <cellStyle name="Comma 6 2 3 5 9" xfId="1156" xr:uid="{00000000-0005-0000-0000-0000F0030000}"/>
    <cellStyle name="Comma 6 2 3 6" xfId="1157" xr:uid="{00000000-0005-0000-0000-0000F1030000}"/>
    <cellStyle name="Comma 6 2 3 6 2" xfId="1158" xr:uid="{00000000-0005-0000-0000-0000F2030000}"/>
    <cellStyle name="Comma 6 2 3 6 2 2" xfId="1159" xr:uid="{00000000-0005-0000-0000-0000F3030000}"/>
    <cellStyle name="Comma 6 2 3 6 2 3" xfId="1160" xr:uid="{00000000-0005-0000-0000-0000F4030000}"/>
    <cellStyle name="Comma 6 2 3 6 3" xfId="1161" xr:uid="{00000000-0005-0000-0000-0000F5030000}"/>
    <cellStyle name="Comma 6 2 3 6 4" xfId="1162" xr:uid="{00000000-0005-0000-0000-0000F6030000}"/>
    <cellStyle name="Comma 6 2 3 7" xfId="1163" xr:uid="{00000000-0005-0000-0000-0000F7030000}"/>
    <cellStyle name="Comma 6 2 3 7 2" xfId="1164" xr:uid="{00000000-0005-0000-0000-0000F8030000}"/>
    <cellStyle name="Comma 6 2 3 7 2 2" xfId="1165" xr:uid="{00000000-0005-0000-0000-0000F9030000}"/>
    <cellStyle name="Comma 6 2 3 7 2 3" xfId="1166" xr:uid="{00000000-0005-0000-0000-0000FA030000}"/>
    <cellStyle name="Comma 6 2 3 7 3" xfId="1167" xr:uid="{00000000-0005-0000-0000-0000FB030000}"/>
    <cellStyle name="Comma 6 2 3 7 4" xfId="1168" xr:uid="{00000000-0005-0000-0000-0000FC030000}"/>
    <cellStyle name="Comma 6 2 3 8" xfId="1169" xr:uid="{00000000-0005-0000-0000-0000FD030000}"/>
    <cellStyle name="Comma 6 2 3 8 2" xfId="1170" xr:uid="{00000000-0005-0000-0000-0000FE030000}"/>
    <cellStyle name="Comma 6 2 3 8 2 2" xfId="1171" xr:uid="{00000000-0005-0000-0000-0000FF030000}"/>
    <cellStyle name="Comma 6 2 3 8 2 3" xfId="1172" xr:uid="{00000000-0005-0000-0000-000000040000}"/>
    <cellStyle name="Comma 6 2 3 8 3" xfId="1173" xr:uid="{00000000-0005-0000-0000-000001040000}"/>
    <cellStyle name="Comma 6 2 3 8 4" xfId="1174" xr:uid="{00000000-0005-0000-0000-000002040000}"/>
    <cellStyle name="Comma 6 2 3 9" xfId="1175" xr:uid="{00000000-0005-0000-0000-000003040000}"/>
    <cellStyle name="Comma 6 2 3 9 2" xfId="1176" xr:uid="{00000000-0005-0000-0000-000004040000}"/>
    <cellStyle name="Comma 6 2 3 9 3" xfId="1177" xr:uid="{00000000-0005-0000-0000-000005040000}"/>
    <cellStyle name="Comma 6 2 4" xfId="1178" xr:uid="{00000000-0005-0000-0000-000006040000}"/>
    <cellStyle name="Comma 6 2 4 10" xfId="1179" xr:uid="{00000000-0005-0000-0000-000007040000}"/>
    <cellStyle name="Comma 6 2 4 11" xfId="1180" xr:uid="{00000000-0005-0000-0000-000008040000}"/>
    <cellStyle name="Comma 6 2 4 2" xfId="1181" xr:uid="{00000000-0005-0000-0000-000009040000}"/>
    <cellStyle name="Comma 6 2 4 2 10" xfId="1182" xr:uid="{00000000-0005-0000-0000-00000A040000}"/>
    <cellStyle name="Comma 6 2 4 2 2" xfId="1183" xr:uid="{00000000-0005-0000-0000-00000B040000}"/>
    <cellStyle name="Comma 6 2 4 2 2 2" xfId="1184" xr:uid="{00000000-0005-0000-0000-00000C040000}"/>
    <cellStyle name="Comma 6 2 4 2 2 2 2" xfId="1185" xr:uid="{00000000-0005-0000-0000-00000D040000}"/>
    <cellStyle name="Comma 6 2 4 2 2 2 3" xfId="1186" xr:uid="{00000000-0005-0000-0000-00000E040000}"/>
    <cellStyle name="Comma 6 2 4 2 2 3" xfId="1187" xr:uid="{00000000-0005-0000-0000-00000F040000}"/>
    <cellStyle name="Comma 6 2 4 2 2 4" xfId="1188" xr:uid="{00000000-0005-0000-0000-000010040000}"/>
    <cellStyle name="Comma 6 2 4 2 3" xfId="1189" xr:uid="{00000000-0005-0000-0000-000011040000}"/>
    <cellStyle name="Comma 6 2 4 2 3 2" xfId="1190" xr:uid="{00000000-0005-0000-0000-000012040000}"/>
    <cellStyle name="Comma 6 2 4 2 3 2 2" xfId="1191" xr:uid="{00000000-0005-0000-0000-000013040000}"/>
    <cellStyle name="Comma 6 2 4 2 3 2 3" xfId="1192" xr:uid="{00000000-0005-0000-0000-000014040000}"/>
    <cellStyle name="Comma 6 2 4 2 3 3" xfId="1193" xr:uid="{00000000-0005-0000-0000-000015040000}"/>
    <cellStyle name="Comma 6 2 4 2 3 4" xfId="1194" xr:uid="{00000000-0005-0000-0000-000016040000}"/>
    <cellStyle name="Comma 6 2 4 2 4" xfId="1195" xr:uid="{00000000-0005-0000-0000-000017040000}"/>
    <cellStyle name="Comma 6 2 4 2 4 2" xfId="1196" xr:uid="{00000000-0005-0000-0000-000018040000}"/>
    <cellStyle name="Comma 6 2 4 2 4 2 2" xfId="1197" xr:uid="{00000000-0005-0000-0000-000019040000}"/>
    <cellStyle name="Comma 6 2 4 2 4 2 3" xfId="1198" xr:uid="{00000000-0005-0000-0000-00001A040000}"/>
    <cellStyle name="Comma 6 2 4 2 4 3" xfId="1199" xr:uid="{00000000-0005-0000-0000-00001B040000}"/>
    <cellStyle name="Comma 6 2 4 2 4 4" xfId="1200" xr:uid="{00000000-0005-0000-0000-00001C040000}"/>
    <cellStyle name="Comma 6 2 4 2 5" xfId="1201" xr:uid="{00000000-0005-0000-0000-00001D040000}"/>
    <cellStyle name="Comma 6 2 4 2 5 2" xfId="1202" xr:uid="{00000000-0005-0000-0000-00001E040000}"/>
    <cellStyle name="Comma 6 2 4 2 5 2 2" xfId="1203" xr:uid="{00000000-0005-0000-0000-00001F040000}"/>
    <cellStyle name="Comma 6 2 4 2 5 2 3" xfId="1204" xr:uid="{00000000-0005-0000-0000-000020040000}"/>
    <cellStyle name="Comma 6 2 4 2 5 3" xfId="1205" xr:uid="{00000000-0005-0000-0000-000021040000}"/>
    <cellStyle name="Comma 6 2 4 2 5 4" xfId="1206" xr:uid="{00000000-0005-0000-0000-000022040000}"/>
    <cellStyle name="Comma 6 2 4 2 6" xfId="1207" xr:uid="{00000000-0005-0000-0000-000023040000}"/>
    <cellStyle name="Comma 6 2 4 2 6 2" xfId="1208" xr:uid="{00000000-0005-0000-0000-000024040000}"/>
    <cellStyle name="Comma 6 2 4 2 6 3" xfId="1209" xr:uid="{00000000-0005-0000-0000-000025040000}"/>
    <cellStyle name="Comma 6 2 4 2 7" xfId="1210" xr:uid="{00000000-0005-0000-0000-000026040000}"/>
    <cellStyle name="Comma 6 2 4 2 7 2" xfId="1211" xr:uid="{00000000-0005-0000-0000-000027040000}"/>
    <cellStyle name="Comma 6 2 4 2 7 3" xfId="1212" xr:uid="{00000000-0005-0000-0000-000028040000}"/>
    <cellStyle name="Comma 6 2 4 2 8" xfId="1213" xr:uid="{00000000-0005-0000-0000-000029040000}"/>
    <cellStyle name="Comma 6 2 4 2 9" xfId="1214" xr:uid="{00000000-0005-0000-0000-00002A040000}"/>
    <cellStyle name="Comma 6 2 4 3" xfId="1215" xr:uid="{00000000-0005-0000-0000-00002B040000}"/>
    <cellStyle name="Comma 6 2 4 3 2" xfId="1216" xr:uid="{00000000-0005-0000-0000-00002C040000}"/>
    <cellStyle name="Comma 6 2 4 3 2 2" xfId="1217" xr:uid="{00000000-0005-0000-0000-00002D040000}"/>
    <cellStyle name="Comma 6 2 4 3 2 2 2" xfId="1218" xr:uid="{00000000-0005-0000-0000-00002E040000}"/>
    <cellStyle name="Comma 6 2 4 3 2 2 3" xfId="1219" xr:uid="{00000000-0005-0000-0000-00002F040000}"/>
    <cellStyle name="Comma 6 2 4 3 2 3" xfId="1220" xr:uid="{00000000-0005-0000-0000-000030040000}"/>
    <cellStyle name="Comma 6 2 4 3 2 4" xfId="1221" xr:uid="{00000000-0005-0000-0000-000031040000}"/>
    <cellStyle name="Comma 6 2 4 3 3" xfId="1222" xr:uid="{00000000-0005-0000-0000-000032040000}"/>
    <cellStyle name="Comma 6 2 4 3 3 2" xfId="1223" xr:uid="{00000000-0005-0000-0000-000033040000}"/>
    <cellStyle name="Comma 6 2 4 3 3 2 2" xfId="1224" xr:uid="{00000000-0005-0000-0000-000034040000}"/>
    <cellStyle name="Comma 6 2 4 3 3 2 3" xfId="1225" xr:uid="{00000000-0005-0000-0000-000035040000}"/>
    <cellStyle name="Comma 6 2 4 3 3 3" xfId="1226" xr:uid="{00000000-0005-0000-0000-000036040000}"/>
    <cellStyle name="Comma 6 2 4 3 3 4" xfId="1227" xr:uid="{00000000-0005-0000-0000-000037040000}"/>
    <cellStyle name="Comma 6 2 4 3 4" xfId="1228" xr:uid="{00000000-0005-0000-0000-000038040000}"/>
    <cellStyle name="Comma 6 2 4 3 4 2" xfId="1229" xr:uid="{00000000-0005-0000-0000-000039040000}"/>
    <cellStyle name="Comma 6 2 4 3 4 2 2" xfId="1230" xr:uid="{00000000-0005-0000-0000-00003A040000}"/>
    <cellStyle name="Comma 6 2 4 3 4 2 3" xfId="1231" xr:uid="{00000000-0005-0000-0000-00003B040000}"/>
    <cellStyle name="Comma 6 2 4 3 4 3" xfId="1232" xr:uid="{00000000-0005-0000-0000-00003C040000}"/>
    <cellStyle name="Comma 6 2 4 3 4 4" xfId="1233" xr:uid="{00000000-0005-0000-0000-00003D040000}"/>
    <cellStyle name="Comma 6 2 4 3 5" xfId="1234" xr:uid="{00000000-0005-0000-0000-00003E040000}"/>
    <cellStyle name="Comma 6 2 4 3 5 2" xfId="1235" xr:uid="{00000000-0005-0000-0000-00003F040000}"/>
    <cellStyle name="Comma 6 2 4 3 5 3" xfId="1236" xr:uid="{00000000-0005-0000-0000-000040040000}"/>
    <cellStyle name="Comma 6 2 4 3 6" xfId="1237" xr:uid="{00000000-0005-0000-0000-000041040000}"/>
    <cellStyle name="Comma 6 2 4 3 6 2" xfId="1238" xr:uid="{00000000-0005-0000-0000-000042040000}"/>
    <cellStyle name="Comma 6 2 4 3 6 3" xfId="1239" xr:uid="{00000000-0005-0000-0000-000043040000}"/>
    <cellStyle name="Comma 6 2 4 3 7" xfId="1240" xr:uid="{00000000-0005-0000-0000-000044040000}"/>
    <cellStyle name="Comma 6 2 4 3 8" xfId="1241" xr:uid="{00000000-0005-0000-0000-000045040000}"/>
    <cellStyle name="Comma 6 2 4 3 9" xfId="1242" xr:uid="{00000000-0005-0000-0000-000046040000}"/>
    <cellStyle name="Comma 6 2 4 4" xfId="1243" xr:uid="{00000000-0005-0000-0000-000047040000}"/>
    <cellStyle name="Comma 6 2 4 4 2" xfId="1244" xr:uid="{00000000-0005-0000-0000-000048040000}"/>
    <cellStyle name="Comma 6 2 4 4 2 2" xfId="1245" xr:uid="{00000000-0005-0000-0000-000049040000}"/>
    <cellStyle name="Comma 6 2 4 4 2 3" xfId="1246" xr:uid="{00000000-0005-0000-0000-00004A040000}"/>
    <cellStyle name="Comma 6 2 4 4 3" xfId="1247" xr:uid="{00000000-0005-0000-0000-00004B040000}"/>
    <cellStyle name="Comma 6 2 4 4 4" xfId="1248" xr:uid="{00000000-0005-0000-0000-00004C040000}"/>
    <cellStyle name="Comma 6 2 4 5" xfId="1249" xr:uid="{00000000-0005-0000-0000-00004D040000}"/>
    <cellStyle name="Comma 6 2 4 5 2" xfId="1250" xr:uid="{00000000-0005-0000-0000-00004E040000}"/>
    <cellStyle name="Comma 6 2 4 5 2 2" xfId="1251" xr:uid="{00000000-0005-0000-0000-00004F040000}"/>
    <cellStyle name="Comma 6 2 4 5 2 3" xfId="1252" xr:uid="{00000000-0005-0000-0000-000050040000}"/>
    <cellStyle name="Comma 6 2 4 5 3" xfId="1253" xr:uid="{00000000-0005-0000-0000-000051040000}"/>
    <cellStyle name="Comma 6 2 4 5 4" xfId="1254" xr:uid="{00000000-0005-0000-0000-000052040000}"/>
    <cellStyle name="Comma 6 2 4 6" xfId="1255" xr:uid="{00000000-0005-0000-0000-000053040000}"/>
    <cellStyle name="Comma 6 2 4 6 2" xfId="1256" xr:uid="{00000000-0005-0000-0000-000054040000}"/>
    <cellStyle name="Comma 6 2 4 6 2 2" xfId="1257" xr:uid="{00000000-0005-0000-0000-000055040000}"/>
    <cellStyle name="Comma 6 2 4 6 2 3" xfId="1258" xr:uid="{00000000-0005-0000-0000-000056040000}"/>
    <cellStyle name="Comma 6 2 4 6 3" xfId="1259" xr:uid="{00000000-0005-0000-0000-000057040000}"/>
    <cellStyle name="Comma 6 2 4 6 4" xfId="1260" xr:uid="{00000000-0005-0000-0000-000058040000}"/>
    <cellStyle name="Comma 6 2 4 7" xfId="1261" xr:uid="{00000000-0005-0000-0000-000059040000}"/>
    <cellStyle name="Comma 6 2 4 7 2" xfId="1262" xr:uid="{00000000-0005-0000-0000-00005A040000}"/>
    <cellStyle name="Comma 6 2 4 7 3" xfId="1263" xr:uid="{00000000-0005-0000-0000-00005B040000}"/>
    <cellStyle name="Comma 6 2 4 8" xfId="1264" xr:uid="{00000000-0005-0000-0000-00005C040000}"/>
    <cellStyle name="Comma 6 2 4 8 2" xfId="1265" xr:uid="{00000000-0005-0000-0000-00005D040000}"/>
    <cellStyle name="Comma 6 2 4 8 3" xfId="1266" xr:uid="{00000000-0005-0000-0000-00005E040000}"/>
    <cellStyle name="Comma 6 2 4 9" xfId="1267" xr:uid="{00000000-0005-0000-0000-00005F040000}"/>
    <cellStyle name="Comma 6 2 5" xfId="1268" xr:uid="{00000000-0005-0000-0000-000060040000}"/>
    <cellStyle name="Comma 6 2 5 10" xfId="1269" xr:uid="{00000000-0005-0000-0000-000061040000}"/>
    <cellStyle name="Comma 6 2 5 11" xfId="1270" xr:uid="{00000000-0005-0000-0000-000062040000}"/>
    <cellStyle name="Comma 6 2 5 2" xfId="1271" xr:uid="{00000000-0005-0000-0000-000063040000}"/>
    <cellStyle name="Comma 6 2 5 2 10" xfId="1272" xr:uid="{00000000-0005-0000-0000-000064040000}"/>
    <cellStyle name="Comma 6 2 5 2 2" xfId="1273" xr:uid="{00000000-0005-0000-0000-000065040000}"/>
    <cellStyle name="Comma 6 2 5 2 2 2" xfId="1274" xr:uid="{00000000-0005-0000-0000-000066040000}"/>
    <cellStyle name="Comma 6 2 5 2 2 2 2" xfId="1275" xr:uid="{00000000-0005-0000-0000-000067040000}"/>
    <cellStyle name="Comma 6 2 5 2 2 2 3" xfId="1276" xr:uid="{00000000-0005-0000-0000-000068040000}"/>
    <cellStyle name="Comma 6 2 5 2 2 3" xfId="1277" xr:uid="{00000000-0005-0000-0000-000069040000}"/>
    <cellStyle name="Comma 6 2 5 2 2 4" xfId="1278" xr:uid="{00000000-0005-0000-0000-00006A040000}"/>
    <cellStyle name="Comma 6 2 5 2 3" xfId="1279" xr:uid="{00000000-0005-0000-0000-00006B040000}"/>
    <cellStyle name="Comma 6 2 5 2 3 2" xfId="1280" xr:uid="{00000000-0005-0000-0000-00006C040000}"/>
    <cellStyle name="Comma 6 2 5 2 3 2 2" xfId="1281" xr:uid="{00000000-0005-0000-0000-00006D040000}"/>
    <cellStyle name="Comma 6 2 5 2 3 2 3" xfId="1282" xr:uid="{00000000-0005-0000-0000-00006E040000}"/>
    <cellStyle name="Comma 6 2 5 2 3 3" xfId="1283" xr:uid="{00000000-0005-0000-0000-00006F040000}"/>
    <cellStyle name="Comma 6 2 5 2 3 4" xfId="1284" xr:uid="{00000000-0005-0000-0000-000070040000}"/>
    <cellStyle name="Comma 6 2 5 2 4" xfId="1285" xr:uid="{00000000-0005-0000-0000-000071040000}"/>
    <cellStyle name="Comma 6 2 5 2 4 2" xfId="1286" xr:uid="{00000000-0005-0000-0000-000072040000}"/>
    <cellStyle name="Comma 6 2 5 2 4 2 2" xfId="1287" xr:uid="{00000000-0005-0000-0000-000073040000}"/>
    <cellStyle name="Comma 6 2 5 2 4 2 3" xfId="1288" xr:uid="{00000000-0005-0000-0000-000074040000}"/>
    <cellStyle name="Comma 6 2 5 2 4 3" xfId="1289" xr:uid="{00000000-0005-0000-0000-000075040000}"/>
    <cellStyle name="Comma 6 2 5 2 4 4" xfId="1290" xr:uid="{00000000-0005-0000-0000-000076040000}"/>
    <cellStyle name="Comma 6 2 5 2 5" xfId="1291" xr:uid="{00000000-0005-0000-0000-000077040000}"/>
    <cellStyle name="Comma 6 2 5 2 5 2" xfId="1292" xr:uid="{00000000-0005-0000-0000-000078040000}"/>
    <cellStyle name="Comma 6 2 5 2 5 2 2" xfId="1293" xr:uid="{00000000-0005-0000-0000-000079040000}"/>
    <cellStyle name="Comma 6 2 5 2 5 2 3" xfId="1294" xr:uid="{00000000-0005-0000-0000-00007A040000}"/>
    <cellStyle name="Comma 6 2 5 2 5 3" xfId="1295" xr:uid="{00000000-0005-0000-0000-00007B040000}"/>
    <cellStyle name="Comma 6 2 5 2 5 4" xfId="1296" xr:uid="{00000000-0005-0000-0000-00007C040000}"/>
    <cellStyle name="Comma 6 2 5 2 6" xfId="1297" xr:uid="{00000000-0005-0000-0000-00007D040000}"/>
    <cellStyle name="Comma 6 2 5 2 6 2" xfId="1298" xr:uid="{00000000-0005-0000-0000-00007E040000}"/>
    <cellStyle name="Comma 6 2 5 2 6 3" xfId="1299" xr:uid="{00000000-0005-0000-0000-00007F040000}"/>
    <cellStyle name="Comma 6 2 5 2 7" xfId="1300" xr:uid="{00000000-0005-0000-0000-000080040000}"/>
    <cellStyle name="Comma 6 2 5 2 7 2" xfId="1301" xr:uid="{00000000-0005-0000-0000-000081040000}"/>
    <cellStyle name="Comma 6 2 5 2 7 3" xfId="1302" xr:uid="{00000000-0005-0000-0000-000082040000}"/>
    <cellStyle name="Comma 6 2 5 2 8" xfId="1303" xr:uid="{00000000-0005-0000-0000-000083040000}"/>
    <cellStyle name="Comma 6 2 5 2 9" xfId="1304" xr:uid="{00000000-0005-0000-0000-000084040000}"/>
    <cellStyle name="Comma 6 2 5 3" xfId="1305" xr:uid="{00000000-0005-0000-0000-000085040000}"/>
    <cellStyle name="Comma 6 2 5 3 2" xfId="1306" xr:uid="{00000000-0005-0000-0000-000086040000}"/>
    <cellStyle name="Comma 6 2 5 3 2 2" xfId="1307" xr:uid="{00000000-0005-0000-0000-000087040000}"/>
    <cellStyle name="Comma 6 2 5 3 2 2 2" xfId="1308" xr:uid="{00000000-0005-0000-0000-000088040000}"/>
    <cellStyle name="Comma 6 2 5 3 2 2 3" xfId="1309" xr:uid="{00000000-0005-0000-0000-000089040000}"/>
    <cellStyle name="Comma 6 2 5 3 2 3" xfId="1310" xr:uid="{00000000-0005-0000-0000-00008A040000}"/>
    <cellStyle name="Comma 6 2 5 3 2 4" xfId="1311" xr:uid="{00000000-0005-0000-0000-00008B040000}"/>
    <cellStyle name="Comma 6 2 5 3 3" xfId="1312" xr:uid="{00000000-0005-0000-0000-00008C040000}"/>
    <cellStyle name="Comma 6 2 5 3 3 2" xfId="1313" xr:uid="{00000000-0005-0000-0000-00008D040000}"/>
    <cellStyle name="Comma 6 2 5 3 3 2 2" xfId="1314" xr:uid="{00000000-0005-0000-0000-00008E040000}"/>
    <cellStyle name="Comma 6 2 5 3 3 2 3" xfId="1315" xr:uid="{00000000-0005-0000-0000-00008F040000}"/>
    <cellStyle name="Comma 6 2 5 3 3 3" xfId="1316" xr:uid="{00000000-0005-0000-0000-000090040000}"/>
    <cellStyle name="Comma 6 2 5 3 3 4" xfId="1317" xr:uid="{00000000-0005-0000-0000-000091040000}"/>
    <cellStyle name="Comma 6 2 5 3 4" xfId="1318" xr:uid="{00000000-0005-0000-0000-000092040000}"/>
    <cellStyle name="Comma 6 2 5 3 4 2" xfId="1319" xr:uid="{00000000-0005-0000-0000-000093040000}"/>
    <cellStyle name="Comma 6 2 5 3 4 2 2" xfId="1320" xr:uid="{00000000-0005-0000-0000-000094040000}"/>
    <cellStyle name="Comma 6 2 5 3 4 2 3" xfId="1321" xr:uid="{00000000-0005-0000-0000-000095040000}"/>
    <cellStyle name="Comma 6 2 5 3 4 3" xfId="1322" xr:uid="{00000000-0005-0000-0000-000096040000}"/>
    <cellStyle name="Comma 6 2 5 3 4 4" xfId="1323" xr:uid="{00000000-0005-0000-0000-000097040000}"/>
    <cellStyle name="Comma 6 2 5 3 5" xfId="1324" xr:uid="{00000000-0005-0000-0000-000098040000}"/>
    <cellStyle name="Comma 6 2 5 3 5 2" xfId="1325" xr:uid="{00000000-0005-0000-0000-000099040000}"/>
    <cellStyle name="Comma 6 2 5 3 5 3" xfId="1326" xr:uid="{00000000-0005-0000-0000-00009A040000}"/>
    <cellStyle name="Comma 6 2 5 3 6" xfId="1327" xr:uid="{00000000-0005-0000-0000-00009B040000}"/>
    <cellStyle name="Comma 6 2 5 3 6 2" xfId="1328" xr:uid="{00000000-0005-0000-0000-00009C040000}"/>
    <cellStyle name="Comma 6 2 5 3 6 3" xfId="1329" xr:uid="{00000000-0005-0000-0000-00009D040000}"/>
    <cellStyle name="Comma 6 2 5 3 7" xfId="1330" xr:uid="{00000000-0005-0000-0000-00009E040000}"/>
    <cellStyle name="Comma 6 2 5 3 8" xfId="1331" xr:uid="{00000000-0005-0000-0000-00009F040000}"/>
    <cellStyle name="Comma 6 2 5 3 9" xfId="1332" xr:uid="{00000000-0005-0000-0000-0000A0040000}"/>
    <cellStyle name="Comma 6 2 5 4" xfId="1333" xr:uid="{00000000-0005-0000-0000-0000A1040000}"/>
    <cellStyle name="Comma 6 2 5 4 2" xfId="1334" xr:uid="{00000000-0005-0000-0000-0000A2040000}"/>
    <cellStyle name="Comma 6 2 5 4 2 2" xfId="1335" xr:uid="{00000000-0005-0000-0000-0000A3040000}"/>
    <cellStyle name="Comma 6 2 5 4 2 3" xfId="1336" xr:uid="{00000000-0005-0000-0000-0000A4040000}"/>
    <cellStyle name="Comma 6 2 5 4 3" xfId="1337" xr:uid="{00000000-0005-0000-0000-0000A5040000}"/>
    <cellStyle name="Comma 6 2 5 4 4" xfId="1338" xr:uid="{00000000-0005-0000-0000-0000A6040000}"/>
    <cellStyle name="Comma 6 2 5 5" xfId="1339" xr:uid="{00000000-0005-0000-0000-0000A7040000}"/>
    <cellStyle name="Comma 6 2 5 5 2" xfId="1340" xr:uid="{00000000-0005-0000-0000-0000A8040000}"/>
    <cellStyle name="Comma 6 2 5 5 2 2" xfId="1341" xr:uid="{00000000-0005-0000-0000-0000A9040000}"/>
    <cellStyle name="Comma 6 2 5 5 2 3" xfId="1342" xr:uid="{00000000-0005-0000-0000-0000AA040000}"/>
    <cellStyle name="Comma 6 2 5 5 3" xfId="1343" xr:uid="{00000000-0005-0000-0000-0000AB040000}"/>
    <cellStyle name="Comma 6 2 5 5 4" xfId="1344" xr:uid="{00000000-0005-0000-0000-0000AC040000}"/>
    <cellStyle name="Comma 6 2 5 6" xfId="1345" xr:uid="{00000000-0005-0000-0000-0000AD040000}"/>
    <cellStyle name="Comma 6 2 5 6 2" xfId="1346" xr:uid="{00000000-0005-0000-0000-0000AE040000}"/>
    <cellStyle name="Comma 6 2 5 6 2 2" xfId="1347" xr:uid="{00000000-0005-0000-0000-0000AF040000}"/>
    <cellStyle name="Comma 6 2 5 6 2 3" xfId="1348" xr:uid="{00000000-0005-0000-0000-0000B0040000}"/>
    <cellStyle name="Comma 6 2 5 6 3" xfId="1349" xr:uid="{00000000-0005-0000-0000-0000B1040000}"/>
    <cellStyle name="Comma 6 2 5 6 4" xfId="1350" xr:uid="{00000000-0005-0000-0000-0000B2040000}"/>
    <cellStyle name="Comma 6 2 5 7" xfId="1351" xr:uid="{00000000-0005-0000-0000-0000B3040000}"/>
    <cellStyle name="Comma 6 2 5 7 2" xfId="1352" xr:uid="{00000000-0005-0000-0000-0000B4040000}"/>
    <cellStyle name="Comma 6 2 5 7 3" xfId="1353" xr:uid="{00000000-0005-0000-0000-0000B5040000}"/>
    <cellStyle name="Comma 6 2 5 8" xfId="1354" xr:uid="{00000000-0005-0000-0000-0000B6040000}"/>
    <cellStyle name="Comma 6 2 5 8 2" xfId="1355" xr:uid="{00000000-0005-0000-0000-0000B7040000}"/>
    <cellStyle name="Comma 6 2 5 8 3" xfId="1356" xr:uid="{00000000-0005-0000-0000-0000B8040000}"/>
    <cellStyle name="Comma 6 2 5 9" xfId="1357" xr:uid="{00000000-0005-0000-0000-0000B9040000}"/>
    <cellStyle name="Comma 6 2 6" xfId="1358" xr:uid="{00000000-0005-0000-0000-0000BA040000}"/>
    <cellStyle name="Comma 6 2 6 10" xfId="1359" xr:uid="{00000000-0005-0000-0000-0000BB040000}"/>
    <cellStyle name="Comma 6 2 6 2" xfId="1360" xr:uid="{00000000-0005-0000-0000-0000BC040000}"/>
    <cellStyle name="Comma 6 2 6 2 2" xfId="1361" xr:uid="{00000000-0005-0000-0000-0000BD040000}"/>
    <cellStyle name="Comma 6 2 6 2 2 2" xfId="1362" xr:uid="{00000000-0005-0000-0000-0000BE040000}"/>
    <cellStyle name="Comma 6 2 6 2 2 3" xfId="1363" xr:uid="{00000000-0005-0000-0000-0000BF040000}"/>
    <cellStyle name="Comma 6 2 6 2 3" xfId="1364" xr:uid="{00000000-0005-0000-0000-0000C0040000}"/>
    <cellStyle name="Comma 6 2 6 2 4" xfId="1365" xr:uid="{00000000-0005-0000-0000-0000C1040000}"/>
    <cellStyle name="Comma 6 2 6 3" xfId="1366" xr:uid="{00000000-0005-0000-0000-0000C2040000}"/>
    <cellStyle name="Comma 6 2 6 3 2" xfId="1367" xr:uid="{00000000-0005-0000-0000-0000C3040000}"/>
    <cellStyle name="Comma 6 2 6 3 2 2" xfId="1368" xr:uid="{00000000-0005-0000-0000-0000C4040000}"/>
    <cellStyle name="Comma 6 2 6 3 2 3" xfId="1369" xr:uid="{00000000-0005-0000-0000-0000C5040000}"/>
    <cellStyle name="Comma 6 2 6 3 3" xfId="1370" xr:uid="{00000000-0005-0000-0000-0000C6040000}"/>
    <cellStyle name="Comma 6 2 6 3 4" xfId="1371" xr:uid="{00000000-0005-0000-0000-0000C7040000}"/>
    <cellStyle name="Comma 6 2 6 4" xfId="1372" xr:uid="{00000000-0005-0000-0000-0000C8040000}"/>
    <cellStyle name="Comma 6 2 6 4 2" xfId="1373" xr:uid="{00000000-0005-0000-0000-0000C9040000}"/>
    <cellStyle name="Comma 6 2 6 4 2 2" xfId="1374" xr:uid="{00000000-0005-0000-0000-0000CA040000}"/>
    <cellStyle name="Comma 6 2 6 4 2 3" xfId="1375" xr:uid="{00000000-0005-0000-0000-0000CB040000}"/>
    <cellStyle name="Comma 6 2 6 4 3" xfId="1376" xr:uid="{00000000-0005-0000-0000-0000CC040000}"/>
    <cellStyle name="Comma 6 2 6 4 4" xfId="1377" xr:uid="{00000000-0005-0000-0000-0000CD040000}"/>
    <cellStyle name="Comma 6 2 6 5" xfId="1378" xr:uid="{00000000-0005-0000-0000-0000CE040000}"/>
    <cellStyle name="Comma 6 2 6 5 2" xfId="1379" xr:uid="{00000000-0005-0000-0000-0000CF040000}"/>
    <cellStyle name="Comma 6 2 6 5 2 2" xfId="1380" xr:uid="{00000000-0005-0000-0000-0000D0040000}"/>
    <cellStyle name="Comma 6 2 6 5 2 3" xfId="1381" xr:uid="{00000000-0005-0000-0000-0000D1040000}"/>
    <cellStyle name="Comma 6 2 6 5 3" xfId="1382" xr:uid="{00000000-0005-0000-0000-0000D2040000}"/>
    <cellStyle name="Comma 6 2 6 5 4" xfId="1383" xr:uid="{00000000-0005-0000-0000-0000D3040000}"/>
    <cellStyle name="Comma 6 2 6 6" xfId="1384" xr:uid="{00000000-0005-0000-0000-0000D4040000}"/>
    <cellStyle name="Comma 6 2 6 6 2" xfId="1385" xr:uid="{00000000-0005-0000-0000-0000D5040000}"/>
    <cellStyle name="Comma 6 2 6 6 3" xfId="1386" xr:uid="{00000000-0005-0000-0000-0000D6040000}"/>
    <cellStyle name="Comma 6 2 6 7" xfId="1387" xr:uid="{00000000-0005-0000-0000-0000D7040000}"/>
    <cellStyle name="Comma 6 2 6 7 2" xfId="1388" xr:uid="{00000000-0005-0000-0000-0000D8040000}"/>
    <cellStyle name="Comma 6 2 6 7 3" xfId="1389" xr:uid="{00000000-0005-0000-0000-0000D9040000}"/>
    <cellStyle name="Comma 6 2 6 8" xfId="1390" xr:uid="{00000000-0005-0000-0000-0000DA040000}"/>
    <cellStyle name="Comma 6 2 6 9" xfId="1391" xr:uid="{00000000-0005-0000-0000-0000DB040000}"/>
    <cellStyle name="Comma 6 2 7" xfId="1392" xr:uid="{00000000-0005-0000-0000-0000DC040000}"/>
    <cellStyle name="Comma 6 2 7 2" xfId="1393" xr:uid="{00000000-0005-0000-0000-0000DD040000}"/>
    <cellStyle name="Comma 6 2 7 2 2" xfId="1394" xr:uid="{00000000-0005-0000-0000-0000DE040000}"/>
    <cellStyle name="Comma 6 2 7 2 2 2" xfId="1395" xr:uid="{00000000-0005-0000-0000-0000DF040000}"/>
    <cellStyle name="Comma 6 2 7 2 2 3" xfId="1396" xr:uid="{00000000-0005-0000-0000-0000E0040000}"/>
    <cellStyle name="Comma 6 2 7 2 3" xfId="1397" xr:uid="{00000000-0005-0000-0000-0000E1040000}"/>
    <cellStyle name="Comma 6 2 7 2 4" xfId="1398" xr:uid="{00000000-0005-0000-0000-0000E2040000}"/>
    <cellStyle name="Comma 6 2 7 3" xfId="1399" xr:uid="{00000000-0005-0000-0000-0000E3040000}"/>
    <cellStyle name="Comma 6 2 7 3 2" xfId="1400" xr:uid="{00000000-0005-0000-0000-0000E4040000}"/>
    <cellStyle name="Comma 6 2 7 3 2 2" xfId="1401" xr:uid="{00000000-0005-0000-0000-0000E5040000}"/>
    <cellStyle name="Comma 6 2 7 3 2 3" xfId="1402" xr:uid="{00000000-0005-0000-0000-0000E6040000}"/>
    <cellStyle name="Comma 6 2 7 3 3" xfId="1403" xr:uid="{00000000-0005-0000-0000-0000E7040000}"/>
    <cellStyle name="Comma 6 2 7 3 4" xfId="1404" xr:uid="{00000000-0005-0000-0000-0000E8040000}"/>
    <cellStyle name="Comma 6 2 7 4" xfId="1405" xr:uid="{00000000-0005-0000-0000-0000E9040000}"/>
    <cellStyle name="Comma 6 2 7 4 2" xfId="1406" xr:uid="{00000000-0005-0000-0000-0000EA040000}"/>
    <cellStyle name="Comma 6 2 7 4 2 2" xfId="1407" xr:uid="{00000000-0005-0000-0000-0000EB040000}"/>
    <cellStyle name="Comma 6 2 7 4 2 3" xfId="1408" xr:uid="{00000000-0005-0000-0000-0000EC040000}"/>
    <cellStyle name="Comma 6 2 7 4 3" xfId="1409" xr:uid="{00000000-0005-0000-0000-0000ED040000}"/>
    <cellStyle name="Comma 6 2 7 4 4" xfId="1410" xr:uid="{00000000-0005-0000-0000-0000EE040000}"/>
    <cellStyle name="Comma 6 2 7 5" xfId="1411" xr:uid="{00000000-0005-0000-0000-0000EF040000}"/>
    <cellStyle name="Comma 6 2 7 5 2" xfId="1412" xr:uid="{00000000-0005-0000-0000-0000F0040000}"/>
    <cellStyle name="Comma 6 2 7 5 3" xfId="1413" xr:uid="{00000000-0005-0000-0000-0000F1040000}"/>
    <cellStyle name="Comma 6 2 7 6" xfId="1414" xr:uid="{00000000-0005-0000-0000-0000F2040000}"/>
    <cellStyle name="Comma 6 2 7 6 2" xfId="1415" xr:uid="{00000000-0005-0000-0000-0000F3040000}"/>
    <cellStyle name="Comma 6 2 7 6 3" xfId="1416" xr:uid="{00000000-0005-0000-0000-0000F4040000}"/>
    <cellStyle name="Comma 6 2 7 7" xfId="1417" xr:uid="{00000000-0005-0000-0000-0000F5040000}"/>
    <cellStyle name="Comma 6 2 7 8" xfId="1418" xr:uid="{00000000-0005-0000-0000-0000F6040000}"/>
    <cellStyle name="Comma 6 2 7 9" xfId="1419" xr:uid="{00000000-0005-0000-0000-0000F7040000}"/>
    <cellStyle name="Comma 6 2 8" xfId="1420" xr:uid="{00000000-0005-0000-0000-0000F8040000}"/>
    <cellStyle name="Comma 6 2 8 2" xfId="1421" xr:uid="{00000000-0005-0000-0000-0000F9040000}"/>
    <cellStyle name="Comma 6 2 8 2 2" xfId="1422" xr:uid="{00000000-0005-0000-0000-0000FA040000}"/>
    <cellStyle name="Comma 6 2 8 2 3" xfId="1423" xr:uid="{00000000-0005-0000-0000-0000FB040000}"/>
    <cellStyle name="Comma 6 2 8 3" xfId="1424" xr:uid="{00000000-0005-0000-0000-0000FC040000}"/>
    <cellStyle name="Comma 6 2 8 4" xfId="1425" xr:uid="{00000000-0005-0000-0000-0000FD040000}"/>
    <cellStyle name="Comma 6 2 9" xfId="1426" xr:uid="{00000000-0005-0000-0000-0000FE040000}"/>
    <cellStyle name="Comma 6 2 9 2" xfId="1427" xr:uid="{00000000-0005-0000-0000-0000FF040000}"/>
    <cellStyle name="Comma 6 2 9 2 2" xfId="1428" xr:uid="{00000000-0005-0000-0000-000000050000}"/>
    <cellStyle name="Comma 6 2 9 2 3" xfId="1429" xr:uid="{00000000-0005-0000-0000-000001050000}"/>
    <cellStyle name="Comma 6 2 9 3" xfId="1430" xr:uid="{00000000-0005-0000-0000-000002050000}"/>
    <cellStyle name="Comma 6 2 9 4" xfId="1431" xr:uid="{00000000-0005-0000-0000-000003050000}"/>
    <cellStyle name="Comma 6 3" xfId="1432" xr:uid="{00000000-0005-0000-0000-000004050000}"/>
    <cellStyle name="Comma 6 3 10" xfId="1433" xr:uid="{00000000-0005-0000-0000-000005050000}"/>
    <cellStyle name="Comma 6 3 10 2" xfId="1434" xr:uid="{00000000-0005-0000-0000-000006050000}"/>
    <cellStyle name="Comma 6 3 10 3" xfId="1435" xr:uid="{00000000-0005-0000-0000-000007050000}"/>
    <cellStyle name="Comma 6 3 11" xfId="1436" xr:uid="{00000000-0005-0000-0000-000008050000}"/>
    <cellStyle name="Comma 6 3 11 2" xfId="1437" xr:uid="{00000000-0005-0000-0000-000009050000}"/>
    <cellStyle name="Comma 6 3 11 3" xfId="1438" xr:uid="{00000000-0005-0000-0000-00000A050000}"/>
    <cellStyle name="Comma 6 3 12" xfId="1439" xr:uid="{00000000-0005-0000-0000-00000B050000}"/>
    <cellStyle name="Comma 6 3 13" xfId="1440" xr:uid="{00000000-0005-0000-0000-00000C050000}"/>
    <cellStyle name="Comma 6 3 14" xfId="1441" xr:uid="{00000000-0005-0000-0000-00000D050000}"/>
    <cellStyle name="Comma 6 3 2" xfId="1442" xr:uid="{00000000-0005-0000-0000-00000E050000}"/>
    <cellStyle name="Comma 6 3 2 10" xfId="1443" xr:uid="{00000000-0005-0000-0000-00000F050000}"/>
    <cellStyle name="Comma 6 3 2 10 2" xfId="1444" xr:uid="{00000000-0005-0000-0000-000010050000}"/>
    <cellStyle name="Comma 6 3 2 10 3" xfId="1445" xr:uid="{00000000-0005-0000-0000-000011050000}"/>
    <cellStyle name="Comma 6 3 2 11" xfId="1446" xr:uid="{00000000-0005-0000-0000-000012050000}"/>
    <cellStyle name="Comma 6 3 2 12" xfId="1447" xr:uid="{00000000-0005-0000-0000-000013050000}"/>
    <cellStyle name="Comma 6 3 2 13" xfId="1448" xr:uid="{00000000-0005-0000-0000-000014050000}"/>
    <cellStyle name="Comma 6 3 2 2" xfId="1449" xr:uid="{00000000-0005-0000-0000-000015050000}"/>
    <cellStyle name="Comma 6 3 2 2 10" xfId="1450" xr:uid="{00000000-0005-0000-0000-000016050000}"/>
    <cellStyle name="Comma 6 3 2 2 11" xfId="1451" xr:uid="{00000000-0005-0000-0000-000017050000}"/>
    <cellStyle name="Comma 6 3 2 2 2" xfId="1452" xr:uid="{00000000-0005-0000-0000-000018050000}"/>
    <cellStyle name="Comma 6 3 2 2 2 10" xfId="1453" xr:uid="{00000000-0005-0000-0000-000019050000}"/>
    <cellStyle name="Comma 6 3 2 2 2 2" xfId="1454" xr:uid="{00000000-0005-0000-0000-00001A050000}"/>
    <cellStyle name="Comma 6 3 2 2 2 2 2" xfId="1455" xr:uid="{00000000-0005-0000-0000-00001B050000}"/>
    <cellStyle name="Comma 6 3 2 2 2 2 2 2" xfId="1456" xr:uid="{00000000-0005-0000-0000-00001C050000}"/>
    <cellStyle name="Comma 6 3 2 2 2 2 2 3" xfId="1457" xr:uid="{00000000-0005-0000-0000-00001D050000}"/>
    <cellStyle name="Comma 6 3 2 2 2 2 3" xfId="1458" xr:uid="{00000000-0005-0000-0000-00001E050000}"/>
    <cellStyle name="Comma 6 3 2 2 2 2 4" xfId="1459" xr:uid="{00000000-0005-0000-0000-00001F050000}"/>
    <cellStyle name="Comma 6 3 2 2 2 3" xfId="1460" xr:uid="{00000000-0005-0000-0000-000020050000}"/>
    <cellStyle name="Comma 6 3 2 2 2 3 2" xfId="1461" xr:uid="{00000000-0005-0000-0000-000021050000}"/>
    <cellStyle name="Comma 6 3 2 2 2 3 2 2" xfId="1462" xr:uid="{00000000-0005-0000-0000-000022050000}"/>
    <cellStyle name="Comma 6 3 2 2 2 3 2 3" xfId="1463" xr:uid="{00000000-0005-0000-0000-000023050000}"/>
    <cellStyle name="Comma 6 3 2 2 2 3 3" xfId="1464" xr:uid="{00000000-0005-0000-0000-000024050000}"/>
    <cellStyle name="Comma 6 3 2 2 2 3 4" xfId="1465" xr:uid="{00000000-0005-0000-0000-000025050000}"/>
    <cellStyle name="Comma 6 3 2 2 2 4" xfId="1466" xr:uid="{00000000-0005-0000-0000-000026050000}"/>
    <cellStyle name="Comma 6 3 2 2 2 4 2" xfId="1467" xr:uid="{00000000-0005-0000-0000-000027050000}"/>
    <cellStyle name="Comma 6 3 2 2 2 4 2 2" xfId="1468" xr:uid="{00000000-0005-0000-0000-000028050000}"/>
    <cellStyle name="Comma 6 3 2 2 2 4 2 3" xfId="1469" xr:uid="{00000000-0005-0000-0000-000029050000}"/>
    <cellStyle name="Comma 6 3 2 2 2 4 3" xfId="1470" xr:uid="{00000000-0005-0000-0000-00002A050000}"/>
    <cellStyle name="Comma 6 3 2 2 2 4 4" xfId="1471" xr:uid="{00000000-0005-0000-0000-00002B050000}"/>
    <cellStyle name="Comma 6 3 2 2 2 5" xfId="1472" xr:uid="{00000000-0005-0000-0000-00002C050000}"/>
    <cellStyle name="Comma 6 3 2 2 2 5 2" xfId="1473" xr:uid="{00000000-0005-0000-0000-00002D050000}"/>
    <cellStyle name="Comma 6 3 2 2 2 5 2 2" xfId="1474" xr:uid="{00000000-0005-0000-0000-00002E050000}"/>
    <cellStyle name="Comma 6 3 2 2 2 5 2 3" xfId="1475" xr:uid="{00000000-0005-0000-0000-00002F050000}"/>
    <cellStyle name="Comma 6 3 2 2 2 5 3" xfId="1476" xr:uid="{00000000-0005-0000-0000-000030050000}"/>
    <cellStyle name="Comma 6 3 2 2 2 5 4" xfId="1477" xr:uid="{00000000-0005-0000-0000-000031050000}"/>
    <cellStyle name="Comma 6 3 2 2 2 6" xfId="1478" xr:uid="{00000000-0005-0000-0000-000032050000}"/>
    <cellStyle name="Comma 6 3 2 2 2 6 2" xfId="1479" xr:uid="{00000000-0005-0000-0000-000033050000}"/>
    <cellStyle name="Comma 6 3 2 2 2 6 3" xfId="1480" xr:uid="{00000000-0005-0000-0000-000034050000}"/>
    <cellStyle name="Comma 6 3 2 2 2 7" xfId="1481" xr:uid="{00000000-0005-0000-0000-000035050000}"/>
    <cellStyle name="Comma 6 3 2 2 2 7 2" xfId="1482" xr:uid="{00000000-0005-0000-0000-000036050000}"/>
    <cellStyle name="Comma 6 3 2 2 2 7 3" xfId="1483" xr:uid="{00000000-0005-0000-0000-000037050000}"/>
    <cellStyle name="Comma 6 3 2 2 2 8" xfId="1484" xr:uid="{00000000-0005-0000-0000-000038050000}"/>
    <cellStyle name="Comma 6 3 2 2 2 9" xfId="1485" xr:uid="{00000000-0005-0000-0000-000039050000}"/>
    <cellStyle name="Comma 6 3 2 2 3" xfId="1486" xr:uid="{00000000-0005-0000-0000-00003A050000}"/>
    <cellStyle name="Comma 6 3 2 2 3 2" xfId="1487" xr:uid="{00000000-0005-0000-0000-00003B050000}"/>
    <cellStyle name="Comma 6 3 2 2 3 2 2" xfId="1488" xr:uid="{00000000-0005-0000-0000-00003C050000}"/>
    <cellStyle name="Comma 6 3 2 2 3 2 2 2" xfId="1489" xr:uid="{00000000-0005-0000-0000-00003D050000}"/>
    <cellStyle name="Comma 6 3 2 2 3 2 2 3" xfId="1490" xr:uid="{00000000-0005-0000-0000-00003E050000}"/>
    <cellStyle name="Comma 6 3 2 2 3 2 3" xfId="1491" xr:uid="{00000000-0005-0000-0000-00003F050000}"/>
    <cellStyle name="Comma 6 3 2 2 3 2 4" xfId="1492" xr:uid="{00000000-0005-0000-0000-000040050000}"/>
    <cellStyle name="Comma 6 3 2 2 3 3" xfId="1493" xr:uid="{00000000-0005-0000-0000-000041050000}"/>
    <cellStyle name="Comma 6 3 2 2 3 3 2" xfId="1494" xr:uid="{00000000-0005-0000-0000-000042050000}"/>
    <cellStyle name="Comma 6 3 2 2 3 3 2 2" xfId="1495" xr:uid="{00000000-0005-0000-0000-000043050000}"/>
    <cellStyle name="Comma 6 3 2 2 3 3 2 3" xfId="1496" xr:uid="{00000000-0005-0000-0000-000044050000}"/>
    <cellStyle name="Comma 6 3 2 2 3 3 3" xfId="1497" xr:uid="{00000000-0005-0000-0000-000045050000}"/>
    <cellStyle name="Comma 6 3 2 2 3 3 4" xfId="1498" xr:uid="{00000000-0005-0000-0000-000046050000}"/>
    <cellStyle name="Comma 6 3 2 2 3 4" xfId="1499" xr:uid="{00000000-0005-0000-0000-000047050000}"/>
    <cellStyle name="Comma 6 3 2 2 3 4 2" xfId="1500" xr:uid="{00000000-0005-0000-0000-000048050000}"/>
    <cellStyle name="Comma 6 3 2 2 3 4 2 2" xfId="1501" xr:uid="{00000000-0005-0000-0000-000049050000}"/>
    <cellStyle name="Comma 6 3 2 2 3 4 2 3" xfId="1502" xr:uid="{00000000-0005-0000-0000-00004A050000}"/>
    <cellStyle name="Comma 6 3 2 2 3 4 3" xfId="1503" xr:uid="{00000000-0005-0000-0000-00004B050000}"/>
    <cellStyle name="Comma 6 3 2 2 3 4 4" xfId="1504" xr:uid="{00000000-0005-0000-0000-00004C050000}"/>
    <cellStyle name="Comma 6 3 2 2 3 5" xfId="1505" xr:uid="{00000000-0005-0000-0000-00004D050000}"/>
    <cellStyle name="Comma 6 3 2 2 3 5 2" xfId="1506" xr:uid="{00000000-0005-0000-0000-00004E050000}"/>
    <cellStyle name="Comma 6 3 2 2 3 5 3" xfId="1507" xr:uid="{00000000-0005-0000-0000-00004F050000}"/>
    <cellStyle name="Comma 6 3 2 2 3 6" xfId="1508" xr:uid="{00000000-0005-0000-0000-000050050000}"/>
    <cellStyle name="Comma 6 3 2 2 3 6 2" xfId="1509" xr:uid="{00000000-0005-0000-0000-000051050000}"/>
    <cellStyle name="Comma 6 3 2 2 3 6 3" xfId="1510" xr:uid="{00000000-0005-0000-0000-000052050000}"/>
    <cellStyle name="Comma 6 3 2 2 3 7" xfId="1511" xr:uid="{00000000-0005-0000-0000-000053050000}"/>
    <cellStyle name="Comma 6 3 2 2 3 8" xfId="1512" xr:uid="{00000000-0005-0000-0000-000054050000}"/>
    <cellStyle name="Comma 6 3 2 2 3 9" xfId="1513" xr:uid="{00000000-0005-0000-0000-000055050000}"/>
    <cellStyle name="Comma 6 3 2 2 4" xfId="1514" xr:uid="{00000000-0005-0000-0000-000056050000}"/>
    <cellStyle name="Comma 6 3 2 2 4 2" xfId="1515" xr:uid="{00000000-0005-0000-0000-000057050000}"/>
    <cellStyle name="Comma 6 3 2 2 4 2 2" xfId="1516" xr:uid="{00000000-0005-0000-0000-000058050000}"/>
    <cellStyle name="Comma 6 3 2 2 4 2 3" xfId="1517" xr:uid="{00000000-0005-0000-0000-000059050000}"/>
    <cellStyle name="Comma 6 3 2 2 4 3" xfId="1518" xr:uid="{00000000-0005-0000-0000-00005A050000}"/>
    <cellStyle name="Comma 6 3 2 2 4 4" xfId="1519" xr:uid="{00000000-0005-0000-0000-00005B050000}"/>
    <cellStyle name="Comma 6 3 2 2 5" xfId="1520" xr:uid="{00000000-0005-0000-0000-00005C050000}"/>
    <cellStyle name="Comma 6 3 2 2 5 2" xfId="1521" xr:uid="{00000000-0005-0000-0000-00005D050000}"/>
    <cellStyle name="Comma 6 3 2 2 5 2 2" xfId="1522" xr:uid="{00000000-0005-0000-0000-00005E050000}"/>
    <cellStyle name="Comma 6 3 2 2 5 2 3" xfId="1523" xr:uid="{00000000-0005-0000-0000-00005F050000}"/>
    <cellStyle name="Comma 6 3 2 2 5 3" xfId="1524" xr:uid="{00000000-0005-0000-0000-000060050000}"/>
    <cellStyle name="Comma 6 3 2 2 5 4" xfId="1525" xr:uid="{00000000-0005-0000-0000-000061050000}"/>
    <cellStyle name="Comma 6 3 2 2 6" xfId="1526" xr:uid="{00000000-0005-0000-0000-000062050000}"/>
    <cellStyle name="Comma 6 3 2 2 6 2" xfId="1527" xr:uid="{00000000-0005-0000-0000-000063050000}"/>
    <cellStyle name="Comma 6 3 2 2 6 2 2" xfId="1528" xr:uid="{00000000-0005-0000-0000-000064050000}"/>
    <cellStyle name="Comma 6 3 2 2 6 2 3" xfId="1529" xr:uid="{00000000-0005-0000-0000-000065050000}"/>
    <cellStyle name="Comma 6 3 2 2 6 3" xfId="1530" xr:uid="{00000000-0005-0000-0000-000066050000}"/>
    <cellStyle name="Comma 6 3 2 2 6 4" xfId="1531" xr:uid="{00000000-0005-0000-0000-000067050000}"/>
    <cellStyle name="Comma 6 3 2 2 7" xfId="1532" xr:uid="{00000000-0005-0000-0000-000068050000}"/>
    <cellStyle name="Comma 6 3 2 2 7 2" xfId="1533" xr:uid="{00000000-0005-0000-0000-000069050000}"/>
    <cellStyle name="Comma 6 3 2 2 7 3" xfId="1534" xr:uid="{00000000-0005-0000-0000-00006A050000}"/>
    <cellStyle name="Comma 6 3 2 2 8" xfId="1535" xr:uid="{00000000-0005-0000-0000-00006B050000}"/>
    <cellStyle name="Comma 6 3 2 2 8 2" xfId="1536" xr:uid="{00000000-0005-0000-0000-00006C050000}"/>
    <cellStyle name="Comma 6 3 2 2 8 3" xfId="1537" xr:uid="{00000000-0005-0000-0000-00006D050000}"/>
    <cellStyle name="Comma 6 3 2 2 9" xfId="1538" xr:uid="{00000000-0005-0000-0000-00006E050000}"/>
    <cellStyle name="Comma 6 3 2 3" xfId="1539" xr:uid="{00000000-0005-0000-0000-00006F050000}"/>
    <cellStyle name="Comma 6 3 2 3 10" xfId="1540" xr:uid="{00000000-0005-0000-0000-000070050000}"/>
    <cellStyle name="Comma 6 3 2 3 11" xfId="1541" xr:uid="{00000000-0005-0000-0000-000071050000}"/>
    <cellStyle name="Comma 6 3 2 3 2" xfId="1542" xr:uid="{00000000-0005-0000-0000-000072050000}"/>
    <cellStyle name="Comma 6 3 2 3 2 10" xfId="1543" xr:uid="{00000000-0005-0000-0000-000073050000}"/>
    <cellStyle name="Comma 6 3 2 3 2 2" xfId="1544" xr:uid="{00000000-0005-0000-0000-000074050000}"/>
    <cellStyle name="Comma 6 3 2 3 2 2 2" xfId="1545" xr:uid="{00000000-0005-0000-0000-000075050000}"/>
    <cellStyle name="Comma 6 3 2 3 2 2 2 2" xfId="1546" xr:uid="{00000000-0005-0000-0000-000076050000}"/>
    <cellStyle name="Comma 6 3 2 3 2 2 2 3" xfId="1547" xr:uid="{00000000-0005-0000-0000-000077050000}"/>
    <cellStyle name="Comma 6 3 2 3 2 2 3" xfId="1548" xr:uid="{00000000-0005-0000-0000-000078050000}"/>
    <cellStyle name="Comma 6 3 2 3 2 2 4" xfId="1549" xr:uid="{00000000-0005-0000-0000-000079050000}"/>
    <cellStyle name="Comma 6 3 2 3 2 3" xfId="1550" xr:uid="{00000000-0005-0000-0000-00007A050000}"/>
    <cellStyle name="Comma 6 3 2 3 2 3 2" xfId="1551" xr:uid="{00000000-0005-0000-0000-00007B050000}"/>
    <cellStyle name="Comma 6 3 2 3 2 3 2 2" xfId="1552" xr:uid="{00000000-0005-0000-0000-00007C050000}"/>
    <cellStyle name="Comma 6 3 2 3 2 3 2 3" xfId="1553" xr:uid="{00000000-0005-0000-0000-00007D050000}"/>
    <cellStyle name="Comma 6 3 2 3 2 3 3" xfId="1554" xr:uid="{00000000-0005-0000-0000-00007E050000}"/>
    <cellStyle name="Comma 6 3 2 3 2 3 4" xfId="1555" xr:uid="{00000000-0005-0000-0000-00007F050000}"/>
    <cellStyle name="Comma 6 3 2 3 2 4" xfId="1556" xr:uid="{00000000-0005-0000-0000-000080050000}"/>
    <cellStyle name="Comma 6 3 2 3 2 4 2" xfId="1557" xr:uid="{00000000-0005-0000-0000-000081050000}"/>
    <cellStyle name="Comma 6 3 2 3 2 4 2 2" xfId="1558" xr:uid="{00000000-0005-0000-0000-000082050000}"/>
    <cellStyle name="Comma 6 3 2 3 2 4 2 3" xfId="1559" xr:uid="{00000000-0005-0000-0000-000083050000}"/>
    <cellStyle name="Comma 6 3 2 3 2 4 3" xfId="1560" xr:uid="{00000000-0005-0000-0000-000084050000}"/>
    <cellStyle name="Comma 6 3 2 3 2 4 4" xfId="1561" xr:uid="{00000000-0005-0000-0000-000085050000}"/>
    <cellStyle name="Comma 6 3 2 3 2 5" xfId="1562" xr:uid="{00000000-0005-0000-0000-000086050000}"/>
    <cellStyle name="Comma 6 3 2 3 2 5 2" xfId="1563" xr:uid="{00000000-0005-0000-0000-000087050000}"/>
    <cellStyle name="Comma 6 3 2 3 2 5 2 2" xfId="1564" xr:uid="{00000000-0005-0000-0000-000088050000}"/>
    <cellStyle name="Comma 6 3 2 3 2 5 2 3" xfId="1565" xr:uid="{00000000-0005-0000-0000-000089050000}"/>
    <cellStyle name="Comma 6 3 2 3 2 5 3" xfId="1566" xr:uid="{00000000-0005-0000-0000-00008A050000}"/>
    <cellStyle name="Comma 6 3 2 3 2 5 4" xfId="1567" xr:uid="{00000000-0005-0000-0000-00008B050000}"/>
    <cellStyle name="Comma 6 3 2 3 2 6" xfId="1568" xr:uid="{00000000-0005-0000-0000-00008C050000}"/>
    <cellStyle name="Comma 6 3 2 3 2 6 2" xfId="1569" xr:uid="{00000000-0005-0000-0000-00008D050000}"/>
    <cellStyle name="Comma 6 3 2 3 2 6 3" xfId="1570" xr:uid="{00000000-0005-0000-0000-00008E050000}"/>
    <cellStyle name="Comma 6 3 2 3 2 7" xfId="1571" xr:uid="{00000000-0005-0000-0000-00008F050000}"/>
    <cellStyle name="Comma 6 3 2 3 2 7 2" xfId="1572" xr:uid="{00000000-0005-0000-0000-000090050000}"/>
    <cellStyle name="Comma 6 3 2 3 2 7 3" xfId="1573" xr:uid="{00000000-0005-0000-0000-000091050000}"/>
    <cellStyle name="Comma 6 3 2 3 2 8" xfId="1574" xr:uid="{00000000-0005-0000-0000-000092050000}"/>
    <cellStyle name="Comma 6 3 2 3 2 9" xfId="1575" xr:uid="{00000000-0005-0000-0000-000093050000}"/>
    <cellStyle name="Comma 6 3 2 3 3" xfId="1576" xr:uid="{00000000-0005-0000-0000-000094050000}"/>
    <cellStyle name="Comma 6 3 2 3 3 2" xfId="1577" xr:uid="{00000000-0005-0000-0000-000095050000}"/>
    <cellStyle name="Comma 6 3 2 3 3 2 2" xfId="1578" xr:uid="{00000000-0005-0000-0000-000096050000}"/>
    <cellStyle name="Comma 6 3 2 3 3 2 2 2" xfId="1579" xr:uid="{00000000-0005-0000-0000-000097050000}"/>
    <cellStyle name="Comma 6 3 2 3 3 2 2 3" xfId="1580" xr:uid="{00000000-0005-0000-0000-000098050000}"/>
    <cellStyle name="Comma 6 3 2 3 3 2 3" xfId="1581" xr:uid="{00000000-0005-0000-0000-000099050000}"/>
    <cellStyle name="Comma 6 3 2 3 3 2 4" xfId="1582" xr:uid="{00000000-0005-0000-0000-00009A050000}"/>
    <cellStyle name="Comma 6 3 2 3 3 3" xfId="1583" xr:uid="{00000000-0005-0000-0000-00009B050000}"/>
    <cellStyle name="Comma 6 3 2 3 3 3 2" xfId="1584" xr:uid="{00000000-0005-0000-0000-00009C050000}"/>
    <cellStyle name="Comma 6 3 2 3 3 3 2 2" xfId="1585" xr:uid="{00000000-0005-0000-0000-00009D050000}"/>
    <cellStyle name="Comma 6 3 2 3 3 3 2 3" xfId="1586" xr:uid="{00000000-0005-0000-0000-00009E050000}"/>
    <cellStyle name="Comma 6 3 2 3 3 3 3" xfId="1587" xr:uid="{00000000-0005-0000-0000-00009F050000}"/>
    <cellStyle name="Comma 6 3 2 3 3 3 4" xfId="1588" xr:uid="{00000000-0005-0000-0000-0000A0050000}"/>
    <cellStyle name="Comma 6 3 2 3 3 4" xfId="1589" xr:uid="{00000000-0005-0000-0000-0000A1050000}"/>
    <cellStyle name="Comma 6 3 2 3 3 4 2" xfId="1590" xr:uid="{00000000-0005-0000-0000-0000A2050000}"/>
    <cellStyle name="Comma 6 3 2 3 3 4 2 2" xfId="1591" xr:uid="{00000000-0005-0000-0000-0000A3050000}"/>
    <cellStyle name="Comma 6 3 2 3 3 4 2 3" xfId="1592" xr:uid="{00000000-0005-0000-0000-0000A4050000}"/>
    <cellStyle name="Comma 6 3 2 3 3 4 3" xfId="1593" xr:uid="{00000000-0005-0000-0000-0000A5050000}"/>
    <cellStyle name="Comma 6 3 2 3 3 4 4" xfId="1594" xr:uid="{00000000-0005-0000-0000-0000A6050000}"/>
    <cellStyle name="Comma 6 3 2 3 3 5" xfId="1595" xr:uid="{00000000-0005-0000-0000-0000A7050000}"/>
    <cellStyle name="Comma 6 3 2 3 3 5 2" xfId="1596" xr:uid="{00000000-0005-0000-0000-0000A8050000}"/>
    <cellStyle name="Comma 6 3 2 3 3 5 3" xfId="1597" xr:uid="{00000000-0005-0000-0000-0000A9050000}"/>
    <cellStyle name="Comma 6 3 2 3 3 6" xfId="1598" xr:uid="{00000000-0005-0000-0000-0000AA050000}"/>
    <cellStyle name="Comma 6 3 2 3 3 6 2" xfId="1599" xr:uid="{00000000-0005-0000-0000-0000AB050000}"/>
    <cellStyle name="Comma 6 3 2 3 3 6 3" xfId="1600" xr:uid="{00000000-0005-0000-0000-0000AC050000}"/>
    <cellStyle name="Comma 6 3 2 3 3 7" xfId="1601" xr:uid="{00000000-0005-0000-0000-0000AD050000}"/>
    <cellStyle name="Comma 6 3 2 3 3 8" xfId="1602" xr:uid="{00000000-0005-0000-0000-0000AE050000}"/>
    <cellStyle name="Comma 6 3 2 3 3 9" xfId="1603" xr:uid="{00000000-0005-0000-0000-0000AF050000}"/>
    <cellStyle name="Comma 6 3 2 3 4" xfId="1604" xr:uid="{00000000-0005-0000-0000-0000B0050000}"/>
    <cellStyle name="Comma 6 3 2 3 4 2" xfId="1605" xr:uid="{00000000-0005-0000-0000-0000B1050000}"/>
    <cellStyle name="Comma 6 3 2 3 4 2 2" xfId="1606" xr:uid="{00000000-0005-0000-0000-0000B2050000}"/>
    <cellStyle name="Comma 6 3 2 3 4 2 3" xfId="1607" xr:uid="{00000000-0005-0000-0000-0000B3050000}"/>
    <cellStyle name="Comma 6 3 2 3 4 3" xfId="1608" xr:uid="{00000000-0005-0000-0000-0000B4050000}"/>
    <cellStyle name="Comma 6 3 2 3 4 4" xfId="1609" xr:uid="{00000000-0005-0000-0000-0000B5050000}"/>
    <cellStyle name="Comma 6 3 2 3 5" xfId="1610" xr:uid="{00000000-0005-0000-0000-0000B6050000}"/>
    <cellStyle name="Comma 6 3 2 3 5 2" xfId="1611" xr:uid="{00000000-0005-0000-0000-0000B7050000}"/>
    <cellStyle name="Comma 6 3 2 3 5 2 2" xfId="1612" xr:uid="{00000000-0005-0000-0000-0000B8050000}"/>
    <cellStyle name="Comma 6 3 2 3 5 2 3" xfId="1613" xr:uid="{00000000-0005-0000-0000-0000B9050000}"/>
    <cellStyle name="Comma 6 3 2 3 5 3" xfId="1614" xr:uid="{00000000-0005-0000-0000-0000BA050000}"/>
    <cellStyle name="Comma 6 3 2 3 5 4" xfId="1615" xr:uid="{00000000-0005-0000-0000-0000BB050000}"/>
    <cellStyle name="Comma 6 3 2 3 6" xfId="1616" xr:uid="{00000000-0005-0000-0000-0000BC050000}"/>
    <cellStyle name="Comma 6 3 2 3 6 2" xfId="1617" xr:uid="{00000000-0005-0000-0000-0000BD050000}"/>
    <cellStyle name="Comma 6 3 2 3 6 2 2" xfId="1618" xr:uid="{00000000-0005-0000-0000-0000BE050000}"/>
    <cellStyle name="Comma 6 3 2 3 6 2 3" xfId="1619" xr:uid="{00000000-0005-0000-0000-0000BF050000}"/>
    <cellStyle name="Comma 6 3 2 3 6 3" xfId="1620" xr:uid="{00000000-0005-0000-0000-0000C0050000}"/>
    <cellStyle name="Comma 6 3 2 3 6 4" xfId="1621" xr:uid="{00000000-0005-0000-0000-0000C1050000}"/>
    <cellStyle name="Comma 6 3 2 3 7" xfId="1622" xr:uid="{00000000-0005-0000-0000-0000C2050000}"/>
    <cellStyle name="Comma 6 3 2 3 7 2" xfId="1623" xr:uid="{00000000-0005-0000-0000-0000C3050000}"/>
    <cellStyle name="Comma 6 3 2 3 7 3" xfId="1624" xr:uid="{00000000-0005-0000-0000-0000C4050000}"/>
    <cellStyle name="Comma 6 3 2 3 8" xfId="1625" xr:uid="{00000000-0005-0000-0000-0000C5050000}"/>
    <cellStyle name="Comma 6 3 2 3 8 2" xfId="1626" xr:uid="{00000000-0005-0000-0000-0000C6050000}"/>
    <cellStyle name="Comma 6 3 2 3 8 3" xfId="1627" xr:uid="{00000000-0005-0000-0000-0000C7050000}"/>
    <cellStyle name="Comma 6 3 2 3 9" xfId="1628" xr:uid="{00000000-0005-0000-0000-0000C8050000}"/>
    <cellStyle name="Comma 6 3 2 4" xfId="1629" xr:uid="{00000000-0005-0000-0000-0000C9050000}"/>
    <cellStyle name="Comma 6 3 2 4 10" xfId="1630" xr:uid="{00000000-0005-0000-0000-0000CA050000}"/>
    <cellStyle name="Comma 6 3 2 4 2" xfId="1631" xr:uid="{00000000-0005-0000-0000-0000CB050000}"/>
    <cellStyle name="Comma 6 3 2 4 2 2" xfId="1632" xr:uid="{00000000-0005-0000-0000-0000CC050000}"/>
    <cellStyle name="Comma 6 3 2 4 2 2 2" xfId="1633" xr:uid="{00000000-0005-0000-0000-0000CD050000}"/>
    <cellStyle name="Comma 6 3 2 4 2 2 3" xfId="1634" xr:uid="{00000000-0005-0000-0000-0000CE050000}"/>
    <cellStyle name="Comma 6 3 2 4 2 3" xfId="1635" xr:uid="{00000000-0005-0000-0000-0000CF050000}"/>
    <cellStyle name="Comma 6 3 2 4 2 4" xfId="1636" xr:uid="{00000000-0005-0000-0000-0000D0050000}"/>
    <cellStyle name="Comma 6 3 2 4 3" xfId="1637" xr:uid="{00000000-0005-0000-0000-0000D1050000}"/>
    <cellStyle name="Comma 6 3 2 4 3 2" xfId="1638" xr:uid="{00000000-0005-0000-0000-0000D2050000}"/>
    <cellStyle name="Comma 6 3 2 4 3 2 2" xfId="1639" xr:uid="{00000000-0005-0000-0000-0000D3050000}"/>
    <cellStyle name="Comma 6 3 2 4 3 2 3" xfId="1640" xr:uid="{00000000-0005-0000-0000-0000D4050000}"/>
    <cellStyle name="Comma 6 3 2 4 3 3" xfId="1641" xr:uid="{00000000-0005-0000-0000-0000D5050000}"/>
    <cellStyle name="Comma 6 3 2 4 3 4" xfId="1642" xr:uid="{00000000-0005-0000-0000-0000D6050000}"/>
    <cellStyle name="Comma 6 3 2 4 4" xfId="1643" xr:uid="{00000000-0005-0000-0000-0000D7050000}"/>
    <cellStyle name="Comma 6 3 2 4 4 2" xfId="1644" xr:uid="{00000000-0005-0000-0000-0000D8050000}"/>
    <cellStyle name="Comma 6 3 2 4 4 2 2" xfId="1645" xr:uid="{00000000-0005-0000-0000-0000D9050000}"/>
    <cellStyle name="Comma 6 3 2 4 4 2 3" xfId="1646" xr:uid="{00000000-0005-0000-0000-0000DA050000}"/>
    <cellStyle name="Comma 6 3 2 4 4 3" xfId="1647" xr:uid="{00000000-0005-0000-0000-0000DB050000}"/>
    <cellStyle name="Comma 6 3 2 4 4 4" xfId="1648" xr:uid="{00000000-0005-0000-0000-0000DC050000}"/>
    <cellStyle name="Comma 6 3 2 4 5" xfId="1649" xr:uid="{00000000-0005-0000-0000-0000DD050000}"/>
    <cellStyle name="Comma 6 3 2 4 5 2" xfId="1650" xr:uid="{00000000-0005-0000-0000-0000DE050000}"/>
    <cellStyle name="Comma 6 3 2 4 5 2 2" xfId="1651" xr:uid="{00000000-0005-0000-0000-0000DF050000}"/>
    <cellStyle name="Comma 6 3 2 4 5 2 3" xfId="1652" xr:uid="{00000000-0005-0000-0000-0000E0050000}"/>
    <cellStyle name="Comma 6 3 2 4 5 3" xfId="1653" xr:uid="{00000000-0005-0000-0000-0000E1050000}"/>
    <cellStyle name="Comma 6 3 2 4 5 4" xfId="1654" xr:uid="{00000000-0005-0000-0000-0000E2050000}"/>
    <cellStyle name="Comma 6 3 2 4 6" xfId="1655" xr:uid="{00000000-0005-0000-0000-0000E3050000}"/>
    <cellStyle name="Comma 6 3 2 4 6 2" xfId="1656" xr:uid="{00000000-0005-0000-0000-0000E4050000}"/>
    <cellStyle name="Comma 6 3 2 4 6 3" xfId="1657" xr:uid="{00000000-0005-0000-0000-0000E5050000}"/>
    <cellStyle name="Comma 6 3 2 4 7" xfId="1658" xr:uid="{00000000-0005-0000-0000-0000E6050000}"/>
    <cellStyle name="Comma 6 3 2 4 7 2" xfId="1659" xr:uid="{00000000-0005-0000-0000-0000E7050000}"/>
    <cellStyle name="Comma 6 3 2 4 7 3" xfId="1660" xr:uid="{00000000-0005-0000-0000-0000E8050000}"/>
    <cellStyle name="Comma 6 3 2 4 8" xfId="1661" xr:uid="{00000000-0005-0000-0000-0000E9050000}"/>
    <cellStyle name="Comma 6 3 2 4 9" xfId="1662" xr:uid="{00000000-0005-0000-0000-0000EA050000}"/>
    <cellStyle name="Comma 6 3 2 5" xfId="1663" xr:uid="{00000000-0005-0000-0000-0000EB050000}"/>
    <cellStyle name="Comma 6 3 2 5 2" xfId="1664" xr:uid="{00000000-0005-0000-0000-0000EC050000}"/>
    <cellStyle name="Comma 6 3 2 5 2 2" xfId="1665" xr:uid="{00000000-0005-0000-0000-0000ED050000}"/>
    <cellStyle name="Comma 6 3 2 5 2 2 2" xfId="1666" xr:uid="{00000000-0005-0000-0000-0000EE050000}"/>
    <cellStyle name="Comma 6 3 2 5 2 2 3" xfId="1667" xr:uid="{00000000-0005-0000-0000-0000EF050000}"/>
    <cellStyle name="Comma 6 3 2 5 2 3" xfId="1668" xr:uid="{00000000-0005-0000-0000-0000F0050000}"/>
    <cellStyle name="Comma 6 3 2 5 2 4" xfId="1669" xr:uid="{00000000-0005-0000-0000-0000F1050000}"/>
    <cellStyle name="Comma 6 3 2 5 3" xfId="1670" xr:uid="{00000000-0005-0000-0000-0000F2050000}"/>
    <cellStyle name="Comma 6 3 2 5 3 2" xfId="1671" xr:uid="{00000000-0005-0000-0000-0000F3050000}"/>
    <cellStyle name="Comma 6 3 2 5 3 2 2" xfId="1672" xr:uid="{00000000-0005-0000-0000-0000F4050000}"/>
    <cellStyle name="Comma 6 3 2 5 3 2 3" xfId="1673" xr:uid="{00000000-0005-0000-0000-0000F5050000}"/>
    <cellStyle name="Comma 6 3 2 5 3 3" xfId="1674" xr:uid="{00000000-0005-0000-0000-0000F6050000}"/>
    <cellStyle name="Comma 6 3 2 5 3 4" xfId="1675" xr:uid="{00000000-0005-0000-0000-0000F7050000}"/>
    <cellStyle name="Comma 6 3 2 5 4" xfId="1676" xr:uid="{00000000-0005-0000-0000-0000F8050000}"/>
    <cellStyle name="Comma 6 3 2 5 4 2" xfId="1677" xr:uid="{00000000-0005-0000-0000-0000F9050000}"/>
    <cellStyle name="Comma 6 3 2 5 4 2 2" xfId="1678" xr:uid="{00000000-0005-0000-0000-0000FA050000}"/>
    <cellStyle name="Comma 6 3 2 5 4 2 3" xfId="1679" xr:uid="{00000000-0005-0000-0000-0000FB050000}"/>
    <cellStyle name="Comma 6 3 2 5 4 3" xfId="1680" xr:uid="{00000000-0005-0000-0000-0000FC050000}"/>
    <cellStyle name="Comma 6 3 2 5 4 4" xfId="1681" xr:uid="{00000000-0005-0000-0000-0000FD050000}"/>
    <cellStyle name="Comma 6 3 2 5 5" xfId="1682" xr:uid="{00000000-0005-0000-0000-0000FE050000}"/>
    <cellStyle name="Comma 6 3 2 5 5 2" xfId="1683" xr:uid="{00000000-0005-0000-0000-0000FF050000}"/>
    <cellStyle name="Comma 6 3 2 5 5 3" xfId="1684" xr:uid="{00000000-0005-0000-0000-000000060000}"/>
    <cellStyle name="Comma 6 3 2 5 6" xfId="1685" xr:uid="{00000000-0005-0000-0000-000001060000}"/>
    <cellStyle name="Comma 6 3 2 5 6 2" xfId="1686" xr:uid="{00000000-0005-0000-0000-000002060000}"/>
    <cellStyle name="Comma 6 3 2 5 6 3" xfId="1687" xr:uid="{00000000-0005-0000-0000-000003060000}"/>
    <cellStyle name="Comma 6 3 2 5 7" xfId="1688" xr:uid="{00000000-0005-0000-0000-000004060000}"/>
    <cellStyle name="Comma 6 3 2 5 8" xfId="1689" xr:uid="{00000000-0005-0000-0000-000005060000}"/>
    <cellStyle name="Comma 6 3 2 5 9" xfId="1690" xr:uid="{00000000-0005-0000-0000-000006060000}"/>
    <cellStyle name="Comma 6 3 2 6" xfId="1691" xr:uid="{00000000-0005-0000-0000-000007060000}"/>
    <cellStyle name="Comma 6 3 2 6 2" xfId="1692" xr:uid="{00000000-0005-0000-0000-000008060000}"/>
    <cellStyle name="Comma 6 3 2 6 2 2" xfId="1693" xr:uid="{00000000-0005-0000-0000-000009060000}"/>
    <cellStyle name="Comma 6 3 2 6 2 3" xfId="1694" xr:uid="{00000000-0005-0000-0000-00000A060000}"/>
    <cellStyle name="Comma 6 3 2 6 3" xfId="1695" xr:uid="{00000000-0005-0000-0000-00000B060000}"/>
    <cellStyle name="Comma 6 3 2 6 4" xfId="1696" xr:uid="{00000000-0005-0000-0000-00000C060000}"/>
    <cellStyle name="Comma 6 3 2 7" xfId="1697" xr:uid="{00000000-0005-0000-0000-00000D060000}"/>
    <cellStyle name="Comma 6 3 2 7 2" xfId="1698" xr:uid="{00000000-0005-0000-0000-00000E060000}"/>
    <cellStyle name="Comma 6 3 2 7 2 2" xfId="1699" xr:uid="{00000000-0005-0000-0000-00000F060000}"/>
    <cellStyle name="Comma 6 3 2 7 2 3" xfId="1700" xr:uid="{00000000-0005-0000-0000-000010060000}"/>
    <cellStyle name="Comma 6 3 2 7 3" xfId="1701" xr:uid="{00000000-0005-0000-0000-000011060000}"/>
    <cellStyle name="Comma 6 3 2 7 4" xfId="1702" xr:uid="{00000000-0005-0000-0000-000012060000}"/>
    <cellStyle name="Comma 6 3 2 8" xfId="1703" xr:uid="{00000000-0005-0000-0000-000013060000}"/>
    <cellStyle name="Comma 6 3 2 8 2" xfId="1704" xr:uid="{00000000-0005-0000-0000-000014060000}"/>
    <cellStyle name="Comma 6 3 2 8 2 2" xfId="1705" xr:uid="{00000000-0005-0000-0000-000015060000}"/>
    <cellStyle name="Comma 6 3 2 8 2 3" xfId="1706" xr:uid="{00000000-0005-0000-0000-000016060000}"/>
    <cellStyle name="Comma 6 3 2 8 3" xfId="1707" xr:uid="{00000000-0005-0000-0000-000017060000}"/>
    <cellStyle name="Comma 6 3 2 8 4" xfId="1708" xr:uid="{00000000-0005-0000-0000-000018060000}"/>
    <cellStyle name="Comma 6 3 2 9" xfId="1709" xr:uid="{00000000-0005-0000-0000-000019060000}"/>
    <cellStyle name="Comma 6 3 2 9 2" xfId="1710" xr:uid="{00000000-0005-0000-0000-00001A060000}"/>
    <cellStyle name="Comma 6 3 2 9 3" xfId="1711" xr:uid="{00000000-0005-0000-0000-00001B060000}"/>
    <cellStyle name="Comma 6 3 3" xfId="1712" xr:uid="{00000000-0005-0000-0000-00001C060000}"/>
    <cellStyle name="Comma 6 3 3 10" xfId="1713" xr:uid="{00000000-0005-0000-0000-00001D060000}"/>
    <cellStyle name="Comma 6 3 3 11" xfId="1714" xr:uid="{00000000-0005-0000-0000-00001E060000}"/>
    <cellStyle name="Comma 6 3 3 2" xfId="1715" xr:uid="{00000000-0005-0000-0000-00001F060000}"/>
    <cellStyle name="Comma 6 3 3 2 10" xfId="1716" xr:uid="{00000000-0005-0000-0000-000020060000}"/>
    <cellStyle name="Comma 6 3 3 2 2" xfId="1717" xr:uid="{00000000-0005-0000-0000-000021060000}"/>
    <cellStyle name="Comma 6 3 3 2 2 2" xfId="1718" xr:uid="{00000000-0005-0000-0000-000022060000}"/>
    <cellStyle name="Comma 6 3 3 2 2 2 2" xfId="1719" xr:uid="{00000000-0005-0000-0000-000023060000}"/>
    <cellStyle name="Comma 6 3 3 2 2 2 3" xfId="1720" xr:uid="{00000000-0005-0000-0000-000024060000}"/>
    <cellStyle name="Comma 6 3 3 2 2 3" xfId="1721" xr:uid="{00000000-0005-0000-0000-000025060000}"/>
    <cellStyle name="Comma 6 3 3 2 2 4" xfId="1722" xr:uid="{00000000-0005-0000-0000-000026060000}"/>
    <cellStyle name="Comma 6 3 3 2 3" xfId="1723" xr:uid="{00000000-0005-0000-0000-000027060000}"/>
    <cellStyle name="Comma 6 3 3 2 3 2" xfId="1724" xr:uid="{00000000-0005-0000-0000-000028060000}"/>
    <cellStyle name="Comma 6 3 3 2 3 2 2" xfId="1725" xr:uid="{00000000-0005-0000-0000-000029060000}"/>
    <cellStyle name="Comma 6 3 3 2 3 2 3" xfId="1726" xr:uid="{00000000-0005-0000-0000-00002A060000}"/>
    <cellStyle name="Comma 6 3 3 2 3 3" xfId="1727" xr:uid="{00000000-0005-0000-0000-00002B060000}"/>
    <cellStyle name="Comma 6 3 3 2 3 4" xfId="1728" xr:uid="{00000000-0005-0000-0000-00002C060000}"/>
    <cellStyle name="Comma 6 3 3 2 4" xfId="1729" xr:uid="{00000000-0005-0000-0000-00002D060000}"/>
    <cellStyle name="Comma 6 3 3 2 4 2" xfId="1730" xr:uid="{00000000-0005-0000-0000-00002E060000}"/>
    <cellStyle name="Comma 6 3 3 2 4 2 2" xfId="1731" xr:uid="{00000000-0005-0000-0000-00002F060000}"/>
    <cellStyle name="Comma 6 3 3 2 4 2 3" xfId="1732" xr:uid="{00000000-0005-0000-0000-000030060000}"/>
    <cellStyle name="Comma 6 3 3 2 4 3" xfId="1733" xr:uid="{00000000-0005-0000-0000-000031060000}"/>
    <cellStyle name="Comma 6 3 3 2 4 4" xfId="1734" xr:uid="{00000000-0005-0000-0000-000032060000}"/>
    <cellStyle name="Comma 6 3 3 2 5" xfId="1735" xr:uid="{00000000-0005-0000-0000-000033060000}"/>
    <cellStyle name="Comma 6 3 3 2 5 2" xfId="1736" xr:uid="{00000000-0005-0000-0000-000034060000}"/>
    <cellStyle name="Comma 6 3 3 2 5 2 2" xfId="1737" xr:uid="{00000000-0005-0000-0000-000035060000}"/>
    <cellStyle name="Comma 6 3 3 2 5 2 3" xfId="1738" xr:uid="{00000000-0005-0000-0000-000036060000}"/>
    <cellStyle name="Comma 6 3 3 2 5 3" xfId="1739" xr:uid="{00000000-0005-0000-0000-000037060000}"/>
    <cellStyle name="Comma 6 3 3 2 5 4" xfId="1740" xr:uid="{00000000-0005-0000-0000-000038060000}"/>
    <cellStyle name="Comma 6 3 3 2 6" xfId="1741" xr:uid="{00000000-0005-0000-0000-000039060000}"/>
    <cellStyle name="Comma 6 3 3 2 6 2" xfId="1742" xr:uid="{00000000-0005-0000-0000-00003A060000}"/>
    <cellStyle name="Comma 6 3 3 2 6 3" xfId="1743" xr:uid="{00000000-0005-0000-0000-00003B060000}"/>
    <cellStyle name="Comma 6 3 3 2 7" xfId="1744" xr:uid="{00000000-0005-0000-0000-00003C060000}"/>
    <cellStyle name="Comma 6 3 3 2 7 2" xfId="1745" xr:uid="{00000000-0005-0000-0000-00003D060000}"/>
    <cellStyle name="Comma 6 3 3 2 7 3" xfId="1746" xr:uid="{00000000-0005-0000-0000-00003E060000}"/>
    <cellStyle name="Comma 6 3 3 2 8" xfId="1747" xr:uid="{00000000-0005-0000-0000-00003F060000}"/>
    <cellStyle name="Comma 6 3 3 2 9" xfId="1748" xr:uid="{00000000-0005-0000-0000-000040060000}"/>
    <cellStyle name="Comma 6 3 3 3" xfId="1749" xr:uid="{00000000-0005-0000-0000-000041060000}"/>
    <cellStyle name="Comma 6 3 3 3 2" xfId="1750" xr:uid="{00000000-0005-0000-0000-000042060000}"/>
    <cellStyle name="Comma 6 3 3 3 2 2" xfId="1751" xr:uid="{00000000-0005-0000-0000-000043060000}"/>
    <cellStyle name="Comma 6 3 3 3 2 2 2" xfId="1752" xr:uid="{00000000-0005-0000-0000-000044060000}"/>
    <cellStyle name="Comma 6 3 3 3 2 2 3" xfId="1753" xr:uid="{00000000-0005-0000-0000-000045060000}"/>
    <cellStyle name="Comma 6 3 3 3 2 3" xfId="1754" xr:uid="{00000000-0005-0000-0000-000046060000}"/>
    <cellStyle name="Comma 6 3 3 3 2 4" xfId="1755" xr:uid="{00000000-0005-0000-0000-000047060000}"/>
    <cellStyle name="Comma 6 3 3 3 3" xfId="1756" xr:uid="{00000000-0005-0000-0000-000048060000}"/>
    <cellStyle name="Comma 6 3 3 3 3 2" xfId="1757" xr:uid="{00000000-0005-0000-0000-000049060000}"/>
    <cellStyle name="Comma 6 3 3 3 3 2 2" xfId="1758" xr:uid="{00000000-0005-0000-0000-00004A060000}"/>
    <cellStyle name="Comma 6 3 3 3 3 2 3" xfId="1759" xr:uid="{00000000-0005-0000-0000-00004B060000}"/>
    <cellStyle name="Comma 6 3 3 3 3 3" xfId="1760" xr:uid="{00000000-0005-0000-0000-00004C060000}"/>
    <cellStyle name="Comma 6 3 3 3 3 4" xfId="1761" xr:uid="{00000000-0005-0000-0000-00004D060000}"/>
    <cellStyle name="Comma 6 3 3 3 4" xfId="1762" xr:uid="{00000000-0005-0000-0000-00004E060000}"/>
    <cellStyle name="Comma 6 3 3 3 4 2" xfId="1763" xr:uid="{00000000-0005-0000-0000-00004F060000}"/>
    <cellStyle name="Comma 6 3 3 3 4 2 2" xfId="1764" xr:uid="{00000000-0005-0000-0000-000050060000}"/>
    <cellStyle name="Comma 6 3 3 3 4 2 3" xfId="1765" xr:uid="{00000000-0005-0000-0000-000051060000}"/>
    <cellStyle name="Comma 6 3 3 3 4 3" xfId="1766" xr:uid="{00000000-0005-0000-0000-000052060000}"/>
    <cellStyle name="Comma 6 3 3 3 4 4" xfId="1767" xr:uid="{00000000-0005-0000-0000-000053060000}"/>
    <cellStyle name="Comma 6 3 3 3 5" xfId="1768" xr:uid="{00000000-0005-0000-0000-000054060000}"/>
    <cellStyle name="Comma 6 3 3 3 5 2" xfId="1769" xr:uid="{00000000-0005-0000-0000-000055060000}"/>
    <cellStyle name="Comma 6 3 3 3 5 3" xfId="1770" xr:uid="{00000000-0005-0000-0000-000056060000}"/>
    <cellStyle name="Comma 6 3 3 3 6" xfId="1771" xr:uid="{00000000-0005-0000-0000-000057060000}"/>
    <cellStyle name="Comma 6 3 3 3 6 2" xfId="1772" xr:uid="{00000000-0005-0000-0000-000058060000}"/>
    <cellStyle name="Comma 6 3 3 3 6 3" xfId="1773" xr:uid="{00000000-0005-0000-0000-000059060000}"/>
    <cellStyle name="Comma 6 3 3 3 7" xfId="1774" xr:uid="{00000000-0005-0000-0000-00005A060000}"/>
    <cellStyle name="Comma 6 3 3 3 8" xfId="1775" xr:uid="{00000000-0005-0000-0000-00005B060000}"/>
    <cellStyle name="Comma 6 3 3 3 9" xfId="1776" xr:uid="{00000000-0005-0000-0000-00005C060000}"/>
    <cellStyle name="Comma 6 3 3 4" xfId="1777" xr:uid="{00000000-0005-0000-0000-00005D060000}"/>
    <cellStyle name="Comma 6 3 3 4 2" xfId="1778" xr:uid="{00000000-0005-0000-0000-00005E060000}"/>
    <cellStyle name="Comma 6 3 3 4 2 2" xfId="1779" xr:uid="{00000000-0005-0000-0000-00005F060000}"/>
    <cellStyle name="Comma 6 3 3 4 2 3" xfId="1780" xr:uid="{00000000-0005-0000-0000-000060060000}"/>
    <cellStyle name="Comma 6 3 3 4 3" xfId="1781" xr:uid="{00000000-0005-0000-0000-000061060000}"/>
    <cellStyle name="Comma 6 3 3 4 4" xfId="1782" xr:uid="{00000000-0005-0000-0000-000062060000}"/>
    <cellStyle name="Comma 6 3 3 5" xfId="1783" xr:uid="{00000000-0005-0000-0000-000063060000}"/>
    <cellStyle name="Comma 6 3 3 5 2" xfId="1784" xr:uid="{00000000-0005-0000-0000-000064060000}"/>
    <cellStyle name="Comma 6 3 3 5 2 2" xfId="1785" xr:uid="{00000000-0005-0000-0000-000065060000}"/>
    <cellStyle name="Comma 6 3 3 5 2 3" xfId="1786" xr:uid="{00000000-0005-0000-0000-000066060000}"/>
    <cellStyle name="Comma 6 3 3 5 3" xfId="1787" xr:uid="{00000000-0005-0000-0000-000067060000}"/>
    <cellStyle name="Comma 6 3 3 5 4" xfId="1788" xr:uid="{00000000-0005-0000-0000-000068060000}"/>
    <cellStyle name="Comma 6 3 3 6" xfId="1789" xr:uid="{00000000-0005-0000-0000-000069060000}"/>
    <cellStyle name="Comma 6 3 3 6 2" xfId="1790" xr:uid="{00000000-0005-0000-0000-00006A060000}"/>
    <cellStyle name="Comma 6 3 3 6 2 2" xfId="1791" xr:uid="{00000000-0005-0000-0000-00006B060000}"/>
    <cellStyle name="Comma 6 3 3 6 2 3" xfId="1792" xr:uid="{00000000-0005-0000-0000-00006C060000}"/>
    <cellStyle name="Comma 6 3 3 6 3" xfId="1793" xr:uid="{00000000-0005-0000-0000-00006D060000}"/>
    <cellStyle name="Comma 6 3 3 6 4" xfId="1794" xr:uid="{00000000-0005-0000-0000-00006E060000}"/>
    <cellStyle name="Comma 6 3 3 7" xfId="1795" xr:uid="{00000000-0005-0000-0000-00006F060000}"/>
    <cellStyle name="Comma 6 3 3 7 2" xfId="1796" xr:uid="{00000000-0005-0000-0000-000070060000}"/>
    <cellStyle name="Comma 6 3 3 7 3" xfId="1797" xr:uid="{00000000-0005-0000-0000-000071060000}"/>
    <cellStyle name="Comma 6 3 3 8" xfId="1798" xr:uid="{00000000-0005-0000-0000-000072060000}"/>
    <cellStyle name="Comma 6 3 3 8 2" xfId="1799" xr:uid="{00000000-0005-0000-0000-000073060000}"/>
    <cellStyle name="Comma 6 3 3 8 3" xfId="1800" xr:uid="{00000000-0005-0000-0000-000074060000}"/>
    <cellStyle name="Comma 6 3 3 9" xfId="1801" xr:uid="{00000000-0005-0000-0000-000075060000}"/>
    <cellStyle name="Comma 6 3 4" xfId="1802" xr:uid="{00000000-0005-0000-0000-000076060000}"/>
    <cellStyle name="Comma 6 3 4 10" xfId="1803" xr:uid="{00000000-0005-0000-0000-000077060000}"/>
    <cellStyle name="Comma 6 3 4 11" xfId="1804" xr:uid="{00000000-0005-0000-0000-000078060000}"/>
    <cellStyle name="Comma 6 3 4 2" xfId="1805" xr:uid="{00000000-0005-0000-0000-000079060000}"/>
    <cellStyle name="Comma 6 3 4 2 10" xfId="1806" xr:uid="{00000000-0005-0000-0000-00007A060000}"/>
    <cellStyle name="Comma 6 3 4 2 2" xfId="1807" xr:uid="{00000000-0005-0000-0000-00007B060000}"/>
    <cellStyle name="Comma 6 3 4 2 2 2" xfId="1808" xr:uid="{00000000-0005-0000-0000-00007C060000}"/>
    <cellStyle name="Comma 6 3 4 2 2 2 2" xfId="1809" xr:uid="{00000000-0005-0000-0000-00007D060000}"/>
    <cellStyle name="Comma 6 3 4 2 2 2 3" xfId="1810" xr:uid="{00000000-0005-0000-0000-00007E060000}"/>
    <cellStyle name="Comma 6 3 4 2 2 3" xfId="1811" xr:uid="{00000000-0005-0000-0000-00007F060000}"/>
    <cellStyle name="Comma 6 3 4 2 2 4" xfId="1812" xr:uid="{00000000-0005-0000-0000-000080060000}"/>
    <cellStyle name="Comma 6 3 4 2 3" xfId="1813" xr:uid="{00000000-0005-0000-0000-000081060000}"/>
    <cellStyle name="Comma 6 3 4 2 3 2" xfId="1814" xr:uid="{00000000-0005-0000-0000-000082060000}"/>
    <cellStyle name="Comma 6 3 4 2 3 2 2" xfId="1815" xr:uid="{00000000-0005-0000-0000-000083060000}"/>
    <cellStyle name="Comma 6 3 4 2 3 2 3" xfId="1816" xr:uid="{00000000-0005-0000-0000-000084060000}"/>
    <cellStyle name="Comma 6 3 4 2 3 3" xfId="1817" xr:uid="{00000000-0005-0000-0000-000085060000}"/>
    <cellStyle name="Comma 6 3 4 2 3 4" xfId="1818" xr:uid="{00000000-0005-0000-0000-000086060000}"/>
    <cellStyle name="Comma 6 3 4 2 4" xfId="1819" xr:uid="{00000000-0005-0000-0000-000087060000}"/>
    <cellStyle name="Comma 6 3 4 2 4 2" xfId="1820" xr:uid="{00000000-0005-0000-0000-000088060000}"/>
    <cellStyle name="Comma 6 3 4 2 4 2 2" xfId="1821" xr:uid="{00000000-0005-0000-0000-000089060000}"/>
    <cellStyle name="Comma 6 3 4 2 4 2 3" xfId="1822" xr:uid="{00000000-0005-0000-0000-00008A060000}"/>
    <cellStyle name="Comma 6 3 4 2 4 3" xfId="1823" xr:uid="{00000000-0005-0000-0000-00008B060000}"/>
    <cellStyle name="Comma 6 3 4 2 4 4" xfId="1824" xr:uid="{00000000-0005-0000-0000-00008C060000}"/>
    <cellStyle name="Comma 6 3 4 2 5" xfId="1825" xr:uid="{00000000-0005-0000-0000-00008D060000}"/>
    <cellStyle name="Comma 6 3 4 2 5 2" xfId="1826" xr:uid="{00000000-0005-0000-0000-00008E060000}"/>
    <cellStyle name="Comma 6 3 4 2 5 2 2" xfId="1827" xr:uid="{00000000-0005-0000-0000-00008F060000}"/>
    <cellStyle name="Comma 6 3 4 2 5 2 3" xfId="1828" xr:uid="{00000000-0005-0000-0000-000090060000}"/>
    <cellStyle name="Comma 6 3 4 2 5 3" xfId="1829" xr:uid="{00000000-0005-0000-0000-000091060000}"/>
    <cellStyle name="Comma 6 3 4 2 5 4" xfId="1830" xr:uid="{00000000-0005-0000-0000-000092060000}"/>
    <cellStyle name="Comma 6 3 4 2 6" xfId="1831" xr:uid="{00000000-0005-0000-0000-000093060000}"/>
    <cellStyle name="Comma 6 3 4 2 6 2" xfId="1832" xr:uid="{00000000-0005-0000-0000-000094060000}"/>
    <cellStyle name="Comma 6 3 4 2 6 3" xfId="1833" xr:uid="{00000000-0005-0000-0000-000095060000}"/>
    <cellStyle name="Comma 6 3 4 2 7" xfId="1834" xr:uid="{00000000-0005-0000-0000-000096060000}"/>
    <cellStyle name="Comma 6 3 4 2 7 2" xfId="1835" xr:uid="{00000000-0005-0000-0000-000097060000}"/>
    <cellStyle name="Comma 6 3 4 2 7 3" xfId="1836" xr:uid="{00000000-0005-0000-0000-000098060000}"/>
    <cellStyle name="Comma 6 3 4 2 8" xfId="1837" xr:uid="{00000000-0005-0000-0000-000099060000}"/>
    <cellStyle name="Comma 6 3 4 2 9" xfId="1838" xr:uid="{00000000-0005-0000-0000-00009A060000}"/>
    <cellStyle name="Comma 6 3 4 3" xfId="1839" xr:uid="{00000000-0005-0000-0000-00009B060000}"/>
    <cellStyle name="Comma 6 3 4 3 2" xfId="1840" xr:uid="{00000000-0005-0000-0000-00009C060000}"/>
    <cellStyle name="Comma 6 3 4 3 2 2" xfId="1841" xr:uid="{00000000-0005-0000-0000-00009D060000}"/>
    <cellStyle name="Comma 6 3 4 3 2 2 2" xfId="1842" xr:uid="{00000000-0005-0000-0000-00009E060000}"/>
    <cellStyle name="Comma 6 3 4 3 2 2 3" xfId="1843" xr:uid="{00000000-0005-0000-0000-00009F060000}"/>
    <cellStyle name="Comma 6 3 4 3 2 3" xfId="1844" xr:uid="{00000000-0005-0000-0000-0000A0060000}"/>
    <cellStyle name="Comma 6 3 4 3 2 4" xfId="1845" xr:uid="{00000000-0005-0000-0000-0000A1060000}"/>
    <cellStyle name="Comma 6 3 4 3 3" xfId="1846" xr:uid="{00000000-0005-0000-0000-0000A2060000}"/>
    <cellStyle name="Comma 6 3 4 3 3 2" xfId="1847" xr:uid="{00000000-0005-0000-0000-0000A3060000}"/>
    <cellStyle name="Comma 6 3 4 3 3 2 2" xfId="1848" xr:uid="{00000000-0005-0000-0000-0000A4060000}"/>
    <cellStyle name="Comma 6 3 4 3 3 2 3" xfId="1849" xr:uid="{00000000-0005-0000-0000-0000A5060000}"/>
    <cellStyle name="Comma 6 3 4 3 3 3" xfId="1850" xr:uid="{00000000-0005-0000-0000-0000A6060000}"/>
    <cellStyle name="Comma 6 3 4 3 3 4" xfId="1851" xr:uid="{00000000-0005-0000-0000-0000A7060000}"/>
    <cellStyle name="Comma 6 3 4 3 4" xfId="1852" xr:uid="{00000000-0005-0000-0000-0000A8060000}"/>
    <cellStyle name="Comma 6 3 4 3 4 2" xfId="1853" xr:uid="{00000000-0005-0000-0000-0000A9060000}"/>
    <cellStyle name="Comma 6 3 4 3 4 2 2" xfId="1854" xr:uid="{00000000-0005-0000-0000-0000AA060000}"/>
    <cellStyle name="Comma 6 3 4 3 4 2 3" xfId="1855" xr:uid="{00000000-0005-0000-0000-0000AB060000}"/>
    <cellStyle name="Comma 6 3 4 3 4 3" xfId="1856" xr:uid="{00000000-0005-0000-0000-0000AC060000}"/>
    <cellStyle name="Comma 6 3 4 3 4 4" xfId="1857" xr:uid="{00000000-0005-0000-0000-0000AD060000}"/>
    <cellStyle name="Comma 6 3 4 3 5" xfId="1858" xr:uid="{00000000-0005-0000-0000-0000AE060000}"/>
    <cellStyle name="Comma 6 3 4 3 5 2" xfId="1859" xr:uid="{00000000-0005-0000-0000-0000AF060000}"/>
    <cellStyle name="Comma 6 3 4 3 5 3" xfId="1860" xr:uid="{00000000-0005-0000-0000-0000B0060000}"/>
    <cellStyle name="Comma 6 3 4 3 6" xfId="1861" xr:uid="{00000000-0005-0000-0000-0000B1060000}"/>
    <cellStyle name="Comma 6 3 4 3 6 2" xfId="1862" xr:uid="{00000000-0005-0000-0000-0000B2060000}"/>
    <cellStyle name="Comma 6 3 4 3 6 3" xfId="1863" xr:uid="{00000000-0005-0000-0000-0000B3060000}"/>
    <cellStyle name="Comma 6 3 4 3 7" xfId="1864" xr:uid="{00000000-0005-0000-0000-0000B4060000}"/>
    <cellStyle name="Comma 6 3 4 3 8" xfId="1865" xr:uid="{00000000-0005-0000-0000-0000B5060000}"/>
    <cellStyle name="Comma 6 3 4 3 9" xfId="1866" xr:uid="{00000000-0005-0000-0000-0000B6060000}"/>
    <cellStyle name="Comma 6 3 4 4" xfId="1867" xr:uid="{00000000-0005-0000-0000-0000B7060000}"/>
    <cellStyle name="Comma 6 3 4 4 2" xfId="1868" xr:uid="{00000000-0005-0000-0000-0000B8060000}"/>
    <cellStyle name="Comma 6 3 4 4 2 2" xfId="1869" xr:uid="{00000000-0005-0000-0000-0000B9060000}"/>
    <cellStyle name="Comma 6 3 4 4 2 3" xfId="1870" xr:uid="{00000000-0005-0000-0000-0000BA060000}"/>
    <cellStyle name="Comma 6 3 4 4 3" xfId="1871" xr:uid="{00000000-0005-0000-0000-0000BB060000}"/>
    <cellStyle name="Comma 6 3 4 4 4" xfId="1872" xr:uid="{00000000-0005-0000-0000-0000BC060000}"/>
    <cellStyle name="Comma 6 3 4 5" xfId="1873" xr:uid="{00000000-0005-0000-0000-0000BD060000}"/>
    <cellStyle name="Comma 6 3 4 5 2" xfId="1874" xr:uid="{00000000-0005-0000-0000-0000BE060000}"/>
    <cellStyle name="Comma 6 3 4 5 2 2" xfId="1875" xr:uid="{00000000-0005-0000-0000-0000BF060000}"/>
    <cellStyle name="Comma 6 3 4 5 2 3" xfId="1876" xr:uid="{00000000-0005-0000-0000-0000C0060000}"/>
    <cellStyle name="Comma 6 3 4 5 3" xfId="1877" xr:uid="{00000000-0005-0000-0000-0000C1060000}"/>
    <cellStyle name="Comma 6 3 4 5 4" xfId="1878" xr:uid="{00000000-0005-0000-0000-0000C2060000}"/>
    <cellStyle name="Comma 6 3 4 6" xfId="1879" xr:uid="{00000000-0005-0000-0000-0000C3060000}"/>
    <cellStyle name="Comma 6 3 4 6 2" xfId="1880" xr:uid="{00000000-0005-0000-0000-0000C4060000}"/>
    <cellStyle name="Comma 6 3 4 6 2 2" xfId="1881" xr:uid="{00000000-0005-0000-0000-0000C5060000}"/>
    <cellStyle name="Comma 6 3 4 6 2 3" xfId="1882" xr:uid="{00000000-0005-0000-0000-0000C6060000}"/>
    <cellStyle name="Comma 6 3 4 6 3" xfId="1883" xr:uid="{00000000-0005-0000-0000-0000C7060000}"/>
    <cellStyle name="Comma 6 3 4 6 4" xfId="1884" xr:uid="{00000000-0005-0000-0000-0000C8060000}"/>
    <cellStyle name="Comma 6 3 4 7" xfId="1885" xr:uid="{00000000-0005-0000-0000-0000C9060000}"/>
    <cellStyle name="Comma 6 3 4 7 2" xfId="1886" xr:uid="{00000000-0005-0000-0000-0000CA060000}"/>
    <cellStyle name="Comma 6 3 4 7 3" xfId="1887" xr:uid="{00000000-0005-0000-0000-0000CB060000}"/>
    <cellStyle name="Comma 6 3 4 8" xfId="1888" xr:uid="{00000000-0005-0000-0000-0000CC060000}"/>
    <cellStyle name="Comma 6 3 4 8 2" xfId="1889" xr:uid="{00000000-0005-0000-0000-0000CD060000}"/>
    <cellStyle name="Comma 6 3 4 8 3" xfId="1890" xr:uid="{00000000-0005-0000-0000-0000CE060000}"/>
    <cellStyle name="Comma 6 3 4 9" xfId="1891" xr:uid="{00000000-0005-0000-0000-0000CF060000}"/>
    <cellStyle name="Comma 6 3 5" xfId="1892" xr:uid="{00000000-0005-0000-0000-0000D0060000}"/>
    <cellStyle name="Comma 6 3 5 10" xfId="1893" xr:uid="{00000000-0005-0000-0000-0000D1060000}"/>
    <cellStyle name="Comma 6 3 5 2" xfId="1894" xr:uid="{00000000-0005-0000-0000-0000D2060000}"/>
    <cellStyle name="Comma 6 3 5 2 2" xfId="1895" xr:uid="{00000000-0005-0000-0000-0000D3060000}"/>
    <cellStyle name="Comma 6 3 5 2 2 2" xfId="1896" xr:uid="{00000000-0005-0000-0000-0000D4060000}"/>
    <cellStyle name="Comma 6 3 5 2 2 3" xfId="1897" xr:uid="{00000000-0005-0000-0000-0000D5060000}"/>
    <cellStyle name="Comma 6 3 5 2 3" xfId="1898" xr:uid="{00000000-0005-0000-0000-0000D6060000}"/>
    <cellStyle name="Comma 6 3 5 2 4" xfId="1899" xr:uid="{00000000-0005-0000-0000-0000D7060000}"/>
    <cellStyle name="Comma 6 3 5 3" xfId="1900" xr:uid="{00000000-0005-0000-0000-0000D8060000}"/>
    <cellStyle name="Comma 6 3 5 3 2" xfId="1901" xr:uid="{00000000-0005-0000-0000-0000D9060000}"/>
    <cellStyle name="Comma 6 3 5 3 2 2" xfId="1902" xr:uid="{00000000-0005-0000-0000-0000DA060000}"/>
    <cellStyle name="Comma 6 3 5 3 2 3" xfId="1903" xr:uid="{00000000-0005-0000-0000-0000DB060000}"/>
    <cellStyle name="Comma 6 3 5 3 3" xfId="1904" xr:uid="{00000000-0005-0000-0000-0000DC060000}"/>
    <cellStyle name="Comma 6 3 5 3 4" xfId="1905" xr:uid="{00000000-0005-0000-0000-0000DD060000}"/>
    <cellStyle name="Comma 6 3 5 4" xfId="1906" xr:uid="{00000000-0005-0000-0000-0000DE060000}"/>
    <cellStyle name="Comma 6 3 5 4 2" xfId="1907" xr:uid="{00000000-0005-0000-0000-0000DF060000}"/>
    <cellStyle name="Comma 6 3 5 4 2 2" xfId="1908" xr:uid="{00000000-0005-0000-0000-0000E0060000}"/>
    <cellStyle name="Comma 6 3 5 4 2 3" xfId="1909" xr:uid="{00000000-0005-0000-0000-0000E1060000}"/>
    <cellStyle name="Comma 6 3 5 4 3" xfId="1910" xr:uid="{00000000-0005-0000-0000-0000E2060000}"/>
    <cellStyle name="Comma 6 3 5 4 4" xfId="1911" xr:uid="{00000000-0005-0000-0000-0000E3060000}"/>
    <cellStyle name="Comma 6 3 5 5" xfId="1912" xr:uid="{00000000-0005-0000-0000-0000E4060000}"/>
    <cellStyle name="Comma 6 3 5 5 2" xfId="1913" xr:uid="{00000000-0005-0000-0000-0000E5060000}"/>
    <cellStyle name="Comma 6 3 5 5 2 2" xfId="1914" xr:uid="{00000000-0005-0000-0000-0000E6060000}"/>
    <cellStyle name="Comma 6 3 5 5 2 3" xfId="1915" xr:uid="{00000000-0005-0000-0000-0000E7060000}"/>
    <cellStyle name="Comma 6 3 5 5 3" xfId="1916" xr:uid="{00000000-0005-0000-0000-0000E8060000}"/>
    <cellStyle name="Comma 6 3 5 5 4" xfId="1917" xr:uid="{00000000-0005-0000-0000-0000E9060000}"/>
    <cellStyle name="Comma 6 3 5 6" xfId="1918" xr:uid="{00000000-0005-0000-0000-0000EA060000}"/>
    <cellStyle name="Comma 6 3 5 6 2" xfId="1919" xr:uid="{00000000-0005-0000-0000-0000EB060000}"/>
    <cellStyle name="Comma 6 3 5 6 3" xfId="1920" xr:uid="{00000000-0005-0000-0000-0000EC060000}"/>
    <cellStyle name="Comma 6 3 5 7" xfId="1921" xr:uid="{00000000-0005-0000-0000-0000ED060000}"/>
    <cellStyle name="Comma 6 3 5 7 2" xfId="1922" xr:uid="{00000000-0005-0000-0000-0000EE060000}"/>
    <cellStyle name="Comma 6 3 5 7 3" xfId="1923" xr:uid="{00000000-0005-0000-0000-0000EF060000}"/>
    <cellStyle name="Comma 6 3 5 8" xfId="1924" xr:uid="{00000000-0005-0000-0000-0000F0060000}"/>
    <cellStyle name="Comma 6 3 5 9" xfId="1925" xr:uid="{00000000-0005-0000-0000-0000F1060000}"/>
    <cellStyle name="Comma 6 3 6" xfId="1926" xr:uid="{00000000-0005-0000-0000-0000F2060000}"/>
    <cellStyle name="Comma 6 3 6 2" xfId="1927" xr:uid="{00000000-0005-0000-0000-0000F3060000}"/>
    <cellStyle name="Comma 6 3 6 2 2" xfId="1928" xr:uid="{00000000-0005-0000-0000-0000F4060000}"/>
    <cellStyle name="Comma 6 3 6 2 2 2" xfId="1929" xr:uid="{00000000-0005-0000-0000-0000F5060000}"/>
    <cellStyle name="Comma 6 3 6 2 2 3" xfId="1930" xr:uid="{00000000-0005-0000-0000-0000F6060000}"/>
    <cellStyle name="Comma 6 3 6 2 3" xfId="1931" xr:uid="{00000000-0005-0000-0000-0000F7060000}"/>
    <cellStyle name="Comma 6 3 6 2 4" xfId="1932" xr:uid="{00000000-0005-0000-0000-0000F8060000}"/>
    <cellStyle name="Comma 6 3 6 3" xfId="1933" xr:uid="{00000000-0005-0000-0000-0000F9060000}"/>
    <cellStyle name="Comma 6 3 6 3 2" xfId="1934" xr:uid="{00000000-0005-0000-0000-0000FA060000}"/>
    <cellStyle name="Comma 6 3 6 3 2 2" xfId="1935" xr:uid="{00000000-0005-0000-0000-0000FB060000}"/>
    <cellStyle name="Comma 6 3 6 3 2 3" xfId="1936" xr:uid="{00000000-0005-0000-0000-0000FC060000}"/>
    <cellStyle name="Comma 6 3 6 3 3" xfId="1937" xr:uid="{00000000-0005-0000-0000-0000FD060000}"/>
    <cellStyle name="Comma 6 3 6 3 4" xfId="1938" xr:uid="{00000000-0005-0000-0000-0000FE060000}"/>
    <cellStyle name="Comma 6 3 6 4" xfId="1939" xr:uid="{00000000-0005-0000-0000-0000FF060000}"/>
    <cellStyle name="Comma 6 3 6 4 2" xfId="1940" xr:uid="{00000000-0005-0000-0000-000000070000}"/>
    <cellStyle name="Comma 6 3 6 4 2 2" xfId="1941" xr:uid="{00000000-0005-0000-0000-000001070000}"/>
    <cellStyle name="Comma 6 3 6 4 2 3" xfId="1942" xr:uid="{00000000-0005-0000-0000-000002070000}"/>
    <cellStyle name="Comma 6 3 6 4 3" xfId="1943" xr:uid="{00000000-0005-0000-0000-000003070000}"/>
    <cellStyle name="Comma 6 3 6 4 4" xfId="1944" xr:uid="{00000000-0005-0000-0000-000004070000}"/>
    <cellStyle name="Comma 6 3 6 5" xfId="1945" xr:uid="{00000000-0005-0000-0000-000005070000}"/>
    <cellStyle name="Comma 6 3 6 5 2" xfId="1946" xr:uid="{00000000-0005-0000-0000-000006070000}"/>
    <cellStyle name="Comma 6 3 6 5 3" xfId="1947" xr:uid="{00000000-0005-0000-0000-000007070000}"/>
    <cellStyle name="Comma 6 3 6 6" xfId="1948" xr:uid="{00000000-0005-0000-0000-000008070000}"/>
    <cellStyle name="Comma 6 3 6 6 2" xfId="1949" xr:uid="{00000000-0005-0000-0000-000009070000}"/>
    <cellStyle name="Comma 6 3 6 6 3" xfId="1950" xr:uid="{00000000-0005-0000-0000-00000A070000}"/>
    <cellStyle name="Comma 6 3 6 7" xfId="1951" xr:uid="{00000000-0005-0000-0000-00000B070000}"/>
    <cellStyle name="Comma 6 3 6 8" xfId="1952" xr:uid="{00000000-0005-0000-0000-00000C070000}"/>
    <cellStyle name="Comma 6 3 6 9" xfId="1953" xr:uid="{00000000-0005-0000-0000-00000D070000}"/>
    <cellStyle name="Comma 6 3 7" xfId="1954" xr:uid="{00000000-0005-0000-0000-00000E070000}"/>
    <cellStyle name="Comma 6 3 7 2" xfId="1955" xr:uid="{00000000-0005-0000-0000-00000F070000}"/>
    <cellStyle name="Comma 6 3 7 2 2" xfId="1956" xr:uid="{00000000-0005-0000-0000-000010070000}"/>
    <cellStyle name="Comma 6 3 7 2 3" xfId="1957" xr:uid="{00000000-0005-0000-0000-000011070000}"/>
    <cellStyle name="Comma 6 3 7 3" xfId="1958" xr:uid="{00000000-0005-0000-0000-000012070000}"/>
    <cellStyle name="Comma 6 3 7 4" xfId="1959" xr:uid="{00000000-0005-0000-0000-000013070000}"/>
    <cellStyle name="Comma 6 3 8" xfId="1960" xr:uid="{00000000-0005-0000-0000-000014070000}"/>
    <cellStyle name="Comma 6 3 8 2" xfId="1961" xr:uid="{00000000-0005-0000-0000-000015070000}"/>
    <cellStyle name="Comma 6 3 8 2 2" xfId="1962" xr:uid="{00000000-0005-0000-0000-000016070000}"/>
    <cellStyle name="Comma 6 3 8 2 3" xfId="1963" xr:uid="{00000000-0005-0000-0000-000017070000}"/>
    <cellStyle name="Comma 6 3 8 3" xfId="1964" xr:uid="{00000000-0005-0000-0000-000018070000}"/>
    <cellStyle name="Comma 6 3 8 4" xfId="1965" xr:uid="{00000000-0005-0000-0000-000019070000}"/>
    <cellStyle name="Comma 6 3 9" xfId="1966" xr:uid="{00000000-0005-0000-0000-00001A070000}"/>
    <cellStyle name="Comma 6 3 9 2" xfId="1967" xr:uid="{00000000-0005-0000-0000-00001B070000}"/>
    <cellStyle name="Comma 6 3 9 2 2" xfId="1968" xr:uid="{00000000-0005-0000-0000-00001C070000}"/>
    <cellStyle name="Comma 6 3 9 2 3" xfId="1969" xr:uid="{00000000-0005-0000-0000-00001D070000}"/>
    <cellStyle name="Comma 6 3 9 3" xfId="1970" xr:uid="{00000000-0005-0000-0000-00001E070000}"/>
    <cellStyle name="Comma 6 3 9 4" xfId="1971" xr:uid="{00000000-0005-0000-0000-00001F070000}"/>
    <cellStyle name="Comma 6 4" xfId="1972" xr:uid="{00000000-0005-0000-0000-000020070000}"/>
    <cellStyle name="Comma 6 4 10" xfId="1973" xr:uid="{00000000-0005-0000-0000-000021070000}"/>
    <cellStyle name="Comma 6 4 10 2" xfId="1974" xr:uid="{00000000-0005-0000-0000-000022070000}"/>
    <cellStyle name="Comma 6 4 10 3" xfId="1975" xr:uid="{00000000-0005-0000-0000-000023070000}"/>
    <cellStyle name="Comma 6 4 11" xfId="1976" xr:uid="{00000000-0005-0000-0000-000024070000}"/>
    <cellStyle name="Comma 6 4 12" xfId="1977" xr:uid="{00000000-0005-0000-0000-000025070000}"/>
    <cellStyle name="Comma 6 4 13" xfId="1978" xr:uid="{00000000-0005-0000-0000-000026070000}"/>
    <cellStyle name="Comma 6 4 2" xfId="1979" xr:uid="{00000000-0005-0000-0000-000027070000}"/>
    <cellStyle name="Comma 6 4 2 10" xfId="1980" xr:uid="{00000000-0005-0000-0000-000028070000}"/>
    <cellStyle name="Comma 6 4 2 11" xfId="1981" xr:uid="{00000000-0005-0000-0000-000029070000}"/>
    <cellStyle name="Comma 6 4 2 2" xfId="1982" xr:uid="{00000000-0005-0000-0000-00002A070000}"/>
    <cellStyle name="Comma 6 4 2 2 10" xfId="1983" xr:uid="{00000000-0005-0000-0000-00002B070000}"/>
    <cellStyle name="Comma 6 4 2 2 2" xfId="1984" xr:uid="{00000000-0005-0000-0000-00002C070000}"/>
    <cellStyle name="Comma 6 4 2 2 2 2" xfId="1985" xr:uid="{00000000-0005-0000-0000-00002D070000}"/>
    <cellStyle name="Comma 6 4 2 2 2 2 2" xfId="1986" xr:uid="{00000000-0005-0000-0000-00002E070000}"/>
    <cellStyle name="Comma 6 4 2 2 2 2 3" xfId="1987" xr:uid="{00000000-0005-0000-0000-00002F070000}"/>
    <cellStyle name="Comma 6 4 2 2 2 3" xfId="1988" xr:uid="{00000000-0005-0000-0000-000030070000}"/>
    <cellStyle name="Comma 6 4 2 2 2 4" xfId="1989" xr:uid="{00000000-0005-0000-0000-000031070000}"/>
    <cellStyle name="Comma 6 4 2 2 3" xfId="1990" xr:uid="{00000000-0005-0000-0000-000032070000}"/>
    <cellStyle name="Comma 6 4 2 2 3 2" xfId="1991" xr:uid="{00000000-0005-0000-0000-000033070000}"/>
    <cellStyle name="Comma 6 4 2 2 3 2 2" xfId="1992" xr:uid="{00000000-0005-0000-0000-000034070000}"/>
    <cellStyle name="Comma 6 4 2 2 3 2 3" xfId="1993" xr:uid="{00000000-0005-0000-0000-000035070000}"/>
    <cellStyle name="Comma 6 4 2 2 3 3" xfId="1994" xr:uid="{00000000-0005-0000-0000-000036070000}"/>
    <cellStyle name="Comma 6 4 2 2 3 4" xfId="1995" xr:uid="{00000000-0005-0000-0000-000037070000}"/>
    <cellStyle name="Comma 6 4 2 2 4" xfId="1996" xr:uid="{00000000-0005-0000-0000-000038070000}"/>
    <cellStyle name="Comma 6 4 2 2 4 2" xfId="1997" xr:uid="{00000000-0005-0000-0000-000039070000}"/>
    <cellStyle name="Comma 6 4 2 2 4 2 2" xfId="1998" xr:uid="{00000000-0005-0000-0000-00003A070000}"/>
    <cellStyle name="Comma 6 4 2 2 4 2 3" xfId="1999" xr:uid="{00000000-0005-0000-0000-00003B070000}"/>
    <cellStyle name="Comma 6 4 2 2 4 3" xfId="2000" xr:uid="{00000000-0005-0000-0000-00003C070000}"/>
    <cellStyle name="Comma 6 4 2 2 4 4" xfId="2001" xr:uid="{00000000-0005-0000-0000-00003D070000}"/>
    <cellStyle name="Comma 6 4 2 2 5" xfId="2002" xr:uid="{00000000-0005-0000-0000-00003E070000}"/>
    <cellStyle name="Comma 6 4 2 2 5 2" xfId="2003" xr:uid="{00000000-0005-0000-0000-00003F070000}"/>
    <cellStyle name="Comma 6 4 2 2 5 2 2" xfId="2004" xr:uid="{00000000-0005-0000-0000-000040070000}"/>
    <cellStyle name="Comma 6 4 2 2 5 2 3" xfId="2005" xr:uid="{00000000-0005-0000-0000-000041070000}"/>
    <cellStyle name="Comma 6 4 2 2 5 3" xfId="2006" xr:uid="{00000000-0005-0000-0000-000042070000}"/>
    <cellStyle name="Comma 6 4 2 2 5 4" xfId="2007" xr:uid="{00000000-0005-0000-0000-000043070000}"/>
    <cellStyle name="Comma 6 4 2 2 6" xfId="2008" xr:uid="{00000000-0005-0000-0000-000044070000}"/>
    <cellStyle name="Comma 6 4 2 2 6 2" xfId="2009" xr:uid="{00000000-0005-0000-0000-000045070000}"/>
    <cellStyle name="Comma 6 4 2 2 6 3" xfId="2010" xr:uid="{00000000-0005-0000-0000-000046070000}"/>
    <cellStyle name="Comma 6 4 2 2 7" xfId="2011" xr:uid="{00000000-0005-0000-0000-000047070000}"/>
    <cellStyle name="Comma 6 4 2 2 7 2" xfId="2012" xr:uid="{00000000-0005-0000-0000-000048070000}"/>
    <cellStyle name="Comma 6 4 2 2 7 3" xfId="2013" xr:uid="{00000000-0005-0000-0000-000049070000}"/>
    <cellStyle name="Comma 6 4 2 2 8" xfId="2014" xr:uid="{00000000-0005-0000-0000-00004A070000}"/>
    <cellStyle name="Comma 6 4 2 2 9" xfId="2015" xr:uid="{00000000-0005-0000-0000-00004B070000}"/>
    <cellStyle name="Comma 6 4 2 3" xfId="2016" xr:uid="{00000000-0005-0000-0000-00004C070000}"/>
    <cellStyle name="Comma 6 4 2 3 2" xfId="2017" xr:uid="{00000000-0005-0000-0000-00004D070000}"/>
    <cellStyle name="Comma 6 4 2 3 2 2" xfId="2018" xr:uid="{00000000-0005-0000-0000-00004E070000}"/>
    <cellStyle name="Comma 6 4 2 3 2 2 2" xfId="2019" xr:uid="{00000000-0005-0000-0000-00004F070000}"/>
    <cellStyle name="Comma 6 4 2 3 2 2 3" xfId="2020" xr:uid="{00000000-0005-0000-0000-000050070000}"/>
    <cellStyle name="Comma 6 4 2 3 2 3" xfId="2021" xr:uid="{00000000-0005-0000-0000-000051070000}"/>
    <cellStyle name="Comma 6 4 2 3 2 4" xfId="2022" xr:uid="{00000000-0005-0000-0000-000052070000}"/>
    <cellStyle name="Comma 6 4 2 3 3" xfId="2023" xr:uid="{00000000-0005-0000-0000-000053070000}"/>
    <cellStyle name="Comma 6 4 2 3 3 2" xfId="2024" xr:uid="{00000000-0005-0000-0000-000054070000}"/>
    <cellStyle name="Comma 6 4 2 3 3 2 2" xfId="2025" xr:uid="{00000000-0005-0000-0000-000055070000}"/>
    <cellStyle name="Comma 6 4 2 3 3 2 3" xfId="2026" xr:uid="{00000000-0005-0000-0000-000056070000}"/>
    <cellStyle name="Comma 6 4 2 3 3 3" xfId="2027" xr:uid="{00000000-0005-0000-0000-000057070000}"/>
    <cellStyle name="Comma 6 4 2 3 3 4" xfId="2028" xr:uid="{00000000-0005-0000-0000-000058070000}"/>
    <cellStyle name="Comma 6 4 2 3 4" xfId="2029" xr:uid="{00000000-0005-0000-0000-000059070000}"/>
    <cellStyle name="Comma 6 4 2 3 4 2" xfId="2030" xr:uid="{00000000-0005-0000-0000-00005A070000}"/>
    <cellStyle name="Comma 6 4 2 3 4 2 2" xfId="2031" xr:uid="{00000000-0005-0000-0000-00005B070000}"/>
    <cellStyle name="Comma 6 4 2 3 4 2 3" xfId="2032" xr:uid="{00000000-0005-0000-0000-00005C070000}"/>
    <cellStyle name="Comma 6 4 2 3 4 3" xfId="2033" xr:uid="{00000000-0005-0000-0000-00005D070000}"/>
    <cellStyle name="Comma 6 4 2 3 4 4" xfId="2034" xr:uid="{00000000-0005-0000-0000-00005E070000}"/>
    <cellStyle name="Comma 6 4 2 3 5" xfId="2035" xr:uid="{00000000-0005-0000-0000-00005F070000}"/>
    <cellStyle name="Comma 6 4 2 3 5 2" xfId="2036" xr:uid="{00000000-0005-0000-0000-000060070000}"/>
    <cellStyle name="Comma 6 4 2 3 5 3" xfId="2037" xr:uid="{00000000-0005-0000-0000-000061070000}"/>
    <cellStyle name="Comma 6 4 2 3 6" xfId="2038" xr:uid="{00000000-0005-0000-0000-000062070000}"/>
    <cellStyle name="Comma 6 4 2 3 6 2" xfId="2039" xr:uid="{00000000-0005-0000-0000-000063070000}"/>
    <cellStyle name="Comma 6 4 2 3 6 3" xfId="2040" xr:uid="{00000000-0005-0000-0000-000064070000}"/>
    <cellStyle name="Comma 6 4 2 3 7" xfId="2041" xr:uid="{00000000-0005-0000-0000-000065070000}"/>
    <cellStyle name="Comma 6 4 2 3 8" xfId="2042" xr:uid="{00000000-0005-0000-0000-000066070000}"/>
    <cellStyle name="Comma 6 4 2 3 9" xfId="2043" xr:uid="{00000000-0005-0000-0000-000067070000}"/>
    <cellStyle name="Comma 6 4 2 4" xfId="2044" xr:uid="{00000000-0005-0000-0000-000068070000}"/>
    <cellStyle name="Comma 6 4 2 4 2" xfId="2045" xr:uid="{00000000-0005-0000-0000-000069070000}"/>
    <cellStyle name="Comma 6 4 2 4 2 2" xfId="2046" xr:uid="{00000000-0005-0000-0000-00006A070000}"/>
    <cellStyle name="Comma 6 4 2 4 2 3" xfId="2047" xr:uid="{00000000-0005-0000-0000-00006B070000}"/>
    <cellStyle name="Comma 6 4 2 4 3" xfId="2048" xr:uid="{00000000-0005-0000-0000-00006C070000}"/>
    <cellStyle name="Comma 6 4 2 4 4" xfId="2049" xr:uid="{00000000-0005-0000-0000-00006D070000}"/>
    <cellStyle name="Comma 6 4 2 5" xfId="2050" xr:uid="{00000000-0005-0000-0000-00006E070000}"/>
    <cellStyle name="Comma 6 4 2 5 2" xfId="2051" xr:uid="{00000000-0005-0000-0000-00006F070000}"/>
    <cellStyle name="Comma 6 4 2 5 2 2" xfId="2052" xr:uid="{00000000-0005-0000-0000-000070070000}"/>
    <cellStyle name="Comma 6 4 2 5 2 3" xfId="2053" xr:uid="{00000000-0005-0000-0000-000071070000}"/>
    <cellStyle name="Comma 6 4 2 5 3" xfId="2054" xr:uid="{00000000-0005-0000-0000-000072070000}"/>
    <cellStyle name="Comma 6 4 2 5 4" xfId="2055" xr:uid="{00000000-0005-0000-0000-000073070000}"/>
    <cellStyle name="Comma 6 4 2 6" xfId="2056" xr:uid="{00000000-0005-0000-0000-000074070000}"/>
    <cellStyle name="Comma 6 4 2 6 2" xfId="2057" xr:uid="{00000000-0005-0000-0000-000075070000}"/>
    <cellStyle name="Comma 6 4 2 6 2 2" xfId="2058" xr:uid="{00000000-0005-0000-0000-000076070000}"/>
    <cellStyle name="Comma 6 4 2 6 2 3" xfId="2059" xr:uid="{00000000-0005-0000-0000-000077070000}"/>
    <cellStyle name="Comma 6 4 2 6 3" xfId="2060" xr:uid="{00000000-0005-0000-0000-000078070000}"/>
    <cellStyle name="Comma 6 4 2 6 4" xfId="2061" xr:uid="{00000000-0005-0000-0000-000079070000}"/>
    <cellStyle name="Comma 6 4 2 7" xfId="2062" xr:uid="{00000000-0005-0000-0000-00007A070000}"/>
    <cellStyle name="Comma 6 4 2 7 2" xfId="2063" xr:uid="{00000000-0005-0000-0000-00007B070000}"/>
    <cellStyle name="Comma 6 4 2 7 3" xfId="2064" xr:uid="{00000000-0005-0000-0000-00007C070000}"/>
    <cellStyle name="Comma 6 4 2 8" xfId="2065" xr:uid="{00000000-0005-0000-0000-00007D070000}"/>
    <cellStyle name="Comma 6 4 2 8 2" xfId="2066" xr:uid="{00000000-0005-0000-0000-00007E070000}"/>
    <cellStyle name="Comma 6 4 2 8 3" xfId="2067" xr:uid="{00000000-0005-0000-0000-00007F070000}"/>
    <cellStyle name="Comma 6 4 2 9" xfId="2068" xr:uid="{00000000-0005-0000-0000-000080070000}"/>
    <cellStyle name="Comma 6 4 3" xfId="2069" xr:uid="{00000000-0005-0000-0000-000081070000}"/>
    <cellStyle name="Comma 6 4 3 10" xfId="2070" xr:uid="{00000000-0005-0000-0000-000082070000}"/>
    <cellStyle name="Comma 6 4 3 11" xfId="2071" xr:uid="{00000000-0005-0000-0000-000083070000}"/>
    <cellStyle name="Comma 6 4 3 2" xfId="2072" xr:uid="{00000000-0005-0000-0000-000084070000}"/>
    <cellStyle name="Comma 6 4 3 2 10" xfId="2073" xr:uid="{00000000-0005-0000-0000-000085070000}"/>
    <cellStyle name="Comma 6 4 3 2 2" xfId="2074" xr:uid="{00000000-0005-0000-0000-000086070000}"/>
    <cellStyle name="Comma 6 4 3 2 2 2" xfId="2075" xr:uid="{00000000-0005-0000-0000-000087070000}"/>
    <cellStyle name="Comma 6 4 3 2 2 2 2" xfId="2076" xr:uid="{00000000-0005-0000-0000-000088070000}"/>
    <cellStyle name="Comma 6 4 3 2 2 2 3" xfId="2077" xr:uid="{00000000-0005-0000-0000-000089070000}"/>
    <cellStyle name="Comma 6 4 3 2 2 3" xfId="2078" xr:uid="{00000000-0005-0000-0000-00008A070000}"/>
    <cellStyle name="Comma 6 4 3 2 2 4" xfId="2079" xr:uid="{00000000-0005-0000-0000-00008B070000}"/>
    <cellStyle name="Comma 6 4 3 2 3" xfId="2080" xr:uid="{00000000-0005-0000-0000-00008C070000}"/>
    <cellStyle name="Comma 6 4 3 2 3 2" xfId="2081" xr:uid="{00000000-0005-0000-0000-00008D070000}"/>
    <cellStyle name="Comma 6 4 3 2 3 2 2" xfId="2082" xr:uid="{00000000-0005-0000-0000-00008E070000}"/>
    <cellStyle name="Comma 6 4 3 2 3 2 3" xfId="2083" xr:uid="{00000000-0005-0000-0000-00008F070000}"/>
    <cellStyle name="Comma 6 4 3 2 3 3" xfId="2084" xr:uid="{00000000-0005-0000-0000-000090070000}"/>
    <cellStyle name="Comma 6 4 3 2 3 4" xfId="2085" xr:uid="{00000000-0005-0000-0000-000091070000}"/>
    <cellStyle name="Comma 6 4 3 2 4" xfId="2086" xr:uid="{00000000-0005-0000-0000-000092070000}"/>
    <cellStyle name="Comma 6 4 3 2 4 2" xfId="2087" xr:uid="{00000000-0005-0000-0000-000093070000}"/>
    <cellStyle name="Comma 6 4 3 2 4 2 2" xfId="2088" xr:uid="{00000000-0005-0000-0000-000094070000}"/>
    <cellStyle name="Comma 6 4 3 2 4 2 3" xfId="2089" xr:uid="{00000000-0005-0000-0000-000095070000}"/>
    <cellStyle name="Comma 6 4 3 2 4 3" xfId="2090" xr:uid="{00000000-0005-0000-0000-000096070000}"/>
    <cellStyle name="Comma 6 4 3 2 4 4" xfId="2091" xr:uid="{00000000-0005-0000-0000-000097070000}"/>
    <cellStyle name="Comma 6 4 3 2 5" xfId="2092" xr:uid="{00000000-0005-0000-0000-000098070000}"/>
    <cellStyle name="Comma 6 4 3 2 5 2" xfId="2093" xr:uid="{00000000-0005-0000-0000-000099070000}"/>
    <cellStyle name="Comma 6 4 3 2 5 2 2" xfId="2094" xr:uid="{00000000-0005-0000-0000-00009A070000}"/>
    <cellStyle name="Comma 6 4 3 2 5 2 3" xfId="2095" xr:uid="{00000000-0005-0000-0000-00009B070000}"/>
    <cellStyle name="Comma 6 4 3 2 5 3" xfId="2096" xr:uid="{00000000-0005-0000-0000-00009C070000}"/>
    <cellStyle name="Comma 6 4 3 2 5 4" xfId="2097" xr:uid="{00000000-0005-0000-0000-00009D070000}"/>
    <cellStyle name="Comma 6 4 3 2 6" xfId="2098" xr:uid="{00000000-0005-0000-0000-00009E070000}"/>
    <cellStyle name="Comma 6 4 3 2 6 2" xfId="2099" xr:uid="{00000000-0005-0000-0000-00009F070000}"/>
    <cellStyle name="Comma 6 4 3 2 6 3" xfId="2100" xr:uid="{00000000-0005-0000-0000-0000A0070000}"/>
    <cellStyle name="Comma 6 4 3 2 7" xfId="2101" xr:uid="{00000000-0005-0000-0000-0000A1070000}"/>
    <cellStyle name="Comma 6 4 3 2 7 2" xfId="2102" xr:uid="{00000000-0005-0000-0000-0000A2070000}"/>
    <cellStyle name="Comma 6 4 3 2 7 3" xfId="2103" xr:uid="{00000000-0005-0000-0000-0000A3070000}"/>
    <cellStyle name="Comma 6 4 3 2 8" xfId="2104" xr:uid="{00000000-0005-0000-0000-0000A4070000}"/>
    <cellStyle name="Comma 6 4 3 2 9" xfId="2105" xr:uid="{00000000-0005-0000-0000-0000A5070000}"/>
    <cellStyle name="Comma 6 4 3 3" xfId="2106" xr:uid="{00000000-0005-0000-0000-0000A6070000}"/>
    <cellStyle name="Comma 6 4 3 3 2" xfId="2107" xr:uid="{00000000-0005-0000-0000-0000A7070000}"/>
    <cellStyle name="Comma 6 4 3 3 2 2" xfId="2108" xr:uid="{00000000-0005-0000-0000-0000A8070000}"/>
    <cellStyle name="Comma 6 4 3 3 2 2 2" xfId="2109" xr:uid="{00000000-0005-0000-0000-0000A9070000}"/>
    <cellStyle name="Comma 6 4 3 3 2 2 3" xfId="2110" xr:uid="{00000000-0005-0000-0000-0000AA070000}"/>
    <cellStyle name="Comma 6 4 3 3 2 3" xfId="2111" xr:uid="{00000000-0005-0000-0000-0000AB070000}"/>
    <cellStyle name="Comma 6 4 3 3 2 4" xfId="2112" xr:uid="{00000000-0005-0000-0000-0000AC070000}"/>
    <cellStyle name="Comma 6 4 3 3 3" xfId="2113" xr:uid="{00000000-0005-0000-0000-0000AD070000}"/>
    <cellStyle name="Comma 6 4 3 3 3 2" xfId="2114" xr:uid="{00000000-0005-0000-0000-0000AE070000}"/>
    <cellStyle name="Comma 6 4 3 3 3 2 2" xfId="2115" xr:uid="{00000000-0005-0000-0000-0000AF070000}"/>
    <cellStyle name="Comma 6 4 3 3 3 2 3" xfId="2116" xr:uid="{00000000-0005-0000-0000-0000B0070000}"/>
    <cellStyle name="Comma 6 4 3 3 3 3" xfId="2117" xr:uid="{00000000-0005-0000-0000-0000B1070000}"/>
    <cellStyle name="Comma 6 4 3 3 3 4" xfId="2118" xr:uid="{00000000-0005-0000-0000-0000B2070000}"/>
    <cellStyle name="Comma 6 4 3 3 4" xfId="2119" xr:uid="{00000000-0005-0000-0000-0000B3070000}"/>
    <cellStyle name="Comma 6 4 3 3 4 2" xfId="2120" xr:uid="{00000000-0005-0000-0000-0000B4070000}"/>
    <cellStyle name="Comma 6 4 3 3 4 2 2" xfId="2121" xr:uid="{00000000-0005-0000-0000-0000B5070000}"/>
    <cellStyle name="Comma 6 4 3 3 4 2 3" xfId="2122" xr:uid="{00000000-0005-0000-0000-0000B6070000}"/>
    <cellStyle name="Comma 6 4 3 3 4 3" xfId="2123" xr:uid="{00000000-0005-0000-0000-0000B7070000}"/>
    <cellStyle name="Comma 6 4 3 3 4 4" xfId="2124" xr:uid="{00000000-0005-0000-0000-0000B8070000}"/>
    <cellStyle name="Comma 6 4 3 3 5" xfId="2125" xr:uid="{00000000-0005-0000-0000-0000B9070000}"/>
    <cellStyle name="Comma 6 4 3 3 5 2" xfId="2126" xr:uid="{00000000-0005-0000-0000-0000BA070000}"/>
    <cellStyle name="Comma 6 4 3 3 5 3" xfId="2127" xr:uid="{00000000-0005-0000-0000-0000BB070000}"/>
    <cellStyle name="Comma 6 4 3 3 6" xfId="2128" xr:uid="{00000000-0005-0000-0000-0000BC070000}"/>
    <cellStyle name="Comma 6 4 3 3 6 2" xfId="2129" xr:uid="{00000000-0005-0000-0000-0000BD070000}"/>
    <cellStyle name="Comma 6 4 3 3 6 3" xfId="2130" xr:uid="{00000000-0005-0000-0000-0000BE070000}"/>
    <cellStyle name="Comma 6 4 3 3 7" xfId="2131" xr:uid="{00000000-0005-0000-0000-0000BF070000}"/>
    <cellStyle name="Comma 6 4 3 3 8" xfId="2132" xr:uid="{00000000-0005-0000-0000-0000C0070000}"/>
    <cellStyle name="Comma 6 4 3 3 9" xfId="2133" xr:uid="{00000000-0005-0000-0000-0000C1070000}"/>
    <cellStyle name="Comma 6 4 3 4" xfId="2134" xr:uid="{00000000-0005-0000-0000-0000C2070000}"/>
    <cellStyle name="Comma 6 4 3 4 2" xfId="2135" xr:uid="{00000000-0005-0000-0000-0000C3070000}"/>
    <cellStyle name="Comma 6 4 3 4 2 2" xfId="2136" xr:uid="{00000000-0005-0000-0000-0000C4070000}"/>
    <cellStyle name="Comma 6 4 3 4 2 3" xfId="2137" xr:uid="{00000000-0005-0000-0000-0000C5070000}"/>
    <cellStyle name="Comma 6 4 3 4 3" xfId="2138" xr:uid="{00000000-0005-0000-0000-0000C6070000}"/>
    <cellStyle name="Comma 6 4 3 4 4" xfId="2139" xr:uid="{00000000-0005-0000-0000-0000C7070000}"/>
    <cellStyle name="Comma 6 4 3 5" xfId="2140" xr:uid="{00000000-0005-0000-0000-0000C8070000}"/>
    <cellStyle name="Comma 6 4 3 5 2" xfId="2141" xr:uid="{00000000-0005-0000-0000-0000C9070000}"/>
    <cellStyle name="Comma 6 4 3 5 2 2" xfId="2142" xr:uid="{00000000-0005-0000-0000-0000CA070000}"/>
    <cellStyle name="Comma 6 4 3 5 2 3" xfId="2143" xr:uid="{00000000-0005-0000-0000-0000CB070000}"/>
    <cellStyle name="Comma 6 4 3 5 3" xfId="2144" xr:uid="{00000000-0005-0000-0000-0000CC070000}"/>
    <cellStyle name="Comma 6 4 3 5 4" xfId="2145" xr:uid="{00000000-0005-0000-0000-0000CD070000}"/>
    <cellStyle name="Comma 6 4 3 6" xfId="2146" xr:uid="{00000000-0005-0000-0000-0000CE070000}"/>
    <cellStyle name="Comma 6 4 3 6 2" xfId="2147" xr:uid="{00000000-0005-0000-0000-0000CF070000}"/>
    <cellStyle name="Comma 6 4 3 6 2 2" xfId="2148" xr:uid="{00000000-0005-0000-0000-0000D0070000}"/>
    <cellStyle name="Comma 6 4 3 6 2 3" xfId="2149" xr:uid="{00000000-0005-0000-0000-0000D1070000}"/>
    <cellStyle name="Comma 6 4 3 6 3" xfId="2150" xr:uid="{00000000-0005-0000-0000-0000D2070000}"/>
    <cellStyle name="Comma 6 4 3 6 4" xfId="2151" xr:uid="{00000000-0005-0000-0000-0000D3070000}"/>
    <cellStyle name="Comma 6 4 3 7" xfId="2152" xr:uid="{00000000-0005-0000-0000-0000D4070000}"/>
    <cellStyle name="Comma 6 4 3 7 2" xfId="2153" xr:uid="{00000000-0005-0000-0000-0000D5070000}"/>
    <cellStyle name="Comma 6 4 3 7 3" xfId="2154" xr:uid="{00000000-0005-0000-0000-0000D6070000}"/>
    <cellStyle name="Comma 6 4 3 8" xfId="2155" xr:uid="{00000000-0005-0000-0000-0000D7070000}"/>
    <cellStyle name="Comma 6 4 3 8 2" xfId="2156" xr:uid="{00000000-0005-0000-0000-0000D8070000}"/>
    <cellStyle name="Comma 6 4 3 8 3" xfId="2157" xr:uid="{00000000-0005-0000-0000-0000D9070000}"/>
    <cellStyle name="Comma 6 4 3 9" xfId="2158" xr:uid="{00000000-0005-0000-0000-0000DA070000}"/>
    <cellStyle name="Comma 6 4 4" xfId="2159" xr:uid="{00000000-0005-0000-0000-0000DB070000}"/>
    <cellStyle name="Comma 6 4 4 10" xfId="2160" xr:uid="{00000000-0005-0000-0000-0000DC070000}"/>
    <cellStyle name="Comma 6 4 4 2" xfId="2161" xr:uid="{00000000-0005-0000-0000-0000DD070000}"/>
    <cellStyle name="Comma 6 4 4 2 2" xfId="2162" xr:uid="{00000000-0005-0000-0000-0000DE070000}"/>
    <cellStyle name="Comma 6 4 4 2 2 2" xfId="2163" xr:uid="{00000000-0005-0000-0000-0000DF070000}"/>
    <cellStyle name="Comma 6 4 4 2 2 3" xfId="2164" xr:uid="{00000000-0005-0000-0000-0000E0070000}"/>
    <cellStyle name="Comma 6 4 4 2 3" xfId="2165" xr:uid="{00000000-0005-0000-0000-0000E1070000}"/>
    <cellStyle name="Comma 6 4 4 2 4" xfId="2166" xr:uid="{00000000-0005-0000-0000-0000E2070000}"/>
    <cellStyle name="Comma 6 4 4 3" xfId="2167" xr:uid="{00000000-0005-0000-0000-0000E3070000}"/>
    <cellStyle name="Comma 6 4 4 3 2" xfId="2168" xr:uid="{00000000-0005-0000-0000-0000E4070000}"/>
    <cellStyle name="Comma 6 4 4 3 2 2" xfId="2169" xr:uid="{00000000-0005-0000-0000-0000E5070000}"/>
    <cellStyle name="Comma 6 4 4 3 2 3" xfId="2170" xr:uid="{00000000-0005-0000-0000-0000E6070000}"/>
    <cellStyle name="Comma 6 4 4 3 3" xfId="2171" xr:uid="{00000000-0005-0000-0000-0000E7070000}"/>
    <cellStyle name="Comma 6 4 4 3 4" xfId="2172" xr:uid="{00000000-0005-0000-0000-0000E8070000}"/>
    <cellStyle name="Comma 6 4 4 4" xfId="2173" xr:uid="{00000000-0005-0000-0000-0000E9070000}"/>
    <cellStyle name="Comma 6 4 4 4 2" xfId="2174" xr:uid="{00000000-0005-0000-0000-0000EA070000}"/>
    <cellStyle name="Comma 6 4 4 4 2 2" xfId="2175" xr:uid="{00000000-0005-0000-0000-0000EB070000}"/>
    <cellStyle name="Comma 6 4 4 4 2 3" xfId="2176" xr:uid="{00000000-0005-0000-0000-0000EC070000}"/>
    <cellStyle name="Comma 6 4 4 4 3" xfId="2177" xr:uid="{00000000-0005-0000-0000-0000ED070000}"/>
    <cellStyle name="Comma 6 4 4 4 4" xfId="2178" xr:uid="{00000000-0005-0000-0000-0000EE070000}"/>
    <cellStyle name="Comma 6 4 4 5" xfId="2179" xr:uid="{00000000-0005-0000-0000-0000EF070000}"/>
    <cellStyle name="Comma 6 4 4 5 2" xfId="2180" xr:uid="{00000000-0005-0000-0000-0000F0070000}"/>
    <cellStyle name="Comma 6 4 4 5 2 2" xfId="2181" xr:uid="{00000000-0005-0000-0000-0000F1070000}"/>
    <cellStyle name="Comma 6 4 4 5 2 3" xfId="2182" xr:uid="{00000000-0005-0000-0000-0000F2070000}"/>
    <cellStyle name="Comma 6 4 4 5 3" xfId="2183" xr:uid="{00000000-0005-0000-0000-0000F3070000}"/>
    <cellStyle name="Comma 6 4 4 5 4" xfId="2184" xr:uid="{00000000-0005-0000-0000-0000F4070000}"/>
    <cellStyle name="Comma 6 4 4 6" xfId="2185" xr:uid="{00000000-0005-0000-0000-0000F5070000}"/>
    <cellStyle name="Comma 6 4 4 6 2" xfId="2186" xr:uid="{00000000-0005-0000-0000-0000F6070000}"/>
    <cellStyle name="Comma 6 4 4 6 3" xfId="2187" xr:uid="{00000000-0005-0000-0000-0000F7070000}"/>
    <cellStyle name="Comma 6 4 4 7" xfId="2188" xr:uid="{00000000-0005-0000-0000-0000F8070000}"/>
    <cellStyle name="Comma 6 4 4 7 2" xfId="2189" xr:uid="{00000000-0005-0000-0000-0000F9070000}"/>
    <cellStyle name="Comma 6 4 4 7 3" xfId="2190" xr:uid="{00000000-0005-0000-0000-0000FA070000}"/>
    <cellStyle name="Comma 6 4 4 8" xfId="2191" xr:uid="{00000000-0005-0000-0000-0000FB070000}"/>
    <cellStyle name="Comma 6 4 4 9" xfId="2192" xr:uid="{00000000-0005-0000-0000-0000FC070000}"/>
    <cellStyle name="Comma 6 4 5" xfId="2193" xr:uid="{00000000-0005-0000-0000-0000FD070000}"/>
    <cellStyle name="Comma 6 4 5 2" xfId="2194" xr:uid="{00000000-0005-0000-0000-0000FE070000}"/>
    <cellStyle name="Comma 6 4 5 2 2" xfId="2195" xr:uid="{00000000-0005-0000-0000-0000FF070000}"/>
    <cellStyle name="Comma 6 4 5 2 2 2" xfId="2196" xr:uid="{00000000-0005-0000-0000-000000080000}"/>
    <cellStyle name="Comma 6 4 5 2 2 3" xfId="2197" xr:uid="{00000000-0005-0000-0000-000001080000}"/>
    <cellStyle name="Comma 6 4 5 2 3" xfId="2198" xr:uid="{00000000-0005-0000-0000-000002080000}"/>
    <cellStyle name="Comma 6 4 5 2 4" xfId="2199" xr:uid="{00000000-0005-0000-0000-000003080000}"/>
    <cellStyle name="Comma 6 4 5 3" xfId="2200" xr:uid="{00000000-0005-0000-0000-000004080000}"/>
    <cellStyle name="Comma 6 4 5 3 2" xfId="2201" xr:uid="{00000000-0005-0000-0000-000005080000}"/>
    <cellStyle name="Comma 6 4 5 3 2 2" xfId="2202" xr:uid="{00000000-0005-0000-0000-000006080000}"/>
    <cellStyle name="Comma 6 4 5 3 2 3" xfId="2203" xr:uid="{00000000-0005-0000-0000-000007080000}"/>
    <cellStyle name="Comma 6 4 5 3 3" xfId="2204" xr:uid="{00000000-0005-0000-0000-000008080000}"/>
    <cellStyle name="Comma 6 4 5 3 4" xfId="2205" xr:uid="{00000000-0005-0000-0000-000009080000}"/>
    <cellStyle name="Comma 6 4 5 4" xfId="2206" xr:uid="{00000000-0005-0000-0000-00000A080000}"/>
    <cellStyle name="Comma 6 4 5 4 2" xfId="2207" xr:uid="{00000000-0005-0000-0000-00000B080000}"/>
    <cellStyle name="Comma 6 4 5 4 2 2" xfId="2208" xr:uid="{00000000-0005-0000-0000-00000C080000}"/>
    <cellStyle name="Comma 6 4 5 4 2 3" xfId="2209" xr:uid="{00000000-0005-0000-0000-00000D080000}"/>
    <cellStyle name="Comma 6 4 5 4 3" xfId="2210" xr:uid="{00000000-0005-0000-0000-00000E080000}"/>
    <cellStyle name="Comma 6 4 5 4 4" xfId="2211" xr:uid="{00000000-0005-0000-0000-00000F080000}"/>
    <cellStyle name="Comma 6 4 5 5" xfId="2212" xr:uid="{00000000-0005-0000-0000-000010080000}"/>
    <cellStyle name="Comma 6 4 5 5 2" xfId="2213" xr:uid="{00000000-0005-0000-0000-000011080000}"/>
    <cellStyle name="Comma 6 4 5 5 3" xfId="2214" xr:uid="{00000000-0005-0000-0000-000012080000}"/>
    <cellStyle name="Comma 6 4 5 6" xfId="2215" xr:uid="{00000000-0005-0000-0000-000013080000}"/>
    <cellStyle name="Comma 6 4 5 6 2" xfId="2216" xr:uid="{00000000-0005-0000-0000-000014080000}"/>
    <cellStyle name="Comma 6 4 5 6 3" xfId="2217" xr:uid="{00000000-0005-0000-0000-000015080000}"/>
    <cellStyle name="Comma 6 4 5 7" xfId="2218" xr:uid="{00000000-0005-0000-0000-000016080000}"/>
    <cellStyle name="Comma 6 4 5 8" xfId="2219" xr:uid="{00000000-0005-0000-0000-000017080000}"/>
    <cellStyle name="Comma 6 4 5 9" xfId="2220" xr:uid="{00000000-0005-0000-0000-000018080000}"/>
    <cellStyle name="Comma 6 4 6" xfId="2221" xr:uid="{00000000-0005-0000-0000-000019080000}"/>
    <cellStyle name="Comma 6 4 6 2" xfId="2222" xr:uid="{00000000-0005-0000-0000-00001A080000}"/>
    <cellStyle name="Comma 6 4 6 2 2" xfId="2223" xr:uid="{00000000-0005-0000-0000-00001B080000}"/>
    <cellStyle name="Comma 6 4 6 2 3" xfId="2224" xr:uid="{00000000-0005-0000-0000-00001C080000}"/>
    <cellStyle name="Comma 6 4 6 3" xfId="2225" xr:uid="{00000000-0005-0000-0000-00001D080000}"/>
    <cellStyle name="Comma 6 4 6 4" xfId="2226" xr:uid="{00000000-0005-0000-0000-00001E080000}"/>
    <cellStyle name="Comma 6 4 7" xfId="2227" xr:uid="{00000000-0005-0000-0000-00001F080000}"/>
    <cellStyle name="Comma 6 4 7 2" xfId="2228" xr:uid="{00000000-0005-0000-0000-000020080000}"/>
    <cellStyle name="Comma 6 4 7 2 2" xfId="2229" xr:uid="{00000000-0005-0000-0000-000021080000}"/>
    <cellStyle name="Comma 6 4 7 2 3" xfId="2230" xr:uid="{00000000-0005-0000-0000-000022080000}"/>
    <cellStyle name="Comma 6 4 7 3" xfId="2231" xr:uid="{00000000-0005-0000-0000-000023080000}"/>
    <cellStyle name="Comma 6 4 7 4" xfId="2232" xr:uid="{00000000-0005-0000-0000-000024080000}"/>
    <cellStyle name="Comma 6 4 8" xfId="2233" xr:uid="{00000000-0005-0000-0000-000025080000}"/>
    <cellStyle name="Comma 6 4 8 2" xfId="2234" xr:uid="{00000000-0005-0000-0000-000026080000}"/>
    <cellStyle name="Comma 6 4 8 2 2" xfId="2235" xr:uid="{00000000-0005-0000-0000-000027080000}"/>
    <cellStyle name="Comma 6 4 8 2 3" xfId="2236" xr:uid="{00000000-0005-0000-0000-000028080000}"/>
    <cellStyle name="Comma 6 4 8 3" xfId="2237" xr:uid="{00000000-0005-0000-0000-000029080000}"/>
    <cellStyle name="Comma 6 4 8 4" xfId="2238" xr:uid="{00000000-0005-0000-0000-00002A080000}"/>
    <cellStyle name="Comma 6 4 9" xfId="2239" xr:uid="{00000000-0005-0000-0000-00002B080000}"/>
    <cellStyle name="Comma 6 4 9 2" xfId="2240" xr:uid="{00000000-0005-0000-0000-00002C080000}"/>
    <cellStyle name="Comma 6 4 9 3" xfId="2241" xr:uid="{00000000-0005-0000-0000-00002D080000}"/>
    <cellStyle name="Comma 6 5" xfId="2242" xr:uid="{00000000-0005-0000-0000-00002E080000}"/>
    <cellStyle name="Comma 6 5 10" xfId="2243" xr:uid="{00000000-0005-0000-0000-00002F080000}"/>
    <cellStyle name="Comma 6 5 11" xfId="2244" xr:uid="{00000000-0005-0000-0000-000030080000}"/>
    <cellStyle name="Comma 6 5 2" xfId="2245" xr:uid="{00000000-0005-0000-0000-000031080000}"/>
    <cellStyle name="Comma 6 5 2 10" xfId="2246" xr:uid="{00000000-0005-0000-0000-000032080000}"/>
    <cellStyle name="Comma 6 5 2 2" xfId="2247" xr:uid="{00000000-0005-0000-0000-000033080000}"/>
    <cellStyle name="Comma 6 5 2 2 2" xfId="2248" xr:uid="{00000000-0005-0000-0000-000034080000}"/>
    <cellStyle name="Comma 6 5 2 2 2 2" xfId="2249" xr:uid="{00000000-0005-0000-0000-000035080000}"/>
    <cellStyle name="Comma 6 5 2 2 2 3" xfId="2250" xr:uid="{00000000-0005-0000-0000-000036080000}"/>
    <cellStyle name="Comma 6 5 2 2 3" xfId="2251" xr:uid="{00000000-0005-0000-0000-000037080000}"/>
    <cellStyle name="Comma 6 5 2 2 4" xfId="2252" xr:uid="{00000000-0005-0000-0000-000038080000}"/>
    <cellStyle name="Comma 6 5 2 3" xfId="2253" xr:uid="{00000000-0005-0000-0000-000039080000}"/>
    <cellStyle name="Comma 6 5 2 3 2" xfId="2254" xr:uid="{00000000-0005-0000-0000-00003A080000}"/>
    <cellStyle name="Comma 6 5 2 3 2 2" xfId="2255" xr:uid="{00000000-0005-0000-0000-00003B080000}"/>
    <cellStyle name="Comma 6 5 2 3 2 3" xfId="2256" xr:uid="{00000000-0005-0000-0000-00003C080000}"/>
    <cellStyle name="Comma 6 5 2 3 3" xfId="2257" xr:uid="{00000000-0005-0000-0000-00003D080000}"/>
    <cellStyle name="Comma 6 5 2 3 4" xfId="2258" xr:uid="{00000000-0005-0000-0000-00003E080000}"/>
    <cellStyle name="Comma 6 5 2 4" xfId="2259" xr:uid="{00000000-0005-0000-0000-00003F080000}"/>
    <cellStyle name="Comma 6 5 2 4 2" xfId="2260" xr:uid="{00000000-0005-0000-0000-000040080000}"/>
    <cellStyle name="Comma 6 5 2 4 2 2" xfId="2261" xr:uid="{00000000-0005-0000-0000-000041080000}"/>
    <cellStyle name="Comma 6 5 2 4 2 3" xfId="2262" xr:uid="{00000000-0005-0000-0000-000042080000}"/>
    <cellStyle name="Comma 6 5 2 4 3" xfId="2263" xr:uid="{00000000-0005-0000-0000-000043080000}"/>
    <cellStyle name="Comma 6 5 2 4 4" xfId="2264" xr:uid="{00000000-0005-0000-0000-000044080000}"/>
    <cellStyle name="Comma 6 5 2 5" xfId="2265" xr:uid="{00000000-0005-0000-0000-000045080000}"/>
    <cellStyle name="Comma 6 5 2 5 2" xfId="2266" xr:uid="{00000000-0005-0000-0000-000046080000}"/>
    <cellStyle name="Comma 6 5 2 5 2 2" xfId="2267" xr:uid="{00000000-0005-0000-0000-000047080000}"/>
    <cellStyle name="Comma 6 5 2 5 2 3" xfId="2268" xr:uid="{00000000-0005-0000-0000-000048080000}"/>
    <cellStyle name="Comma 6 5 2 5 3" xfId="2269" xr:uid="{00000000-0005-0000-0000-000049080000}"/>
    <cellStyle name="Comma 6 5 2 5 4" xfId="2270" xr:uid="{00000000-0005-0000-0000-00004A080000}"/>
    <cellStyle name="Comma 6 5 2 6" xfId="2271" xr:uid="{00000000-0005-0000-0000-00004B080000}"/>
    <cellStyle name="Comma 6 5 2 6 2" xfId="2272" xr:uid="{00000000-0005-0000-0000-00004C080000}"/>
    <cellStyle name="Comma 6 5 2 6 3" xfId="2273" xr:uid="{00000000-0005-0000-0000-00004D080000}"/>
    <cellStyle name="Comma 6 5 2 7" xfId="2274" xr:uid="{00000000-0005-0000-0000-00004E080000}"/>
    <cellStyle name="Comma 6 5 2 7 2" xfId="2275" xr:uid="{00000000-0005-0000-0000-00004F080000}"/>
    <cellStyle name="Comma 6 5 2 7 3" xfId="2276" xr:uid="{00000000-0005-0000-0000-000050080000}"/>
    <cellStyle name="Comma 6 5 2 8" xfId="2277" xr:uid="{00000000-0005-0000-0000-000051080000}"/>
    <cellStyle name="Comma 6 5 2 9" xfId="2278" xr:uid="{00000000-0005-0000-0000-000052080000}"/>
    <cellStyle name="Comma 6 5 3" xfId="2279" xr:uid="{00000000-0005-0000-0000-000053080000}"/>
    <cellStyle name="Comma 6 5 3 2" xfId="2280" xr:uid="{00000000-0005-0000-0000-000054080000}"/>
    <cellStyle name="Comma 6 5 3 2 2" xfId="2281" xr:uid="{00000000-0005-0000-0000-000055080000}"/>
    <cellStyle name="Comma 6 5 3 2 2 2" xfId="2282" xr:uid="{00000000-0005-0000-0000-000056080000}"/>
    <cellStyle name="Comma 6 5 3 2 2 3" xfId="2283" xr:uid="{00000000-0005-0000-0000-000057080000}"/>
    <cellStyle name="Comma 6 5 3 2 3" xfId="2284" xr:uid="{00000000-0005-0000-0000-000058080000}"/>
    <cellStyle name="Comma 6 5 3 2 4" xfId="2285" xr:uid="{00000000-0005-0000-0000-000059080000}"/>
    <cellStyle name="Comma 6 5 3 3" xfId="2286" xr:uid="{00000000-0005-0000-0000-00005A080000}"/>
    <cellStyle name="Comma 6 5 3 3 2" xfId="2287" xr:uid="{00000000-0005-0000-0000-00005B080000}"/>
    <cellStyle name="Comma 6 5 3 3 2 2" xfId="2288" xr:uid="{00000000-0005-0000-0000-00005C080000}"/>
    <cellStyle name="Comma 6 5 3 3 2 3" xfId="2289" xr:uid="{00000000-0005-0000-0000-00005D080000}"/>
    <cellStyle name="Comma 6 5 3 3 3" xfId="2290" xr:uid="{00000000-0005-0000-0000-00005E080000}"/>
    <cellStyle name="Comma 6 5 3 3 4" xfId="2291" xr:uid="{00000000-0005-0000-0000-00005F080000}"/>
    <cellStyle name="Comma 6 5 3 4" xfId="2292" xr:uid="{00000000-0005-0000-0000-000060080000}"/>
    <cellStyle name="Comma 6 5 3 4 2" xfId="2293" xr:uid="{00000000-0005-0000-0000-000061080000}"/>
    <cellStyle name="Comma 6 5 3 4 2 2" xfId="2294" xr:uid="{00000000-0005-0000-0000-000062080000}"/>
    <cellStyle name="Comma 6 5 3 4 2 3" xfId="2295" xr:uid="{00000000-0005-0000-0000-000063080000}"/>
    <cellStyle name="Comma 6 5 3 4 3" xfId="2296" xr:uid="{00000000-0005-0000-0000-000064080000}"/>
    <cellStyle name="Comma 6 5 3 4 4" xfId="2297" xr:uid="{00000000-0005-0000-0000-000065080000}"/>
    <cellStyle name="Comma 6 5 3 5" xfId="2298" xr:uid="{00000000-0005-0000-0000-000066080000}"/>
    <cellStyle name="Comma 6 5 3 5 2" xfId="2299" xr:uid="{00000000-0005-0000-0000-000067080000}"/>
    <cellStyle name="Comma 6 5 3 5 3" xfId="2300" xr:uid="{00000000-0005-0000-0000-000068080000}"/>
    <cellStyle name="Comma 6 5 3 6" xfId="2301" xr:uid="{00000000-0005-0000-0000-000069080000}"/>
    <cellStyle name="Comma 6 5 3 6 2" xfId="2302" xr:uid="{00000000-0005-0000-0000-00006A080000}"/>
    <cellStyle name="Comma 6 5 3 6 3" xfId="2303" xr:uid="{00000000-0005-0000-0000-00006B080000}"/>
    <cellStyle name="Comma 6 5 3 7" xfId="2304" xr:uid="{00000000-0005-0000-0000-00006C080000}"/>
    <cellStyle name="Comma 6 5 3 8" xfId="2305" xr:uid="{00000000-0005-0000-0000-00006D080000}"/>
    <cellStyle name="Comma 6 5 3 9" xfId="2306" xr:uid="{00000000-0005-0000-0000-00006E080000}"/>
    <cellStyle name="Comma 6 5 4" xfId="2307" xr:uid="{00000000-0005-0000-0000-00006F080000}"/>
    <cellStyle name="Comma 6 5 4 2" xfId="2308" xr:uid="{00000000-0005-0000-0000-000070080000}"/>
    <cellStyle name="Comma 6 5 4 2 2" xfId="2309" xr:uid="{00000000-0005-0000-0000-000071080000}"/>
    <cellStyle name="Comma 6 5 4 2 3" xfId="2310" xr:uid="{00000000-0005-0000-0000-000072080000}"/>
    <cellStyle name="Comma 6 5 4 3" xfId="2311" xr:uid="{00000000-0005-0000-0000-000073080000}"/>
    <cellStyle name="Comma 6 5 4 4" xfId="2312" xr:uid="{00000000-0005-0000-0000-000074080000}"/>
    <cellStyle name="Comma 6 5 5" xfId="2313" xr:uid="{00000000-0005-0000-0000-000075080000}"/>
    <cellStyle name="Comma 6 5 5 2" xfId="2314" xr:uid="{00000000-0005-0000-0000-000076080000}"/>
    <cellStyle name="Comma 6 5 5 2 2" xfId="2315" xr:uid="{00000000-0005-0000-0000-000077080000}"/>
    <cellStyle name="Comma 6 5 5 2 3" xfId="2316" xr:uid="{00000000-0005-0000-0000-000078080000}"/>
    <cellStyle name="Comma 6 5 5 3" xfId="2317" xr:uid="{00000000-0005-0000-0000-000079080000}"/>
    <cellStyle name="Comma 6 5 5 4" xfId="2318" xr:uid="{00000000-0005-0000-0000-00007A080000}"/>
    <cellStyle name="Comma 6 5 6" xfId="2319" xr:uid="{00000000-0005-0000-0000-00007B080000}"/>
    <cellStyle name="Comma 6 5 6 2" xfId="2320" xr:uid="{00000000-0005-0000-0000-00007C080000}"/>
    <cellStyle name="Comma 6 5 6 2 2" xfId="2321" xr:uid="{00000000-0005-0000-0000-00007D080000}"/>
    <cellStyle name="Comma 6 5 6 2 3" xfId="2322" xr:uid="{00000000-0005-0000-0000-00007E080000}"/>
    <cellStyle name="Comma 6 5 6 3" xfId="2323" xr:uid="{00000000-0005-0000-0000-00007F080000}"/>
    <cellStyle name="Comma 6 5 6 4" xfId="2324" xr:uid="{00000000-0005-0000-0000-000080080000}"/>
    <cellStyle name="Comma 6 5 7" xfId="2325" xr:uid="{00000000-0005-0000-0000-000081080000}"/>
    <cellStyle name="Comma 6 5 7 2" xfId="2326" xr:uid="{00000000-0005-0000-0000-000082080000}"/>
    <cellStyle name="Comma 6 5 7 3" xfId="2327" xr:uid="{00000000-0005-0000-0000-000083080000}"/>
    <cellStyle name="Comma 6 5 8" xfId="2328" xr:uid="{00000000-0005-0000-0000-000084080000}"/>
    <cellStyle name="Comma 6 5 8 2" xfId="2329" xr:uid="{00000000-0005-0000-0000-000085080000}"/>
    <cellStyle name="Comma 6 5 8 3" xfId="2330" xr:uid="{00000000-0005-0000-0000-000086080000}"/>
    <cellStyle name="Comma 6 5 9" xfId="2331" xr:uid="{00000000-0005-0000-0000-000087080000}"/>
    <cellStyle name="Comma 6 6" xfId="2332" xr:uid="{00000000-0005-0000-0000-000088080000}"/>
    <cellStyle name="Comma 6 6 10" xfId="2333" xr:uid="{00000000-0005-0000-0000-000089080000}"/>
    <cellStyle name="Comma 6 6 11" xfId="2334" xr:uid="{00000000-0005-0000-0000-00008A080000}"/>
    <cellStyle name="Comma 6 6 2" xfId="2335" xr:uid="{00000000-0005-0000-0000-00008B080000}"/>
    <cellStyle name="Comma 6 6 2 10" xfId="2336" xr:uid="{00000000-0005-0000-0000-00008C080000}"/>
    <cellStyle name="Comma 6 6 2 2" xfId="2337" xr:uid="{00000000-0005-0000-0000-00008D080000}"/>
    <cellStyle name="Comma 6 6 2 2 2" xfId="2338" xr:uid="{00000000-0005-0000-0000-00008E080000}"/>
    <cellStyle name="Comma 6 6 2 2 2 2" xfId="2339" xr:uid="{00000000-0005-0000-0000-00008F080000}"/>
    <cellStyle name="Comma 6 6 2 2 2 3" xfId="2340" xr:uid="{00000000-0005-0000-0000-000090080000}"/>
    <cellStyle name="Comma 6 6 2 2 3" xfId="2341" xr:uid="{00000000-0005-0000-0000-000091080000}"/>
    <cellStyle name="Comma 6 6 2 2 4" xfId="2342" xr:uid="{00000000-0005-0000-0000-000092080000}"/>
    <cellStyle name="Comma 6 6 2 3" xfId="2343" xr:uid="{00000000-0005-0000-0000-000093080000}"/>
    <cellStyle name="Comma 6 6 2 3 2" xfId="2344" xr:uid="{00000000-0005-0000-0000-000094080000}"/>
    <cellStyle name="Comma 6 6 2 3 2 2" xfId="2345" xr:uid="{00000000-0005-0000-0000-000095080000}"/>
    <cellStyle name="Comma 6 6 2 3 2 3" xfId="2346" xr:uid="{00000000-0005-0000-0000-000096080000}"/>
    <cellStyle name="Comma 6 6 2 3 3" xfId="2347" xr:uid="{00000000-0005-0000-0000-000097080000}"/>
    <cellStyle name="Comma 6 6 2 3 4" xfId="2348" xr:uid="{00000000-0005-0000-0000-000098080000}"/>
    <cellStyle name="Comma 6 6 2 4" xfId="2349" xr:uid="{00000000-0005-0000-0000-000099080000}"/>
    <cellStyle name="Comma 6 6 2 4 2" xfId="2350" xr:uid="{00000000-0005-0000-0000-00009A080000}"/>
    <cellStyle name="Comma 6 6 2 4 2 2" xfId="2351" xr:uid="{00000000-0005-0000-0000-00009B080000}"/>
    <cellStyle name="Comma 6 6 2 4 2 3" xfId="2352" xr:uid="{00000000-0005-0000-0000-00009C080000}"/>
    <cellStyle name="Comma 6 6 2 4 3" xfId="2353" xr:uid="{00000000-0005-0000-0000-00009D080000}"/>
    <cellStyle name="Comma 6 6 2 4 4" xfId="2354" xr:uid="{00000000-0005-0000-0000-00009E080000}"/>
    <cellStyle name="Comma 6 6 2 5" xfId="2355" xr:uid="{00000000-0005-0000-0000-00009F080000}"/>
    <cellStyle name="Comma 6 6 2 5 2" xfId="2356" xr:uid="{00000000-0005-0000-0000-0000A0080000}"/>
    <cellStyle name="Comma 6 6 2 5 2 2" xfId="2357" xr:uid="{00000000-0005-0000-0000-0000A1080000}"/>
    <cellStyle name="Comma 6 6 2 5 2 3" xfId="2358" xr:uid="{00000000-0005-0000-0000-0000A2080000}"/>
    <cellStyle name="Comma 6 6 2 5 3" xfId="2359" xr:uid="{00000000-0005-0000-0000-0000A3080000}"/>
    <cellStyle name="Comma 6 6 2 5 4" xfId="2360" xr:uid="{00000000-0005-0000-0000-0000A4080000}"/>
    <cellStyle name="Comma 6 6 2 6" xfId="2361" xr:uid="{00000000-0005-0000-0000-0000A5080000}"/>
    <cellStyle name="Comma 6 6 2 6 2" xfId="2362" xr:uid="{00000000-0005-0000-0000-0000A6080000}"/>
    <cellStyle name="Comma 6 6 2 6 3" xfId="2363" xr:uid="{00000000-0005-0000-0000-0000A7080000}"/>
    <cellStyle name="Comma 6 6 2 7" xfId="2364" xr:uid="{00000000-0005-0000-0000-0000A8080000}"/>
    <cellStyle name="Comma 6 6 2 7 2" xfId="2365" xr:uid="{00000000-0005-0000-0000-0000A9080000}"/>
    <cellStyle name="Comma 6 6 2 7 3" xfId="2366" xr:uid="{00000000-0005-0000-0000-0000AA080000}"/>
    <cellStyle name="Comma 6 6 2 8" xfId="2367" xr:uid="{00000000-0005-0000-0000-0000AB080000}"/>
    <cellStyle name="Comma 6 6 2 9" xfId="2368" xr:uid="{00000000-0005-0000-0000-0000AC080000}"/>
    <cellStyle name="Comma 6 6 3" xfId="2369" xr:uid="{00000000-0005-0000-0000-0000AD080000}"/>
    <cellStyle name="Comma 6 6 3 2" xfId="2370" xr:uid="{00000000-0005-0000-0000-0000AE080000}"/>
    <cellStyle name="Comma 6 6 3 2 2" xfId="2371" xr:uid="{00000000-0005-0000-0000-0000AF080000}"/>
    <cellStyle name="Comma 6 6 3 2 2 2" xfId="2372" xr:uid="{00000000-0005-0000-0000-0000B0080000}"/>
    <cellStyle name="Comma 6 6 3 2 2 3" xfId="2373" xr:uid="{00000000-0005-0000-0000-0000B1080000}"/>
    <cellStyle name="Comma 6 6 3 2 3" xfId="2374" xr:uid="{00000000-0005-0000-0000-0000B2080000}"/>
    <cellStyle name="Comma 6 6 3 2 4" xfId="2375" xr:uid="{00000000-0005-0000-0000-0000B3080000}"/>
    <cellStyle name="Comma 6 6 3 3" xfId="2376" xr:uid="{00000000-0005-0000-0000-0000B4080000}"/>
    <cellStyle name="Comma 6 6 3 3 2" xfId="2377" xr:uid="{00000000-0005-0000-0000-0000B5080000}"/>
    <cellStyle name="Comma 6 6 3 3 2 2" xfId="2378" xr:uid="{00000000-0005-0000-0000-0000B6080000}"/>
    <cellStyle name="Comma 6 6 3 3 2 3" xfId="2379" xr:uid="{00000000-0005-0000-0000-0000B7080000}"/>
    <cellStyle name="Comma 6 6 3 3 3" xfId="2380" xr:uid="{00000000-0005-0000-0000-0000B8080000}"/>
    <cellStyle name="Comma 6 6 3 3 4" xfId="2381" xr:uid="{00000000-0005-0000-0000-0000B9080000}"/>
    <cellStyle name="Comma 6 6 3 4" xfId="2382" xr:uid="{00000000-0005-0000-0000-0000BA080000}"/>
    <cellStyle name="Comma 6 6 3 4 2" xfId="2383" xr:uid="{00000000-0005-0000-0000-0000BB080000}"/>
    <cellStyle name="Comma 6 6 3 4 2 2" xfId="2384" xr:uid="{00000000-0005-0000-0000-0000BC080000}"/>
    <cellStyle name="Comma 6 6 3 4 2 3" xfId="2385" xr:uid="{00000000-0005-0000-0000-0000BD080000}"/>
    <cellStyle name="Comma 6 6 3 4 3" xfId="2386" xr:uid="{00000000-0005-0000-0000-0000BE080000}"/>
    <cellStyle name="Comma 6 6 3 4 4" xfId="2387" xr:uid="{00000000-0005-0000-0000-0000BF080000}"/>
    <cellStyle name="Comma 6 6 3 5" xfId="2388" xr:uid="{00000000-0005-0000-0000-0000C0080000}"/>
    <cellStyle name="Comma 6 6 3 5 2" xfId="2389" xr:uid="{00000000-0005-0000-0000-0000C1080000}"/>
    <cellStyle name="Comma 6 6 3 5 3" xfId="2390" xr:uid="{00000000-0005-0000-0000-0000C2080000}"/>
    <cellStyle name="Comma 6 6 3 6" xfId="2391" xr:uid="{00000000-0005-0000-0000-0000C3080000}"/>
    <cellStyle name="Comma 6 6 3 6 2" xfId="2392" xr:uid="{00000000-0005-0000-0000-0000C4080000}"/>
    <cellStyle name="Comma 6 6 3 6 3" xfId="2393" xr:uid="{00000000-0005-0000-0000-0000C5080000}"/>
    <cellStyle name="Comma 6 6 3 7" xfId="2394" xr:uid="{00000000-0005-0000-0000-0000C6080000}"/>
    <cellStyle name="Comma 6 6 3 8" xfId="2395" xr:uid="{00000000-0005-0000-0000-0000C7080000}"/>
    <cellStyle name="Comma 6 6 3 9" xfId="2396" xr:uid="{00000000-0005-0000-0000-0000C8080000}"/>
    <cellStyle name="Comma 6 6 4" xfId="2397" xr:uid="{00000000-0005-0000-0000-0000C9080000}"/>
    <cellStyle name="Comma 6 6 4 2" xfId="2398" xr:uid="{00000000-0005-0000-0000-0000CA080000}"/>
    <cellStyle name="Comma 6 6 4 2 2" xfId="2399" xr:uid="{00000000-0005-0000-0000-0000CB080000}"/>
    <cellStyle name="Comma 6 6 4 2 3" xfId="2400" xr:uid="{00000000-0005-0000-0000-0000CC080000}"/>
    <cellStyle name="Comma 6 6 4 3" xfId="2401" xr:uid="{00000000-0005-0000-0000-0000CD080000}"/>
    <cellStyle name="Comma 6 6 4 4" xfId="2402" xr:uid="{00000000-0005-0000-0000-0000CE080000}"/>
    <cellStyle name="Comma 6 6 5" xfId="2403" xr:uid="{00000000-0005-0000-0000-0000CF080000}"/>
    <cellStyle name="Comma 6 6 5 2" xfId="2404" xr:uid="{00000000-0005-0000-0000-0000D0080000}"/>
    <cellStyle name="Comma 6 6 5 2 2" xfId="2405" xr:uid="{00000000-0005-0000-0000-0000D1080000}"/>
    <cellStyle name="Comma 6 6 5 2 3" xfId="2406" xr:uid="{00000000-0005-0000-0000-0000D2080000}"/>
    <cellStyle name="Comma 6 6 5 3" xfId="2407" xr:uid="{00000000-0005-0000-0000-0000D3080000}"/>
    <cellStyle name="Comma 6 6 5 4" xfId="2408" xr:uid="{00000000-0005-0000-0000-0000D4080000}"/>
    <cellStyle name="Comma 6 6 6" xfId="2409" xr:uid="{00000000-0005-0000-0000-0000D5080000}"/>
    <cellStyle name="Comma 6 6 6 2" xfId="2410" xr:uid="{00000000-0005-0000-0000-0000D6080000}"/>
    <cellStyle name="Comma 6 6 6 2 2" xfId="2411" xr:uid="{00000000-0005-0000-0000-0000D7080000}"/>
    <cellStyle name="Comma 6 6 6 2 3" xfId="2412" xr:uid="{00000000-0005-0000-0000-0000D8080000}"/>
    <cellStyle name="Comma 6 6 6 3" xfId="2413" xr:uid="{00000000-0005-0000-0000-0000D9080000}"/>
    <cellStyle name="Comma 6 6 6 4" xfId="2414" xr:uid="{00000000-0005-0000-0000-0000DA080000}"/>
    <cellStyle name="Comma 6 6 7" xfId="2415" xr:uid="{00000000-0005-0000-0000-0000DB080000}"/>
    <cellStyle name="Comma 6 6 7 2" xfId="2416" xr:uid="{00000000-0005-0000-0000-0000DC080000}"/>
    <cellStyle name="Comma 6 6 7 3" xfId="2417" xr:uid="{00000000-0005-0000-0000-0000DD080000}"/>
    <cellStyle name="Comma 6 6 8" xfId="2418" xr:uid="{00000000-0005-0000-0000-0000DE080000}"/>
    <cellStyle name="Comma 6 6 8 2" xfId="2419" xr:uid="{00000000-0005-0000-0000-0000DF080000}"/>
    <cellStyle name="Comma 6 6 8 3" xfId="2420" xr:uid="{00000000-0005-0000-0000-0000E0080000}"/>
    <cellStyle name="Comma 6 6 9" xfId="2421" xr:uid="{00000000-0005-0000-0000-0000E1080000}"/>
    <cellStyle name="Comma 6 7" xfId="2422" xr:uid="{00000000-0005-0000-0000-0000E2080000}"/>
    <cellStyle name="Comma 6 7 10" xfId="2423" xr:uid="{00000000-0005-0000-0000-0000E3080000}"/>
    <cellStyle name="Comma 6 7 2" xfId="2424" xr:uid="{00000000-0005-0000-0000-0000E4080000}"/>
    <cellStyle name="Comma 6 7 2 2" xfId="2425" xr:uid="{00000000-0005-0000-0000-0000E5080000}"/>
    <cellStyle name="Comma 6 7 2 2 2" xfId="2426" xr:uid="{00000000-0005-0000-0000-0000E6080000}"/>
    <cellStyle name="Comma 6 7 2 2 3" xfId="2427" xr:uid="{00000000-0005-0000-0000-0000E7080000}"/>
    <cellStyle name="Comma 6 7 2 3" xfId="2428" xr:uid="{00000000-0005-0000-0000-0000E8080000}"/>
    <cellStyle name="Comma 6 7 2 4" xfId="2429" xr:uid="{00000000-0005-0000-0000-0000E9080000}"/>
    <cellStyle name="Comma 6 7 3" xfId="2430" xr:uid="{00000000-0005-0000-0000-0000EA080000}"/>
    <cellStyle name="Comma 6 7 3 2" xfId="2431" xr:uid="{00000000-0005-0000-0000-0000EB080000}"/>
    <cellStyle name="Comma 6 7 3 2 2" xfId="2432" xr:uid="{00000000-0005-0000-0000-0000EC080000}"/>
    <cellStyle name="Comma 6 7 3 2 3" xfId="2433" xr:uid="{00000000-0005-0000-0000-0000ED080000}"/>
    <cellStyle name="Comma 6 7 3 3" xfId="2434" xr:uid="{00000000-0005-0000-0000-0000EE080000}"/>
    <cellStyle name="Comma 6 7 3 4" xfId="2435" xr:uid="{00000000-0005-0000-0000-0000EF080000}"/>
    <cellStyle name="Comma 6 7 4" xfId="2436" xr:uid="{00000000-0005-0000-0000-0000F0080000}"/>
    <cellStyle name="Comma 6 7 4 2" xfId="2437" xr:uid="{00000000-0005-0000-0000-0000F1080000}"/>
    <cellStyle name="Comma 6 7 4 2 2" xfId="2438" xr:uid="{00000000-0005-0000-0000-0000F2080000}"/>
    <cellStyle name="Comma 6 7 4 2 3" xfId="2439" xr:uid="{00000000-0005-0000-0000-0000F3080000}"/>
    <cellStyle name="Comma 6 7 4 3" xfId="2440" xr:uid="{00000000-0005-0000-0000-0000F4080000}"/>
    <cellStyle name="Comma 6 7 4 4" xfId="2441" xr:uid="{00000000-0005-0000-0000-0000F5080000}"/>
    <cellStyle name="Comma 6 7 5" xfId="2442" xr:uid="{00000000-0005-0000-0000-0000F6080000}"/>
    <cellStyle name="Comma 6 7 5 2" xfId="2443" xr:uid="{00000000-0005-0000-0000-0000F7080000}"/>
    <cellStyle name="Comma 6 7 5 2 2" xfId="2444" xr:uid="{00000000-0005-0000-0000-0000F8080000}"/>
    <cellStyle name="Comma 6 7 5 2 3" xfId="2445" xr:uid="{00000000-0005-0000-0000-0000F9080000}"/>
    <cellStyle name="Comma 6 7 5 3" xfId="2446" xr:uid="{00000000-0005-0000-0000-0000FA080000}"/>
    <cellStyle name="Comma 6 7 5 4" xfId="2447" xr:uid="{00000000-0005-0000-0000-0000FB080000}"/>
    <cellStyle name="Comma 6 7 6" xfId="2448" xr:uid="{00000000-0005-0000-0000-0000FC080000}"/>
    <cellStyle name="Comma 6 7 6 2" xfId="2449" xr:uid="{00000000-0005-0000-0000-0000FD080000}"/>
    <cellStyle name="Comma 6 7 6 3" xfId="2450" xr:uid="{00000000-0005-0000-0000-0000FE080000}"/>
    <cellStyle name="Comma 6 7 7" xfId="2451" xr:uid="{00000000-0005-0000-0000-0000FF080000}"/>
    <cellStyle name="Comma 6 7 7 2" xfId="2452" xr:uid="{00000000-0005-0000-0000-000000090000}"/>
    <cellStyle name="Comma 6 7 7 3" xfId="2453" xr:uid="{00000000-0005-0000-0000-000001090000}"/>
    <cellStyle name="Comma 6 7 8" xfId="2454" xr:uid="{00000000-0005-0000-0000-000002090000}"/>
    <cellStyle name="Comma 6 7 9" xfId="2455" xr:uid="{00000000-0005-0000-0000-000003090000}"/>
    <cellStyle name="Comma 6 8" xfId="2456" xr:uid="{00000000-0005-0000-0000-000004090000}"/>
    <cellStyle name="Comma 6 8 2" xfId="2457" xr:uid="{00000000-0005-0000-0000-000005090000}"/>
    <cellStyle name="Comma 6 8 2 2" xfId="2458" xr:uid="{00000000-0005-0000-0000-000006090000}"/>
    <cellStyle name="Comma 6 8 2 2 2" xfId="2459" xr:uid="{00000000-0005-0000-0000-000007090000}"/>
    <cellStyle name="Comma 6 8 2 2 3" xfId="2460" xr:uid="{00000000-0005-0000-0000-000008090000}"/>
    <cellStyle name="Comma 6 8 2 3" xfId="2461" xr:uid="{00000000-0005-0000-0000-000009090000}"/>
    <cellStyle name="Comma 6 8 2 4" xfId="2462" xr:uid="{00000000-0005-0000-0000-00000A090000}"/>
    <cellStyle name="Comma 6 8 3" xfId="2463" xr:uid="{00000000-0005-0000-0000-00000B090000}"/>
    <cellStyle name="Comma 6 8 3 2" xfId="2464" xr:uid="{00000000-0005-0000-0000-00000C090000}"/>
    <cellStyle name="Comma 6 8 3 2 2" xfId="2465" xr:uid="{00000000-0005-0000-0000-00000D090000}"/>
    <cellStyle name="Comma 6 8 3 2 3" xfId="2466" xr:uid="{00000000-0005-0000-0000-00000E090000}"/>
    <cellStyle name="Comma 6 8 3 3" xfId="2467" xr:uid="{00000000-0005-0000-0000-00000F090000}"/>
    <cellStyle name="Comma 6 8 3 4" xfId="2468" xr:uid="{00000000-0005-0000-0000-000010090000}"/>
    <cellStyle name="Comma 6 8 4" xfId="2469" xr:uid="{00000000-0005-0000-0000-000011090000}"/>
    <cellStyle name="Comma 6 8 4 2" xfId="2470" xr:uid="{00000000-0005-0000-0000-000012090000}"/>
    <cellStyle name="Comma 6 8 4 2 2" xfId="2471" xr:uid="{00000000-0005-0000-0000-000013090000}"/>
    <cellStyle name="Comma 6 8 4 2 3" xfId="2472" xr:uid="{00000000-0005-0000-0000-000014090000}"/>
    <cellStyle name="Comma 6 8 4 3" xfId="2473" xr:uid="{00000000-0005-0000-0000-000015090000}"/>
    <cellStyle name="Comma 6 8 4 4" xfId="2474" xr:uid="{00000000-0005-0000-0000-000016090000}"/>
    <cellStyle name="Comma 6 8 5" xfId="2475" xr:uid="{00000000-0005-0000-0000-000017090000}"/>
    <cellStyle name="Comma 6 8 5 2" xfId="2476" xr:uid="{00000000-0005-0000-0000-000018090000}"/>
    <cellStyle name="Comma 6 8 5 3" xfId="2477" xr:uid="{00000000-0005-0000-0000-000019090000}"/>
    <cellStyle name="Comma 6 8 6" xfId="2478" xr:uid="{00000000-0005-0000-0000-00001A090000}"/>
    <cellStyle name="Comma 6 8 6 2" xfId="2479" xr:uid="{00000000-0005-0000-0000-00001B090000}"/>
    <cellStyle name="Comma 6 8 6 3" xfId="2480" xr:uid="{00000000-0005-0000-0000-00001C090000}"/>
    <cellStyle name="Comma 6 8 7" xfId="2481" xr:uid="{00000000-0005-0000-0000-00001D090000}"/>
    <cellStyle name="Comma 6 8 8" xfId="2482" xr:uid="{00000000-0005-0000-0000-00001E090000}"/>
    <cellStyle name="Comma 6 8 9" xfId="2483" xr:uid="{00000000-0005-0000-0000-00001F090000}"/>
    <cellStyle name="Comma 6 9" xfId="2484" xr:uid="{00000000-0005-0000-0000-000020090000}"/>
    <cellStyle name="Comma 6 9 2" xfId="2485" xr:uid="{00000000-0005-0000-0000-000021090000}"/>
    <cellStyle name="Comma 6 9 2 2" xfId="2486" xr:uid="{00000000-0005-0000-0000-000022090000}"/>
    <cellStyle name="Comma 6 9 2 3" xfId="2487" xr:uid="{00000000-0005-0000-0000-000023090000}"/>
    <cellStyle name="Comma 6 9 3" xfId="2488" xr:uid="{00000000-0005-0000-0000-000024090000}"/>
    <cellStyle name="Comma 6 9 4" xfId="2489" xr:uid="{00000000-0005-0000-0000-000025090000}"/>
    <cellStyle name="Comma 7" xfId="175" xr:uid="{00000000-0005-0000-0000-000026090000}"/>
    <cellStyle name="Comma 7 2" xfId="2490" xr:uid="{00000000-0005-0000-0000-000027090000}"/>
    <cellStyle name="Comma 8" xfId="176" xr:uid="{00000000-0005-0000-0000-000028090000}"/>
    <cellStyle name="Comma 8 10" xfId="2491" xr:uid="{00000000-0005-0000-0000-000029090000}"/>
    <cellStyle name="Comma 8 11" xfId="2492" xr:uid="{00000000-0005-0000-0000-00002A090000}"/>
    <cellStyle name="Comma 8 2" xfId="2493" xr:uid="{00000000-0005-0000-0000-00002B090000}"/>
    <cellStyle name="Comma 8 2 2" xfId="2494" xr:uid="{00000000-0005-0000-0000-00002C090000}"/>
    <cellStyle name="Comma 8 2 2 2" xfId="2495" xr:uid="{00000000-0005-0000-0000-00002D090000}"/>
    <cellStyle name="Comma 8 2 2 2 2" xfId="2496" xr:uid="{00000000-0005-0000-0000-00002E090000}"/>
    <cellStyle name="Comma 8 2 2 2 3" xfId="2497" xr:uid="{00000000-0005-0000-0000-00002F090000}"/>
    <cellStyle name="Comma 8 2 2 3" xfId="2498" xr:uid="{00000000-0005-0000-0000-000030090000}"/>
    <cellStyle name="Comma 8 2 2 4" xfId="2499" xr:uid="{00000000-0005-0000-0000-000031090000}"/>
    <cellStyle name="Comma 8 2 3" xfId="2500" xr:uid="{00000000-0005-0000-0000-000032090000}"/>
    <cellStyle name="Comma 8 2 3 2" xfId="2501" xr:uid="{00000000-0005-0000-0000-000033090000}"/>
    <cellStyle name="Comma 8 2 3 2 2" xfId="2502" xr:uid="{00000000-0005-0000-0000-000034090000}"/>
    <cellStyle name="Comma 8 2 3 2 3" xfId="2503" xr:uid="{00000000-0005-0000-0000-000035090000}"/>
    <cellStyle name="Comma 8 2 3 3" xfId="2504" xr:uid="{00000000-0005-0000-0000-000036090000}"/>
    <cellStyle name="Comma 8 2 3 4" xfId="2505" xr:uid="{00000000-0005-0000-0000-000037090000}"/>
    <cellStyle name="Comma 8 2 4" xfId="2506" xr:uid="{00000000-0005-0000-0000-000038090000}"/>
    <cellStyle name="Comma 8 2 4 2" xfId="2507" xr:uid="{00000000-0005-0000-0000-000039090000}"/>
    <cellStyle name="Comma 8 2 4 2 2" xfId="2508" xr:uid="{00000000-0005-0000-0000-00003A090000}"/>
    <cellStyle name="Comma 8 2 4 2 3" xfId="2509" xr:uid="{00000000-0005-0000-0000-00003B090000}"/>
    <cellStyle name="Comma 8 2 4 3" xfId="2510" xr:uid="{00000000-0005-0000-0000-00003C090000}"/>
    <cellStyle name="Comma 8 2 4 4" xfId="2511" xr:uid="{00000000-0005-0000-0000-00003D090000}"/>
    <cellStyle name="Comma 8 2 5" xfId="2512" xr:uid="{00000000-0005-0000-0000-00003E090000}"/>
    <cellStyle name="Comma 8 2 5 2" xfId="2513" xr:uid="{00000000-0005-0000-0000-00003F090000}"/>
    <cellStyle name="Comma 8 2 5 3" xfId="2514" xr:uid="{00000000-0005-0000-0000-000040090000}"/>
    <cellStyle name="Comma 8 2 6" xfId="2515" xr:uid="{00000000-0005-0000-0000-000041090000}"/>
    <cellStyle name="Comma 8 2 6 2" xfId="2516" xr:uid="{00000000-0005-0000-0000-000042090000}"/>
    <cellStyle name="Comma 8 2 6 3" xfId="2517" xr:uid="{00000000-0005-0000-0000-000043090000}"/>
    <cellStyle name="Comma 8 2 7" xfId="2518" xr:uid="{00000000-0005-0000-0000-000044090000}"/>
    <cellStyle name="Comma 8 2 8" xfId="2519" xr:uid="{00000000-0005-0000-0000-000045090000}"/>
    <cellStyle name="Comma 8 2 9" xfId="2520" xr:uid="{00000000-0005-0000-0000-000046090000}"/>
    <cellStyle name="Comma 8 3" xfId="2521" xr:uid="{00000000-0005-0000-0000-000047090000}"/>
    <cellStyle name="Comma 8 3 2" xfId="2522" xr:uid="{00000000-0005-0000-0000-000048090000}"/>
    <cellStyle name="Comma 8 3 2 2" xfId="2523" xr:uid="{00000000-0005-0000-0000-000049090000}"/>
    <cellStyle name="Comma 8 3 2 3" xfId="2524" xr:uid="{00000000-0005-0000-0000-00004A090000}"/>
    <cellStyle name="Comma 8 3 3" xfId="2525" xr:uid="{00000000-0005-0000-0000-00004B090000}"/>
    <cellStyle name="Comma 8 3 4" xfId="2526" xr:uid="{00000000-0005-0000-0000-00004C090000}"/>
    <cellStyle name="Comma 8 4" xfId="2527" xr:uid="{00000000-0005-0000-0000-00004D090000}"/>
    <cellStyle name="Comma 8 4 2" xfId="2528" xr:uid="{00000000-0005-0000-0000-00004E090000}"/>
    <cellStyle name="Comma 8 4 2 2" xfId="2529" xr:uid="{00000000-0005-0000-0000-00004F090000}"/>
    <cellStyle name="Comma 8 4 2 3" xfId="2530" xr:uid="{00000000-0005-0000-0000-000050090000}"/>
    <cellStyle name="Comma 8 4 3" xfId="2531" xr:uid="{00000000-0005-0000-0000-000051090000}"/>
    <cellStyle name="Comma 8 4 4" xfId="2532" xr:uid="{00000000-0005-0000-0000-000052090000}"/>
    <cellStyle name="Comma 8 5" xfId="2533" xr:uid="{00000000-0005-0000-0000-000053090000}"/>
    <cellStyle name="Comma 8 5 2" xfId="2534" xr:uid="{00000000-0005-0000-0000-000054090000}"/>
    <cellStyle name="Comma 8 5 2 2" xfId="2535" xr:uid="{00000000-0005-0000-0000-000055090000}"/>
    <cellStyle name="Comma 8 5 2 3" xfId="2536" xr:uid="{00000000-0005-0000-0000-000056090000}"/>
    <cellStyle name="Comma 8 5 3" xfId="2537" xr:uid="{00000000-0005-0000-0000-000057090000}"/>
    <cellStyle name="Comma 8 5 4" xfId="2538" xr:uid="{00000000-0005-0000-0000-000058090000}"/>
    <cellStyle name="Comma 8 6" xfId="2539" xr:uid="{00000000-0005-0000-0000-000059090000}"/>
    <cellStyle name="Comma 8 6 2" xfId="2540" xr:uid="{00000000-0005-0000-0000-00005A090000}"/>
    <cellStyle name="Comma 8 6 3" xfId="2541" xr:uid="{00000000-0005-0000-0000-00005B090000}"/>
    <cellStyle name="Comma 8 7" xfId="2542" xr:uid="{00000000-0005-0000-0000-00005C090000}"/>
    <cellStyle name="Comma 8 7 2" xfId="2543" xr:uid="{00000000-0005-0000-0000-00005D090000}"/>
    <cellStyle name="Comma 8 7 3" xfId="2544" xr:uid="{00000000-0005-0000-0000-00005E090000}"/>
    <cellStyle name="Comma 8 8" xfId="2545" xr:uid="{00000000-0005-0000-0000-00005F090000}"/>
    <cellStyle name="Comma 8 9" xfId="2546" xr:uid="{00000000-0005-0000-0000-000060090000}"/>
    <cellStyle name="Comma 9" xfId="177" xr:uid="{00000000-0005-0000-0000-000061090000}"/>
    <cellStyle name="Currency" xfId="2" builtinId="4"/>
    <cellStyle name="Currency 10" xfId="178" xr:uid="{00000000-0005-0000-0000-000063090000}"/>
    <cellStyle name="Currency 10 2" xfId="53" xr:uid="{00000000-0005-0000-0000-000064090000}"/>
    <cellStyle name="Currency 11" xfId="179" xr:uid="{00000000-0005-0000-0000-000065090000}"/>
    <cellStyle name="Currency 11 2" xfId="54" xr:uid="{00000000-0005-0000-0000-000066090000}"/>
    <cellStyle name="Currency 12" xfId="180" xr:uid="{00000000-0005-0000-0000-000067090000}"/>
    <cellStyle name="Currency 12 2" xfId="55" xr:uid="{00000000-0005-0000-0000-000068090000}"/>
    <cellStyle name="Currency 13" xfId="181" xr:uid="{00000000-0005-0000-0000-000069090000}"/>
    <cellStyle name="Currency 13 2" xfId="56" xr:uid="{00000000-0005-0000-0000-00006A090000}"/>
    <cellStyle name="Currency 14" xfId="182" xr:uid="{00000000-0005-0000-0000-00006B090000}"/>
    <cellStyle name="Currency 15" xfId="183" xr:uid="{00000000-0005-0000-0000-00006C090000}"/>
    <cellStyle name="Currency 15 2" xfId="57" xr:uid="{00000000-0005-0000-0000-00006D090000}"/>
    <cellStyle name="Currency 16" xfId="184" xr:uid="{00000000-0005-0000-0000-00006E090000}"/>
    <cellStyle name="Currency 16 2" xfId="58" xr:uid="{00000000-0005-0000-0000-00006F090000}"/>
    <cellStyle name="Currency 17" xfId="185" xr:uid="{00000000-0005-0000-0000-000070090000}"/>
    <cellStyle name="Currency 18" xfId="186" xr:uid="{00000000-0005-0000-0000-000071090000}"/>
    <cellStyle name="Currency 19" xfId="187" xr:uid="{00000000-0005-0000-0000-000072090000}"/>
    <cellStyle name="Currency 19 2" xfId="59" xr:uid="{00000000-0005-0000-0000-000073090000}"/>
    <cellStyle name="Currency 2" xfId="24" xr:uid="{00000000-0005-0000-0000-000074090000}"/>
    <cellStyle name="Currency 2 10" xfId="60" xr:uid="{00000000-0005-0000-0000-000075090000}"/>
    <cellStyle name="Currency 2 10 2" xfId="61" xr:uid="{00000000-0005-0000-0000-000076090000}"/>
    <cellStyle name="Currency 2 11" xfId="62" xr:uid="{00000000-0005-0000-0000-000077090000}"/>
    <cellStyle name="Currency 2 11 2" xfId="63" xr:uid="{00000000-0005-0000-0000-000078090000}"/>
    <cellStyle name="Currency 2 12" xfId="64" xr:uid="{00000000-0005-0000-0000-000079090000}"/>
    <cellStyle name="Currency 2 12 2" xfId="65" xr:uid="{00000000-0005-0000-0000-00007A090000}"/>
    <cellStyle name="Currency 2 13" xfId="66" xr:uid="{00000000-0005-0000-0000-00007B090000}"/>
    <cellStyle name="Currency 2 13 2" xfId="67" xr:uid="{00000000-0005-0000-0000-00007C090000}"/>
    <cellStyle name="Currency 2 14" xfId="68" xr:uid="{00000000-0005-0000-0000-00007D090000}"/>
    <cellStyle name="Currency 2 15" xfId="69" xr:uid="{00000000-0005-0000-0000-00007E090000}"/>
    <cellStyle name="Currency 2 16" xfId="70" xr:uid="{00000000-0005-0000-0000-00007F090000}"/>
    <cellStyle name="Currency 2 17" xfId="71" xr:uid="{00000000-0005-0000-0000-000080090000}"/>
    <cellStyle name="Currency 2 18" xfId="72" xr:uid="{00000000-0005-0000-0000-000081090000}"/>
    <cellStyle name="Currency 2 19" xfId="73" xr:uid="{00000000-0005-0000-0000-000082090000}"/>
    <cellStyle name="Currency 2 2" xfId="74" xr:uid="{00000000-0005-0000-0000-000083090000}"/>
    <cellStyle name="Currency 2 2 2" xfId="75" xr:uid="{00000000-0005-0000-0000-000084090000}"/>
    <cellStyle name="Currency 2 20" xfId="76" xr:uid="{00000000-0005-0000-0000-000085090000}"/>
    <cellStyle name="Currency 2 21" xfId="77" xr:uid="{00000000-0005-0000-0000-000086090000}"/>
    <cellStyle name="Currency 2 22" xfId="78" xr:uid="{00000000-0005-0000-0000-000087090000}"/>
    <cellStyle name="Currency 2 23" xfId="79" xr:uid="{00000000-0005-0000-0000-000088090000}"/>
    <cellStyle name="Currency 2 24" xfId="80" xr:uid="{00000000-0005-0000-0000-000089090000}"/>
    <cellStyle name="Currency 2 25" xfId="81" xr:uid="{00000000-0005-0000-0000-00008A090000}"/>
    <cellStyle name="Currency 2 26" xfId="82" xr:uid="{00000000-0005-0000-0000-00008B090000}"/>
    <cellStyle name="Currency 2 27" xfId="83" xr:uid="{00000000-0005-0000-0000-00008C090000}"/>
    <cellStyle name="Currency 2 28" xfId="84" xr:uid="{00000000-0005-0000-0000-00008D090000}"/>
    <cellStyle name="Currency 2 29" xfId="85" xr:uid="{00000000-0005-0000-0000-00008E090000}"/>
    <cellStyle name="Currency 2 3" xfId="86" xr:uid="{00000000-0005-0000-0000-00008F090000}"/>
    <cellStyle name="Currency 2 3 2" xfId="87" xr:uid="{00000000-0005-0000-0000-000090090000}"/>
    <cellStyle name="Currency 2 3 3" xfId="2547" xr:uid="{00000000-0005-0000-0000-000091090000}"/>
    <cellStyle name="Currency 2 30" xfId="188" xr:uid="{00000000-0005-0000-0000-000092090000}"/>
    <cellStyle name="Currency 2 31" xfId="2548" xr:uid="{00000000-0005-0000-0000-000093090000}"/>
    <cellStyle name="Currency 2 32" xfId="2549" xr:uid="{00000000-0005-0000-0000-000094090000}"/>
    <cellStyle name="Currency 2 33" xfId="2550" xr:uid="{00000000-0005-0000-0000-000095090000}"/>
    <cellStyle name="Currency 2 34" xfId="2551" xr:uid="{00000000-0005-0000-0000-000096090000}"/>
    <cellStyle name="Currency 2 35" xfId="2552" xr:uid="{00000000-0005-0000-0000-000097090000}"/>
    <cellStyle name="Currency 2 36" xfId="2553" xr:uid="{00000000-0005-0000-0000-000098090000}"/>
    <cellStyle name="Currency 2 37" xfId="2554" xr:uid="{00000000-0005-0000-0000-000099090000}"/>
    <cellStyle name="Currency 2 38" xfId="2555" xr:uid="{00000000-0005-0000-0000-00009A090000}"/>
    <cellStyle name="Currency 2 39" xfId="2556" xr:uid="{00000000-0005-0000-0000-00009B090000}"/>
    <cellStyle name="Currency 2 4" xfId="88" xr:uid="{00000000-0005-0000-0000-00009C090000}"/>
    <cellStyle name="Currency 2 4 2" xfId="89" xr:uid="{00000000-0005-0000-0000-00009D090000}"/>
    <cellStyle name="Currency 2 40" xfId="2557" xr:uid="{00000000-0005-0000-0000-00009E090000}"/>
    <cellStyle name="Currency 2 41" xfId="2558" xr:uid="{00000000-0005-0000-0000-00009F090000}"/>
    <cellStyle name="Currency 2 42" xfId="2559" xr:uid="{00000000-0005-0000-0000-0000A0090000}"/>
    <cellStyle name="Currency 2 43" xfId="2560" xr:uid="{00000000-0005-0000-0000-0000A1090000}"/>
    <cellStyle name="Currency 2 44" xfId="2561" xr:uid="{00000000-0005-0000-0000-0000A2090000}"/>
    <cellStyle name="Currency 2 45" xfId="2562" xr:uid="{00000000-0005-0000-0000-0000A3090000}"/>
    <cellStyle name="Currency 2 46" xfId="2563" xr:uid="{00000000-0005-0000-0000-0000A4090000}"/>
    <cellStyle name="Currency 2 47" xfId="2564" xr:uid="{00000000-0005-0000-0000-0000A5090000}"/>
    <cellStyle name="Currency 2 5" xfId="90" xr:uid="{00000000-0005-0000-0000-0000A6090000}"/>
    <cellStyle name="Currency 2 5 2" xfId="91" xr:uid="{00000000-0005-0000-0000-0000A7090000}"/>
    <cellStyle name="Currency 2 6" xfId="92" xr:uid="{00000000-0005-0000-0000-0000A8090000}"/>
    <cellStyle name="Currency 2 6 2" xfId="93" xr:uid="{00000000-0005-0000-0000-0000A9090000}"/>
    <cellStyle name="Currency 2 7" xfId="94" xr:uid="{00000000-0005-0000-0000-0000AA090000}"/>
    <cellStyle name="Currency 2 7 2" xfId="95" xr:uid="{00000000-0005-0000-0000-0000AB090000}"/>
    <cellStyle name="Currency 2 8" xfId="96" xr:uid="{00000000-0005-0000-0000-0000AC090000}"/>
    <cellStyle name="Currency 2 8 2" xfId="97" xr:uid="{00000000-0005-0000-0000-0000AD090000}"/>
    <cellStyle name="Currency 2 9" xfId="98" xr:uid="{00000000-0005-0000-0000-0000AE090000}"/>
    <cellStyle name="Currency 2 9 2" xfId="99" xr:uid="{00000000-0005-0000-0000-0000AF090000}"/>
    <cellStyle name="Currency 20" xfId="189" xr:uid="{00000000-0005-0000-0000-0000B0090000}"/>
    <cellStyle name="Currency 20 2" xfId="100" xr:uid="{00000000-0005-0000-0000-0000B1090000}"/>
    <cellStyle name="Currency 21" xfId="190" xr:uid="{00000000-0005-0000-0000-0000B2090000}"/>
    <cellStyle name="Currency 21 2" xfId="101" xr:uid="{00000000-0005-0000-0000-0000B3090000}"/>
    <cellStyle name="Currency 22" xfId="191" xr:uid="{00000000-0005-0000-0000-0000B4090000}"/>
    <cellStyle name="Currency 23" xfId="192" xr:uid="{00000000-0005-0000-0000-0000B5090000}"/>
    <cellStyle name="Currency 23 2" xfId="102" xr:uid="{00000000-0005-0000-0000-0000B6090000}"/>
    <cellStyle name="Currency 24" xfId="193" xr:uid="{00000000-0005-0000-0000-0000B7090000}"/>
    <cellStyle name="Currency 24 2" xfId="103" xr:uid="{00000000-0005-0000-0000-0000B8090000}"/>
    <cellStyle name="Currency 25" xfId="194" xr:uid="{00000000-0005-0000-0000-0000B9090000}"/>
    <cellStyle name="Currency 25 2" xfId="104" xr:uid="{00000000-0005-0000-0000-0000BA090000}"/>
    <cellStyle name="Currency 26" xfId="195" xr:uid="{00000000-0005-0000-0000-0000BB090000}"/>
    <cellStyle name="Currency 26 2" xfId="105" xr:uid="{00000000-0005-0000-0000-0000BC090000}"/>
    <cellStyle name="Currency 27" xfId="196" xr:uid="{00000000-0005-0000-0000-0000BD090000}"/>
    <cellStyle name="Currency 27 2" xfId="106" xr:uid="{00000000-0005-0000-0000-0000BE090000}"/>
    <cellStyle name="Currency 28" xfId="197" xr:uid="{00000000-0005-0000-0000-0000BF090000}"/>
    <cellStyle name="Currency 28 2" xfId="107" xr:uid="{00000000-0005-0000-0000-0000C0090000}"/>
    <cellStyle name="Currency 29" xfId="198" xr:uid="{00000000-0005-0000-0000-0000C1090000}"/>
    <cellStyle name="Currency 29 2" xfId="108" xr:uid="{00000000-0005-0000-0000-0000C2090000}"/>
    <cellStyle name="Currency 3" xfId="25" xr:uid="{00000000-0005-0000-0000-0000C3090000}"/>
    <cellStyle name="Currency 3 10" xfId="109" xr:uid="{00000000-0005-0000-0000-0000C4090000}"/>
    <cellStyle name="Currency 3 10 2" xfId="110" xr:uid="{00000000-0005-0000-0000-0000C5090000}"/>
    <cellStyle name="Currency 3 11" xfId="111" xr:uid="{00000000-0005-0000-0000-0000C6090000}"/>
    <cellStyle name="Currency 3 11 2" xfId="112" xr:uid="{00000000-0005-0000-0000-0000C7090000}"/>
    <cellStyle name="Currency 3 12" xfId="113" xr:uid="{00000000-0005-0000-0000-0000C8090000}"/>
    <cellStyle name="Currency 3 12 2" xfId="114" xr:uid="{00000000-0005-0000-0000-0000C9090000}"/>
    <cellStyle name="Currency 3 13" xfId="115" xr:uid="{00000000-0005-0000-0000-0000CA090000}"/>
    <cellStyle name="Currency 3 13 2" xfId="116" xr:uid="{00000000-0005-0000-0000-0000CB090000}"/>
    <cellStyle name="Currency 3 14" xfId="117" xr:uid="{00000000-0005-0000-0000-0000CC090000}"/>
    <cellStyle name="Currency 3 14 2" xfId="118" xr:uid="{00000000-0005-0000-0000-0000CD090000}"/>
    <cellStyle name="Currency 3 15" xfId="119" xr:uid="{00000000-0005-0000-0000-0000CE090000}"/>
    <cellStyle name="Currency 3 15 2" xfId="120" xr:uid="{00000000-0005-0000-0000-0000CF090000}"/>
    <cellStyle name="Currency 3 16" xfId="121" xr:uid="{00000000-0005-0000-0000-0000D0090000}"/>
    <cellStyle name="Currency 3 16 2" xfId="122" xr:uid="{00000000-0005-0000-0000-0000D1090000}"/>
    <cellStyle name="Currency 3 17" xfId="123" xr:uid="{00000000-0005-0000-0000-0000D2090000}"/>
    <cellStyle name="Currency 3 18" xfId="42272" xr:uid="{00000000-0005-0000-0000-0000D3090000}"/>
    <cellStyle name="Currency 3 2" xfId="124" xr:uid="{00000000-0005-0000-0000-0000D4090000}"/>
    <cellStyle name="Currency 3 2 2" xfId="125" xr:uid="{00000000-0005-0000-0000-0000D5090000}"/>
    <cellStyle name="Currency 3 2 3" xfId="2565" xr:uid="{00000000-0005-0000-0000-0000D6090000}"/>
    <cellStyle name="Currency 3 3" xfId="126" xr:uid="{00000000-0005-0000-0000-0000D7090000}"/>
    <cellStyle name="Currency 3 3 2" xfId="127" xr:uid="{00000000-0005-0000-0000-0000D8090000}"/>
    <cellStyle name="Currency 3 4" xfId="128" xr:uid="{00000000-0005-0000-0000-0000D9090000}"/>
    <cellStyle name="Currency 3 4 2" xfId="129" xr:uid="{00000000-0005-0000-0000-0000DA090000}"/>
    <cellStyle name="Currency 3 5" xfId="130" xr:uid="{00000000-0005-0000-0000-0000DB090000}"/>
    <cellStyle name="Currency 3 5 2" xfId="131" xr:uid="{00000000-0005-0000-0000-0000DC090000}"/>
    <cellStyle name="Currency 3 6" xfId="132" xr:uid="{00000000-0005-0000-0000-0000DD090000}"/>
    <cellStyle name="Currency 3 6 2" xfId="133" xr:uid="{00000000-0005-0000-0000-0000DE090000}"/>
    <cellStyle name="Currency 3 7" xfId="134" xr:uid="{00000000-0005-0000-0000-0000DF090000}"/>
    <cellStyle name="Currency 3 7 2" xfId="135" xr:uid="{00000000-0005-0000-0000-0000E0090000}"/>
    <cellStyle name="Currency 3 8" xfId="136" xr:uid="{00000000-0005-0000-0000-0000E1090000}"/>
    <cellStyle name="Currency 3 8 2" xfId="137" xr:uid="{00000000-0005-0000-0000-0000E2090000}"/>
    <cellStyle name="Currency 3 9" xfId="138" xr:uid="{00000000-0005-0000-0000-0000E3090000}"/>
    <cellStyle name="Currency 3 9 2" xfId="139" xr:uid="{00000000-0005-0000-0000-0000E4090000}"/>
    <cellStyle name="Currency 30" xfId="199" xr:uid="{00000000-0005-0000-0000-0000E5090000}"/>
    <cellStyle name="Currency 31" xfId="140" xr:uid="{00000000-0005-0000-0000-0000E6090000}"/>
    <cellStyle name="Currency 32" xfId="200" xr:uid="{00000000-0005-0000-0000-0000E7090000}"/>
    <cellStyle name="Currency 33" xfId="201" xr:uid="{00000000-0005-0000-0000-0000E8090000}"/>
    <cellStyle name="Currency 34" xfId="42317" xr:uid="{00000000-0005-0000-0000-0000E9090000}"/>
    <cellStyle name="Currency 35" xfId="2566" xr:uid="{00000000-0005-0000-0000-0000EA090000}"/>
    <cellStyle name="Currency 36" xfId="2567" xr:uid="{00000000-0005-0000-0000-0000EB090000}"/>
    <cellStyle name="Currency 37" xfId="42326" xr:uid="{A7348548-9ED1-4734-9342-D1FF189CAEC3}"/>
    <cellStyle name="Currency 4" xfId="32" xr:uid="{00000000-0005-0000-0000-0000EC090000}"/>
    <cellStyle name="Currency 4 2" xfId="141" xr:uid="{00000000-0005-0000-0000-0000ED090000}"/>
    <cellStyle name="Currency 4 2 2" xfId="2568" xr:uid="{00000000-0005-0000-0000-0000EE090000}"/>
    <cellStyle name="Currency 4 3" xfId="2569" xr:uid="{00000000-0005-0000-0000-0000EF090000}"/>
    <cellStyle name="Currency 4 4" xfId="2570" xr:uid="{00000000-0005-0000-0000-0000F0090000}"/>
    <cellStyle name="Currency 4 5" xfId="2571" xr:uid="{00000000-0005-0000-0000-0000F1090000}"/>
    <cellStyle name="Currency 5" xfId="202" xr:uid="{00000000-0005-0000-0000-0000F2090000}"/>
    <cellStyle name="Currency 5 10" xfId="2572" xr:uid="{00000000-0005-0000-0000-0000F3090000}"/>
    <cellStyle name="Currency 5 10 2" xfId="2573" xr:uid="{00000000-0005-0000-0000-0000F4090000}"/>
    <cellStyle name="Currency 5 10 2 2" xfId="2574" xr:uid="{00000000-0005-0000-0000-0000F5090000}"/>
    <cellStyle name="Currency 5 10 2 3" xfId="2575" xr:uid="{00000000-0005-0000-0000-0000F6090000}"/>
    <cellStyle name="Currency 5 10 3" xfId="2576" xr:uid="{00000000-0005-0000-0000-0000F7090000}"/>
    <cellStyle name="Currency 5 10 4" xfId="2577" xr:uid="{00000000-0005-0000-0000-0000F8090000}"/>
    <cellStyle name="Currency 5 11" xfId="2578" xr:uid="{00000000-0005-0000-0000-0000F9090000}"/>
    <cellStyle name="Currency 5 11 2" xfId="2579" xr:uid="{00000000-0005-0000-0000-0000FA090000}"/>
    <cellStyle name="Currency 5 11 2 2" xfId="2580" xr:uid="{00000000-0005-0000-0000-0000FB090000}"/>
    <cellStyle name="Currency 5 11 2 3" xfId="2581" xr:uid="{00000000-0005-0000-0000-0000FC090000}"/>
    <cellStyle name="Currency 5 11 3" xfId="2582" xr:uid="{00000000-0005-0000-0000-0000FD090000}"/>
    <cellStyle name="Currency 5 11 4" xfId="2583" xr:uid="{00000000-0005-0000-0000-0000FE090000}"/>
    <cellStyle name="Currency 5 12" xfId="2584" xr:uid="{00000000-0005-0000-0000-0000FF090000}"/>
    <cellStyle name="Currency 5 12 2" xfId="2585" xr:uid="{00000000-0005-0000-0000-0000000A0000}"/>
    <cellStyle name="Currency 5 12 3" xfId="2586" xr:uid="{00000000-0005-0000-0000-0000010A0000}"/>
    <cellStyle name="Currency 5 13" xfId="2587" xr:uid="{00000000-0005-0000-0000-0000020A0000}"/>
    <cellStyle name="Currency 5 13 2" xfId="2588" xr:uid="{00000000-0005-0000-0000-0000030A0000}"/>
    <cellStyle name="Currency 5 13 3" xfId="2589" xr:uid="{00000000-0005-0000-0000-0000040A0000}"/>
    <cellStyle name="Currency 5 14" xfId="2590" xr:uid="{00000000-0005-0000-0000-0000050A0000}"/>
    <cellStyle name="Currency 5 15" xfId="2591" xr:uid="{00000000-0005-0000-0000-0000060A0000}"/>
    <cellStyle name="Currency 5 16" xfId="2592" xr:uid="{00000000-0005-0000-0000-0000070A0000}"/>
    <cellStyle name="Currency 5 2" xfId="142" xr:uid="{00000000-0005-0000-0000-0000080A0000}"/>
    <cellStyle name="Currency 5 2 10" xfId="2593" xr:uid="{00000000-0005-0000-0000-0000090A0000}"/>
    <cellStyle name="Currency 5 2 10 2" xfId="2594" xr:uid="{00000000-0005-0000-0000-00000A0A0000}"/>
    <cellStyle name="Currency 5 2 10 2 2" xfId="2595" xr:uid="{00000000-0005-0000-0000-00000B0A0000}"/>
    <cellStyle name="Currency 5 2 10 2 3" xfId="2596" xr:uid="{00000000-0005-0000-0000-00000C0A0000}"/>
    <cellStyle name="Currency 5 2 10 3" xfId="2597" xr:uid="{00000000-0005-0000-0000-00000D0A0000}"/>
    <cellStyle name="Currency 5 2 10 4" xfId="2598" xr:uid="{00000000-0005-0000-0000-00000E0A0000}"/>
    <cellStyle name="Currency 5 2 11" xfId="2599" xr:uid="{00000000-0005-0000-0000-00000F0A0000}"/>
    <cellStyle name="Currency 5 2 11 2" xfId="2600" xr:uid="{00000000-0005-0000-0000-0000100A0000}"/>
    <cellStyle name="Currency 5 2 11 3" xfId="2601" xr:uid="{00000000-0005-0000-0000-0000110A0000}"/>
    <cellStyle name="Currency 5 2 12" xfId="2602" xr:uid="{00000000-0005-0000-0000-0000120A0000}"/>
    <cellStyle name="Currency 5 2 12 2" xfId="2603" xr:uid="{00000000-0005-0000-0000-0000130A0000}"/>
    <cellStyle name="Currency 5 2 12 3" xfId="2604" xr:uid="{00000000-0005-0000-0000-0000140A0000}"/>
    <cellStyle name="Currency 5 2 13" xfId="2605" xr:uid="{00000000-0005-0000-0000-0000150A0000}"/>
    <cellStyle name="Currency 5 2 14" xfId="2606" xr:uid="{00000000-0005-0000-0000-0000160A0000}"/>
    <cellStyle name="Currency 5 2 15" xfId="2607" xr:uid="{00000000-0005-0000-0000-0000170A0000}"/>
    <cellStyle name="Currency 5 2 2" xfId="2608" xr:uid="{00000000-0005-0000-0000-0000180A0000}"/>
    <cellStyle name="Currency 5 2 2 10" xfId="2609" xr:uid="{00000000-0005-0000-0000-0000190A0000}"/>
    <cellStyle name="Currency 5 2 2 10 2" xfId="2610" xr:uid="{00000000-0005-0000-0000-00001A0A0000}"/>
    <cellStyle name="Currency 5 2 2 10 3" xfId="2611" xr:uid="{00000000-0005-0000-0000-00001B0A0000}"/>
    <cellStyle name="Currency 5 2 2 11" xfId="2612" xr:uid="{00000000-0005-0000-0000-00001C0A0000}"/>
    <cellStyle name="Currency 5 2 2 11 2" xfId="2613" xr:uid="{00000000-0005-0000-0000-00001D0A0000}"/>
    <cellStyle name="Currency 5 2 2 11 3" xfId="2614" xr:uid="{00000000-0005-0000-0000-00001E0A0000}"/>
    <cellStyle name="Currency 5 2 2 12" xfId="2615" xr:uid="{00000000-0005-0000-0000-00001F0A0000}"/>
    <cellStyle name="Currency 5 2 2 13" xfId="2616" xr:uid="{00000000-0005-0000-0000-0000200A0000}"/>
    <cellStyle name="Currency 5 2 2 14" xfId="2617" xr:uid="{00000000-0005-0000-0000-0000210A0000}"/>
    <cellStyle name="Currency 5 2 2 2" xfId="2618" xr:uid="{00000000-0005-0000-0000-0000220A0000}"/>
    <cellStyle name="Currency 5 2 2 2 10" xfId="2619" xr:uid="{00000000-0005-0000-0000-0000230A0000}"/>
    <cellStyle name="Currency 5 2 2 2 10 2" xfId="2620" xr:uid="{00000000-0005-0000-0000-0000240A0000}"/>
    <cellStyle name="Currency 5 2 2 2 10 3" xfId="2621" xr:uid="{00000000-0005-0000-0000-0000250A0000}"/>
    <cellStyle name="Currency 5 2 2 2 11" xfId="2622" xr:uid="{00000000-0005-0000-0000-0000260A0000}"/>
    <cellStyle name="Currency 5 2 2 2 12" xfId="2623" xr:uid="{00000000-0005-0000-0000-0000270A0000}"/>
    <cellStyle name="Currency 5 2 2 2 13" xfId="2624" xr:uid="{00000000-0005-0000-0000-0000280A0000}"/>
    <cellStyle name="Currency 5 2 2 2 2" xfId="2625" xr:uid="{00000000-0005-0000-0000-0000290A0000}"/>
    <cellStyle name="Currency 5 2 2 2 2 10" xfId="2626" xr:uid="{00000000-0005-0000-0000-00002A0A0000}"/>
    <cellStyle name="Currency 5 2 2 2 2 11" xfId="2627" xr:uid="{00000000-0005-0000-0000-00002B0A0000}"/>
    <cellStyle name="Currency 5 2 2 2 2 2" xfId="2628" xr:uid="{00000000-0005-0000-0000-00002C0A0000}"/>
    <cellStyle name="Currency 5 2 2 2 2 2 10" xfId="2629" xr:uid="{00000000-0005-0000-0000-00002D0A0000}"/>
    <cellStyle name="Currency 5 2 2 2 2 2 2" xfId="2630" xr:uid="{00000000-0005-0000-0000-00002E0A0000}"/>
    <cellStyle name="Currency 5 2 2 2 2 2 2 2" xfId="2631" xr:uid="{00000000-0005-0000-0000-00002F0A0000}"/>
    <cellStyle name="Currency 5 2 2 2 2 2 2 2 2" xfId="2632" xr:uid="{00000000-0005-0000-0000-0000300A0000}"/>
    <cellStyle name="Currency 5 2 2 2 2 2 2 2 3" xfId="2633" xr:uid="{00000000-0005-0000-0000-0000310A0000}"/>
    <cellStyle name="Currency 5 2 2 2 2 2 2 3" xfId="2634" xr:uid="{00000000-0005-0000-0000-0000320A0000}"/>
    <cellStyle name="Currency 5 2 2 2 2 2 2 4" xfId="2635" xr:uid="{00000000-0005-0000-0000-0000330A0000}"/>
    <cellStyle name="Currency 5 2 2 2 2 2 3" xfId="2636" xr:uid="{00000000-0005-0000-0000-0000340A0000}"/>
    <cellStyle name="Currency 5 2 2 2 2 2 3 2" xfId="2637" xr:uid="{00000000-0005-0000-0000-0000350A0000}"/>
    <cellStyle name="Currency 5 2 2 2 2 2 3 2 2" xfId="2638" xr:uid="{00000000-0005-0000-0000-0000360A0000}"/>
    <cellStyle name="Currency 5 2 2 2 2 2 3 2 3" xfId="2639" xr:uid="{00000000-0005-0000-0000-0000370A0000}"/>
    <cellStyle name="Currency 5 2 2 2 2 2 3 3" xfId="2640" xr:uid="{00000000-0005-0000-0000-0000380A0000}"/>
    <cellStyle name="Currency 5 2 2 2 2 2 3 4" xfId="2641" xr:uid="{00000000-0005-0000-0000-0000390A0000}"/>
    <cellStyle name="Currency 5 2 2 2 2 2 4" xfId="2642" xr:uid="{00000000-0005-0000-0000-00003A0A0000}"/>
    <cellStyle name="Currency 5 2 2 2 2 2 4 2" xfId="2643" xr:uid="{00000000-0005-0000-0000-00003B0A0000}"/>
    <cellStyle name="Currency 5 2 2 2 2 2 4 2 2" xfId="2644" xr:uid="{00000000-0005-0000-0000-00003C0A0000}"/>
    <cellStyle name="Currency 5 2 2 2 2 2 4 2 3" xfId="2645" xr:uid="{00000000-0005-0000-0000-00003D0A0000}"/>
    <cellStyle name="Currency 5 2 2 2 2 2 4 3" xfId="2646" xr:uid="{00000000-0005-0000-0000-00003E0A0000}"/>
    <cellStyle name="Currency 5 2 2 2 2 2 4 4" xfId="2647" xr:uid="{00000000-0005-0000-0000-00003F0A0000}"/>
    <cellStyle name="Currency 5 2 2 2 2 2 5" xfId="2648" xr:uid="{00000000-0005-0000-0000-0000400A0000}"/>
    <cellStyle name="Currency 5 2 2 2 2 2 5 2" xfId="2649" xr:uid="{00000000-0005-0000-0000-0000410A0000}"/>
    <cellStyle name="Currency 5 2 2 2 2 2 5 2 2" xfId="2650" xr:uid="{00000000-0005-0000-0000-0000420A0000}"/>
    <cellStyle name="Currency 5 2 2 2 2 2 5 2 3" xfId="2651" xr:uid="{00000000-0005-0000-0000-0000430A0000}"/>
    <cellStyle name="Currency 5 2 2 2 2 2 5 3" xfId="2652" xr:uid="{00000000-0005-0000-0000-0000440A0000}"/>
    <cellStyle name="Currency 5 2 2 2 2 2 5 4" xfId="2653" xr:uid="{00000000-0005-0000-0000-0000450A0000}"/>
    <cellStyle name="Currency 5 2 2 2 2 2 6" xfId="2654" xr:uid="{00000000-0005-0000-0000-0000460A0000}"/>
    <cellStyle name="Currency 5 2 2 2 2 2 6 2" xfId="2655" xr:uid="{00000000-0005-0000-0000-0000470A0000}"/>
    <cellStyle name="Currency 5 2 2 2 2 2 6 3" xfId="2656" xr:uid="{00000000-0005-0000-0000-0000480A0000}"/>
    <cellStyle name="Currency 5 2 2 2 2 2 7" xfId="2657" xr:uid="{00000000-0005-0000-0000-0000490A0000}"/>
    <cellStyle name="Currency 5 2 2 2 2 2 7 2" xfId="2658" xr:uid="{00000000-0005-0000-0000-00004A0A0000}"/>
    <cellStyle name="Currency 5 2 2 2 2 2 7 3" xfId="2659" xr:uid="{00000000-0005-0000-0000-00004B0A0000}"/>
    <cellStyle name="Currency 5 2 2 2 2 2 8" xfId="2660" xr:uid="{00000000-0005-0000-0000-00004C0A0000}"/>
    <cellStyle name="Currency 5 2 2 2 2 2 9" xfId="2661" xr:uid="{00000000-0005-0000-0000-00004D0A0000}"/>
    <cellStyle name="Currency 5 2 2 2 2 3" xfId="2662" xr:uid="{00000000-0005-0000-0000-00004E0A0000}"/>
    <cellStyle name="Currency 5 2 2 2 2 3 2" xfId="2663" xr:uid="{00000000-0005-0000-0000-00004F0A0000}"/>
    <cellStyle name="Currency 5 2 2 2 2 3 2 2" xfId="2664" xr:uid="{00000000-0005-0000-0000-0000500A0000}"/>
    <cellStyle name="Currency 5 2 2 2 2 3 2 2 2" xfId="2665" xr:uid="{00000000-0005-0000-0000-0000510A0000}"/>
    <cellStyle name="Currency 5 2 2 2 2 3 2 2 3" xfId="2666" xr:uid="{00000000-0005-0000-0000-0000520A0000}"/>
    <cellStyle name="Currency 5 2 2 2 2 3 2 3" xfId="2667" xr:uid="{00000000-0005-0000-0000-0000530A0000}"/>
    <cellStyle name="Currency 5 2 2 2 2 3 2 4" xfId="2668" xr:uid="{00000000-0005-0000-0000-0000540A0000}"/>
    <cellStyle name="Currency 5 2 2 2 2 3 3" xfId="2669" xr:uid="{00000000-0005-0000-0000-0000550A0000}"/>
    <cellStyle name="Currency 5 2 2 2 2 3 3 2" xfId="2670" xr:uid="{00000000-0005-0000-0000-0000560A0000}"/>
    <cellStyle name="Currency 5 2 2 2 2 3 3 2 2" xfId="2671" xr:uid="{00000000-0005-0000-0000-0000570A0000}"/>
    <cellStyle name="Currency 5 2 2 2 2 3 3 2 3" xfId="2672" xr:uid="{00000000-0005-0000-0000-0000580A0000}"/>
    <cellStyle name="Currency 5 2 2 2 2 3 3 3" xfId="2673" xr:uid="{00000000-0005-0000-0000-0000590A0000}"/>
    <cellStyle name="Currency 5 2 2 2 2 3 3 4" xfId="2674" xr:uid="{00000000-0005-0000-0000-00005A0A0000}"/>
    <cellStyle name="Currency 5 2 2 2 2 3 4" xfId="2675" xr:uid="{00000000-0005-0000-0000-00005B0A0000}"/>
    <cellStyle name="Currency 5 2 2 2 2 3 4 2" xfId="2676" xr:uid="{00000000-0005-0000-0000-00005C0A0000}"/>
    <cellStyle name="Currency 5 2 2 2 2 3 4 2 2" xfId="2677" xr:uid="{00000000-0005-0000-0000-00005D0A0000}"/>
    <cellStyle name="Currency 5 2 2 2 2 3 4 2 3" xfId="2678" xr:uid="{00000000-0005-0000-0000-00005E0A0000}"/>
    <cellStyle name="Currency 5 2 2 2 2 3 4 3" xfId="2679" xr:uid="{00000000-0005-0000-0000-00005F0A0000}"/>
    <cellStyle name="Currency 5 2 2 2 2 3 4 4" xfId="2680" xr:uid="{00000000-0005-0000-0000-0000600A0000}"/>
    <cellStyle name="Currency 5 2 2 2 2 3 5" xfId="2681" xr:uid="{00000000-0005-0000-0000-0000610A0000}"/>
    <cellStyle name="Currency 5 2 2 2 2 3 5 2" xfId="2682" xr:uid="{00000000-0005-0000-0000-0000620A0000}"/>
    <cellStyle name="Currency 5 2 2 2 2 3 5 3" xfId="2683" xr:uid="{00000000-0005-0000-0000-0000630A0000}"/>
    <cellStyle name="Currency 5 2 2 2 2 3 6" xfId="2684" xr:uid="{00000000-0005-0000-0000-0000640A0000}"/>
    <cellStyle name="Currency 5 2 2 2 2 3 6 2" xfId="2685" xr:uid="{00000000-0005-0000-0000-0000650A0000}"/>
    <cellStyle name="Currency 5 2 2 2 2 3 6 3" xfId="2686" xr:uid="{00000000-0005-0000-0000-0000660A0000}"/>
    <cellStyle name="Currency 5 2 2 2 2 3 7" xfId="2687" xr:uid="{00000000-0005-0000-0000-0000670A0000}"/>
    <cellStyle name="Currency 5 2 2 2 2 3 8" xfId="2688" xr:uid="{00000000-0005-0000-0000-0000680A0000}"/>
    <cellStyle name="Currency 5 2 2 2 2 3 9" xfId="2689" xr:uid="{00000000-0005-0000-0000-0000690A0000}"/>
    <cellStyle name="Currency 5 2 2 2 2 4" xfId="2690" xr:uid="{00000000-0005-0000-0000-00006A0A0000}"/>
    <cellStyle name="Currency 5 2 2 2 2 4 2" xfId="2691" xr:uid="{00000000-0005-0000-0000-00006B0A0000}"/>
    <cellStyle name="Currency 5 2 2 2 2 4 2 2" xfId="2692" xr:uid="{00000000-0005-0000-0000-00006C0A0000}"/>
    <cellStyle name="Currency 5 2 2 2 2 4 2 3" xfId="2693" xr:uid="{00000000-0005-0000-0000-00006D0A0000}"/>
    <cellStyle name="Currency 5 2 2 2 2 4 3" xfId="2694" xr:uid="{00000000-0005-0000-0000-00006E0A0000}"/>
    <cellStyle name="Currency 5 2 2 2 2 4 4" xfId="2695" xr:uid="{00000000-0005-0000-0000-00006F0A0000}"/>
    <cellStyle name="Currency 5 2 2 2 2 5" xfId="2696" xr:uid="{00000000-0005-0000-0000-0000700A0000}"/>
    <cellStyle name="Currency 5 2 2 2 2 5 2" xfId="2697" xr:uid="{00000000-0005-0000-0000-0000710A0000}"/>
    <cellStyle name="Currency 5 2 2 2 2 5 2 2" xfId="2698" xr:uid="{00000000-0005-0000-0000-0000720A0000}"/>
    <cellStyle name="Currency 5 2 2 2 2 5 2 3" xfId="2699" xr:uid="{00000000-0005-0000-0000-0000730A0000}"/>
    <cellStyle name="Currency 5 2 2 2 2 5 3" xfId="2700" xr:uid="{00000000-0005-0000-0000-0000740A0000}"/>
    <cellStyle name="Currency 5 2 2 2 2 5 4" xfId="2701" xr:uid="{00000000-0005-0000-0000-0000750A0000}"/>
    <cellStyle name="Currency 5 2 2 2 2 6" xfId="2702" xr:uid="{00000000-0005-0000-0000-0000760A0000}"/>
    <cellStyle name="Currency 5 2 2 2 2 6 2" xfId="2703" xr:uid="{00000000-0005-0000-0000-0000770A0000}"/>
    <cellStyle name="Currency 5 2 2 2 2 6 2 2" xfId="2704" xr:uid="{00000000-0005-0000-0000-0000780A0000}"/>
    <cellStyle name="Currency 5 2 2 2 2 6 2 3" xfId="2705" xr:uid="{00000000-0005-0000-0000-0000790A0000}"/>
    <cellStyle name="Currency 5 2 2 2 2 6 3" xfId="2706" xr:uid="{00000000-0005-0000-0000-00007A0A0000}"/>
    <cellStyle name="Currency 5 2 2 2 2 6 4" xfId="2707" xr:uid="{00000000-0005-0000-0000-00007B0A0000}"/>
    <cellStyle name="Currency 5 2 2 2 2 7" xfId="2708" xr:uid="{00000000-0005-0000-0000-00007C0A0000}"/>
    <cellStyle name="Currency 5 2 2 2 2 7 2" xfId="2709" xr:uid="{00000000-0005-0000-0000-00007D0A0000}"/>
    <cellStyle name="Currency 5 2 2 2 2 7 3" xfId="2710" xr:uid="{00000000-0005-0000-0000-00007E0A0000}"/>
    <cellStyle name="Currency 5 2 2 2 2 8" xfId="2711" xr:uid="{00000000-0005-0000-0000-00007F0A0000}"/>
    <cellStyle name="Currency 5 2 2 2 2 8 2" xfId="2712" xr:uid="{00000000-0005-0000-0000-0000800A0000}"/>
    <cellStyle name="Currency 5 2 2 2 2 8 3" xfId="2713" xr:uid="{00000000-0005-0000-0000-0000810A0000}"/>
    <cellStyle name="Currency 5 2 2 2 2 9" xfId="2714" xr:uid="{00000000-0005-0000-0000-0000820A0000}"/>
    <cellStyle name="Currency 5 2 2 2 3" xfId="2715" xr:uid="{00000000-0005-0000-0000-0000830A0000}"/>
    <cellStyle name="Currency 5 2 2 2 3 10" xfId="2716" xr:uid="{00000000-0005-0000-0000-0000840A0000}"/>
    <cellStyle name="Currency 5 2 2 2 3 11" xfId="2717" xr:uid="{00000000-0005-0000-0000-0000850A0000}"/>
    <cellStyle name="Currency 5 2 2 2 3 2" xfId="2718" xr:uid="{00000000-0005-0000-0000-0000860A0000}"/>
    <cellStyle name="Currency 5 2 2 2 3 2 10" xfId="2719" xr:uid="{00000000-0005-0000-0000-0000870A0000}"/>
    <cellStyle name="Currency 5 2 2 2 3 2 2" xfId="2720" xr:uid="{00000000-0005-0000-0000-0000880A0000}"/>
    <cellStyle name="Currency 5 2 2 2 3 2 2 2" xfId="2721" xr:uid="{00000000-0005-0000-0000-0000890A0000}"/>
    <cellStyle name="Currency 5 2 2 2 3 2 2 2 2" xfId="2722" xr:uid="{00000000-0005-0000-0000-00008A0A0000}"/>
    <cellStyle name="Currency 5 2 2 2 3 2 2 2 3" xfId="2723" xr:uid="{00000000-0005-0000-0000-00008B0A0000}"/>
    <cellStyle name="Currency 5 2 2 2 3 2 2 3" xfId="2724" xr:uid="{00000000-0005-0000-0000-00008C0A0000}"/>
    <cellStyle name="Currency 5 2 2 2 3 2 2 4" xfId="2725" xr:uid="{00000000-0005-0000-0000-00008D0A0000}"/>
    <cellStyle name="Currency 5 2 2 2 3 2 3" xfId="2726" xr:uid="{00000000-0005-0000-0000-00008E0A0000}"/>
    <cellStyle name="Currency 5 2 2 2 3 2 3 2" xfId="2727" xr:uid="{00000000-0005-0000-0000-00008F0A0000}"/>
    <cellStyle name="Currency 5 2 2 2 3 2 3 2 2" xfId="2728" xr:uid="{00000000-0005-0000-0000-0000900A0000}"/>
    <cellStyle name="Currency 5 2 2 2 3 2 3 2 3" xfId="2729" xr:uid="{00000000-0005-0000-0000-0000910A0000}"/>
    <cellStyle name="Currency 5 2 2 2 3 2 3 3" xfId="2730" xr:uid="{00000000-0005-0000-0000-0000920A0000}"/>
    <cellStyle name="Currency 5 2 2 2 3 2 3 4" xfId="2731" xr:uid="{00000000-0005-0000-0000-0000930A0000}"/>
    <cellStyle name="Currency 5 2 2 2 3 2 4" xfId="2732" xr:uid="{00000000-0005-0000-0000-0000940A0000}"/>
    <cellStyle name="Currency 5 2 2 2 3 2 4 2" xfId="2733" xr:uid="{00000000-0005-0000-0000-0000950A0000}"/>
    <cellStyle name="Currency 5 2 2 2 3 2 4 2 2" xfId="2734" xr:uid="{00000000-0005-0000-0000-0000960A0000}"/>
    <cellStyle name="Currency 5 2 2 2 3 2 4 2 3" xfId="2735" xr:uid="{00000000-0005-0000-0000-0000970A0000}"/>
    <cellStyle name="Currency 5 2 2 2 3 2 4 3" xfId="2736" xr:uid="{00000000-0005-0000-0000-0000980A0000}"/>
    <cellStyle name="Currency 5 2 2 2 3 2 4 4" xfId="2737" xr:uid="{00000000-0005-0000-0000-0000990A0000}"/>
    <cellStyle name="Currency 5 2 2 2 3 2 5" xfId="2738" xr:uid="{00000000-0005-0000-0000-00009A0A0000}"/>
    <cellStyle name="Currency 5 2 2 2 3 2 5 2" xfId="2739" xr:uid="{00000000-0005-0000-0000-00009B0A0000}"/>
    <cellStyle name="Currency 5 2 2 2 3 2 5 2 2" xfId="2740" xr:uid="{00000000-0005-0000-0000-00009C0A0000}"/>
    <cellStyle name="Currency 5 2 2 2 3 2 5 2 3" xfId="2741" xr:uid="{00000000-0005-0000-0000-00009D0A0000}"/>
    <cellStyle name="Currency 5 2 2 2 3 2 5 3" xfId="2742" xr:uid="{00000000-0005-0000-0000-00009E0A0000}"/>
    <cellStyle name="Currency 5 2 2 2 3 2 5 4" xfId="2743" xr:uid="{00000000-0005-0000-0000-00009F0A0000}"/>
    <cellStyle name="Currency 5 2 2 2 3 2 6" xfId="2744" xr:uid="{00000000-0005-0000-0000-0000A00A0000}"/>
    <cellStyle name="Currency 5 2 2 2 3 2 6 2" xfId="2745" xr:uid="{00000000-0005-0000-0000-0000A10A0000}"/>
    <cellStyle name="Currency 5 2 2 2 3 2 6 3" xfId="2746" xr:uid="{00000000-0005-0000-0000-0000A20A0000}"/>
    <cellStyle name="Currency 5 2 2 2 3 2 7" xfId="2747" xr:uid="{00000000-0005-0000-0000-0000A30A0000}"/>
    <cellStyle name="Currency 5 2 2 2 3 2 7 2" xfId="2748" xr:uid="{00000000-0005-0000-0000-0000A40A0000}"/>
    <cellStyle name="Currency 5 2 2 2 3 2 7 3" xfId="2749" xr:uid="{00000000-0005-0000-0000-0000A50A0000}"/>
    <cellStyle name="Currency 5 2 2 2 3 2 8" xfId="2750" xr:uid="{00000000-0005-0000-0000-0000A60A0000}"/>
    <cellStyle name="Currency 5 2 2 2 3 2 9" xfId="2751" xr:uid="{00000000-0005-0000-0000-0000A70A0000}"/>
    <cellStyle name="Currency 5 2 2 2 3 3" xfId="2752" xr:uid="{00000000-0005-0000-0000-0000A80A0000}"/>
    <cellStyle name="Currency 5 2 2 2 3 3 2" xfId="2753" xr:uid="{00000000-0005-0000-0000-0000A90A0000}"/>
    <cellStyle name="Currency 5 2 2 2 3 3 2 2" xfId="2754" xr:uid="{00000000-0005-0000-0000-0000AA0A0000}"/>
    <cellStyle name="Currency 5 2 2 2 3 3 2 2 2" xfId="2755" xr:uid="{00000000-0005-0000-0000-0000AB0A0000}"/>
    <cellStyle name="Currency 5 2 2 2 3 3 2 2 3" xfId="2756" xr:uid="{00000000-0005-0000-0000-0000AC0A0000}"/>
    <cellStyle name="Currency 5 2 2 2 3 3 2 3" xfId="2757" xr:uid="{00000000-0005-0000-0000-0000AD0A0000}"/>
    <cellStyle name="Currency 5 2 2 2 3 3 2 4" xfId="2758" xr:uid="{00000000-0005-0000-0000-0000AE0A0000}"/>
    <cellStyle name="Currency 5 2 2 2 3 3 3" xfId="2759" xr:uid="{00000000-0005-0000-0000-0000AF0A0000}"/>
    <cellStyle name="Currency 5 2 2 2 3 3 3 2" xfId="2760" xr:uid="{00000000-0005-0000-0000-0000B00A0000}"/>
    <cellStyle name="Currency 5 2 2 2 3 3 3 2 2" xfId="2761" xr:uid="{00000000-0005-0000-0000-0000B10A0000}"/>
    <cellStyle name="Currency 5 2 2 2 3 3 3 2 3" xfId="2762" xr:uid="{00000000-0005-0000-0000-0000B20A0000}"/>
    <cellStyle name="Currency 5 2 2 2 3 3 3 3" xfId="2763" xr:uid="{00000000-0005-0000-0000-0000B30A0000}"/>
    <cellStyle name="Currency 5 2 2 2 3 3 3 4" xfId="2764" xr:uid="{00000000-0005-0000-0000-0000B40A0000}"/>
    <cellStyle name="Currency 5 2 2 2 3 3 4" xfId="2765" xr:uid="{00000000-0005-0000-0000-0000B50A0000}"/>
    <cellStyle name="Currency 5 2 2 2 3 3 4 2" xfId="2766" xr:uid="{00000000-0005-0000-0000-0000B60A0000}"/>
    <cellStyle name="Currency 5 2 2 2 3 3 4 2 2" xfId="2767" xr:uid="{00000000-0005-0000-0000-0000B70A0000}"/>
    <cellStyle name="Currency 5 2 2 2 3 3 4 2 3" xfId="2768" xr:uid="{00000000-0005-0000-0000-0000B80A0000}"/>
    <cellStyle name="Currency 5 2 2 2 3 3 4 3" xfId="2769" xr:uid="{00000000-0005-0000-0000-0000B90A0000}"/>
    <cellStyle name="Currency 5 2 2 2 3 3 4 4" xfId="2770" xr:uid="{00000000-0005-0000-0000-0000BA0A0000}"/>
    <cellStyle name="Currency 5 2 2 2 3 3 5" xfId="2771" xr:uid="{00000000-0005-0000-0000-0000BB0A0000}"/>
    <cellStyle name="Currency 5 2 2 2 3 3 5 2" xfId="2772" xr:uid="{00000000-0005-0000-0000-0000BC0A0000}"/>
    <cellStyle name="Currency 5 2 2 2 3 3 5 3" xfId="2773" xr:uid="{00000000-0005-0000-0000-0000BD0A0000}"/>
    <cellStyle name="Currency 5 2 2 2 3 3 6" xfId="2774" xr:uid="{00000000-0005-0000-0000-0000BE0A0000}"/>
    <cellStyle name="Currency 5 2 2 2 3 3 6 2" xfId="2775" xr:uid="{00000000-0005-0000-0000-0000BF0A0000}"/>
    <cellStyle name="Currency 5 2 2 2 3 3 6 3" xfId="2776" xr:uid="{00000000-0005-0000-0000-0000C00A0000}"/>
    <cellStyle name="Currency 5 2 2 2 3 3 7" xfId="2777" xr:uid="{00000000-0005-0000-0000-0000C10A0000}"/>
    <cellStyle name="Currency 5 2 2 2 3 3 8" xfId="2778" xr:uid="{00000000-0005-0000-0000-0000C20A0000}"/>
    <cellStyle name="Currency 5 2 2 2 3 3 9" xfId="2779" xr:uid="{00000000-0005-0000-0000-0000C30A0000}"/>
    <cellStyle name="Currency 5 2 2 2 3 4" xfId="2780" xr:uid="{00000000-0005-0000-0000-0000C40A0000}"/>
    <cellStyle name="Currency 5 2 2 2 3 4 2" xfId="2781" xr:uid="{00000000-0005-0000-0000-0000C50A0000}"/>
    <cellStyle name="Currency 5 2 2 2 3 4 2 2" xfId="2782" xr:uid="{00000000-0005-0000-0000-0000C60A0000}"/>
    <cellStyle name="Currency 5 2 2 2 3 4 2 3" xfId="2783" xr:uid="{00000000-0005-0000-0000-0000C70A0000}"/>
    <cellStyle name="Currency 5 2 2 2 3 4 3" xfId="2784" xr:uid="{00000000-0005-0000-0000-0000C80A0000}"/>
    <cellStyle name="Currency 5 2 2 2 3 4 4" xfId="2785" xr:uid="{00000000-0005-0000-0000-0000C90A0000}"/>
    <cellStyle name="Currency 5 2 2 2 3 5" xfId="2786" xr:uid="{00000000-0005-0000-0000-0000CA0A0000}"/>
    <cellStyle name="Currency 5 2 2 2 3 5 2" xfId="2787" xr:uid="{00000000-0005-0000-0000-0000CB0A0000}"/>
    <cellStyle name="Currency 5 2 2 2 3 5 2 2" xfId="2788" xr:uid="{00000000-0005-0000-0000-0000CC0A0000}"/>
    <cellStyle name="Currency 5 2 2 2 3 5 2 3" xfId="2789" xr:uid="{00000000-0005-0000-0000-0000CD0A0000}"/>
    <cellStyle name="Currency 5 2 2 2 3 5 3" xfId="2790" xr:uid="{00000000-0005-0000-0000-0000CE0A0000}"/>
    <cellStyle name="Currency 5 2 2 2 3 5 4" xfId="2791" xr:uid="{00000000-0005-0000-0000-0000CF0A0000}"/>
    <cellStyle name="Currency 5 2 2 2 3 6" xfId="2792" xr:uid="{00000000-0005-0000-0000-0000D00A0000}"/>
    <cellStyle name="Currency 5 2 2 2 3 6 2" xfId="2793" xr:uid="{00000000-0005-0000-0000-0000D10A0000}"/>
    <cellStyle name="Currency 5 2 2 2 3 6 2 2" xfId="2794" xr:uid="{00000000-0005-0000-0000-0000D20A0000}"/>
    <cellStyle name="Currency 5 2 2 2 3 6 2 3" xfId="2795" xr:uid="{00000000-0005-0000-0000-0000D30A0000}"/>
    <cellStyle name="Currency 5 2 2 2 3 6 3" xfId="2796" xr:uid="{00000000-0005-0000-0000-0000D40A0000}"/>
    <cellStyle name="Currency 5 2 2 2 3 6 4" xfId="2797" xr:uid="{00000000-0005-0000-0000-0000D50A0000}"/>
    <cellStyle name="Currency 5 2 2 2 3 7" xfId="2798" xr:uid="{00000000-0005-0000-0000-0000D60A0000}"/>
    <cellStyle name="Currency 5 2 2 2 3 7 2" xfId="2799" xr:uid="{00000000-0005-0000-0000-0000D70A0000}"/>
    <cellStyle name="Currency 5 2 2 2 3 7 3" xfId="2800" xr:uid="{00000000-0005-0000-0000-0000D80A0000}"/>
    <cellStyle name="Currency 5 2 2 2 3 8" xfId="2801" xr:uid="{00000000-0005-0000-0000-0000D90A0000}"/>
    <cellStyle name="Currency 5 2 2 2 3 8 2" xfId="2802" xr:uid="{00000000-0005-0000-0000-0000DA0A0000}"/>
    <cellStyle name="Currency 5 2 2 2 3 8 3" xfId="2803" xr:uid="{00000000-0005-0000-0000-0000DB0A0000}"/>
    <cellStyle name="Currency 5 2 2 2 3 9" xfId="2804" xr:uid="{00000000-0005-0000-0000-0000DC0A0000}"/>
    <cellStyle name="Currency 5 2 2 2 4" xfId="2805" xr:uid="{00000000-0005-0000-0000-0000DD0A0000}"/>
    <cellStyle name="Currency 5 2 2 2 4 10" xfId="2806" xr:uid="{00000000-0005-0000-0000-0000DE0A0000}"/>
    <cellStyle name="Currency 5 2 2 2 4 2" xfId="2807" xr:uid="{00000000-0005-0000-0000-0000DF0A0000}"/>
    <cellStyle name="Currency 5 2 2 2 4 2 2" xfId="2808" xr:uid="{00000000-0005-0000-0000-0000E00A0000}"/>
    <cellStyle name="Currency 5 2 2 2 4 2 2 2" xfId="2809" xr:uid="{00000000-0005-0000-0000-0000E10A0000}"/>
    <cellStyle name="Currency 5 2 2 2 4 2 2 3" xfId="2810" xr:uid="{00000000-0005-0000-0000-0000E20A0000}"/>
    <cellStyle name="Currency 5 2 2 2 4 2 3" xfId="2811" xr:uid="{00000000-0005-0000-0000-0000E30A0000}"/>
    <cellStyle name="Currency 5 2 2 2 4 2 4" xfId="2812" xr:uid="{00000000-0005-0000-0000-0000E40A0000}"/>
    <cellStyle name="Currency 5 2 2 2 4 3" xfId="2813" xr:uid="{00000000-0005-0000-0000-0000E50A0000}"/>
    <cellStyle name="Currency 5 2 2 2 4 3 2" xfId="2814" xr:uid="{00000000-0005-0000-0000-0000E60A0000}"/>
    <cellStyle name="Currency 5 2 2 2 4 3 2 2" xfId="2815" xr:uid="{00000000-0005-0000-0000-0000E70A0000}"/>
    <cellStyle name="Currency 5 2 2 2 4 3 2 3" xfId="2816" xr:uid="{00000000-0005-0000-0000-0000E80A0000}"/>
    <cellStyle name="Currency 5 2 2 2 4 3 3" xfId="2817" xr:uid="{00000000-0005-0000-0000-0000E90A0000}"/>
    <cellStyle name="Currency 5 2 2 2 4 3 4" xfId="2818" xr:uid="{00000000-0005-0000-0000-0000EA0A0000}"/>
    <cellStyle name="Currency 5 2 2 2 4 4" xfId="2819" xr:uid="{00000000-0005-0000-0000-0000EB0A0000}"/>
    <cellStyle name="Currency 5 2 2 2 4 4 2" xfId="2820" xr:uid="{00000000-0005-0000-0000-0000EC0A0000}"/>
    <cellStyle name="Currency 5 2 2 2 4 4 2 2" xfId="2821" xr:uid="{00000000-0005-0000-0000-0000ED0A0000}"/>
    <cellStyle name="Currency 5 2 2 2 4 4 2 3" xfId="2822" xr:uid="{00000000-0005-0000-0000-0000EE0A0000}"/>
    <cellStyle name="Currency 5 2 2 2 4 4 3" xfId="2823" xr:uid="{00000000-0005-0000-0000-0000EF0A0000}"/>
    <cellStyle name="Currency 5 2 2 2 4 4 4" xfId="2824" xr:uid="{00000000-0005-0000-0000-0000F00A0000}"/>
    <cellStyle name="Currency 5 2 2 2 4 5" xfId="2825" xr:uid="{00000000-0005-0000-0000-0000F10A0000}"/>
    <cellStyle name="Currency 5 2 2 2 4 5 2" xfId="2826" xr:uid="{00000000-0005-0000-0000-0000F20A0000}"/>
    <cellStyle name="Currency 5 2 2 2 4 5 2 2" xfId="2827" xr:uid="{00000000-0005-0000-0000-0000F30A0000}"/>
    <cellStyle name="Currency 5 2 2 2 4 5 2 3" xfId="2828" xr:uid="{00000000-0005-0000-0000-0000F40A0000}"/>
    <cellStyle name="Currency 5 2 2 2 4 5 3" xfId="2829" xr:uid="{00000000-0005-0000-0000-0000F50A0000}"/>
    <cellStyle name="Currency 5 2 2 2 4 5 4" xfId="2830" xr:uid="{00000000-0005-0000-0000-0000F60A0000}"/>
    <cellStyle name="Currency 5 2 2 2 4 6" xfId="2831" xr:uid="{00000000-0005-0000-0000-0000F70A0000}"/>
    <cellStyle name="Currency 5 2 2 2 4 6 2" xfId="2832" xr:uid="{00000000-0005-0000-0000-0000F80A0000}"/>
    <cellStyle name="Currency 5 2 2 2 4 6 3" xfId="2833" xr:uid="{00000000-0005-0000-0000-0000F90A0000}"/>
    <cellStyle name="Currency 5 2 2 2 4 7" xfId="2834" xr:uid="{00000000-0005-0000-0000-0000FA0A0000}"/>
    <cellStyle name="Currency 5 2 2 2 4 7 2" xfId="2835" xr:uid="{00000000-0005-0000-0000-0000FB0A0000}"/>
    <cellStyle name="Currency 5 2 2 2 4 7 3" xfId="2836" xr:uid="{00000000-0005-0000-0000-0000FC0A0000}"/>
    <cellStyle name="Currency 5 2 2 2 4 8" xfId="2837" xr:uid="{00000000-0005-0000-0000-0000FD0A0000}"/>
    <cellStyle name="Currency 5 2 2 2 4 9" xfId="2838" xr:uid="{00000000-0005-0000-0000-0000FE0A0000}"/>
    <cellStyle name="Currency 5 2 2 2 5" xfId="2839" xr:uid="{00000000-0005-0000-0000-0000FF0A0000}"/>
    <cellStyle name="Currency 5 2 2 2 5 2" xfId="2840" xr:uid="{00000000-0005-0000-0000-0000000B0000}"/>
    <cellStyle name="Currency 5 2 2 2 5 2 2" xfId="2841" xr:uid="{00000000-0005-0000-0000-0000010B0000}"/>
    <cellStyle name="Currency 5 2 2 2 5 2 2 2" xfId="2842" xr:uid="{00000000-0005-0000-0000-0000020B0000}"/>
    <cellStyle name="Currency 5 2 2 2 5 2 2 3" xfId="2843" xr:uid="{00000000-0005-0000-0000-0000030B0000}"/>
    <cellStyle name="Currency 5 2 2 2 5 2 3" xfId="2844" xr:uid="{00000000-0005-0000-0000-0000040B0000}"/>
    <cellStyle name="Currency 5 2 2 2 5 2 4" xfId="2845" xr:uid="{00000000-0005-0000-0000-0000050B0000}"/>
    <cellStyle name="Currency 5 2 2 2 5 3" xfId="2846" xr:uid="{00000000-0005-0000-0000-0000060B0000}"/>
    <cellStyle name="Currency 5 2 2 2 5 3 2" xfId="2847" xr:uid="{00000000-0005-0000-0000-0000070B0000}"/>
    <cellStyle name="Currency 5 2 2 2 5 3 2 2" xfId="2848" xr:uid="{00000000-0005-0000-0000-0000080B0000}"/>
    <cellStyle name="Currency 5 2 2 2 5 3 2 3" xfId="2849" xr:uid="{00000000-0005-0000-0000-0000090B0000}"/>
    <cellStyle name="Currency 5 2 2 2 5 3 3" xfId="2850" xr:uid="{00000000-0005-0000-0000-00000A0B0000}"/>
    <cellStyle name="Currency 5 2 2 2 5 3 4" xfId="2851" xr:uid="{00000000-0005-0000-0000-00000B0B0000}"/>
    <cellStyle name="Currency 5 2 2 2 5 4" xfId="2852" xr:uid="{00000000-0005-0000-0000-00000C0B0000}"/>
    <cellStyle name="Currency 5 2 2 2 5 4 2" xfId="2853" xr:uid="{00000000-0005-0000-0000-00000D0B0000}"/>
    <cellStyle name="Currency 5 2 2 2 5 4 2 2" xfId="2854" xr:uid="{00000000-0005-0000-0000-00000E0B0000}"/>
    <cellStyle name="Currency 5 2 2 2 5 4 2 3" xfId="2855" xr:uid="{00000000-0005-0000-0000-00000F0B0000}"/>
    <cellStyle name="Currency 5 2 2 2 5 4 3" xfId="2856" xr:uid="{00000000-0005-0000-0000-0000100B0000}"/>
    <cellStyle name="Currency 5 2 2 2 5 4 4" xfId="2857" xr:uid="{00000000-0005-0000-0000-0000110B0000}"/>
    <cellStyle name="Currency 5 2 2 2 5 5" xfId="2858" xr:uid="{00000000-0005-0000-0000-0000120B0000}"/>
    <cellStyle name="Currency 5 2 2 2 5 5 2" xfId="2859" xr:uid="{00000000-0005-0000-0000-0000130B0000}"/>
    <cellStyle name="Currency 5 2 2 2 5 5 3" xfId="2860" xr:uid="{00000000-0005-0000-0000-0000140B0000}"/>
    <cellStyle name="Currency 5 2 2 2 5 6" xfId="2861" xr:uid="{00000000-0005-0000-0000-0000150B0000}"/>
    <cellStyle name="Currency 5 2 2 2 5 6 2" xfId="2862" xr:uid="{00000000-0005-0000-0000-0000160B0000}"/>
    <cellStyle name="Currency 5 2 2 2 5 6 3" xfId="2863" xr:uid="{00000000-0005-0000-0000-0000170B0000}"/>
    <cellStyle name="Currency 5 2 2 2 5 7" xfId="2864" xr:uid="{00000000-0005-0000-0000-0000180B0000}"/>
    <cellStyle name="Currency 5 2 2 2 5 8" xfId="2865" xr:uid="{00000000-0005-0000-0000-0000190B0000}"/>
    <cellStyle name="Currency 5 2 2 2 5 9" xfId="2866" xr:uid="{00000000-0005-0000-0000-00001A0B0000}"/>
    <cellStyle name="Currency 5 2 2 2 6" xfId="2867" xr:uid="{00000000-0005-0000-0000-00001B0B0000}"/>
    <cellStyle name="Currency 5 2 2 2 6 2" xfId="2868" xr:uid="{00000000-0005-0000-0000-00001C0B0000}"/>
    <cellStyle name="Currency 5 2 2 2 6 2 2" xfId="2869" xr:uid="{00000000-0005-0000-0000-00001D0B0000}"/>
    <cellStyle name="Currency 5 2 2 2 6 2 3" xfId="2870" xr:uid="{00000000-0005-0000-0000-00001E0B0000}"/>
    <cellStyle name="Currency 5 2 2 2 6 3" xfId="2871" xr:uid="{00000000-0005-0000-0000-00001F0B0000}"/>
    <cellStyle name="Currency 5 2 2 2 6 4" xfId="2872" xr:uid="{00000000-0005-0000-0000-0000200B0000}"/>
    <cellStyle name="Currency 5 2 2 2 7" xfId="2873" xr:uid="{00000000-0005-0000-0000-0000210B0000}"/>
    <cellStyle name="Currency 5 2 2 2 7 2" xfId="2874" xr:uid="{00000000-0005-0000-0000-0000220B0000}"/>
    <cellStyle name="Currency 5 2 2 2 7 2 2" xfId="2875" xr:uid="{00000000-0005-0000-0000-0000230B0000}"/>
    <cellStyle name="Currency 5 2 2 2 7 2 3" xfId="2876" xr:uid="{00000000-0005-0000-0000-0000240B0000}"/>
    <cellStyle name="Currency 5 2 2 2 7 3" xfId="2877" xr:uid="{00000000-0005-0000-0000-0000250B0000}"/>
    <cellStyle name="Currency 5 2 2 2 7 4" xfId="2878" xr:uid="{00000000-0005-0000-0000-0000260B0000}"/>
    <cellStyle name="Currency 5 2 2 2 8" xfId="2879" xr:uid="{00000000-0005-0000-0000-0000270B0000}"/>
    <cellStyle name="Currency 5 2 2 2 8 2" xfId="2880" xr:uid="{00000000-0005-0000-0000-0000280B0000}"/>
    <cellStyle name="Currency 5 2 2 2 8 2 2" xfId="2881" xr:uid="{00000000-0005-0000-0000-0000290B0000}"/>
    <cellStyle name="Currency 5 2 2 2 8 2 3" xfId="2882" xr:uid="{00000000-0005-0000-0000-00002A0B0000}"/>
    <cellStyle name="Currency 5 2 2 2 8 3" xfId="2883" xr:uid="{00000000-0005-0000-0000-00002B0B0000}"/>
    <cellStyle name="Currency 5 2 2 2 8 4" xfId="2884" xr:uid="{00000000-0005-0000-0000-00002C0B0000}"/>
    <cellStyle name="Currency 5 2 2 2 9" xfId="2885" xr:uid="{00000000-0005-0000-0000-00002D0B0000}"/>
    <cellStyle name="Currency 5 2 2 2 9 2" xfId="2886" xr:uid="{00000000-0005-0000-0000-00002E0B0000}"/>
    <cellStyle name="Currency 5 2 2 2 9 3" xfId="2887" xr:uid="{00000000-0005-0000-0000-00002F0B0000}"/>
    <cellStyle name="Currency 5 2 2 3" xfId="2888" xr:uid="{00000000-0005-0000-0000-0000300B0000}"/>
    <cellStyle name="Currency 5 2 2 3 10" xfId="2889" xr:uid="{00000000-0005-0000-0000-0000310B0000}"/>
    <cellStyle name="Currency 5 2 2 3 11" xfId="2890" xr:uid="{00000000-0005-0000-0000-0000320B0000}"/>
    <cellStyle name="Currency 5 2 2 3 2" xfId="2891" xr:uid="{00000000-0005-0000-0000-0000330B0000}"/>
    <cellStyle name="Currency 5 2 2 3 2 10" xfId="2892" xr:uid="{00000000-0005-0000-0000-0000340B0000}"/>
    <cellStyle name="Currency 5 2 2 3 2 2" xfId="2893" xr:uid="{00000000-0005-0000-0000-0000350B0000}"/>
    <cellStyle name="Currency 5 2 2 3 2 2 2" xfId="2894" xr:uid="{00000000-0005-0000-0000-0000360B0000}"/>
    <cellStyle name="Currency 5 2 2 3 2 2 2 2" xfId="2895" xr:uid="{00000000-0005-0000-0000-0000370B0000}"/>
    <cellStyle name="Currency 5 2 2 3 2 2 2 3" xfId="2896" xr:uid="{00000000-0005-0000-0000-0000380B0000}"/>
    <cellStyle name="Currency 5 2 2 3 2 2 3" xfId="2897" xr:uid="{00000000-0005-0000-0000-0000390B0000}"/>
    <cellStyle name="Currency 5 2 2 3 2 2 4" xfId="2898" xr:uid="{00000000-0005-0000-0000-00003A0B0000}"/>
    <cellStyle name="Currency 5 2 2 3 2 3" xfId="2899" xr:uid="{00000000-0005-0000-0000-00003B0B0000}"/>
    <cellStyle name="Currency 5 2 2 3 2 3 2" xfId="2900" xr:uid="{00000000-0005-0000-0000-00003C0B0000}"/>
    <cellStyle name="Currency 5 2 2 3 2 3 2 2" xfId="2901" xr:uid="{00000000-0005-0000-0000-00003D0B0000}"/>
    <cellStyle name="Currency 5 2 2 3 2 3 2 3" xfId="2902" xr:uid="{00000000-0005-0000-0000-00003E0B0000}"/>
    <cellStyle name="Currency 5 2 2 3 2 3 3" xfId="2903" xr:uid="{00000000-0005-0000-0000-00003F0B0000}"/>
    <cellStyle name="Currency 5 2 2 3 2 3 4" xfId="2904" xr:uid="{00000000-0005-0000-0000-0000400B0000}"/>
    <cellStyle name="Currency 5 2 2 3 2 4" xfId="2905" xr:uid="{00000000-0005-0000-0000-0000410B0000}"/>
    <cellStyle name="Currency 5 2 2 3 2 4 2" xfId="2906" xr:uid="{00000000-0005-0000-0000-0000420B0000}"/>
    <cellStyle name="Currency 5 2 2 3 2 4 2 2" xfId="2907" xr:uid="{00000000-0005-0000-0000-0000430B0000}"/>
    <cellStyle name="Currency 5 2 2 3 2 4 2 3" xfId="2908" xr:uid="{00000000-0005-0000-0000-0000440B0000}"/>
    <cellStyle name="Currency 5 2 2 3 2 4 3" xfId="2909" xr:uid="{00000000-0005-0000-0000-0000450B0000}"/>
    <cellStyle name="Currency 5 2 2 3 2 4 4" xfId="2910" xr:uid="{00000000-0005-0000-0000-0000460B0000}"/>
    <cellStyle name="Currency 5 2 2 3 2 5" xfId="2911" xr:uid="{00000000-0005-0000-0000-0000470B0000}"/>
    <cellStyle name="Currency 5 2 2 3 2 5 2" xfId="2912" xr:uid="{00000000-0005-0000-0000-0000480B0000}"/>
    <cellStyle name="Currency 5 2 2 3 2 5 2 2" xfId="2913" xr:uid="{00000000-0005-0000-0000-0000490B0000}"/>
    <cellStyle name="Currency 5 2 2 3 2 5 2 3" xfId="2914" xr:uid="{00000000-0005-0000-0000-00004A0B0000}"/>
    <cellStyle name="Currency 5 2 2 3 2 5 3" xfId="2915" xr:uid="{00000000-0005-0000-0000-00004B0B0000}"/>
    <cellStyle name="Currency 5 2 2 3 2 5 4" xfId="2916" xr:uid="{00000000-0005-0000-0000-00004C0B0000}"/>
    <cellStyle name="Currency 5 2 2 3 2 6" xfId="2917" xr:uid="{00000000-0005-0000-0000-00004D0B0000}"/>
    <cellStyle name="Currency 5 2 2 3 2 6 2" xfId="2918" xr:uid="{00000000-0005-0000-0000-00004E0B0000}"/>
    <cellStyle name="Currency 5 2 2 3 2 6 3" xfId="2919" xr:uid="{00000000-0005-0000-0000-00004F0B0000}"/>
    <cellStyle name="Currency 5 2 2 3 2 7" xfId="2920" xr:uid="{00000000-0005-0000-0000-0000500B0000}"/>
    <cellStyle name="Currency 5 2 2 3 2 7 2" xfId="2921" xr:uid="{00000000-0005-0000-0000-0000510B0000}"/>
    <cellStyle name="Currency 5 2 2 3 2 7 3" xfId="2922" xr:uid="{00000000-0005-0000-0000-0000520B0000}"/>
    <cellStyle name="Currency 5 2 2 3 2 8" xfId="2923" xr:uid="{00000000-0005-0000-0000-0000530B0000}"/>
    <cellStyle name="Currency 5 2 2 3 2 9" xfId="2924" xr:uid="{00000000-0005-0000-0000-0000540B0000}"/>
    <cellStyle name="Currency 5 2 2 3 3" xfId="2925" xr:uid="{00000000-0005-0000-0000-0000550B0000}"/>
    <cellStyle name="Currency 5 2 2 3 3 2" xfId="2926" xr:uid="{00000000-0005-0000-0000-0000560B0000}"/>
    <cellStyle name="Currency 5 2 2 3 3 2 2" xfId="2927" xr:uid="{00000000-0005-0000-0000-0000570B0000}"/>
    <cellStyle name="Currency 5 2 2 3 3 2 2 2" xfId="2928" xr:uid="{00000000-0005-0000-0000-0000580B0000}"/>
    <cellStyle name="Currency 5 2 2 3 3 2 2 3" xfId="2929" xr:uid="{00000000-0005-0000-0000-0000590B0000}"/>
    <cellStyle name="Currency 5 2 2 3 3 2 3" xfId="2930" xr:uid="{00000000-0005-0000-0000-00005A0B0000}"/>
    <cellStyle name="Currency 5 2 2 3 3 2 4" xfId="2931" xr:uid="{00000000-0005-0000-0000-00005B0B0000}"/>
    <cellStyle name="Currency 5 2 2 3 3 3" xfId="2932" xr:uid="{00000000-0005-0000-0000-00005C0B0000}"/>
    <cellStyle name="Currency 5 2 2 3 3 3 2" xfId="2933" xr:uid="{00000000-0005-0000-0000-00005D0B0000}"/>
    <cellStyle name="Currency 5 2 2 3 3 3 2 2" xfId="2934" xr:uid="{00000000-0005-0000-0000-00005E0B0000}"/>
    <cellStyle name="Currency 5 2 2 3 3 3 2 3" xfId="2935" xr:uid="{00000000-0005-0000-0000-00005F0B0000}"/>
    <cellStyle name="Currency 5 2 2 3 3 3 3" xfId="2936" xr:uid="{00000000-0005-0000-0000-0000600B0000}"/>
    <cellStyle name="Currency 5 2 2 3 3 3 4" xfId="2937" xr:uid="{00000000-0005-0000-0000-0000610B0000}"/>
    <cellStyle name="Currency 5 2 2 3 3 4" xfId="2938" xr:uid="{00000000-0005-0000-0000-0000620B0000}"/>
    <cellStyle name="Currency 5 2 2 3 3 4 2" xfId="2939" xr:uid="{00000000-0005-0000-0000-0000630B0000}"/>
    <cellStyle name="Currency 5 2 2 3 3 4 2 2" xfId="2940" xr:uid="{00000000-0005-0000-0000-0000640B0000}"/>
    <cellStyle name="Currency 5 2 2 3 3 4 2 3" xfId="2941" xr:uid="{00000000-0005-0000-0000-0000650B0000}"/>
    <cellStyle name="Currency 5 2 2 3 3 4 3" xfId="2942" xr:uid="{00000000-0005-0000-0000-0000660B0000}"/>
    <cellStyle name="Currency 5 2 2 3 3 4 4" xfId="2943" xr:uid="{00000000-0005-0000-0000-0000670B0000}"/>
    <cellStyle name="Currency 5 2 2 3 3 5" xfId="2944" xr:uid="{00000000-0005-0000-0000-0000680B0000}"/>
    <cellStyle name="Currency 5 2 2 3 3 5 2" xfId="2945" xr:uid="{00000000-0005-0000-0000-0000690B0000}"/>
    <cellStyle name="Currency 5 2 2 3 3 5 3" xfId="2946" xr:uid="{00000000-0005-0000-0000-00006A0B0000}"/>
    <cellStyle name="Currency 5 2 2 3 3 6" xfId="2947" xr:uid="{00000000-0005-0000-0000-00006B0B0000}"/>
    <cellStyle name="Currency 5 2 2 3 3 6 2" xfId="2948" xr:uid="{00000000-0005-0000-0000-00006C0B0000}"/>
    <cellStyle name="Currency 5 2 2 3 3 6 3" xfId="2949" xr:uid="{00000000-0005-0000-0000-00006D0B0000}"/>
    <cellStyle name="Currency 5 2 2 3 3 7" xfId="2950" xr:uid="{00000000-0005-0000-0000-00006E0B0000}"/>
    <cellStyle name="Currency 5 2 2 3 3 8" xfId="2951" xr:uid="{00000000-0005-0000-0000-00006F0B0000}"/>
    <cellStyle name="Currency 5 2 2 3 3 9" xfId="2952" xr:uid="{00000000-0005-0000-0000-0000700B0000}"/>
    <cellStyle name="Currency 5 2 2 3 4" xfId="2953" xr:uid="{00000000-0005-0000-0000-0000710B0000}"/>
    <cellStyle name="Currency 5 2 2 3 4 2" xfId="2954" xr:uid="{00000000-0005-0000-0000-0000720B0000}"/>
    <cellStyle name="Currency 5 2 2 3 4 2 2" xfId="2955" xr:uid="{00000000-0005-0000-0000-0000730B0000}"/>
    <cellStyle name="Currency 5 2 2 3 4 2 3" xfId="2956" xr:uid="{00000000-0005-0000-0000-0000740B0000}"/>
    <cellStyle name="Currency 5 2 2 3 4 3" xfId="2957" xr:uid="{00000000-0005-0000-0000-0000750B0000}"/>
    <cellStyle name="Currency 5 2 2 3 4 4" xfId="2958" xr:uid="{00000000-0005-0000-0000-0000760B0000}"/>
    <cellStyle name="Currency 5 2 2 3 5" xfId="2959" xr:uid="{00000000-0005-0000-0000-0000770B0000}"/>
    <cellStyle name="Currency 5 2 2 3 5 2" xfId="2960" xr:uid="{00000000-0005-0000-0000-0000780B0000}"/>
    <cellStyle name="Currency 5 2 2 3 5 2 2" xfId="2961" xr:uid="{00000000-0005-0000-0000-0000790B0000}"/>
    <cellStyle name="Currency 5 2 2 3 5 2 3" xfId="2962" xr:uid="{00000000-0005-0000-0000-00007A0B0000}"/>
    <cellStyle name="Currency 5 2 2 3 5 3" xfId="2963" xr:uid="{00000000-0005-0000-0000-00007B0B0000}"/>
    <cellStyle name="Currency 5 2 2 3 5 4" xfId="2964" xr:uid="{00000000-0005-0000-0000-00007C0B0000}"/>
    <cellStyle name="Currency 5 2 2 3 6" xfId="2965" xr:uid="{00000000-0005-0000-0000-00007D0B0000}"/>
    <cellStyle name="Currency 5 2 2 3 6 2" xfId="2966" xr:uid="{00000000-0005-0000-0000-00007E0B0000}"/>
    <cellStyle name="Currency 5 2 2 3 6 2 2" xfId="2967" xr:uid="{00000000-0005-0000-0000-00007F0B0000}"/>
    <cellStyle name="Currency 5 2 2 3 6 2 3" xfId="2968" xr:uid="{00000000-0005-0000-0000-0000800B0000}"/>
    <cellStyle name="Currency 5 2 2 3 6 3" xfId="2969" xr:uid="{00000000-0005-0000-0000-0000810B0000}"/>
    <cellStyle name="Currency 5 2 2 3 6 4" xfId="2970" xr:uid="{00000000-0005-0000-0000-0000820B0000}"/>
    <cellStyle name="Currency 5 2 2 3 7" xfId="2971" xr:uid="{00000000-0005-0000-0000-0000830B0000}"/>
    <cellStyle name="Currency 5 2 2 3 7 2" xfId="2972" xr:uid="{00000000-0005-0000-0000-0000840B0000}"/>
    <cellStyle name="Currency 5 2 2 3 7 3" xfId="2973" xr:uid="{00000000-0005-0000-0000-0000850B0000}"/>
    <cellStyle name="Currency 5 2 2 3 8" xfId="2974" xr:uid="{00000000-0005-0000-0000-0000860B0000}"/>
    <cellStyle name="Currency 5 2 2 3 8 2" xfId="2975" xr:uid="{00000000-0005-0000-0000-0000870B0000}"/>
    <cellStyle name="Currency 5 2 2 3 8 3" xfId="2976" xr:uid="{00000000-0005-0000-0000-0000880B0000}"/>
    <cellStyle name="Currency 5 2 2 3 9" xfId="2977" xr:uid="{00000000-0005-0000-0000-0000890B0000}"/>
    <cellStyle name="Currency 5 2 2 4" xfId="2978" xr:uid="{00000000-0005-0000-0000-00008A0B0000}"/>
    <cellStyle name="Currency 5 2 2 4 10" xfId="2979" xr:uid="{00000000-0005-0000-0000-00008B0B0000}"/>
    <cellStyle name="Currency 5 2 2 4 11" xfId="2980" xr:uid="{00000000-0005-0000-0000-00008C0B0000}"/>
    <cellStyle name="Currency 5 2 2 4 2" xfId="2981" xr:uid="{00000000-0005-0000-0000-00008D0B0000}"/>
    <cellStyle name="Currency 5 2 2 4 2 10" xfId="2982" xr:uid="{00000000-0005-0000-0000-00008E0B0000}"/>
    <cellStyle name="Currency 5 2 2 4 2 2" xfId="2983" xr:uid="{00000000-0005-0000-0000-00008F0B0000}"/>
    <cellStyle name="Currency 5 2 2 4 2 2 2" xfId="2984" xr:uid="{00000000-0005-0000-0000-0000900B0000}"/>
    <cellStyle name="Currency 5 2 2 4 2 2 2 2" xfId="2985" xr:uid="{00000000-0005-0000-0000-0000910B0000}"/>
    <cellStyle name="Currency 5 2 2 4 2 2 2 3" xfId="2986" xr:uid="{00000000-0005-0000-0000-0000920B0000}"/>
    <cellStyle name="Currency 5 2 2 4 2 2 3" xfId="2987" xr:uid="{00000000-0005-0000-0000-0000930B0000}"/>
    <cellStyle name="Currency 5 2 2 4 2 2 4" xfId="2988" xr:uid="{00000000-0005-0000-0000-0000940B0000}"/>
    <cellStyle name="Currency 5 2 2 4 2 3" xfId="2989" xr:uid="{00000000-0005-0000-0000-0000950B0000}"/>
    <cellStyle name="Currency 5 2 2 4 2 3 2" xfId="2990" xr:uid="{00000000-0005-0000-0000-0000960B0000}"/>
    <cellStyle name="Currency 5 2 2 4 2 3 2 2" xfId="2991" xr:uid="{00000000-0005-0000-0000-0000970B0000}"/>
    <cellStyle name="Currency 5 2 2 4 2 3 2 3" xfId="2992" xr:uid="{00000000-0005-0000-0000-0000980B0000}"/>
    <cellStyle name="Currency 5 2 2 4 2 3 3" xfId="2993" xr:uid="{00000000-0005-0000-0000-0000990B0000}"/>
    <cellStyle name="Currency 5 2 2 4 2 3 4" xfId="2994" xr:uid="{00000000-0005-0000-0000-00009A0B0000}"/>
    <cellStyle name="Currency 5 2 2 4 2 4" xfId="2995" xr:uid="{00000000-0005-0000-0000-00009B0B0000}"/>
    <cellStyle name="Currency 5 2 2 4 2 4 2" xfId="2996" xr:uid="{00000000-0005-0000-0000-00009C0B0000}"/>
    <cellStyle name="Currency 5 2 2 4 2 4 2 2" xfId="2997" xr:uid="{00000000-0005-0000-0000-00009D0B0000}"/>
    <cellStyle name="Currency 5 2 2 4 2 4 2 3" xfId="2998" xr:uid="{00000000-0005-0000-0000-00009E0B0000}"/>
    <cellStyle name="Currency 5 2 2 4 2 4 3" xfId="2999" xr:uid="{00000000-0005-0000-0000-00009F0B0000}"/>
    <cellStyle name="Currency 5 2 2 4 2 4 4" xfId="3000" xr:uid="{00000000-0005-0000-0000-0000A00B0000}"/>
    <cellStyle name="Currency 5 2 2 4 2 5" xfId="3001" xr:uid="{00000000-0005-0000-0000-0000A10B0000}"/>
    <cellStyle name="Currency 5 2 2 4 2 5 2" xfId="3002" xr:uid="{00000000-0005-0000-0000-0000A20B0000}"/>
    <cellStyle name="Currency 5 2 2 4 2 5 2 2" xfId="3003" xr:uid="{00000000-0005-0000-0000-0000A30B0000}"/>
    <cellStyle name="Currency 5 2 2 4 2 5 2 3" xfId="3004" xr:uid="{00000000-0005-0000-0000-0000A40B0000}"/>
    <cellStyle name="Currency 5 2 2 4 2 5 3" xfId="3005" xr:uid="{00000000-0005-0000-0000-0000A50B0000}"/>
    <cellStyle name="Currency 5 2 2 4 2 5 4" xfId="3006" xr:uid="{00000000-0005-0000-0000-0000A60B0000}"/>
    <cellStyle name="Currency 5 2 2 4 2 6" xfId="3007" xr:uid="{00000000-0005-0000-0000-0000A70B0000}"/>
    <cellStyle name="Currency 5 2 2 4 2 6 2" xfId="3008" xr:uid="{00000000-0005-0000-0000-0000A80B0000}"/>
    <cellStyle name="Currency 5 2 2 4 2 6 3" xfId="3009" xr:uid="{00000000-0005-0000-0000-0000A90B0000}"/>
    <cellStyle name="Currency 5 2 2 4 2 7" xfId="3010" xr:uid="{00000000-0005-0000-0000-0000AA0B0000}"/>
    <cellStyle name="Currency 5 2 2 4 2 7 2" xfId="3011" xr:uid="{00000000-0005-0000-0000-0000AB0B0000}"/>
    <cellStyle name="Currency 5 2 2 4 2 7 3" xfId="3012" xr:uid="{00000000-0005-0000-0000-0000AC0B0000}"/>
    <cellStyle name="Currency 5 2 2 4 2 8" xfId="3013" xr:uid="{00000000-0005-0000-0000-0000AD0B0000}"/>
    <cellStyle name="Currency 5 2 2 4 2 9" xfId="3014" xr:uid="{00000000-0005-0000-0000-0000AE0B0000}"/>
    <cellStyle name="Currency 5 2 2 4 3" xfId="3015" xr:uid="{00000000-0005-0000-0000-0000AF0B0000}"/>
    <cellStyle name="Currency 5 2 2 4 3 2" xfId="3016" xr:uid="{00000000-0005-0000-0000-0000B00B0000}"/>
    <cellStyle name="Currency 5 2 2 4 3 2 2" xfId="3017" xr:uid="{00000000-0005-0000-0000-0000B10B0000}"/>
    <cellStyle name="Currency 5 2 2 4 3 2 2 2" xfId="3018" xr:uid="{00000000-0005-0000-0000-0000B20B0000}"/>
    <cellStyle name="Currency 5 2 2 4 3 2 2 3" xfId="3019" xr:uid="{00000000-0005-0000-0000-0000B30B0000}"/>
    <cellStyle name="Currency 5 2 2 4 3 2 3" xfId="3020" xr:uid="{00000000-0005-0000-0000-0000B40B0000}"/>
    <cellStyle name="Currency 5 2 2 4 3 2 4" xfId="3021" xr:uid="{00000000-0005-0000-0000-0000B50B0000}"/>
    <cellStyle name="Currency 5 2 2 4 3 3" xfId="3022" xr:uid="{00000000-0005-0000-0000-0000B60B0000}"/>
    <cellStyle name="Currency 5 2 2 4 3 3 2" xfId="3023" xr:uid="{00000000-0005-0000-0000-0000B70B0000}"/>
    <cellStyle name="Currency 5 2 2 4 3 3 2 2" xfId="3024" xr:uid="{00000000-0005-0000-0000-0000B80B0000}"/>
    <cellStyle name="Currency 5 2 2 4 3 3 2 3" xfId="3025" xr:uid="{00000000-0005-0000-0000-0000B90B0000}"/>
    <cellStyle name="Currency 5 2 2 4 3 3 3" xfId="3026" xr:uid="{00000000-0005-0000-0000-0000BA0B0000}"/>
    <cellStyle name="Currency 5 2 2 4 3 3 4" xfId="3027" xr:uid="{00000000-0005-0000-0000-0000BB0B0000}"/>
    <cellStyle name="Currency 5 2 2 4 3 4" xfId="3028" xr:uid="{00000000-0005-0000-0000-0000BC0B0000}"/>
    <cellStyle name="Currency 5 2 2 4 3 4 2" xfId="3029" xr:uid="{00000000-0005-0000-0000-0000BD0B0000}"/>
    <cellStyle name="Currency 5 2 2 4 3 4 2 2" xfId="3030" xr:uid="{00000000-0005-0000-0000-0000BE0B0000}"/>
    <cellStyle name="Currency 5 2 2 4 3 4 2 3" xfId="3031" xr:uid="{00000000-0005-0000-0000-0000BF0B0000}"/>
    <cellStyle name="Currency 5 2 2 4 3 4 3" xfId="3032" xr:uid="{00000000-0005-0000-0000-0000C00B0000}"/>
    <cellStyle name="Currency 5 2 2 4 3 4 4" xfId="3033" xr:uid="{00000000-0005-0000-0000-0000C10B0000}"/>
    <cellStyle name="Currency 5 2 2 4 3 5" xfId="3034" xr:uid="{00000000-0005-0000-0000-0000C20B0000}"/>
    <cellStyle name="Currency 5 2 2 4 3 5 2" xfId="3035" xr:uid="{00000000-0005-0000-0000-0000C30B0000}"/>
    <cellStyle name="Currency 5 2 2 4 3 5 3" xfId="3036" xr:uid="{00000000-0005-0000-0000-0000C40B0000}"/>
    <cellStyle name="Currency 5 2 2 4 3 6" xfId="3037" xr:uid="{00000000-0005-0000-0000-0000C50B0000}"/>
    <cellStyle name="Currency 5 2 2 4 3 6 2" xfId="3038" xr:uid="{00000000-0005-0000-0000-0000C60B0000}"/>
    <cellStyle name="Currency 5 2 2 4 3 6 3" xfId="3039" xr:uid="{00000000-0005-0000-0000-0000C70B0000}"/>
    <cellStyle name="Currency 5 2 2 4 3 7" xfId="3040" xr:uid="{00000000-0005-0000-0000-0000C80B0000}"/>
    <cellStyle name="Currency 5 2 2 4 3 8" xfId="3041" xr:uid="{00000000-0005-0000-0000-0000C90B0000}"/>
    <cellStyle name="Currency 5 2 2 4 3 9" xfId="3042" xr:uid="{00000000-0005-0000-0000-0000CA0B0000}"/>
    <cellStyle name="Currency 5 2 2 4 4" xfId="3043" xr:uid="{00000000-0005-0000-0000-0000CB0B0000}"/>
    <cellStyle name="Currency 5 2 2 4 4 2" xfId="3044" xr:uid="{00000000-0005-0000-0000-0000CC0B0000}"/>
    <cellStyle name="Currency 5 2 2 4 4 2 2" xfId="3045" xr:uid="{00000000-0005-0000-0000-0000CD0B0000}"/>
    <cellStyle name="Currency 5 2 2 4 4 2 3" xfId="3046" xr:uid="{00000000-0005-0000-0000-0000CE0B0000}"/>
    <cellStyle name="Currency 5 2 2 4 4 3" xfId="3047" xr:uid="{00000000-0005-0000-0000-0000CF0B0000}"/>
    <cellStyle name="Currency 5 2 2 4 4 4" xfId="3048" xr:uid="{00000000-0005-0000-0000-0000D00B0000}"/>
    <cellStyle name="Currency 5 2 2 4 5" xfId="3049" xr:uid="{00000000-0005-0000-0000-0000D10B0000}"/>
    <cellStyle name="Currency 5 2 2 4 5 2" xfId="3050" xr:uid="{00000000-0005-0000-0000-0000D20B0000}"/>
    <cellStyle name="Currency 5 2 2 4 5 2 2" xfId="3051" xr:uid="{00000000-0005-0000-0000-0000D30B0000}"/>
    <cellStyle name="Currency 5 2 2 4 5 2 3" xfId="3052" xr:uid="{00000000-0005-0000-0000-0000D40B0000}"/>
    <cellStyle name="Currency 5 2 2 4 5 3" xfId="3053" xr:uid="{00000000-0005-0000-0000-0000D50B0000}"/>
    <cellStyle name="Currency 5 2 2 4 5 4" xfId="3054" xr:uid="{00000000-0005-0000-0000-0000D60B0000}"/>
    <cellStyle name="Currency 5 2 2 4 6" xfId="3055" xr:uid="{00000000-0005-0000-0000-0000D70B0000}"/>
    <cellStyle name="Currency 5 2 2 4 6 2" xfId="3056" xr:uid="{00000000-0005-0000-0000-0000D80B0000}"/>
    <cellStyle name="Currency 5 2 2 4 6 2 2" xfId="3057" xr:uid="{00000000-0005-0000-0000-0000D90B0000}"/>
    <cellStyle name="Currency 5 2 2 4 6 2 3" xfId="3058" xr:uid="{00000000-0005-0000-0000-0000DA0B0000}"/>
    <cellStyle name="Currency 5 2 2 4 6 3" xfId="3059" xr:uid="{00000000-0005-0000-0000-0000DB0B0000}"/>
    <cellStyle name="Currency 5 2 2 4 6 4" xfId="3060" xr:uid="{00000000-0005-0000-0000-0000DC0B0000}"/>
    <cellStyle name="Currency 5 2 2 4 7" xfId="3061" xr:uid="{00000000-0005-0000-0000-0000DD0B0000}"/>
    <cellStyle name="Currency 5 2 2 4 7 2" xfId="3062" xr:uid="{00000000-0005-0000-0000-0000DE0B0000}"/>
    <cellStyle name="Currency 5 2 2 4 7 3" xfId="3063" xr:uid="{00000000-0005-0000-0000-0000DF0B0000}"/>
    <cellStyle name="Currency 5 2 2 4 8" xfId="3064" xr:uid="{00000000-0005-0000-0000-0000E00B0000}"/>
    <cellStyle name="Currency 5 2 2 4 8 2" xfId="3065" xr:uid="{00000000-0005-0000-0000-0000E10B0000}"/>
    <cellStyle name="Currency 5 2 2 4 8 3" xfId="3066" xr:uid="{00000000-0005-0000-0000-0000E20B0000}"/>
    <cellStyle name="Currency 5 2 2 4 9" xfId="3067" xr:uid="{00000000-0005-0000-0000-0000E30B0000}"/>
    <cellStyle name="Currency 5 2 2 5" xfId="3068" xr:uid="{00000000-0005-0000-0000-0000E40B0000}"/>
    <cellStyle name="Currency 5 2 2 5 10" xfId="3069" xr:uid="{00000000-0005-0000-0000-0000E50B0000}"/>
    <cellStyle name="Currency 5 2 2 5 2" xfId="3070" xr:uid="{00000000-0005-0000-0000-0000E60B0000}"/>
    <cellStyle name="Currency 5 2 2 5 2 2" xfId="3071" xr:uid="{00000000-0005-0000-0000-0000E70B0000}"/>
    <cellStyle name="Currency 5 2 2 5 2 2 2" xfId="3072" xr:uid="{00000000-0005-0000-0000-0000E80B0000}"/>
    <cellStyle name="Currency 5 2 2 5 2 2 3" xfId="3073" xr:uid="{00000000-0005-0000-0000-0000E90B0000}"/>
    <cellStyle name="Currency 5 2 2 5 2 3" xfId="3074" xr:uid="{00000000-0005-0000-0000-0000EA0B0000}"/>
    <cellStyle name="Currency 5 2 2 5 2 4" xfId="3075" xr:uid="{00000000-0005-0000-0000-0000EB0B0000}"/>
    <cellStyle name="Currency 5 2 2 5 3" xfId="3076" xr:uid="{00000000-0005-0000-0000-0000EC0B0000}"/>
    <cellStyle name="Currency 5 2 2 5 3 2" xfId="3077" xr:uid="{00000000-0005-0000-0000-0000ED0B0000}"/>
    <cellStyle name="Currency 5 2 2 5 3 2 2" xfId="3078" xr:uid="{00000000-0005-0000-0000-0000EE0B0000}"/>
    <cellStyle name="Currency 5 2 2 5 3 2 3" xfId="3079" xr:uid="{00000000-0005-0000-0000-0000EF0B0000}"/>
    <cellStyle name="Currency 5 2 2 5 3 3" xfId="3080" xr:uid="{00000000-0005-0000-0000-0000F00B0000}"/>
    <cellStyle name="Currency 5 2 2 5 3 4" xfId="3081" xr:uid="{00000000-0005-0000-0000-0000F10B0000}"/>
    <cellStyle name="Currency 5 2 2 5 4" xfId="3082" xr:uid="{00000000-0005-0000-0000-0000F20B0000}"/>
    <cellStyle name="Currency 5 2 2 5 4 2" xfId="3083" xr:uid="{00000000-0005-0000-0000-0000F30B0000}"/>
    <cellStyle name="Currency 5 2 2 5 4 2 2" xfId="3084" xr:uid="{00000000-0005-0000-0000-0000F40B0000}"/>
    <cellStyle name="Currency 5 2 2 5 4 2 3" xfId="3085" xr:uid="{00000000-0005-0000-0000-0000F50B0000}"/>
    <cellStyle name="Currency 5 2 2 5 4 3" xfId="3086" xr:uid="{00000000-0005-0000-0000-0000F60B0000}"/>
    <cellStyle name="Currency 5 2 2 5 4 4" xfId="3087" xr:uid="{00000000-0005-0000-0000-0000F70B0000}"/>
    <cellStyle name="Currency 5 2 2 5 5" xfId="3088" xr:uid="{00000000-0005-0000-0000-0000F80B0000}"/>
    <cellStyle name="Currency 5 2 2 5 5 2" xfId="3089" xr:uid="{00000000-0005-0000-0000-0000F90B0000}"/>
    <cellStyle name="Currency 5 2 2 5 5 2 2" xfId="3090" xr:uid="{00000000-0005-0000-0000-0000FA0B0000}"/>
    <cellStyle name="Currency 5 2 2 5 5 2 3" xfId="3091" xr:uid="{00000000-0005-0000-0000-0000FB0B0000}"/>
    <cellStyle name="Currency 5 2 2 5 5 3" xfId="3092" xr:uid="{00000000-0005-0000-0000-0000FC0B0000}"/>
    <cellStyle name="Currency 5 2 2 5 5 4" xfId="3093" xr:uid="{00000000-0005-0000-0000-0000FD0B0000}"/>
    <cellStyle name="Currency 5 2 2 5 6" xfId="3094" xr:uid="{00000000-0005-0000-0000-0000FE0B0000}"/>
    <cellStyle name="Currency 5 2 2 5 6 2" xfId="3095" xr:uid="{00000000-0005-0000-0000-0000FF0B0000}"/>
    <cellStyle name="Currency 5 2 2 5 6 3" xfId="3096" xr:uid="{00000000-0005-0000-0000-0000000C0000}"/>
    <cellStyle name="Currency 5 2 2 5 7" xfId="3097" xr:uid="{00000000-0005-0000-0000-0000010C0000}"/>
    <cellStyle name="Currency 5 2 2 5 7 2" xfId="3098" xr:uid="{00000000-0005-0000-0000-0000020C0000}"/>
    <cellStyle name="Currency 5 2 2 5 7 3" xfId="3099" xr:uid="{00000000-0005-0000-0000-0000030C0000}"/>
    <cellStyle name="Currency 5 2 2 5 8" xfId="3100" xr:uid="{00000000-0005-0000-0000-0000040C0000}"/>
    <cellStyle name="Currency 5 2 2 5 9" xfId="3101" xr:uid="{00000000-0005-0000-0000-0000050C0000}"/>
    <cellStyle name="Currency 5 2 2 6" xfId="3102" xr:uid="{00000000-0005-0000-0000-0000060C0000}"/>
    <cellStyle name="Currency 5 2 2 6 2" xfId="3103" xr:uid="{00000000-0005-0000-0000-0000070C0000}"/>
    <cellStyle name="Currency 5 2 2 6 2 2" xfId="3104" xr:uid="{00000000-0005-0000-0000-0000080C0000}"/>
    <cellStyle name="Currency 5 2 2 6 2 2 2" xfId="3105" xr:uid="{00000000-0005-0000-0000-0000090C0000}"/>
    <cellStyle name="Currency 5 2 2 6 2 2 3" xfId="3106" xr:uid="{00000000-0005-0000-0000-00000A0C0000}"/>
    <cellStyle name="Currency 5 2 2 6 2 3" xfId="3107" xr:uid="{00000000-0005-0000-0000-00000B0C0000}"/>
    <cellStyle name="Currency 5 2 2 6 2 4" xfId="3108" xr:uid="{00000000-0005-0000-0000-00000C0C0000}"/>
    <cellStyle name="Currency 5 2 2 6 3" xfId="3109" xr:uid="{00000000-0005-0000-0000-00000D0C0000}"/>
    <cellStyle name="Currency 5 2 2 6 3 2" xfId="3110" xr:uid="{00000000-0005-0000-0000-00000E0C0000}"/>
    <cellStyle name="Currency 5 2 2 6 3 2 2" xfId="3111" xr:uid="{00000000-0005-0000-0000-00000F0C0000}"/>
    <cellStyle name="Currency 5 2 2 6 3 2 3" xfId="3112" xr:uid="{00000000-0005-0000-0000-0000100C0000}"/>
    <cellStyle name="Currency 5 2 2 6 3 3" xfId="3113" xr:uid="{00000000-0005-0000-0000-0000110C0000}"/>
    <cellStyle name="Currency 5 2 2 6 3 4" xfId="3114" xr:uid="{00000000-0005-0000-0000-0000120C0000}"/>
    <cellStyle name="Currency 5 2 2 6 4" xfId="3115" xr:uid="{00000000-0005-0000-0000-0000130C0000}"/>
    <cellStyle name="Currency 5 2 2 6 4 2" xfId="3116" xr:uid="{00000000-0005-0000-0000-0000140C0000}"/>
    <cellStyle name="Currency 5 2 2 6 4 2 2" xfId="3117" xr:uid="{00000000-0005-0000-0000-0000150C0000}"/>
    <cellStyle name="Currency 5 2 2 6 4 2 3" xfId="3118" xr:uid="{00000000-0005-0000-0000-0000160C0000}"/>
    <cellStyle name="Currency 5 2 2 6 4 3" xfId="3119" xr:uid="{00000000-0005-0000-0000-0000170C0000}"/>
    <cellStyle name="Currency 5 2 2 6 4 4" xfId="3120" xr:uid="{00000000-0005-0000-0000-0000180C0000}"/>
    <cellStyle name="Currency 5 2 2 6 5" xfId="3121" xr:uid="{00000000-0005-0000-0000-0000190C0000}"/>
    <cellStyle name="Currency 5 2 2 6 5 2" xfId="3122" xr:uid="{00000000-0005-0000-0000-00001A0C0000}"/>
    <cellStyle name="Currency 5 2 2 6 5 3" xfId="3123" xr:uid="{00000000-0005-0000-0000-00001B0C0000}"/>
    <cellStyle name="Currency 5 2 2 6 6" xfId="3124" xr:uid="{00000000-0005-0000-0000-00001C0C0000}"/>
    <cellStyle name="Currency 5 2 2 6 6 2" xfId="3125" xr:uid="{00000000-0005-0000-0000-00001D0C0000}"/>
    <cellStyle name="Currency 5 2 2 6 6 3" xfId="3126" xr:uid="{00000000-0005-0000-0000-00001E0C0000}"/>
    <cellStyle name="Currency 5 2 2 6 7" xfId="3127" xr:uid="{00000000-0005-0000-0000-00001F0C0000}"/>
    <cellStyle name="Currency 5 2 2 6 8" xfId="3128" xr:uid="{00000000-0005-0000-0000-0000200C0000}"/>
    <cellStyle name="Currency 5 2 2 6 9" xfId="3129" xr:uid="{00000000-0005-0000-0000-0000210C0000}"/>
    <cellStyle name="Currency 5 2 2 7" xfId="3130" xr:uid="{00000000-0005-0000-0000-0000220C0000}"/>
    <cellStyle name="Currency 5 2 2 7 2" xfId="3131" xr:uid="{00000000-0005-0000-0000-0000230C0000}"/>
    <cellStyle name="Currency 5 2 2 7 2 2" xfId="3132" xr:uid="{00000000-0005-0000-0000-0000240C0000}"/>
    <cellStyle name="Currency 5 2 2 7 2 3" xfId="3133" xr:uid="{00000000-0005-0000-0000-0000250C0000}"/>
    <cellStyle name="Currency 5 2 2 7 3" xfId="3134" xr:uid="{00000000-0005-0000-0000-0000260C0000}"/>
    <cellStyle name="Currency 5 2 2 7 4" xfId="3135" xr:uid="{00000000-0005-0000-0000-0000270C0000}"/>
    <cellStyle name="Currency 5 2 2 8" xfId="3136" xr:uid="{00000000-0005-0000-0000-0000280C0000}"/>
    <cellStyle name="Currency 5 2 2 8 2" xfId="3137" xr:uid="{00000000-0005-0000-0000-0000290C0000}"/>
    <cellStyle name="Currency 5 2 2 8 2 2" xfId="3138" xr:uid="{00000000-0005-0000-0000-00002A0C0000}"/>
    <cellStyle name="Currency 5 2 2 8 2 3" xfId="3139" xr:uid="{00000000-0005-0000-0000-00002B0C0000}"/>
    <cellStyle name="Currency 5 2 2 8 3" xfId="3140" xr:uid="{00000000-0005-0000-0000-00002C0C0000}"/>
    <cellStyle name="Currency 5 2 2 8 4" xfId="3141" xr:uid="{00000000-0005-0000-0000-00002D0C0000}"/>
    <cellStyle name="Currency 5 2 2 9" xfId="3142" xr:uid="{00000000-0005-0000-0000-00002E0C0000}"/>
    <cellStyle name="Currency 5 2 2 9 2" xfId="3143" xr:uid="{00000000-0005-0000-0000-00002F0C0000}"/>
    <cellStyle name="Currency 5 2 2 9 2 2" xfId="3144" xr:uid="{00000000-0005-0000-0000-0000300C0000}"/>
    <cellStyle name="Currency 5 2 2 9 2 3" xfId="3145" xr:uid="{00000000-0005-0000-0000-0000310C0000}"/>
    <cellStyle name="Currency 5 2 2 9 3" xfId="3146" xr:uid="{00000000-0005-0000-0000-0000320C0000}"/>
    <cellStyle name="Currency 5 2 2 9 4" xfId="3147" xr:uid="{00000000-0005-0000-0000-0000330C0000}"/>
    <cellStyle name="Currency 5 2 3" xfId="3148" xr:uid="{00000000-0005-0000-0000-0000340C0000}"/>
    <cellStyle name="Currency 5 2 3 10" xfId="3149" xr:uid="{00000000-0005-0000-0000-0000350C0000}"/>
    <cellStyle name="Currency 5 2 3 10 2" xfId="3150" xr:uid="{00000000-0005-0000-0000-0000360C0000}"/>
    <cellStyle name="Currency 5 2 3 10 3" xfId="3151" xr:uid="{00000000-0005-0000-0000-0000370C0000}"/>
    <cellStyle name="Currency 5 2 3 11" xfId="3152" xr:uid="{00000000-0005-0000-0000-0000380C0000}"/>
    <cellStyle name="Currency 5 2 3 12" xfId="3153" xr:uid="{00000000-0005-0000-0000-0000390C0000}"/>
    <cellStyle name="Currency 5 2 3 13" xfId="3154" xr:uid="{00000000-0005-0000-0000-00003A0C0000}"/>
    <cellStyle name="Currency 5 2 3 2" xfId="3155" xr:uid="{00000000-0005-0000-0000-00003B0C0000}"/>
    <cellStyle name="Currency 5 2 3 2 10" xfId="3156" xr:uid="{00000000-0005-0000-0000-00003C0C0000}"/>
    <cellStyle name="Currency 5 2 3 2 11" xfId="3157" xr:uid="{00000000-0005-0000-0000-00003D0C0000}"/>
    <cellStyle name="Currency 5 2 3 2 2" xfId="3158" xr:uid="{00000000-0005-0000-0000-00003E0C0000}"/>
    <cellStyle name="Currency 5 2 3 2 2 10" xfId="3159" xr:uid="{00000000-0005-0000-0000-00003F0C0000}"/>
    <cellStyle name="Currency 5 2 3 2 2 2" xfId="3160" xr:uid="{00000000-0005-0000-0000-0000400C0000}"/>
    <cellStyle name="Currency 5 2 3 2 2 2 2" xfId="3161" xr:uid="{00000000-0005-0000-0000-0000410C0000}"/>
    <cellStyle name="Currency 5 2 3 2 2 2 2 2" xfId="3162" xr:uid="{00000000-0005-0000-0000-0000420C0000}"/>
    <cellStyle name="Currency 5 2 3 2 2 2 2 3" xfId="3163" xr:uid="{00000000-0005-0000-0000-0000430C0000}"/>
    <cellStyle name="Currency 5 2 3 2 2 2 3" xfId="3164" xr:uid="{00000000-0005-0000-0000-0000440C0000}"/>
    <cellStyle name="Currency 5 2 3 2 2 2 4" xfId="3165" xr:uid="{00000000-0005-0000-0000-0000450C0000}"/>
    <cellStyle name="Currency 5 2 3 2 2 3" xfId="3166" xr:uid="{00000000-0005-0000-0000-0000460C0000}"/>
    <cellStyle name="Currency 5 2 3 2 2 3 2" xfId="3167" xr:uid="{00000000-0005-0000-0000-0000470C0000}"/>
    <cellStyle name="Currency 5 2 3 2 2 3 2 2" xfId="3168" xr:uid="{00000000-0005-0000-0000-0000480C0000}"/>
    <cellStyle name="Currency 5 2 3 2 2 3 2 3" xfId="3169" xr:uid="{00000000-0005-0000-0000-0000490C0000}"/>
    <cellStyle name="Currency 5 2 3 2 2 3 3" xfId="3170" xr:uid="{00000000-0005-0000-0000-00004A0C0000}"/>
    <cellStyle name="Currency 5 2 3 2 2 3 4" xfId="3171" xr:uid="{00000000-0005-0000-0000-00004B0C0000}"/>
    <cellStyle name="Currency 5 2 3 2 2 4" xfId="3172" xr:uid="{00000000-0005-0000-0000-00004C0C0000}"/>
    <cellStyle name="Currency 5 2 3 2 2 4 2" xfId="3173" xr:uid="{00000000-0005-0000-0000-00004D0C0000}"/>
    <cellStyle name="Currency 5 2 3 2 2 4 2 2" xfId="3174" xr:uid="{00000000-0005-0000-0000-00004E0C0000}"/>
    <cellStyle name="Currency 5 2 3 2 2 4 2 3" xfId="3175" xr:uid="{00000000-0005-0000-0000-00004F0C0000}"/>
    <cellStyle name="Currency 5 2 3 2 2 4 3" xfId="3176" xr:uid="{00000000-0005-0000-0000-0000500C0000}"/>
    <cellStyle name="Currency 5 2 3 2 2 4 4" xfId="3177" xr:uid="{00000000-0005-0000-0000-0000510C0000}"/>
    <cellStyle name="Currency 5 2 3 2 2 5" xfId="3178" xr:uid="{00000000-0005-0000-0000-0000520C0000}"/>
    <cellStyle name="Currency 5 2 3 2 2 5 2" xfId="3179" xr:uid="{00000000-0005-0000-0000-0000530C0000}"/>
    <cellStyle name="Currency 5 2 3 2 2 5 2 2" xfId="3180" xr:uid="{00000000-0005-0000-0000-0000540C0000}"/>
    <cellStyle name="Currency 5 2 3 2 2 5 2 3" xfId="3181" xr:uid="{00000000-0005-0000-0000-0000550C0000}"/>
    <cellStyle name="Currency 5 2 3 2 2 5 3" xfId="3182" xr:uid="{00000000-0005-0000-0000-0000560C0000}"/>
    <cellStyle name="Currency 5 2 3 2 2 5 4" xfId="3183" xr:uid="{00000000-0005-0000-0000-0000570C0000}"/>
    <cellStyle name="Currency 5 2 3 2 2 6" xfId="3184" xr:uid="{00000000-0005-0000-0000-0000580C0000}"/>
    <cellStyle name="Currency 5 2 3 2 2 6 2" xfId="3185" xr:uid="{00000000-0005-0000-0000-0000590C0000}"/>
    <cellStyle name="Currency 5 2 3 2 2 6 3" xfId="3186" xr:uid="{00000000-0005-0000-0000-00005A0C0000}"/>
    <cellStyle name="Currency 5 2 3 2 2 7" xfId="3187" xr:uid="{00000000-0005-0000-0000-00005B0C0000}"/>
    <cellStyle name="Currency 5 2 3 2 2 7 2" xfId="3188" xr:uid="{00000000-0005-0000-0000-00005C0C0000}"/>
    <cellStyle name="Currency 5 2 3 2 2 7 3" xfId="3189" xr:uid="{00000000-0005-0000-0000-00005D0C0000}"/>
    <cellStyle name="Currency 5 2 3 2 2 8" xfId="3190" xr:uid="{00000000-0005-0000-0000-00005E0C0000}"/>
    <cellStyle name="Currency 5 2 3 2 2 9" xfId="3191" xr:uid="{00000000-0005-0000-0000-00005F0C0000}"/>
    <cellStyle name="Currency 5 2 3 2 3" xfId="3192" xr:uid="{00000000-0005-0000-0000-0000600C0000}"/>
    <cellStyle name="Currency 5 2 3 2 3 2" xfId="3193" xr:uid="{00000000-0005-0000-0000-0000610C0000}"/>
    <cellStyle name="Currency 5 2 3 2 3 2 2" xfId="3194" xr:uid="{00000000-0005-0000-0000-0000620C0000}"/>
    <cellStyle name="Currency 5 2 3 2 3 2 2 2" xfId="3195" xr:uid="{00000000-0005-0000-0000-0000630C0000}"/>
    <cellStyle name="Currency 5 2 3 2 3 2 2 3" xfId="3196" xr:uid="{00000000-0005-0000-0000-0000640C0000}"/>
    <cellStyle name="Currency 5 2 3 2 3 2 3" xfId="3197" xr:uid="{00000000-0005-0000-0000-0000650C0000}"/>
    <cellStyle name="Currency 5 2 3 2 3 2 4" xfId="3198" xr:uid="{00000000-0005-0000-0000-0000660C0000}"/>
    <cellStyle name="Currency 5 2 3 2 3 3" xfId="3199" xr:uid="{00000000-0005-0000-0000-0000670C0000}"/>
    <cellStyle name="Currency 5 2 3 2 3 3 2" xfId="3200" xr:uid="{00000000-0005-0000-0000-0000680C0000}"/>
    <cellStyle name="Currency 5 2 3 2 3 3 2 2" xfId="3201" xr:uid="{00000000-0005-0000-0000-0000690C0000}"/>
    <cellStyle name="Currency 5 2 3 2 3 3 2 3" xfId="3202" xr:uid="{00000000-0005-0000-0000-00006A0C0000}"/>
    <cellStyle name="Currency 5 2 3 2 3 3 3" xfId="3203" xr:uid="{00000000-0005-0000-0000-00006B0C0000}"/>
    <cellStyle name="Currency 5 2 3 2 3 3 4" xfId="3204" xr:uid="{00000000-0005-0000-0000-00006C0C0000}"/>
    <cellStyle name="Currency 5 2 3 2 3 4" xfId="3205" xr:uid="{00000000-0005-0000-0000-00006D0C0000}"/>
    <cellStyle name="Currency 5 2 3 2 3 4 2" xfId="3206" xr:uid="{00000000-0005-0000-0000-00006E0C0000}"/>
    <cellStyle name="Currency 5 2 3 2 3 4 2 2" xfId="3207" xr:uid="{00000000-0005-0000-0000-00006F0C0000}"/>
    <cellStyle name="Currency 5 2 3 2 3 4 2 3" xfId="3208" xr:uid="{00000000-0005-0000-0000-0000700C0000}"/>
    <cellStyle name="Currency 5 2 3 2 3 4 3" xfId="3209" xr:uid="{00000000-0005-0000-0000-0000710C0000}"/>
    <cellStyle name="Currency 5 2 3 2 3 4 4" xfId="3210" xr:uid="{00000000-0005-0000-0000-0000720C0000}"/>
    <cellStyle name="Currency 5 2 3 2 3 5" xfId="3211" xr:uid="{00000000-0005-0000-0000-0000730C0000}"/>
    <cellStyle name="Currency 5 2 3 2 3 5 2" xfId="3212" xr:uid="{00000000-0005-0000-0000-0000740C0000}"/>
    <cellStyle name="Currency 5 2 3 2 3 5 3" xfId="3213" xr:uid="{00000000-0005-0000-0000-0000750C0000}"/>
    <cellStyle name="Currency 5 2 3 2 3 6" xfId="3214" xr:uid="{00000000-0005-0000-0000-0000760C0000}"/>
    <cellStyle name="Currency 5 2 3 2 3 6 2" xfId="3215" xr:uid="{00000000-0005-0000-0000-0000770C0000}"/>
    <cellStyle name="Currency 5 2 3 2 3 6 3" xfId="3216" xr:uid="{00000000-0005-0000-0000-0000780C0000}"/>
    <cellStyle name="Currency 5 2 3 2 3 7" xfId="3217" xr:uid="{00000000-0005-0000-0000-0000790C0000}"/>
    <cellStyle name="Currency 5 2 3 2 3 8" xfId="3218" xr:uid="{00000000-0005-0000-0000-00007A0C0000}"/>
    <cellStyle name="Currency 5 2 3 2 3 9" xfId="3219" xr:uid="{00000000-0005-0000-0000-00007B0C0000}"/>
    <cellStyle name="Currency 5 2 3 2 4" xfId="3220" xr:uid="{00000000-0005-0000-0000-00007C0C0000}"/>
    <cellStyle name="Currency 5 2 3 2 4 2" xfId="3221" xr:uid="{00000000-0005-0000-0000-00007D0C0000}"/>
    <cellStyle name="Currency 5 2 3 2 4 2 2" xfId="3222" xr:uid="{00000000-0005-0000-0000-00007E0C0000}"/>
    <cellStyle name="Currency 5 2 3 2 4 2 3" xfId="3223" xr:uid="{00000000-0005-0000-0000-00007F0C0000}"/>
    <cellStyle name="Currency 5 2 3 2 4 3" xfId="3224" xr:uid="{00000000-0005-0000-0000-0000800C0000}"/>
    <cellStyle name="Currency 5 2 3 2 4 4" xfId="3225" xr:uid="{00000000-0005-0000-0000-0000810C0000}"/>
    <cellStyle name="Currency 5 2 3 2 5" xfId="3226" xr:uid="{00000000-0005-0000-0000-0000820C0000}"/>
    <cellStyle name="Currency 5 2 3 2 5 2" xfId="3227" xr:uid="{00000000-0005-0000-0000-0000830C0000}"/>
    <cellStyle name="Currency 5 2 3 2 5 2 2" xfId="3228" xr:uid="{00000000-0005-0000-0000-0000840C0000}"/>
    <cellStyle name="Currency 5 2 3 2 5 2 3" xfId="3229" xr:uid="{00000000-0005-0000-0000-0000850C0000}"/>
    <cellStyle name="Currency 5 2 3 2 5 3" xfId="3230" xr:uid="{00000000-0005-0000-0000-0000860C0000}"/>
    <cellStyle name="Currency 5 2 3 2 5 4" xfId="3231" xr:uid="{00000000-0005-0000-0000-0000870C0000}"/>
    <cellStyle name="Currency 5 2 3 2 6" xfId="3232" xr:uid="{00000000-0005-0000-0000-0000880C0000}"/>
    <cellStyle name="Currency 5 2 3 2 6 2" xfId="3233" xr:uid="{00000000-0005-0000-0000-0000890C0000}"/>
    <cellStyle name="Currency 5 2 3 2 6 2 2" xfId="3234" xr:uid="{00000000-0005-0000-0000-00008A0C0000}"/>
    <cellStyle name="Currency 5 2 3 2 6 2 3" xfId="3235" xr:uid="{00000000-0005-0000-0000-00008B0C0000}"/>
    <cellStyle name="Currency 5 2 3 2 6 3" xfId="3236" xr:uid="{00000000-0005-0000-0000-00008C0C0000}"/>
    <cellStyle name="Currency 5 2 3 2 6 4" xfId="3237" xr:uid="{00000000-0005-0000-0000-00008D0C0000}"/>
    <cellStyle name="Currency 5 2 3 2 7" xfId="3238" xr:uid="{00000000-0005-0000-0000-00008E0C0000}"/>
    <cellStyle name="Currency 5 2 3 2 7 2" xfId="3239" xr:uid="{00000000-0005-0000-0000-00008F0C0000}"/>
    <cellStyle name="Currency 5 2 3 2 7 3" xfId="3240" xr:uid="{00000000-0005-0000-0000-0000900C0000}"/>
    <cellStyle name="Currency 5 2 3 2 8" xfId="3241" xr:uid="{00000000-0005-0000-0000-0000910C0000}"/>
    <cellStyle name="Currency 5 2 3 2 8 2" xfId="3242" xr:uid="{00000000-0005-0000-0000-0000920C0000}"/>
    <cellStyle name="Currency 5 2 3 2 8 3" xfId="3243" xr:uid="{00000000-0005-0000-0000-0000930C0000}"/>
    <cellStyle name="Currency 5 2 3 2 9" xfId="3244" xr:uid="{00000000-0005-0000-0000-0000940C0000}"/>
    <cellStyle name="Currency 5 2 3 3" xfId="3245" xr:uid="{00000000-0005-0000-0000-0000950C0000}"/>
    <cellStyle name="Currency 5 2 3 3 10" xfId="3246" xr:uid="{00000000-0005-0000-0000-0000960C0000}"/>
    <cellStyle name="Currency 5 2 3 3 11" xfId="3247" xr:uid="{00000000-0005-0000-0000-0000970C0000}"/>
    <cellStyle name="Currency 5 2 3 3 2" xfId="3248" xr:uid="{00000000-0005-0000-0000-0000980C0000}"/>
    <cellStyle name="Currency 5 2 3 3 2 10" xfId="3249" xr:uid="{00000000-0005-0000-0000-0000990C0000}"/>
    <cellStyle name="Currency 5 2 3 3 2 2" xfId="3250" xr:uid="{00000000-0005-0000-0000-00009A0C0000}"/>
    <cellStyle name="Currency 5 2 3 3 2 2 2" xfId="3251" xr:uid="{00000000-0005-0000-0000-00009B0C0000}"/>
    <cellStyle name="Currency 5 2 3 3 2 2 2 2" xfId="3252" xr:uid="{00000000-0005-0000-0000-00009C0C0000}"/>
    <cellStyle name="Currency 5 2 3 3 2 2 2 3" xfId="3253" xr:uid="{00000000-0005-0000-0000-00009D0C0000}"/>
    <cellStyle name="Currency 5 2 3 3 2 2 3" xfId="3254" xr:uid="{00000000-0005-0000-0000-00009E0C0000}"/>
    <cellStyle name="Currency 5 2 3 3 2 2 4" xfId="3255" xr:uid="{00000000-0005-0000-0000-00009F0C0000}"/>
    <cellStyle name="Currency 5 2 3 3 2 3" xfId="3256" xr:uid="{00000000-0005-0000-0000-0000A00C0000}"/>
    <cellStyle name="Currency 5 2 3 3 2 3 2" xfId="3257" xr:uid="{00000000-0005-0000-0000-0000A10C0000}"/>
    <cellStyle name="Currency 5 2 3 3 2 3 2 2" xfId="3258" xr:uid="{00000000-0005-0000-0000-0000A20C0000}"/>
    <cellStyle name="Currency 5 2 3 3 2 3 2 3" xfId="3259" xr:uid="{00000000-0005-0000-0000-0000A30C0000}"/>
    <cellStyle name="Currency 5 2 3 3 2 3 3" xfId="3260" xr:uid="{00000000-0005-0000-0000-0000A40C0000}"/>
    <cellStyle name="Currency 5 2 3 3 2 3 4" xfId="3261" xr:uid="{00000000-0005-0000-0000-0000A50C0000}"/>
    <cellStyle name="Currency 5 2 3 3 2 4" xfId="3262" xr:uid="{00000000-0005-0000-0000-0000A60C0000}"/>
    <cellStyle name="Currency 5 2 3 3 2 4 2" xfId="3263" xr:uid="{00000000-0005-0000-0000-0000A70C0000}"/>
    <cellStyle name="Currency 5 2 3 3 2 4 2 2" xfId="3264" xr:uid="{00000000-0005-0000-0000-0000A80C0000}"/>
    <cellStyle name="Currency 5 2 3 3 2 4 2 3" xfId="3265" xr:uid="{00000000-0005-0000-0000-0000A90C0000}"/>
    <cellStyle name="Currency 5 2 3 3 2 4 3" xfId="3266" xr:uid="{00000000-0005-0000-0000-0000AA0C0000}"/>
    <cellStyle name="Currency 5 2 3 3 2 4 4" xfId="3267" xr:uid="{00000000-0005-0000-0000-0000AB0C0000}"/>
    <cellStyle name="Currency 5 2 3 3 2 5" xfId="3268" xr:uid="{00000000-0005-0000-0000-0000AC0C0000}"/>
    <cellStyle name="Currency 5 2 3 3 2 5 2" xfId="3269" xr:uid="{00000000-0005-0000-0000-0000AD0C0000}"/>
    <cellStyle name="Currency 5 2 3 3 2 5 2 2" xfId="3270" xr:uid="{00000000-0005-0000-0000-0000AE0C0000}"/>
    <cellStyle name="Currency 5 2 3 3 2 5 2 3" xfId="3271" xr:uid="{00000000-0005-0000-0000-0000AF0C0000}"/>
    <cellStyle name="Currency 5 2 3 3 2 5 3" xfId="3272" xr:uid="{00000000-0005-0000-0000-0000B00C0000}"/>
    <cellStyle name="Currency 5 2 3 3 2 5 4" xfId="3273" xr:uid="{00000000-0005-0000-0000-0000B10C0000}"/>
    <cellStyle name="Currency 5 2 3 3 2 6" xfId="3274" xr:uid="{00000000-0005-0000-0000-0000B20C0000}"/>
    <cellStyle name="Currency 5 2 3 3 2 6 2" xfId="3275" xr:uid="{00000000-0005-0000-0000-0000B30C0000}"/>
    <cellStyle name="Currency 5 2 3 3 2 6 3" xfId="3276" xr:uid="{00000000-0005-0000-0000-0000B40C0000}"/>
    <cellStyle name="Currency 5 2 3 3 2 7" xfId="3277" xr:uid="{00000000-0005-0000-0000-0000B50C0000}"/>
    <cellStyle name="Currency 5 2 3 3 2 7 2" xfId="3278" xr:uid="{00000000-0005-0000-0000-0000B60C0000}"/>
    <cellStyle name="Currency 5 2 3 3 2 7 3" xfId="3279" xr:uid="{00000000-0005-0000-0000-0000B70C0000}"/>
    <cellStyle name="Currency 5 2 3 3 2 8" xfId="3280" xr:uid="{00000000-0005-0000-0000-0000B80C0000}"/>
    <cellStyle name="Currency 5 2 3 3 2 9" xfId="3281" xr:uid="{00000000-0005-0000-0000-0000B90C0000}"/>
    <cellStyle name="Currency 5 2 3 3 3" xfId="3282" xr:uid="{00000000-0005-0000-0000-0000BA0C0000}"/>
    <cellStyle name="Currency 5 2 3 3 3 2" xfId="3283" xr:uid="{00000000-0005-0000-0000-0000BB0C0000}"/>
    <cellStyle name="Currency 5 2 3 3 3 2 2" xfId="3284" xr:uid="{00000000-0005-0000-0000-0000BC0C0000}"/>
    <cellStyle name="Currency 5 2 3 3 3 2 2 2" xfId="3285" xr:uid="{00000000-0005-0000-0000-0000BD0C0000}"/>
    <cellStyle name="Currency 5 2 3 3 3 2 2 3" xfId="3286" xr:uid="{00000000-0005-0000-0000-0000BE0C0000}"/>
    <cellStyle name="Currency 5 2 3 3 3 2 3" xfId="3287" xr:uid="{00000000-0005-0000-0000-0000BF0C0000}"/>
    <cellStyle name="Currency 5 2 3 3 3 2 4" xfId="3288" xr:uid="{00000000-0005-0000-0000-0000C00C0000}"/>
    <cellStyle name="Currency 5 2 3 3 3 3" xfId="3289" xr:uid="{00000000-0005-0000-0000-0000C10C0000}"/>
    <cellStyle name="Currency 5 2 3 3 3 3 2" xfId="3290" xr:uid="{00000000-0005-0000-0000-0000C20C0000}"/>
    <cellStyle name="Currency 5 2 3 3 3 3 2 2" xfId="3291" xr:uid="{00000000-0005-0000-0000-0000C30C0000}"/>
    <cellStyle name="Currency 5 2 3 3 3 3 2 3" xfId="3292" xr:uid="{00000000-0005-0000-0000-0000C40C0000}"/>
    <cellStyle name="Currency 5 2 3 3 3 3 3" xfId="3293" xr:uid="{00000000-0005-0000-0000-0000C50C0000}"/>
    <cellStyle name="Currency 5 2 3 3 3 3 4" xfId="3294" xr:uid="{00000000-0005-0000-0000-0000C60C0000}"/>
    <cellStyle name="Currency 5 2 3 3 3 4" xfId="3295" xr:uid="{00000000-0005-0000-0000-0000C70C0000}"/>
    <cellStyle name="Currency 5 2 3 3 3 4 2" xfId="3296" xr:uid="{00000000-0005-0000-0000-0000C80C0000}"/>
    <cellStyle name="Currency 5 2 3 3 3 4 2 2" xfId="3297" xr:uid="{00000000-0005-0000-0000-0000C90C0000}"/>
    <cellStyle name="Currency 5 2 3 3 3 4 2 3" xfId="3298" xr:uid="{00000000-0005-0000-0000-0000CA0C0000}"/>
    <cellStyle name="Currency 5 2 3 3 3 4 3" xfId="3299" xr:uid="{00000000-0005-0000-0000-0000CB0C0000}"/>
    <cellStyle name="Currency 5 2 3 3 3 4 4" xfId="3300" xr:uid="{00000000-0005-0000-0000-0000CC0C0000}"/>
    <cellStyle name="Currency 5 2 3 3 3 5" xfId="3301" xr:uid="{00000000-0005-0000-0000-0000CD0C0000}"/>
    <cellStyle name="Currency 5 2 3 3 3 5 2" xfId="3302" xr:uid="{00000000-0005-0000-0000-0000CE0C0000}"/>
    <cellStyle name="Currency 5 2 3 3 3 5 3" xfId="3303" xr:uid="{00000000-0005-0000-0000-0000CF0C0000}"/>
    <cellStyle name="Currency 5 2 3 3 3 6" xfId="3304" xr:uid="{00000000-0005-0000-0000-0000D00C0000}"/>
    <cellStyle name="Currency 5 2 3 3 3 6 2" xfId="3305" xr:uid="{00000000-0005-0000-0000-0000D10C0000}"/>
    <cellStyle name="Currency 5 2 3 3 3 6 3" xfId="3306" xr:uid="{00000000-0005-0000-0000-0000D20C0000}"/>
    <cellStyle name="Currency 5 2 3 3 3 7" xfId="3307" xr:uid="{00000000-0005-0000-0000-0000D30C0000}"/>
    <cellStyle name="Currency 5 2 3 3 3 8" xfId="3308" xr:uid="{00000000-0005-0000-0000-0000D40C0000}"/>
    <cellStyle name="Currency 5 2 3 3 3 9" xfId="3309" xr:uid="{00000000-0005-0000-0000-0000D50C0000}"/>
    <cellStyle name="Currency 5 2 3 3 4" xfId="3310" xr:uid="{00000000-0005-0000-0000-0000D60C0000}"/>
    <cellStyle name="Currency 5 2 3 3 4 2" xfId="3311" xr:uid="{00000000-0005-0000-0000-0000D70C0000}"/>
    <cellStyle name="Currency 5 2 3 3 4 2 2" xfId="3312" xr:uid="{00000000-0005-0000-0000-0000D80C0000}"/>
    <cellStyle name="Currency 5 2 3 3 4 2 3" xfId="3313" xr:uid="{00000000-0005-0000-0000-0000D90C0000}"/>
    <cellStyle name="Currency 5 2 3 3 4 3" xfId="3314" xr:uid="{00000000-0005-0000-0000-0000DA0C0000}"/>
    <cellStyle name="Currency 5 2 3 3 4 4" xfId="3315" xr:uid="{00000000-0005-0000-0000-0000DB0C0000}"/>
    <cellStyle name="Currency 5 2 3 3 5" xfId="3316" xr:uid="{00000000-0005-0000-0000-0000DC0C0000}"/>
    <cellStyle name="Currency 5 2 3 3 5 2" xfId="3317" xr:uid="{00000000-0005-0000-0000-0000DD0C0000}"/>
    <cellStyle name="Currency 5 2 3 3 5 2 2" xfId="3318" xr:uid="{00000000-0005-0000-0000-0000DE0C0000}"/>
    <cellStyle name="Currency 5 2 3 3 5 2 3" xfId="3319" xr:uid="{00000000-0005-0000-0000-0000DF0C0000}"/>
    <cellStyle name="Currency 5 2 3 3 5 3" xfId="3320" xr:uid="{00000000-0005-0000-0000-0000E00C0000}"/>
    <cellStyle name="Currency 5 2 3 3 5 4" xfId="3321" xr:uid="{00000000-0005-0000-0000-0000E10C0000}"/>
    <cellStyle name="Currency 5 2 3 3 6" xfId="3322" xr:uid="{00000000-0005-0000-0000-0000E20C0000}"/>
    <cellStyle name="Currency 5 2 3 3 6 2" xfId="3323" xr:uid="{00000000-0005-0000-0000-0000E30C0000}"/>
    <cellStyle name="Currency 5 2 3 3 6 2 2" xfId="3324" xr:uid="{00000000-0005-0000-0000-0000E40C0000}"/>
    <cellStyle name="Currency 5 2 3 3 6 2 3" xfId="3325" xr:uid="{00000000-0005-0000-0000-0000E50C0000}"/>
    <cellStyle name="Currency 5 2 3 3 6 3" xfId="3326" xr:uid="{00000000-0005-0000-0000-0000E60C0000}"/>
    <cellStyle name="Currency 5 2 3 3 6 4" xfId="3327" xr:uid="{00000000-0005-0000-0000-0000E70C0000}"/>
    <cellStyle name="Currency 5 2 3 3 7" xfId="3328" xr:uid="{00000000-0005-0000-0000-0000E80C0000}"/>
    <cellStyle name="Currency 5 2 3 3 7 2" xfId="3329" xr:uid="{00000000-0005-0000-0000-0000E90C0000}"/>
    <cellStyle name="Currency 5 2 3 3 7 3" xfId="3330" xr:uid="{00000000-0005-0000-0000-0000EA0C0000}"/>
    <cellStyle name="Currency 5 2 3 3 8" xfId="3331" xr:uid="{00000000-0005-0000-0000-0000EB0C0000}"/>
    <cellStyle name="Currency 5 2 3 3 8 2" xfId="3332" xr:uid="{00000000-0005-0000-0000-0000EC0C0000}"/>
    <cellStyle name="Currency 5 2 3 3 8 3" xfId="3333" xr:uid="{00000000-0005-0000-0000-0000ED0C0000}"/>
    <cellStyle name="Currency 5 2 3 3 9" xfId="3334" xr:uid="{00000000-0005-0000-0000-0000EE0C0000}"/>
    <cellStyle name="Currency 5 2 3 4" xfId="3335" xr:uid="{00000000-0005-0000-0000-0000EF0C0000}"/>
    <cellStyle name="Currency 5 2 3 4 10" xfId="3336" xr:uid="{00000000-0005-0000-0000-0000F00C0000}"/>
    <cellStyle name="Currency 5 2 3 4 2" xfId="3337" xr:uid="{00000000-0005-0000-0000-0000F10C0000}"/>
    <cellStyle name="Currency 5 2 3 4 2 2" xfId="3338" xr:uid="{00000000-0005-0000-0000-0000F20C0000}"/>
    <cellStyle name="Currency 5 2 3 4 2 2 2" xfId="3339" xr:uid="{00000000-0005-0000-0000-0000F30C0000}"/>
    <cellStyle name="Currency 5 2 3 4 2 2 3" xfId="3340" xr:uid="{00000000-0005-0000-0000-0000F40C0000}"/>
    <cellStyle name="Currency 5 2 3 4 2 3" xfId="3341" xr:uid="{00000000-0005-0000-0000-0000F50C0000}"/>
    <cellStyle name="Currency 5 2 3 4 2 4" xfId="3342" xr:uid="{00000000-0005-0000-0000-0000F60C0000}"/>
    <cellStyle name="Currency 5 2 3 4 3" xfId="3343" xr:uid="{00000000-0005-0000-0000-0000F70C0000}"/>
    <cellStyle name="Currency 5 2 3 4 3 2" xfId="3344" xr:uid="{00000000-0005-0000-0000-0000F80C0000}"/>
    <cellStyle name="Currency 5 2 3 4 3 2 2" xfId="3345" xr:uid="{00000000-0005-0000-0000-0000F90C0000}"/>
    <cellStyle name="Currency 5 2 3 4 3 2 3" xfId="3346" xr:uid="{00000000-0005-0000-0000-0000FA0C0000}"/>
    <cellStyle name="Currency 5 2 3 4 3 3" xfId="3347" xr:uid="{00000000-0005-0000-0000-0000FB0C0000}"/>
    <cellStyle name="Currency 5 2 3 4 3 4" xfId="3348" xr:uid="{00000000-0005-0000-0000-0000FC0C0000}"/>
    <cellStyle name="Currency 5 2 3 4 4" xfId="3349" xr:uid="{00000000-0005-0000-0000-0000FD0C0000}"/>
    <cellStyle name="Currency 5 2 3 4 4 2" xfId="3350" xr:uid="{00000000-0005-0000-0000-0000FE0C0000}"/>
    <cellStyle name="Currency 5 2 3 4 4 2 2" xfId="3351" xr:uid="{00000000-0005-0000-0000-0000FF0C0000}"/>
    <cellStyle name="Currency 5 2 3 4 4 2 3" xfId="3352" xr:uid="{00000000-0005-0000-0000-0000000D0000}"/>
    <cellStyle name="Currency 5 2 3 4 4 3" xfId="3353" xr:uid="{00000000-0005-0000-0000-0000010D0000}"/>
    <cellStyle name="Currency 5 2 3 4 4 4" xfId="3354" xr:uid="{00000000-0005-0000-0000-0000020D0000}"/>
    <cellStyle name="Currency 5 2 3 4 5" xfId="3355" xr:uid="{00000000-0005-0000-0000-0000030D0000}"/>
    <cellStyle name="Currency 5 2 3 4 5 2" xfId="3356" xr:uid="{00000000-0005-0000-0000-0000040D0000}"/>
    <cellStyle name="Currency 5 2 3 4 5 2 2" xfId="3357" xr:uid="{00000000-0005-0000-0000-0000050D0000}"/>
    <cellStyle name="Currency 5 2 3 4 5 2 3" xfId="3358" xr:uid="{00000000-0005-0000-0000-0000060D0000}"/>
    <cellStyle name="Currency 5 2 3 4 5 3" xfId="3359" xr:uid="{00000000-0005-0000-0000-0000070D0000}"/>
    <cellStyle name="Currency 5 2 3 4 5 4" xfId="3360" xr:uid="{00000000-0005-0000-0000-0000080D0000}"/>
    <cellStyle name="Currency 5 2 3 4 6" xfId="3361" xr:uid="{00000000-0005-0000-0000-0000090D0000}"/>
    <cellStyle name="Currency 5 2 3 4 6 2" xfId="3362" xr:uid="{00000000-0005-0000-0000-00000A0D0000}"/>
    <cellStyle name="Currency 5 2 3 4 6 3" xfId="3363" xr:uid="{00000000-0005-0000-0000-00000B0D0000}"/>
    <cellStyle name="Currency 5 2 3 4 7" xfId="3364" xr:uid="{00000000-0005-0000-0000-00000C0D0000}"/>
    <cellStyle name="Currency 5 2 3 4 7 2" xfId="3365" xr:uid="{00000000-0005-0000-0000-00000D0D0000}"/>
    <cellStyle name="Currency 5 2 3 4 7 3" xfId="3366" xr:uid="{00000000-0005-0000-0000-00000E0D0000}"/>
    <cellStyle name="Currency 5 2 3 4 8" xfId="3367" xr:uid="{00000000-0005-0000-0000-00000F0D0000}"/>
    <cellStyle name="Currency 5 2 3 4 9" xfId="3368" xr:uid="{00000000-0005-0000-0000-0000100D0000}"/>
    <cellStyle name="Currency 5 2 3 5" xfId="3369" xr:uid="{00000000-0005-0000-0000-0000110D0000}"/>
    <cellStyle name="Currency 5 2 3 5 2" xfId="3370" xr:uid="{00000000-0005-0000-0000-0000120D0000}"/>
    <cellStyle name="Currency 5 2 3 5 2 2" xfId="3371" xr:uid="{00000000-0005-0000-0000-0000130D0000}"/>
    <cellStyle name="Currency 5 2 3 5 2 2 2" xfId="3372" xr:uid="{00000000-0005-0000-0000-0000140D0000}"/>
    <cellStyle name="Currency 5 2 3 5 2 2 3" xfId="3373" xr:uid="{00000000-0005-0000-0000-0000150D0000}"/>
    <cellStyle name="Currency 5 2 3 5 2 3" xfId="3374" xr:uid="{00000000-0005-0000-0000-0000160D0000}"/>
    <cellStyle name="Currency 5 2 3 5 2 4" xfId="3375" xr:uid="{00000000-0005-0000-0000-0000170D0000}"/>
    <cellStyle name="Currency 5 2 3 5 3" xfId="3376" xr:uid="{00000000-0005-0000-0000-0000180D0000}"/>
    <cellStyle name="Currency 5 2 3 5 3 2" xfId="3377" xr:uid="{00000000-0005-0000-0000-0000190D0000}"/>
    <cellStyle name="Currency 5 2 3 5 3 2 2" xfId="3378" xr:uid="{00000000-0005-0000-0000-00001A0D0000}"/>
    <cellStyle name="Currency 5 2 3 5 3 2 3" xfId="3379" xr:uid="{00000000-0005-0000-0000-00001B0D0000}"/>
    <cellStyle name="Currency 5 2 3 5 3 3" xfId="3380" xr:uid="{00000000-0005-0000-0000-00001C0D0000}"/>
    <cellStyle name="Currency 5 2 3 5 3 4" xfId="3381" xr:uid="{00000000-0005-0000-0000-00001D0D0000}"/>
    <cellStyle name="Currency 5 2 3 5 4" xfId="3382" xr:uid="{00000000-0005-0000-0000-00001E0D0000}"/>
    <cellStyle name="Currency 5 2 3 5 4 2" xfId="3383" xr:uid="{00000000-0005-0000-0000-00001F0D0000}"/>
    <cellStyle name="Currency 5 2 3 5 4 2 2" xfId="3384" xr:uid="{00000000-0005-0000-0000-0000200D0000}"/>
    <cellStyle name="Currency 5 2 3 5 4 2 3" xfId="3385" xr:uid="{00000000-0005-0000-0000-0000210D0000}"/>
    <cellStyle name="Currency 5 2 3 5 4 3" xfId="3386" xr:uid="{00000000-0005-0000-0000-0000220D0000}"/>
    <cellStyle name="Currency 5 2 3 5 4 4" xfId="3387" xr:uid="{00000000-0005-0000-0000-0000230D0000}"/>
    <cellStyle name="Currency 5 2 3 5 5" xfId="3388" xr:uid="{00000000-0005-0000-0000-0000240D0000}"/>
    <cellStyle name="Currency 5 2 3 5 5 2" xfId="3389" xr:uid="{00000000-0005-0000-0000-0000250D0000}"/>
    <cellStyle name="Currency 5 2 3 5 5 3" xfId="3390" xr:uid="{00000000-0005-0000-0000-0000260D0000}"/>
    <cellStyle name="Currency 5 2 3 5 6" xfId="3391" xr:uid="{00000000-0005-0000-0000-0000270D0000}"/>
    <cellStyle name="Currency 5 2 3 5 6 2" xfId="3392" xr:uid="{00000000-0005-0000-0000-0000280D0000}"/>
    <cellStyle name="Currency 5 2 3 5 6 3" xfId="3393" xr:uid="{00000000-0005-0000-0000-0000290D0000}"/>
    <cellStyle name="Currency 5 2 3 5 7" xfId="3394" xr:uid="{00000000-0005-0000-0000-00002A0D0000}"/>
    <cellStyle name="Currency 5 2 3 5 8" xfId="3395" xr:uid="{00000000-0005-0000-0000-00002B0D0000}"/>
    <cellStyle name="Currency 5 2 3 5 9" xfId="3396" xr:uid="{00000000-0005-0000-0000-00002C0D0000}"/>
    <cellStyle name="Currency 5 2 3 6" xfId="3397" xr:uid="{00000000-0005-0000-0000-00002D0D0000}"/>
    <cellStyle name="Currency 5 2 3 6 2" xfId="3398" xr:uid="{00000000-0005-0000-0000-00002E0D0000}"/>
    <cellStyle name="Currency 5 2 3 6 2 2" xfId="3399" xr:uid="{00000000-0005-0000-0000-00002F0D0000}"/>
    <cellStyle name="Currency 5 2 3 6 2 3" xfId="3400" xr:uid="{00000000-0005-0000-0000-0000300D0000}"/>
    <cellStyle name="Currency 5 2 3 6 3" xfId="3401" xr:uid="{00000000-0005-0000-0000-0000310D0000}"/>
    <cellStyle name="Currency 5 2 3 6 4" xfId="3402" xr:uid="{00000000-0005-0000-0000-0000320D0000}"/>
    <cellStyle name="Currency 5 2 3 7" xfId="3403" xr:uid="{00000000-0005-0000-0000-0000330D0000}"/>
    <cellStyle name="Currency 5 2 3 7 2" xfId="3404" xr:uid="{00000000-0005-0000-0000-0000340D0000}"/>
    <cellStyle name="Currency 5 2 3 7 2 2" xfId="3405" xr:uid="{00000000-0005-0000-0000-0000350D0000}"/>
    <cellStyle name="Currency 5 2 3 7 2 3" xfId="3406" xr:uid="{00000000-0005-0000-0000-0000360D0000}"/>
    <cellStyle name="Currency 5 2 3 7 3" xfId="3407" xr:uid="{00000000-0005-0000-0000-0000370D0000}"/>
    <cellStyle name="Currency 5 2 3 7 4" xfId="3408" xr:uid="{00000000-0005-0000-0000-0000380D0000}"/>
    <cellStyle name="Currency 5 2 3 8" xfId="3409" xr:uid="{00000000-0005-0000-0000-0000390D0000}"/>
    <cellStyle name="Currency 5 2 3 8 2" xfId="3410" xr:uid="{00000000-0005-0000-0000-00003A0D0000}"/>
    <cellStyle name="Currency 5 2 3 8 2 2" xfId="3411" xr:uid="{00000000-0005-0000-0000-00003B0D0000}"/>
    <cellStyle name="Currency 5 2 3 8 2 3" xfId="3412" xr:uid="{00000000-0005-0000-0000-00003C0D0000}"/>
    <cellStyle name="Currency 5 2 3 8 3" xfId="3413" xr:uid="{00000000-0005-0000-0000-00003D0D0000}"/>
    <cellStyle name="Currency 5 2 3 8 4" xfId="3414" xr:uid="{00000000-0005-0000-0000-00003E0D0000}"/>
    <cellStyle name="Currency 5 2 3 9" xfId="3415" xr:uid="{00000000-0005-0000-0000-00003F0D0000}"/>
    <cellStyle name="Currency 5 2 3 9 2" xfId="3416" xr:uid="{00000000-0005-0000-0000-0000400D0000}"/>
    <cellStyle name="Currency 5 2 3 9 3" xfId="3417" xr:uid="{00000000-0005-0000-0000-0000410D0000}"/>
    <cellStyle name="Currency 5 2 4" xfId="3418" xr:uid="{00000000-0005-0000-0000-0000420D0000}"/>
    <cellStyle name="Currency 5 2 4 10" xfId="3419" xr:uid="{00000000-0005-0000-0000-0000430D0000}"/>
    <cellStyle name="Currency 5 2 4 11" xfId="3420" xr:uid="{00000000-0005-0000-0000-0000440D0000}"/>
    <cellStyle name="Currency 5 2 4 2" xfId="3421" xr:uid="{00000000-0005-0000-0000-0000450D0000}"/>
    <cellStyle name="Currency 5 2 4 2 10" xfId="3422" xr:uid="{00000000-0005-0000-0000-0000460D0000}"/>
    <cellStyle name="Currency 5 2 4 2 2" xfId="3423" xr:uid="{00000000-0005-0000-0000-0000470D0000}"/>
    <cellStyle name="Currency 5 2 4 2 2 2" xfId="3424" xr:uid="{00000000-0005-0000-0000-0000480D0000}"/>
    <cellStyle name="Currency 5 2 4 2 2 2 2" xfId="3425" xr:uid="{00000000-0005-0000-0000-0000490D0000}"/>
    <cellStyle name="Currency 5 2 4 2 2 2 3" xfId="3426" xr:uid="{00000000-0005-0000-0000-00004A0D0000}"/>
    <cellStyle name="Currency 5 2 4 2 2 3" xfId="3427" xr:uid="{00000000-0005-0000-0000-00004B0D0000}"/>
    <cellStyle name="Currency 5 2 4 2 2 4" xfId="3428" xr:uid="{00000000-0005-0000-0000-00004C0D0000}"/>
    <cellStyle name="Currency 5 2 4 2 3" xfId="3429" xr:uid="{00000000-0005-0000-0000-00004D0D0000}"/>
    <cellStyle name="Currency 5 2 4 2 3 2" xfId="3430" xr:uid="{00000000-0005-0000-0000-00004E0D0000}"/>
    <cellStyle name="Currency 5 2 4 2 3 2 2" xfId="3431" xr:uid="{00000000-0005-0000-0000-00004F0D0000}"/>
    <cellStyle name="Currency 5 2 4 2 3 2 3" xfId="3432" xr:uid="{00000000-0005-0000-0000-0000500D0000}"/>
    <cellStyle name="Currency 5 2 4 2 3 3" xfId="3433" xr:uid="{00000000-0005-0000-0000-0000510D0000}"/>
    <cellStyle name="Currency 5 2 4 2 3 4" xfId="3434" xr:uid="{00000000-0005-0000-0000-0000520D0000}"/>
    <cellStyle name="Currency 5 2 4 2 4" xfId="3435" xr:uid="{00000000-0005-0000-0000-0000530D0000}"/>
    <cellStyle name="Currency 5 2 4 2 4 2" xfId="3436" xr:uid="{00000000-0005-0000-0000-0000540D0000}"/>
    <cellStyle name="Currency 5 2 4 2 4 2 2" xfId="3437" xr:uid="{00000000-0005-0000-0000-0000550D0000}"/>
    <cellStyle name="Currency 5 2 4 2 4 2 3" xfId="3438" xr:uid="{00000000-0005-0000-0000-0000560D0000}"/>
    <cellStyle name="Currency 5 2 4 2 4 3" xfId="3439" xr:uid="{00000000-0005-0000-0000-0000570D0000}"/>
    <cellStyle name="Currency 5 2 4 2 4 4" xfId="3440" xr:uid="{00000000-0005-0000-0000-0000580D0000}"/>
    <cellStyle name="Currency 5 2 4 2 5" xfId="3441" xr:uid="{00000000-0005-0000-0000-0000590D0000}"/>
    <cellStyle name="Currency 5 2 4 2 5 2" xfId="3442" xr:uid="{00000000-0005-0000-0000-00005A0D0000}"/>
    <cellStyle name="Currency 5 2 4 2 5 2 2" xfId="3443" xr:uid="{00000000-0005-0000-0000-00005B0D0000}"/>
    <cellStyle name="Currency 5 2 4 2 5 2 3" xfId="3444" xr:uid="{00000000-0005-0000-0000-00005C0D0000}"/>
    <cellStyle name="Currency 5 2 4 2 5 3" xfId="3445" xr:uid="{00000000-0005-0000-0000-00005D0D0000}"/>
    <cellStyle name="Currency 5 2 4 2 5 4" xfId="3446" xr:uid="{00000000-0005-0000-0000-00005E0D0000}"/>
    <cellStyle name="Currency 5 2 4 2 6" xfId="3447" xr:uid="{00000000-0005-0000-0000-00005F0D0000}"/>
    <cellStyle name="Currency 5 2 4 2 6 2" xfId="3448" xr:uid="{00000000-0005-0000-0000-0000600D0000}"/>
    <cellStyle name="Currency 5 2 4 2 6 3" xfId="3449" xr:uid="{00000000-0005-0000-0000-0000610D0000}"/>
    <cellStyle name="Currency 5 2 4 2 7" xfId="3450" xr:uid="{00000000-0005-0000-0000-0000620D0000}"/>
    <cellStyle name="Currency 5 2 4 2 7 2" xfId="3451" xr:uid="{00000000-0005-0000-0000-0000630D0000}"/>
    <cellStyle name="Currency 5 2 4 2 7 3" xfId="3452" xr:uid="{00000000-0005-0000-0000-0000640D0000}"/>
    <cellStyle name="Currency 5 2 4 2 8" xfId="3453" xr:uid="{00000000-0005-0000-0000-0000650D0000}"/>
    <cellStyle name="Currency 5 2 4 2 9" xfId="3454" xr:uid="{00000000-0005-0000-0000-0000660D0000}"/>
    <cellStyle name="Currency 5 2 4 3" xfId="3455" xr:uid="{00000000-0005-0000-0000-0000670D0000}"/>
    <cellStyle name="Currency 5 2 4 3 2" xfId="3456" xr:uid="{00000000-0005-0000-0000-0000680D0000}"/>
    <cellStyle name="Currency 5 2 4 3 2 2" xfId="3457" xr:uid="{00000000-0005-0000-0000-0000690D0000}"/>
    <cellStyle name="Currency 5 2 4 3 2 2 2" xfId="3458" xr:uid="{00000000-0005-0000-0000-00006A0D0000}"/>
    <cellStyle name="Currency 5 2 4 3 2 2 3" xfId="3459" xr:uid="{00000000-0005-0000-0000-00006B0D0000}"/>
    <cellStyle name="Currency 5 2 4 3 2 3" xfId="3460" xr:uid="{00000000-0005-0000-0000-00006C0D0000}"/>
    <cellStyle name="Currency 5 2 4 3 2 4" xfId="3461" xr:uid="{00000000-0005-0000-0000-00006D0D0000}"/>
    <cellStyle name="Currency 5 2 4 3 3" xfId="3462" xr:uid="{00000000-0005-0000-0000-00006E0D0000}"/>
    <cellStyle name="Currency 5 2 4 3 3 2" xfId="3463" xr:uid="{00000000-0005-0000-0000-00006F0D0000}"/>
    <cellStyle name="Currency 5 2 4 3 3 2 2" xfId="3464" xr:uid="{00000000-0005-0000-0000-0000700D0000}"/>
    <cellStyle name="Currency 5 2 4 3 3 2 3" xfId="3465" xr:uid="{00000000-0005-0000-0000-0000710D0000}"/>
    <cellStyle name="Currency 5 2 4 3 3 3" xfId="3466" xr:uid="{00000000-0005-0000-0000-0000720D0000}"/>
    <cellStyle name="Currency 5 2 4 3 3 4" xfId="3467" xr:uid="{00000000-0005-0000-0000-0000730D0000}"/>
    <cellStyle name="Currency 5 2 4 3 4" xfId="3468" xr:uid="{00000000-0005-0000-0000-0000740D0000}"/>
    <cellStyle name="Currency 5 2 4 3 4 2" xfId="3469" xr:uid="{00000000-0005-0000-0000-0000750D0000}"/>
    <cellStyle name="Currency 5 2 4 3 4 2 2" xfId="3470" xr:uid="{00000000-0005-0000-0000-0000760D0000}"/>
    <cellStyle name="Currency 5 2 4 3 4 2 3" xfId="3471" xr:uid="{00000000-0005-0000-0000-0000770D0000}"/>
    <cellStyle name="Currency 5 2 4 3 4 3" xfId="3472" xr:uid="{00000000-0005-0000-0000-0000780D0000}"/>
    <cellStyle name="Currency 5 2 4 3 4 4" xfId="3473" xr:uid="{00000000-0005-0000-0000-0000790D0000}"/>
    <cellStyle name="Currency 5 2 4 3 5" xfId="3474" xr:uid="{00000000-0005-0000-0000-00007A0D0000}"/>
    <cellStyle name="Currency 5 2 4 3 5 2" xfId="3475" xr:uid="{00000000-0005-0000-0000-00007B0D0000}"/>
    <cellStyle name="Currency 5 2 4 3 5 3" xfId="3476" xr:uid="{00000000-0005-0000-0000-00007C0D0000}"/>
    <cellStyle name="Currency 5 2 4 3 6" xfId="3477" xr:uid="{00000000-0005-0000-0000-00007D0D0000}"/>
    <cellStyle name="Currency 5 2 4 3 6 2" xfId="3478" xr:uid="{00000000-0005-0000-0000-00007E0D0000}"/>
    <cellStyle name="Currency 5 2 4 3 6 3" xfId="3479" xr:uid="{00000000-0005-0000-0000-00007F0D0000}"/>
    <cellStyle name="Currency 5 2 4 3 7" xfId="3480" xr:uid="{00000000-0005-0000-0000-0000800D0000}"/>
    <cellStyle name="Currency 5 2 4 3 8" xfId="3481" xr:uid="{00000000-0005-0000-0000-0000810D0000}"/>
    <cellStyle name="Currency 5 2 4 3 9" xfId="3482" xr:uid="{00000000-0005-0000-0000-0000820D0000}"/>
    <cellStyle name="Currency 5 2 4 4" xfId="3483" xr:uid="{00000000-0005-0000-0000-0000830D0000}"/>
    <cellStyle name="Currency 5 2 4 4 2" xfId="3484" xr:uid="{00000000-0005-0000-0000-0000840D0000}"/>
    <cellStyle name="Currency 5 2 4 4 2 2" xfId="3485" xr:uid="{00000000-0005-0000-0000-0000850D0000}"/>
    <cellStyle name="Currency 5 2 4 4 2 3" xfId="3486" xr:uid="{00000000-0005-0000-0000-0000860D0000}"/>
    <cellStyle name="Currency 5 2 4 4 3" xfId="3487" xr:uid="{00000000-0005-0000-0000-0000870D0000}"/>
    <cellStyle name="Currency 5 2 4 4 4" xfId="3488" xr:uid="{00000000-0005-0000-0000-0000880D0000}"/>
    <cellStyle name="Currency 5 2 4 5" xfId="3489" xr:uid="{00000000-0005-0000-0000-0000890D0000}"/>
    <cellStyle name="Currency 5 2 4 5 2" xfId="3490" xr:uid="{00000000-0005-0000-0000-00008A0D0000}"/>
    <cellStyle name="Currency 5 2 4 5 2 2" xfId="3491" xr:uid="{00000000-0005-0000-0000-00008B0D0000}"/>
    <cellStyle name="Currency 5 2 4 5 2 3" xfId="3492" xr:uid="{00000000-0005-0000-0000-00008C0D0000}"/>
    <cellStyle name="Currency 5 2 4 5 3" xfId="3493" xr:uid="{00000000-0005-0000-0000-00008D0D0000}"/>
    <cellStyle name="Currency 5 2 4 5 4" xfId="3494" xr:uid="{00000000-0005-0000-0000-00008E0D0000}"/>
    <cellStyle name="Currency 5 2 4 6" xfId="3495" xr:uid="{00000000-0005-0000-0000-00008F0D0000}"/>
    <cellStyle name="Currency 5 2 4 6 2" xfId="3496" xr:uid="{00000000-0005-0000-0000-0000900D0000}"/>
    <cellStyle name="Currency 5 2 4 6 2 2" xfId="3497" xr:uid="{00000000-0005-0000-0000-0000910D0000}"/>
    <cellStyle name="Currency 5 2 4 6 2 3" xfId="3498" xr:uid="{00000000-0005-0000-0000-0000920D0000}"/>
    <cellStyle name="Currency 5 2 4 6 3" xfId="3499" xr:uid="{00000000-0005-0000-0000-0000930D0000}"/>
    <cellStyle name="Currency 5 2 4 6 4" xfId="3500" xr:uid="{00000000-0005-0000-0000-0000940D0000}"/>
    <cellStyle name="Currency 5 2 4 7" xfId="3501" xr:uid="{00000000-0005-0000-0000-0000950D0000}"/>
    <cellStyle name="Currency 5 2 4 7 2" xfId="3502" xr:uid="{00000000-0005-0000-0000-0000960D0000}"/>
    <cellStyle name="Currency 5 2 4 7 3" xfId="3503" xr:uid="{00000000-0005-0000-0000-0000970D0000}"/>
    <cellStyle name="Currency 5 2 4 8" xfId="3504" xr:uid="{00000000-0005-0000-0000-0000980D0000}"/>
    <cellStyle name="Currency 5 2 4 8 2" xfId="3505" xr:uid="{00000000-0005-0000-0000-0000990D0000}"/>
    <cellStyle name="Currency 5 2 4 8 3" xfId="3506" xr:uid="{00000000-0005-0000-0000-00009A0D0000}"/>
    <cellStyle name="Currency 5 2 4 9" xfId="3507" xr:uid="{00000000-0005-0000-0000-00009B0D0000}"/>
    <cellStyle name="Currency 5 2 5" xfId="3508" xr:uid="{00000000-0005-0000-0000-00009C0D0000}"/>
    <cellStyle name="Currency 5 2 5 10" xfId="3509" xr:uid="{00000000-0005-0000-0000-00009D0D0000}"/>
    <cellStyle name="Currency 5 2 5 11" xfId="3510" xr:uid="{00000000-0005-0000-0000-00009E0D0000}"/>
    <cellStyle name="Currency 5 2 5 2" xfId="3511" xr:uid="{00000000-0005-0000-0000-00009F0D0000}"/>
    <cellStyle name="Currency 5 2 5 2 10" xfId="3512" xr:uid="{00000000-0005-0000-0000-0000A00D0000}"/>
    <cellStyle name="Currency 5 2 5 2 2" xfId="3513" xr:uid="{00000000-0005-0000-0000-0000A10D0000}"/>
    <cellStyle name="Currency 5 2 5 2 2 2" xfId="3514" xr:uid="{00000000-0005-0000-0000-0000A20D0000}"/>
    <cellStyle name="Currency 5 2 5 2 2 2 2" xfId="3515" xr:uid="{00000000-0005-0000-0000-0000A30D0000}"/>
    <cellStyle name="Currency 5 2 5 2 2 2 3" xfId="3516" xr:uid="{00000000-0005-0000-0000-0000A40D0000}"/>
    <cellStyle name="Currency 5 2 5 2 2 3" xfId="3517" xr:uid="{00000000-0005-0000-0000-0000A50D0000}"/>
    <cellStyle name="Currency 5 2 5 2 2 4" xfId="3518" xr:uid="{00000000-0005-0000-0000-0000A60D0000}"/>
    <cellStyle name="Currency 5 2 5 2 3" xfId="3519" xr:uid="{00000000-0005-0000-0000-0000A70D0000}"/>
    <cellStyle name="Currency 5 2 5 2 3 2" xfId="3520" xr:uid="{00000000-0005-0000-0000-0000A80D0000}"/>
    <cellStyle name="Currency 5 2 5 2 3 2 2" xfId="3521" xr:uid="{00000000-0005-0000-0000-0000A90D0000}"/>
    <cellStyle name="Currency 5 2 5 2 3 2 3" xfId="3522" xr:uid="{00000000-0005-0000-0000-0000AA0D0000}"/>
    <cellStyle name="Currency 5 2 5 2 3 3" xfId="3523" xr:uid="{00000000-0005-0000-0000-0000AB0D0000}"/>
    <cellStyle name="Currency 5 2 5 2 3 4" xfId="3524" xr:uid="{00000000-0005-0000-0000-0000AC0D0000}"/>
    <cellStyle name="Currency 5 2 5 2 4" xfId="3525" xr:uid="{00000000-0005-0000-0000-0000AD0D0000}"/>
    <cellStyle name="Currency 5 2 5 2 4 2" xfId="3526" xr:uid="{00000000-0005-0000-0000-0000AE0D0000}"/>
    <cellStyle name="Currency 5 2 5 2 4 2 2" xfId="3527" xr:uid="{00000000-0005-0000-0000-0000AF0D0000}"/>
    <cellStyle name="Currency 5 2 5 2 4 2 3" xfId="3528" xr:uid="{00000000-0005-0000-0000-0000B00D0000}"/>
    <cellStyle name="Currency 5 2 5 2 4 3" xfId="3529" xr:uid="{00000000-0005-0000-0000-0000B10D0000}"/>
    <cellStyle name="Currency 5 2 5 2 4 4" xfId="3530" xr:uid="{00000000-0005-0000-0000-0000B20D0000}"/>
    <cellStyle name="Currency 5 2 5 2 5" xfId="3531" xr:uid="{00000000-0005-0000-0000-0000B30D0000}"/>
    <cellStyle name="Currency 5 2 5 2 5 2" xfId="3532" xr:uid="{00000000-0005-0000-0000-0000B40D0000}"/>
    <cellStyle name="Currency 5 2 5 2 5 2 2" xfId="3533" xr:uid="{00000000-0005-0000-0000-0000B50D0000}"/>
    <cellStyle name="Currency 5 2 5 2 5 2 3" xfId="3534" xr:uid="{00000000-0005-0000-0000-0000B60D0000}"/>
    <cellStyle name="Currency 5 2 5 2 5 3" xfId="3535" xr:uid="{00000000-0005-0000-0000-0000B70D0000}"/>
    <cellStyle name="Currency 5 2 5 2 5 4" xfId="3536" xr:uid="{00000000-0005-0000-0000-0000B80D0000}"/>
    <cellStyle name="Currency 5 2 5 2 6" xfId="3537" xr:uid="{00000000-0005-0000-0000-0000B90D0000}"/>
    <cellStyle name="Currency 5 2 5 2 6 2" xfId="3538" xr:uid="{00000000-0005-0000-0000-0000BA0D0000}"/>
    <cellStyle name="Currency 5 2 5 2 6 3" xfId="3539" xr:uid="{00000000-0005-0000-0000-0000BB0D0000}"/>
    <cellStyle name="Currency 5 2 5 2 7" xfId="3540" xr:uid="{00000000-0005-0000-0000-0000BC0D0000}"/>
    <cellStyle name="Currency 5 2 5 2 7 2" xfId="3541" xr:uid="{00000000-0005-0000-0000-0000BD0D0000}"/>
    <cellStyle name="Currency 5 2 5 2 7 3" xfId="3542" xr:uid="{00000000-0005-0000-0000-0000BE0D0000}"/>
    <cellStyle name="Currency 5 2 5 2 8" xfId="3543" xr:uid="{00000000-0005-0000-0000-0000BF0D0000}"/>
    <cellStyle name="Currency 5 2 5 2 9" xfId="3544" xr:uid="{00000000-0005-0000-0000-0000C00D0000}"/>
    <cellStyle name="Currency 5 2 5 3" xfId="3545" xr:uid="{00000000-0005-0000-0000-0000C10D0000}"/>
    <cellStyle name="Currency 5 2 5 3 2" xfId="3546" xr:uid="{00000000-0005-0000-0000-0000C20D0000}"/>
    <cellStyle name="Currency 5 2 5 3 2 2" xfId="3547" xr:uid="{00000000-0005-0000-0000-0000C30D0000}"/>
    <cellStyle name="Currency 5 2 5 3 2 2 2" xfId="3548" xr:uid="{00000000-0005-0000-0000-0000C40D0000}"/>
    <cellStyle name="Currency 5 2 5 3 2 2 3" xfId="3549" xr:uid="{00000000-0005-0000-0000-0000C50D0000}"/>
    <cellStyle name="Currency 5 2 5 3 2 3" xfId="3550" xr:uid="{00000000-0005-0000-0000-0000C60D0000}"/>
    <cellStyle name="Currency 5 2 5 3 2 4" xfId="3551" xr:uid="{00000000-0005-0000-0000-0000C70D0000}"/>
    <cellStyle name="Currency 5 2 5 3 3" xfId="3552" xr:uid="{00000000-0005-0000-0000-0000C80D0000}"/>
    <cellStyle name="Currency 5 2 5 3 3 2" xfId="3553" xr:uid="{00000000-0005-0000-0000-0000C90D0000}"/>
    <cellStyle name="Currency 5 2 5 3 3 2 2" xfId="3554" xr:uid="{00000000-0005-0000-0000-0000CA0D0000}"/>
    <cellStyle name="Currency 5 2 5 3 3 2 3" xfId="3555" xr:uid="{00000000-0005-0000-0000-0000CB0D0000}"/>
    <cellStyle name="Currency 5 2 5 3 3 3" xfId="3556" xr:uid="{00000000-0005-0000-0000-0000CC0D0000}"/>
    <cellStyle name="Currency 5 2 5 3 3 4" xfId="3557" xr:uid="{00000000-0005-0000-0000-0000CD0D0000}"/>
    <cellStyle name="Currency 5 2 5 3 4" xfId="3558" xr:uid="{00000000-0005-0000-0000-0000CE0D0000}"/>
    <cellStyle name="Currency 5 2 5 3 4 2" xfId="3559" xr:uid="{00000000-0005-0000-0000-0000CF0D0000}"/>
    <cellStyle name="Currency 5 2 5 3 4 2 2" xfId="3560" xr:uid="{00000000-0005-0000-0000-0000D00D0000}"/>
    <cellStyle name="Currency 5 2 5 3 4 2 3" xfId="3561" xr:uid="{00000000-0005-0000-0000-0000D10D0000}"/>
    <cellStyle name="Currency 5 2 5 3 4 3" xfId="3562" xr:uid="{00000000-0005-0000-0000-0000D20D0000}"/>
    <cellStyle name="Currency 5 2 5 3 4 4" xfId="3563" xr:uid="{00000000-0005-0000-0000-0000D30D0000}"/>
    <cellStyle name="Currency 5 2 5 3 5" xfId="3564" xr:uid="{00000000-0005-0000-0000-0000D40D0000}"/>
    <cellStyle name="Currency 5 2 5 3 5 2" xfId="3565" xr:uid="{00000000-0005-0000-0000-0000D50D0000}"/>
    <cellStyle name="Currency 5 2 5 3 5 3" xfId="3566" xr:uid="{00000000-0005-0000-0000-0000D60D0000}"/>
    <cellStyle name="Currency 5 2 5 3 6" xfId="3567" xr:uid="{00000000-0005-0000-0000-0000D70D0000}"/>
    <cellStyle name="Currency 5 2 5 3 6 2" xfId="3568" xr:uid="{00000000-0005-0000-0000-0000D80D0000}"/>
    <cellStyle name="Currency 5 2 5 3 6 3" xfId="3569" xr:uid="{00000000-0005-0000-0000-0000D90D0000}"/>
    <cellStyle name="Currency 5 2 5 3 7" xfId="3570" xr:uid="{00000000-0005-0000-0000-0000DA0D0000}"/>
    <cellStyle name="Currency 5 2 5 3 8" xfId="3571" xr:uid="{00000000-0005-0000-0000-0000DB0D0000}"/>
    <cellStyle name="Currency 5 2 5 3 9" xfId="3572" xr:uid="{00000000-0005-0000-0000-0000DC0D0000}"/>
    <cellStyle name="Currency 5 2 5 4" xfId="3573" xr:uid="{00000000-0005-0000-0000-0000DD0D0000}"/>
    <cellStyle name="Currency 5 2 5 4 2" xfId="3574" xr:uid="{00000000-0005-0000-0000-0000DE0D0000}"/>
    <cellStyle name="Currency 5 2 5 4 2 2" xfId="3575" xr:uid="{00000000-0005-0000-0000-0000DF0D0000}"/>
    <cellStyle name="Currency 5 2 5 4 2 3" xfId="3576" xr:uid="{00000000-0005-0000-0000-0000E00D0000}"/>
    <cellStyle name="Currency 5 2 5 4 3" xfId="3577" xr:uid="{00000000-0005-0000-0000-0000E10D0000}"/>
    <cellStyle name="Currency 5 2 5 4 4" xfId="3578" xr:uid="{00000000-0005-0000-0000-0000E20D0000}"/>
    <cellStyle name="Currency 5 2 5 5" xfId="3579" xr:uid="{00000000-0005-0000-0000-0000E30D0000}"/>
    <cellStyle name="Currency 5 2 5 5 2" xfId="3580" xr:uid="{00000000-0005-0000-0000-0000E40D0000}"/>
    <cellStyle name="Currency 5 2 5 5 2 2" xfId="3581" xr:uid="{00000000-0005-0000-0000-0000E50D0000}"/>
    <cellStyle name="Currency 5 2 5 5 2 3" xfId="3582" xr:uid="{00000000-0005-0000-0000-0000E60D0000}"/>
    <cellStyle name="Currency 5 2 5 5 3" xfId="3583" xr:uid="{00000000-0005-0000-0000-0000E70D0000}"/>
    <cellStyle name="Currency 5 2 5 5 4" xfId="3584" xr:uid="{00000000-0005-0000-0000-0000E80D0000}"/>
    <cellStyle name="Currency 5 2 5 6" xfId="3585" xr:uid="{00000000-0005-0000-0000-0000E90D0000}"/>
    <cellStyle name="Currency 5 2 5 6 2" xfId="3586" xr:uid="{00000000-0005-0000-0000-0000EA0D0000}"/>
    <cellStyle name="Currency 5 2 5 6 2 2" xfId="3587" xr:uid="{00000000-0005-0000-0000-0000EB0D0000}"/>
    <cellStyle name="Currency 5 2 5 6 2 3" xfId="3588" xr:uid="{00000000-0005-0000-0000-0000EC0D0000}"/>
    <cellStyle name="Currency 5 2 5 6 3" xfId="3589" xr:uid="{00000000-0005-0000-0000-0000ED0D0000}"/>
    <cellStyle name="Currency 5 2 5 6 4" xfId="3590" xr:uid="{00000000-0005-0000-0000-0000EE0D0000}"/>
    <cellStyle name="Currency 5 2 5 7" xfId="3591" xr:uid="{00000000-0005-0000-0000-0000EF0D0000}"/>
    <cellStyle name="Currency 5 2 5 7 2" xfId="3592" xr:uid="{00000000-0005-0000-0000-0000F00D0000}"/>
    <cellStyle name="Currency 5 2 5 7 3" xfId="3593" xr:uid="{00000000-0005-0000-0000-0000F10D0000}"/>
    <cellStyle name="Currency 5 2 5 8" xfId="3594" xr:uid="{00000000-0005-0000-0000-0000F20D0000}"/>
    <cellStyle name="Currency 5 2 5 8 2" xfId="3595" xr:uid="{00000000-0005-0000-0000-0000F30D0000}"/>
    <cellStyle name="Currency 5 2 5 8 3" xfId="3596" xr:uid="{00000000-0005-0000-0000-0000F40D0000}"/>
    <cellStyle name="Currency 5 2 5 9" xfId="3597" xr:uid="{00000000-0005-0000-0000-0000F50D0000}"/>
    <cellStyle name="Currency 5 2 6" xfId="3598" xr:uid="{00000000-0005-0000-0000-0000F60D0000}"/>
    <cellStyle name="Currency 5 2 6 10" xfId="3599" xr:uid="{00000000-0005-0000-0000-0000F70D0000}"/>
    <cellStyle name="Currency 5 2 6 2" xfId="3600" xr:uid="{00000000-0005-0000-0000-0000F80D0000}"/>
    <cellStyle name="Currency 5 2 6 2 2" xfId="3601" xr:uid="{00000000-0005-0000-0000-0000F90D0000}"/>
    <cellStyle name="Currency 5 2 6 2 2 2" xfId="3602" xr:uid="{00000000-0005-0000-0000-0000FA0D0000}"/>
    <cellStyle name="Currency 5 2 6 2 2 3" xfId="3603" xr:uid="{00000000-0005-0000-0000-0000FB0D0000}"/>
    <cellStyle name="Currency 5 2 6 2 3" xfId="3604" xr:uid="{00000000-0005-0000-0000-0000FC0D0000}"/>
    <cellStyle name="Currency 5 2 6 2 4" xfId="3605" xr:uid="{00000000-0005-0000-0000-0000FD0D0000}"/>
    <cellStyle name="Currency 5 2 6 3" xfId="3606" xr:uid="{00000000-0005-0000-0000-0000FE0D0000}"/>
    <cellStyle name="Currency 5 2 6 3 2" xfId="3607" xr:uid="{00000000-0005-0000-0000-0000FF0D0000}"/>
    <cellStyle name="Currency 5 2 6 3 2 2" xfId="3608" xr:uid="{00000000-0005-0000-0000-0000000E0000}"/>
    <cellStyle name="Currency 5 2 6 3 2 3" xfId="3609" xr:uid="{00000000-0005-0000-0000-0000010E0000}"/>
    <cellStyle name="Currency 5 2 6 3 3" xfId="3610" xr:uid="{00000000-0005-0000-0000-0000020E0000}"/>
    <cellStyle name="Currency 5 2 6 3 4" xfId="3611" xr:uid="{00000000-0005-0000-0000-0000030E0000}"/>
    <cellStyle name="Currency 5 2 6 4" xfId="3612" xr:uid="{00000000-0005-0000-0000-0000040E0000}"/>
    <cellStyle name="Currency 5 2 6 4 2" xfId="3613" xr:uid="{00000000-0005-0000-0000-0000050E0000}"/>
    <cellStyle name="Currency 5 2 6 4 2 2" xfId="3614" xr:uid="{00000000-0005-0000-0000-0000060E0000}"/>
    <cellStyle name="Currency 5 2 6 4 2 3" xfId="3615" xr:uid="{00000000-0005-0000-0000-0000070E0000}"/>
    <cellStyle name="Currency 5 2 6 4 3" xfId="3616" xr:uid="{00000000-0005-0000-0000-0000080E0000}"/>
    <cellStyle name="Currency 5 2 6 4 4" xfId="3617" xr:uid="{00000000-0005-0000-0000-0000090E0000}"/>
    <cellStyle name="Currency 5 2 6 5" xfId="3618" xr:uid="{00000000-0005-0000-0000-00000A0E0000}"/>
    <cellStyle name="Currency 5 2 6 5 2" xfId="3619" xr:uid="{00000000-0005-0000-0000-00000B0E0000}"/>
    <cellStyle name="Currency 5 2 6 5 2 2" xfId="3620" xr:uid="{00000000-0005-0000-0000-00000C0E0000}"/>
    <cellStyle name="Currency 5 2 6 5 2 3" xfId="3621" xr:uid="{00000000-0005-0000-0000-00000D0E0000}"/>
    <cellStyle name="Currency 5 2 6 5 3" xfId="3622" xr:uid="{00000000-0005-0000-0000-00000E0E0000}"/>
    <cellStyle name="Currency 5 2 6 5 4" xfId="3623" xr:uid="{00000000-0005-0000-0000-00000F0E0000}"/>
    <cellStyle name="Currency 5 2 6 6" xfId="3624" xr:uid="{00000000-0005-0000-0000-0000100E0000}"/>
    <cellStyle name="Currency 5 2 6 6 2" xfId="3625" xr:uid="{00000000-0005-0000-0000-0000110E0000}"/>
    <cellStyle name="Currency 5 2 6 6 3" xfId="3626" xr:uid="{00000000-0005-0000-0000-0000120E0000}"/>
    <cellStyle name="Currency 5 2 6 7" xfId="3627" xr:uid="{00000000-0005-0000-0000-0000130E0000}"/>
    <cellStyle name="Currency 5 2 6 7 2" xfId="3628" xr:uid="{00000000-0005-0000-0000-0000140E0000}"/>
    <cellStyle name="Currency 5 2 6 7 3" xfId="3629" xr:uid="{00000000-0005-0000-0000-0000150E0000}"/>
    <cellStyle name="Currency 5 2 6 8" xfId="3630" xr:uid="{00000000-0005-0000-0000-0000160E0000}"/>
    <cellStyle name="Currency 5 2 6 9" xfId="3631" xr:uid="{00000000-0005-0000-0000-0000170E0000}"/>
    <cellStyle name="Currency 5 2 7" xfId="3632" xr:uid="{00000000-0005-0000-0000-0000180E0000}"/>
    <cellStyle name="Currency 5 2 7 2" xfId="3633" xr:uid="{00000000-0005-0000-0000-0000190E0000}"/>
    <cellStyle name="Currency 5 2 7 2 2" xfId="3634" xr:uid="{00000000-0005-0000-0000-00001A0E0000}"/>
    <cellStyle name="Currency 5 2 7 2 2 2" xfId="3635" xr:uid="{00000000-0005-0000-0000-00001B0E0000}"/>
    <cellStyle name="Currency 5 2 7 2 2 3" xfId="3636" xr:uid="{00000000-0005-0000-0000-00001C0E0000}"/>
    <cellStyle name="Currency 5 2 7 2 3" xfId="3637" xr:uid="{00000000-0005-0000-0000-00001D0E0000}"/>
    <cellStyle name="Currency 5 2 7 2 4" xfId="3638" xr:uid="{00000000-0005-0000-0000-00001E0E0000}"/>
    <cellStyle name="Currency 5 2 7 3" xfId="3639" xr:uid="{00000000-0005-0000-0000-00001F0E0000}"/>
    <cellStyle name="Currency 5 2 7 3 2" xfId="3640" xr:uid="{00000000-0005-0000-0000-0000200E0000}"/>
    <cellStyle name="Currency 5 2 7 3 2 2" xfId="3641" xr:uid="{00000000-0005-0000-0000-0000210E0000}"/>
    <cellStyle name="Currency 5 2 7 3 2 3" xfId="3642" xr:uid="{00000000-0005-0000-0000-0000220E0000}"/>
    <cellStyle name="Currency 5 2 7 3 3" xfId="3643" xr:uid="{00000000-0005-0000-0000-0000230E0000}"/>
    <cellStyle name="Currency 5 2 7 3 4" xfId="3644" xr:uid="{00000000-0005-0000-0000-0000240E0000}"/>
    <cellStyle name="Currency 5 2 7 4" xfId="3645" xr:uid="{00000000-0005-0000-0000-0000250E0000}"/>
    <cellStyle name="Currency 5 2 7 4 2" xfId="3646" xr:uid="{00000000-0005-0000-0000-0000260E0000}"/>
    <cellStyle name="Currency 5 2 7 4 2 2" xfId="3647" xr:uid="{00000000-0005-0000-0000-0000270E0000}"/>
    <cellStyle name="Currency 5 2 7 4 2 3" xfId="3648" xr:uid="{00000000-0005-0000-0000-0000280E0000}"/>
    <cellStyle name="Currency 5 2 7 4 3" xfId="3649" xr:uid="{00000000-0005-0000-0000-0000290E0000}"/>
    <cellStyle name="Currency 5 2 7 4 4" xfId="3650" xr:uid="{00000000-0005-0000-0000-00002A0E0000}"/>
    <cellStyle name="Currency 5 2 7 5" xfId="3651" xr:uid="{00000000-0005-0000-0000-00002B0E0000}"/>
    <cellStyle name="Currency 5 2 7 5 2" xfId="3652" xr:uid="{00000000-0005-0000-0000-00002C0E0000}"/>
    <cellStyle name="Currency 5 2 7 5 3" xfId="3653" xr:uid="{00000000-0005-0000-0000-00002D0E0000}"/>
    <cellStyle name="Currency 5 2 7 6" xfId="3654" xr:uid="{00000000-0005-0000-0000-00002E0E0000}"/>
    <cellStyle name="Currency 5 2 7 6 2" xfId="3655" xr:uid="{00000000-0005-0000-0000-00002F0E0000}"/>
    <cellStyle name="Currency 5 2 7 6 3" xfId="3656" xr:uid="{00000000-0005-0000-0000-0000300E0000}"/>
    <cellStyle name="Currency 5 2 7 7" xfId="3657" xr:uid="{00000000-0005-0000-0000-0000310E0000}"/>
    <cellStyle name="Currency 5 2 7 8" xfId="3658" xr:uid="{00000000-0005-0000-0000-0000320E0000}"/>
    <cellStyle name="Currency 5 2 7 9" xfId="3659" xr:uid="{00000000-0005-0000-0000-0000330E0000}"/>
    <cellStyle name="Currency 5 2 8" xfId="3660" xr:uid="{00000000-0005-0000-0000-0000340E0000}"/>
    <cellStyle name="Currency 5 2 8 2" xfId="3661" xr:uid="{00000000-0005-0000-0000-0000350E0000}"/>
    <cellStyle name="Currency 5 2 8 2 2" xfId="3662" xr:uid="{00000000-0005-0000-0000-0000360E0000}"/>
    <cellStyle name="Currency 5 2 8 2 3" xfId="3663" xr:uid="{00000000-0005-0000-0000-0000370E0000}"/>
    <cellStyle name="Currency 5 2 8 3" xfId="3664" xr:uid="{00000000-0005-0000-0000-0000380E0000}"/>
    <cellStyle name="Currency 5 2 8 4" xfId="3665" xr:uid="{00000000-0005-0000-0000-0000390E0000}"/>
    <cellStyle name="Currency 5 2 9" xfId="3666" xr:uid="{00000000-0005-0000-0000-00003A0E0000}"/>
    <cellStyle name="Currency 5 2 9 2" xfId="3667" xr:uid="{00000000-0005-0000-0000-00003B0E0000}"/>
    <cellStyle name="Currency 5 2 9 2 2" xfId="3668" xr:uid="{00000000-0005-0000-0000-00003C0E0000}"/>
    <cellStyle name="Currency 5 2 9 2 3" xfId="3669" xr:uid="{00000000-0005-0000-0000-00003D0E0000}"/>
    <cellStyle name="Currency 5 2 9 3" xfId="3670" xr:uid="{00000000-0005-0000-0000-00003E0E0000}"/>
    <cellStyle name="Currency 5 2 9 4" xfId="3671" xr:uid="{00000000-0005-0000-0000-00003F0E0000}"/>
    <cellStyle name="Currency 5 3" xfId="3672" xr:uid="{00000000-0005-0000-0000-0000400E0000}"/>
    <cellStyle name="Currency 5 3 10" xfId="3673" xr:uid="{00000000-0005-0000-0000-0000410E0000}"/>
    <cellStyle name="Currency 5 3 10 2" xfId="3674" xr:uid="{00000000-0005-0000-0000-0000420E0000}"/>
    <cellStyle name="Currency 5 3 10 3" xfId="3675" xr:uid="{00000000-0005-0000-0000-0000430E0000}"/>
    <cellStyle name="Currency 5 3 11" xfId="3676" xr:uid="{00000000-0005-0000-0000-0000440E0000}"/>
    <cellStyle name="Currency 5 3 11 2" xfId="3677" xr:uid="{00000000-0005-0000-0000-0000450E0000}"/>
    <cellStyle name="Currency 5 3 11 3" xfId="3678" xr:uid="{00000000-0005-0000-0000-0000460E0000}"/>
    <cellStyle name="Currency 5 3 12" xfId="3679" xr:uid="{00000000-0005-0000-0000-0000470E0000}"/>
    <cellStyle name="Currency 5 3 13" xfId="3680" xr:uid="{00000000-0005-0000-0000-0000480E0000}"/>
    <cellStyle name="Currency 5 3 14" xfId="3681" xr:uid="{00000000-0005-0000-0000-0000490E0000}"/>
    <cellStyle name="Currency 5 3 2" xfId="3682" xr:uid="{00000000-0005-0000-0000-00004A0E0000}"/>
    <cellStyle name="Currency 5 3 2 10" xfId="3683" xr:uid="{00000000-0005-0000-0000-00004B0E0000}"/>
    <cellStyle name="Currency 5 3 2 10 2" xfId="3684" xr:uid="{00000000-0005-0000-0000-00004C0E0000}"/>
    <cellStyle name="Currency 5 3 2 10 3" xfId="3685" xr:uid="{00000000-0005-0000-0000-00004D0E0000}"/>
    <cellStyle name="Currency 5 3 2 11" xfId="3686" xr:uid="{00000000-0005-0000-0000-00004E0E0000}"/>
    <cellStyle name="Currency 5 3 2 12" xfId="3687" xr:uid="{00000000-0005-0000-0000-00004F0E0000}"/>
    <cellStyle name="Currency 5 3 2 13" xfId="3688" xr:uid="{00000000-0005-0000-0000-0000500E0000}"/>
    <cellStyle name="Currency 5 3 2 2" xfId="3689" xr:uid="{00000000-0005-0000-0000-0000510E0000}"/>
    <cellStyle name="Currency 5 3 2 2 10" xfId="3690" xr:uid="{00000000-0005-0000-0000-0000520E0000}"/>
    <cellStyle name="Currency 5 3 2 2 11" xfId="3691" xr:uid="{00000000-0005-0000-0000-0000530E0000}"/>
    <cellStyle name="Currency 5 3 2 2 2" xfId="3692" xr:uid="{00000000-0005-0000-0000-0000540E0000}"/>
    <cellStyle name="Currency 5 3 2 2 2 10" xfId="3693" xr:uid="{00000000-0005-0000-0000-0000550E0000}"/>
    <cellStyle name="Currency 5 3 2 2 2 2" xfId="3694" xr:uid="{00000000-0005-0000-0000-0000560E0000}"/>
    <cellStyle name="Currency 5 3 2 2 2 2 2" xfId="3695" xr:uid="{00000000-0005-0000-0000-0000570E0000}"/>
    <cellStyle name="Currency 5 3 2 2 2 2 2 2" xfId="3696" xr:uid="{00000000-0005-0000-0000-0000580E0000}"/>
    <cellStyle name="Currency 5 3 2 2 2 2 2 3" xfId="3697" xr:uid="{00000000-0005-0000-0000-0000590E0000}"/>
    <cellStyle name="Currency 5 3 2 2 2 2 3" xfId="3698" xr:uid="{00000000-0005-0000-0000-00005A0E0000}"/>
    <cellStyle name="Currency 5 3 2 2 2 2 4" xfId="3699" xr:uid="{00000000-0005-0000-0000-00005B0E0000}"/>
    <cellStyle name="Currency 5 3 2 2 2 3" xfId="3700" xr:uid="{00000000-0005-0000-0000-00005C0E0000}"/>
    <cellStyle name="Currency 5 3 2 2 2 3 2" xfId="3701" xr:uid="{00000000-0005-0000-0000-00005D0E0000}"/>
    <cellStyle name="Currency 5 3 2 2 2 3 2 2" xfId="3702" xr:uid="{00000000-0005-0000-0000-00005E0E0000}"/>
    <cellStyle name="Currency 5 3 2 2 2 3 2 3" xfId="3703" xr:uid="{00000000-0005-0000-0000-00005F0E0000}"/>
    <cellStyle name="Currency 5 3 2 2 2 3 3" xfId="3704" xr:uid="{00000000-0005-0000-0000-0000600E0000}"/>
    <cellStyle name="Currency 5 3 2 2 2 3 4" xfId="3705" xr:uid="{00000000-0005-0000-0000-0000610E0000}"/>
    <cellStyle name="Currency 5 3 2 2 2 4" xfId="3706" xr:uid="{00000000-0005-0000-0000-0000620E0000}"/>
    <cellStyle name="Currency 5 3 2 2 2 4 2" xfId="3707" xr:uid="{00000000-0005-0000-0000-0000630E0000}"/>
    <cellStyle name="Currency 5 3 2 2 2 4 2 2" xfId="3708" xr:uid="{00000000-0005-0000-0000-0000640E0000}"/>
    <cellStyle name="Currency 5 3 2 2 2 4 2 3" xfId="3709" xr:uid="{00000000-0005-0000-0000-0000650E0000}"/>
    <cellStyle name="Currency 5 3 2 2 2 4 3" xfId="3710" xr:uid="{00000000-0005-0000-0000-0000660E0000}"/>
    <cellStyle name="Currency 5 3 2 2 2 4 4" xfId="3711" xr:uid="{00000000-0005-0000-0000-0000670E0000}"/>
    <cellStyle name="Currency 5 3 2 2 2 5" xfId="3712" xr:uid="{00000000-0005-0000-0000-0000680E0000}"/>
    <cellStyle name="Currency 5 3 2 2 2 5 2" xfId="3713" xr:uid="{00000000-0005-0000-0000-0000690E0000}"/>
    <cellStyle name="Currency 5 3 2 2 2 5 2 2" xfId="3714" xr:uid="{00000000-0005-0000-0000-00006A0E0000}"/>
    <cellStyle name="Currency 5 3 2 2 2 5 2 3" xfId="3715" xr:uid="{00000000-0005-0000-0000-00006B0E0000}"/>
    <cellStyle name="Currency 5 3 2 2 2 5 3" xfId="3716" xr:uid="{00000000-0005-0000-0000-00006C0E0000}"/>
    <cellStyle name="Currency 5 3 2 2 2 5 4" xfId="3717" xr:uid="{00000000-0005-0000-0000-00006D0E0000}"/>
    <cellStyle name="Currency 5 3 2 2 2 6" xfId="3718" xr:uid="{00000000-0005-0000-0000-00006E0E0000}"/>
    <cellStyle name="Currency 5 3 2 2 2 6 2" xfId="3719" xr:uid="{00000000-0005-0000-0000-00006F0E0000}"/>
    <cellStyle name="Currency 5 3 2 2 2 6 3" xfId="3720" xr:uid="{00000000-0005-0000-0000-0000700E0000}"/>
    <cellStyle name="Currency 5 3 2 2 2 7" xfId="3721" xr:uid="{00000000-0005-0000-0000-0000710E0000}"/>
    <cellStyle name="Currency 5 3 2 2 2 7 2" xfId="3722" xr:uid="{00000000-0005-0000-0000-0000720E0000}"/>
    <cellStyle name="Currency 5 3 2 2 2 7 3" xfId="3723" xr:uid="{00000000-0005-0000-0000-0000730E0000}"/>
    <cellStyle name="Currency 5 3 2 2 2 8" xfId="3724" xr:uid="{00000000-0005-0000-0000-0000740E0000}"/>
    <cellStyle name="Currency 5 3 2 2 2 9" xfId="3725" xr:uid="{00000000-0005-0000-0000-0000750E0000}"/>
    <cellStyle name="Currency 5 3 2 2 3" xfId="3726" xr:uid="{00000000-0005-0000-0000-0000760E0000}"/>
    <cellStyle name="Currency 5 3 2 2 3 2" xfId="3727" xr:uid="{00000000-0005-0000-0000-0000770E0000}"/>
    <cellStyle name="Currency 5 3 2 2 3 2 2" xfId="3728" xr:uid="{00000000-0005-0000-0000-0000780E0000}"/>
    <cellStyle name="Currency 5 3 2 2 3 2 2 2" xfId="3729" xr:uid="{00000000-0005-0000-0000-0000790E0000}"/>
    <cellStyle name="Currency 5 3 2 2 3 2 2 3" xfId="3730" xr:uid="{00000000-0005-0000-0000-00007A0E0000}"/>
    <cellStyle name="Currency 5 3 2 2 3 2 3" xfId="3731" xr:uid="{00000000-0005-0000-0000-00007B0E0000}"/>
    <cellStyle name="Currency 5 3 2 2 3 2 4" xfId="3732" xr:uid="{00000000-0005-0000-0000-00007C0E0000}"/>
    <cellStyle name="Currency 5 3 2 2 3 3" xfId="3733" xr:uid="{00000000-0005-0000-0000-00007D0E0000}"/>
    <cellStyle name="Currency 5 3 2 2 3 3 2" xfId="3734" xr:uid="{00000000-0005-0000-0000-00007E0E0000}"/>
    <cellStyle name="Currency 5 3 2 2 3 3 2 2" xfId="3735" xr:uid="{00000000-0005-0000-0000-00007F0E0000}"/>
    <cellStyle name="Currency 5 3 2 2 3 3 2 3" xfId="3736" xr:uid="{00000000-0005-0000-0000-0000800E0000}"/>
    <cellStyle name="Currency 5 3 2 2 3 3 3" xfId="3737" xr:uid="{00000000-0005-0000-0000-0000810E0000}"/>
    <cellStyle name="Currency 5 3 2 2 3 3 4" xfId="3738" xr:uid="{00000000-0005-0000-0000-0000820E0000}"/>
    <cellStyle name="Currency 5 3 2 2 3 4" xfId="3739" xr:uid="{00000000-0005-0000-0000-0000830E0000}"/>
    <cellStyle name="Currency 5 3 2 2 3 4 2" xfId="3740" xr:uid="{00000000-0005-0000-0000-0000840E0000}"/>
    <cellStyle name="Currency 5 3 2 2 3 4 2 2" xfId="3741" xr:uid="{00000000-0005-0000-0000-0000850E0000}"/>
    <cellStyle name="Currency 5 3 2 2 3 4 2 3" xfId="3742" xr:uid="{00000000-0005-0000-0000-0000860E0000}"/>
    <cellStyle name="Currency 5 3 2 2 3 4 3" xfId="3743" xr:uid="{00000000-0005-0000-0000-0000870E0000}"/>
    <cellStyle name="Currency 5 3 2 2 3 4 4" xfId="3744" xr:uid="{00000000-0005-0000-0000-0000880E0000}"/>
    <cellStyle name="Currency 5 3 2 2 3 5" xfId="3745" xr:uid="{00000000-0005-0000-0000-0000890E0000}"/>
    <cellStyle name="Currency 5 3 2 2 3 5 2" xfId="3746" xr:uid="{00000000-0005-0000-0000-00008A0E0000}"/>
    <cellStyle name="Currency 5 3 2 2 3 5 3" xfId="3747" xr:uid="{00000000-0005-0000-0000-00008B0E0000}"/>
    <cellStyle name="Currency 5 3 2 2 3 6" xfId="3748" xr:uid="{00000000-0005-0000-0000-00008C0E0000}"/>
    <cellStyle name="Currency 5 3 2 2 3 6 2" xfId="3749" xr:uid="{00000000-0005-0000-0000-00008D0E0000}"/>
    <cellStyle name="Currency 5 3 2 2 3 6 3" xfId="3750" xr:uid="{00000000-0005-0000-0000-00008E0E0000}"/>
    <cellStyle name="Currency 5 3 2 2 3 7" xfId="3751" xr:uid="{00000000-0005-0000-0000-00008F0E0000}"/>
    <cellStyle name="Currency 5 3 2 2 3 8" xfId="3752" xr:uid="{00000000-0005-0000-0000-0000900E0000}"/>
    <cellStyle name="Currency 5 3 2 2 3 9" xfId="3753" xr:uid="{00000000-0005-0000-0000-0000910E0000}"/>
    <cellStyle name="Currency 5 3 2 2 4" xfId="3754" xr:uid="{00000000-0005-0000-0000-0000920E0000}"/>
    <cellStyle name="Currency 5 3 2 2 4 2" xfId="3755" xr:uid="{00000000-0005-0000-0000-0000930E0000}"/>
    <cellStyle name="Currency 5 3 2 2 4 2 2" xfId="3756" xr:uid="{00000000-0005-0000-0000-0000940E0000}"/>
    <cellStyle name="Currency 5 3 2 2 4 2 3" xfId="3757" xr:uid="{00000000-0005-0000-0000-0000950E0000}"/>
    <cellStyle name="Currency 5 3 2 2 4 3" xfId="3758" xr:uid="{00000000-0005-0000-0000-0000960E0000}"/>
    <cellStyle name="Currency 5 3 2 2 4 4" xfId="3759" xr:uid="{00000000-0005-0000-0000-0000970E0000}"/>
    <cellStyle name="Currency 5 3 2 2 5" xfId="3760" xr:uid="{00000000-0005-0000-0000-0000980E0000}"/>
    <cellStyle name="Currency 5 3 2 2 5 2" xfId="3761" xr:uid="{00000000-0005-0000-0000-0000990E0000}"/>
    <cellStyle name="Currency 5 3 2 2 5 2 2" xfId="3762" xr:uid="{00000000-0005-0000-0000-00009A0E0000}"/>
    <cellStyle name="Currency 5 3 2 2 5 2 3" xfId="3763" xr:uid="{00000000-0005-0000-0000-00009B0E0000}"/>
    <cellStyle name="Currency 5 3 2 2 5 3" xfId="3764" xr:uid="{00000000-0005-0000-0000-00009C0E0000}"/>
    <cellStyle name="Currency 5 3 2 2 5 4" xfId="3765" xr:uid="{00000000-0005-0000-0000-00009D0E0000}"/>
    <cellStyle name="Currency 5 3 2 2 6" xfId="3766" xr:uid="{00000000-0005-0000-0000-00009E0E0000}"/>
    <cellStyle name="Currency 5 3 2 2 6 2" xfId="3767" xr:uid="{00000000-0005-0000-0000-00009F0E0000}"/>
    <cellStyle name="Currency 5 3 2 2 6 2 2" xfId="3768" xr:uid="{00000000-0005-0000-0000-0000A00E0000}"/>
    <cellStyle name="Currency 5 3 2 2 6 2 3" xfId="3769" xr:uid="{00000000-0005-0000-0000-0000A10E0000}"/>
    <cellStyle name="Currency 5 3 2 2 6 3" xfId="3770" xr:uid="{00000000-0005-0000-0000-0000A20E0000}"/>
    <cellStyle name="Currency 5 3 2 2 6 4" xfId="3771" xr:uid="{00000000-0005-0000-0000-0000A30E0000}"/>
    <cellStyle name="Currency 5 3 2 2 7" xfId="3772" xr:uid="{00000000-0005-0000-0000-0000A40E0000}"/>
    <cellStyle name="Currency 5 3 2 2 7 2" xfId="3773" xr:uid="{00000000-0005-0000-0000-0000A50E0000}"/>
    <cellStyle name="Currency 5 3 2 2 7 3" xfId="3774" xr:uid="{00000000-0005-0000-0000-0000A60E0000}"/>
    <cellStyle name="Currency 5 3 2 2 8" xfId="3775" xr:uid="{00000000-0005-0000-0000-0000A70E0000}"/>
    <cellStyle name="Currency 5 3 2 2 8 2" xfId="3776" xr:uid="{00000000-0005-0000-0000-0000A80E0000}"/>
    <cellStyle name="Currency 5 3 2 2 8 3" xfId="3777" xr:uid="{00000000-0005-0000-0000-0000A90E0000}"/>
    <cellStyle name="Currency 5 3 2 2 9" xfId="3778" xr:uid="{00000000-0005-0000-0000-0000AA0E0000}"/>
    <cellStyle name="Currency 5 3 2 3" xfId="3779" xr:uid="{00000000-0005-0000-0000-0000AB0E0000}"/>
    <cellStyle name="Currency 5 3 2 3 10" xfId="3780" xr:uid="{00000000-0005-0000-0000-0000AC0E0000}"/>
    <cellStyle name="Currency 5 3 2 3 11" xfId="3781" xr:uid="{00000000-0005-0000-0000-0000AD0E0000}"/>
    <cellStyle name="Currency 5 3 2 3 2" xfId="3782" xr:uid="{00000000-0005-0000-0000-0000AE0E0000}"/>
    <cellStyle name="Currency 5 3 2 3 2 10" xfId="3783" xr:uid="{00000000-0005-0000-0000-0000AF0E0000}"/>
    <cellStyle name="Currency 5 3 2 3 2 2" xfId="3784" xr:uid="{00000000-0005-0000-0000-0000B00E0000}"/>
    <cellStyle name="Currency 5 3 2 3 2 2 2" xfId="3785" xr:uid="{00000000-0005-0000-0000-0000B10E0000}"/>
    <cellStyle name="Currency 5 3 2 3 2 2 2 2" xfId="3786" xr:uid="{00000000-0005-0000-0000-0000B20E0000}"/>
    <cellStyle name="Currency 5 3 2 3 2 2 2 3" xfId="3787" xr:uid="{00000000-0005-0000-0000-0000B30E0000}"/>
    <cellStyle name="Currency 5 3 2 3 2 2 3" xfId="3788" xr:uid="{00000000-0005-0000-0000-0000B40E0000}"/>
    <cellStyle name="Currency 5 3 2 3 2 2 4" xfId="3789" xr:uid="{00000000-0005-0000-0000-0000B50E0000}"/>
    <cellStyle name="Currency 5 3 2 3 2 3" xfId="3790" xr:uid="{00000000-0005-0000-0000-0000B60E0000}"/>
    <cellStyle name="Currency 5 3 2 3 2 3 2" xfId="3791" xr:uid="{00000000-0005-0000-0000-0000B70E0000}"/>
    <cellStyle name="Currency 5 3 2 3 2 3 2 2" xfId="3792" xr:uid="{00000000-0005-0000-0000-0000B80E0000}"/>
    <cellStyle name="Currency 5 3 2 3 2 3 2 3" xfId="3793" xr:uid="{00000000-0005-0000-0000-0000B90E0000}"/>
    <cellStyle name="Currency 5 3 2 3 2 3 3" xfId="3794" xr:uid="{00000000-0005-0000-0000-0000BA0E0000}"/>
    <cellStyle name="Currency 5 3 2 3 2 3 4" xfId="3795" xr:uid="{00000000-0005-0000-0000-0000BB0E0000}"/>
    <cellStyle name="Currency 5 3 2 3 2 4" xfId="3796" xr:uid="{00000000-0005-0000-0000-0000BC0E0000}"/>
    <cellStyle name="Currency 5 3 2 3 2 4 2" xfId="3797" xr:uid="{00000000-0005-0000-0000-0000BD0E0000}"/>
    <cellStyle name="Currency 5 3 2 3 2 4 2 2" xfId="3798" xr:uid="{00000000-0005-0000-0000-0000BE0E0000}"/>
    <cellStyle name="Currency 5 3 2 3 2 4 2 3" xfId="3799" xr:uid="{00000000-0005-0000-0000-0000BF0E0000}"/>
    <cellStyle name="Currency 5 3 2 3 2 4 3" xfId="3800" xr:uid="{00000000-0005-0000-0000-0000C00E0000}"/>
    <cellStyle name="Currency 5 3 2 3 2 4 4" xfId="3801" xr:uid="{00000000-0005-0000-0000-0000C10E0000}"/>
    <cellStyle name="Currency 5 3 2 3 2 5" xfId="3802" xr:uid="{00000000-0005-0000-0000-0000C20E0000}"/>
    <cellStyle name="Currency 5 3 2 3 2 5 2" xfId="3803" xr:uid="{00000000-0005-0000-0000-0000C30E0000}"/>
    <cellStyle name="Currency 5 3 2 3 2 5 2 2" xfId="3804" xr:uid="{00000000-0005-0000-0000-0000C40E0000}"/>
    <cellStyle name="Currency 5 3 2 3 2 5 2 3" xfId="3805" xr:uid="{00000000-0005-0000-0000-0000C50E0000}"/>
    <cellStyle name="Currency 5 3 2 3 2 5 3" xfId="3806" xr:uid="{00000000-0005-0000-0000-0000C60E0000}"/>
    <cellStyle name="Currency 5 3 2 3 2 5 4" xfId="3807" xr:uid="{00000000-0005-0000-0000-0000C70E0000}"/>
    <cellStyle name="Currency 5 3 2 3 2 6" xfId="3808" xr:uid="{00000000-0005-0000-0000-0000C80E0000}"/>
    <cellStyle name="Currency 5 3 2 3 2 6 2" xfId="3809" xr:uid="{00000000-0005-0000-0000-0000C90E0000}"/>
    <cellStyle name="Currency 5 3 2 3 2 6 3" xfId="3810" xr:uid="{00000000-0005-0000-0000-0000CA0E0000}"/>
    <cellStyle name="Currency 5 3 2 3 2 7" xfId="3811" xr:uid="{00000000-0005-0000-0000-0000CB0E0000}"/>
    <cellStyle name="Currency 5 3 2 3 2 7 2" xfId="3812" xr:uid="{00000000-0005-0000-0000-0000CC0E0000}"/>
    <cellStyle name="Currency 5 3 2 3 2 7 3" xfId="3813" xr:uid="{00000000-0005-0000-0000-0000CD0E0000}"/>
    <cellStyle name="Currency 5 3 2 3 2 8" xfId="3814" xr:uid="{00000000-0005-0000-0000-0000CE0E0000}"/>
    <cellStyle name="Currency 5 3 2 3 2 9" xfId="3815" xr:uid="{00000000-0005-0000-0000-0000CF0E0000}"/>
    <cellStyle name="Currency 5 3 2 3 3" xfId="3816" xr:uid="{00000000-0005-0000-0000-0000D00E0000}"/>
    <cellStyle name="Currency 5 3 2 3 3 2" xfId="3817" xr:uid="{00000000-0005-0000-0000-0000D10E0000}"/>
    <cellStyle name="Currency 5 3 2 3 3 2 2" xfId="3818" xr:uid="{00000000-0005-0000-0000-0000D20E0000}"/>
    <cellStyle name="Currency 5 3 2 3 3 2 2 2" xfId="3819" xr:uid="{00000000-0005-0000-0000-0000D30E0000}"/>
    <cellStyle name="Currency 5 3 2 3 3 2 2 3" xfId="3820" xr:uid="{00000000-0005-0000-0000-0000D40E0000}"/>
    <cellStyle name="Currency 5 3 2 3 3 2 3" xfId="3821" xr:uid="{00000000-0005-0000-0000-0000D50E0000}"/>
    <cellStyle name="Currency 5 3 2 3 3 2 4" xfId="3822" xr:uid="{00000000-0005-0000-0000-0000D60E0000}"/>
    <cellStyle name="Currency 5 3 2 3 3 3" xfId="3823" xr:uid="{00000000-0005-0000-0000-0000D70E0000}"/>
    <cellStyle name="Currency 5 3 2 3 3 3 2" xfId="3824" xr:uid="{00000000-0005-0000-0000-0000D80E0000}"/>
    <cellStyle name="Currency 5 3 2 3 3 3 2 2" xfId="3825" xr:uid="{00000000-0005-0000-0000-0000D90E0000}"/>
    <cellStyle name="Currency 5 3 2 3 3 3 2 3" xfId="3826" xr:uid="{00000000-0005-0000-0000-0000DA0E0000}"/>
    <cellStyle name="Currency 5 3 2 3 3 3 3" xfId="3827" xr:uid="{00000000-0005-0000-0000-0000DB0E0000}"/>
    <cellStyle name="Currency 5 3 2 3 3 3 4" xfId="3828" xr:uid="{00000000-0005-0000-0000-0000DC0E0000}"/>
    <cellStyle name="Currency 5 3 2 3 3 4" xfId="3829" xr:uid="{00000000-0005-0000-0000-0000DD0E0000}"/>
    <cellStyle name="Currency 5 3 2 3 3 4 2" xfId="3830" xr:uid="{00000000-0005-0000-0000-0000DE0E0000}"/>
    <cellStyle name="Currency 5 3 2 3 3 4 2 2" xfId="3831" xr:uid="{00000000-0005-0000-0000-0000DF0E0000}"/>
    <cellStyle name="Currency 5 3 2 3 3 4 2 3" xfId="3832" xr:uid="{00000000-0005-0000-0000-0000E00E0000}"/>
    <cellStyle name="Currency 5 3 2 3 3 4 3" xfId="3833" xr:uid="{00000000-0005-0000-0000-0000E10E0000}"/>
    <cellStyle name="Currency 5 3 2 3 3 4 4" xfId="3834" xr:uid="{00000000-0005-0000-0000-0000E20E0000}"/>
    <cellStyle name="Currency 5 3 2 3 3 5" xfId="3835" xr:uid="{00000000-0005-0000-0000-0000E30E0000}"/>
    <cellStyle name="Currency 5 3 2 3 3 5 2" xfId="3836" xr:uid="{00000000-0005-0000-0000-0000E40E0000}"/>
    <cellStyle name="Currency 5 3 2 3 3 5 3" xfId="3837" xr:uid="{00000000-0005-0000-0000-0000E50E0000}"/>
    <cellStyle name="Currency 5 3 2 3 3 6" xfId="3838" xr:uid="{00000000-0005-0000-0000-0000E60E0000}"/>
    <cellStyle name="Currency 5 3 2 3 3 6 2" xfId="3839" xr:uid="{00000000-0005-0000-0000-0000E70E0000}"/>
    <cellStyle name="Currency 5 3 2 3 3 6 3" xfId="3840" xr:uid="{00000000-0005-0000-0000-0000E80E0000}"/>
    <cellStyle name="Currency 5 3 2 3 3 7" xfId="3841" xr:uid="{00000000-0005-0000-0000-0000E90E0000}"/>
    <cellStyle name="Currency 5 3 2 3 3 8" xfId="3842" xr:uid="{00000000-0005-0000-0000-0000EA0E0000}"/>
    <cellStyle name="Currency 5 3 2 3 3 9" xfId="3843" xr:uid="{00000000-0005-0000-0000-0000EB0E0000}"/>
    <cellStyle name="Currency 5 3 2 3 4" xfId="3844" xr:uid="{00000000-0005-0000-0000-0000EC0E0000}"/>
    <cellStyle name="Currency 5 3 2 3 4 2" xfId="3845" xr:uid="{00000000-0005-0000-0000-0000ED0E0000}"/>
    <cellStyle name="Currency 5 3 2 3 4 2 2" xfId="3846" xr:uid="{00000000-0005-0000-0000-0000EE0E0000}"/>
    <cellStyle name="Currency 5 3 2 3 4 2 3" xfId="3847" xr:uid="{00000000-0005-0000-0000-0000EF0E0000}"/>
    <cellStyle name="Currency 5 3 2 3 4 3" xfId="3848" xr:uid="{00000000-0005-0000-0000-0000F00E0000}"/>
    <cellStyle name="Currency 5 3 2 3 4 4" xfId="3849" xr:uid="{00000000-0005-0000-0000-0000F10E0000}"/>
    <cellStyle name="Currency 5 3 2 3 5" xfId="3850" xr:uid="{00000000-0005-0000-0000-0000F20E0000}"/>
    <cellStyle name="Currency 5 3 2 3 5 2" xfId="3851" xr:uid="{00000000-0005-0000-0000-0000F30E0000}"/>
    <cellStyle name="Currency 5 3 2 3 5 2 2" xfId="3852" xr:uid="{00000000-0005-0000-0000-0000F40E0000}"/>
    <cellStyle name="Currency 5 3 2 3 5 2 3" xfId="3853" xr:uid="{00000000-0005-0000-0000-0000F50E0000}"/>
    <cellStyle name="Currency 5 3 2 3 5 3" xfId="3854" xr:uid="{00000000-0005-0000-0000-0000F60E0000}"/>
    <cellStyle name="Currency 5 3 2 3 5 4" xfId="3855" xr:uid="{00000000-0005-0000-0000-0000F70E0000}"/>
    <cellStyle name="Currency 5 3 2 3 6" xfId="3856" xr:uid="{00000000-0005-0000-0000-0000F80E0000}"/>
    <cellStyle name="Currency 5 3 2 3 6 2" xfId="3857" xr:uid="{00000000-0005-0000-0000-0000F90E0000}"/>
    <cellStyle name="Currency 5 3 2 3 6 2 2" xfId="3858" xr:uid="{00000000-0005-0000-0000-0000FA0E0000}"/>
    <cellStyle name="Currency 5 3 2 3 6 2 3" xfId="3859" xr:uid="{00000000-0005-0000-0000-0000FB0E0000}"/>
    <cellStyle name="Currency 5 3 2 3 6 3" xfId="3860" xr:uid="{00000000-0005-0000-0000-0000FC0E0000}"/>
    <cellStyle name="Currency 5 3 2 3 6 4" xfId="3861" xr:uid="{00000000-0005-0000-0000-0000FD0E0000}"/>
    <cellStyle name="Currency 5 3 2 3 7" xfId="3862" xr:uid="{00000000-0005-0000-0000-0000FE0E0000}"/>
    <cellStyle name="Currency 5 3 2 3 7 2" xfId="3863" xr:uid="{00000000-0005-0000-0000-0000FF0E0000}"/>
    <cellStyle name="Currency 5 3 2 3 7 3" xfId="3864" xr:uid="{00000000-0005-0000-0000-0000000F0000}"/>
    <cellStyle name="Currency 5 3 2 3 8" xfId="3865" xr:uid="{00000000-0005-0000-0000-0000010F0000}"/>
    <cellStyle name="Currency 5 3 2 3 8 2" xfId="3866" xr:uid="{00000000-0005-0000-0000-0000020F0000}"/>
    <cellStyle name="Currency 5 3 2 3 8 3" xfId="3867" xr:uid="{00000000-0005-0000-0000-0000030F0000}"/>
    <cellStyle name="Currency 5 3 2 3 9" xfId="3868" xr:uid="{00000000-0005-0000-0000-0000040F0000}"/>
    <cellStyle name="Currency 5 3 2 4" xfId="3869" xr:uid="{00000000-0005-0000-0000-0000050F0000}"/>
    <cellStyle name="Currency 5 3 2 4 10" xfId="3870" xr:uid="{00000000-0005-0000-0000-0000060F0000}"/>
    <cellStyle name="Currency 5 3 2 4 2" xfId="3871" xr:uid="{00000000-0005-0000-0000-0000070F0000}"/>
    <cellStyle name="Currency 5 3 2 4 2 2" xfId="3872" xr:uid="{00000000-0005-0000-0000-0000080F0000}"/>
    <cellStyle name="Currency 5 3 2 4 2 2 2" xfId="3873" xr:uid="{00000000-0005-0000-0000-0000090F0000}"/>
    <cellStyle name="Currency 5 3 2 4 2 2 3" xfId="3874" xr:uid="{00000000-0005-0000-0000-00000A0F0000}"/>
    <cellStyle name="Currency 5 3 2 4 2 3" xfId="3875" xr:uid="{00000000-0005-0000-0000-00000B0F0000}"/>
    <cellStyle name="Currency 5 3 2 4 2 4" xfId="3876" xr:uid="{00000000-0005-0000-0000-00000C0F0000}"/>
    <cellStyle name="Currency 5 3 2 4 3" xfId="3877" xr:uid="{00000000-0005-0000-0000-00000D0F0000}"/>
    <cellStyle name="Currency 5 3 2 4 3 2" xfId="3878" xr:uid="{00000000-0005-0000-0000-00000E0F0000}"/>
    <cellStyle name="Currency 5 3 2 4 3 2 2" xfId="3879" xr:uid="{00000000-0005-0000-0000-00000F0F0000}"/>
    <cellStyle name="Currency 5 3 2 4 3 2 3" xfId="3880" xr:uid="{00000000-0005-0000-0000-0000100F0000}"/>
    <cellStyle name="Currency 5 3 2 4 3 3" xfId="3881" xr:uid="{00000000-0005-0000-0000-0000110F0000}"/>
    <cellStyle name="Currency 5 3 2 4 3 4" xfId="3882" xr:uid="{00000000-0005-0000-0000-0000120F0000}"/>
    <cellStyle name="Currency 5 3 2 4 4" xfId="3883" xr:uid="{00000000-0005-0000-0000-0000130F0000}"/>
    <cellStyle name="Currency 5 3 2 4 4 2" xfId="3884" xr:uid="{00000000-0005-0000-0000-0000140F0000}"/>
    <cellStyle name="Currency 5 3 2 4 4 2 2" xfId="3885" xr:uid="{00000000-0005-0000-0000-0000150F0000}"/>
    <cellStyle name="Currency 5 3 2 4 4 2 3" xfId="3886" xr:uid="{00000000-0005-0000-0000-0000160F0000}"/>
    <cellStyle name="Currency 5 3 2 4 4 3" xfId="3887" xr:uid="{00000000-0005-0000-0000-0000170F0000}"/>
    <cellStyle name="Currency 5 3 2 4 4 4" xfId="3888" xr:uid="{00000000-0005-0000-0000-0000180F0000}"/>
    <cellStyle name="Currency 5 3 2 4 5" xfId="3889" xr:uid="{00000000-0005-0000-0000-0000190F0000}"/>
    <cellStyle name="Currency 5 3 2 4 5 2" xfId="3890" xr:uid="{00000000-0005-0000-0000-00001A0F0000}"/>
    <cellStyle name="Currency 5 3 2 4 5 2 2" xfId="3891" xr:uid="{00000000-0005-0000-0000-00001B0F0000}"/>
    <cellStyle name="Currency 5 3 2 4 5 2 3" xfId="3892" xr:uid="{00000000-0005-0000-0000-00001C0F0000}"/>
    <cellStyle name="Currency 5 3 2 4 5 3" xfId="3893" xr:uid="{00000000-0005-0000-0000-00001D0F0000}"/>
    <cellStyle name="Currency 5 3 2 4 5 4" xfId="3894" xr:uid="{00000000-0005-0000-0000-00001E0F0000}"/>
    <cellStyle name="Currency 5 3 2 4 6" xfId="3895" xr:uid="{00000000-0005-0000-0000-00001F0F0000}"/>
    <cellStyle name="Currency 5 3 2 4 6 2" xfId="3896" xr:uid="{00000000-0005-0000-0000-0000200F0000}"/>
    <cellStyle name="Currency 5 3 2 4 6 3" xfId="3897" xr:uid="{00000000-0005-0000-0000-0000210F0000}"/>
    <cellStyle name="Currency 5 3 2 4 7" xfId="3898" xr:uid="{00000000-0005-0000-0000-0000220F0000}"/>
    <cellStyle name="Currency 5 3 2 4 7 2" xfId="3899" xr:uid="{00000000-0005-0000-0000-0000230F0000}"/>
    <cellStyle name="Currency 5 3 2 4 7 3" xfId="3900" xr:uid="{00000000-0005-0000-0000-0000240F0000}"/>
    <cellStyle name="Currency 5 3 2 4 8" xfId="3901" xr:uid="{00000000-0005-0000-0000-0000250F0000}"/>
    <cellStyle name="Currency 5 3 2 4 9" xfId="3902" xr:uid="{00000000-0005-0000-0000-0000260F0000}"/>
    <cellStyle name="Currency 5 3 2 5" xfId="3903" xr:uid="{00000000-0005-0000-0000-0000270F0000}"/>
    <cellStyle name="Currency 5 3 2 5 2" xfId="3904" xr:uid="{00000000-0005-0000-0000-0000280F0000}"/>
    <cellStyle name="Currency 5 3 2 5 2 2" xfId="3905" xr:uid="{00000000-0005-0000-0000-0000290F0000}"/>
    <cellStyle name="Currency 5 3 2 5 2 2 2" xfId="3906" xr:uid="{00000000-0005-0000-0000-00002A0F0000}"/>
    <cellStyle name="Currency 5 3 2 5 2 2 3" xfId="3907" xr:uid="{00000000-0005-0000-0000-00002B0F0000}"/>
    <cellStyle name="Currency 5 3 2 5 2 3" xfId="3908" xr:uid="{00000000-0005-0000-0000-00002C0F0000}"/>
    <cellStyle name="Currency 5 3 2 5 2 4" xfId="3909" xr:uid="{00000000-0005-0000-0000-00002D0F0000}"/>
    <cellStyle name="Currency 5 3 2 5 3" xfId="3910" xr:uid="{00000000-0005-0000-0000-00002E0F0000}"/>
    <cellStyle name="Currency 5 3 2 5 3 2" xfId="3911" xr:uid="{00000000-0005-0000-0000-00002F0F0000}"/>
    <cellStyle name="Currency 5 3 2 5 3 2 2" xfId="3912" xr:uid="{00000000-0005-0000-0000-0000300F0000}"/>
    <cellStyle name="Currency 5 3 2 5 3 2 3" xfId="3913" xr:uid="{00000000-0005-0000-0000-0000310F0000}"/>
    <cellStyle name="Currency 5 3 2 5 3 3" xfId="3914" xr:uid="{00000000-0005-0000-0000-0000320F0000}"/>
    <cellStyle name="Currency 5 3 2 5 3 4" xfId="3915" xr:uid="{00000000-0005-0000-0000-0000330F0000}"/>
    <cellStyle name="Currency 5 3 2 5 4" xfId="3916" xr:uid="{00000000-0005-0000-0000-0000340F0000}"/>
    <cellStyle name="Currency 5 3 2 5 4 2" xfId="3917" xr:uid="{00000000-0005-0000-0000-0000350F0000}"/>
    <cellStyle name="Currency 5 3 2 5 4 2 2" xfId="3918" xr:uid="{00000000-0005-0000-0000-0000360F0000}"/>
    <cellStyle name="Currency 5 3 2 5 4 2 3" xfId="3919" xr:uid="{00000000-0005-0000-0000-0000370F0000}"/>
    <cellStyle name="Currency 5 3 2 5 4 3" xfId="3920" xr:uid="{00000000-0005-0000-0000-0000380F0000}"/>
    <cellStyle name="Currency 5 3 2 5 4 4" xfId="3921" xr:uid="{00000000-0005-0000-0000-0000390F0000}"/>
    <cellStyle name="Currency 5 3 2 5 5" xfId="3922" xr:uid="{00000000-0005-0000-0000-00003A0F0000}"/>
    <cellStyle name="Currency 5 3 2 5 5 2" xfId="3923" xr:uid="{00000000-0005-0000-0000-00003B0F0000}"/>
    <cellStyle name="Currency 5 3 2 5 5 3" xfId="3924" xr:uid="{00000000-0005-0000-0000-00003C0F0000}"/>
    <cellStyle name="Currency 5 3 2 5 6" xfId="3925" xr:uid="{00000000-0005-0000-0000-00003D0F0000}"/>
    <cellStyle name="Currency 5 3 2 5 6 2" xfId="3926" xr:uid="{00000000-0005-0000-0000-00003E0F0000}"/>
    <cellStyle name="Currency 5 3 2 5 6 3" xfId="3927" xr:uid="{00000000-0005-0000-0000-00003F0F0000}"/>
    <cellStyle name="Currency 5 3 2 5 7" xfId="3928" xr:uid="{00000000-0005-0000-0000-0000400F0000}"/>
    <cellStyle name="Currency 5 3 2 5 8" xfId="3929" xr:uid="{00000000-0005-0000-0000-0000410F0000}"/>
    <cellStyle name="Currency 5 3 2 5 9" xfId="3930" xr:uid="{00000000-0005-0000-0000-0000420F0000}"/>
    <cellStyle name="Currency 5 3 2 6" xfId="3931" xr:uid="{00000000-0005-0000-0000-0000430F0000}"/>
    <cellStyle name="Currency 5 3 2 6 2" xfId="3932" xr:uid="{00000000-0005-0000-0000-0000440F0000}"/>
    <cellStyle name="Currency 5 3 2 6 2 2" xfId="3933" xr:uid="{00000000-0005-0000-0000-0000450F0000}"/>
    <cellStyle name="Currency 5 3 2 6 2 3" xfId="3934" xr:uid="{00000000-0005-0000-0000-0000460F0000}"/>
    <cellStyle name="Currency 5 3 2 6 3" xfId="3935" xr:uid="{00000000-0005-0000-0000-0000470F0000}"/>
    <cellStyle name="Currency 5 3 2 6 4" xfId="3936" xr:uid="{00000000-0005-0000-0000-0000480F0000}"/>
    <cellStyle name="Currency 5 3 2 7" xfId="3937" xr:uid="{00000000-0005-0000-0000-0000490F0000}"/>
    <cellStyle name="Currency 5 3 2 7 2" xfId="3938" xr:uid="{00000000-0005-0000-0000-00004A0F0000}"/>
    <cellStyle name="Currency 5 3 2 7 2 2" xfId="3939" xr:uid="{00000000-0005-0000-0000-00004B0F0000}"/>
    <cellStyle name="Currency 5 3 2 7 2 3" xfId="3940" xr:uid="{00000000-0005-0000-0000-00004C0F0000}"/>
    <cellStyle name="Currency 5 3 2 7 3" xfId="3941" xr:uid="{00000000-0005-0000-0000-00004D0F0000}"/>
    <cellStyle name="Currency 5 3 2 7 4" xfId="3942" xr:uid="{00000000-0005-0000-0000-00004E0F0000}"/>
    <cellStyle name="Currency 5 3 2 8" xfId="3943" xr:uid="{00000000-0005-0000-0000-00004F0F0000}"/>
    <cellStyle name="Currency 5 3 2 8 2" xfId="3944" xr:uid="{00000000-0005-0000-0000-0000500F0000}"/>
    <cellStyle name="Currency 5 3 2 8 2 2" xfId="3945" xr:uid="{00000000-0005-0000-0000-0000510F0000}"/>
    <cellStyle name="Currency 5 3 2 8 2 3" xfId="3946" xr:uid="{00000000-0005-0000-0000-0000520F0000}"/>
    <cellStyle name="Currency 5 3 2 8 3" xfId="3947" xr:uid="{00000000-0005-0000-0000-0000530F0000}"/>
    <cellStyle name="Currency 5 3 2 8 4" xfId="3948" xr:uid="{00000000-0005-0000-0000-0000540F0000}"/>
    <cellStyle name="Currency 5 3 2 9" xfId="3949" xr:uid="{00000000-0005-0000-0000-0000550F0000}"/>
    <cellStyle name="Currency 5 3 2 9 2" xfId="3950" xr:uid="{00000000-0005-0000-0000-0000560F0000}"/>
    <cellStyle name="Currency 5 3 2 9 3" xfId="3951" xr:uid="{00000000-0005-0000-0000-0000570F0000}"/>
    <cellStyle name="Currency 5 3 3" xfId="3952" xr:uid="{00000000-0005-0000-0000-0000580F0000}"/>
    <cellStyle name="Currency 5 3 3 10" xfId="3953" xr:uid="{00000000-0005-0000-0000-0000590F0000}"/>
    <cellStyle name="Currency 5 3 3 11" xfId="3954" xr:uid="{00000000-0005-0000-0000-00005A0F0000}"/>
    <cellStyle name="Currency 5 3 3 2" xfId="3955" xr:uid="{00000000-0005-0000-0000-00005B0F0000}"/>
    <cellStyle name="Currency 5 3 3 2 10" xfId="3956" xr:uid="{00000000-0005-0000-0000-00005C0F0000}"/>
    <cellStyle name="Currency 5 3 3 2 2" xfId="3957" xr:uid="{00000000-0005-0000-0000-00005D0F0000}"/>
    <cellStyle name="Currency 5 3 3 2 2 2" xfId="3958" xr:uid="{00000000-0005-0000-0000-00005E0F0000}"/>
    <cellStyle name="Currency 5 3 3 2 2 2 2" xfId="3959" xr:uid="{00000000-0005-0000-0000-00005F0F0000}"/>
    <cellStyle name="Currency 5 3 3 2 2 2 3" xfId="3960" xr:uid="{00000000-0005-0000-0000-0000600F0000}"/>
    <cellStyle name="Currency 5 3 3 2 2 3" xfId="3961" xr:uid="{00000000-0005-0000-0000-0000610F0000}"/>
    <cellStyle name="Currency 5 3 3 2 2 4" xfId="3962" xr:uid="{00000000-0005-0000-0000-0000620F0000}"/>
    <cellStyle name="Currency 5 3 3 2 3" xfId="3963" xr:uid="{00000000-0005-0000-0000-0000630F0000}"/>
    <cellStyle name="Currency 5 3 3 2 3 2" xfId="3964" xr:uid="{00000000-0005-0000-0000-0000640F0000}"/>
    <cellStyle name="Currency 5 3 3 2 3 2 2" xfId="3965" xr:uid="{00000000-0005-0000-0000-0000650F0000}"/>
    <cellStyle name="Currency 5 3 3 2 3 2 3" xfId="3966" xr:uid="{00000000-0005-0000-0000-0000660F0000}"/>
    <cellStyle name="Currency 5 3 3 2 3 3" xfId="3967" xr:uid="{00000000-0005-0000-0000-0000670F0000}"/>
    <cellStyle name="Currency 5 3 3 2 3 4" xfId="3968" xr:uid="{00000000-0005-0000-0000-0000680F0000}"/>
    <cellStyle name="Currency 5 3 3 2 4" xfId="3969" xr:uid="{00000000-0005-0000-0000-0000690F0000}"/>
    <cellStyle name="Currency 5 3 3 2 4 2" xfId="3970" xr:uid="{00000000-0005-0000-0000-00006A0F0000}"/>
    <cellStyle name="Currency 5 3 3 2 4 2 2" xfId="3971" xr:uid="{00000000-0005-0000-0000-00006B0F0000}"/>
    <cellStyle name="Currency 5 3 3 2 4 2 3" xfId="3972" xr:uid="{00000000-0005-0000-0000-00006C0F0000}"/>
    <cellStyle name="Currency 5 3 3 2 4 3" xfId="3973" xr:uid="{00000000-0005-0000-0000-00006D0F0000}"/>
    <cellStyle name="Currency 5 3 3 2 4 4" xfId="3974" xr:uid="{00000000-0005-0000-0000-00006E0F0000}"/>
    <cellStyle name="Currency 5 3 3 2 5" xfId="3975" xr:uid="{00000000-0005-0000-0000-00006F0F0000}"/>
    <cellStyle name="Currency 5 3 3 2 5 2" xfId="3976" xr:uid="{00000000-0005-0000-0000-0000700F0000}"/>
    <cellStyle name="Currency 5 3 3 2 5 2 2" xfId="3977" xr:uid="{00000000-0005-0000-0000-0000710F0000}"/>
    <cellStyle name="Currency 5 3 3 2 5 2 3" xfId="3978" xr:uid="{00000000-0005-0000-0000-0000720F0000}"/>
    <cellStyle name="Currency 5 3 3 2 5 3" xfId="3979" xr:uid="{00000000-0005-0000-0000-0000730F0000}"/>
    <cellStyle name="Currency 5 3 3 2 5 4" xfId="3980" xr:uid="{00000000-0005-0000-0000-0000740F0000}"/>
    <cellStyle name="Currency 5 3 3 2 6" xfId="3981" xr:uid="{00000000-0005-0000-0000-0000750F0000}"/>
    <cellStyle name="Currency 5 3 3 2 6 2" xfId="3982" xr:uid="{00000000-0005-0000-0000-0000760F0000}"/>
    <cellStyle name="Currency 5 3 3 2 6 3" xfId="3983" xr:uid="{00000000-0005-0000-0000-0000770F0000}"/>
    <cellStyle name="Currency 5 3 3 2 7" xfId="3984" xr:uid="{00000000-0005-0000-0000-0000780F0000}"/>
    <cellStyle name="Currency 5 3 3 2 7 2" xfId="3985" xr:uid="{00000000-0005-0000-0000-0000790F0000}"/>
    <cellStyle name="Currency 5 3 3 2 7 3" xfId="3986" xr:uid="{00000000-0005-0000-0000-00007A0F0000}"/>
    <cellStyle name="Currency 5 3 3 2 8" xfId="3987" xr:uid="{00000000-0005-0000-0000-00007B0F0000}"/>
    <cellStyle name="Currency 5 3 3 2 9" xfId="3988" xr:uid="{00000000-0005-0000-0000-00007C0F0000}"/>
    <cellStyle name="Currency 5 3 3 3" xfId="3989" xr:uid="{00000000-0005-0000-0000-00007D0F0000}"/>
    <cellStyle name="Currency 5 3 3 3 2" xfId="3990" xr:uid="{00000000-0005-0000-0000-00007E0F0000}"/>
    <cellStyle name="Currency 5 3 3 3 2 2" xfId="3991" xr:uid="{00000000-0005-0000-0000-00007F0F0000}"/>
    <cellStyle name="Currency 5 3 3 3 2 2 2" xfId="3992" xr:uid="{00000000-0005-0000-0000-0000800F0000}"/>
    <cellStyle name="Currency 5 3 3 3 2 2 3" xfId="3993" xr:uid="{00000000-0005-0000-0000-0000810F0000}"/>
    <cellStyle name="Currency 5 3 3 3 2 3" xfId="3994" xr:uid="{00000000-0005-0000-0000-0000820F0000}"/>
    <cellStyle name="Currency 5 3 3 3 2 4" xfId="3995" xr:uid="{00000000-0005-0000-0000-0000830F0000}"/>
    <cellStyle name="Currency 5 3 3 3 3" xfId="3996" xr:uid="{00000000-0005-0000-0000-0000840F0000}"/>
    <cellStyle name="Currency 5 3 3 3 3 2" xfId="3997" xr:uid="{00000000-0005-0000-0000-0000850F0000}"/>
    <cellStyle name="Currency 5 3 3 3 3 2 2" xfId="3998" xr:uid="{00000000-0005-0000-0000-0000860F0000}"/>
    <cellStyle name="Currency 5 3 3 3 3 2 3" xfId="3999" xr:uid="{00000000-0005-0000-0000-0000870F0000}"/>
    <cellStyle name="Currency 5 3 3 3 3 3" xfId="4000" xr:uid="{00000000-0005-0000-0000-0000880F0000}"/>
    <cellStyle name="Currency 5 3 3 3 3 4" xfId="4001" xr:uid="{00000000-0005-0000-0000-0000890F0000}"/>
    <cellStyle name="Currency 5 3 3 3 4" xfId="4002" xr:uid="{00000000-0005-0000-0000-00008A0F0000}"/>
    <cellStyle name="Currency 5 3 3 3 4 2" xfId="4003" xr:uid="{00000000-0005-0000-0000-00008B0F0000}"/>
    <cellStyle name="Currency 5 3 3 3 4 2 2" xfId="4004" xr:uid="{00000000-0005-0000-0000-00008C0F0000}"/>
    <cellStyle name="Currency 5 3 3 3 4 2 3" xfId="4005" xr:uid="{00000000-0005-0000-0000-00008D0F0000}"/>
    <cellStyle name="Currency 5 3 3 3 4 3" xfId="4006" xr:uid="{00000000-0005-0000-0000-00008E0F0000}"/>
    <cellStyle name="Currency 5 3 3 3 4 4" xfId="4007" xr:uid="{00000000-0005-0000-0000-00008F0F0000}"/>
    <cellStyle name="Currency 5 3 3 3 5" xfId="4008" xr:uid="{00000000-0005-0000-0000-0000900F0000}"/>
    <cellStyle name="Currency 5 3 3 3 5 2" xfId="4009" xr:uid="{00000000-0005-0000-0000-0000910F0000}"/>
    <cellStyle name="Currency 5 3 3 3 5 3" xfId="4010" xr:uid="{00000000-0005-0000-0000-0000920F0000}"/>
    <cellStyle name="Currency 5 3 3 3 6" xfId="4011" xr:uid="{00000000-0005-0000-0000-0000930F0000}"/>
    <cellStyle name="Currency 5 3 3 3 6 2" xfId="4012" xr:uid="{00000000-0005-0000-0000-0000940F0000}"/>
    <cellStyle name="Currency 5 3 3 3 6 3" xfId="4013" xr:uid="{00000000-0005-0000-0000-0000950F0000}"/>
    <cellStyle name="Currency 5 3 3 3 7" xfId="4014" xr:uid="{00000000-0005-0000-0000-0000960F0000}"/>
    <cellStyle name="Currency 5 3 3 3 8" xfId="4015" xr:uid="{00000000-0005-0000-0000-0000970F0000}"/>
    <cellStyle name="Currency 5 3 3 3 9" xfId="4016" xr:uid="{00000000-0005-0000-0000-0000980F0000}"/>
    <cellStyle name="Currency 5 3 3 4" xfId="4017" xr:uid="{00000000-0005-0000-0000-0000990F0000}"/>
    <cellStyle name="Currency 5 3 3 4 2" xfId="4018" xr:uid="{00000000-0005-0000-0000-00009A0F0000}"/>
    <cellStyle name="Currency 5 3 3 4 2 2" xfId="4019" xr:uid="{00000000-0005-0000-0000-00009B0F0000}"/>
    <cellStyle name="Currency 5 3 3 4 2 3" xfId="4020" xr:uid="{00000000-0005-0000-0000-00009C0F0000}"/>
    <cellStyle name="Currency 5 3 3 4 3" xfId="4021" xr:uid="{00000000-0005-0000-0000-00009D0F0000}"/>
    <cellStyle name="Currency 5 3 3 4 4" xfId="4022" xr:uid="{00000000-0005-0000-0000-00009E0F0000}"/>
    <cellStyle name="Currency 5 3 3 5" xfId="4023" xr:uid="{00000000-0005-0000-0000-00009F0F0000}"/>
    <cellStyle name="Currency 5 3 3 5 2" xfId="4024" xr:uid="{00000000-0005-0000-0000-0000A00F0000}"/>
    <cellStyle name="Currency 5 3 3 5 2 2" xfId="4025" xr:uid="{00000000-0005-0000-0000-0000A10F0000}"/>
    <cellStyle name="Currency 5 3 3 5 2 3" xfId="4026" xr:uid="{00000000-0005-0000-0000-0000A20F0000}"/>
    <cellStyle name="Currency 5 3 3 5 3" xfId="4027" xr:uid="{00000000-0005-0000-0000-0000A30F0000}"/>
    <cellStyle name="Currency 5 3 3 5 4" xfId="4028" xr:uid="{00000000-0005-0000-0000-0000A40F0000}"/>
    <cellStyle name="Currency 5 3 3 6" xfId="4029" xr:uid="{00000000-0005-0000-0000-0000A50F0000}"/>
    <cellStyle name="Currency 5 3 3 6 2" xfId="4030" xr:uid="{00000000-0005-0000-0000-0000A60F0000}"/>
    <cellStyle name="Currency 5 3 3 6 2 2" xfId="4031" xr:uid="{00000000-0005-0000-0000-0000A70F0000}"/>
    <cellStyle name="Currency 5 3 3 6 2 3" xfId="4032" xr:uid="{00000000-0005-0000-0000-0000A80F0000}"/>
    <cellStyle name="Currency 5 3 3 6 3" xfId="4033" xr:uid="{00000000-0005-0000-0000-0000A90F0000}"/>
    <cellStyle name="Currency 5 3 3 6 4" xfId="4034" xr:uid="{00000000-0005-0000-0000-0000AA0F0000}"/>
    <cellStyle name="Currency 5 3 3 7" xfId="4035" xr:uid="{00000000-0005-0000-0000-0000AB0F0000}"/>
    <cellStyle name="Currency 5 3 3 7 2" xfId="4036" xr:uid="{00000000-0005-0000-0000-0000AC0F0000}"/>
    <cellStyle name="Currency 5 3 3 7 3" xfId="4037" xr:uid="{00000000-0005-0000-0000-0000AD0F0000}"/>
    <cellStyle name="Currency 5 3 3 8" xfId="4038" xr:uid="{00000000-0005-0000-0000-0000AE0F0000}"/>
    <cellStyle name="Currency 5 3 3 8 2" xfId="4039" xr:uid="{00000000-0005-0000-0000-0000AF0F0000}"/>
    <cellStyle name="Currency 5 3 3 8 3" xfId="4040" xr:uid="{00000000-0005-0000-0000-0000B00F0000}"/>
    <cellStyle name="Currency 5 3 3 9" xfId="4041" xr:uid="{00000000-0005-0000-0000-0000B10F0000}"/>
    <cellStyle name="Currency 5 3 4" xfId="4042" xr:uid="{00000000-0005-0000-0000-0000B20F0000}"/>
    <cellStyle name="Currency 5 3 4 10" xfId="4043" xr:uid="{00000000-0005-0000-0000-0000B30F0000}"/>
    <cellStyle name="Currency 5 3 4 11" xfId="4044" xr:uid="{00000000-0005-0000-0000-0000B40F0000}"/>
    <cellStyle name="Currency 5 3 4 2" xfId="4045" xr:uid="{00000000-0005-0000-0000-0000B50F0000}"/>
    <cellStyle name="Currency 5 3 4 2 10" xfId="4046" xr:uid="{00000000-0005-0000-0000-0000B60F0000}"/>
    <cellStyle name="Currency 5 3 4 2 2" xfId="4047" xr:uid="{00000000-0005-0000-0000-0000B70F0000}"/>
    <cellStyle name="Currency 5 3 4 2 2 2" xfId="4048" xr:uid="{00000000-0005-0000-0000-0000B80F0000}"/>
    <cellStyle name="Currency 5 3 4 2 2 2 2" xfId="4049" xr:uid="{00000000-0005-0000-0000-0000B90F0000}"/>
    <cellStyle name="Currency 5 3 4 2 2 2 3" xfId="4050" xr:uid="{00000000-0005-0000-0000-0000BA0F0000}"/>
    <cellStyle name="Currency 5 3 4 2 2 3" xfId="4051" xr:uid="{00000000-0005-0000-0000-0000BB0F0000}"/>
    <cellStyle name="Currency 5 3 4 2 2 4" xfId="4052" xr:uid="{00000000-0005-0000-0000-0000BC0F0000}"/>
    <cellStyle name="Currency 5 3 4 2 3" xfId="4053" xr:uid="{00000000-0005-0000-0000-0000BD0F0000}"/>
    <cellStyle name="Currency 5 3 4 2 3 2" xfId="4054" xr:uid="{00000000-0005-0000-0000-0000BE0F0000}"/>
    <cellStyle name="Currency 5 3 4 2 3 2 2" xfId="4055" xr:uid="{00000000-0005-0000-0000-0000BF0F0000}"/>
    <cellStyle name="Currency 5 3 4 2 3 2 3" xfId="4056" xr:uid="{00000000-0005-0000-0000-0000C00F0000}"/>
    <cellStyle name="Currency 5 3 4 2 3 3" xfId="4057" xr:uid="{00000000-0005-0000-0000-0000C10F0000}"/>
    <cellStyle name="Currency 5 3 4 2 3 4" xfId="4058" xr:uid="{00000000-0005-0000-0000-0000C20F0000}"/>
    <cellStyle name="Currency 5 3 4 2 4" xfId="4059" xr:uid="{00000000-0005-0000-0000-0000C30F0000}"/>
    <cellStyle name="Currency 5 3 4 2 4 2" xfId="4060" xr:uid="{00000000-0005-0000-0000-0000C40F0000}"/>
    <cellStyle name="Currency 5 3 4 2 4 2 2" xfId="4061" xr:uid="{00000000-0005-0000-0000-0000C50F0000}"/>
    <cellStyle name="Currency 5 3 4 2 4 2 3" xfId="4062" xr:uid="{00000000-0005-0000-0000-0000C60F0000}"/>
    <cellStyle name="Currency 5 3 4 2 4 3" xfId="4063" xr:uid="{00000000-0005-0000-0000-0000C70F0000}"/>
    <cellStyle name="Currency 5 3 4 2 4 4" xfId="4064" xr:uid="{00000000-0005-0000-0000-0000C80F0000}"/>
    <cellStyle name="Currency 5 3 4 2 5" xfId="4065" xr:uid="{00000000-0005-0000-0000-0000C90F0000}"/>
    <cellStyle name="Currency 5 3 4 2 5 2" xfId="4066" xr:uid="{00000000-0005-0000-0000-0000CA0F0000}"/>
    <cellStyle name="Currency 5 3 4 2 5 2 2" xfId="4067" xr:uid="{00000000-0005-0000-0000-0000CB0F0000}"/>
    <cellStyle name="Currency 5 3 4 2 5 2 3" xfId="4068" xr:uid="{00000000-0005-0000-0000-0000CC0F0000}"/>
    <cellStyle name="Currency 5 3 4 2 5 3" xfId="4069" xr:uid="{00000000-0005-0000-0000-0000CD0F0000}"/>
    <cellStyle name="Currency 5 3 4 2 5 4" xfId="4070" xr:uid="{00000000-0005-0000-0000-0000CE0F0000}"/>
    <cellStyle name="Currency 5 3 4 2 6" xfId="4071" xr:uid="{00000000-0005-0000-0000-0000CF0F0000}"/>
    <cellStyle name="Currency 5 3 4 2 6 2" xfId="4072" xr:uid="{00000000-0005-0000-0000-0000D00F0000}"/>
    <cellStyle name="Currency 5 3 4 2 6 3" xfId="4073" xr:uid="{00000000-0005-0000-0000-0000D10F0000}"/>
    <cellStyle name="Currency 5 3 4 2 7" xfId="4074" xr:uid="{00000000-0005-0000-0000-0000D20F0000}"/>
    <cellStyle name="Currency 5 3 4 2 7 2" xfId="4075" xr:uid="{00000000-0005-0000-0000-0000D30F0000}"/>
    <cellStyle name="Currency 5 3 4 2 7 3" xfId="4076" xr:uid="{00000000-0005-0000-0000-0000D40F0000}"/>
    <cellStyle name="Currency 5 3 4 2 8" xfId="4077" xr:uid="{00000000-0005-0000-0000-0000D50F0000}"/>
    <cellStyle name="Currency 5 3 4 2 9" xfId="4078" xr:uid="{00000000-0005-0000-0000-0000D60F0000}"/>
    <cellStyle name="Currency 5 3 4 3" xfId="4079" xr:uid="{00000000-0005-0000-0000-0000D70F0000}"/>
    <cellStyle name="Currency 5 3 4 3 2" xfId="4080" xr:uid="{00000000-0005-0000-0000-0000D80F0000}"/>
    <cellStyle name="Currency 5 3 4 3 2 2" xfId="4081" xr:uid="{00000000-0005-0000-0000-0000D90F0000}"/>
    <cellStyle name="Currency 5 3 4 3 2 2 2" xfId="4082" xr:uid="{00000000-0005-0000-0000-0000DA0F0000}"/>
    <cellStyle name="Currency 5 3 4 3 2 2 3" xfId="4083" xr:uid="{00000000-0005-0000-0000-0000DB0F0000}"/>
    <cellStyle name="Currency 5 3 4 3 2 3" xfId="4084" xr:uid="{00000000-0005-0000-0000-0000DC0F0000}"/>
    <cellStyle name="Currency 5 3 4 3 2 4" xfId="4085" xr:uid="{00000000-0005-0000-0000-0000DD0F0000}"/>
    <cellStyle name="Currency 5 3 4 3 3" xfId="4086" xr:uid="{00000000-0005-0000-0000-0000DE0F0000}"/>
    <cellStyle name="Currency 5 3 4 3 3 2" xfId="4087" xr:uid="{00000000-0005-0000-0000-0000DF0F0000}"/>
    <cellStyle name="Currency 5 3 4 3 3 2 2" xfId="4088" xr:uid="{00000000-0005-0000-0000-0000E00F0000}"/>
    <cellStyle name="Currency 5 3 4 3 3 2 3" xfId="4089" xr:uid="{00000000-0005-0000-0000-0000E10F0000}"/>
    <cellStyle name="Currency 5 3 4 3 3 3" xfId="4090" xr:uid="{00000000-0005-0000-0000-0000E20F0000}"/>
    <cellStyle name="Currency 5 3 4 3 3 4" xfId="4091" xr:uid="{00000000-0005-0000-0000-0000E30F0000}"/>
    <cellStyle name="Currency 5 3 4 3 4" xfId="4092" xr:uid="{00000000-0005-0000-0000-0000E40F0000}"/>
    <cellStyle name="Currency 5 3 4 3 4 2" xfId="4093" xr:uid="{00000000-0005-0000-0000-0000E50F0000}"/>
    <cellStyle name="Currency 5 3 4 3 4 2 2" xfId="4094" xr:uid="{00000000-0005-0000-0000-0000E60F0000}"/>
    <cellStyle name="Currency 5 3 4 3 4 2 3" xfId="4095" xr:uid="{00000000-0005-0000-0000-0000E70F0000}"/>
    <cellStyle name="Currency 5 3 4 3 4 3" xfId="4096" xr:uid="{00000000-0005-0000-0000-0000E80F0000}"/>
    <cellStyle name="Currency 5 3 4 3 4 4" xfId="4097" xr:uid="{00000000-0005-0000-0000-0000E90F0000}"/>
    <cellStyle name="Currency 5 3 4 3 5" xfId="4098" xr:uid="{00000000-0005-0000-0000-0000EA0F0000}"/>
    <cellStyle name="Currency 5 3 4 3 5 2" xfId="4099" xr:uid="{00000000-0005-0000-0000-0000EB0F0000}"/>
    <cellStyle name="Currency 5 3 4 3 5 3" xfId="4100" xr:uid="{00000000-0005-0000-0000-0000EC0F0000}"/>
    <cellStyle name="Currency 5 3 4 3 6" xfId="4101" xr:uid="{00000000-0005-0000-0000-0000ED0F0000}"/>
    <cellStyle name="Currency 5 3 4 3 6 2" xfId="4102" xr:uid="{00000000-0005-0000-0000-0000EE0F0000}"/>
    <cellStyle name="Currency 5 3 4 3 6 3" xfId="4103" xr:uid="{00000000-0005-0000-0000-0000EF0F0000}"/>
    <cellStyle name="Currency 5 3 4 3 7" xfId="4104" xr:uid="{00000000-0005-0000-0000-0000F00F0000}"/>
    <cellStyle name="Currency 5 3 4 3 8" xfId="4105" xr:uid="{00000000-0005-0000-0000-0000F10F0000}"/>
    <cellStyle name="Currency 5 3 4 3 9" xfId="4106" xr:uid="{00000000-0005-0000-0000-0000F20F0000}"/>
    <cellStyle name="Currency 5 3 4 4" xfId="4107" xr:uid="{00000000-0005-0000-0000-0000F30F0000}"/>
    <cellStyle name="Currency 5 3 4 4 2" xfId="4108" xr:uid="{00000000-0005-0000-0000-0000F40F0000}"/>
    <cellStyle name="Currency 5 3 4 4 2 2" xfId="4109" xr:uid="{00000000-0005-0000-0000-0000F50F0000}"/>
    <cellStyle name="Currency 5 3 4 4 2 3" xfId="4110" xr:uid="{00000000-0005-0000-0000-0000F60F0000}"/>
    <cellStyle name="Currency 5 3 4 4 3" xfId="4111" xr:uid="{00000000-0005-0000-0000-0000F70F0000}"/>
    <cellStyle name="Currency 5 3 4 4 4" xfId="4112" xr:uid="{00000000-0005-0000-0000-0000F80F0000}"/>
    <cellStyle name="Currency 5 3 4 5" xfId="4113" xr:uid="{00000000-0005-0000-0000-0000F90F0000}"/>
    <cellStyle name="Currency 5 3 4 5 2" xfId="4114" xr:uid="{00000000-0005-0000-0000-0000FA0F0000}"/>
    <cellStyle name="Currency 5 3 4 5 2 2" xfId="4115" xr:uid="{00000000-0005-0000-0000-0000FB0F0000}"/>
    <cellStyle name="Currency 5 3 4 5 2 3" xfId="4116" xr:uid="{00000000-0005-0000-0000-0000FC0F0000}"/>
    <cellStyle name="Currency 5 3 4 5 3" xfId="4117" xr:uid="{00000000-0005-0000-0000-0000FD0F0000}"/>
    <cellStyle name="Currency 5 3 4 5 4" xfId="4118" xr:uid="{00000000-0005-0000-0000-0000FE0F0000}"/>
    <cellStyle name="Currency 5 3 4 6" xfId="4119" xr:uid="{00000000-0005-0000-0000-0000FF0F0000}"/>
    <cellStyle name="Currency 5 3 4 6 2" xfId="4120" xr:uid="{00000000-0005-0000-0000-000000100000}"/>
    <cellStyle name="Currency 5 3 4 6 2 2" xfId="4121" xr:uid="{00000000-0005-0000-0000-000001100000}"/>
    <cellStyle name="Currency 5 3 4 6 2 3" xfId="4122" xr:uid="{00000000-0005-0000-0000-000002100000}"/>
    <cellStyle name="Currency 5 3 4 6 3" xfId="4123" xr:uid="{00000000-0005-0000-0000-000003100000}"/>
    <cellStyle name="Currency 5 3 4 6 4" xfId="4124" xr:uid="{00000000-0005-0000-0000-000004100000}"/>
    <cellStyle name="Currency 5 3 4 7" xfId="4125" xr:uid="{00000000-0005-0000-0000-000005100000}"/>
    <cellStyle name="Currency 5 3 4 7 2" xfId="4126" xr:uid="{00000000-0005-0000-0000-000006100000}"/>
    <cellStyle name="Currency 5 3 4 7 3" xfId="4127" xr:uid="{00000000-0005-0000-0000-000007100000}"/>
    <cellStyle name="Currency 5 3 4 8" xfId="4128" xr:uid="{00000000-0005-0000-0000-000008100000}"/>
    <cellStyle name="Currency 5 3 4 8 2" xfId="4129" xr:uid="{00000000-0005-0000-0000-000009100000}"/>
    <cellStyle name="Currency 5 3 4 8 3" xfId="4130" xr:uid="{00000000-0005-0000-0000-00000A100000}"/>
    <cellStyle name="Currency 5 3 4 9" xfId="4131" xr:uid="{00000000-0005-0000-0000-00000B100000}"/>
    <cellStyle name="Currency 5 3 5" xfId="4132" xr:uid="{00000000-0005-0000-0000-00000C100000}"/>
    <cellStyle name="Currency 5 3 5 10" xfId="4133" xr:uid="{00000000-0005-0000-0000-00000D100000}"/>
    <cellStyle name="Currency 5 3 5 2" xfId="4134" xr:uid="{00000000-0005-0000-0000-00000E100000}"/>
    <cellStyle name="Currency 5 3 5 2 2" xfId="4135" xr:uid="{00000000-0005-0000-0000-00000F100000}"/>
    <cellStyle name="Currency 5 3 5 2 2 2" xfId="4136" xr:uid="{00000000-0005-0000-0000-000010100000}"/>
    <cellStyle name="Currency 5 3 5 2 2 3" xfId="4137" xr:uid="{00000000-0005-0000-0000-000011100000}"/>
    <cellStyle name="Currency 5 3 5 2 3" xfId="4138" xr:uid="{00000000-0005-0000-0000-000012100000}"/>
    <cellStyle name="Currency 5 3 5 2 4" xfId="4139" xr:uid="{00000000-0005-0000-0000-000013100000}"/>
    <cellStyle name="Currency 5 3 5 3" xfId="4140" xr:uid="{00000000-0005-0000-0000-000014100000}"/>
    <cellStyle name="Currency 5 3 5 3 2" xfId="4141" xr:uid="{00000000-0005-0000-0000-000015100000}"/>
    <cellStyle name="Currency 5 3 5 3 2 2" xfId="4142" xr:uid="{00000000-0005-0000-0000-000016100000}"/>
    <cellStyle name="Currency 5 3 5 3 2 3" xfId="4143" xr:uid="{00000000-0005-0000-0000-000017100000}"/>
    <cellStyle name="Currency 5 3 5 3 3" xfId="4144" xr:uid="{00000000-0005-0000-0000-000018100000}"/>
    <cellStyle name="Currency 5 3 5 3 4" xfId="4145" xr:uid="{00000000-0005-0000-0000-000019100000}"/>
    <cellStyle name="Currency 5 3 5 4" xfId="4146" xr:uid="{00000000-0005-0000-0000-00001A100000}"/>
    <cellStyle name="Currency 5 3 5 4 2" xfId="4147" xr:uid="{00000000-0005-0000-0000-00001B100000}"/>
    <cellStyle name="Currency 5 3 5 4 2 2" xfId="4148" xr:uid="{00000000-0005-0000-0000-00001C100000}"/>
    <cellStyle name="Currency 5 3 5 4 2 3" xfId="4149" xr:uid="{00000000-0005-0000-0000-00001D100000}"/>
    <cellStyle name="Currency 5 3 5 4 3" xfId="4150" xr:uid="{00000000-0005-0000-0000-00001E100000}"/>
    <cellStyle name="Currency 5 3 5 4 4" xfId="4151" xr:uid="{00000000-0005-0000-0000-00001F100000}"/>
    <cellStyle name="Currency 5 3 5 5" xfId="4152" xr:uid="{00000000-0005-0000-0000-000020100000}"/>
    <cellStyle name="Currency 5 3 5 5 2" xfId="4153" xr:uid="{00000000-0005-0000-0000-000021100000}"/>
    <cellStyle name="Currency 5 3 5 5 2 2" xfId="4154" xr:uid="{00000000-0005-0000-0000-000022100000}"/>
    <cellStyle name="Currency 5 3 5 5 2 3" xfId="4155" xr:uid="{00000000-0005-0000-0000-000023100000}"/>
    <cellStyle name="Currency 5 3 5 5 3" xfId="4156" xr:uid="{00000000-0005-0000-0000-000024100000}"/>
    <cellStyle name="Currency 5 3 5 5 4" xfId="4157" xr:uid="{00000000-0005-0000-0000-000025100000}"/>
    <cellStyle name="Currency 5 3 5 6" xfId="4158" xr:uid="{00000000-0005-0000-0000-000026100000}"/>
    <cellStyle name="Currency 5 3 5 6 2" xfId="4159" xr:uid="{00000000-0005-0000-0000-000027100000}"/>
    <cellStyle name="Currency 5 3 5 6 3" xfId="4160" xr:uid="{00000000-0005-0000-0000-000028100000}"/>
    <cellStyle name="Currency 5 3 5 7" xfId="4161" xr:uid="{00000000-0005-0000-0000-000029100000}"/>
    <cellStyle name="Currency 5 3 5 7 2" xfId="4162" xr:uid="{00000000-0005-0000-0000-00002A100000}"/>
    <cellStyle name="Currency 5 3 5 7 3" xfId="4163" xr:uid="{00000000-0005-0000-0000-00002B100000}"/>
    <cellStyle name="Currency 5 3 5 8" xfId="4164" xr:uid="{00000000-0005-0000-0000-00002C100000}"/>
    <cellStyle name="Currency 5 3 5 9" xfId="4165" xr:uid="{00000000-0005-0000-0000-00002D100000}"/>
    <cellStyle name="Currency 5 3 6" xfId="4166" xr:uid="{00000000-0005-0000-0000-00002E100000}"/>
    <cellStyle name="Currency 5 3 6 2" xfId="4167" xr:uid="{00000000-0005-0000-0000-00002F100000}"/>
    <cellStyle name="Currency 5 3 6 2 2" xfId="4168" xr:uid="{00000000-0005-0000-0000-000030100000}"/>
    <cellStyle name="Currency 5 3 6 2 2 2" xfId="4169" xr:uid="{00000000-0005-0000-0000-000031100000}"/>
    <cellStyle name="Currency 5 3 6 2 2 3" xfId="4170" xr:uid="{00000000-0005-0000-0000-000032100000}"/>
    <cellStyle name="Currency 5 3 6 2 3" xfId="4171" xr:uid="{00000000-0005-0000-0000-000033100000}"/>
    <cellStyle name="Currency 5 3 6 2 4" xfId="4172" xr:uid="{00000000-0005-0000-0000-000034100000}"/>
    <cellStyle name="Currency 5 3 6 3" xfId="4173" xr:uid="{00000000-0005-0000-0000-000035100000}"/>
    <cellStyle name="Currency 5 3 6 3 2" xfId="4174" xr:uid="{00000000-0005-0000-0000-000036100000}"/>
    <cellStyle name="Currency 5 3 6 3 2 2" xfId="4175" xr:uid="{00000000-0005-0000-0000-000037100000}"/>
    <cellStyle name="Currency 5 3 6 3 2 3" xfId="4176" xr:uid="{00000000-0005-0000-0000-000038100000}"/>
    <cellStyle name="Currency 5 3 6 3 3" xfId="4177" xr:uid="{00000000-0005-0000-0000-000039100000}"/>
    <cellStyle name="Currency 5 3 6 3 4" xfId="4178" xr:uid="{00000000-0005-0000-0000-00003A100000}"/>
    <cellStyle name="Currency 5 3 6 4" xfId="4179" xr:uid="{00000000-0005-0000-0000-00003B100000}"/>
    <cellStyle name="Currency 5 3 6 4 2" xfId="4180" xr:uid="{00000000-0005-0000-0000-00003C100000}"/>
    <cellStyle name="Currency 5 3 6 4 2 2" xfId="4181" xr:uid="{00000000-0005-0000-0000-00003D100000}"/>
    <cellStyle name="Currency 5 3 6 4 2 3" xfId="4182" xr:uid="{00000000-0005-0000-0000-00003E100000}"/>
    <cellStyle name="Currency 5 3 6 4 3" xfId="4183" xr:uid="{00000000-0005-0000-0000-00003F100000}"/>
    <cellStyle name="Currency 5 3 6 4 4" xfId="4184" xr:uid="{00000000-0005-0000-0000-000040100000}"/>
    <cellStyle name="Currency 5 3 6 5" xfId="4185" xr:uid="{00000000-0005-0000-0000-000041100000}"/>
    <cellStyle name="Currency 5 3 6 5 2" xfId="4186" xr:uid="{00000000-0005-0000-0000-000042100000}"/>
    <cellStyle name="Currency 5 3 6 5 3" xfId="4187" xr:uid="{00000000-0005-0000-0000-000043100000}"/>
    <cellStyle name="Currency 5 3 6 6" xfId="4188" xr:uid="{00000000-0005-0000-0000-000044100000}"/>
    <cellStyle name="Currency 5 3 6 6 2" xfId="4189" xr:uid="{00000000-0005-0000-0000-000045100000}"/>
    <cellStyle name="Currency 5 3 6 6 3" xfId="4190" xr:uid="{00000000-0005-0000-0000-000046100000}"/>
    <cellStyle name="Currency 5 3 6 7" xfId="4191" xr:uid="{00000000-0005-0000-0000-000047100000}"/>
    <cellStyle name="Currency 5 3 6 8" xfId="4192" xr:uid="{00000000-0005-0000-0000-000048100000}"/>
    <cellStyle name="Currency 5 3 6 9" xfId="4193" xr:uid="{00000000-0005-0000-0000-000049100000}"/>
    <cellStyle name="Currency 5 3 7" xfId="4194" xr:uid="{00000000-0005-0000-0000-00004A100000}"/>
    <cellStyle name="Currency 5 3 7 2" xfId="4195" xr:uid="{00000000-0005-0000-0000-00004B100000}"/>
    <cellStyle name="Currency 5 3 7 2 2" xfId="4196" xr:uid="{00000000-0005-0000-0000-00004C100000}"/>
    <cellStyle name="Currency 5 3 7 2 3" xfId="4197" xr:uid="{00000000-0005-0000-0000-00004D100000}"/>
    <cellStyle name="Currency 5 3 7 3" xfId="4198" xr:uid="{00000000-0005-0000-0000-00004E100000}"/>
    <cellStyle name="Currency 5 3 7 4" xfId="4199" xr:uid="{00000000-0005-0000-0000-00004F100000}"/>
    <cellStyle name="Currency 5 3 8" xfId="4200" xr:uid="{00000000-0005-0000-0000-000050100000}"/>
    <cellStyle name="Currency 5 3 8 2" xfId="4201" xr:uid="{00000000-0005-0000-0000-000051100000}"/>
    <cellStyle name="Currency 5 3 8 2 2" xfId="4202" xr:uid="{00000000-0005-0000-0000-000052100000}"/>
    <cellStyle name="Currency 5 3 8 2 3" xfId="4203" xr:uid="{00000000-0005-0000-0000-000053100000}"/>
    <cellStyle name="Currency 5 3 8 3" xfId="4204" xr:uid="{00000000-0005-0000-0000-000054100000}"/>
    <cellStyle name="Currency 5 3 8 4" xfId="4205" xr:uid="{00000000-0005-0000-0000-000055100000}"/>
    <cellStyle name="Currency 5 3 9" xfId="4206" xr:uid="{00000000-0005-0000-0000-000056100000}"/>
    <cellStyle name="Currency 5 3 9 2" xfId="4207" xr:uid="{00000000-0005-0000-0000-000057100000}"/>
    <cellStyle name="Currency 5 3 9 2 2" xfId="4208" xr:uid="{00000000-0005-0000-0000-000058100000}"/>
    <cellStyle name="Currency 5 3 9 2 3" xfId="4209" xr:uid="{00000000-0005-0000-0000-000059100000}"/>
    <cellStyle name="Currency 5 3 9 3" xfId="4210" xr:uid="{00000000-0005-0000-0000-00005A100000}"/>
    <cellStyle name="Currency 5 3 9 4" xfId="4211" xr:uid="{00000000-0005-0000-0000-00005B100000}"/>
    <cellStyle name="Currency 5 4" xfId="4212" xr:uid="{00000000-0005-0000-0000-00005C100000}"/>
    <cellStyle name="Currency 5 4 10" xfId="4213" xr:uid="{00000000-0005-0000-0000-00005D100000}"/>
    <cellStyle name="Currency 5 4 10 2" xfId="4214" xr:uid="{00000000-0005-0000-0000-00005E100000}"/>
    <cellStyle name="Currency 5 4 10 3" xfId="4215" xr:uid="{00000000-0005-0000-0000-00005F100000}"/>
    <cellStyle name="Currency 5 4 11" xfId="4216" xr:uid="{00000000-0005-0000-0000-000060100000}"/>
    <cellStyle name="Currency 5 4 12" xfId="4217" xr:uid="{00000000-0005-0000-0000-000061100000}"/>
    <cellStyle name="Currency 5 4 13" xfId="4218" xr:uid="{00000000-0005-0000-0000-000062100000}"/>
    <cellStyle name="Currency 5 4 2" xfId="4219" xr:uid="{00000000-0005-0000-0000-000063100000}"/>
    <cellStyle name="Currency 5 4 2 10" xfId="4220" xr:uid="{00000000-0005-0000-0000-000064100000}"/>
    <cellStyle name="Currency 5 4 2 11" xfId="4221" xr:uid="{00000000-0005-0000-0000-000065100000}"/>
    <cellStyle name="Currency 5 4 2 2" xfId="4222" xr:uid="{00000000-0005-0000-0000-000066100000}"/>
    <cellStyle name="Currency 5 4 2 2 10" xfId="4223" xr:uid="{00000000-0005-0000-0000-000067100000}"/>
    <cellStyle name="Currency 5 4 2 2 2" xfId="4224" xr:uid="{00000000-0005-0000-0000-000068100000}"/>
    <cellStyle name="Currency 5 4 2 2 2 2" xfId="4225" xr:uid="{00000000-0005-0000-0000-000069100000}"/>
    <cellStyle name="Currency 5 4 2 2 2 2 2" xfId="4226" xr:uid="{00000000-0005-0000-0000-00006A100000}"/>
    <cellStyle name="Currency 5 4 2 2 2 2 3" xfId="4227" xr:uid="{00000000-0005-0000-0000-00006B100000}"/>
    <cellStyle name="Currency 5 4 2 2 2 3" xfId="4228" xr:uid="{00000000-0005-0000-0000-00006C100000}"/>
    <cellStyle name="Currency 5 4 2 2 2 4" xfId="4229" xr:uid="{00000000-0005-0000-0000-00006D100000}"/>
    <cellStyle name="Currency 5 4 2 2 3" xfId="4230" xr:uid="{00000000-0005-0000-0000-00006E100000}"/>
    <cellStyle name="Currency 5 4 2 2 3 2" xfId="4231" xr:uid="{00000000-0005-0000-0000-00006F100000}"/>
    <cellStyle name="Currency 5 4 2 2 3 2 2" xfId="4232" xr:uid="{00000000-0005-0000-0000-000070100000}"/>
    <cellStyle name="Currency 5 4 2 2 3 2 3" xfId="4233" xr:uid="{00000000-0005-0000-0000-000071100000}"/>
    <cellStyle name="Currency 5 4 2 2 3 3" xfId="4234" xr:uid="{00000000-0005-0000-0000-000072100000}"/>
    <cellStyle name="Currency 5 4 2 2 3 4" xfId="4235" xr:uid="{00000000-0005-0000-0000-000073100000}"/>
    <cellStyle name="Currency 5 4 2 2 4" xfId="4236" xr:uid="{00000000-0005-0000-0000-000074100000}"/>
    <cellStyle name="Currency 5 4 2 2 4 2" xfId="4237" xr:uid="{00000000-0005-0000-0000-000075100000}"/>
    <cellStyle name="Currency 5 4 2 2 4 2 2" xfId="4238" xr:uid="{00000000-0005-0000-0000-000076100000}"/>
    <cellStyle name="Currency 5 4 2 2 4 2 3" xfId="4239" xr:uid="{00000000-0005-0000-0000-000077100000}"/>
    <cellStyle name="Currency 5 4 2 2 4 3" xfId="4240" xr:uid="{00000000-0005-0000-0000-000078100000}"/>
    <cellStyle name="Currency 5 4 2 2 4 4" xfId="4241" xr:uid="{00000000-0005-0000-0000-000079100000}"/>
    <cellStyle name="Currency 5 4 2 2 5" xfId="4242" xr:uid="{00000000-0005-0000-0000-00007A100000}"/>
    <cellStyle name="Currency 5 4 2 2 5 2" xfId="4243" xr:uid="{00000000-0005-0000-0000-00007B100000}"/>
    <cellStyle name="Currency 5 4 2 2 5 2 2" xfId="4244" xr:uid="{00000000-0005-0000-0000-00007C100000}"/>
    <cellStyle name="Currency 5 4 2 2 5 2 3" xfId="4245" xr:uid="{00000000-0005-0000-0000-00007D100000}"/>
    <cellStyle name="Currency 5 4 2 2 5 3" xfId="4246" xr:uid="{00000000-0005-0000-0000-00007E100000}"/>
    <cellStyle name="Currency 5 4 2 2 5 4" xfId="4247" xr:uid="{00000000-0005-0000-0000-00007F100000}"/>
    <cellStyle name="Currency 5 4 2 2 6" xfId="4248" xr:uid="{00000000-0005-0000-0000-000080100000}"/>
    <cellStyle name="Currency 5 4 2 2 6 2" xfId="4249" xr:uid="{00000000-0005-0000-0000-000081100000}"/>
    <cellStyle name="Currency 5 4 2 2 6 3" xfId="4250" xr:uid="{00000000-0005-0000-0000-000082100000}"/>
    <cellStyle name="Currency 5 4 2 2 7" xfId="4251" xr:uid="{00000000-0005-0000-0000-000083100000}"/>
    <cellStyle name="Currency 5 4 2 2 7 2" xfId="4252" xr:uid="{00000000-0005-0000-0000-000084100000}"/>
    <cellStyle name="Currency 5 4 2 2 7 3" xfId="4253" xr:uid="{00000000-0005-0000-0000-000085100000}"/>
    <cellStyle name="Currency 5 4 2 2 8" xfId="4254" xr:uid="{00000000-0005-0000-0000-000086100000}"/>
    <cellStyle name="Currency 5 4 2 2 9" xfId="4255" xr:uid="{00000000-0005-0000-0000-000087100000}"/>
    <cellStyle name="Currency 5 4 2 3" xfId="4256" xr:uid="{00000000-0005-0000-0000-000088100000}"/>
    <cellStyle name="Currency 5 4 2 3 2" xfId="4257" xr:uid="{00000000-0005-0000-0000-000089100000}"/>
    <cellStyle name="Currency 5 4 2 3 2 2" xfId="4258" xr:uid="{00000000-0005-0000-0000-00008A100000}"/>
    <cellStyle name="Currency 5 4 2 3 2 2 2" xfId="4259" xr:uid="{00000000-0005-0000-0000-00008B100000}"/>
    <cellStyle name="Currency 5 4 2 3 2 2 3" xfId="4260" xr:uid="{00000000-0005-0000-0000-00008C100000}"/>
    <cellStyle name="Currency 5 4 2 3 2 3" xfId="4261" xr:uid="{00000000-0005-0000-0000-00008D100000}"/>
    <cellStyle name="Currency 5 4 2 3 2 4" xfId="4262" xr:uid="{00000000-0005-0000-0000-00008E100000}"/>
    <cellStyle name="Currency 5 4 2 3 3" xfId="4263" xr:uid="{00000000-0005-0000-0000-00008F100000}"/>
    <cellStyle name="Currency 5 4 2 3 3 2" xfId="4264" xr:uid="{00000000-0005-0000-0000-000090100000}"/>
    <cellStyle name="Currency 5 4 2 3 3 2 2" xfId="4265" xr:uid="{00000000-0005-0000-0000-000091100000}"/>
    <cellStyle name="Currency 5 4 2 3 3 2 3" xfId="4266" xr:uid="{00000000-0005-0000-0000-000092100000}"/>
    <cellStyle name="Currency 5 4 2 3 3 3" xfId="4267" xr:uid="{00000000-0005-0000-0000-000093100000}"/>
    <cellStyle name="Currency 5 4 2 3 3 4" xfId="4268" xr:uid="{00000000-0005-0000-0000-000094100000}"/>
    <cellStyle name="Currency 5 4 2 3 4" xfId="4269" xr:uid="{00000000-0005-0000-0000-000095100000}"/>
    <cellStyle name="Currency 5 4 2 3 4 2" xfId="4270" xr:uid="{00000000-0005-0000-0000-000096100000}"/>
    <cellStyle name="Currency 5 4 2 3 4 2 2" xfId="4271" xr:uid="{00000000-0005-0000-0000-000097100000}"/>
    <cellStyle name="Currency 5 4 2 3 4 2 3" xfId="4272" xr:uid="{00000000-0005-0000-0000-000098100000}"/>
    <cellStyle name="Currency 5 4 2 3 4 3" xfId="4273" xr:uid="{00000000-0005-0000-0000-000099100000}"/>
    <cellStyle name="Currency 5 4 2 3 4 4" xfId="4274" xr:uid="{00000000-0005-0000-0000-00009A100000}"/>
    <cellStyle name="Currency 5 4 2 3 5" xfId="4275" xr:uid="{00000000-0005-0000-0000-00009B100000}"/>
    <cellStyle name="Currency 5 4 2 3 5 2" xfId="4276" xr:uid="{00000000-0005-0000-0000-00009C100000}"/>
    <cellStyle name="Currency 5 4 2 3 5 3" xfId="4277" xr:uid="{00000000-0005-0000-0000-00009D100000}"/>
    <cellStyle name="Currency 5 4 2 3 6" xfId="4278" xr:uid="{00000000-0005-0000-0000-00009E100000}"/>
    <cellStyle name="Currency 5 4 2 3 6 2" xfId="4279" xr:uid="{00000000-0005-0000-0000-00009F100000}"/>
    <cellStyle name="Currency 5 4 2 3 6 3" xfId="4280" xr:uid="{00000000-0005-0000-0000-0000A0100000}"/>
    <cellStyle name="Currency 5 4 2 3 7" xfId="4281" xr:uid="{00000000-0005-0000-0000-0000A1100000}"/>
    <cellStyle name="Currency 5 4 2 3 8" xfId="4282" xr:uid="{00000000-0005-0000-0000-0000A2100000}"/>
    <cellStyle name="Currency 5 4 2 3 9" xfId="4283" xr:uid="{00000000-0005-0000-0000-0000A3100000}"/>
    <cellStyle name="Currency 5 4 2 4" xfId="4284" xr:uid="{00000000-0005-0000-0000-0000A4100000}"/>
    <cellStyle name="Currency 5 4 2 4 2" xfId="4285" xr:uid="{00000000-0005-0000-0000-0000A5100000}"/>
    <cellStyle name="Currency 5 4 2 4 2 2" xfId="4286" xr:uid="{00000000-0005-0000-0000-0000A6100000}"/>
    <cellStyle name="Currency 5 4 2 4 2 3" xfId="4287" xr:uid="{00000000-0005-0000-0000-0000A7100000}"/>
    <cellStyle name="Currency 5 4 2 4 3" xfId="4288" xr:uid="{00000000-0005-0000-0000-0000A8100000}"/>
    <cellStyle name="Currency 5 4 2 4 4" xfId="4289" xr:uid="{00000000-0005-0000-0000-0000A9100000}"/>
    <cellStyle name="Currency 5 4 2 5" xfId="4290" xr:uid="{00000000-0005-0000-0000-0000AA100000}"/>
    <cellStyle name="Currency 5 4 2 5 2" xfId="4291" xr:uid="{00000000-0005-0000-0000-0000AB100000}"/>
    <cellStyle name="Currency 5 4 2 5 2 2" xfId="4292" xr:uid="{00000000-0005-0000-0000-0000AC100000}"/>
    <cellStyle name="Currency 5 4 2 5 2 3" xfId="4293" xr:uid="{00000000-0005-0000-0000-0000AD100000}"/>
    <cellStyle name="Currency 5 4 2 5 3" xfId="4294" xr:uid="{00000000-0005-0000-0000-0000AE100000}"/>
    <cellStyle name="Currency 5 4 2 5 4" xfId="4295" xr:uid="{00000000-0005-0000-0000-0000AF100000}"/>
    <cellStyle name="Currency 5 4 2 6" xfId="4296" xr:uid="{00000000-0005-0000-0000-0000B0100000}"/>
    <cellStyle name="Currency 5 4 2 6 2" xfId="4297" xr:uid="{00000000-0005-0000-0000-0000B1100000}"/>
    <cellStyle name="Currency 5 4 2 6 2 2" xfId="4298" xr:uid="{00000000-0005-0000-0000-0000B2100000}"/>
    <cellStyle name="Currency 5 4 2 6 2 3" xfId="4299" xr:uid="{00000000-0005-0000-0000-0000B3100000}"/>
    <cellStyle name="Currency 5 4 2 6 3" xfId="4300" xr:uid="{00000000-0005-0000-0000-0000B4100000}"/>
    <cellStyle name="Currency 5 4 2 6 4" xfId="4301" xr:uid="{00000000-0005-0000-0000-0000B5100000}"/>
    <cellStyle name="Currency 5 4 2 7" xfId="4302" xr:uid="{00000000-0005-0000-0000-0000B6100000}"/>
    <cellStyle name="Currency 5 4 2 7 2" xfId="4303" xr:uid="{00000000-0005-0000-0000-0000B7100000}"/>
    <cellStyle name="Currency 5 4 2 7 3" xfId="4304" xr:uid="{00000000-0005-0000-0000-0000B8100000}"/>
    <cellStyle name="Currency 5 4 2 8" xfId="4305" xr:uid="{00000000-0005-0000-0000-0000B9100000}"/>
    <cellStyle name="Currency 5 4 2 8 2" xfId="4306" xr:uid="{00000000-0005-0000-0000-0000BA100000}"/>
    <cellStyle name="Currency 5 4 2 8 3" xfId="4307" xr:uid="{00000000-0005-0000-0000-0000BB100000}"/>
    <cellStyle name="Currency 5 4 2 9" xfId="4308" xr:uid="{00000000-0005-0000-0000-0000BC100000}"/>
    <cellStyle name="Currency 5 4 3" xfId="4309" xr:uid="{00000000-0005-0000-0000-0000BD100000}"/>
    <cellStyle name="Currency 5 4 3 10" xfId="4310" xr:uid="{00000000-0005-0000-0000-0000BE100000}"/>
    <cellStyle name="Currency 5 4 3 11" xfId="4311" xr:uid="{00000000-0005-0000-0000-0000BF100000}"/>
    <cellStyle name="Currency 5 4 3 2" xfId="4312" xr:uid="{00000000-0005-0000-0000-0000C0100000}"/>
    <cellStyle name="Currency 5 4 3 2 10" xfId="4313" xr:uid="{00000000-0005-0000-0000-0000C1100000}"/>
    <cellStyle name="Currency 5 4 3 2 2" xfId="4314" xr:uid="{00000000-0005-0000-0000-0000C2100000}"/>
    <cellStyle name="Currency 5 4 3 2 2 2" xfId="4315" xr:uid="{00000000-0005-0000-0000-0000C3100000}"/>
    <cellStyle name="Currency 5 4 3 2 2 2 2" xfId="4316" xr:uid="{00000000-0005-0000-0000-0000C4100000}"/>
    <cellStyle name="Currency 5 4 3 2 2 2 3" xfId="4317" xr:uid="{00000000-0005-0000-0000-0000C5100000}"/>
    <cellStyle name="Currency 5 4 3 2 2 3" xfId="4318" xr:uid="{00000000-0005-0000-0000-0000C6100000}"/>
    <cellStyle name="Currency 5 4 3 2 2 4" xfId="4319" xr:uid="{00000000-0005-0000-0000-0000C7100000}"/>
    <cellStyle name="Currency 5 4 3 2 3" xfId="4320" xr:uid="{00000000-0005-0000-0000-0000C8100000}"/>
    <cellStyle name="Currency 5 4 3 2 3 2" xfId="4321" xr:uid="{00000000-0005-0000-0000-0000C9100000}"/>
    <cellStyle name="Currency 5 4 3 2 3 2 2" xfId="4322" xr:uid="{00000000-0005-0000-0000-0000CA100000}"/>
    <cellStyle name="Currency 5 4 3 2 3 2 3" xfId="4323" xr:uid="{00000000-0005-0000-0000-0000CB100000}"/>
    <cellStyle name="Currency 5 4 3 2 3 3" xfId="4324" xr:uid="{00000000-0005-0000-0000-0000CC100000}"/>
    <cellStyle name="Currency 5 4 3 2 3 4" xfId="4325" xr:uid="{00000000-0005-0000-0000-0000CD100000}"/>
    <cellStyle name="Currency 5 4 3 2 4" xfId="4326" xr:uid="{00000000-0005-0000-0000-0000CE100000}"/>
    <cellStyle name="Currency 5 4 3 2 4 2" xfId="4327" xr:uid="{00000000-0005-0000-0000-0000CF100000}"/>
    <cellStyle name="Currency 5 4 3 2 4 2 2" xfId="4328" xr:uid="{00000000-0005-0000-0000-0000D0100000}"/>
    <cellStyle name="Currency 5 4 3 2 4 2 3" xfId="4329" xr:uid="{00000000-0005-0000-0000-0000D1100000}"/>
    <cellStyle name="Currency 5 4 3 2 4 3" xfId="4330" xr:uid="{00000000-0005-0000-0000-0000D2100000}"/>
    <cellStyle name="Currency 5 4 3 2 4 4" xfId="4331" xr:uid="{00000000-0005-0000-0000-0000D3100000}"/>
    <cellStyle name="Currency 5 4 3 2 5" xfId="4332" xr:uid="{00000000-0005-0000-0000-0000D4100000}"/>
    <cellStyle name="Currency 5 4 3 2 5 2" xfId="4333" xr:uid="{00000000-0005-0000-0000-0000D5100000}"/>
    <cellStyle name="Currency 5 4 3 2 5 2 2" xfId="4334" xr:uid="{00000000-0005-0000-0000-0000D6100000}"/>
    <cellStyle name="Currency 5 4 3 2 5 2 3" xfId="4335" xr:uid="{00000000-0005-0000-0000-0000D7100000}"/>
    <cellStyle name="Currency 5 4 3 2 5 3" xfId="4336" xr:uid="{00000000-0005-0000-0000-0000D8100000}"/>
    <cellStyle name="Currency 5 4 3 2 5 4" xfId="4337" xr:uid="{00000000-0005-0000-0000-0000D9100000}"/>
    <cellStyle name="Currency 5 4 3 2 6" xfId="4338" xr:uid="{00000000-0005-0000-0000-0000DA100000}"/>
    <cellStyle name="Currency 5 4 3 2 6 2" xfId="4339" xr:uid="{00000000-0005-0000-0000-0000DB100000}"/>
    <cellStyle name="Currency 5 4 3 2 6 3" xfId="4340" xr:uid="{00000000-0005-0000-0000-0000DC100000}"/>
    <cellStyle name="Currency 5 4 3 2 7" xfId="4341" xr:uid="{00000000-0005-0000-0000-0000DD100000}"/>
    <cellStyle name="Currency 5 4 3 2 7 2" xfId="4342" xr:uid="{00000000-0005-0000-0000-0000DE100000}"/>
    <cellStyle name="Currency 5 4 3 2 7 3" xfId="4343" xr:uid="{00000000-0005-0000-0000-0000DF100000}"/>
    <cellStyle name="Currency 5 4 3 2 8" xfId="4344" xr:uid="{00000000-0005-0000-0000-0000E0100000}"/>
    <cellStyle name="Currency 5 4 3 2 9" xfId="4345" xr:uid="{00000000-0005-0000-0000-0000E1100000}"/>
    <cellStyle name="Currency 5 4 3 3" xfId="4346" xr:uid="{00000000-0005-0000-0000-0000E2100000}"/>
    <cellStyle name="Currency 5 4 3 3 2" xfId="4347" xr:uid="{00000000-0005-0000-0000-0000E3100000}"/>
    <cellStyle name="Currency 5 4 3 3 2 2" xfId="4348" xr:uid="{00000000-0005-0000-0000-0000E4100000}"/>
    <cellStyle name="Currency 5 4 3 3 2 2 2" xfId="4349" xr:uid="{00000000-0005-0000-0000-0000E5100000}"/>
    <cellStyle name="Currency 5 4 3 3 2 2 3" xfId="4350" xr:uid="{00000000-0005-0000-0000-0000E6100000}"/>
    <cellStyle name="Currency 5 4 3 3 2 3" xfId="4351" xr:uid="{00000000-0005-0000-0000-0000E7100000}"/>
    <cellStyle name="Currency 5 4 3 3 2 4" xfId="4352" xr:uid="{00000000-0005-0000-0000-0000E8100000}"/>
    <cellStyle name="Currency 5 4 3 3 3" xfId="4353" xr:uid="{00000000-0005-0000-0000-0000E9100000}"/>
    <cellStyle name="Currency 5 4 3 3 3 2" xfId="4354" xr:uid="{00000000-0005-0000-0000-0000EA100000}"/>
    <cellStyle name="Currency 5 4 3 3 3 2 2" xfId="4355" xr:uid="{00000000-0005-0000-0000-0000EB100000}"/>
    <cellStyle name="Currency 5 4 3 3 3 2 3" xfId="4356" xr:uid="{00000000-0005-0000-0000-0000EC100000}"/>
    <cellStyle name="Currency 5 4 3 3 3 3" xfId="4357" xr:uid="{00000000-0005-0000-0000-0000ED100000}"/>
    <cellStyle name="Currency 5 4 3 3 3 4" xfId="4358" xr:uid="{00000000-0005-0000-0000-0000EE100000}"/>
    <cellStyle name="Currency 5 4 3 3 4" xfId="4359" xr:uid="{00000000-0005-0000-0000-0000EF100000}"/>
    <cellStyle name="Currency 5 4 3 3 4 2" xfId="4360" xr:uid="{00000000-0005-0000-0000-0000F0100000}"/>
    <cellStyle name="Currency 5 4 3 3 4 2 2" xfId="4361" xr:uid="{00000000-0005-0000-0000-0000F1100000}"/>
    <cellStyle name="Currency 5 4 3 3 4 2 3" xfId="4362" xr:uid="{00000000-0005-0000-0000-0000F2100000}"/>
    <cellStyle name="Currency 5 4 3 3 4 3" xfId="4363" xr:uid="{00000000-0005-0000-0000-0000F3100000}"/>
    <cellStyle name="Currency 5 4 3 3 4 4" xfId="4364" xr:uid="{00000000-0005-0000-0000-0000F4100000}"/>
    <cellStyle name="Currency 5 4 3 3 5" xfId="4365" xr:uid="{00000000-0005-0000-0000-0000F5100000}"/>
    <cellStyle name="Currency 5 4 3 3 5 2" xfId="4366" xr:uid="{00000000-0005-0000-0000-0000F6100000}"/>
    <cellStyle name="Currency 5 4 3 3 5 3" xfId="4367" xr:uid="{00000000-0005-0000-0000-0000F7100000}"/>
    <cellStyle name="Currency 5 4 3 3 6" xfId="4368" xr:uid="{00000000-0005-0000-0000-0000F8100000}"/>
    <cellStyle name="Currency 5 4 3 3 6 2" xfId="4369" xr:uid="{00000000-0005-0000-0000-0000F9100000}"/>
    <cellStyle name="Currency 5 4 3 3 6 3" xfId="4370" xr:uid="{00000000-0005-0000-0000-0000FA100000}"/>
    <cellStyle name="Currency 5 4 3 3 7" xfId="4371" xr:uid="{00000000-0005-0000-0000-0000FB100000}"/>
    <cellStyle name="Currency 5 4 3 3 8" xfId="4372" xr:uid="{00000000-0005-0000-0000-0000FC100000}"/>
    <cellStyle name="Currency 5 4 3 3 9" xfId="4373" xr:uid="{00000000-0005-0000-0000-0000FD100000}"/>
    <cellStyle name="Currency 5 4 3 4" xfId="4374" xr:uid="{00000000-0005-0000-0000-0000FE100000}"/>
    <cellStyle name="Currency 5 4 3 4 2" xfId="4375" xr:uid="{00000000-0005-0000-0000-0000FF100000}"/>
    <cellStyle name="Currency 5 4 3 4 2 2" xfId="4376" xr:uid="{00000000-0005-0000-0000-000000110000}"/>
    <cellStyle name="Currency 5 4 3 4 2 3" xfId="4377" xr:uid="{00000000-0005-0000-0000-000001110000}"/>
    <cellStyle name="Currency 5 4 3 4 3" xfId="4378" xr:uid="{00000000-0005-0000-0000-000002110000}"/>
    <cellStyle name="Currency 5 4 3 4 4" xfId="4379" xr:uid="{00000000-0005-0000-0000-000003110000}"/>
    <cellStyle name="Currency 5 4 3 5" xfId="4380" xr:uid="{00000000-0005-0000-0000-000004110000}"/>
    <cellStyle name="Currency 5 4 3 5 2" xfId="4381" xr:uid="{00000000-0005-0000-0000-000005110000}"/>
    <cellStyle name="Currency 5 4 3 5 2 2" xfId="4382" xr:uid="{00000000-0005-0000-0000-000006110000}"/>
    <cellStyle name="Currency 5 4 3 5 2 3" xfId="4383" xr:uid="{00000000-0005-0000-0000-000007110000}"/>
    <cellStyle name="Currency 5 4 3 5 3" xfId="4384" xr:uid="{00000000-0005-0000-0000-000008110000}"/>
    <cellStyle name="Currency 5 4 3 5 4" xfId="4385" xr:uid="{00000000-0005-0000-0000-000009110000}"/>
    <cellStyle name="Currency 5 4 3 6" xfId="4386" xr:uid="{00000000-0005-0000-0000-00000A110000}"/>
    <cellStyle name="Currency 5 4 3 6 2" xfId="4387" xr:uid="{00000000-0005-0000-0000-00000B110000}"/>
    <cellStyle name="Currency 5 4 3 6 2 2" xfId="4388" xr:uid="{00000000-0005-0000-0000-00000C110000}"/>
    <cellStyle name="Currency 5 4 3 6 2 3" xfId="4389" xr:uid="{00000000-0005-0000-0000-00000D110000}"/>
    <cellStyle name="Currency 5 4 3 6 3" xfId="4390" xr:uid="{00000000-0005-0000-0000-00000E110000}"/>
    <cellStyle name="Currency 5 4 3 6 4" xfId="4391" xr:uid="{00000000-0005-0000-0000-00000F110000}"/>
    <cellStyle name="Currency 5 4 3 7" xfId="4392" xr:uid="{00000000-0005-0000-0000-000010110000}"/>
    <cellStyle name="Currency 5 4 3 7 2" xfId="4393" xr:uid="{00000000-0005-0000-0000-000011110000}"/>
    <cellStyle name="Currency 5 4 3 7 3" xfId="4394" xr:uid="{00000000-0005-0000-0000-000012110000}"/>
    <cellStyle name="Currency 5 4 3 8" xfId="4395" xr:uid="{00000000-0005-0000-0000-000013110000}"/>
    <cellStyle name="Currency 5 4 3 8 2" xfId="4396" xr:uid="{00000000-0005-0000-0000-000014110000}"/>
    <cellStyle name="Currency 5 4 3 8 3" xfId="4397" xr:uid="{00000000-0005-0000-0000-000015110000}"/>
    <cellStyle name="Currency 5 4 3 9" xfId="4398" xr:uid="{00000000-0005-0000-0000-000016110000}"/>
    <cellStyle name="Currency 5 4 4" xfId="4399" xr:uid="{00000000-0005-0000-0000-000017110000}"/>
    <cellStyle name="Currency 5 4 4 10" xfId="4400" xr:uid="{00000000-0005-0000-0000-000018110000}"/>
    <cellStyle name="Currency 5 4 4 2" xfId="4401" xr:uid="{00000000-0005-0000-0000-000019110000}"/>
    <cellStyle name="Currency 5 4 4 2 2" xfId="4402" xr:uid="{00000000-0005-0000-0000-00001A110000}"/>
    <cellStyle name="Currency 5 4 4 2 2 2" xfId="4403" xr:uid="{00000000-0005-0000-0000-00001B110000}"/>
    <cellStyle name="Currency 5 4 4 2 2 3" xfId="4404" xr:uid="{00000000-0005-0000-0000-00001C110000}"/>
    <cellStyle name="Currency 5 4 4 2 3" xfId="4405" xr:uid="{00000000-0005-0000-0000-00001D110000}"/>
    <cellStyle name="Currency 5 4 4 2 4" xfId="4406" xr:uid="{00000000-0005-0000-0000-00001E110000}"/>
    <cellStyle name="Currency 5 4 4 3" xfId="4407" xr:uid="{00000000-0005-0000-0000-00001F110000}"/>
    <cellStyle name="Currency 5 4 4 3 2" xfId="4408" xr:uid="{00000000-0005-0000-0000-000020110000}"/>
    <cellStyle name="Currency 5 4 4 3 2 2" xfId="4409" xr:uid="{00000000-0005-0000-0000-000021110000}"/>
    <cellStyle name="Currency 5 4 4 3 2 3" xfId="4410" xr:uid="{00000000-0005-0000-0000-000022110000}"/>
    <cellStyle name="Currency 5 4 4 3 3" xfId="4411" xr:uid="{00000000-0005-0000-0000-000023110000}"/>
    <cellStyle name="Currency 5 4 4 3 4" xfId="4412" xr:uid="{00000000-0005-0000-0000-000024110000}"/>
    <cellStyle name="Currency 5 4 4 4" xfId="4413" xr:uid="{00000000-0005-0000-0000-000025110000}"/>
    <cellStyle name="Currency 5 4 4 4 2" xfId="4414" xr:uid="{00000000-0005-0000-0000-000026110000}"/>
    <cellStyle name="Currency 5 4 4 4 2 2" xfId="4415" xr:uid="{00000000-0005-0000-0000-000027110000}"/>
    <cellStyle name="Currency 5 4 4 4 2 3" xfId="4416" xr:uid="{00000000-0005-0000-0000-000028110000}"/>
    <cellStyle name="Currency 5 4 4 4 3" xfId="4417" xr:uid="{00000000-0005-0000-0000-000029110000}"/>
    <cellStyle name="Currency 5 4 4 4 4" xfId="4418" xr:uid="{00000000-0005-0000-0000-00002A110000}"/>
    <cellStyle name="Currency 5 4 4 5" xfId="4419" xr:uid="{00000000-0005-0000-0000-00002B110000}"/>
    <cellStyle name="Currency 5 4 4 5 2" xfId="4420" xr:uid="{00000000-0005-0000-0000-00002C110000}"/>
    <cellStyle name="Currency 5 4 4 5 2 2" xfId="4421" xr:uid="{00000000-0005-0000-0000-00002D110000}"/>
    <cellStyle name="Currency 5 4 4 5 2 3" xfId="4422" xr:uid="{00000000-0005-0000-0000-00002E110000}"/>
    <cellStyle name="Currency 5 4 4 5 3" xfId="4423" xr:uid="{00000000-0005-0000-0000-00002F110000}"/>
    <cellStyle name="Currency 5 4 4 5 4" xfId="4424" xr:uid="{00000000-0005-0000-0000-000030110000}"/>
    <cellStyle name="Currency 5 4 4 6" xfId="4425" xr:uid="{00000000-0005-0000-0000-000031110000}"/>
    <cellStyle name="Currency 5 4 4 6 2" xfId="4426" xr:uid="{00000000-0005-0000-0000-000032110000}"/>
    <cellStyle name="Currency 5 4 4 6 3" xfId="4427" xr:uid="{00000000-0005-0000-0000-000033110000}"/>
    <cellStyle name="Currency 5 4 4 7" xfId="4428" xr:uid="{00000000-0005-0000-0000-000034110000}"/>
    <cellStyle name="Currency 5 4 4 7 2" xfId="4429" xr:uid="{00000000-0005-0000-0000-000035110000}"/>
    <cellStyle name="Currency 5 4 4 7 3" xfId="4430" xr:uid="{00000000-0005-0000-0000-000036110000}"/>
    <cellStyle name="Currency 5 4 4 8" xfId="4431" xr:uid="{00000000-0005-0000-0000-000037110000}"/>
    <cellStyle name="Currency 5 4 4 9" xfId="4432" xr:uid="{00000000-0005-0000-0000-000038110000}"/>
    <cellStyle name="Currency 5 4 5" xfId="4433" xr:uid="{00000000-0005-0000-0000-000039110000}"/>
    <cellStyle name="Currency 5 4 5 2" xfId="4434" xr:uid="{00000000-0005-0000-0000-00003A110000}"/>
    <cellStyle name="Currency 5 4 5 2 2" xfId="4435" xr:uid="{00000000-0005-0000-0000-00003B110000}"/>
    <cellStyle name="Currency 5 4 5 2 2 2" xfId="4436" xr:uid="{00000000-0005-0000-0000-00003C110000}"/>
    <cellStyle name="Currency 5 4 5 2 2 3" xfId="4437" xr:uid="{00000000-0005-0000-0000-00003D110000}"/>
    <cellStyle name="Currency 5 4 5 2 3" xfId="4438" xr:uid="{00000000-0005-0000-0000-00003E110000}"/>
    <cellStyle name="Currency 5 4 5 2 4" xfId="4439" xr:uid="{00000000-0005-0000-0000-00003F110000}"/>
    <cellStyle name="Currency 5 4 5 3" xfId="4440" xr:uid="{00000000-0005-0000-0000-000040110000}"/>
    <cellStyle name="Currency 5 4 5 3 2" xfId="4441" xr:uid="{00000000-0005-0000-0000-000041110000}"/>
    <cellStyle name="Currency 5 4 5 3 2 2" xfId="4442" xr:uid="{00000000-0005-0000-0000-000042110000}"/>
    <cellStyle name="Currency 5 4 5 3 2 3" xfId="4443" xr:uid="{00000000-0005-0000-0000-000043110000}"/>
    <cellStyle name="Currency 5 4 5 3 3" xfId="4444" xr:uid="{00000000-0005-0000-0000-000044110000}"/>
    <cellStyle name="Currency 5 4 5 3 4" xfId="4445" xr:uid="{00000000-0005-0000-0000-000045110000}"/>
    <cellStyle name="Currency 5 4 5 4" xfId="4446" xr:uid="{00000000-0005-0000-0000-000046110000}"/>
    <cellStyle name="Currency 5 4 5 4 2" xfId="4447" xr:uid="{00000000-0005-0000-0000-000047110000}"/>
    <cellStyle name="Currency 5 4 5 4 2 2" xfId="4448" xr:uid="{00000000-0005-0000-0000-000048110000}"/>
    <cellStyle name="Currency 5 4 5 4 2 3" xfId="4449" xr:uid="{00000000-0005-0000-0000-000049110000}"/>
    <cellStyle name="Currency 5 4 5 4 3" xfId="4450" xr:uid="{00000000-0005-0000-0000-00004A110000}"/>
    <cellStyle name="Currency 5 4 5 4 4" xfId="4451" xr:uid="{00000000-0005-0000-0000-00004B110000}"/>
    <cellStyle name="Currency 5 4 5 5" xfId="4452" xr:uid="{00000000-0005-0000-0000-00004C110000}"/>
    <cellStyle name="Currency 5 4 5 5 2" xfId="4453" xr:uid="{00000000-0005-0000-0000-00004D110000}"/>
    <cellStyle name="Currency 5 4 5 5 3" xfId="4454" xr:uid="{00000000-0005-0000-0000-00004E110000}"/>
    <cellStyle name="Currency 5 4 5 6" xfId="4455" xr:uid="{00000000-0005-0000-0000-00004F110000}"/>
    <cellStyle name="Currency 5 4 5 6 2" xfId="4456" xr:uid="{00000000-0005-0000-0000-000050110000}"/>
    <cellStyle name="Currency 5 4 5 6 3" xfId="4457" xr:uid="{00000000-0005-0000-0000-000051110000}"/>
    <cellStyle name="Currency 5 4 5 7" xfId="4458" xr:uid="{00000000-0005-0000-0000-000052110000}"/>
    <cellStyle name="Currency 5 4 5 8" xfId="4459" xr:uid="{00000000-0005-0000-0000-000053110000}"/>
    <cellStyle name="Currency 5 4 5 9" xfId="4460" xr:uid="{00000000-0005-0000-0000-000054110000}"/>
    <cellStyle name="Currency 5 4 6" xfId="4461" xr:uid="{00000000-0005-0000-0000-000055110000}"/>
    <cellStyle name="Currency 5 4 6 2" xfId="4462" xr:uid="{00000000-0005-0000-0000-000056110000}"/>
    <cellStyle name="Currency 5 4 6 2 2" xfId="4463" xr:uid="{00000000-0005-0000-0000-000057110000}"/>
    <cellStyle name="Currency 5 4 6 2 3" xfId="4464" xr:uid="{00000000-0005-0000-0000-000058110000}"/>
    <cellStyle name="Currency 5 4 6 3" xfId="4465" xr:uid="{00000000-0005-0000-0000-000059110000}"/>
    <cellStyle name="Currency 5 4 6 4" xfId="4466" xr:uid="{00000000-0005-0000-0000-00005A110000}"/>
    <cellStyle name="Currency 5 4 7" xfId="4467" xr:uid="{00000000-0005-0000-0000-00005B110000}"/>
    <cellStyle name="Currency 5 4 7 2" xfId="4468" xr:uid="{00000000-0005-0000-0000-00005C110000}"/>
    <cellStyle name="Currency 5 4 7 2 2" xfId="4469" xr:uid="{00000000-0005-0000-0000-00005D110000}"/>
    <cellStyle name="Currency 5 4 7 2 3" xfId="4470" xr:uid="{00000000-0005-0000-0000-00005E110000}"/>
    <cellStyle name="Currency 5 4 7 3" xfId="4471" xr:uid="{00000000-0005-0000-0000-00005F110000}"/>
    <cellStyle name="Currency 5 4 7 4" xfId="4472" xr:uid="{00000000-0005-0000-0000-000060110000}"/>
    <cellStyle name="Currency 5 4 8" xfId="4473" xr:uid="{00000000-0005-0000-0000-000061110000}"/>
    <cellStyle name="Currency 5 4 8 2" xfId="4474" xr:uid="{00000000-0005-0000-0000-000062110000}"/>
    <cellStyle name="Currency 5 4 8 2 2" xfId="4475" xr:uid="{00000000-0005-0000-0000-000063110000}"/>
    <cellStyle name="Currency 5 4 8 2 3" xfId="4476" xr:uid="{00000000-0005-0000-0000-000064110000}"/>
    <cellStyle name="Currency 5 4 8 3" xfId="4477" xr:uid="{00000000-0005-0000-0000-000065110000}"/>
    <cellStyle name="Currency 5 4 8 4" xfId="4478" xr:uid="{00000000-0005-0000-0000-000066110000}"/>
    <cellStyle name="Currency 5 4 9" xfId="4479" xr:uid="{00000000-0005-0000-0000-000067110000}"/>
    <cellStyle name="Currency 5 4 9 2" xfId="4480" xr:uid="{00000000-0005-0000-0000-000068110000}"/>
    <cellStyle name="Currency 5 4 9 3" xfId="4481" xr:uid="{00000000-0005-0000-0000-000069110000}"/>
    <cellStyle name="Currency 5 5" xfId="4482" xr:uid="{00000000-0005-0000-0000-00006A110000}"/>
    <cellStyle name="Currency 5 5 10" xfId="4483" xr:uid="{00000000-0005-0000-0000-00006B110000}"/>
    <cellStyle name="Currency 5 5 11" xfId="4484" xr:uid="{00000000-0005-0000-0000-00006C110000}"/>
    <cellStyle name="Currency 5 5 2" xfId="4485" xr:uid="{00000000-0005-0000-0000-00006D110000}"/>
    <cellStyle name="Currency 5 5 2 10" xfId="4486" xr:uid="{00000000-0005-0000-0000-00006E110000}"/>
    <cellStyle name="Currency 5 5 2 2" xfId="4487" xr:uid="{00000000-0005-0000-0000-00006F110000}"/>
    <cellStyle name="Currency 5 5 2 2 2" xfId="4488" xr:uid="{00000000-0005-0000-0000-000070110000}"/>
    <cellStyle name="Currency 5 5 2 2 2 2" xfId="4489" xr:uid="{00000000-0005-0000-0000-000071110000}"/>
    <cellStyle name="Currency 5 5 2 2 2 3" xfId="4490" xr:uid="{00000000-0005-0000-0000-000072110000}"/>
    <cellStyle name="Currency 5 5 2 2 3" xfId="4491" xr:uid="{00000000-0005-0000-0000-000073110000}"/>
    <cellStyle name="Currency 5 5 2 2 4" xfId="4492" xr:uid="{00000000-0005-0000-0000-000074110000}"/>
    <cellStyle name="Currency 5 5 2 3" xfId="4493" xr:uid="{00000000-0005-0000-0000-000075110000}"/>
    <cellStyle name="Currency 5 5 2 3 2" xfId="4494" xr:uid="{00000000-0005-0000-0000-000076110000}"/>
    <cellStyle name="Currency 5 5 2 3 2 2" xfId="4495" xr:uid="{00000000-0005-0000-0000-000077110000}"/>
    <cellStyle name="Currency 5 5 2 3 2 3" xfId="4496" xr:uid="{00000000-0005-0000-0000-000078110000}"/>
    <cellStyle name="Currency 5 5 2 3 3" xfId="4497" xr:uid="{00000000-0005-0000-0000-000079110000}"/>
    <cellStyle name="Currency 5 5 2 3 4" xfId="4498" xr:uid="{00000000-0005-0000-0000-00007A110000}"/>
    <cellStyle name="Currency 5 5 2 4" xfId="4499" xr:uid="{00000000-0005-0000-0000-00007B110000}"/>
    <cellStyle name="Currency 5 5 2 4 2" xfId="4500" xr:uid="{00000000-0005-0000-0000-00007C110000}"/>
    <cellStyle name="Currency 5 5 2 4 2 2" xfId="4501" xr:uid="{00000000-0005-0000-0000-00007D110000}"/>
    <cellStyle name="Currency 5 5 2 4 2 3" xfId="4502" xr:uid="{00000000-0005-0000-0000-00007E110000}"/>
    <cellStyle name="Currency 5 5 2 4 3" xfId="4503" xr:uid="{00000000-0005-0000-0000-00007F110000}"/>
    <cellStyle name="Currency 5 5 2 4 4" xfId="4504" xr:uid="{00000000-0005-0000-0000-000080110000}"/>
    <cellStyle name="Currency 5 5 2 5" xfId="4505" xr:uid="{00000000-0005-0000-0000-000081110000}"/>
    <cellStyle name="Currency 5 5 2 5 2" xfId="4506" xr:uid="{00000000-0005-0000-0000-000082110000}"/>
    <cellStyle name="Currency 5 5 2 5 2 2" xfId="4507" xr:uid="{00000000-0005-0000-0000-000083110000}"/>
    <cellStyle name="Currency 5 5 2 5 2 3" xfId="4508" xr:uid="{00000000-0005-0000-0000-000084110000}"/>
    <cellStyle name="Currency 5 5 2 5 3" xfId="4509" xr:uid="{00000000-0005-0000-0000-000085110000}"/>
    <cellStyle name="Currency 5 5 2 5 4" xfId="4510" xr:uid="{00000000-0005-0000-0000-000086110000}"/>
    <cellStyle name="Currency 5 5 2 6" xfId="4511" xr:uid="{00000000-0005-0000-0000-000087110000}"/>
    <cellStyle name="Currency 5 5 2 6 2" xfId="4512" xr:uid="{00000000-0005-0000-0000-000088110000}"/>
    <cellStyle name="Currency 5 5 2 6 3" xfId="4513" xr:uid="{00000000-0005-0000-0000-000089110000}"/>
    <cellStyle name="Currency 5 5 2 7" xfId="4514" xr:uid="{00000000-0005-0000-0000-00008A110000}"/>
    <cellStyle name="Currency 5 5 2 7 2" xfId="4515" xr:uid="{00000000-0005-0000-0000-00008B110000}"/>
    <cellStyle name="Currency 5 5 2 7 3" xfId="4516" xr:uid="{00000000-0005-0000-0000-00008C110000}"/>
    <cellStyle name="Currency 5 5 2 8" xfId="4517" xr:uid="{00000000-0005-0000-0000-00008D110000}"/>
    <cellStyle name="Currency 5 5 2 9" xfId="4518" xr:uid="{00000000-0005-0000-0000-00008E110000}"/>
    <cellStyle name="Currency 5 5 3" xfId="4519" xr:uid="{00000000-0005-0000-0000-00008F110000}"/>
    <cellStyle name="Currency 5 5 3 2" xfId="4520" xr:uid="{00000000-0005-0000-0000-000090110000}"/>
    <cellStyle name="Currency 5 5 3 2 2" xfId="4521" xr:uid="{00000000-0005-0000-0000-000091110000}"/>
    <cellStyle name="Currency 5 5 3 2 2 2" xfId="4522" xr:uid="{00000000-0005-0000-0000-000092110000}"/>
    <cellStyle name="Currency 5 5 3 2 2 3" xfId="4523" xr:uid="{00000000-0005-0000-0000-000093110000}"/>
    <cellStyle name="Currency 5 5 3 2 3" xfId="4524" xr:uid="{00000000-0005-0000-0000-000094110000}"/>
    <cellStyle name="Currency 5 5 3 2 4" xfId="4525" xr:uid="{00000000-0005-0000-0000-000095110000}"/>
    <cellStyle name="Currency 5 5 3 3" xfId="4526" xr:uid="{00000000-0005-0000-0000-000096110000}"/>
    <cellStyle name="Currency 5 5 3 3 2" xfId="4527" xr:uid="{00000000-0005-0000-0000-000097110000}"/>
    <cellStyle name="Currency 5 5 3 3 2 2" xfId="4528" xr:uid="{00000000-0005-0000-0000-000098110000}"/>
    <cellStyle name="Currency 5 5 3 3 2 3" xfId="4529" xr:uid="{00000000-0005-0000-0000-000099110000}"/>
    <cellStyle name="Currency 5 5 3 3 3" xfId="4530" xr:uid="{00000000-0005-0000-0000-00009A110000}"/>
    <cellStyle name="Currency 5 5 3 3 4" xfId="4531" xr:uid="{00000000-0005-0000-0000-00009B110000}"/>
    <cellStyle name="Currency 5 5 3 4" xfId="4532" xr:uid="{00000000-0005-0000-0000-00009C110000}"/>
    <cellStyle name="Currency 5 5 3 4 2" xfId="4533" xr:uid="{00000000-0005-0000-0000-00009D110000}"/>
    <cellStyle name="Currency 5 5 3 4 2 2" xfId="4534" xr:uid="{00000000-0005-0000-0000-00009E110000}"/>
    <cellStyle name="Currency 5 5 3 4 2 3" xfId="4535" xr:uid="{00000000-0005-0000-0000-00009F110000}"/>
    <cellStyle name="Currency 5 5 3 4 3" xfId="4536" xr:uid="{00000000-0005-0000-0000-0000A0110000}"/>
    <cellStyle name="Currency 5 5 3 4 4" xfId="4537" xr:uid="{00000000-0005-0000-0000-0000A1110000}"/>
    <cellStyle name="Currency 5 5 3 5" xfId="4538" xr:uid="{00000000-0005-0000-0000-0000A2110000}"/>
    <cellStyle name="Currency 5 5 3 5 2" xfId="4539" xr:uid="{00000000-0005-0000-0000-0000A3110000}"/>
    <cellStyle name="Currency 5 5 3 5 3" xfId="4540" xr:uid="{00000000-0005-0000-0000-0000A4110000}"/>
    <cellStyle name="Currency 5 5 3 6" xfId="4541" xr:uid="{00000000-0005-0000-0000-0000A5110000}"/>
    <cellStyle name="Currency 5 5 3 6 2" xfId="4542" xr:uid="{00000000-0005-0000-0000-0000A6110000}"/>
    <cellStyle name="Currency 5 5 3 6 3" xfId="4543" xr:uid="{00000000-0005-0000-0000-0000A7110000}"/>
    <cellStyle name="Currency 5 5 3 7" xfId="4544" xr:uid="{00000000-0005-0000-0000-0000A8110000}"/>
    <cellStyle name="Currency 5 5 3 8" xfId="4545" xr:uid="{00000000-0005-0000-0000-0000A9110000}"/>
    <cellStyle name="Currency 5 5 3 9" xfId="4546" xr:uid="{00000000-0005-0000-0000-0000AA110000}"/>
    <cellStyle name="Currency 5 5 4" xfId="4547" xr:uid="{00000000-0005-0000-0000-0000AB110000}"/>
    <cellStyle name="Currency 5 5 4 2" xfId="4548" xr:uid="{00000000-0005-0000-0000-0000AC110000}"/>
    <cellStyle name="Currency 5 5 4 2 2" xfId="4549" xr:uid="{00000000-0005-0000-0000-0000AD110000}"/>
    <cellStyle name="Currency 5 5 4 2 3" xfId="4550" xr:uid="{00000000-0005-0000-0000-0000AE110000}"/>
    <cellStyle name="Currency 5 5 4 3" xfId="4551" xr:uid="{00000000-0005-0000-0000-0000AF110000}"/>
    <cellStyle name="Currency 5 5 4 4" xfId="4552" xr:uid="{00000000-0005-0000-0000-0000B0110000}"/>
    <cellStyle name="Currency 5 5 5" xfId="4553" xr:uid="{00000000-0005-0000-0000-0000B1110000}"/>
    <cellStyle name="Currency 5 5 5 2" xfId="4554" xr:uid="{00000000-0005-0000-0000-0000B2110000}"/>
    <cellStyle name="Currency 5 5 5 2 2" xfId="4555" xr:uid="{00000000-0005-0000-0000-0000B3110000}"/>
    <cellStyle name="Currency 5 5 5 2 3" xfId="4556" xr:uid="{00000000-0005-0000-0000-0000B4110000}"/>
    <cellStyle name="Currency 5 5 5 3" xfId="4557" xr:uid="{00000000-0005-0000-0000-0000B5110000}"/>
    <cellStyle name="Currency 5 5 5 4" xfId="4558" xr:uid="{00000000-0005-0000-0000-0000B6110000}"/>
    <cellStyle name="Currency 5 5 6" xfId="4559" xr:uid="{00000000-0005-0000-0000-0000B7110000}"/>
    <cellStyle name="Currency 5 5 6 2" xfId="4560" xr:uid="{00000000-0005-0000-0000-0000B8110000}"/>
    <cellStyle name="Currency 5 5 6 2 2" xfId="4561" xr:uid="{00000000-0005-0000-0000-0000B9110000}"/>
    <cellStyle name="Currency 5 5 6 2 3" xfId="4562" xr:uid="{00000000-0005-0000-0000-0000BA110000}"/>
    <cellStyle name="Currency 5 5 6 3" xfId="4563" xr:uid="{00000000-0005-0000-0000-0000BB110000}"/>
    <cellStyle name="Currency 5 5 6 4" xfId="4564" xr:uid="{00000000-0005-0000-0000-0000BC110000}"/>
    <cellStyle name="Currency 5 5 7" xfId="4565" xr:uid="{00000000-0005-0000-0000-0000BD110000}"/>
    <cellStyle name="Currency 5 5 7 2" xfId="4566" xr:uid="{00000000-0005-0000-0000-0000BE110000}"/>
    <cellStyle name="Currency 5 5 7 3" xfId="4567" xr:uid="{00000000-0005-0000-0000-0000BF110000}"/>
    <cellStyle name="Currency 5 5 8" xfId="4568" xr:uid="{00000000-0005-0000-0000-0000C0110000}"/>
    <cellStyle name="Currency 5 5 8 2" xfId="4569" xr:uid="{00000000-0005-0000-0000-0000C1110000}"/>
    <cellStyle name="Currency 5 5 8 3" xfId="4570" xr:uid="{00000000-0005-0000-0000-0000C2110000}"/>
    <cellStyle name="Currency 5 5 9" xfId="4571" xr:uid="{00000000-0005-0000-0000-0000C3110000}"/>
    <cellStyle name="Currency 5 6" xfId="4572" xr:uid="{00000000-0005-0000-0000-0000C4110000}"/>
    <cellStyle name="Currency 5 6 10" xfId="4573" xr:uid="{00000000-0005-0000-0000-0000C5110000}"/>
    <cellStyle name="Currency 5 6 11" xfId="4574" xr:uid="{00000000-0005-0000-0000-0000C6110000}"/>
    <cellStyle name="Currency 5 6 2" xfId="4575" xr:uid="{00000000-0005-0000-0000-0000C7110000}"/>
    <cellStyle name="Currency 5 6 2 10" xfId="4576" xr:uid="{00000000-0005-0000-0000-0000C8110000}"/>
    <cellStyle name="Currency 5 6 2 2" xfId="4577" xr:uid="{00000000-0005-0000-0000-0000C9110000}"/>
    <cellStyle name="Currency 5 6 2 2 2" xfId="4578" xr:uid="{00000000-0005-0000-0000-0000CA110000}"/>
    <cellStyle name="Currency 5 6 2 2 2 2" xfId="4579" xr:uid="{00000000-0005-0000-0000-0000CB110000}"/>
    <cellStyle name="Currency 5 6 2 2 2 3" xfId="4580" xr:uid="{00000000-0005-0000-0000-0000CC110000}"/>
    <cellStyle name="Currency 5 6 2 2 3" xfId="4581" xr:uid="{00000000-0005-0000-0000-0000CD110000}"/>
    <cellStyle name="Currency 5 6 2 2 4" xfId="4582" xr:uid="{00000000-0005-0000-0000-0000CE110000}"/>
    <cellStyle name="Currency 5 6 2 3" xfId="4583" xr:uid="{00000000-0005-0000-0000-0000CF110000}"/>
    <cellStyle name="Currency 5 6 2 3 2" xfId="4584" xr:uid="{00000000-0005-0000-0000-0000D0110000}"/>
    <cellStyle name="Currency 5 6 2 3 2 2" xfId="4585" xr:uid="{00000000-0005-0000-0000-0000D1110000}"/>
    <cellStyle name="Currency 5 6 2 3 2 3" xfId="4586" xr:uid="{00000000-0005-0000-0000-0000D2110000}"/>
    <cellStyle name="Currency 5 6 2 3 3" xfId="4587" xr:uid="{00000000-0005-0000-0000-0000D3110000}"/>
    <cellStyle name="Currency 5 6 2 3 4" xfId="4588" xr:uid="{00000000-0005-0000-0000-0000D4110000}"/>
    <cellStyle name="Currency 5 6 2 4" xfId="4589" xr:uid="{00000000-0005-0000-0000-0000D5110000}"/>
    <cellStyle name="Currency 5 6 2 4 2" xfId="4590" xr:uid="{00000000-0005-0000-0000-0000D6110000}"/>
    <cellStyle name="Currency 5 6 2 4 2 2" xfId="4591" xr:uid="{00000000-0005-0000-0000-0000D7110000}"/>
    <cellStyle name="Currency 5 6 2 4 2 3" xfId="4592" xr:uid="{00000000-0005-0000-0000-0000D8110000}"/>
    <cellStyle name="Currency 5 6 2 4 3" xfId="4593" xr:uid="{00000000-0005-0000-0000-0000D9110000}"/>
    <cellStyle name="Currency 5 6 2 4 4" xfId="4594" xr:uid="{00000000-0005-0000-0000-0000DA110000}"/>
    <cellStyle name="Currency 5 6 2 5" xfId="4595" xr:uid="{00000000-0005-0000-0000-0000DB110000}"/>
    <cellStyle name="Currency 5 6 2 5 2" xfId="4596" xr:uid="{00000000-0005-0000-0000-0000DC110000}"/>
    <cellStyle name="Currency 5 6 2 5 2 2" xfId="4597" xr:uid="{00000000-0005-0000-0000-0000DD110000}"/>
    <cellStyle name="Currency 5 6 2 5 2 3" xfId="4598" xr:uid="{00000000-0005-0000-0000-0000DE110000}"/>
    <cellStyle name="Currency 5 6 2 5 3" xfId="4599" xr:uid="{00000000-0005-0000-0000-0000DF110000}"/>
    <cellStyle name="Currency 5 6 2 5 4" xfId="4600" xr:uid="{00000000-0005-0000-0000-0000E0110000}"/>
    <cellStyle name="Currency 5 6 2 6" xfId="4601" xr:uid="{00000000-0005-0000-0000-0000E1110000}"/>
    <cellStyle name="Currency 5 6 2 6 2" xfId="4602" xr:uid="{00000000-0005-0000-0000-0000E2110000}"/>
    <cellStyle name="Currency 5 6 2 6 3" xfId="4603" xr:uid="{00000000-0005-0000-0000-0000E3110000}"/>
    <cellStyle name="Currency 5 6 2 7" xfId="4604" xr:uid="{00000000-0005-0000-0000-0000E4110000}"/>
    <cellStyle name="Currency 5 6 2 7 2" xfId="4605" xr:uid="{00000000-0005-0000-0000-0000E5110000}"/>
    <cellStyle name="Currency 5 6 2 7 3" xfId="4606" xr:uid="{00000000-0005-0000-0000-0000E6110000}"/>
    <cellStyle name="Currency 5 6 2 8" xfId="4607" xr:uid="{00000000-0005-0000-0000-0000E7110000}"/>
    <cellStyle name="Currency 5 6 2 9" xfId="4608" xr:uid="{00000000-0005-0000-0000-0000E8110000}"/>
    <cellStyle name="Currency 5 6 3" xfId="4609" xr:uid="{00000000-0005-0000-0000-0000E9110000}"/>
    <cellStyle name="Currency 5 6 3 2" xfId="4610" xr:uid="{00000000-0005-0000-0000-0000EA110000}"/>
    <cellStyle name="Currency 5 6 3 2 2" xfId="4611" xr:uid="{00000000-0005-0000-0000-0000EB110000}"/>
    <cellStyle name="Currency 5 6 3 2 2 2" xfId="4612" xr:uid="{00000000-0005-0000-0000-0000EC110000}"/>
    <cellStyle name="Currency 5 6 3 2 2 3" xfId="4613" xr:uid="{00000000-0005-0000-0000-0000ED110000}"/>
    <cellStyle name="Currency 5 6 3 2 3" xfId="4614" xr:uid="{00000000-0005-0000-0000-0000EE110000}"/>
    <cellStyle name="Currency 5 6 3 2 4" xfId="4615" xr:uid="{00000000-0005-0000-0000-0000EF110000}"/>
    <cellStyle name="Currency 5 6 3 3" xfId="4616" xr:uid="{00000000-0005-0000-0000-0000F0110000}"/>
    <cellStyle name="Currency 5 6 3 3 2" xfId="4617" xr:uid="{00000000-0005-0000-0000-0000F1110000}"/>
    <cellStyle name="Currency 5 6 3 3 2 2" xfId="4618" xr:uid="{00000000-0005-0000-0000-0000F2110000}"/>
    <cellStyle name="Currency 5 6 3 3 2 3" xfId="4619" xr:uid="{00000000-0005-0000-0000-0000F3110000}"/>
    <cellStyle name="Currency 5 6 3 3 3" xfId="4620" xr:uid="{00000000-0005-0000-0000-0000F4110000}"/>
    <cellStyle name="Currency 5 6 3 3 4" xfId="4621" xr:uid="{00000000-0005-0000-0000-0000F5110000}"/>
    <cellStyle name="Currency 5 6 3 4" xfId="4622" xr:uid="{00000000-0005-0000-0000-0000F6110000}"/>
    <cellStyle name="Currency 5 6 3 4 2" xfId="4623" xr:uid="{00000000-0005-0000-0000-0000F7110000}"/>
    <cellStyle name="Currency 5 6 3 4 2 2" xfId="4624" xr:uid="{00000000-0005-0000-0000-0000F8110000}"/>
    <cellStyle name="Currency 5 6 3 4 2 3" xfId="4625" xr:uid="{00000000-0005-0000-0000-0000F9110000}"/>
    <cellStyle name="Currency 5 6 3 4 3" xfId="4626" xr:uid="{00000000-0005-0000-0000-0000FA110000}"/>
    <cellStyle name="Currency 5 6 3 4 4" xfId="4627" xr:uid="{00000000-0005-0000-0000-0000FB110000}"/>
    <cellStyle name="Currency 5 6 3 5" xfId="4628" xr:uid="{00000000-0005-0000-0000-0000FC110000}"/>
    <cellStyle name="Currency 5 6 3 5 2" xfId="4629" xr:uid="{00000000-0005-0000-0000-0000FD110000}"/>
    <cellStyle name="Currency 5 6 3 5 3" xfId="4630" xr:uid="{00000000-0005-0000-0000-0000FE110000}"/>
    <cellStyle name="Currency 5 6 3 6" xfId="4631" xr:uid="{00000000-0005-0000-0000-0000FF110000}"/>
    <cellStyle name="Currency 5 6 3 6 2" xfId="4632" xr:uid="{00000000-0005-0000-0000-000000120000}"/>
    <cellStyle name="Currency 5 6 3 6 3" xfId="4633" xr:uid="{00000000-0005-0000-0000-000001120000}"/>
    <cellStyle name="Currency 5 6 3 7" xfId="4634" xr:uid="{00000000-0005-0000-0000-000002120000}"/>
    <cellStyle name="Currency 5 6 3 8" xfId="4635" xr:uid="{00000000-0005-0000-0000-000003120000}"/>
    <cellStyle name="Currency 5 6 3 9" xfId="4636" xr:uid="{00000000-0005-0000-0000-000004120000}"/>
    <cellStyle name="Currency 5 6 4" xfId="4637" xr:uid="{00000000-0005-0000-0000-000005120000}"/>
    <cellStyle name="Currency 5 6 4 2" xfId="4638" xr:uid="{00000000-0005-0000-0000-000006120000}"/>
    <cellStyle name="Currency 5 6 4 2 2" xfId="4639" xr:uid="{00000000-0005-0000-0000-000007120000}"/>
    <cellStyle name="Currency 5 6 4 2 3" xfId="4640" xr:uid="{00000000-0005-0000-0000-000008120000}"/>
    <cellStyle name="Currency 5 6 4 3" xfId="4641" xr:uid="{00000000-0005-0000-0000-000009120000}"/>
    <cellStyle name="Currency 5 6 4 4" xfId="4642" xr:uid="{00000000-0005-0000-0000-00000A120000}"/>
    <cellStyle name="Currency 5 6 5" xfId="4643" xr:uid="{00000000-0005-0000-0000-00000B120000}"/>
    <cellStyle name="Currency 5 6 5 2" xfId="4644" xr:uid="{00000000-0005-0000-0000-00000C120000}"/>
    <cellStyle name="Currency 5 6 5 2 2" xfId="4645" xr:uid="{00000000-0005-0000-0000-00000D120000}"/>
    <cellStyle name="Currency 5 6 5 2 3" xfId="4646" xr:uid="{00000000-0005-0000-0000-00000E120000}"/>
    <cellStyle name="Currency 5 6 5 3" xfId="4647" xr:uid="{00000000-0005-0000-0000-00000F120000}"/>
    <cellStyle name="Currency 5 6 5 4" xfId="4648" xr:uid="{00000000-0005-0000-0000-000010120000}"/>
    <cellStyle name="Currency 5 6 6" xfId="4649" xr:uid="{00000000-0005-0000-0000-000011120000}"/>
    <cellStyle name="Currency 5 6 6 2" xfId="4650" xr:uid="{00000000-0005-0000-0000-000012120000}"/>
    <cellStyle name="Currency 5 6 6 2 2" xfId="4651" xr:uid="{00000000-0005-0000-0000-000013120000}"/>
    <cellStyle name="Currency 5 6 6 2 3" xfId="4652" xr:uid="{00000000-0005-0000-0000-000014120000}"/>
    <cellStyle name="Currency 5 6 6 3" xfId="4653" xr:uid="{00000000-0005-0000-0000-000015120000}"/>
    <cellStyle name="Currency 5 6 6 4" xfId="4654" xr:uid="{00000000-0005-0000-0000-000016120000}"/>
    <cellStyle name="Currency 5 6 7" xfId="4655" xr:uid="{00000000-0005-0000-0000-000017120000}"/>
    <cellStyle name="Currency 5 6 7 2" xfId="4656" xr:uid="{00000000-0005-0000-0000-000018120000}"/>
    <cellStyle name="Currency 5 6 7 3" xfId="4657" xr:uid="{00000000-0005-0000-0000-000019120000}"/>
    <cellStyle name="Currency 5 6 8" xfId="4658" xr:uid="{00000000-0005-0000-0000-00001A120000}"/>
    <cellStyle name="Currency 5 6 8 2" xfId="4659" xr:uid="{00000000-0005-0000-0000-00001B120000}"/>
    <cellStyle name="Currency 5 6 8 3" xfId="4660" xr:uid="{00000000-0005-0000-0000-00001C120000}"/>
    <cellStyle name="Currency 5 6 9" xfId="4661" xr:uid="{00000000-0005-0000-0000-00001D120000}"/>
    <cellStyle name="Currency 5 7" xfId="4662" xr:uid="{00000000-0005-0000-0000-00001E120000}"/>
    <cellStyle name="Currency 5 7 10" xfId="4663" xr:uid="{00000000-0005-0000-0000-00001F120000}"/>
    <cellStyle name="Currency 5 7 2" xfId="4664" xr:uid="{00000000-0005-0000-0000-000020120000}"/>
    <cellStyle name="Currency 5 7 2 2" xfId="4665" xr:uid="{00000000-0005-0000-0000-000021120000}"/>
    <cellStyle name="Currency 5 7 2 2 2" xfId="4666" xr:uid="{00000000-0005-0000-0000-000022120000}"/>
    <cellStyle name="Currency 5 7 2 2 3" xfId="4667" xr:uid="{00000000-0005-0000-0000-000023120000}"/>
    <cellStyle name="Currency 5 7 2 3" xfId="4668" xr:uid="{00000000-0005-0000-0000-000024120000}"/>
    <cellStyle name="Currency 5 7 2 4" xfId="4669" xr:uid="{00000000-0005-0000-0000-000025120000}"/>
    <cellStyle name="Currency 5 7 3" xfId="4670" xr:uid="{00000000-0005-0000-0000-000026120000}"/>
    <cellStyle name="Currency 5 7 3 2" xfId="4671" xr:uid="{00000000-0005-0000-0000-000027120000}"/>
    <cellStyle name="Currency 5 7 3 2 2" xfId="4672" xr:uid="{00000000-0005-0000-0000-000028120000}"/>
    <cellStyle name="Currency 5 7 3 2 3" xfId="4673" xr:uid="{00000000-0005-0000-0000-000029120000}"/>
    <cellStyle name="Currency 5 7 3 3" xfId="4674" xr:uid="{00000000-0005-0000-0000-00002A120000}"/>
    <cellStyle name="Currency 5 7 3 4" xfId="4675" xr:uid="{00000000-0005-0000-0000-00002B120000}"/>
    <cellStyle name="Currency 5 7 4" xfId="4676" xr:uid="{00000000-0005-0000-0000-00002C120000}"/>
    <cellStyle name="Currency 5 7 4 2" xfId="4677" xr:uid="{00000000-0005-0000-0000-00002D120000}"/>
    <cellStyle name="Currency 5 7 4 2 2" xfId="4678" xr:uid="{00000000-0005-0000-0000-00002E120000}"/>
    <cellStyle name="Currency 5 7 4 2 3" xfId="4679" xr:uid="{00000000-0005-0000-0000-00002F120000}"/>
    <cellStyle name="Currency 5 7 4 3" xfId="4680" xr:uid="{00000000-0005-0000-0000-000030120000}"/>
    <cellStyle name="Currency 5 7 4 4" xfId="4681" xr:uid="{00000000-0005-0000-0000-000031120000}"/>
    <cellStyle name="Currency 5 7 5" xfId="4682" xr:uid="{00000000-0005-0000-0000-000032120000}"/>
    <cellStyle name="Currency 5 7 5 2" xfId="4683" xr:uid="{00000000-0005-0000-0000-000033120000}"/>
    <cellStyle name="Currency 5 7 5 2 2" xfId="4684" xr:uid="{00000000-0005-0000-0000-000034120000}"/>
    <cellStyle name="Currency 5 7 5 2 3" xfId="4685" xr:uid="{00000000-0005-0000-0000-000035120000}"/>
    <cellStyle name="Currency 5 7 5 3" xfId="4686" xr:uid="{00000000-0005-0000-0000-000036120000}"/>
    <cellStyle name="Currency 5 7 5 4" xfId="4687" xr:uid="{00000000-0005-0000-0000-000037120000}"/>
    <cellStyle name="Currency 5 7 6" xfId="4688" xr:uid="{00000000-0005-0000-0000-000038120000}"/>
    <cellStyle name="Currency 5 7 6 2" xfId="4689" xr:uid="{00000000-0005-0000-0000-000039120000}"/>
    <cellStyle name="Currency 5 7 6 3" xfId="4690" xr:uid="{00000000-0005-0000-0000-00003A120000}"/>
    <cellStyle name="Currency 5 7 7" xfId="4691" xr:uid="{00000000-0005-0000-0000-00003B120000}"/>
    <cellStyle name="Currency 5 7 7 2" xfId="4692" xr:uid="{00000000-0005-0000-0000-00003C120000}"/>
    <cellStyle name="Currency 5 7 7 3" xfId="4693" xr:uid="{00000000-0005-0000-0000-00003D120000}"/>
    <cellStyle name="Currency 5 7 8" xfId="4694" xr:uid="{00000000-0005-0000-0000-00003E120000}"/>
    <cellStyle name="Currency 5 7 9" xfId="4695" xr:uid="{00000000-0005-0000-0000-00003F120000}"/>
    <cellStyle name="Currency 5 8" xfId="4696" xr:uid="{00000000-0005-0000-0000-000040120000}"/>
    <cellStyle name="Currency 5 8 2" xfId="4697" xr:uid="{00000000-0005-0000-0000-000041120000}"/>
    <cellStyle name="Currency 5 8 2 2" xfId="4698" xr:uid="{00000000-0005-0000-0000-000042120000}"/>
    <cellStyle name="Currency 5 8 2 2 2" xfId="4699" xr:uid="{00000000-0005-0000-0000-000043120000}"/>
    <cellStyle name="Currency 5 8 2 2 3" xfId="4700" xr:uid="{00000000-0005-0000-0000-000044120000}"/>
    <cellStyle name="Currency 5 8 2 3" xfId="4701" xr:uid="{00000000-0005-0000-0000-000045120000}"/>
    <cellStyle name="Currency 5 8 2 4" xfId="4702" xr:uid="{00000000-0005-0000-0000-000046120000}"/>
    <cellStyle name="Currency 5 8 3" xfId="4703" xr:uid="{00000000-0005-0000-0000-000047120000}"/>
    <cellStyle name="Currency 5 8 3 2" xfId="4704" xr:uid="{00000000-0005-0000-0000-000048120000}"/>
    <cellStyle name="Currency 5 8 3 2 2" xfId="4705" xr:uid="{00000000-0005-0000-0000-000049120000}"/>
    <cellStyle name="Currency 5 8 3 2 3" xfId="4706" xr:uid="{00000000-0005-0000-0000-00004A120000}"/>
    <cellStyle name="Currency 5 8 3 3" xfId="4707" xr:uid="{00000000-0005-0000-0000-00004B120000}"/>
    <cellStyle name="Currency 5 8 3 4" xfId="4708" xr:uid="{00000000-0005-0000-0000-00004C120000}"/>
    <cellStyle name="Currency 5 8 4" xfId="4709" xr:uid="{00000000-0005-0000-0000-00004D120000}"/>
    <cellStyle name="Currency 5 8 4 2" xfId="4710" xr:uid="{00000000-0005-0000-0000-00004E120000}"/>
    <cellStyle name="Currency 5 8 4 2 2" xfId="4711" xr:uid="{00000000-0005-0000-0000-00004F120000}"/>
    <cellStyle name="Currency 5 8 4 2 3" xfId="4712" xr:uid="{00000000-0005-0000-0000-000050120000}"/>
    <cellStyle name="Currency 5 8 4 3" xfId="4713" xr:uid="{00000000-0005-0000-0000-000051120000}"/>
    <cellStyle name="Currency 5 8 4 4" xfId="4714" xr:uid="{00000000-0005-0000-0000-000052120000}"/>
    <cellStyle name="Currency 5 8 5" xfId="4715" xr:uid="{00000000-0005-0000-0000-000053120000}"/>
    <cellStyle name="Currency 5 8 5 2" xfId="4716" xr:uid="{00000000-0005-0000-0000-000054120000}"/>
    <cellStyle name="Currency 5 8 5 3" xfId="4717" xr:uid="{00000000-0005-0000-0000-000055120000}"/>
    <cellStyle name="Currency 5 8 6" xfId="4718" xr:uid="{00000000-0005-0000-0000-000056120000}"/>
    <cellStyle name="Currency 5 8 6 2" xfId="4719" xr:uid="{00000000-0005-0000-0000-000057120000}"/>
    <cellStyle name="Currency 5 8 6 3" xfId="4720" xr:uid="{00000000-0005-0000-0000-000058120000}"/>
    <cellStyle name="Currency 5 8 7" xfId="4721" xr:uid="{00000000-0005-0000-0000-000059120000}"/>
    <cellStyle name="Currency 5 8 8" xfId="4722" xr:uid="{00000000-0005-0000-0000-00005A120000}"/>
    <cellStyle name="Currency 5 8 9" xfId="4723" xr:uid="{00000000-0005-0000-0000-00005B120000}"/>
    <cellStyle name="Currency 5 9" xfId="4724" xr:uid="{00000000-0005-0000-0000-00005C120000}"/>
    <cellStyle name="Currency 5 9 2" xfId="4725" xr:uid="{00000000-0005-0000-0000-00005D120000}"/>
    <cellStyle name="Currency 5 9 2 2" xfId="4726" xr:uid="{00000000-0005-0000-0000-00005E120000}"/>
    <cellStyle name="Currency 5 9 2 3" xfId="4727" xr:uid="{00000000-0005-0000-0000-00005F120000}"/>
    <cellStyle name="Currency 5 9 3" xfId="4728" xr:uid="{00000000-0005-0000-0000-000060120000}"/>
    <cellStyle name="Currency 5 9 4" xfId="4729" xr:uid="{00000000-0005-0000-0000-000061120000}"/>
    <cellStyle name="Currency 6" xfId="203" xr:uid="{00000000-0005-0000-0000-000062120000}"/>
    <cellStyle name="Currency 6 10" xfId="4730" xr:uid="{00000000-0005-0000-0000-000063120000}"/>
    <cellStyle name="Currency 6 11" xfId="4731" xr:uid="{00000000-0005-0000-0000-000064120000}"/>
    <cellStyle name="Currency 6 2" xfId="143" xr:uid="{00000000-0005-0000-0000-000065120000}"/>
    <cellStyle name="Currency 6 2 2" xfId="4732" xr:uid="{00000000-0005-0000-0000-000066120000}"/>
    <cellStyle name="Currency 6 2 2 2" xfId="4733" xr:uid="{00000000-0005-0000-0000-000067120000}"/>
    <cellStyle name="Currency 6 2 2 2 2" xfId="4734" xr:uid="{00000000-0005-0000-0000-000068120000}"/>
    <cellStyle name="Currency 6 2 2 2 3" xfId="4735" xr:uid="{00000000-0005-0000-0000-000069120000}"/>
    <cellStyle name="Currency 6 2 2 3" xfId="4736" xr:uid="{00000000-0005-0000-0000-00006A120000}"/>
    <cellStyle name="Currency 6 2 2 4" xfId="4737" xr:uid="{00000000-0005-0000-0000-00006B120000}"/>
    <cellStyle name="Currency 6 2 3" xfId="4738" xr:uid="{00000000-0005-0000-0000-00006C120000}"/>
    <cellStyle name="Currency 6 2 3 2" xfId="4739" xr:uid="{00000000-0005-0000-0000-00006D120000}"/>
    <cellStyle name="Currency 6 2 3 2 2" xfId="4740" xr:uid="{00000000-0005-0000-0000-00006E120000}"/>
    <cellStyle name="Currency 6 2 3 2 3" xfId="4741" xr:uid="{00000000-0005-0000-0000-00006F120000}"/>
    <cellStyle name="Currency 6 2 3 3" xfId="4742" xr:uid="{00000000-0005-0000-0000-000070120000}"/>
    <cellStyle name="Currency 6 2 3 4" xfId="4743" xr:uid="{00000000-0005-0000-0000-000071120000}"/>
    <cellStyle name="Currency 6 2 4" xfId="4744" xr:uid="{00000000-0005-0000-0000-000072120000}"/>
    <cellStyle name="Currency 6 2 4 2" xfId="4745" xr:uid="{00000000-0005-0000-0000-000073120000}"/>
    <cellStyle name="Currency 6 2 4 2 2" xfId="4746" xr:uid="{00000000-0005-0000-0000-000074120000}"/>
    <cellStyle name="Currency 6 2 4 2 3" xfId="4747" xr:uid="{00000000-0005-0000-0000-000075120000}"/>
    <cellStyle name="Currency 6 2 4 3" xfId="4748" xr:uid="{00000000-0005-0000-0000-000076120000}"/>
    <cellStyle name="Currency 6 2 4 4" xfId="4749" xr:uid="{00000000-0005-0000-0000-000077120000}"/>
    <cellStyle name="Currency 6 2 5" xfId="4750" xr:uid="{00000000-0005-0000-0000-000078120000}"/>
    <cellStyle name="Currency 6 2 5 2" xfId="4751" xr:uid="{00000000-0005-0000-0000-000079120000}"/>
    <cellStyle name="Currency 6 2 5 3" xfId="4752" xr:uid="{00000000-0005-0000-0000-00007A120000}"/>
    <cellStyle name="Currency 6 2 6" xfId="4753" xr:uid="{00000000-0005-0000-0000-00007B120000}"/>
    <cellStyle name="Currency 6 2 6 2" xfId="4754" xr:uid="{00000000-0005-0000-0000-00007C120000}"/>
    <cellStyle name="Currency 6 2 6 3" xfId="4755" xr:uid="{00000000-0005-0000-0000-00007D120000}"/>
    <cellStyle name="Currency 6 2 7" xfId="4756" xr:uid="{00000000-0005-0000-0000-00007E120000}"/>
    <cellStyle name="Currency 6 2 8" xfId="4757" xr:uid="{00000000-0005-0000-0000-00007F120000}"/>
    <cellStyle name="Currency 6 2 9" xfId="4758" xr:uid="{00000000-0005-0000-0000-000080120000}"/>
    <cellStyle name="Currency 6 3" xfId="4759" xr:uid="{00000000-0005-0000-0000-000081120000}"/>
    <cellStyle name="Currency 6 3 2" xfId="4760" xr:uid="{00000000-0005-0000-0000-000082120000}"/>
    <cellStyle name="Currency 6 3 2 2" xfId="4761" xr:uid="{00000000-0005-0000-0000-000083120000}"/>
    <cellStyle name="Currency 6 3 2 3" xfId="4762" xr:uid="{00000000-0005-0000-0000-000084120000}"/>
    <cellStyle name="Currency 6 3 3" xfId="4763" xr:uid="{00000000-0005-0000-0000-000085120000}"/>
    <cellStyle name="Currency 6 3 4" xfId="4764" xr:uid="{00000000-0005-0000-0000-000086120000}"/>
    <cellStyle name="Currency 6 4" xfId="4765" xr:uid="{00000000-0005-0000-0000-000087120000}"/>
    <cellStyle name="Currency 6 4 2" xfId="4766" xr:uid="{00000000-0005-0000-0000-000088120000}"/>
    <cellStyle name="Currency 6 4 2 2" xfId="4767" xr:uid="{00000000-0005-0000-0000-000089120000}"/>
    <cellStyle name="Currency 6 4 2 3" xfId="4768" xr:uid="{00000000-0005-0000-0000-00008A120000}"/>
    <cellStyle name="Currency 6 4 3" xfId="4769" xr:uid="{00000000-0005-0000-0000-00008B120000}"/>
    <cellStyle name="Currency 6 4 4" xfId="4770" xr:uid="{00000000-0005-0000-0000-00008C120000}"/>
    <cellStyle name="Currency 6 5" xfId="4771" xr:uid="{00000000-0005-0000-0000-00008D120000}"/>
    <cellStyle name="Currency 6 5 2" xfId="4772" xr:uid="{00000000-0005-0000-0000-00008E120000}"/>
    <cellStyle name="Currency 6 5 2 2" xfId="4773" xr:uid="{00000000-0005-0000-0000-00008F120000}"/>
    <cellStyle name="Currency 6 5 2 3" xfId="4774" xr:uid="{00000000-0005-0000-0000-000090120000}"/>
    <cellStyle name="Currency 6 5 3" xfId="4775" xr:uid="{00000000-0005-0000-0000-000091120000}"/>
    <cellStyle name="Currency 6 5 4" xfId="4776" xr:uid="{00000000-0005-0000-0000-000092120000}"/>
    <cellStyle name="Currency 6 6" xfId="4777" xr:uid="{00000000-0005-0000-0000-000093120000}"/>
    <cellStyle name="Currency 6 6 2" xfId="4778" xr:uid="{00000000-0005-0000-0000-000094120000}"/>
    <cellStyle name="Currency 6 6 3" xfId="4779" xr:uid="{00000000-0005-0000-0000-000095120000}"/>
    <cellStyle name="Currency 6 7" xfId="4780" xr:uid="{00000000-0005-0000-0000-000096120000}"/>
    <cellStyle name="Currency 6 7 2" xfId="4781" xr:uid="{00000000-0005-0000-0000-000097120000}"/>
    <cellStyle name="Currency 6 7 3" xfId="4782" xr:uid="{00000000-0005-0000-0000-000098120000}"/>
    <cellStyle name="Currency 6 8" xfId="4783" xr:uid="{00000000-0005-0000-0000-000099120000}"/>
    <cellStyle name="Currency 6 9" xfId="4784" xr:uid="{00000000-0005-0000-0000-00009A120000}"/>
    <cellStyle name="Currency 7" xfId="204" xr:uid="{00000000-0005-0000-0000-00009B120000}"/>
    <cellStyle name="Currency 7 2" xfId="144" xr:uid="{00000000-0005-0000-0000-00009C120000}"/>
    <cellStyle name="Currency 8" xfId="205" xr:uid="{00000000-0005-0000-0000-00009D120000}"/>
    <cellStyle name="Currency 8 2" xfId="145" xr:uid="{00000000-0005-0000-0000-00009E120000}"/>
    <cellStyle name="Currency 9" xfId="206" xr:uid="{00000000-0005-0000-0000-00009F120000}"/>
    <cellStyle name="Currency 9 2" xfId="146" xr:uid="{00000000-0005-0000-0000-0000A0120000}"/>
    <cellStyle name="Date" xfId="4785" xr:uid="{00000000-0005-0000-0000-0000A1120000}"/>
    <cellStyle name="Date 2" xfId="4786" xr:uid="{00000000-0005-0000-0000-0000A2120000}"/>
    <cellStyle name="Date 2 2" xfId="4787" xr:uid="{00000000-0005-0000-0000-0000A3120000}"/>
    <cellStyle name="Explanatory Text 2" xfId="4788" xr:uid="{00000000-0005-0000-0000-0000A4120000}"/>
    <cellStyle name="Good 2" xfId="4789" xr:uid="{00000000-0005-0000-0000-0000A5120000}"/>
    <cellStyle name="Heading 1 2" xfId="4790" xr:uid="{00000000-0005-0000-0000-0000A6120000}"/>
    <cellStyle name="Heading 2 2" xfId="4791" xr:uid="{00000000-0005-0000-0000-0000A7120000}"/>
    <cellStyle name="Heading 3 2" xfId="4792" xr:uid="{00000000-0005-0000-0000-0000A8120000}"/>
    <cellStyle name="Heading 4 2" xfId="4793" xr:uid="{00000000-0005-0000-0000-0000A9120000}"/>
    <cellStyle name="Headings" xfId="3" xr:uid="{00000000-0005-0000-0000-0000AA120000}"/>
    <cellStyle name="Headings 2" xfId="207" xr:uid="{00000000-0005-0000-0000-0000AB120000}"/>
    <cellStyle name="Hyperlink" xfId="4" builtinId="8"/>
    <cellStyle name="Hyperlink 2" xfId="208" xr:uid="{00000000-0005-0000-0000-0000AD120000}"/>
    <cellStyle name="Hyperlink 2 2" xfId="4794" xr:uid="{00000000-0005-0000-0000-0000AE120000}"/>
    <cellStyle name="Input 2" xfId="4795" xr:uid="{00000000-0005-0000-0000-0000AF120000}"/>
    <cellStyle name="Input 2 2" xfId="4796" xr:uid="{00000000-0005-0000-0000-0000B0120000}"/>
    <cellStyle name="Input$" xfId="233" xr:uid="{00000000-0005-0000-0000-0000B1120000}"/>
    <cellStyle name="Linked Cell 2" xfId="4797" xr:uid="{00000000-0005-0000-0000-0000B2120000}"/>
    <cellStyle name="Model Formula Ref Another Tab" xfId="5" xr:uid="{00000000-0005-0000-0000-0000B3120000}"/>
    <cellStyle name="Model Formula Ref Another Tab 2" xfId="26" xr:uid="{00000000-0005-0000-0000-0000B4120000}"/>
    <cellStyle name="Model Formula Ref Another Tab_LBWD Rate Model6" xfId="6" xr:uid="{00000000-0005-0000-0000-0000B5120000}"/>
    <cellStyle name="Model Formula Ref Only Within Tab" xfId="7" xr:uid="{00000000-0005-0000-0000-0000B6120000}"/>
    <cellStyle name="Model Formula Ref Only Within Tab 2" xfId="27" xr:uid="{00000000-0005-0000-0000-0000B7120000}"/>
    <cellStyle name="Model Heading" xfId="8" xr:uid="{00000000-0005-0000-0000-0000B8120000}"/>
    <cellStyle name="Model Input" xfId="9" xr:uid="{00000000-0005-0000-0000-0000B9120000}"/>
    <cellStyle name="Model Input 2" xfId="4798" xr:uid="{00000000-0005-0000-0000-0000BA120000}"/>
    <cellStyle name="Model Input 2 2" xfId="4799" xr:uid="{00000000-0005-0000-0000-0000BB120000}"/>
    <cellStyle name="Model List" xfId="10" xr:uid="{00000000-0005-0000-0000-0000BC120000}"/>
    <cellStyle name="Model Sub Heading" xfId="11" xr:uid="{00000000-0005-0000-0000-0000BD120000}"/>
    <cellStyle name="Model Sub Heading 2" xfId="12" xr:uid="{00000000-0005-0000-0000-0000BE120000}"/>
    <cellStyle name="Net Number" xfId="13" xr:uid="{00000000-0005-0000-0000-0000BF120000}"/>
    <cellStyle name="Net Number 2" xfId="209" xr:uid="{00000000-0005-0000-0000-0000C0120000}"/>
    <cellStyle name="Neutral 2" xfId="35" xr:uid="{00000000-0005-0000-0000-0000C1120000}"/>
    <cellStyle name="Normal" xfId="0" builtinId="0"/>
    <cellStyle name="Normal 10" xfId="4800" xr:uid="{00000000-0005-0000-0000-0000C3120000}"/>
    <cellStyle name="Normal 10 10" xfId="4801" xr:uid="{00000000-0005-0000-0000-0000C4120000}"/>
    <cellStyle name="Normal 10 10 2" xfId="4802" xr:uid="{00000000-0005-0000-0000-0000C5120000}"/>
    <cellStyle name="Normal 10 10 2 2" xfId="4803" xr:uid="{00000000-0005-0000-0000-0000C6120000}"/>
    <cellStyle name="Normal 10 10 2 3" xfId="4804" xr:uid="{00000000-0005-0000-0000-0000C7120000}"/>
    <cellStyle name="Normal 10 10 3" xfId="4805" xr:uid="{00000000-0005-0000-0000-0000C8120000}"/>
    <cellStyle name="Normal 10 10 4" xfId="4806" xr:uid="{00000000-0005-0000-0000-0000C9120000}"/>
    <cellStyle name="Normal 10 10 5" xfId="4807" xr:uid="{00000000-0005-0000-0000-0000CA120000}"/>
    <cellStyle name="Normal 10 11" xfId="4808" xr:uid="{00000000-0005-0000-0000-0000CB120000}"/>
    <cellStyle name="Normal 10 11 2" xfId="4809" xr:uid="{00000000-0005-0000-0000-0000CC120000}"/>
    <cellStyle name="Normal 10 11 2 2" xfId="4810" xr:uid="{00000000-0005-0000-0000-0000CD120000}"/>
    <cellStyle name="Normal 10 11 2 3" xfId="4811" xr:uid="{00000000-0005-0000-0000-0000CE120000}"/>
    <cellStyle name="Normal 10 11 3" xfId="4812" xr:uid="{00000000-0005-0000-0000-0000CF120000}"/>
    <cellStyle name="Normal 10 11 4" xfId="4813" xr:uid="{00000000-0005-0000-0000-0000D0120000}"/>
    <cellStyle name="Normal 10 11 5" xfId="4814" xr:uid="{00000000-0005-0000-0000-0000D1120000}"/>
    <cellStyle name="Normal 10 12" xfId="4815" xr:uid="{00000000-0005-0000-0000-0000D2120000}"/>
    <cellStyle name="Normal 10 12 2" xfId="4816" xr:uid="{00000000-0005-0000-0000-0000D3120000}"/>
    <cellStyle name="Normal 10 12 3" xfId="4817" xr:uid="{00000000-0005-0000-0000-0000D4120000}"/>
    <cellStyle name="Normal 10 12 4" xfId="4818" xr:uid="{00000000-0005-0000-0000-0000D5120000}"/>
    <cellStyle name="Normal 10 13" xfId="4819" xr:uid="{00000000-0005-0000-0000-0000D6120000}"/>
    <cellStyle name="Normal 10 13 2" xfId="4820" xr:uid="{00000000-0005-0000-0000-0000D7120000}"/>
    <cellStyle name="Normal 10 13 3" xfId="4821" xr:uid="{00000000-0005-0000-0000-0000D8120000}"/>
    <cellStyle name="Normal 10 14" xfId="4822" xr:uid="{00000000-0005-0000-0000-0000D9120000}"/>
    <cellStyle name="Normal 10 15" xfId="4823" xr:uid="{00000000-0005-0000-0000-0000DA120000}"/>
    <cellStyle name="Normal 10 16" xfId="4824" xr:uid="{00000000-0005-0000-0000-0000DB120000}"/>
    <cellStyle name="Normal 10 17" xfId="4825" xr:uid="{00000000-0005-0000-0000-0000DC120000}"/>
    <cellStyle name="Normal 10 2" xfId="4826" xr:uid="{00000000-0005-0000-0000-0000DD120000}"/>
    <cellStyle name="Normal 10 2 10" xfId="4827" xr:uid="{00000000-0005-0000-0000-0000DE120000}"/>
    <cellStyle name="Normal 10 2 10 2" xfId="4828" xr:uid="{00000000-0005-0000-0000-0000DF120000}"/>
    <cellStyle name="Normal 10 2 10 2 2" xfId="4829" xr:uid="{00000000-0005-0000-0000-0000E0120000}"/>
    <cellStyle name="Normal 10 2 10 2 3" xfId="4830" xr:uid="{00000000-0005-0000-0000-0000E1120000}"/>
    <cellStyle name="Normal 10 2 10 3" xfId="4831" xr:uid="{00000000-0005-0000-0000-0000E2120000}"/>
    <cellStyle name="Normal 10 2 10 4" xfId="4832" xr:uid="{00000000-0005-0000-0000-0000E3120000}"/>
    <cellStyle name="Normal 10 2 11" xfId="4833" xr:uid="{00000000-0005-0000-0000-0000E4120000}"/>
    <cellStyle name="Normal 10 2 11 2" xfId="4834" xr:uid="{00000000-0005-0000-0000-0000E5120000}"/>
    <cellStyle name="Normal 10 2 11 3" xfId="4835" xr:uid="{00000000-0005-0000-0000-0000E6120000}"/>
    <cellStyle name="Normal 10 2 12" xfId="4836" xr:uid="{00000000-0005-0000-0000-0000E7120000}"/>
    <cellStyle name="Normal 10 2 12 2" xfId="4837" xr:uid="{00000000-0005-0000-0000-0000E8120000}"/>
    <cellStyle name="Normal 10 2 12 3" xfId="4838" xr:uid="{00000000-0005-0000-0000-0000E9120000}"/>
    <cellStyle name="Normal 10 2 13" xfId="4839" xr:uid="{00000000-0005-0000-0000-0000EA120000}"/>
    <cellStyle name="Normal 10 2 14" xfId="4840" xr:uid="{00000000-0005-0000-0000-0000EB120000}"/>
    <cellStyle name="Normal 10 2 15" xfId="4841" xr:uid="{00000000-0005-0000-0000-0000EC120000}"/>
    <cellStyle name="Normal 10 2 16" xfId="4842" xr:uid="{00000000-0005-0000-0000-0000ED120000}"/>
    <cellStyle name="Normal 10 2 2" xfId="4843" xr:uid="{00000000-0005-0000-0000-0000EE120000}"/>
    <cellStyle name="Normal 10 2 2 10" xfId="4844" xr:uid="{00000000-0005-0000-0000-0000EF120000}"/>
    <cellStyle name="Normal 10 2 2 10 2" xfId="4845" xr:uid="{00000000-0005-0000-0000-0000F0120000}"/>
    <cellStyle name="Normal 10 2 2 10 3" xfId="4846" xr:uid="{00000000-0005-0000-0000-0000F1120000}"/>
    <cellStyle name="Normal 10 2 2 11" xfId="4847" xr:uid="{00000000-0005-0000-0000-0000F2120000}"/>
    <cellStyle name="Normal 10 2 2 11 2" xfId="4848" xr:uid="{00000000-0005-0000-0000-0000F3120000}"/>
    <cellStyle name="Normal 10 2 2 11 3" xfId="4849" xr:uid="{00000000-0005-0000-0000-0000F4120000}"/>
    <cellStyle name="Normal 10 2 2 12" xfId="4850" xr:uid="{00000000-0005-0000-0000-0000F5120000}"/>
    <cellStyle name="Normal 10 2 2 13" xfId="4851" xr:uid="{00000000-0005-0000-0000-0000F6120000}"/>
    <cellStyle name="Normal 10 2 2 14" xfId="4852" xr:uid="{00000000-0005-0000-0000-0000F7120000}"/>
    <cellStyle name="Normal 10 2 2 2" xfId="4853" xr:uid="{00000000-0005-0000-0000-0000F8120000}"/>
    <cellStyle name="Normal 10 2 2 2 10" xfId="4854" xr:uid="{00000000-0005-0000-0000-0000F9120000}"/>
    <cellStyle name="Normal 10 2 2 2 10 2" xfId="4855" xr:uid="{00000000-0005-0000-0000-0000FA120000}"/>
    <cellStyle name="Normal 10 2 2 2 10 3" xfId="4856" xr:uid="{00000000-0005-0000-0000-0000FB120000}"/>
    <cellStyle name="Normal 10 2 2 2 11" xfId="4857" xr:uid="{00000000-0005-0000-0000-0000FC120000}"/>
    <cellStyle name="Normal 10 2 2 2 12" xfId="4858" xr:uid="{00000000-0005-0000-0000-0000FD120000}"/>
    <cellStyle name="Normal 10 2 2 2 13" xfId="4859" xr:uid="{00000000-0005-0000-0000-0000FE120000}"/>
    <cellStyle name="Normal 10 2 2 2 2" xfId="4860" xr:uid="{00000000-0005-0000-0000-0000FF120000}"/>
    <cellStyle name="Normal 10 2 2 2 2 10" xfId="4861" xr:uid="{00000000-0005-0000-0000-000000130000}"/>
    <cellStyle name="Normal 10 2 2 2 2 11" xfId="4862" xr:uid="{00000000-0005-0000-0000-000001130000}"/>
    <cellStyle name="Normal 10 2 2 2 2 2" xfId="4863" xr:uid="{00000000-0005-0000-0000-000002130000}"/>
    <cellStyle name="Normal 10 2 2 2 2 2 10" xfId="4864" xr:uid="{00000000-0005-0000-0000-000003130000}"/>
    <cellStyle name="Normal 10 2 2 2 2 2 2" xfId="4865" xr:uid="{00000000-0005-0000-0000-000004130000}"/>
    <cellStyle name="Normal 10 2 2 2 2 2 2 2" xfId="4866" xr:uid="{00000000-0005-0000-0000-000005130000}"/>
    <cellStyle name="Normal 10 2 2 2 2 2 2 2 2" xfId="4867" xr:uid="{00000000-0005-0000-0000-000006130000}"/>
    <cellStyle name="Normal 10 2 2 2 2 2 2 2 3" xfId="4868" xr:uid="{00000000-0005-0000-0000-000007130000}"/>
    <cellStyle name="Normal 10 2 2 2 2 2 2 3" xfId="4869" xr:uid="{00000000-0005-0000-0000-000008130000}"/>
    <cellStyle name="Normal 10 2 2 2 2 2 2 4" xfId="4870" xr:uid="{00000000-0005-0000-0000-000009130000}"/>
    <cellStyle name="Normal 10 2 2 2 2 2 3" xfId="4871" xr:uid="{00000000-0005-0000-0000-00000A130000}"/>
    <cellStyle name="Normal 10 2 2 2 2 2 3 2" xfId="4872" xr:uid="{00000000-0005-0000-0000-00000B130000}"/>
    <cellStyle name="Normal 10 2 2 2 2 2 3 2 2" xfId="4873" xr:uid="{00000000-0005-0000-0000-00000C130000}"/>
    <cellStyle name="Normal 10 2 2 2 2 2 3 2 3" xfId="4874" xr:uid="{00000000-0005-0000-0000-00000D130000}"/>
    <cellStyle name="Normal 10 2 2 2 2 2 3 3" xfId="4875" xr:uid="{00000000-0005-0000-0000-00000E130000}"/>
    <cellStyle name="Normal 10 2 2 2 2 2 3 4" xfId="4876" xr:uid="{00000000-0005-0000-0000-00000F130000}"/>
    <cellStyle name="Normal 10 2 2 2 2 2 4" xfId="4877" xr:uid="{00000000-0005-0000-0000-000010130000}"/>
    <cellStyle name="Normal 10 2 2 2 2 2 4 2" xfId="4878" xr:uid="{00000000-0005-0000-0000-000011130000}"/>
    <cellStyle name="Normal 10 2 2 2 2 2 4 2 2" xfId="4879" xr:uid="{00000000-0005-0000-0000-000012130000}"/>
    <cellStyle name="Normal 10 2 2 2 2 2 4 2 3" xfId="4880" xr:uid="{00000000-0005-0000-0000-000013130000}"/>
    <cellStyle name="Normal 10 2 2 2 2 2 4 3" xfId="4881" xr:uid="{00000000-0005-0000-0000-000014130000}"/>
    <cellStyle name="Normal 10 2 2 2 2 2 4 4" xfId="4882" xr:uid="{00000000-0005-0000-0000-000015130000}"/>
    <cellStyle name="Normal 10 2 2 2 2 2 5" xfId="4883" xr:uid="{00000000-0005-0000-0000-000016130000}"/>
    <cellStyle name="Normal 10 2 2 2 2 2 5 2" xfId="4884" xr:uid="{00000000-0005-0000-0000-000017130000}"/>
    <cellStyle name="Normal 10 2 2 2 2 2 5 2 2" xfId="4885" xr:uid="{00000000-0005-0000-0000-000018130000}"/>
    <cellStyle name="Normal 10 2 2 2 2 2 5 2 3" xfId="4886" xr:uid="{00000000-0005-0000-0000-000019130000}"/>
    <cellStyle name="Normal 10 2 2 2 2 2 5 3" xfId="4887" xr:uid="{00000000-0005-0000-0000-00001A130000}"/>
    <cellStyle name="Normal 10 2 2 2 2 2 5 4" xfId="4888" xr:uid="{00000000-0005-0000-0000-00001B130000}"/>
    <cellStyle name="Normal 10 2 2 2 2 2 6" xfId="4889" xr:uid="{00000000-0005-0000-0000-00001C130000}"/>
    <cellStyle name="Normal 10 2 2 2 2 2 6 2" xfId="4890" xr:uid="{00000000-0005-0000-0000-00001D130000}"/>
    <cellStyle name="Normal 10 2 2 2 2 2 6 3" xfId="4891" xr:uid="{00000000-0005-0000-0000-00001E130000}"/>
    <cellStyle name="Normal 10 2 2 2 2 2 7" xfId="4892" xr:uid="{00000000-0005-0000-0000-00001F130000}"/>
    <cellStyle name="Normal 10 2 2 2 2 2 7 2" xfId="4893" xr:uid="{00000000-0005-0000-0000-000020130000}"/>
    <cellStyle name="Normal 10 2 2 2 2 2 7 3" xfId="4894" xr:uid="{00000000-0005-0000-0000-000021130000}"/>
    <cellStyle name="Normal 10 2 2 2 2 2 8" xfId="4895" xr:uid="{00000000-0005-0000-0000-000022130000}"/>
    <cellStyle name="Normal 10 2 2 2 2 2 9" xfId="4896" xr:uid="{00000000-0005-0000-0000-000023130000}"/>
    <cellStyle name="Normal 10 2 2 2 2 3" xfId="4897" xr:uid="{00000000-0005-0000-0000-000024130000}"/>
    <cellStyle name="Normal 10 2 2 2 2 3 2" xfId="4898" xr:uid="{00000000-0005-0000-0000-000025130000}"/>
    <cellStyle name="Normal 10 2 2 2 2 3 2 2" xfId="4899" xr:uid="{00000000-0005-0000-0000-000026130000}"/>
    <cellStyle name="Normal 10 2 2 2 2 3 2 2 2" xfId="4900" xr:uid="{00000000-0005-0000-0000-000027130000}"/>
    <cellStyle name="Normal 10 2 2 2 2 3 2 2 3" xfId="4901" xr:uid="{00000000-0005-0000-0000-000028130000}"/>
    <cellStyle name="Normal 10 2 2 2 2 3 2 3" xfId="4902" xr:uid="{00000000-0005-0000-0000-000029130000}"/>
    <cellStyle name="Normal 10 2 2 2 2 3 2 4" xfId="4903" xr:uid="{00000000-0005-0000-0000-00002A130000}"/>
    <cellStyle name="Normal 10 2 2 2 2 3 3" xfId="4904" xr:uid="{00000000-0005-0000-0000-00002B130000}"/>
    <cellStyle name="Normal 10 2 2 2 2 3 3 2" xfId="4905" xr:uid="{00000000-0005-0000-0000-00002C130000}"/>
    <cellStyle name="Normal 10 2 2 2 2 3 3 2 2" xfId="4906" xr:uid="{00000000-0005-0000-0000-00002D130000}"/>
    <cellStyle name="Normal 10 2 2 2 2 3 3 2 3" xfId="4907" xr:uid="{00000000-0005-0000-0000-00002E130000}"/>
    <cellStyle name="Normal 10 2 2 2 2 3 3 3" xfId="4908" xr:uid="{00000000-0005-0000-0000-00002F130000}"/>
    <cellStyle name="Normal 10 2 2 2 2 3 3 4" xfId="4909" xr:uid="{00000000-0005-0000-0000-000030130000}"/>
    <cellStyle name="Normal 10 2 2 2 2 3 4" xfId="4910" xr:uid="{00000000-0005-0000-0000-000031130000}"/>
    <cellStyle name="Normal 10 2 2 2 2 3 4 2" xfId="4911" xr:uid="{00000000-0005-0000-0000-000032130000}"/>
    <cellStyle name="Normal 10 2 2 2 2 3 4 2 2" xfId="4912" xr:uid="{00000000-0005-0000-0000-000033130000}"/>
    <cellStyle name="Normal 10 2 2 2 2 3 4 2 3" xfId="4913" xr:uid="{00000000-0005-0000-0000-000034130000}"/>
    <cellStyle name="Normal 10 2 2 2 2 3 4 3" xfId="4914" xr:uid="{00000000-0005-0000-0000-000035130000}"/>
    <cellStyle name="Normal 10 2 2 2 2 3 4 4" xfId="4915" xr:uid="{00000000-0005-0000-0000-000036130000}"/>
    <cellStyle name="Normal 10 2 2 2 2 3 5" xfId="4916" xr:uid="{00000000-0005-0000-0000-000037130000}"/>
    <cellStyle name="Normal 10 2 2 2 2 3 5 2" xfId="4917" xr:uid="{00000000-0005-0000-0000-000038130000}"/>
    <cellStyle name="Normal 10 2 2 2 2 3 5 3" xfId="4918" xr:uid="{00000000-0005-0000-0000-000039130000}"/>
    <cellStyle name="Normal 10 2 2 2 2 3 6" xfId="4919" xr:uid="{00000000-0005-0000-0000-00003A130000}"/>
    <cellStyle name="Normal 10 2 2 2 2 3 6 2" xfId="4920" xr:uid="{00000000-0005-0000-0000-00003B130000}"/>
    <cellStyle name="Normal 10 2 2 2 2 3 6 3" xfId="4921" xr:uid="{00000000-0005-0000-0000-00003C130000}"/>
    <cellStyle name="Normal 10 2 2 2 2 3 7" xfId="4922" xr:uid="{00000000-0005-0000-0000-00003D130000}"/>
    <cellStyle name="Normal 10 2 2 2 2 3 8" xfId="4923" xr:uid="{00000000-0005-0000-0000-00003E130000}"/>
    <cellStyle name="Normal 10 2 2 2 2 3 9" xfId="4924" xr:uid="{00000000-0005-0000-0000-00003F130000}"/>
    <cellStyle name="Normal 10 2 2 2 2 4" xfId="4925" xr:uid="{00000000-0005-0000-0000-000040130000}"/>
    <cellStyle name="Normal 10 2 2 2 2 4 2" xfId="4926" xr:uid="{00000000-0005-0000-0000-000041130000}"/>
    <cellStyle name="Normal 10 2 2 2 2 4 2 2" xfId="4927" xr:uid="{00000000-0005-0000-0000-000042130000}"/>
    <cellStyle name="Normal 10 2 2 2 2 4 2 3" xfId="4928" xr:uid="{00000000-0005-0000-0000-000043130000}"/>
    <cellStyle name="Normal 10 2 2 2 2 4 3" xfId="4929" xr:uid="{00000000-0005-0000-0000-000044130000}"/>
    <cellStyle name="Normal 10 2 2 2 2 4 4" xfId="4930" xr:uid="{00000000-0005-0000-0000-000045130000}"/>
    <cellStyle name="Normal 10 2 2 2 2 5" xfId="4931" xr:uid="{00000000-0005-0000-0000-000046130000}"/>
    <cellStyle name="Normal 10 2 2 2 2 5 2" xfId="4932" xr:uid="{00000000-0005-0000-0000-000047130000}"/>
    <cellStyle name="Normal 10 2 2 2 2 5 2 2" xfId="4933" xr:uid="{00000000-0005-0000-0000-000048130000}"/>
    <cellStyle name="Normal 10 2 2 2 2 5 2 3" xfId="4934" xr:uid="{00000000-0005-0000-0000-000049130000}"/>
    <cellStyle name="Normal 10 2 2 2 2 5 3" xfId="4935" xr:uid="{00000000-0005-0000-0000-00004A130000}"/>
    <cellStyle name="Normal 10 2 2 2 2 5 4" xfId="4936" xr:uid="{00000000-0005-0000-0000-00004B130000}"/>
    <cellStyle name="Normal 10 2 2 2 2 6" xfId="4937" xr:uid="{00000000-0005-0000-0000-00004C130000}"/>
    <cellStyle name="Normal 10 2 2 2 2 6 2" xfId="4938" xr:uid="{00000000-0005-0000-0000-00004D130000}"/>
    <cellStyle name="Normal 10 2 2 2 2 6 2 2" xfId="4939" xr:uid="{00000000-0005-0000-0000-00004E130000}"/>
    <cellStyle name="Normal 10 2 2 2 2 6 2 3" xfId="4940" xr:uid="{00000000-0005-0000-0000-00004F130000}"/>
    <cellStyle name="Normal 10 2 2 2 2 6 3" xfId="4941" xr:uid="{00000000-0005-0000-0000-000050130000}"/>
    <cellStyle name="Normal 10 2 2 2 2 6 4" xfId="4942" xr:uid="{00000000-0005-0000-0000-000051130000}"/>
    <cellStyle name="Normal 10 2 2 2 2 7" xfId="4943" xr:uid="{00000000-0005-0000-0000-000052130000}"/>
    <cellStyle name="Normal 10 2 2 2 2 7 2" xfId="4944" xr:uid="{00000000-0005-0000-0000-000053130000}"/>
    <cellStyle name="Normal 10 2 2 2 2 7 3" xfId="4945" xr:uid="{00000000-0005-0000-0000-000054130000}"/>
    <cellStyle name="Normal 10 2 2 2 2 8" xfId="4946" xr:uid="{00000000-0005-0000-0000-000055130000}"/>
    <cellStyle name="Normal 10 2 2 2 2 8 2" xfId="4947" xr:uid="{00000000-0005-0000-0000-000056130000}"/>
    <cellStyle name="Normal 10 2 2 2 2 8 3" xfId="4948" xr:uid="{00000000-0005-0000-0000-000057130000}"/>
    <cellStyle name="Normal 10 2 2 2 2 9" xfId="4949" xr:uid="{00000000-0005-0000-0000-000058130000}"/>
    <cellStyle name="Normal 10 2 2 2 3" xfId="4950" xr:uid="{00000000-0005-0000-0000-000059130000}"/>
    <cellStyle name="Normal 10 2 2 2 3 10" xfId="4951" xr:uid="{00000000-0005-0000-0000-00005A130000}"/>
    <cellStyle name="Normal 10 2 2 2 3 11" xfId="4952" xr:uid="{00000000-0005-0000-0000-00005B130000}"/>
    <cellStyle name="Normal 10 2 2 2 3 2" xfId="4953" xr:uid="{00000000-0005-0000-0000-00005C130000}"/>
    <cellStyle name="Normal 10 2 2 2 3 2 10" xfId="4954" xr:uid="{00000000-0005-0000-0000-00005D130000}"/>
    <cellStyle name="Normal 10 2 2 2 3 2 2" xfId="4955" xr:uid="{00000000-0005-0000-0000-00005E130000}"/>
    <cellStyle name="Normal 10 2 2 2 3 2 2 2" xfId="4956" xr:uid="{00000000-0005-0000-0000-00005F130000}"/>
    <cellStyle name="Normal 10 2 2 2 3 2 2 2 2" xfId="4957" xr:uid="{00000000-0005-0000-0000-000060130000}"/>
    <cellStyle name="Normal 10 2 2 2 3 2 2 2 3" xfId="4958" xr:uid="{00000000-0005-0000-0000-000061130000}"/>
    <cellStyle name="Normal 10 2 2 2 3 2 2 3" xfId="4959" xr:uid="{00000000-0005-0000-0000-000062130000}"/>
    <cellStyle name="Normal 10 2 2 2 3 2 2 4" xfId="4960" xr:uid="{00000000-0005-0000-0000-000063130000}"/>
    <cellStyle name="Normal 10 2 2 2 3 2 3" xfId="4961" xr:uid="{00000000-0005-0000-0000-000064130000}"/>
    <cellStyle name="Normal 10 2 2 2 3 2 3 2" xfId="4962" xr:uid="{00000000-0005-0000-0000-000065130000}"/>
    <cellStyle name="Normal 10 2 2 2 3 2 3 2 2" xfId="4963" xr:uid="{00000000-0005-0000-0000-000066130000}"/>
    <cellStyle name="Normal 10 2 2 2 3 2 3 2 3" xfId="4964" xr:uid="{00000000-0005-0000-0000-000067130000}"/>
    <cellStyle name="Normal 10 2 2 2 3 2 3 3" xfId="4965" xr:uid="{00000000-0005-0000-0000-000068130000}"/>
    <cellStyle name="Normal 10 2 2 2 3 2 3 4" xfId="4966" xr:uid="{00000000-0005-0000-0000-000069130000}"/>
    <cellStyle name="Normal 10 2 2 2 3 2 4" xfId="4967" xr:uid="{00000000-0005-0000-0000-00006A130000}"/>
    <cellStyle name="Normal 10 2 2 2 3 2 4 2" xfId="4968" xr:uid="{00000000-0005-0000-0000-00006B130000}"/>
    <cellStyle name="Normal 10 2 2 2 3 2 4 2 2" xfId="4969" xr:uid="{00000000-0005-0000-0000-00006C130000}"/>
    <cellStyle name="Normal 10 2 2 2 3 2 4 2 3" xfId="4970" xr:uid="{00000000-0005-0000-0000-00006D130000}"/>
    <cellStyle name="Normal 10 2 2 2 3 2 4 3" xfId="4971" xr:uid="{00000000-0005-0000-0000-00006E130000}"/>
    <cellStyle name="Normal 10 2 2 2 3 2 4 4" xfId="4972" xr:uid="{00000000-0005-0000-0000-00006F130000}"/>
    <cellStyle name="Normal 10 2 2 2 3 2 5" xfId="4973" xr:uid="{00000000-0005-0000-0000-000070130000}"/>
    <cellStyle name="Normal 10 2 2 2 3 2 5 2" xfId="4974" xr:uid="{00000000-0005-0000-0000-000071130000}"/>
    <cellStyle name="Normal 10 2 2 2 3 2 5 2 2" xfId="4975" xr:uid="{00000000-0005-0000-0000-000072130000}"/>
    <cellStyle name="Normal 10 2 2 2 3 2 5 2 3" xfId="4976" xr:uid="{00000000-0005-0000-0000-000073130000}"/>
    <cellStyle name="Normal 10 2 2 2 3 2 5 3" xfId="4977" xr:uid="{00000000-0005-0000-0000-000074130000}"/>
    <cellStyle name="Normal 10 2 2 2 3 2 5 4" xfId="4978" xr:uid="{00000000-0005-0000-0000-000075130000}"/>
    <cellStyle name="Normal 10 2 2 2 3 2 6" xfId="4979" xr:uid="{00000000-0005-0000-0000-000076130000}"/>
    <cellStyle name="Normal 10 2 2 2 3 2 6 2" xfId="4980" xr:uid="{00000000-0005-0000-0000-000077130000}"/>
    <cellStyle name="Normal 10 2 2 2 3 2 6 3" xfId="4981" xr:uid="{00000000-0005-0000-0000-000078130000}"/>
    <cellStyle name="Normal 10 2 2 2 3 2 7" xfId="4982" xr:uid="{00000000-0005-0000-0000-000079130000}"/>
    <cellStyle name="Normal 10 2 2 2 3 2 7 2" xfId="4983" xr:uid="{00000000-0005-0000-0000-00007A130000}"/>
    <cellStyle name="Normal 10 2 2 2 3 2 7 3" xfId="4984" xr:uid="{00000000-0005-0000-0000-00007B130000}"/>
    <cellStyle name="Normal 10 2 2 2 3 2 8" xfId="4985" xr:uid="{00000000-0005-0000-0000-00007C130000}"/>
    <cellStyle name="Normal 10 2 2 2 3 2 9" xfId="4986" xr:uid="{00000000-0005-0000-0000-00007D130000}"/>
    <cellStyle name="Normal 10 2 2 2 3 3" xfId="4987" xr:uid="{00000000-0005-0000-0000-00007E130000}"/>
    <cellStyle name="Normal 10 2 2 2 3 3 2" xfId="4988" xr:uid="{00000000-0005-0000-0000-00007F130000}"/>
    <cellStyle name="Normal 10 2 2 2 3 3 2 2" xfId="4989" xr:uid="{00000000-0005-0000-0000-000080130000}"/>
    <cellStyle name="Normal 10 2 2 2 3 3 2 2 2" xfId="4990" xr:uid="{00000000-0005-0000-0000-000081130000}"/>
    <cellStyle name="Normal 10 2 2 2 3 3 2 2 3" xfId="4991" xr:uid="{00000000-0005-0000-0000-000082130000}"/>
    <cellStyle name="Normal 10 2 2 2 3 3 2 3" xfId="4992" xr:uid="{00000000-0005-0000-0000-000083130000}"/>
    <cellStyle name="Normal 10 2 2 2 3 3 2 4" xfId="4993" xr:uid="{00000000-0005-0000-0000-000084130000}"/>
    <cellStyle name="Normal 10 2 2 2 3 3 3" xfId="4994" xr:uid="{00000000-0005-0000-0000-000085130000}"/>
    <cellStyle name="Normal 10 2 2 2 3 3 3 2" xfId="4995" xr:uid="{00000000-0005-0000-0000-000086130000}"/>
    <cellStyle name="Normal 10 2 2 2 3 3 3 2 2" xfId="4996" xr:uid="{00000000-0005-0000-0000-000087130000}"/>
    <cellStyle name="Normal 10 2 2 2 3 3 3 2 3" xfId="4997" xr:uid="{00000000-0005-0000-0000-000088130000}"/>
    <cellStyle name="Normal 10 2 2 2 3 3 3 3" xfId="4998" xr:uid="{00000000-0005-0000-0000-000089130000}"/>
    <cellStyle name="Normal 10 2 2 2 3 3 3 4" xfId="4999" xr:uid="{00000000-0005-0000-0000-00008A130000}"/>
    <cellStyle name="Normal 10 2 2 2 3 3 4" xfId="5000" xr:uid="{00000000-0005-0000-0000-00008B130000}"/>
    <cellStyle name="Normal 10 2 2 2 3 3 4 2" xfId="5001" xr:uid="{00000000-0005-0000-0000-00008C130000}"/>
    <cellStyle name="Normal 10 2 2 2 3 3 4 2 2" xfId="5002" xr:uid="{00000000-0005-0000-0000-00008D130000}"/>
    <cellStyle name="Normal 10 2 2 2 3 3 4 2 3" xfId="5003" xr:uid="{00000000-0005-0000-0000-00008E130000}"/>
    <cellStyle name="Normal 10 2 2 2 3 3 4 3" xfId="5004" xr:uid="{00000000-0005-0000-0000-00008F130000}"/>
    <cellStyle name="Normal 10 2 2 2 3 3 4 4" xfId="5005" xr:uid="{00000000-0005-0000-0000-000090130000}"/>
    <cellStyle name="Normal 10 2 2 2 3 3 5" xfId="5006" xr:uid="{00000000-0005-0000-0000-000091130000}"/>
    <cellStyle name="Normal 10 2 2 2 3 3 5 2" xfId="5007" xr:uid="{00000000-0005-0000-0000-000092130000}"/>
    <cellStyle name="Normal 10 2 2 2 3 3 5 3" xfId="5008" xr:uid="{00000000-0005-0000-0000-000093130000}"/>
    <cellStyle name="Normal 10 2 2 2 3 3 6" xfId="5009" xr:uid="{00000000-0005-0000-0000-000094130000}"/>
    <cellStyle name="Normal 10 2 2 2 3 3 6 2" xfId="5010" xr:uid="{00000000-0005-0000-0000-000095130000}"/>
    <cellStyle name="Normal 10 2 2 2 3 3 6 3" xfId="5011" xr:uid="{00000000-0005-0000-0000-000096130000}"/>
    <cellStyle name="Normal 10 2 2 2 3 3 7" xfId="5012" xr:uid="{00000000-0005-0000-0000-000097130000}"/>
    <cellStyle name="Normal 10 2 2 2 3 3 8" xfId="5013" xr:uid="{00000000-0005-0000-0000-000098130000}"/>
    <cellStyle name="Normal 10 2 2 2 3 3 9" xfId="5014" xr:uid="{00000000-0005-0000-0000-000099130000}"/>
    <cellStyle name="Normal 10 2 2 2 3 4" xfId="5015" xr:uid="{00000000-0005-0000-0000-00009A130000}"/>
    <cellStyle name="Normal 10 2 2 2 3 4 2" xfId="5016" xr:uid="{00000000-0005-0000-0000-00009B130000}"/>
    <cellStyle name="Normal 10 2 2 2 3 4 2 2" xfId="5017" xr:uid="{00000000-0005-0000-0000-00009C130000}"/>
    <cellStyle name="Normal 10 2 2 2 3 4 2 3" xfId="5018" xr:uid="{00000000-0005-0000-0000-00009D130000}"/>
    <cellStyle name="Normal 10 2 2 2 3 4 3" xfId="5019" xr:uid="{00000000-0005-0000-0000-00009E130000}"/>
    <cellStyle name="Normal 10 2 2 2 3 4 4" xfId="5020" xr:uid="{00000000-0005-0000-0000-00009F130000}"/>
    <cellStyle name="Normal 10 2 2 2 3 5" xfId="5021" xr:uid="{00000000-0005-0000-0000-0000A0130000}"/>
    <cellStyle name="Normal 10 2 2 2 3 5 2" xfId="5022" xr:uid="{00000000-0005-0000-0000-0000A1130000}"/>
    <cellStyle name="Normal 10 2 2 2 3 5 2 2" xfId="5023" xr:uid="{00000000-0005-0000-0000-0000A2130000}"/>
    <cellStyle name="Normal 10 2 2 2 3 5 2 3" xfId="5024" xr:uid="{00000000-0005-0000-0000-0000A3130000}"/>
    <cellStyle name="Normal 10 2 2 2 3 5 3" xfId="5025" xr:uid="{00000000-0005-0000-0000-0000A4130000}"/>
    <cellStyle name="Normal 10 2 2 2 3 5 4" xfId="5026" xr:uid="{00000000-0005-0000-0000-0000A5130000}"/>
    <cellStyle name="Normal 10 2 2 2 3 6" xfId="5027" xr:uid="{00000000-0005-0000-0000-0000A6130000}"/>
    <cellStyle name="Normal 10 2 2 2 3 6 2" xfId="5028" xr:uid="{00000000-0005-0000-0000-0000A7130000}"/>
    <cellStyle name="Normal 10 2 2 2 3 6 2 2" xfId="5029" xr:uid="{00000000-0005-0000-0000-0000A8130000}"/>
    <cellStyle name="Normal 10 2 2 2 3 6 2 3" xfId="5030" xr:uid="{00000000-0005-0000-0000-0000A9130000}"/>
    <cellStyle name="Normal 10 2 2 2 3 6 3" xfId="5031" xr:uid="{00000000-0005-0000-0000-0000AA130000}"/>
    <cellStyle name="Normal 10 2 2 2 3 6 4" xfId="5032" xr:uid="{00000000-0005-0000-0000-0000AB130000}"/>
    <cellStyle name="Normal 10 2 2 2 3 7" xfId="5033" xr:uid="{00000000-0005-0000-0000-0000AC130000}"/>
    <cellStyle name="Normal 10 2 2 2 3 7 2" xfId="5034" xr:uid="{00000000-0005-0000-0000-0000AD130000}"/>
    <cellStyle name="Normal 10 2 2 2 3 7 3" xfId="5035" xr:uid="{00000000-0005-0000-0000-0000AE130000}"/>
    <cellStyle name="Normal 10 2 2 2 3 8" xfId="5036" xr:uid="{00000000-0005-0000-0000-0000AF130000}"/>
    <cellStyle name="Normal 10 2 2 2 3 8 2" xfId="5037" xr:uid="{00000000-0005-0000-0000-0000B0130000}"/>
    <cellStyle name="Normal 10 2 2 2 3 8 3" xfId="5038" xr:uid="{00000000-0005-0000-0000-0000B1130000}"/>
    <cellStyle name="Normal 10 2 2 2 3 9" xfId="5039" xr:uid="{00000000-0005-0000-0000-0000B2130000}"/>
    <cellStyle name="Normal 10 2 2 2 4" xfId="5040" xr:uid="{00000000-0005-0000-0000-0000B3130000}"/>
    <cellStyle name="Normal 10 2 2 2 4 10" xfId="5041" xr:uid="{00000000-0005-0000-0000-0000B4130000}"/>
    <cellStyle name="Normal 10 2 2 2 4 2" xfId="5042" xr:uid="{00000000-0005-0000-0000-0000B5130000}"/>
    <cellStyle name="Normal 10 2 2 2 4 2 2" xfId="5043" xr:uid="{00000000-0005-0000-0000-0000B6130000}"/>
    <cellStyle name="Normal 10 2 2 2 4 2 2 2" xfId="5044" xr:uid="{00000000-0005-0000-0000-0000B7130000}"/>
    <cellStyle name="Normal 10 2 2 2 4 2 2 3" xfId="5045" xr:uid="{00000000-0005-0000-0000-0000B8130000}"/>
    <cellStyle name="Normal 10 2 2 2 4 2 3" xfId="5046" xr:uid="{00000000-0005-0000-0000-0000B9130000}"/>
    <cellStyle name="Normal 10 2 2 2 4 2 4" xfId="5047" xr:uid="{00000000-0005-0000-0000-0000BA130000}"/>
    <cellStyle name="Normal 10 2 2 2 4 3" xfId="5048" xr:uid="{00000000-0005-0000-0000-0000BB130000}"/>
    <cellStyle name="Normal 10 2 2 2 4 3 2" xfId="5049" xr:uid="{00000000-0005-0000-0000-0000BC130000}"/>
    <cellStyle name="Normal 10 2 2 2 4 3 2 2" xfId="5050" xr:uid="{00000000-0005-0000-0000-0000BD130000}"/>
    <cellStyle name="Normal 10 2 2 2 4 3 2 3" xfId="5051" xr:uid="{00000000-0005-0000-0000-0000BE130000}"/>
    <cellStyle name="Normal 10 2 2 2 4 3 3" xfId="5052" xr:uid="{00000000-0005-0000-0000-0000BF130000}"/>
    <cellStyle name="Normal 10 2 2 2 4 3 4" xfId="5053" xr:uid="{00000000-0005-0000-0000-0000C0130000}"/>
    <cellStyle name="Normal 10 2 2 2 4 4" xfId="5054" xr:uid="{00000000-0005-0000-0000-0000C1130000}"/>
    <cellStyle name="Normal 10 2 2 2 4 4 2" xfId="5055" xr:uid="{00000000-0005-0000-0000-0000C2130000}"/>
    <cellStyle name="Normal 10 2 2 2 4 4 2 2" xfId="5056" xr:uid="{00000000-0005-0000-0000-0000C3130000}"/>
    <cellStyle name="Normal 10 2 2 2 4 4 2 3" xfId="5057" xr:uid="{00000000-0005-0000-0000-0000C4130000}"/>
    <cellStyle name="Normal 10 2 2 2 4 4 3" xfId="5058" xr:uid="{00000000-0005-0000-0000-0000C5130000}"/>
    <cellStyle name="Normal 10 2 2 2 4 4 4" xfId="5059" xr:uid="{00000000-0005-0000-0000-0000C6130000}"/>
    <cellStyle name="Normal 10 2 2 2 4 5" xfId="5060" xr:uid="{00000000-0005-0000-0000-0000C7130000}"/>
    <cellStyle name="Normal 10 2 2 2 4 5 2" xfId="5061" xr:uid="{00000000-0005-0000-0000-0000C8130000}"/>
    <cellStyle name="Normal 10 2 2 2 4 5 2 2" xfId="5062" xr:uid="{00000000-0005-0000-0000-0000C9130000}"/>
    <cellStyle name="Normal 10 2 2 2 4 5 2 3" xfId="5063" xr:uid="{00000000-0005-0000-0000-0000CA130000}"/>
    <cellStyle name="Normal 10 2 2 2 4 5 3" xfId="5064" xr:uid="{00000000-0005-0000-0000-0000CB130000}"/>
    <cellStyle name="Normal 10 2 2 2 4 5 4" xfId="5065" xr:uid="{00000000-0005-0000-0000-0000CC130000}"/>
    <cellStyle name="Normal 10 2 2 2 4 6" xfId="5066" xr:uid="{00000000-0005-0000-0000-0000CD130000}"/>
    <cellStyle name="Normal 10 2 2 2 4 6 2" xfId="5067" xr:uid="{00000000-0005-0000-0000-0000CE130000}"/>
    <cellStyle name="Normal 10 2 2 2 4 6 3" xfId="5068" xr:uid="{00000000-0005-0000-0000-0000CF130000}"/>
    <cellStyle name="Normal 10 2 2 2 4 7" xfId="5069" xr:uid="{00000000-0005-0000-0000-0000D0130000}"/>
    <cellStyle name="Normal 10 2 2 2 4 7 2" xfId="5070" xr:uid="{00000000-0005-0000-0000-0000D1130000}"/>
    <cellStyle name="Normal 10 2 2 2 4 7 3" xfId="5071" xr:uid="{00000000-0005-0000-0000-0000D2130000}"/>
    <cellStyle name="Normal 10 2 2 2 4 8" xfId="5072" xr:uid="{00000000-0005-0000-0000-0000D3130000}"/>
    <cellStyle name="Normal 10 2 2 2 4 9" xfId="5073" xr:uid="{00000000-0005-0000-0000-0000D4130000}"/>
    <cellStyle name="Normal 10 2 2 2 5" xfId="5074" xr:uid="{00000000-0005-0000-0000-0000D5130000}"/>
    <cellStyle name="Normal 10 2 2 2 5 2" xfId="5075" xr:uid="{00000000-0005-0000-0000-0000D6130000}"/>
    <cellStyle name="Normal 10 2 2 2 5 2 2" xfId="5076" xr:uid="{00000000-0005-0000-0000-0000D7130000}"/>
    <cellStyle name="Normal 10 2 2 2 5 2 2 2" xfId="5077" xr:uid="{00000000-0005-0000-0000-0000D8130000}"/>
    <cellStyle name="Normal 10 2 2 2 5 2 2 3" xfId="5078" xr:uid="{00000000-0005-0000-0000-0000D9130000}"/>
    <cellStyle name="Normal 10 2 2 2 5 2 3" xfId="5079" xr:uid="{00000000-0005-0000-0000-0000DA130000}"/>
    <cellStyle name="Normal 10 2 2 2 5 2 4" xfId="5080" xr:uid="{00000000-0005-0000-0000-0000DB130000}"/>
    <cellStyle name="Normal 10 2 2 2 5 3" xfId="5081" xr:uid="{00000000-0005-0000-0000-0000DC130000}"/>
    <cellStyle name="Normal 10 2 2 2 5 3 2" xfId="5082" xr:uid="{00000000-0005-0000-0000-0000DD130000}"/>
    <cellStyle name="Normal 10 2 2 2 5 3 2 2" xfId="5083" xr:uid="{00000000-0005-0000-0000-0000DE130000}"/>
    <cellStyle name="Normal 10 2 2 2 5 3 2 3" xfId="5084" xr:uid="{00000000-0005-0000-0000-0000DF130000}"/>
    <cellStyle name="Normal 10 2 2 2 5 3 3" xfId="5085" xr:uid="{00000000-0005-0000-0000-0000E0130000}"/>
    <cellStyle name="Normal 10 2 2 2 5 3 4" xfId="5086" xr:uid="{00000000-0005-0000-0000-0000E1130000}"/>
    <cellStyle name="Normal 10 2 2 2 5 4" xfId="5087" xr:uid="{00000000-0005-0000-0000-0000E2130000}"/>
    <cellStyle name="Normal 10 2 2 2 5 4 2" xfId="5088" xr:uid="{00000000-0005-0000-0000-0000E3130000}"/>
    <cellStyle name="Normal 10 2 2 2 5 4 2 2" xfId="5089" xr:uid="{00000000-0005-0000-0000-0000E4130000}"/>
    <cellStyle name="Normal 10 2 2 2 5 4 2 3" xfId="5090" xr:uid="{00000000-0005-0000-0000-0000E5130000}"/>
    <cellStyle name="Normal 10 2 2 2 5 4 3" xfId="5091" xr:uid="{00000000-0005-0000-0000-0000E6130000}"/>
    <cellStyle name="Normal 10 2 2 2 5 4 4" xfId="5092" xr:uid="{00000000-0005-0000-0000-0000E7130000}"/>
    <cellStyle name="Normal 10 2 2 2 5 5" xfId="5093" xr:uid="{00000000-0005-0000-0000-0000E8130000}"/>
    <cellStyle name="Normal 10 2 2 2 5 5 2" xfId="5094" xr:uid="{00000000-0005-0000-0000-0000E9130000}"/>
    <cellStyle name="Normal 10 2 2 2 5 5 3" xfId="5095" xr:uid="{00000000-0005-0000-0000-0000EA130000}"/>
    <cellStyle name="Normal 10 2 2 2 5 6" xfId="5096" xr:uid="{00000000-0005-0000-0000-0000EB130000}"/>
    <cellStyle name="Normal 10 2 2 2 5 6 2" xfId="5097" xr:uid="{00000000-0005-0000-0000-0000EC130000}"/>
    <cellStyle name="Normal 10 2 2 2 5 6 3" xfId="5098" xr:uid="{00000000-0005-0000-0000-0000ED130000}"/>
    <cellStyle name="Normal 10 2 2 2 5 7" xfId="5099" xr:uid="{00000000-0005-0000-0000-0000EE130000}"/>
    <cellStyle name="Normal 10 2 2 2 5 8" xfId="5100" xr:uid="{00000000-0005-0000-0000-0000EF130000}"/>
    <cellStyle name="Normal 10 2 2 2 5 9" xfId="5101" xr:uid="{00000000-0005-0000-0000-0000F0130000}"/>
    <cellStyle name="Normal 10 2 2 2 6" xfId="5102" xr:uid="{00000000-0005-0000-0000-0000F1130000}"/>
    <cellStyle name="Normal 10 2 2 2 6 2" xfId="5103" xr:uid="{00000000-0005-0000-0000-0000F2130000}"/>
    <cellStyle name="Normal 10 2 2 2 6 2 2" xfId="5104" xr:uid="{00000000-0005-0000-0000-0000F3130000}"/>
    <cellStyle name="Normal 10 2 2 2 6 2 3" xfId="5105" xr:uid="{00000000-0005-0000-0000-0000F4130000}"/>
    <cellStyle name="Normal 10 2 2 2 6 3" xfId="5106" xr:uid="{00000000-0005-0000-0000-0000F5130000}"/>
    <cellStyle name="Normal 10 2 2 2 6 4" xfId="5107" xr:uid="{00000000-0005-0000-0000-0000F6130000}"/>
    <cellStyle name="Normal 10 2 2 2 7" xfId="5108" xr:uid="{00000000-0005-0000-0000-0000F7130000}"/>
    <cellStyle name="Normal 10 2 2 2 7 2" xfId="5109" xr:uid="{00000000-0005-0000-0000-0000F8130000}"/>
    <cellStyle name="Normal 10 2 2 2 7 2 2" xfId="5110" xr:uid="{00000000-0005-0000-0000-0000F9130000}"/>
    <cellStyle name="Normal 10 2 2 2 7 2 3" xfId="5111" xr:uid="{00000000-0005-0000-0000-0000FA130000}"/>
    <cellStyle name="Normal 10 2 2 2 7 3" xfId="5112" xr:uid="{00000000-0005-0000-0000-0000FB130000}"/>
    <cellStyle name="Normal 10 2 2 2 7 4" xfId="5113" xr:uid="{00000000-0005-0000-0000-0000FC130000}"/>
    <cellStyle name="Normal 10 2 2 2 8" xfId="5114" xr:uid="{00000000-0005-0000-0000-0000FD130000}"/>
    <cellStyle name="Normal 10 2 2 2 8 2" xfId="5115" xr:uid="{00000000-0005-0000-0000-0000FE130000}"/>
    <cellStyle name="Normal 10 2 2 2 8 2 2" xfId="5116" xr:uid="{00000000-0005-0000-0000-0000FF130000}"/>
    <cellStyle name="Normal 10 2 2 2 8 2 3" xfId="5117" xr:uid="{00000000-0005-0000-0000-000000140000}"/>
    <cellStyle name="Normal 10 2 2 2 8 3" xfId="5118" xr:uid="{00000000-0005-0000-0000-000001140000}"/>
    <cellStyle name="Normal 10 2 2 2 8 4" xfId="5119" xr:uid="{00000000-0005-0000-0000-000002140000}"/>
    <cellStyle name="Normal 10 2 2 2 9" xfId="5120" xr:uid="{00000000-0005-0000-0000-000003140000}"/>
    <cellStyle name="Normal 10 2 2 2 9 2" xfId="5121" xr:uid="{00000000-0005-0000-0000-000004140000}"/>
    <cellStyle name="Normal 10 2 2 2 9 3" xfId="5122" xr:uid="{00000000-0005-0000-0000-000005140000}"/>
    <cellStyle name="Normal 10 2 2 3" xfId="5123" xr:uid="{00000000-0005-0000-0000-000006140000}"/>
    <cellStyle name="Normal 10 2 2 3 10" xfId="5124" xr:uid="{00000000-0005-0000-0000-000007140000}"/>
    <cellStyle name="Normal 10 2 2 3 11" xfId="5125" xr:uid="{00000000-0005-0000-0000-000008140000}"/>
    <cellStyle name="Normal 10 2 2 3 2" xfId="5126" xr:uid="{00000000-0005-0000-0000-000009140000}"/>
    <cellStyle name="Normal 10 2 2 3 2 10" xfId="5127" xr:uid="{00000000-0005-0000-0000-00000A140000}"/>
    <cellStyle name="Normal 10 2 2 3 2 2" xfId="5128" xr:uid="{00000000-0005-0000-0000-00000B140000}"/>
    <cellStyle name="Normal 10 2 2 3 2 2 2" xfId="5129" xr:uid="{00000000-0005-0000-0000-00000C140000}"/>
    <cellStyle name="Normal 10 2 2 3 2 2 2 2" xfId="5130" xr:uid="{00000000-0005-0000-0000-00000D140000}"/>
    <cellStyle name="Normal 10 2 2 3 2 2 2 3" xfId="5131" xr:uid="{00000000-0005-0000-0000-00000E140000}"/>
    <cellStyle name="Normal 10 2 2 3 2 2 3" xfId="5132" xr:uid="{00000000-0005-0000-0000-00000F140000}"/>
    <cellStyle name="Normal 10 2 2 3 2 2 4" xfId="5133" xr:uid="{00000000-0005-0000-0000-000010140000}"/>
    <cellStyle name="Normal 10 2 2 3 2 3" xfId="5134" xr:uid="{00000000-0005-0000-0000-000011140000}"/>
    <cellStyle name="Normal 10 2 2 3 2 3 2" xfId="5135" xr:uid="{00000000-0005-0000-0000-000012140000}"/>
    <cellStyle name="Normal 10 2 2 3 2 3 2 2" xfId="5136" xr:uid="{00000000-0005-0000-0000-000013140000}"/>
    <cellStyle name="Normal 10 2 2 3 2 3 2 3" xfId="5137" xr:uid="{00000000-0005-0000-0000-000014140000}"/>
    <cellStyle name="Normal 10 2 2 3 2 3 3" xfId="5138" xr:uid="{00000000-0005-0000-0000-000015140000}"/>
    <cellStyle name="Normal 10 2 2 3 2 3 4" xfId="5139" xr:uid="{00000000-0005-0000-0000-000016140000}"/>
    <cellStyle name="Normal 10 2 2 3 2 4" xfId="5140" xr:uid="{00000000-0005-0000-0000-000017140000}"/>
    <cellStyle name="Normal 10 2 2 3 2 4 2" xfId="5141" xr:uid="{00000000-0005-0000-0000-000018140000}"/>
    <cellStyle name="Normal 10 2 2 3 2 4 2 2" xfId="5142" xr:uid="{00000000-0005-0000-0000-000019140000}"/>
    <cellStyle name="Normal 10 2 2 3 2 4 2 3" xfId="5143" xr:uid="{00000000-0005-0000-0000-00001A140000}"/>
    <cellStyle name="Normal 10 2 2 3 2 4 3" xfId="5144" xr:uid="{00000000-0005-0000-0000-00001B140000}"/>
    <cellStyle name="Normal 10 2 2 3 2 4 4" xfId="5145" xr:uid="{00000000-0005-0000-0000-00001C140000}"/>
    <cellStyle name="Normal 10 2 2 3 2 5" xfId="5146" xr:uid="{00000000-0005-0000-0000-00001D140000}"/>
    <cellStyle name="Normal 10 2 2 3 2 5 2" xfId="5147" xr:uid="{00000000-0005-0000-0000-00001E140000}"/>
    <cellStyle name="Normal 10 2 2 3 2 5 2 2" xfId="5148" xr:uid="{00000000-0005-0000-0000-00001F140000}"/>
    <cellStyle name="Normal 10 2 2 3 2 5 2 3" xfId="5149" xr:uid="{00000000-0005-0000-0000-000020140000}"/>
    <cellStyle name="Normal 10 2 2 3 2 5 3" xfId="5150" xr:uid="{00000000-0005-0000-0000-000021140000}"/>
    <cellStyle name="Normal 10 2 2 3 2 5 4" xfId="5151" xr:uid="{00000000-0005-0000-0000-000022140000}"/>
    <cellStyle name="Normal 10 2 2 3 2 6" xfId="5152" xr:uid="{00000000-0005-0000-0000-000023140000}"/>
    <cellStyle name="Normal 10 2 2 3 2 6 2" xfId="5153" xr:uid="{00000000-0005-0000-0000-000024140000}"/>
    <cellStyle name="Normal 10 2 2 3 2 6 3" xfId="5154" xr:uid="{00000000-0005-0000-0000-000025140000}"/>
    <cellStyle name="Normal 10 2 2 3 2 7" xfId="5155" xr:uid="{00000000-0005-0000-0000-000026140000}"/>
    <cellStyle name="Normal 10 2 2 3 2 7 2" xfId="5156" xr:uid="{00000000-0005-0000-0000-000027140000}"/>
    <cellStyle name="Normal 10 2 2 3 2 7 3" xfId="5157" xr:uid="{00000000-0005-0000-0000-000028140000}"/>
    <cellStyle name="Normal 10 2 2 3 2 8" xfId="5158" xr:uid="{00000000-0005-0000-0000-000029140000}"/>
    <cellStyle name="Normal 10 2 2 3 2 9" xfId="5159" xr:uid="{00000000-0005-0000-0000-00002A140000}"/>
    <cellStyle name="Normal 10 2 2 3 3" xfId="5160" xr:uid="{00000000-0005-0000-0000-00002B140000}"/>
    <cellStyle name="Normal 10 2 2 3 3 2" xfId="5161" xr:uid="{00000000-0005-0000-0000-00002C140000}"/>
    <cellStyle name="Normal 10 2 2 3 3 2 2" xfId="5162" xr:uid="{00000000-0005-0000-0000-00002D140000}"/>
    <cellStyle name="Normal 10 2 2 3 3 2 2 2" xfId="5163" xr:uid="{00000000-0005-0000-0000-00002E140000}"/>
    <cellStyle name="Normal 10 2 2 3 3 2 2 3" xfId="5164" xr:uid="{00000000-0005-0000-0000-00002F140000}"/>
    <cellStyle name="Normal 10 2 2 3 3 2 3" xfId="5165" xr:uid="{00000000-0005-0000-0000-000030140000}"/>
    <cellStyle name="Normal 10 2 2 3 3 2 4" xfId="5166" xr:uid="{00000000-0005-0000-0000-000031140000}"/>
    <cellStyle name="Normal 10 2 2 3 3 3" xfId="5167" xr:uid="{00000000-0005-0000-0000-000032140000}"/>
    <cellStyle name="Normal 10 2 2 3 3 3 2" xfId="5168" xr:uid="{00000000-0005-0000-0000-000033140000}"/>
    <cellStyle name="Normal 10 2 2 3 3 3 2 2" xfId="5169" xr:uid="{00000000-0005-0000-0000-000034140000}"/>
    <cellStyle name="Normal 10 2 2 3 3 3 2 3" xfId="5170" xr:uid="{00000000-0005-0000-0000-000035140000}"/>
    <cellStyle name="Normal 10 2 2 3 3 3 3" xfId="5171" xr:uid="{00000000-0005-0000-0000-000036140000}"/>
    <cellStyle name="Normal 10 2 2 3 3 3 4" xfId="5172" xr:uid="{00000000-0005-0000-0000-000037140000}"/>
    <cellStyle name="Normal 10 2 2 3 3 4" xfId="5173" xr:uid="{00000000-0005-0000-0000-000038140000}"/>
    <cellStyle name="Normal 10 2 2 3 3 4 2" xfId="5174" xr:uid="{00000000-0005-0000-0000-000039140000}"/>
    <cellStyle name="Normal 10 2 2 3 3 4 2 2" xfId="5175" xr:uid="{00000000-0005-0000-0000-00003A140000}"/>
    <cellStyle name="Normal 10 2 2 3 3 4 2 3" xfId="5176" xr:uid="{00000000-0005-0000-0000-00003B140000}"/>
    <cellStyle name="Normal 10 2 2 3 3 4 3" xfId="5177" xr:uid="{00000000-0005-0000-0000-00003C140000}"/>
    <cellStyle name="Normal 10 2 2 3 3 4 4" xfId="5178" xr:uid="{00000000-0005-0000-0000-00003D140000}"/>
    <cellStyle name="Normal 10 2 2 3 3 5" xfId="5179" xr:uid="{00000000-0005-0000-0000-00003E140000}"/>
    <cellStyle name="Normal 10 2 2 3 3 5 2" xfId="5180" xr:uid="{00000000-0005-0000-0000-00003F140000}"/>
    <cellStyle name="Normal 10 2 2 3 3 5 3" xfId="5181" xr:uid="{00000000-0005-0000-0000-000040140000}"/>
    <cellStyle name="Normal 10 2 2 3 3 6" xfId="5182" xr:uid="{00000000-0005-0000-0000-000041140000}"/>
    <cellStyle name="Normal 10 2 2 3 3 6 2" xfId="5183" xr:uid="{00000000-0005-0000-0000-000042140000}"/>
    <cellStyle name="Normal 10 2 2 3 3 6 3" xfId="5184" xr:uid="{00000000-0005-0000-0000-000043140000}"/>
    <cellStyle name="Normal 10 2 2 3 3 7" xfId="5185" xr:uid="{00000000-0005-0000-0000-000044140000}"/>
    <cellStyle name="Normal 10 2 2 3 3 8" xfId="5186" xr:uid="{00000000-0005-0000-0000-000045140000}"/>
    <cellStyle name="Normal 10 2 2 3 3 9" xfId="5187" xr:uid="{00000000-0005-0000-0000-000046140000}"/>
    <cellStyle name="Normal 10 2 2 3 4" xfId="5188" xr:uid="{00000000-0005-0000-0000-000047140000}"/>
    <cellStyle name="Normal 10 2 2 3 4 2" xfId="5189" xr:uid="{00000000-0005-0000-0000-000048140000}"/>
    <cellStyle name="Normal 10 2 2 3 4 2 2" xfId="5190" xr:uid="{00000000-0005-0000-0000-000049140000}"/>
    <cellStyle name="Normal 10 2 2 3 4 2 3" xfId="5191" xr:uid="{00000000-0005-0000-0000-00004A140000}"/>
    <cellStyle name="Normal 10 2 2 3 4 3" xfId="5192" xr:uid="{00000000-0005-0000-0000-00004B140000}"/>
    <cellStyle name="Normal 10 2 2 3 4 4" xfId="5193" xr:uid="{00000000-0005-0000-0000-00004C140000}"/>
    <cellStyle name="Normal 10 2 2 3 5" xfId="5194" xr:uid="{00000000-0005-0000-0000-00004D140000}"/>
    <cellStyle name="Normal 10 2 2 3 5 2" xfId="5195" xr:uid="{00000000-0005-0000-0000-00004E140000}"/>
    <cellStyle name="Normal 10 2 2 3 5 2 2" xfId="5196" xr:uid="{00000000-0005-0000-0000-00004F140000}"/>
    <cellStyle name="Normal 10 2 2 3 5 2 3" xfId="5197" xr:uid="{00000000-0005-0000-0000-000050140000}"/>
    <cellStyle name="Normal 10 2 2 3 5 3" xfId="5198" xr:uid="{00000000-0005-0000-0000-000051140000}"/>
    <cellStyle name="Normal 10 2 2 3 5 4" xfId="5199" xr:uid="{00000000-0005-0000-0000-000052140000}"/>
    <cellStyle name="Normal 10 2 2 3 6" xfId="5200" xr:uid="{00000000-0005-0000-0000-000053140000}"/>
    <cellStyle name="Normal 10 2 2 3 6 2" xfId="5201" xr:uid="{00000000-0005-0000-0000-000054140000}"/>
    <cellStyle name="Normal 10 2 2 3 6 2 2" xfId="5202" xr:uid="{00000000-0005-0000-0000-000055140000}"/>
    <cellStyle name="Normal 10 2 2 3 6 2 3" xfId="5203" xr:uid="{00000000-0005-0000-0000-000056140000}"/>
    <cellStyle name="Normal 10 2 2 3 6 3" xfId="5204" xr:uid="{00000000-0005-0000-0000-000057140000}"/>
    <cellStyle name="Normal 10 2 2 3 6 4" xfId="5205" xr:uid="{00000000-0005-0000-0000-000058140000}"/>
    <cellStyle name="Normal 10 2 2 3 7" xfId="5206" xr:uid="{00000000-0005-0000-0000-000059140000}"/>
    <cellStyle name="Normal 10 2 2 3 7 2" xfId="5207" xr:uid="{00000000-0005-0000-0000-00005A140000}"/>
    <cellStyle name="Normal 10 2 2 3 7 3" xfId="5208" xr:uid="{00000000-0005-0000-0000-00005B140000}"/>
    <cellStyle name="Normal 10 2 2 3 8" xfId="5209" xr:uid="{00000000-0005-0000-0000-00005C140000}"/>
    <cellStyle name="Normal 10 2 2 3 8 2" xfId="5210" xr:uid="{00000000-0005-0000-0000-00005D140000}"/>
    <cellStyle name="Normal 10 2 2 3 8 3" xfId="5211" xr:uid="{00000000-0005-0000-0000-00005E140000}"/>
    <cellStyle name="Normal 10 2 2 3 9" xfId="5212" xr:uid="{00000000-0005-0000-0000-00005F140000}"/>
    <cellStyle name="Normal 10 2 2 4" xfId="5213" xr:uid="{00000000-0005-0000-0000-000060140000}"/>
    <cellStyle name="Normal 10 2 2 4 10" xfId="5214" xr:uid="{00000000-0005-0000-0000-000061140000}"/>
    <cellStyle name="Normal 10 2 2 4 11" xfId="5215" xr:uid="{00000000-0005-0000-0000-000062140000}"/>
    <cellStyle name="Normal 10 2 2 4 2" xfId="5216" xr:uid="{00000000-0005-0000-0000-000063140000}"/>
    <cellStyle name="Normal 10 2 2 4 2 10" xfId="5217" xr:uid="{00000000-0005-0000-0000-000064140000}"/>
    <cellStyle name="Normal 10 2 2 4 2 2" xfId="5218" xr:uid="{00000000-0005-0000-0000-000065140000}"/>
    <cellStyle name="Normal 10 2 2 4 2 2 2" xfId="5219" xr:uid="{00000000-0005-0000-0000-000066140000}"/>
    <cellStyle name="Normal 10 2 2 4 2 2 2 2" xfId="5220" xr:uid="{00000000-0005-0000-0000-000067140000}"/>
    <cellStyle name="Normal 10 2 2 4 2 2 2 3" xfId="5221" xr:uid="{00000000-0005-0000-0000-000068140000}"/>
    <cellStyle name="Normal 10 2 2 4 2 2 3" xfId="5222" xr:uid="{00000000-0005-0000-0000-000069140000}"/>
    <cellStyle name="Normal 10 2 2 4 2 2 4" xfId="5223" xr:uid="{00000000-0005-0000-0000-00006A140000}"/>
    <cellStyle name="Normal 10 2 2 4 2 3" xfId="5224" xr:uid="{00000000-0005-0000-0000-00006B140000}"/>
    <cellStyle name="Normal 10 2 2 4 2 3 2" xfId="5225" xr:uid="{00000000-0005-0000-0000-00006C140000}"/>
    <cellStyle name="Normal 10 2 2 4 2 3 2 2" xfId="5226" xr:uid="{00000000-0005-0000-0000-00006D140000}"/>
    <cellStyle name="Normal 10 2 2 4 2 3 2 3" xfId="5227" xr:uid="{00000000-0005-0000-0000-00006E140000}"/>
    <cellStyle name="Normal 10 2 2 4 2 3 3" xfId="5228" xr:uid="{00000000-0005-0000-0000-00006F140000}"/>
    <cellStyle name="Normal 10 2 2 4 2 3 4" xfId="5229" xr:uid="{00000000-0005-0000-0000-000070140000}"/>
    <cellStyle name="Normal 10 2 2 4 2 4" xfId="5230" xr:uid="{00000000-0005-0000-0000-000071140000}"/>
    <cellStyle name="Normal 10 2 2 4 2 4 2" xfId="5231" xr:uid="{00000000-0005-0000-0000-000072140000}"/>
    <cellStyle name="Normal 10 2 2 4 2 4 2 2" xfId="5232" xr:uid="{00000000-0005-0000-0000-000073140000}"/>
    <cellStyle name="Normal 10 2 2 4 2 4 2 3" xfId="5233" xr:uid="{00000000-0005-0000-0000-000074140000}"/>
    <cellStyle name="Normal 10 2 2 4 2 4 3" xfId="5234" xr:uid="{00000000-0005-0000-0000-000075140000}"/>
    <cellStyle name="Normal 10 2 2 4 2 4 4" xfId="5235" xr:uid="{00000000-0005-0000-0000-000076140000}"/>
    <cellStyle name="Normal 10 2 2 4 2 5" xfId="5236" xr:uid="{00000000-0005-0000-0000-000077140000}"/>
    <cellStyle name="Normal 10 2 2 4 2 5 2" xfId="5237" xr:uid="{00000000-0005-0000-0000-000078140000}"/>
    <cellStyle name="Normal 10 2 2 4 2 5 2 2" xfId="5238" xr:uid="{00000000-0005-0000-0000-000079140000}"/>
    <cellStyle name="Normal 10 2 2 4 2 5 2 3" xfId="5239" xr:uid="{00000000-0005-0000-0000-00007A140000}"/>
    <cellStyle name="Normal 10 2 2 4 2 5 3" xfId="5240" xr:uid="{00000000-0005-0000-0000-00007B140000}"/>
    <cellStyle name="Normal 10 2 2 4 2 5 4" xfId="5241" xr:uid="{00000000-0005-0000-0000-00007C140000}"/>
    <cellStyle name="Normal 10 2 2 4 2 6" xfId="5242" xr:uid="{00000000-0005-0000-0000-00007D140000}"/>
    <cellStyle name="Normal 10 2 2 4 2 6 2" xfId="5243" xr:uid="{00000000-0005-0000-0000-00007E140000}"/>
    <cellStyle name="Normal 10 2 2 4 2 6 3" xfId="5244" xr:uid="{00000000-0005-0000-0000-00007F140000}"/>
    <cellStyle name="Normal 10 2 2 4 2 7" xfId="5245" xr:uid="{00000000-0005-0000-0000-000080140000}"/>
    <cellStyle name="Normal 10 2 2 4 2 7 2" xfId="5246" xr:uid="{00000000-0005-0000-0000-000081140000}"/>
    <cellStyle name="Normal 10 2 2 4 2 7 3" xfId="5247" xr:uid="{00000000-0005-0000-0000-000082140000}"/>
    <cellStyle name="Normal 10 2 2 4 2 8" xfId="5248" xr:uid="{00000000-0005-0000-0000-000083140000}"/>
    <cellStyle name="Normal 10 2 2 4 2 9" xfId="5249" xr:uid="{00000000-0005-0000-0000-000084140000}"/>
    <cellStyle name="Normal 10 2 2 4 3" xfId="5250" xr:uid="{00000000-0005-0000-0000-000085140000}"/>
    <cellStyle name="Normal 10 2 2 4 3 2" xfId="5251" xr:uid="{00000000-0005-0000-0000-000086140000}"/>
    <cellStyle name="Normal 10 2 2 4 3 2 2" xfId="5252" xr:uid="{00000000-0005-0000-0000-000087140000}"/>
    <cellStyle name="Normal 10 2 2 4 3 2 2 2" xfId="5253" xr:uid="{00000000-0005-0000-0000-000088140000}"/>
    <cellStyle name="Normal 10 2 2 4 3 2 2 3" xfId="5254" xr:uid="{00000000-0005-0000-0000-000089140000}"/>
    <cellStyle name="Normal 10 2 2 4 3 2 3" xfId="5255" xr:uid="{00000000-0005-0000-0000-00008A140000}"/>
    <cellStyle name="Normal 10 2 2 4 3 2 4" xfId="5256" xr:uid="{00000000-0005-0000-0000-00008B140000}"/>
    <cellStyle name="Normal 10 2 2 4 3 3" xfId="5257" xr:uid="{00000000-0005-0000-0000-00008C140000}"/>
    <cellStyle name="Normal 10 2 2 4 3 3 2" xfId="5258" xr:uid="{00000000-0005-0000-0000-00008D140000}"/>
    <cellStyle name="Normal 10 2 2 4 3 3 2 2" xfId="5259" xr:uid="{00000000-0005-0000-0000-00008E140000}"/>
    <cellStyle name="Normal 10 2 2 4 3 3 2 3" xfId="5260" xr:uid="{00000000-0005-0000-0000-00008F140000}"/>
    <cellStyle name="Normal 10 2 2 4 3 3 3" xfId="5261" xr:uid="{00000000-0005-0000-0000-000090140000}"/>
    <cellStyle name="Normal 10 2 2 4 3 3 4" xfId="5262" xr:uid="{00000000-0005-0000-0000-000091140000}"/>
    <cellStyle name="Normal 10 2 2 4 3 4" xfId="5263" xr:uid="{00000000-0005-0000-0000-000092140000}"/>
    <cellStyle name="Normal 10 2 2 4 3 4 2" xfId="5264" xr:uid="{00000000-0005-0000-0000-000093140000}"/>
    <cellStyle name="Normal 10 2 2 4 3 4 2 2" xfId="5265" xr:uid="{00000000-0005-0000-0000-000094140000}"/>
    <cellStyle name="Normal 10 2 2 4 3 4 2 3" xfId="5266" xr:uid="{00000000-0005-0000-0000-000095140000}"/>
    <cellStyle name="Normal 10 2 2 4 3 4 3" xfId="5267" xr:uid="{00000000-0005-0000-0000-000096140000}"/>
    <cellStyle name="Normal 10 2 2 4 3 4 4" xfId="5268" xr:uid="{00000000-0005-0000-0000-000097140000}"/>
    <cellStyle name="Normal 10 2 2 4 3 5" xfId="5269" xr:uid="{00000000-0005-0000-0000-000098140000}"/>
    <cellStyle name="Normal 10 2 2 4 3 5 2" xfId="5270" xr:uid="{00000000-0005-0000-0000-000099140000}"/>
    <cellStyle name="Normal 10 2 2 4 3 5 3" xfId="5271" xr:uid="{00000000-0005-0000-0000-00009A140000}"/>
    <cellStyle name="Normal 10 2 2 4 3 6" xfId="5272" xr:uid="{00000000-0005-0000-0000-00009B140000}"/>
    <cellStyle name="Normal 10 2 2 4 3 6 2" xfId="5273" xr:uid="{00000000-0005-0000-0000-00009C140000}"/>
    <cellStyle name="Normal 10 2 2 4 3 6 3" xfId="5274" xr:uid="{00000000-0005-0000-0000-00009D140000}"/>
    <cellStyle name="Normal 10 2 2 4 3 7" xfId="5275" xr:uid="{00000000-0005-0000-0000-00009E140000}"/>
    <cellStyle name="Normal 10 2 2 4 3 8" xfId="5276" xr:uid="{00000000-0005-0000-0000-00009F140000}"/>
    <cellStyle name="Normal 10 2 2 4 3 9" xfId="5277" xr:uid="{00000000-0005-0000-0000-0000A0140000}"/>
    <cellStyle name="Normal 10 2 2 4 4" xfId="5278" xr:uid="{00000000-0005-0000-0000-0000A1140000}"/>
    <cellStyle name="Normal 10 2 2 4 4 2" xfId="5279" xr:uid="{00000000-0005-0000-0000-0000A2140000}"/>
    <cellStyle name="Normal 10 2 2 4 4 2 2" xfId="5280" xr:uid="{00000000-0005-0000-0000-0000A3140000}"/>
    <cellStyle name="Normal 10 2 2 4 4 2 3" xfId="5281" xr:uid="{00000000-0005-0000-0000-0000A4140000}"/>
    <cellStyle name="Normal 10 2 2 4 4 3" xfId="5282" xr:uid="{00000000-0005-0000-0000-0000A5140000}"/>
    <cellStyle name="Normal 10 2 2 4 4 4" xfId="5283" xr:uid="{00000000-0005-0000-0000-0000A6140000}"/>
    <cellStyle name="Normal 10 2 2 4 5" xfId="5284" xr:uid="{00000000-0005-0000-0000-0000A7140000}"/>
    <cellStyle name="Normal 10 2 2 4 5 2" xfId="5285" xr:uid="{00000000-0005-0000-0000-0000A8140000}"/>
    <cellStyle name="Normal 10 2 2 4 5 2 2" xfId="5286" xr:uid="{00000000-0005-0000-0000-0000A9140000}"/>
    <cellStyle name="Normal 10 2 2 4 5 2 3" xfId="5287" xr:uid="{00000000-0005-0000-0000-0000AA140000}"/>
    <cellStyle name="Normal 10 2 2 4 5 3" xfId="5288" xr:uid="{00000000-0005-0000-0000-0000AB140000}"/>
    <cellStyle name="Normal 10 2 2 4 5 4" xfId="5289" xr:uid="{00000000-0005-0000-0000-0000AC140000}"/>
    <cellStyle name="Normal 10 2 2 4 6" xfId="5290" xr:uid="{00000000-0005-0000-0000-0000AD140000}"/>
    <cellStyle name="Normal 10 2 2 4 6 2" xfId="5291" xr:uid="{00000000-0005-0000-0000-0000AE140000}"/>
    <cellStyle name="Normal 10 2 2 4 6 2 2" xfId="5292" xr:uid="{00000000-0005-0000-0000-0000AF140000}"/>
    <cellStyle name="Normal 10 2 2 4 6 2 3" xfId="5293" xr:uid="{00000000-0005-0000-0000-0000B0140000}"/>
    <cellStyle name="Normal 10 2 2 4 6 3" xfId="5294" xr:uid="{00000000-0005-0000-0000-0000B1140000}"/>
    <cellStyle name="Normal 10 2 2 4 6 4" xfId="5295" xr:uid="{00000000-0005-0000-0000-0000B2140000}"/>
    <cellStyle name="Normal 10 2 2 4 7" xfId="5296" xr:uid="{00000000-0005-0000-0000-0000B3140000}"/>
    <cellStyle name="Normal 10 2 2 4 7 2" xfId="5297" xr:uid="{00000000-0005-0000-0000-0000B4140000}"/>
    <cellStyle name="Normal 10 2 2 4 7 3" xfId="5298" xr:uid="{00000000-0005-0000-0000-0000B5140000}"/>
    <cellStyle name="Normal 10 2 2 4 8" xfId="5299" xr:uid="{00000000-0005-0000-0000-0000B6140000}"/>
    <cellStyle name="Normal 10 2 2 4 8 2" xfId="5300" xr:uid="{00000000-0005-0000-0000-0000B7140000}"/>
    <cellStyle name="Normal 10 2 2 4 8 3" xfId="5301" xr:uid="{00000000-0005-0000-0000-0000B8140000}"/>
    <cellStyle name="Normal 10 2 2 4 9" xfId="5302" xr:uid="{00000000-0005-0000-0000-0000B9140000}"/>
    <cellStyle name="Normal 10 2 2 5" xfId="5303" xr:uid="{00000000-0005-0000-0000-0000BA140000}"/>
    <cellStyle name="Normal 10 2 2 5 10" xfId="5304" xr:uid="{00000000-0005-0000-0000-0000BB140000}"/>
    <cellStyle name="Normal 10 2 2 5 2" xfId="5305" xr:uid="{00000000-0005-0000-0000-0000BC140000}"/>
    <cellStyle name="Normal 10 2 2 5 2 2" xfId="5306" xr:uid="{00000000-0005-0000-0000-0000BD140000}"/>
    <cellStyle name="Normal 10 2 2 5 2 2 2" xfId="5307" xr:uid="{00000000-0005-0000-0000-0000BE140000}"/>
    <cellStyle name="Normal 10 2 2 5 2 2 3" xfId="5308" xr:uid="{00000000-0005-0000-0000-0000BF140000}"/>
    <cellStyle name="Normal 10 2 2 5 2 3" xfId="5309" xr:uid="{00000000-0005-0000-0000-0000C0140000}"/>
    <cellStyle name="Normal 10 2 2 5 2 4" xfId="5310" xr:uid="{00000000-0005-0000-0000-0000C1140000}"/>
    <cellStyle name="Normal 10 2 2 5 3" xfId="5311" xr:uid="{00000000-0005-0000-0000-0000C2140000}"/>
    <cellStyle name="Normal 10 2 2 5 3 2" xfId="5312" xr:uid="{00000000-0005-0000-0000-0000C3140000}"/>
    <cellStyle name="Normal 10 2 2 5 3 2 2" xfId="5313" xr:uid="{00000000-0005-0000-0000-0000C4140000}"/>
    <cellStyle name="Normal 10 2 2 5 3 2 3" xfId="5314" xr:uid="{00000000-0005-0000-0000-0000C5140000}"/>
    <cellStyle name="Normal 10 2 2 5 3 3" xfId="5315" xr:uid="{00000000-0005-0000-0000-0000C6140000}"/>
    <cellStyle name="Normal 10 2 2 5 3 4" xfId="5316" xr:uid="{00000000-0005-0000-0000-0000C7140000}"/>
    <cellStyle name="Normal 10 2 2 5 4" xfId="5317" xr:uid="{00000000-0005-0000-0000-0000C8140000}"/>
    <cellStyle name="Normal 10 2 2 5 4 2" xfId="5318" xr:uid="{00000000-0005-0000-0000-0000C9140000}"/>
    <cellStyle name="Normal 10 2 2 5 4 2 2" xfId="5319" xr:uid="{00000000-0005-0000-0000-0000CA140000}"/>
    <cellStyle name="Normal 10 2 2 5 4 2 3" xfId="5320" xr:uid="{00000000-0005-0000-0000-0000CB140000}"/>
    <cellStyle name="Normal 10 2 2 5 4 3" xfId="5321" xr:uid="{00000000-0005-0000-0000-0000CC140000}"/>
    <cellStyle name="Normal 10 2 2 5 4 4" xfId="5322" xr:uid="{00000000-0005-0000-0000-0000CD140000}"/>
    <cellStyle name="Normal 10 2 2 5 5" xfId="5323" xr:uid="{00000000-0005-0000-0000-0000CE140000}"/>
    <cellStyle name="Normal 10 2 2 5 5 2" xfId="5324" xr:uid="{00000000-0005-0000-0000-0000CF140000}"/>
    <cellStyle name="Normal 10 2 2 5 5 2 2" xfId="5325" xr:uid="{00000000-0005-0000-0000-0000D0140000}"/>
    <cellStyle name="Normal 10 2 2 5 5 2 3" xfId="5326" xr:uid="{00000000-0005-0000-0000-0000D1140000}"/>
    <cellStyle name="Normal 10 2 2 5 5 3" xfId="5327" xr:uid="{00000000-0005-0000-0000-0000D2140000}"/>
    <cellStyle name="Normal 10 2 2 5 5 4" xfId="5328" xr:uid="{00000000-0005-0000-0000-0000D3140000}"/>
    <cellStyle name="Normal 10 2 2 5 6" xfId="5329" xr:uid="{00000000-0005-0000-0000-0000D4140000}"/>
    <cellStyle name="Normal 10 2 2 5 6 2" xfId="5330" xr:uid="{00000000-0005-0000-0000-0000D5140000}"/>
    <cellStyle name="Normal 10 2 2 5 6 3" xfId="5331" xr:uid="{00000000-0005-0000-0000-0000D6140000}"/>
    <cellStyle name="Normal 10 2 2 5 7" xfId="5332" xr:uid="{00000000-0005-0000-0000-0000D7140000}"/>
    <cellStyle name="Normal 10 2 2 5 7 2" xfId="5333" xr:uid="{00000000-0005-0000-0000-0000D8140000}"/>
    <cellStyle name="Normal 10 2 2 5 7 3" xfId="5334" xr:uid="{00000000-0005-0000-0000-0000D9140000}"/>
    <cellStyle name="Normal 10 2 2 5 8" xfId="5335" xr:uid="{00000000-0005-0000-0000-0000DA140000}"/>
    <cellStyle name="Normal 10 2 2 5 9" xfId="5336" xr:uid="{00000000-0005-0000-0000-0000DB140000}"/>
    <cellStyle name="Normal 10 2 2 6" xfId="5337" xr:uid="{00000000-0005-0000-0000-0000DC140000}"/>
    <cellStyle name="Normal 10 2 2 6 2" xfId="5338" xr:uid="{00000000-0005-0000-0000-0000DD140000}"/>
    <cellStyle name="Normal 10 2 2 6 2 2" xfId="5339" xr:uid="{00000000-0005-0000-0000-0000DE140000}"/>
    <cellStyle name="Normal 10 2 2 6 2 2 2" xfId="5340" xr:uid="{00000000-0005-0000-0000-0000DF140000}"/>
    <cellStyle name="Normal 10 2 2 6 2 2 3" xfId="5341" xr:uid="{00000000-0005-0000-0000-0000E0140000}"/>
    <cellStyle name="Normal 10 2 2 6 2 3" xfId="5342" xr:uid="{00000000-0005-0000-0000-0000E1140000}"/>
    <cellStyle name="Normal 10 2 2 6 2 4" xfId="5343" xr:uid="{00000000-0005-0000-0000-0000E2140000}"/>
    <cellStyle name="Normal 10 2 2 6 3" xfId="5344" xr:uid="{00000000-0005-0000-0000-0000E3140000}"/>
    <cellStyle name="Normal 10 2 2 6 3 2" xfId="5345" xr:uid="{00000000-0005-0000-0000-0000E4140000}"/>
    <cellStyle name="Normal 10 2 2 6 3 2 2" xfId="5346" xr:uid="{00000000-0005-0000-0000-0000E5140000}"/>
    <cellStyle name="Normal 10 2 2 6 3 2 3" xfId="5347" xr:uid="{00000000-0005-0000-0000-0000E6140000}"/>
    <cellStyle name="Normal 10 2 2 6 3 3" xfId="5348" xr:uid="{00000000-0005-0000-0000-0000E7140000}"/>
    <cellStyle name="Normal 10 2 2 6 3 4" xfId="5349" xr:uid="{00000000-0005-0000-0000-0000E8140000}"/>
    <cellStyle name="Normal 10 2 2 6 4" xfId="5350" xr:uid="{00000000-0005-0000-0000-0000E9140000}"/>
    <cellStyle name="Normal 10 2 2 6 4 2" xfId="5351" xr:uid="{00000000-0005-0000-0000-0000EA140000}"/>
    <cellStyle name="Normal 10 2 2 6 4 2 2" xfId="5352" xr:uid="{00000000-0005-0000-0000-0000EB140000}"/>
    <cellStyle name="Normal 10 2 2 6 4 2 3" xfId="5353" xr:uid="{00000000-0005-0000-0000-0000EC140000}"/>
    <cellStyle name="Normal 10 2 2 6 4 3" xfId="5354" xr:uid="{00000000-0005-0000-0000-0000ED140000}"/>
    <cellStyle name="Normal 10 2 2 6 4 4" xfId="5355" xr:uid="{00000000-0005-0000-0000-0000EE140000}"/>
    <cellStyle name="Normal 10 2 2 6 5" xfId="5356" xr:uid="{00000000-0005-0000-0000-0000EF140000}"/>
    <cellStyle name="Normal 10 2 2 6 5 2" xfId="5357" xr:uid="{00000000-0005-0000-0000-0000F0140000}"/>
    <cellStyle name="Normal 10 2 2 6 5 3" xfId="5358" xr:uid="{00000000-0005-0000-0000-0000F1140000}"/>
    <cellStyle name="Normal 10 2 2 6 6" xfId="5359" xr:uid="{00000000-0005-0000-0000-0000F2140000}"/>
    <cellStyle name="Normal 10 2 2 6 6 2" xfId="5360" xr:uid="{00000000-0005-0000-0000-0000F3140000}"/>
    <cellStyle name="Normal 10 2 2 6 6 3" xfId="5361" xr:uid="{00000000-0005-0000-0000-0000F4140000}"/>
    <cellStyle name="Normal 10 2 2 6 7" xfId="5362" xr:uid="{00000000-0005-0000-0000-0000F5140000}"/>
    <cellStyle name="Normal 10 2 2 6 8" xfId="5363" xr:uid="{00000000-0005-0000-0000-0000F6140000}"/>
    <cellStyle name="Normal 10 2 2 6 9" xfId="5364" xr:uid="{00000000-0005-0000-0000-0000F7140000}"/>
    <cellStyle name="Normal 10 2 2 7" xfId="5365" xr:uid="{00000000-0005-0000-0000-0000F8140000}"/>
    <cellStyle name="Normal 10 2 2 7 2" xfId="5366" xr:uid="{00000000-0005-0000-0000-0000F9140000}"/>
    <cellStyle name="Normal 10 2 2 7 2 2" xfId="5367" xr:uid="{00000000-0005-0000-0000-0000FA140000}"/>
    <cellStyle name="Normal 10 2 2 7 2 3" xfId="5368" xr:uid="{00000000-0005-0000-0000-0000FB140000}"/>
    <cellStyle name="Normal 10 2 2 7 3" xfId="5369" xr:uid="{00000000-0005-0000-0000-0000FC140000}"/>
    <cellStyle name="Normal 10 2 2 7 4" xfId="5370" xr:uid="{00000000-0005-0000-0000-0000FD140000}"/>
    <cellStyle name="Normal 10 2 2 8" xfId="5371" xr:uid="{00000000-0005-0000-0000-0000FE140000}"/>
    <cellStyle name="Normal 10 2 2 8 2" xfId="5372" xr:uid="{00000000-0005-0000-0000-0000FF140000}"/>
    <cellStyle name="Normal 10 2 2 8 2 2" xfId="5373" xr:uid="{00000000-0005-0000-0000-000000150000}"/>
    <cellStyle name="Normal 10 2 2 8 2 3" xfId="5374" xr:uid="{00000000-0005-0000-0000-000001150000}"/>
    <cellStyle name="Normal 10 2 2 8 3" xfId="5375" xr:uid="{00000000-0005-0000-0000-000002150000}"/>
    <cellStyle name="Normal 10 2 2 8 4" xfId="5376" xr:uid="{00000000-0005-0000-0000-000003150000}"/>
    <cellStyle name="Normal 10 2 2 9" xfId="5377" xr:uid="{00000000-0005-0000-0000-000004150000}"/>
    <cellStyle name="Normal 10 2 2 9 2" xfId="5378" xr:uid="{00000000-0005-0000-0000-000005150000}"/>
    <cellStyle name="Normal 10 2 2 9 2 2" xfId="5379" xr:uid="{00000000-0005-0000-0000-000006150000}"/>
    <cellStyle name="Normal 10 2 2 9 2 3" xfId="5380" xr:uid="{00000000-0005-0000-0000-000007150000}"/>
    <cellStyle name="Normal 10 2 2 9 3" xfId="5381" xr:uid="{00000000-0005-0000-0000-000008150000}"/>
    <cellStyle name="Normal 10 2 2 9 4" xfId="5382" xr:uid="{00000000-0005-0000-0000-000009150000}"/>
    <cellStyle name="Normal 10 2 3" xfId="5383" xr:uid="{00000000-0005-0000-0000-00000A150000}"/>
    <cellStyle name="Normal 10 2 3 10" xfId="5384" xr:uid="{00000000-0005-0000-0000-00000B150000}"/>
    <cellStyle name="Normal 10 2 3 10 2" xfId="5385" xr:uid="{00000000-0005-0000-0000-00000C150000}"/>
    <cellStyle name="Normal 10 2 3 10 3" xfId="5386" xr:uid="{00000000-0005-0000-0000-00000D150000}"/>
    <cellStyle name="Normal 10 2 3 11" xfId="5387" xr:uid="{00000000-0005-0000-0000-00000E150000}"/>
    <cellStyle name="Normal 10 2 3 12" xfId="5388" xr:uid="{00000000-0005-0000-0000-00000F150000}"/>
    <cellStyle name="Normal 10 2 3 13" xfId="5389" xr:uid="{00000000-0005-0000-0000-000010150000}"/>
    <cellStyle name="Normal 10 2 3 2" xfId="5390" xr:uid="{00000000-0005-0000-0000-000011150000}"/>
    <cellStyle name="Normal 10 2 3 2 10" xfId="5391" xr:uid="{00000000-0005-0000-0000-000012150000}"/>
    <cellStyle name="Normal 10 2 3 2 11" xfId="5392" xr:uid="{00000000-0005-0000-0000-000013150000}"/>
    <cellStyle name="Normal 10 2 3 2 2" xfId="5393" xr:uid="{00000000-0005-0000-0000-000014150000}"/>
    <cellStyle name="Normal 10 2 3 2 2 10" xfId="5394" xr:uid="{00000000-0005-0000-0000-000015150000}"/>
    <cellStyle name="Normal 10 2 3 2 2 2" xfId="5395" xr:uid="{00000000-0005-0000-0000-000016150000}"/>
    <cellStyle name="Normal 10 2 3 2 2 2 2" xfId="5396" xr:uid="{00000000-0005-0000-0000-000017150000}"/>
    <cellStyle name="Normal 10 2 3 2 2 2 2 2" xfId="5397" xr:uid="{00000000-0005-0000-0000-000018150000}"/>
    <cellStyle name="Normal 10 2 3 2 2 2 2 3" xfId="5398" xr:uid="{00000000-0005-0000-0000-000019150000}"/>
    <cellStyle name="Normal 10 2 3 2 2 2 3" xfId="5399" xr:uid="{00000000-0005-0000-0000-00001A150000}"/>
    <cellStyle name="Normal 10 2 3 2 2 2 4" xfId="5400" xr:uid="{00000000-0005-0000-0000-00001B150000}"/>
    <cellStyle name="Normal 10 2 3 2 2 3" xfId="5401" xr:uid="{00000000-0005-0000-0000-00001C150000}"/>
    <cellStyle name="Normal 10 2 3 2 2 3 2" xfId="5402" xr:uid="{00000000-0005-0000-0000-00001D150000}"/>
    <cellStyle name="Normal 10 2 3 2 2 3 2 2" xfId="5403" xr:uid="{00000000-0005-0000-0000-00001E150000}"/>
    <cellStyle name="Normal 10 2 3 2 2 3 2 3" xfId="5404" xr:uid="{00000000-0005-0000-0000-00001F150000}"/>
    <cellStyle name="Normal 10 2 3 2 2 3 3" xfId="5405" xr:uid="{00000000-0005-0000-0000-000020150000}"/>
    <cellStyle name="Normal 10 2 3 2 2 3 4" xfId="5406" xr:uid="{00000000-0005-0000-0000-000021150000}"/>
    <cellStyle name="Normal 10 2 3 2 2 4" xfId="5407" xr:uid="{00000000-0005-0000-0000-000022150000}"/>
    <cellStyle name="Normal 10 2 3 2 2 4 2" xfId="5408" xr:uid="{00000000-0005-0000-0000-000023150000}"/>
    <cellStyle name="Normal 10 2 3 2 2 4 2 2" xfId="5409" xr:uid="{00000000-0005-0000-0000-000024150000}"/>
    <cellStyle name="Normal 10 2 3 2 2 4 2 3" xfId="5410" xr:uid="{00000000-0005-0000-0000-000025150000}"/>
    <cellStyle name="Normal 10 2 3 2 2 4 3" xfId="5411" xr:uid="{00000000-0005-0000-0000-000026150000}"/>
    <cellStyle name="Normal 10 2 3 2 2 4 4" xfId="5412" xr:uid="{00000000-0005-0000-0000-000027150000}"/>
    <cellStyle name="Normal 10 2 3 2 2 5" xfId="5413" xr:uid="{00000000-0005-0000-0000-000028150000}"/>
    <cellStyle name="Normal 10 2 3 2 2 5 2" xfId="5414" xr:uid="{00000000-0005-0000-0000-000029150000}"/>
    <cellStyle name="Normal 10 2 3 2 2 5 2 2" xfId="5415" xr:uid="{00000000-0005-0000-0000-00002A150000}"/>
    <cellStyle name="Normal 10 2 3 2 2 5 2 3" xfId="5416" xr:uid="{00000000-0005-0000-0000-00002B150000}"/>
    <cellStyle name="Normal 10 2 3 2 2 5 3" xfId="5417" xr:uid="{00000000-0005-0000-0000-00002C150000}"/>
    <cellStyle name="Normal 10 2 3 2 2 5 4" xfId="5418" xr:uid="{00000000-0005-0000-0000-00002D150000}"/>
    <cellStyle name="Normal 10 2 3 2 2 6" xfId="5419" xr:uid="{00000000-0005-0000-0000-00002E150000}"/>
    <cellStyle name="Normal 10 2 3 2 2 6 2" xfId="5420" xr:uid="{00000000-0005-0000-0000-00002F150000}"/>
    <cellStyle name="Normal 10 2 3 2 2 6 3" xfId="5421" xr:uid="{00000000-0005-0000-0000-000030150000}"/>
    <cellStyle name="Normal 10 2 3 2 2 7" xfId="5422" xr:uid="{00000000-0005-0000-0000-000031150000}"/>
    <cellStyle name="Normal 10 2 3 2 2 7 2" xfId="5423" xr:uid="{00000000-0005-0000-0000-000032150000}"/>
    <cellStyle name="Normal 10 2 3 2 2 7 3" xfId="5424" xr:uid="{00000000-0005-0000-0000-000033150000}"/>
    <cellStyle name="Normal 10 2 3 2 2 8" xfId="5425" xr:uid="{00000000-0005-0000-0000-000034150000}"/>
    <cellStyle name="Normal 10 2 3 2 2 9" xfId="5426" xr:uid="{00000000-0005-0000-0000-000035150000}"/>
    <cellStyle name="Normal 10 2 3 2 3" xfId="5427" xr:uid="{00000000-0005-0000-0000-000036150000}"/>
    <cellStyle name="Normal 10 2 3 2 3 2" xfId="5428" xr:uid="{00000000-0005-0000-0000-000037150000}"/>
    <cellStyle name="Normal 10 2 3 2 3 2 2" xfId="5429" xr:uid="{00000000-0005-0000-0000-000038150000}"/>
    <cellStyle name="Normal 10 2 3 2 3 2 2 2" xfId="5430" xr:uid="{00000000-0005-0000-0000-000039150000}"/>
    <cellStyle name="Normal 10 2 3 2 3 2 2 3" xfId="5431" xr:uid="{00000000-0005-0000-0000-00003A150000}"/>
    <cellStyle name="Normal 10 2 3 2 3 2 3" xfId="5432" xr:uid="{00000000-0005-0000-0000-00003B150000}"/>
    <cellStyle name="Normal 10 2 3 2 3 2 4" xfId="5433" xr:uid="{00000000-0005-0000-0000-00003C150000}"/>
    <cellStyle name="Normal 10 2 3 2 3 3" xfId="5434" xr:uid="{00000000-0005-0000-0000-00003D150000}"/>
    <cellStyle name="Normal 10 2 3 2 3 3 2" xfId="5435" xr:uid="{00000000-0005-0000-0000-00003E150000}"/>
    <cellStyle name="Normal 10 2 3 2 3 3 2 2" xfId="5436" xr:uid="{00000000-0005-0000-0000-00003F150000}"/>
    <cellStyle name="Normal 10 2 3 2 3 3 2 3" xfId="5437" xr:uid="{00000000-0005-0000-0000-000040150000}"/>
    <cellStyle name="Normal 10 2 3 2 3 3 3" xfId="5438" xr:uid="{00000000-0005-0000-0000-000041150000}"/>
    <cellStyle name="Normal 10 2 3 2 3 3 4" xfId="5439" xr:uid="{00000000-0005-0000-0000-000042150000}"/>
    <cellStyle name="Normal 10 2 3 2 3 4" xfId="5440" xr:uid="{00000000-0005-0000-0000-000043150000}"/>
    <cellStyle name="Normal 10 2 3 2 3 4 2" xfId="5441" xr:uid="{00000000-0005-0000-0000-000044150000}"/>
    <cellStyle name="Normal 10 2 3 2 3 4 2 2" xfId="5442" xr:uid="{00000000-0005-0000-0000-000045150000}"/>
    <cellStyle name="Normal 10 2 3 2 3 4 2 3" xfId="5443" xr:uid="{00000000-0005-0000-0000-000046150000}"/>
    <cellStyle name="Normal 10 2 3 2 3 4 3" xfId="5444" xr:uid="{00000000-0005-0000-0000-000047150000}"/>
    <cellStyle name="Normal 10 2 3 2 3 4 4" xfId="5445" xr:uid="{00000000-0005-0000-0000-000048150000}"/>
    <cellStyle name="Normal 10 2 3 2 3 5" xfId="5446" xr:uid="{00000000-0005-0000-0000-000049150000}"/>
    <cellStyle name="Normal 10 2 3 2 3 5 2" xfId="5447" xr:uid="{00000000-0005-0000-0000-00004A150000}"/>
    <cellStyle name="Normal 10 2 3 2 3 5 3" xfId="5448" xr:uid="{00000000-0005-0000-0000-00004B150000}"/>
    <cellStyle name="Normal 10 2 3 2 3 6" xfId="5449" xr:uid="{00000000-0005-0000-0000-00004C150000}"/>
    <cellStyle name="Normal 10 2 3 2 3 6 2" xfId="5450" xr:uid="{00000000-0005-0000-0000-00004D150000}"/>
    <cellStyle name="Normal 10 2 3 2 3 6 3" xfId="5451" xr:uid="{00000000-0005-0000-0000-00004E150000}"/>
    <cellStyle name="Normal 10 2 3 2 3 7" xfId="5452" xr:uid="{00000000-0005-0000-0000-00004F150000}"/>
    <cellStyle name="Normal 10 2 3 2 3 8" xfId="5453" xr:uid="{00000000-0005-0000-0000-000050150000}"/>
    <cellStyle name="Normal 10 2 3 2 3 9" xfId="5454" xr:uid="{00000000-0005-0000-0000-000051150000}"/>
    <cellStyle name="Normal 10 2 3 2 4" xfId="5455" xr:uid="{00000000-0005-0000-0000-000052150000}"/>
    <cellStyle name="Normal 10 2 3 2 4 2" xfId="5456" xr:uid="{00000000-0005-0000-0000-000053150000}"/>
    <cellStyle name="Normal 10 2 3 2 4 2 2" xfId="5457" xr:uid="{00000000-0005-0000-0000-000054150000}"/>
    <cellStyle name="Normal 10 2 3 2 4 2 3" xfId="5458" xr:uid="{00000000-0005-0000-0000-000055150000}"/>
    <cellStyle name="Normal 10 2 3 2 4 3" xfId="5459" xr:uid="{00000000-0005-0000-0000-000056150000}"/>
    <cellStyle name="Normal 10 2 3 2 4 4" xfId="5460" xr:uid="{00000000-0005-0000-0000-000057150000}"/>
    <cellStyle name="Normal 10 2 3 2 5" xfId="5461" xr:uid="{00000000-0005-0000-0000-000058150000}"/>
    <cellStyle name="Normal 10 2 3 2 5 2" xfId="5462" xr:uid="{00000000-0005-0000-0000-000059150000}"/>
    <cellStyle name="Normal 10 2 3 2 5 2 2" xfId="5463" xr:uid="{00000000-0005-0000-0000-00005A150000}"/>
    <cellStyle name="Normal 10 2 3 2 5 2 3" xfId="5464" xr:uid="{00000000-0005-0000-0000-00005B150000}"/>
    <cellStyle name="Normal 10 2 3 2 5 3" xfId="5465" xr:uid="{00000000-0005-0000-0000-00005C150000}"/>
    <cellStyle name="Normal 10 2 3 2 5 4" xfId="5466" xr:uid="{00000000-0005-0000-0000-00005D150000}"/>
    <cellStyle name="Normal 10 2 3 2 6" xfId="5467" xr:uid="{00000000-0005-0000-0000-00005E150000}"/>
    <cellStyle name="Normal 10 2 3 2 6 2" xfId="5468" xr:uid="{00000000-0005-0000-0000-00005F150000}"/>
    <cellStyle name="Normal 10 2 3 2 6 2 2" xfId="5469" xr:uid="{00000000-0005-0000-0000-000060150000}"/>
    <cellStyle name="Normal 10 2 3 2 6 2 3" xfId="5470" xr:uid="{00000000-0005-0000-0000-000061150000}"/>
    <cellStyle name="Normal 10 2 3 2 6 3" xfId="5471" xr:uid="{00000000-0005-0000-0000-000062150000}"/>
    <cellStyle name="Normal 10 2 3 2 6 4" xfId="5472" xr:uid="{00000000-0005-0000-0000-000063150000}"/>
    <cellStyle name="Normal 10 2 3 2 7" xfId="5473" xr:uid="{00000000-0005-0000-0000-000064150000}"/>
    <cellStyle name="Normal 10 2 3 2 7 2" xfId="5474" xr:uid="{00000000-0005-0000-0000-000065150000}"/>
    <cellStyle name="Normal 10 2 3 2 7 3" xfId="5475" xr:uid="{00000000-0005-0000-0000-000066150000}"/>
    <cellStyle name="Normal 10 2 3 2 8" xfId="5476" xr:uid="{00000000-0005-0000-0000-000067150000}"/>
    <cellStyle name="Normal 10 2 3 2 8 2" xfId="5477" xr:uid="{00000000-0005-0000-0000-000068150000}"/>
    <cellStyle name="Normal 10 2 3 2 8 3" xfId="5478" xr:uid="{00000000-0005-0000-0000-000069150000}"/>
    <cellStyle name="Normal 10 2 3 2 9" xfId="5479" xr:uid="{00000000-0005-0000-0000-00006A150000}"/>
    <cellStyle name="Normal 10 2 3 3" xfId="5480" xr:uid="{00000000-0005-0000-0000-00006B150000}"/>
    <cellStyle name="Normal 10 2 3 3 10" xfId="5481" xr:uid="{00000000-0005-0000-0000-00006C150000}"/>
    <cellStyle name="Normal 10 2 3 3 11" xfId="5482" xr:uid="{00000000-0005-0000-0000-00006D150000}"/>
    <cellStyle name="Normal 10 2 3 3 2" xfId="5483" xr:uid="{00000000-0005-0000-0000-00006E150000}"/>
    <cellStyle name="Normal 10 2 3 3 2 10" xfId="5484" xr:uid="{00000000-0005-0000-0000-00006F150000}"/>
    <cellStyle name="Normal 10 2 3 3 2 2" xfId="5485" xr:uid="{00000000-0005-0000-0000-000070150000}"/>
    <cellStyle name="Normal 10 2 3 3 2 2 2" xfId="5486" xr:uid="{00000000-0005-0000-0000-000071150000}"/>
    <cellStyle name="Normal 10 2 3 3 2 2 2 2" xfId="5487" xr:uid="{00000000-0005-0000-0000-000072150000}"/>
    <cellStyle name="Normal 10 2 3 3 2 2 2 3" xfId="5488" xr:uid="{00000000-0005-0000-0000-000073150000}"/>
    <cellStyle name="Normal 10 2 3 3 2 2 3" xfId="5489" xr:uid="{00000000-0005-0000-0000-000074150000}"/>
    <cellStyle name="Normal 10 2 3 3 2 2 4" xfId="5490" xr:uid="{00000000-0005-0000-0000-000075150000}"/>
    <cellStyle name="Normal 10 2 3 3 2 3" xfId="5491" xr:uid="{00000000-0005-0000-0000-000076150000}"/>
    <cellStyle name="Normal 10 2 3 3 2 3 2" xfId="5492" xr:uid="{00000000-0005-0000-0000-000077150000}"/>
    <cellStyle name="Normal 10 2 3 3 2 3 2 2" xfId="5493" xr:uid="{00000000-0005-0000-0000-000078150000}"/>
    <cellStyle name="Normal 10 2 3 3 2 3 2 3" xfId="5494" xr:uid="{00000000-0005-0000-0000-000079150000}"/>
    <cellStyle name="Normal 10 2 3 3 2 3 3" xfId="5495" xr:uid="{00000000-0005-0000-0000-00007A150000}"/>
    <cellStyle name="Normal 10 2 3 3 2 3 4" xfId="5496" xr:uid="{00000000-0005-0000-0000-00007B150000}"/>
    <cellStyle name="Normal 10 2 3 3 2 4" xfId="5497" xr:uid="{00000000-0005-0000-0000-00007C150000}"/>
    <cellStyle name="Normal 10 2 3 3 2 4 2" xfId="5498" xr:uid="{00000000-0005-0000-0000-00007D150000}"/>
    <cellStyle name="Normal 10 2 3 3 2 4 2 2" xfId="5499" xr:uid="{00000000-0005-0000-0000-00007E150000}"/>
    <cellStyle name="Normal 10 2 3 3 2 4 2 3" xfId="5500" xr:uid="{00000000-0005-0000-0000-00007F150000}"/>
    <cellStyle name="Normal 10 2 3 3 2 4 3" xfId="5501" xr:uid="{00000000-0005-0000-0000-000080150000}"/>
    <cellStyle name="Normal 10 2 3 3 2 4 4" xfId="5502" xr:uid="{00000000-0005-0000-0000-000081150000}"/>
    <cellStyle name="Normal 10 2 3 3 2 5" xfId="5503" xr:uid="{00000000-0005-0000-0000-000082150000}"/>
    <cellStyle name="Normal 10 2 3 3 2 5 2" xfId="5504" xr:uid="{00000000-0005-0000-0000-000083150000}"/>
    <cellStyle name="Normal 10 2 3 3 2 5 2 2" xfId="5505" xr:uid="{00000000-0005-0000-0000-000084150000}"/>
    <cellStyle name="Normal 10 2 3 3 2 5 2 3" xfId="5506" xr:uid="{00000000-0005-0000-0000-000085150000}"/>
    <cellStyle name="Normal 10 2 3 3 2 5 3" xfId="5507" xr:uid="{00000000-0005-0000-0000-000086150000}"/>
    <cellStyle name="Normal 10 2 3 3 2 5 4" xfId="5508" xr:uid="{00000000-0005-0000-0000-000087150000}"/>
    <cellStyle name="Normal 10 2 3 3 2 6" xfId="5509" xr:uid="{00000000-0005-0000-0000-000088150000}"/>
    <cellStyle name="Normal 10 2 3 3 2 6 2" xfId="5510" xr:uid="{00000000-0005-0000-0000-000089150000}"/>
    <cellStyle name="Normal 10 2 3 3 2 6 3" xfId="5511" xr:uid="{00000000-0005-0000-0000-00008A150000}"/>
    <cellStyle name="Normal 10 2 3 3 2 7" xfId="5512" xr:uid="{00000000-0005-0000-0000-00008B150000}"/>
    <cellStyle name="Normal 10 2 3 3 2 7 2" xfId="5513" xr:uid="{00000000-0005-0000-0000-00008C150000}"/>
    <cellStyle name="Normal 10 2 3 3 2 7 3" xfId="5514" xr:uid="{00000000-0005-0000-0000-00008D150000}"/>
    <cellStyle name="Normal 10 2 3 3 2 8" xfId="5515" xr:uid="{00000000-0005-0000-0000-00008E150000}"/>
    <cellStyle name="Normal 10 2 3 3 2 9" xfId="5516" xr:uid="{00000000-0005-0000-0000-00008F150000}"/>
    <cellStyle name="Normal 10 2 3 3 3" xfId="5517" xr:uid="{00000000-0005-0000-0000-000090150000}"/>
    <cellStyle name="Normal 10 2 3 3 3 2" xfId="5518" xr:uid="{00000000-0005-0000-0000-000091150000}"/>
    <cellStyle name="Normal 10 2 3 3 3 2 2" xfId="5519" xr:uid="{00000000-0005-0000-0000-000092150000}"/>
    <cellStyle name="Normal 10 2 3 3 3 2 2 2" xfId="5520" xr:uid="{00000000-0005-0000-0000-000093150000}"/>
    <cellStyle name="Normal 10 2 3 3 3 2 2 3" xfId="5521" xr:uid="{00000000-0005-0000-0000-000094150000}"/>
    <cellStyle name="Normal 10 2 3 3 3 2 3" xfId="5522" xr:uid="{00000000-0005-0000-0000-000095150000}"/>
    <cellStyle name="Normal 10 2 3 3 3 2 4" xfId="5523" xr:uid="{00000000-0005-0000-0000-000096150000}"/>
    <cellStyle name="Normal 10 2 3 3 3 3" xfId="5524" xr:uid="{00000000-0005-0000-0000-000097150000}"/>
    <cellStyle name="Normal 10 2 3 3 3 3 2" xfId="5525" xr:uid="{00000000-0005-0000-0000-000098150000}"/>
    <cellStyle name="Normal 10 2 3 3 3 3 2 2" xfId="5526" xr:uid="{00000000-0005-0000-0000-000099150000}"/>
    <cellStyle name="Normal 10 2 3 3 3 3 2 3" xfId="5527" xr:uid="{00000000-0005-0000-0000-00009A150000}"/>
    <cellStyle name="Normal 10 2 3 3 3 3 3" xfId="5528" xr:uid="{00000000-0005-0000-0000-00009B150000}"/>
    <cellStyle name="Normal 10 2 3 3 3 3 4" xfId="5529" xr:uid="{00000000-0005-0000-0000-00009C150000}"/>
    <cellStyle name="Normal 10 2 3 3 3 4" xfId="5530" xr:uid="{00000000-0005-0000-0000-00009D150000}"/>
    <cellStyle name="Normal 10 2 3 3 3 4 2" xfId="5531" xr:uid="{00000000-0005-0000-0000-00009E150000}"/>
    <cellStyle name="Normal 10 2 3 3 3 4 2 2" xfId="5532" xr:uid="{00000000-0005-0000-0000-00009F150000}"/>
    <cellStyle name="Normal 10 2 3 3 3 4 2 3" xfId="5533" xr:uid="{00000000-0005-0000-0000-0000A0150000}"/>
    <cellStyle name="Normal 10 2 3 3 3 4 3" xfId="5534" xr:uid="{00000000-0005-0000-0000-0000A1150000}"/>
    <cellStyle name="Normal 10 2 3 3 3 4 4" xfId="5535" xr:uid="{00000000-0005-0000-0000-0000A2150000}"/>
    <cellStyle name="Normal 10 2 3 3 3 5" xfId="5536" xr:uid="{00000000-0005-0000-0000-0000A3150000}"/>
    <cellStyle name="Normal 10 2 3 3 3 5 2" xfId="5537" xr:uid="{00000000-0005-0000-0000-0000A4150000}"/>
    <cellStyle name="Normal 10 2 3 3 3 5 3" xfId="5538" xr:uid="{00000000-0005-0000-0000-0000A5150000}"/>
    <cellStyle name="Normal 10 2 3 3 3 6" xfId="5539" xr:uid="{00000000-0005-0000-0000-0000A6150000}"/>
    <cellStyle name="Normal 10 2 3 3 3 6 2" xfId="5540" xr:uid="{00000000-0005-0000-0000-0000A7150000}"/>
    <cellStyle name="Normal 10 2 3 3 3 6 3" xfId="5541" xr:uid="{00000000-0005-0000-0000-0000A8150000}"/>
    <cellStyle name="Normal 10 2 3 3 3 7" xfId="5542" xr:uid="{00000000-0005-0000-0000-0000A9150000}"/>
    <cellStyle name="Normal 10 2 3 3 3 8" xfId="5543" xr:uid="{00000000-0005-0000-0000-0000AA150000}"/>
    <cellStyle name="Normal 10 2 3 3 3 9" xfId="5544" xr:uid="{00000000-0005-0000-0000-0000AB150000}"/>
    <cellStyle name="Normal 10 2 3 3 4" xfId="5545" xr:uid="{00000000-0005-0000-0000-0000AC150000}"/>
    <cellStyle name="Normal 10 2 3 3 4 2" xfId="5546" xr:uid="{00000000-0005-0000-0000-0000AD150000}"/>
    <cellStyle name="Normal 10 2 3 3 4 2 2" xfId="5547" xr:uid="{00000000-0005-0000-0000-0000AE150000}"/>
    <cellStyle name="Normal 10 2 3 3 4 2 3" xfId="5548" xr:uid="{00000000-0005-0000-0000-0000AF150000}"/>
    <cellStyle name="Normal 10 2 3 3 4 3" xfId="5549" xr:uid="{00000000-0005-0000-0000-0000B0150000}"/>
    <cellStyle name="Normal 10 2 3 3 4 4" xfId="5550" xr:uid="{00000000-0005-0000-0000-0000B1150000}"/>
    <cellStyle name="Normal 10 2 3 3 5" xfId="5551" xr:uid="{00000000-0005-0000-0000-0000B2150000}"/>
    <cellStyle name="Normal 10 2 3 3 5 2" xfId="5552" xr:uid="{00000000-0005-0000-0000-0000B3150000}"/>
    <cellStyle name="Normal 10 2 3 3 5 2 2" xfId="5553" xr:uid="{00000000-0005-0000-0000-0000B4150000}"/>
    <cellStyle name="Normal 10 2 3 3 5 2 3" xfId="5554" xr:uid="{00000000-0005-0000-0000-0000B5150000}"/>
    <cellStyle name="Normal 10 2 3 3 5 3" xfId="5555" xr:uid="{00000000-0005-0000-0000-0000B6150000}"/>
    <cellStyle name="Normal 10 2 3 3 5 4" xfId="5556" xr:uid="{00000000-0005-0000-0000-0000B7150000}"/>
    <cellStyle name="Normal 10 2 3 3 6" xfId="5557" xr:uid="{00000000-0005-0000-0000-0000B8150000}"/>
    <cellStyle name="Normal 10 2 3 3 6 2" xfId="5558" xr:uid="{00000000-0005-0000-0000-0000B9150000}"/>
    <cellStyle name="Normal 10 2 3 3 6 2 2" xfId="5559" xr:uid="{00000000-0005-0000-0000-0000BA150000}"/>
    <cellStyle name="Normal 10 2 3 3 6 2 3" xfId="5560" xr:uid="{00000000-0005-0000-0000-0000BB150000}"/>
    <cellStyle name="Normal 10 2 3 3 6 3" xfId="5561" xr:uid="{00000000-0005-0000-0000-0000BC150000}"/>
    <cellStyle name="Normal 10 2 3 3 6 4" xfId="5562" xr:uid="{00000000-0005-0000-0000-0000BD150000}"/>
    <cellStyle name="Normal 10 2 3 3 7" xfId="5563" xr:uid="{00000000-0005-0000-0000-0000BE150000}"/>
    <cellStyle name="Normal 10 2 3 3 7 2" xfId="5564" xr:uid="{00000000-0005-0000-0000-0000BF150000}"/>
    <cellStyle name="Normal 10 2 3 3 7 3" xfId="5565" xr:uid="{00000000-0005-0000-0000-0000C0150000}"/>
    <cellStyle name="Normal 10 2 3 3 8" xfId="5566" xr:uid="{00000000-0005-0000-0000-0000C1150000}"/>
    <cellStyle name="Normal 10 2 3 3 8 2" xfId="5567" xr:uid="{00000000-0005-0000-0000-0000C2150000}"/>
    <cellStyle name="Normal 10 2 3 3 8 3" xfId="5568" xr:uid="{00000000-0005-0000-0000-0000C3150000}"/>
    <cellStyle name="Normal 10 2 3 3 9" xfId="5569" xr:uid="{00000000-0005-0000-0000-0000C4150000}"/>
    <cellStyle name="Normal 10 2 3 4" xfId="5570" xr:uid="{00000000-0005-0000-0000-0000C5150000}"/>
    <cellStyle name="Normal 10 2 3 4 10" xfId="5571" xr:uid="{00000000-0005-0000-0000-0000C6150000}"/>
    <cellStyle name="Normal 10 2 3 4 2" xfId="5572" xr:uid="{00000000-0005-0000-0000-0000C7150000}"/>
    <cellStyle name="Normal 10 2 3 4 2 2" xfId="5573" xr:uid="{00000000-0005-0000-0000-0000C8150000}"/>
    <cellStyle name="Normal 10 2 3 4 2 2 2" xfId="5574" xr:uid="{00000000-0005-0000-0000-0000C9150000}"/>
    <cellStyle name="Normal 10 2 3 4 2 2 3" xfId="5575" xr:uid="{00000000-0005-0000-0000-0000CA150000}"/>
    <cellStyle name="Normal 10 2 3 4 2 3" xfId="5576" xr:uid="{00000000-0005-0000-0000-0000CB150000}"/>
    <cellStyle name="Normal 10 2 3 4 2 4" xfId="5577" xr:uid="{00000000-0005-0000-0000-0000CC150000}"/>
    <cellStyle name="Normal 10 2 3 4 3" xfId="5578" xr:uid="{00000000-0005-0000-0000-0000CD150000}"/>
    <cellStyle name="Normal 10 2 3 4 3 2" xfId="5579" xr:uid="{00000000-0005-0000-0000-0000CE150000}"/>
    <cellStyle name="Normal 10 2 3 4 3 2 2" xfId="5580" xr:uid="{00000000-0005-0000-0000-0000CF150000}"/>
    <cellStyle name="Normal 10 2 3 4 3 2 3" xfId="5581" xr:uid="{00000000-0005-0000-0000-0000D0150000}"/>
    <cellStyle name="Normal 10 2 3 4 3 3" xfId="5582" xr:uid="{00000000-0005-0000-0000-0000D1150000}"/>
    <cellStyle name="Normal 10 2 3 4 3 4" xfId="5583" xr:uid="{00000000-0005-0000-0000-0000D2150000}"/>
    <cellStyle name="Normal 10 2 3 4 4" xfId="5584" xr:uid="{00000000-0005-0000-0000-0000D3150000}"/>
    <cellStyle name="Normal 10 2 3 4 4 2" xfId="5585" xr:uid="{00000000-0005-0000-0000-0000D4150000}"/>
    <cellStyle name="Normal 10 2 3 4 4 2 2" xfId="5586" xr:uid="{00000000-0005-0000-0000-0000D5150000}"/>
    <cellStyle name="Normal 10 2 3 4 4 2 3" xfId="5587" xr:uid="{00000000-0005-0000-0000-0000D6150000}"/>
    <cellStyle name="Normal 10 2 3 4 4 3" xfId="5588" xr:uid="{00000000-0005-0000-0000-0000D7150000}"/>
    <cellStyle name="Normal 10 2 3 4 4 4" xfId="5589" xr:uid="{00000000-0005-0000-0000-0000D8150000}"/>
    <cellStyle name="Normal 10 2 3 4 5" xfId="5590" xr:uid="{00000000-0005-0000-0000-0000D9150000}"/>
    <cellStyle name="Normal 10 2 3 4 5 2" xfId="5591" xr:uid="{00000000-0005-0000-0000-0000DA150000}"/>
    <cellStyle name="Normal 10 2 3 4 5 2 2" xfId="5592" xr:uid="{00000000-0005-0000-0000-0000DB150000}"/>
    <cellStyle name="Normal 10 2 3 4 5 2 3" xfId="5593" xr:uid="{00000000-0005-0000-0000-0000DC150000}"/>
    <cellStyle name="Normal 10 2 3 4 5 3" xfId="5594" xr:uid="{00000000-0005-0000-0000-0000DD150000}"/>
    <cellStyle name="Normal 10 2 3 4 5 4" xfId="5595" xr:uid="{00000000-0005-0000-0000-0000DE150000}"/>
    <cellStyle name="Normal 10 2 3 4 6" xfId="5596" xr:uid="{00000000-0005-0000-0000-0000DF150000}"/>
    <cellStyle name="Normal 10 2 3 4 6 2" xfId="5597" xr:uid="{00000000-0005-0000-0000-0000E0150000}"/>
    <cellStyle name="Normal 10 2 3 4 6 3" xfId="5598" xr:uid="{00000000-0005-0000-0000-0000E1150000}"/>
    <cellStyle name="Normal 10 2 3 4 7" xfId="5599" xr:uid="{00000000-0005-0000-0000-0000E2150000}"/>
    <cellStyle name="Normal 10 2 3 4 7 2" xfId="5600" xr:uid="{00000000-0005-0000-0000-0000E3150000}"/>
    <cellStyle name="Normal 10 2 3 4 7 3" xfId="5601" xr:uid="{00000000-0005-0000-0000-0000E4150000}"/>
    <cellStyle name="Normal 10 2 3 4 8" xfId="5602" xr:uid="{00000000-0005-0000-0000-0000E5150000}"/>
    <cellStyle name="Normal 10 2 3 4 9" xfId="5603" xr:uid="{00000000-0005-0000-0000-0000E6150000}"/>
    <cellStyle name="Normal 10 2 3 5" xfId="5604" xr:uid="{00000000-0005-0000-0000-0000E7150000}"/>
    <cellStyle name="Normal 10 2 3 5 2" xfId="5605" xr:uid="{00000000-0005-0000-0000-0000E8150000}"/>
    <cellStyle name="Normal 10 2 3 5 2 2" xfId="5606" xr:uid="{00000000-0005-0000-0000-0000E9150000}"/>
    <cellStyle name="Normal 10 2 3 5 2 2 2" xfId="5607" xr:uid="{00000000-0005-0000-0000-0000EA150000}"/>
    <cellStyle name="Normal 10 2 3 5 2 2 3" xfId="5608" xr:uid="{00000000-0005-0000-0000-0000EB150000}"/>
    <cellStyle name="Normal 10 2 3 5 2 3" xfId="5609" xr:uid="{00000000-0005-0000-0000-0000EC150000}"/>
    <cellStyle name="Normal 10 2 3 5 2 4" xfId="5610" xr:uid="{00000000-0005-0000-0000-0000ED150000}"/>
    <cellStyle name="Normal 10 2 3 5 3" xfId="5611" xr:uid="{00000000-0005-0000-0000-0000EE150000}"/>
    <cellStyle name="Normal 10 2 3 5 3 2" xfId="5612" xr:uid="{00000000-0005-0000-0000-0000EF150000}"/>
    <cellStyle name="Normal 10 2 3 5 3 2 2" xfId="5613" xr:uid="{00000000-0005-0000-0000-0000F0150000}"/>
    <cellStyle name="Normal 10 2 3 5 3 2 3" xfId="5614" xr:uid="{00000000-0005-0000-0000-0000F1150000}"/>
    <cellStyle name="Normal 10 2 3 5 3 3" xfId="5615" xr:uid="{00000000-0005-0000-0000-0000F2150000}"/>
    <cellStyle name="Normal 10 2 3 5 3 4" xfId="5616" xr:uid="{00000000-0005-0000-0000-0000F3150000}"/>
    <cellStyle name="Normal 10 2 3 5 4" xfId="5617" xr:uid="{00000000-0005-0000-0000-0000F4150000}"/>
    <cellStyle name="Normal 10 2 3 5 4 2" xfId="5618" xr:uid="{00000000-0005-0000-0000-0000F5150000}"/>
    <cellStyle name="Normal 10 2 3 5 4 2 2" xfId="5619" xr:uid="{00000000-0005-0000-0000-0000F6150000}"/>
    <cellStyle name="Normal 10 2 3 5 4 2 3" xfId="5620" xr:uid="{00000000-0005-0000-0000-0000F7150000}"/>
    <cellStyle name="Normal 10 2 3 5 4 3" xfId="5621" xr:uid="{00000000-0005-0000-0000-0000F8150000}"/>
    <cellStyle name="Normal 10 2 3 5 4 4" xfId="5622" xr:uid="{00000000-0005-0000-0000-0000F9150000}"/>
    <cellStyle name="Normal 10 2 3 5 5" xfId="5623" xr:uid="{00000000-0005-0000-0000-0000FA150000}"/>
    <cellStyle name="Normal 10 2 3 5 5 2" xfId="5624" xr:uid="{00000000-0005-0000-0000-0000FB150000}"/>
    <cellStyle name="Normal 10 2 3 5 5 3" xfId="5625" xr:uid="{00000000-0005-0000-0000-0000FC150000}"/>
    <cellStyle name="Normal 10 2 3 5 6" xfId="5626" xr:uid="{00000000-0005-0000-0000-0000FD150000}"/>
    <cellStyle name="Normal 10 2 3 5 6 2" xfId="5627" xr:uid="{00000000-0005-0000-0000-0000FE150000}"/>
    <cellStyle name="Normal 10 2 3 5 6 3" xfId="5628" xr:uid="{00000000-0005-0000-0000-0000FF150000}"/>
    <cellStyle name="Normal 10 2 3 5 7" xfId="5629" xr:uid="{00000000-0005-0000-0000-000000160000}"/>
    <cellStyle name="Normal 10 2 3 5 8" xfId="5630" xr:uid="{00000000-0005-0000-0000-000001160000}"/>
    <cellStyle name="Normal 10 2 3 5 9" xfId="5631" xr:uid="{00000000-0005-0000-0000-000002160000}"/>
    <cellStyle name="Normal 10 2 3 6" xfId="5632" xr:uid="{00000000-0005-0000-0000-000003160000}"/>
    <cellStyle name="Normal 10 2 3 6 2" xfId="5633" xr:uid="{00000000-0005-0000-0000-000004160000}"/>
    <cellStyle name="Normal 10 2 3 6 2 2" xfId="5634" xr:uid="{00000000-0005-0000-0000-000005160000}"/>
    <cellStyle name="Normal 10 2 3 6 2 3" xfId="5635" xr:uid="{00000000-0005-0000-0000-000006160000}"/>
    <cellStyle name="Normal 10 2 3 6 3" xfId="5636" xr:uid="{00000000-0005-0000-0000-000007160000}"/>
    <cellStyle name="Normal 10 2 3 6 4" xfId="5637" xr:uid="{00000000-0005-0000-0000-000008160000}"/>
    <cellStyle name="Normal 10 2 3 7" xfId="5638" xr:uid="{00000000-0005-0000-0000-000009160000}"/>
    <cellStyle name="Normal 10 2 3 7 2" xfId="5639" xr:uid="{00000000-0005-0000-0000-00000A160000}"/>
    <cellStyle name="Normal 10 2 3 7 2 2" xfId="5640" xr:uid="{00000000-0005-0000-0000-00000B160000}"/>
    <cellStyle name="Normal 10 2 3 7 2 3" xfId="5641" xr:uid="{00000000-0005-0000-0000-00000C160000}"/>
    <cellStyle name="Normal 10 2 3 7 3" xfId="5642" xr:uid="{00000000-0005-0000-0000-00000D160000}"/>
    <cellStyle name="Normal 10 2 3 7 4" xfId="5643" xr:uid="{00000000-0005-0000-0000-00000E160000}"/>
    <cellStyle name="Normal 10 2 3 8" xfId="5644" xr:uid="{00000000-0005-0000-0000-00000F160000}"/>
    <cellStyle name="Normal 10 2 3 8 2" xfId="5645" xr:uid="{00000000-0005-0000-0000-000010160000}"/>
    <cellStyle name="Normal 10 2 3 8 2 2" xfId="5646" xr:uid="{00000000-0005-0000-0000-000011160000}"/>
    <cellStyle name="Normal 10 2 3 8 2 3" xfId="5647" xr:uid="{00000000-0005-0000-0000-000012160000}"/>
    <cellStyle name="Normal 10 2 3 8 3" xfId="5648" xr:uid="{00000000-0005-0000-0000-000013160000}"/>
    <cellStyle name="Normal 10 2 3 8 4" xfId="5649" xr:uid="{00000000-0005-0000-0000-000014160000}"/>
    <cellStyle name="Normal 10 2 3 9" xfId="5650" xr:uid="{00000000-0005-0000-0000-000015160000}"/>
    <cellStyle name="Normal 10 2 3 9 2" xfId="5651" xr:uid="{00000000-0005-0000-0000-000016160000}"/>
    <cellStyle name="Normal 10 2 3 9 3" xfId="5652" xr:uid="{00000000-0005-0000-0000-000017160000}"/>
    <cellStyle name="Normal 10 2 4" xfId="5653" xr:uid="{00000000-0005-0000-0000-000018160000}"/>
    <cellStyle name="Normal 10 2 4 10" xfId="5654" xr:uid="{00000000-0005-0000-0000-000019160000}"/>
    <cellStyle name="Normal 10 2 4 11" xfId="5655" xr:uid="{00000000-0005-0000-0000-00001A160000}"/>
    <cellStyle name="Normal 10 2 4 2" xfId="5656" xr:uid="{00000000-0005-0000-0000-00001B160000}"/>
    <cellStyle name="Normal 10 2 4 2 10" xfId="5657" xr:uid="{00000000-0005-0000-0000-00001C160000}"/>
    <cellStyle name="Normal 10 2 4 2 2" xfId="5658" xr:uid="{00000000-0005-0000-0000-00001D160000}"/>
    <cellStyle name="Normal 10 2 4 2 2 2" xfId="5659" xr:uid="{00000000-0005-0000-0000-00001E160000}"/>
    <cellStyle name="Normal 10 2 4 2 2 2 2" xfId="5660" xr:uid="{00000000-0005-0000-0000-00001F160000}"/>
    <cellStyle name="Normal 10 2 4 2 2 2 3" xfId="5661" xr:uid="{00000000-0005-0000-0000-000020160000}"/>
    <cellStyle name="Normal 10 2 4 2 2 3" xfId="5662" xr:uid="{00000000-0005-0000-0000-000021160000}"/>
    <cellStyle name="Normal 10 2 4 2 2 4" xfId="5663" xr:uid="{00000000-0005-0000-0000-000022160000}"/>
    <cellStyle name="Normal 10 2 4 2 3" xfId="5664" xr:uid="{00000000-0005-0000-0000-000023160000}"/>
    <cellStyle name="Normal 10 2 4 2 3 2" xfId="5665" xr:uid="{00000000-0005-0000-0000-000024160000}"/>
    <cellStyle name="Normal 10 2 4 2 3 2 2" xfId="5666" xr:uid="{00000000-0005-0000-0000-000025160000}"/>
    <cellStyle name="Normal 10 2 4 2 3 2 3" xfId="5667" xr:uid="{00000000-0005-0000-0000-000026160000}"/>
    <cellStyle name="Normal 10 2 4 2 3 3" xfId="5668" xr:uid="{00000000-0005-0000-0000-000027160000}"/>
    <cellStyle name="Normal 10 2 4 2 3 4" xfId="5669" xr:uid="{00000000-0005-0000-0000-000028160000}"/>
    <cellStyle name="Normal 10 2 4 2 4" xfId="5670" xr:uid="{00000000-0005-0000-0000-000029160000}"/>
    <cellStyle name="Normal 10 2 4 2 4 2" xfId="5671" xr:uid="{00000000-0005-0000-0000-00002A160000}"/>
    <cellStyle name="Normal 10 2 4 2 4 2 2" xfId="5672" xr:uid="{00000000-0005-0000-0000-00002B160000}"/>
    <cellStyle name="Normal 10 2 4 2 4 2 3" xfId="5673" xr:uid="{00000000-0005-0000-0000-00002C160000}"/>
    <cellStyle name="Normal 10 2 4 2 4 3" xfId="5674" xr:uid="{00000000-0005-0000-0000-00002D160000}"/>
    <cellStyle name="Normal 10 2 4 2 4 4" xfId="5675" xr:uid="{00000000-0005-0000-0000-00002E160000}"/>
    <cellStyle name="Normal 10 2 4 2 5" xfId="5676" xr:uid="{00000000-0005-0000-0000-00002F160000}"/>
    <cellStyle name="Normal 10 2 4 2 5 2" xfId="5677" xr:uid="{00000000-0005-0000-0000-000030160000}"/>
    <cellStyle name="Normal 10 2 4 2 5 2 2" xfId="5678" xr:uid="{00000000-0005-0000-0000-000031160000}"/>
    <cellStyle name="Normal 10 2 4 2 5 2 3" xfId="5679" xr:uid="{00000000-0005-0000-0000-000032160000}"/>
    <cellStyle name="Normal 10 2 4 2 5 3" xfId="5680" xr:uid="{00000000-0005-0000-0000-000033160000}"/>
    <cellStyle name="Normal 10 2 4 2 5 4" xfId="5681" xr:uid="{00000000-0005-0000-0000-000034160000}"/>
    <cellStyle name="Normal 10 2 4 2 6" xfId="5682" xr:uid="{00000000-0005-0000-0000-000035160000}"/>
    <cellStyle name="Normal 10 2 4 2 6 2" xfId="5683" xr:uid="{00000000-0005-0000-0000-000036160000}"/>
    <cellStyle name="Normal 10 2 4 2 6 3" xfId="5684" xr:uid="{00000000-0005-0000-0000-000037160000}"/>
    <cellStyle name="Normal 10 2 4 2 7" xfId="5685" xr:uid="{00000000-0005-0000-0000-000038160000}"/>
    <cellStyle name="Normal 10 2 4 2 7 2" xfId="5686" xr:uid="{00000000-0005-0000-0000-000039160000}"/>
    <cellStyle name="Normal 10 2 4 2 7 3" xfId="5687" xr:uid="{00000000-0005-0000-0000-00003A160000}"/>
    <cellStyle name="Normal 10 2 4 2 8" xfId="5688" xr:uid="{00000000-0005-0000-0000-00003B160000}"/>
    <cellStyle name="Normal 10 2 4 2 9" xfId="5689" xr:uid="{00000000-0005-0000-0000-00003C160000}"/>
    <cellStyle name="Normal 10 2 4 3" xfId="5690" xr:uid="{00000000-0005-0000-0000-00003D160000}"/>
    <cellStyle name="Normal 10 2 4 3 2" xfId="5691" xr:uid="{00000000-0005-0000-0000-00003E160000}"/>
    <cellStyle name="Normal 10 2 4 3 2 2" xfId="5692" xr:uid="{00000000-0005-0000-0000-00003F160000}"/>
    <cellStyle name="Normal 10 2 4 3 2 2 2" xfId="5693" xr:uid="{00000000-0005-0000-0000-000040160000}"/>
    <cellStyle name="Normal 10 2 4 3 2 2 3" xfId="5694" xr:uid="{00000000-0005-0000-0000-000041160000}"/>
    <cellStyle name="Normal 10 2 4 3 2 3" xfId="5695" xr:uid="{00000000-0005-0000-0000-000042160000}"/>
    <cellStyle name="Normal 10 2 4 3 2 4" xfId="5696" xr:uid="{00000000-0005-0000-0000-000043160000}"/>
    <cellStyle name="Normal 10 2 4 3 3" xfId="5697" xr:uid="{00000000-0005-0000-0000-000044160000}"/>
    <cellStyle name="Normal 10 2 4 3 3 2" xfId="5698" xr:uid="{00000000-0005-0000-0000-000045160000}"/>
    <cellStyle name="Normal 10 2 4 3 3 2 2" xfId="5699" xr:uid="{00000000-0005-0000-0000-000046160000}"/>
    <cellStyle name="Normal 10 2 4 3 3 2 3" xfId="5700" xr:uid="{00000000-0005-0000-0000-000047160000}"/>
    <cellStyle name="Normal 10 2 4 3 3 3" xfId="5701" xr:uid="{00000000-0005-0000-0000-000048160000}"/>
    <cellStyle name="Normal 10 2 4 3 3 4" xfId="5702" xr:uid="{00000000-0005-0000-0000-000049160000}"/>
    <cellStyle name="Normal 10 2 4 3 4" xfId="5703" xr:uid="{00000000-0005-0000-0000-00004A160000}"/>
    <cellStyle name="Normal 10 2 4 3 4 2" xfId="5704" xr:uid="{00000000-0005-0000-0000-00004B160000}"/>
    <cellStyle name="Normal 10 2 4 3 4 2 2" xfId="5705" xr:uid="{00000000-0005-0000-0000-00004C160000}"/>
    <cellStyle name="Normal 10 2 4 3 4 2 3" xfId="5706" xr:uid="{00000000-0005-0000-0000-00004D160000}"/>
    <cellStyle name="Normal 10 2 4 3 4 3" xfId="5707" xr:uid="{00000000-0005-0000-0000-00004E160000}"/>
    <cellStyle name="Normal 10 2 4 3 4 4" xfId="5708" xr:uid="{00000000-0005-0000-0000-00004F160000}"/>
    <cellStyle name="Normal 10 2 4 3 5" xfId="5709" xr:uid="{00000000-0005-0000-0000-000050160000}"/>
    <cellStyle name="Normal 10 2 4 3 5 2" xfId="5710" xr:uid="{00000000-0005-0000-0000-000051160000}"/>
    <cellStyle name="Normal 10 2 4 3 5 3" xfId="5711" xr:uid="{00000000-0005-0000-0000-000052160000}"/>
    <cellStyle name="Normal 10 2 4 3 6" xfId="5712" xr:uid="{00000000-0005-0000-0000-000053160000}"/>
    <cellStyle name="Normal 10 2 4 3 6 2" xfId="5713" xr:uid="{00000000-0005-0000-0000-000054160000}"/>
    <cellStyle name="Normal 10 2 4 3 6 3" xfId="5714" xr:uid="{00000000-0005-0000-0000-000055160000}"/>
    <cellStyle name="Normal 10 2 4 3 7" xfId="5715" xr:uid="{00000000-0005-0000-0000-000056160000}"/>
    <cellStyle name="Normal 10 2 4 3 8" xfId="5716" xr:uid="{00000000-0005-0000-0000-000057160000}"/>
    <cellStyle name="Normal 10 2 4 3 9" xfId="5717" xr:uid="{00000000-0005-0000-0000-000058160000}"/>
    <cellStyle name="Normal 10 2 4 4" xfId="5718" xr:uid="{00000000-0005-0000-0000-000059160000}"/>
    <cellStyle name="Normal 10 2 4 4 2" xfId="5719" xr:uid="{00000000-0005-0000-0000-00005A160000}"/>
    <cellStyle name="Normal 10 2 4 4 2 2" xfId="5720" xr:uid="{00000000-0005-0000-0000-00005B160000}"/>
    <cellStyle name="Normal 10 2 4 4 2 3" xfId="5721" xr:uid="{00000000-0005-0000-0000-00005C160000}"/>
    <cellStyle name="Normal 10 2 4 4 3" xfId="5722" xr:uid="{00000000-0005-0000-0000-00005D160000}"/>
    <cellStyle name="Normal 10 2 4 4 4" xfId="5723" xr:uid="{00000000-0005-0000-0000-00005E160000}"/>
    <cellStyle name="Normal 10 2 4 5" xfId="5724" xr:uid="{00000000-0005-0000-0000-00005F160000}"/>
    <cellStyle name="Normal 10 2 4 5 2" xfId="5725" xr:uid="{00000000-0005-0000-0000-000060160000}"/>
    <cellStyle name="Normal 10 2 4 5 2 2" xfId="5726" xr:uid="{00000000-0005-0000-0000-000061160000}"/>
    <cellStyle name="Normal 10 2 4 5 2 3" xfId="5727" xr:uid="{00000000-0005-0000-0000-000062160000}"/>
    <cellStyle name="Normal 10 2 4 5 3" xfId="5728" xr:uid="{00000000-0005-0000-0000-000063160000}"/>
    <cellStyle name="Normal 10 2 4 5 4" xfId="5729" xr:uid="{00000000-0005-0000-0000-000064160000}"/>
    <cellStyle name="Normal 10 2 4 6" xfId="5730" xr:uid="{00000000-0005-0000-0000-000065160000}"/>
    <cellStyle name="Normal 10 2 4 6 2" xfId="5731" xr:uid="{00000000-0005-0000-0000-000066160000}"/>
    <cellStyle name="Normal 10 2 4 6 2 2" xfId="5732" xr:uid="{00000000-0005-0000-0000-000067160000}"/>
    <cellStyle name="Normal 10 2 4 6 2 3" xfId="5733" xr:uid="{00000000-0005-0000-0000-000068160000}"/>
    <cellStyle name="Normal 10 2 4 6 3" xfId="5734" xr:uid="{00000000-0005-0000-0000-000069160000}"/>
    <cellStyle name="Normal 10 2 4 6 4" xfId="5735" xr:uid="{00000000-0005-0000-0000-00006A160000}"/>
    <cellStyle name="Normal 10 2 4 7" xfId="5736" xr:uid="{00000000-0005-0000-0000-00006B160000}"/>
    <cellStyle name="Normal 10 2 4 7 2" xfId="5737" xr:uid="{00000000-0005-0000-0000-00006C160000}"/>
    <cellStyle name="Normal 10 2 4 7 3" xfId="5738" xr:uid="{00000000-0005-0000-0000-00006D160000}"/>
    <cellStyle name="Normal 10 2 4 8" xfId="5739" xr:uid="{00000000-0005-0000-0000-00006E160000}"/>
    <cellStyle name="Normal 10 2 4 8 2" xfId="5740" xr:uid="{00000000-0005-0000-0000-00006F160000}"/>
    <cellStyle name="Normal 10 2 4 8 3" xfId="5741" xr:uid="{00000000-0005-0000-0000-000070160000}"/>
    <cellStyle name="Normal 10 2 4 9" xfId="5742" xr:uid="{00000000-0005-0000-0000-000071160000}"/>
    <cellStyle name="Normal 10 2 5" xfId="5743" xr:uid="{00000000-0005-0000-0000-000072160000}"/>
    <cellStyle name="Normal 10 2 5 10" xfId="5744" xr:uid="{00000000-0005-0000-0000-000073160000}"/>
    <cellStyle name="Normal 10 2 5 11" xfId="5745" xr:uid="{00000000-0005-0000-0000-000074160000}"/>
    <cellStyle name="Normal 10 2 5 2" xfId="5746" xr:uid="{00000000-0005-0000-0000-000075160000}"/>
    <cellStyle name="Normal 10 2 5 2 10" xfId="5747" xr:uid="{00000000-0005-0000-0000-000076160000}"/>
    <cellStyle name="Normal 10 2 5 2 2" xfId="5748" xr:uid="{00000000-0005-0000-0000-000077160000}"/>
    <cellStyle name="Normal 10 2 5 2 2 2" xfId="5749" xr:uid="{00000000-0005-0000-0000-000078160000}"/>
    <cellStyle name="Normal 10 2 5 2 2 2 2" xfId="5750" xr:uid="{00000000-0005-0000-0000-000079160000}"/>
    <cellStyle name="Normal 10 2 5 2 2 2 3" xfId="5751" xr:uid="{00000000-0005-0000-0000-00007A160000}"/>
    <cellStyle name="Normal 10 2 5 2 2 3" xfId="5752" xr:uid="{00000000-0005-0000-0000-00007B160000}"/>
    <cellStyle name="Normal 10 2 5 2 2 4" xfId="5753" xr:uid="{00000000-0005-0000-0000-00007C160000}"/>
    <cellStyle name="Normal 10 2 5 2 3" xfId="5754" xr:uid="{00000000-0005-0000-0000-00007D160000}"/>
    <cellStyle name="Normal 10 2 5 2 3 2" xfId="5755" xr:uid="{00000000-0005-0000-0000-00007E160000}"/>
    <cellStyle name="Normal 10 2 5 2 3 2 2" xfId="5756" xr:uid="{00000000-0005-0000-0000-00007F160000}"/>
    <cellStyle name="Normal 10 2 5 2 3 2 3" xfId="5757" xr:uid="{00000000-0005-0000-0000-000080160000}"/>
    <cellStyle name="Normal 10 2 5 2 3 3" xfId="5758" xr:uid="{00000000-0005-0000-0000-000081160000}"/>
    <cellStyle name="Normal 10 2 5 2 3 4" xfId="5759" xr:uid="{00000000-0005-0000-0000-000082160000}"/>
    <cellStyle name="Normal 10 2 5 2 4" xfId="5760" xr:uid="{00000000-0005-0000-0000-000083160000}"/>
    <cellStyle name="Normal 10 2 5 2 4 2" xfId="5761" xr:uid="{00000000-0005-0000-0000-000084160000}"/>
    <cellStyle name="Normal 10 2 5 2 4 2 2" xfId="5762" xr:uid="{00000000-0005-0000-0000-000085160000}"/>
    <cellStyle name="Normal 10 2 5 2 4 2 3" xfId="5763" xr:uid="{00000000-0005-0000-0000-000086160000}"/>
    <cellStyle name="Normal 10 2 5 2 4 3" xfId="5764" xr:uid="{00000000-0005-0000-0000-000087160000}"/>
    <cellStyle name="Normal 10 2 5 2 4 4" xfId="5765" xr:uid="{00000000-0005-0000-0000-000088160000}"/>
    <cellStyle name="Normal 10 2 5 2 5" xfId="5766" xr:uid="{00000000-0005-0000-0000-000089160000}"/>
    <cellStyle name="Normal 10 2 5 2 5 2" xfId="5767" xr:uid="{00000000-0005-0000-0000-00008A160000}"/>
    <cellStyle name="Normal 10 2 5 2 5 2 2" xfId="5768" xr:uid="{00000000-0005-0000-0000-00008B160000}"/>
    <cellStyle name="Normal 10 2 5 2 5 2 3" xfId="5769" xr:uid="{00000000-0005-0000-0000-00008C160000}"/>
    <cellStyle name="Normal 10 2 5 2 5 3" xfId="5770" xr:uid="{00000000-0005-0000-0000-00008D160000}"/>
    <cellStyle name="Normal 10 2 5 2 5 4" xfId="5771" xr:uid="{00000000-0005-0000-0000-00008E160000}"/>
    <cellStyle name="Normal 10 2 5 2 6" xfId="5772" xr:uid="{00000000-0005-0000-0000-00008F160000}"/>
    <cellStyle name="Normal 10 2 5 2 6 2" xfId="5773" xr:uid="{00000000-0005-0000-0000-000090160000}"/>
    <cellStyle name="Normal 10 2 5 2 6 3" xfId="5774" xr:uid="{00000000-0005-0000-0000-000091160000}"/>
    <cellStyle name="Normal 10 2 5 2 7" xfId="5775" xr:uid="{00000000-0005-0000-0000-000092160000}"/>
    <cellStyle name="Normal 10 2 5 2 7 2" xfId="5776" xr:uid="{00000000-0005-0000-0000-000093160000}"/>
    <cellStyle name="Normal 10 2 5 2 7 3" xfId="5777" xr:uid="{00000000-0005-0000-0000-000094160000}"/>
    <cellStyle name="Normal 10 2 5 2 8" xfId="5778" xr:uid="{00000000-0005-0000-0000-000095160000}"/>
    <cellStyle name="Normal 10 2 5 2 9" xfId="5779" xr:uid="{00000000-0005-0000-0000-000096160000}"/>
    <cellStyle name="Normal 10 2 5 3" xfId="5780" xr:uid="{00000000-0005-0000-0000-000097160000}"/>
    <cellStyle name="Normal 10 2 5 3 2" xfId="5781" xr:uid="{00000000-0005-0000-0000-000098160000}"/>
    <cellStyle name="Normal 10 2 5 3 2 2" xfId="5782" xr:uid="{00000000-0005-0000-0000-000099160000}"/>
    <cellStyle name="Normal 10 2 5 3 2 2 2" xfId="5783" xr:uid="{00000000-0005-0000-0000-00009A160000}"/>
    <cellStyle name="Normal 10 2 5 3 2 2 3" xfId="5784" xr:uid="{00000000-0005-0000-0000-00009B160000}"/>
    <cellStyle name="Normal 10 2 5 3 2 3" xfId="5785" xr:uid="{00000000-0005-0000-0000-00009C160000}"/>
    <cellStyle name="Normal 10 2 5 3 2 4" xfId="5786" xr:uid="{00000000-0005-0000-0000-00009D160000}"/>
    <cellStyle name="Normal 10 2 5 3 3" xfId="5787" xr:uid="{00000000-0005-0000-0000-00009E160000}"/>
    <cellStyle name="Normal 10 2 5 3 3 2" xfId="5788" xr:uid="{00000000-0005-0000-0000-00009F160000}"/>
    <cellStyle name="Normal 10 2 5 3 3 2 2" xfId="5789" xr:uid="{00000000-0005-0000-0000-0000A0160000}"/>
    <cellStyle name="Normal 10 2 5 3 3 2 3" xfId="5790" xr:uid="{00000000-0005-0000-0000-0000A1160000}"/>
    <cellStyle name="Normal 10 2 5 3 3 3" xfId="5791" xr:uid="{00000000-0005-0000-0000-0000A2160000}"/>
    <cellStyle name="Normal 10 2 5 3 3 4" xfId="5792" xr:uid="{00000000-0005-0000-0000-0000A3160000}"/>
    <cellStyle name="Normal 10 2 5 3 4" xfId="5793" xr:uid="{00000000-0005-0000-0000-0000A4160000}"/>
    <cellStyle name="Normal 10 2 5 3 4 2" xfId="5794" xr:uid="{00000000-0005-0000-0000-0000A5160000}"/>
    <cellStyle name="Normal 10 2 5 3 4 2 2" xfId="5795" xr:uid="{00000000-0005-0000-0000-0000A6160000}"/>
    <cellStyle name="Normal 10 2 5 3 4 2 3" xfId="5796" xr:uid="{00000000-0005-0000-0000-0000A7160000}"/>
    <cellStyle name="Normal 10 2 5 3 4 3" xfId="5797" xr:uid="{00000000-0005-0000-0000-0000A8160000}"/>
    <cellStyle name="Normal 10 2 5 3 4 4" xfId="5798" xr:uid="{00000000-0005-0000-0000-0000A9160000}"/>
    <cellStyle name="Normal 10 2 5 3 5" xfId="5799" xr:uid="{00000000-0005-0000-0000-0000AA160000}"/>
    <cellStyle name="Normal 10 2 5 3 5 2" xfId="5800" xr:uid="{00000000-0005-0000-0000-0000AB160000}"/>
    <cellStyle name="Normal 10 2 5 3 5 3" xfId="5801" xr:uid="{00000000-0005-0000-0000-0000AC160000}"/>
    <cellStyle name="Normal 10 2 5 3 6" xfId="5802" xr:uid="{00000000-0005-0000-0000-0000AD160000}"/>
    <cellStyle name="Normal 10 2 5 3 6 2" xfId="5803" xr:uid="{00000000-0005-0000-0000-0000AE160000}"/>
    <cellStyle name="Normal 10 2 5 3 6 3" xfId="5804" xr:uid="{00000000-0005-0000-0000-0000AF160000}"/>
    <cellStyle name="Normal 10 2 5 3 7" xfId="5805" xr:uid="{00000000-0005-0000-0000-0000B0160000}"/>
    <cellStyle name="Normal 10 2 5 3 8" xfId="5806" xr:uid="{00000000-0005-0000-0000-0000B1160000}"/>
    <cellStyle name="Normal 10 2 5 3 9" xfId="5807" xr:uid="{00000000-0005-0000-0000-0000B2160000}"/>
    <cellStyle name="Normal 10 2 5 4" xfId="5808" xr:uid="{00000000-0005-0000-0000-0000B3160000}"/>
    <cellStyle name="Normal 10 2 5 4 2" xfId="5809" xr:uid="{00000000-0005-0000-0000-0000B4160000}"/>
    <cellStyle name="Normal 10 2 5 4 2 2" xfId="5810" xr:uid="{00000000-0005-0000-0000-0000B5160000}"/>
    <cellStyle name="Normal 10 2 5 4 2 3" xfId="5811" xr:uid="{00000000-0005-0000-0000-0000B6160000}"/>
    <cellStyle name="Normal 10 2 5 4 3" xfId="5812" xr:uid="{00000000-0005-0000-0000-0000B7160000}"/>
    <cellStyle name="Normal 10 2 5 4 4" xfId="5813" xr:uid="{00000000-0005-0000-0000-0000B8160000}"/>
    <cellStyle name="Normal 10 2 5 5" xfId="5814" xr:uid="{00000000-0005-0000-0000-0000B9160000}"/>
    <cellStyle name="Normal 10 2 5 5 2" xfId="5815" xr:uid="{00000000-0005-0000-0000-0000BA160000}"/>
    <cellStyle name="Normal 10 2 5 5 2 2" xfId="5816" xr:uid="{00000000-0005-0000-0000-0000BB160000}"/>
    <cellStyle name="Normal 10 2 5 5 2 3" xfId="5817" xr:uid="{00000000-0005-0000-0000-0000BC160000}"/>
    <cellStyle name="Normal 10 2 5 5 3" xfId="5818" xr:uid="{00000000-0005-0000-0000-0000BD160000}"/>
    <cellStyle name="Normal 10 2 5 5 4" xfId="5819" xr:uid="{00000000-0005-0000-0000-0000BE160000}"/>
    <cellStyle name="Normal 10 2 5 6" xfId="5820" xr:uid="{00000000-0005-0000-0000-0000BF160000}"/>
    <cellStyle name="Normal 10 2 5 6 2" xfId="5821" xr:uid="{00000000-0005-0000-0000-0000C0160000}"/>
    <cellStyle name="Normal 10 2 5 6 2 2" xfId="5822" xr:uid="{00000000-0005-0000-0000-0000C1160000}"/>
    <cellStyle name="Normal 10 2 5 6 2 3" xfId="5823" xr:uid="{00000000-0005-0000-0000-0000C2160000}"/>
    <cellStyle name="Normal 10 2 5 6 3" xfId="5824" xr:uid="{00000000-0005-0000-0000-0000C3160000}"/>
    <cellStyle name="Normal 10 2 5 6 4" xfId="5825" xr:uid="{00000000-0005-0000-0000-0000C4160000}"/>
    <cellStyle name="Normal 10 2 5 7" xfId="5826" xr:uid="{00000000-0005-0000-0000-0000C5160000}"/>
    <cellStyle name="Normal 10 2 5 7 2" xfId="5827" xr:uid="{00000000-0005-0000-0000-0000C6160000}"/>
    <cellStyle name="Normal 10 2 5 7 3" xfId="5828" xr:uid="{00000000-0005-0000-0000-0000C7160000}"/>
    <cellStyle name="Normal 10 2 5 8" xfId="5829" xr:uid="{00000000-0005-0000-0000-0000C8160000}"/>
    <cellStyle name="Normal 10 2 5 8 2" xfId="5830" xr:uid="{00000000-0005-0000-0000-0000C9160000}"/>
    <cellStyle name="Normal 10 2 5 8 3" xfId="5831" xr:uid="{00000000-0005-0000-0000-0000CA160000}"/>
    <cellStyle name="Normal 10 2 5 9" xfId="5832" xr:uid="{00000000-0005-0000-0000-0000CB160000}"/>
    <cellStyle name="Normal 10 2 6" xfId="5833" xr:uid="{00000000-0005-0000-0000-0000CC160000}"/>
    <cellStyle name="Normal 10 2 6 10" xfId="5834" xr:uid="{00000000-0005-0000-0000-0000CD160000}"/>
    <cellStyle name="Normal 10 2 6 2" xfId="5835" xr:uid="{00000000-0005-0000-0000-0000CE160000}"/>
    <cellStyle name="Normal 10 2 6 2 2" xfId="5836" xr:uid="{00000000-0005-0000-0000-0000CF160000}"/>
    <cellStyle name="Normal 10 2 6 2 2 2" xfId="5837" xr:uid="{00000000-0005-0000-0000-0000D0160000}"/>
    <cellStyle name="Normal 10 2 6 2 2 3" xfId="5838" xr:uid="{00000000-0005-0000-0000-0000D1160000}"/>
    <cellStyle name="Normal 10 2 6 2 3" xfId="5839" xr:uid="{00000000-0005-0000-0000-0000D2160000}"/>
    <cellStyle name="Normal 10 2 6 2 4" xfId="5840" xr:uid="{00000000-0005-0000-0000-0000D3160000}"/>
    <cellStyle name="Normal 10 2 6 3" xfId="5841" xr:uid="{00000000-0005-0000-0000-0000D4160000}"/>
    <cellStyle name="Normal 10 2 6 3 2" xfId="5842" xr:uid="{00000000-0005-0000-0000-0000D5160000}"/>
    <cellStyle name="Normal 10 2 6 3 2 2" xfId="5843" xr:uid="{00000000-0005-0000-0000-0000D6160000}"/>
    <cellStyle name="Normal 10 2 6 3 2 3" xfId="5844" xr:uid="{00000000-0005-0000-0000-0000D7160000}"/>
    <cellStyle name="Normal 10 2 6 3 3" xfId="5845" xr:uid="{00000000-0005-0000-0000-0000D8160000}"/>
    <cellStyle name="Normal 10 2 6 3 4" xfId="5846" xr:uid="{00000000-0005-0000-0000-0000D9160000}"/>
    <cellStyle name="Normal 10 2 6 4" xfId="5847" xr:uid="{00000000-0005-0000-0000-0000DA160000}"/>
    <cellStyle name="Normal 10 2 6 4 2" xfId="5848" xr:uid="{00000000-0005-0000-0000-0000DB160000}"/>
    <cellStyle name="Normal 10 2 6 4 2 2" xfId="5849" xr:uid="{00000000-0005-0000-0000-0000DC160000}"/>
    <cellStyle name="Normal 10 2 6 4 2 3" xfId="5850" xr:uid="{00000000-0005-0000-0000-0000DD160000}"/>
    <cellStyle name="Normal 10 2 6 4 3" xfId="5851" xr:uid="{00000000-0005-0000-0000-0000DE160000}"/>
    <cellStyle name="Normal 10 2 6 4 4" xfId="5852" xr:uid="{00000000-0005-0000-0000-0000DF160000}"/>
    <cellStyle name="Normal 10 2 6 5" xfId="5853" xr:uid="{00000000-0005-0000-0000-0000E0160000}"/>
    <cellStyle name="Normal 10 2 6 5 2" xfId="5854" xr:uid="{00000000-0005-0000-0000-0000E1160000}"/>
    <cellStyle name="Normal 10 2 6 5 2 2" xfId="5855" xr:uid="{00000000-0005-0000-0000-0000E2160000}"/>
    <cellStyle name="Normal 10 2 6 5 2 3" xfId="5856" xr:uid="{00000000-0005-0000-0000-0000E3160000}"/>
    <cellStyle name="Normal 10 2 6 5 3" xfId="5857" xr:uid="{00000000-0005-0000-0000-0000E4160000}"/>
    <cellStyle name="Normal 10 2 6 5 4" xfId="5858" xr:uid="{00000000-0005-0000-0000-0000E5160000}"/>
    <cellStyle name="Normal 10 2 6 6" xfId="5859" xr:uid="{00000000-0005-0000-0000-0000E6160000}"/>
    <cellStyle name="Normal 10 2 6 6 2" xfId="5860" xr:uid="{00000000-0005-0000-0000-0000E7160000}"/>
    <cellStyle name="Normal 10 2 6 6 3" xfId="5861" xr:uid="{00000000-0005-0000-0000-0000E8160000}"/>
    <cellStyle name="Normal 10 2 6 7" xfId="5862" xr:uid="{00000000-0005-0000-0000-0000E9160000}"/>
    <cellStyle name="Normal 10 2 6 7 2" xfId="5863" xr:uid="{00000000-0005-0000-0000-0000EA160000}"/>
    <cellStyle name="Normal 10 2 6 7 3" xfId="5864" xr:uid="{00000000-0005-0000-0000-0000EB160000}"/>
    <cellStyle name="Normal 10 2 6 8" xfId="5865" xr:uid="{00000000-0005-0000-0000-0000EC160000}"/>
    <cellStyle name="Normal 10 2 6 9" xfId="5866" xr:uid="{00000000-0005-0000-0000-0000ED160000}"/>
    <cellStyle name="Normal 10 2 7" xfId="5867" xr:uid="{00000000-0005-0000-0000-0000EE160000}"/>
    <cellStyle name="Normal 10 2 7 2" xfId="5868" xr:uid="{00000000-0005-0000-0000-0000EF160000}"/>
    <cellStyle name="Normal 10 2 7 2 2" xfId="5869" xr:uid="{00000000-0005-0000-0000-0000F0160000}"/>
    <cellStyle name="Normal 10 2 7 2 2 2" xfId="5870" xr:uid="{00000000-0005-0000-0000-0000F1160000}"/>
    <cellStyle name="Normal 10 2 7 2 2 3" xfId="5871" xr:uid="{00000000-0005-0000-0000-0000F2160000}"/>
    <cellStyle name="Normal 10 2 7 2 3" xfId="5872" xr:uid="{00000000-0005-0000-0000-0000F3160000}"/>
    <cellStyle name="Normal 10 2 7 2 4" xfId="5873" xr:uid="{00000000-0005-0000-0000-0000F4160000}"/>
    <cellStyle name="Normal 10 2 7 3" xfId="5874" xr:uid="{00000000-0005-0000-0000-0000F5160000}"/>
    <cellStyle name="Normal 10 2 7 3 2" xfId="5875" xr:uid="{00000000-0005-0000-0000-0000F6160000}"/>
    <cellStyle name="Normal 10 2 7 3 2 2" xfId="5876" xr:uid="{00000000-0005-0000-0000-0000F7160000}"/>
    <cellStyle name="Normal 10 2 7 3 2 3" xfId="5877" xr:uid="{00000000-0005-0000-0000-0000F8160000}"/>
    <cellStyle name="Normal 10 2 7 3 3" xfId="5878" xr:uid="{00000000-0005-0000-0000-0000F9160000}"/>
    <cellStyle name="Normal 10 2 7 3 4" xfId="5879" xr:uid="{00000000-0005-0000-0000-0000FA160000}"/>
    <cellStyle name="Normal 10 2 7 4" xfId="5880" xr:uid="{00000000-0005-0000-0000-0000FB160000}"/>
    <cellStyle name="Normal 10 2 7 4 2" xfId="5881" xr:uid="{00000000-0005-0000-0000-0000FC160000}"/>
    <cellStyle name="Normal 10 2 7 4 2 2" xfId="5882" xr:uid="{00000000-0005-0000-0000-0000FD160000}"/>
    <cellStyle name="Normal 10 2 7 4 2 3" xfId="5883" xr:uid="{00000000-0005-0000-0000-0000FE160000}"/>
    <cellStyle name="Normal 10 2 7 4 3" xfId="5884" xr:uid="{00000000-0005-0000-0000-0000FF160000}"/>
    <cellStyle name="Normal 10 2 7 4 4" xfId="5885" xr:uid="{00000000-0005-0000-0000-000000170000}"/>
    <cellStyle name="Normal 10 2 7 5" xfId="5886" xr:uid="{00000000-0005-0000-0000-000001170000}"/>
    <cellStyle name="Normal 10 2 7 5 2" xfId="5887" xr:uid="{00000000-0005-0000-0000-000002170000}"/>
    <cellStyle name="Normal 10 2 7 5 3" xfId="5888" xr:uid="{00000000-0005-0000-0000-000003170000}"/>
    <cellStyle name="Normal 10 2 7 6" xfId="5889" xr:uid="{00000000-0005-0000-0000-000004170000}"/>
    <cellStyle name="Normal 10 2 7 6 2" xfId="5890" xr:uid="{00000000-0005-0000-0000-000005170000}"/>
    <cellStyle name="Normal 10 2 7 6 3" xfId="5891" xr:uid="{00000000-0005-0000-0000-000006170000}"/>
    <cellStyle name="Normal 10 2 7 7" xfId="5892" xr:uid="{00000000-0005-0000-0000-000007170000}"/>
    <cellStyle name="Normal 10 2 7 8" xfId="5893" xr:uid="{00000000-0005-0000-0000-000008170000}"/>
    <cellStyle name="Normal 10 2 7 9" xfId="5894" xr:uid="{00000000-0005-0000-0000-000009170000}"/>
    <cellStyle name="Normal 10 2 8" xfId="5895" xr:uid="{00000000-0005-0000-0000-00000A170000}"/>
    <cellStyle name="Normal 10 2 8 2" xfId="5896" xr:uid="{00000000-0005-0000-0000-00000B170000}"/>
    <cellStyle name="Normal 10 2 8 2 2" xfId="5897" xr:uid="{00000000-0005-0000-0000-00000C170000}"/>
    <cellStyle name="Normal 10 2 8 2 3" xfId="5898" xr:uid="{00000000-0005-0000-0000-00000D170000}"/>
    <cellStyle name="Normal 10 2 8 3" xfId="5899" xr:uid="{00000000-0005-0000-0000-00000E170000}"/>
    <cellStyle name="Normal 10 2 8 4" xfId="5900" xr:uid="{00000000-0005-0000-0000-00000F170000}"/>
    <cellStyle name="Normal 10 2 9" xfId="5901" xr:uid="{00000000-0005-0000-0000-000010170000}"/>
    <cellStyle name="Normal 10 2 9 2" xfId="5902" xr:uid="{00000000-0005-0000-0000-000011170000}"/>
    <cellStyle name="Normal 10 2 9 2 2" xfId="5903" xr:uid="{00000000-0005-0000-0000-000012170000}"/>
    <cellStyle name="Normal 10 2 9 2 3" xfId="5904" xr:uid="{00000000-0005-0000-0000-000013170000}"/>
    <cellStyle name="Normal 10 2 9 3" xfId="5905" xr:uid="{00000000-0005-0000-0000-000014170000}"/>
    <cellStyle name="Normal 10 2 9 4" xfId="5906" xr:uid="{00000000-0005-0000-0000-000015170000}"/>
    <cellStyle name="Normal 10 3" xfId="5907" xr:uid="{00000000-0005-0000-0000-000016170000}"/>
    <cellStyle name="Normal 10 3 10" xfId="5908" xr:uid="{00000000-0005-0000-0000-000017170000}"/>
    <cellStyle name="Normal 10 3 10 2" xfId="5909" xr:uid="{00000000-0005-0000-0000-000018170000}"/>
    <cellStyle name="Normal 10 3 10 3" xfId="5910" xr:uid="{00000000-0005-0000-0000-000019170000}"/>
    <cellStyle name="Normal 10 3 11" xfId="5911" xr:uid="{00000000-0005-0000-0000-00001A170000}"/>
    <cellStyle name="Normal 10 3 11 2" xfId="5912" xr:uid="{00000000-0005-0000-0000-00001B170000}"/>
    <cellStyle name="Normal 10 3 11 3" xfId="5913" xr:uid="{00000000-0005-0000-0000-00001C170000}"/>
    <cellStyle name="Normal 10 3 12" xfId="5914" xr:uid="{00000000-0005-0000-0000-00001D170000}"/>
    <cellStyle name="Normal 10 3 13" xfId="5915" xr:uid="{00000000-0005-0000-0000-00001E170000}"/>
    <cellStyle name="Normal 10 3 14" xfId="5916" xr:uid="{00000000-0005-0000-0000-00001F170000}"/>
    <cellStyle name="Normal 10 3 15" xfId="5917" xr:uid="{00000000-0005-0000-0000-000020170000}"/>
    <cellStyle name="Normal 10 3 2" xfId="5918" xr:uid="{00000000-0005-0000-0000-000021170000}"/>
    <cellStyle name="Normal 10 3 2 10" xfId="5919" xr:uid="{00000000-0005-0000-0000-000022170000}"/>
    <cellStyle name="Normal 10 3 2 10 2" xfId="5920" xr:uid="{00000000-0005-0000-0000-000023170000}"/>
    <cellStyle name="Normal 10 3 2 10 3" xfId="5921" xr:uid="{00000000-0005-0000-0000-000024170000}"/>
    <cellStyle name="Normal 10 3 2 11" xfId="5922" xr:uid="{00000000-0005-0000-0000-000025170000}"/>
    <cellStyle name="Normal 10 3 2 12" xfId="5923" xr:uid="{00000000-0005-0000-0000-000026170000}"/>
    <cellStyle name="Normal 10 3 2 13" xfId="5924" xr:uid="{00000000-0005-0000-0000-000027170000}"/>
    <cellStyle name="Normal 10 3 2 2" xfId="5925" xr:uid="{00000000-0005-0000-0000-000028170000}"/>
    <cellStyle name="Normal 10 3 2 2 10" xfId="5926" xr:uid="{00000000-0005-0000-0000-000029170000}"/>
    <cellStyle name="Normal 10 3 2 2 11" xfId="5927" xr:uid="{00000000-0005-0000-0000-00002A170000}"/>
    <cellStyle name="Normal 10 3 2 2 2" xfId="5928" xr:uid="{00000000-0005-0000-0000-00002B170000}"/>
    <cellStyle name="Normal 10 3 2 2 2 10" xfId="5929" xr:uid="{00000000-0005-0000-0000-00002C170000}"/>
    <cellStyle name="Normal 10 3 2 2 2 2" xfId="5930" xr:uid="{00000000-0005-0000-0000-00002D170000}"/>
    <cellStyle name="Normal 10 3 2 2 2 2 2" xfId="5931" xr:uid="{00000000-0005-0000-0000-00002E170000}"/>
    <cellStyle name="Normal 10 3 2 2 2 2 2 2" xfId="5932" xr:uid="{00000000-0005-0000-0000-00002F170000}"/>
    <cellStyle name="Normal 10 3 2 2 2 2 2 3" xfId="5933" xr:uid="{00000000-0005-0000-0000-000030170000}"/>
    <cellStyle name="Normal 10 3 2 2 2 2 3" xfId="5934" xr:uid="{00000000-0005-0000-0000-000031170000}"/>
    <cellStyle name="Normal 10 3 2 2 2 2 4" xfId="5935" xr:uid="{00000000-0005-0000-0000-000032170000}"/>
    <cellStyle name="Normal 10 3 2 2 2 3" xfId="5936" xr:uid="{00000000-0005-0000-0000-000033170000}"/>
    <cellStyle name="Normal 10 3 2 2 2 3 2" xfId="5937" xr:uid="{00000000-0005-0000-0000-000034170000}"/>
    <cellStyle name="Normal 10 3 2 2 2 3 2 2" xfId="5938" xr:uid="{00000000-0005-0000-0000-000035170000}"/>
    <cellStyle name="Normal 10 3 2 2 2 3 2 3" xfId="5939" xr:uid="{00000000-0005-0000-0000-000036170000}"/>
    <cellStyle name="Normal 10 3 2 2 2 3 3" xfId="5940" xr:uid="{00000000-0005-0000-0000-000037170000}"/>
    <cellStyle name="Normal 10 3 2 2 2 3 4" xfId="5941" xr:uid="{00000000-0005-0000-0000-000038170000}"/>
    <cellStyle name="Normal 10 3 2 2 2 4" xfId="5942" xr:uid="{00000000-0005-0000-0000-000039170000}"/>
    <cellStyle name="Normal 10 3 2 2 2 4 2" xfId="5943" xr:uid="{00000000-0005-0000-0000-00003A170000}"/>
    <cellStyle name="Normal 10 3 2 2 2 4 2 2" xfId="5944" xr:uid="{00000000-0005-0000-0000-00003B170000}"/>
    <cellStyle name="Normal 10 3 2 2 2 4 2 3" xfId="5945" xr:uid="{00000000-0005-0000-0000-00003C170000}"/>
    <cellStyle name="Normal 10 3 2 2 2 4 3" xfId="5946" xr:uid="{00000000-0005-0000-0000-00003D170000}"/>
    <cellStyle name="Normal 10 3 2 2 2 4 4" xfId="5947" xr:uid="{00000000-0005-0000-0000-00003E170000}"/>
    <cellStyle name="Normal 10 3 2 2 2 5" xfId="5948" xr:uid="{00000000-0005-0000-0000-00003F170000}"/>
    <cellStyle name="Normal 10 3 2 2 2 5 2" xfId="5949" xr:uid="{00000000-0005-0000-0000-000040170000}"/>
    <cellStyle name="Normal 10 3 2 2 2 5 2 2" xfId="5950" xr:uid="{00000000-0005-0000-0000-000041170000}"/>
    <cellStyle name="Normal 10 3 2 2 2 5 2 3" xfId="5951" xr:uid="{00000000-0005-0000-0000-000042170000}"/>
    <cellStyle name="Normal 10 3 2 2 2 5 3" xfId="5952" xr:uid="{00000000-0005-0000-0000-000043170000}"/>
    <cellStyle name="Normal 10 3 2 2 2 5 4" xfId="5953" xr:uid="{00000000-0005-0000-0000-000044170000}"/>
    <cellStyle name="Normal 10 3 2 2 2 6" xfId="5954" xr:uid="{00000000-0005-0000-0000-000045170000}"/>
    <cellStyle name="Normal 10 3 2 2 2 6 2" xfId="5955" xr:uid="{00000000-0005-0000-0000-000046170000}"/>
    <cellStyle name="Normal 10 3 2 2 2 6 3" xfId="5956" xr:uid="{00000000-0005-0000-0000-000047170000}"/>
    <cellStyle name="Normal 10 3 2 2 2 7" xfId="5957" xr:uid="{00000000-0005-0000-0000-000048170000}"/>
    <cellStyle name="Normal 10 3 2 2 2 7 2" xfId="5958" xr:uid="{00000000-0005-0000-0000-000049170000}"/>
    <cellStyle name="Normal 10 3 2 2 2 7 3" xfId="5959" xr:uid="{00000000-0005-0000-0000-00004A170000}"/>
    <cellStyle name="Normal 10 3 2 2 2 8" xfId="5960" xr:uid="{00000000-0005-0000-0000-00004B170000}"/>
    <cellStyle name="Normal 10 3 2 2 2 9" xfId="5961" xr:uid="{00000000-0005-0000-0000-00004C170000}"/>
    <cellStyle name="Normal 10 3 2 2 3" xfId="5962" xr:uid="{00000000-0005-0000-0000-00004D170000}"/>
    <cellStyle name="Normal 10 3 2 2 3 2" xfId="5963" xr:uid="{00000000-0005-0000-0000-00004E170000}"/>
    <cellStyle name="Normal 10 3 2 2 3 2 2" xfId="5964" xr:uid="{00000000-0005-0000-0000-00004F170000}"/>
    <cellStyle name="Normal 10 3 2 2 3 2 2 2" xfId="5965" xr:uid="{00000000-0005-0000-0000-000050170000}"/>
    <cellStyle name="Normal 10 3 2 2 3 2 2 3" xfId="5966" xr:uid="{00000000-0005-0000-0000-000051170000}"/>
    <cellStyle name="Normal 10 3 2 2 3 2 3" xfId="5967" xr:uid="{00000000-0005-0000-0000-000052170000}"/>
    <cellStyle name="Normal 10 3 2 2 3 2 4" xfId="5968" xr:uid="{00000000-0005-0000-0000-000053170000}"/>
    <cellStyle name="Normal 10 3 2 2 3 3" xfId="5969" xr:uid="{00000000-0005-0000-0000-000054170000}"/>
    <cellStyle name="Normal 10 3 2 2 3 3 2" xfId="5970" xr:uid="{00000000-0005-0000-0000-000055170000}"/>
    <cellStyle name="Normal 10 3 2 2 3 3 2 2" xfId="5971" xr:uid="{00000000-0005-0000-0000-000056170000}"/>
    <cellStyle name="Normal 10 3 2 2 3 3 2 3" xfId="5972" xr:uid="{00000000-0005-0000-0000-000057170000}"/>
    <cellStyle name="Normal 10 3 2 2 3 3 3" xfId="5973" xr:uid="{00000000-0005-0000-0000-000058170000}"/>
    <cellStyle name="Normal 10 3 2 2 3 3 4" xfId="5974" xr:uid="{00000000-0005-0000-0000-000059170000}"/>
    <cellStyle name="Normal 10 3 2 2 3 4" xfId="5975" xr:uid="{00000000-0005-0000-0000-00005A170000}"/>
    <cellStyle name="Normal 10 3 2 2 3 4 2" xfId="5976" xr:uid="{00000000-0005-0000-0000-00005B170000}"/>
    <cellStyle name="Normal 10 3 2 2 3 4 2 2" xfId="5977" xr:uid="{00000000-0005-0000-0000-00005C170000}"/>
    <cellStyle name="Normal 10 3 2 2 3 4 2 3" xfId="5978" xr:uid="{00000000-0005-0000-0000-00005D170000}"/>
    <cellStyle name="Normal 10 3 2 2 3 4 3" xfId="5979" xr:uid="{00000000-0005-0000-0000-00005E170000}"/>
    <cellStyle name="Normal 10 3 2 2 3 4 4" xfId="5980" xr:uid="{00000000-0005-0000-0000-00005F170000}"/>
    <cellStyle name="Normal 10 3 2 2 3 5" xfId="5981" xr:uid="{00000000-0005-0000-0000-000060170000}"/>
    <cellStyle name="Normal 10 3 2 2 3 5 2" xfId="5982" xr:uid="{00000000-0005-0000-0000-000061170000}"/>
    <cellStyle name="Normal 10 3 2 2 3 5 3" xfId="5983" xr:uid="{00000000-0005-0000-0000-000062170000}"/>
    <cellStyle name="Normal 10 3 2 2 3 6" xfId="5984" xr:uid="{00000000-0005-0000-0000-000063170000}"/>
    <cellStyle name="Normal 10 3 2 2 3 6 2" xfId="5985" xr:uid="{00000000-0005-0000-0000-000064170000}"/>
    <cellStyle name="Normal 10 3 2 2 3 6 3" xfId="5986" xr:uid="{00000000-0005-0000-0000-000065170000}"/>
    <cellStyle name="Normal 10 3 2 2 3 7" xfId="5987" xr:uid="{00000000-0005-0000-0000-000066170000}"/>
    <cellStyle name="Normal 10 3 2 2 3 8" xfId="5988" xr:uid="{00000000-0005-0000-0000-000067170000}"/>
    <cellStyle name="Normal 10 3 2 2 3 9" xfId="5989" xr:uid="{00000000-0005-0000-0000-000068170000}"/>
    <cellStyle name="Normal 10 3 2 2 4" xfId="5990" xr:uid="{00000000-0005-0000-0000-000069170000}"/>
    <cellStyle name="Normal 10 3 2 2 4 2" xfId="5991" xr:uid="{00000000-0005-0000-0000-00006A170000}"/>
    <cellStyle name="Normal 10 3 2 2 4 2 2" xfId="5992" xr:uid="{00000000-0005-0000-0000-00006B170000}"/>
    <cellStyle name="Normal 10 3 2 2 4 2 3" xfId="5993" xr:uid="{00000000-0005-0000-0000-00006C170000}"/>
    <cellStyle name="Normal 10 3 2 2 4 3" xfId="5994" xr:uid="{00000000-0005-0000-0000-00006D170000}"/>
    <cellStyle name="Normal 10 3 2 2 4 4" xfId="5995" xr:uid="{00000000-0005-0000-0000-00006E170000}"/>
    <cellStyle name="Normal 10 3 2 2 5" xfId="5996" xr:uid="{00000000-0005-0000-0000-00006F170000}"/>
    <cellStyle name="Normal 10 3 2 2 5 2" xfId="5997" xr:uid="{00000000-0005-0000-0000-000070170000}"/>
    <cellStyle name="Normal 10 3 2 2 5 2 2" xfId="5998" xr:uid="{00000000-0005-0000-0000-000071170000}"/>
    <cellStyle name="Normal 10 3 2 2 5 2 3" xfId="5999" xr:uid="{00000000-0005-0000-0000-000072170000}"/>
    <cellStyle name="Normal 10 3 2 2 5 3" xfId="6000" xr:uid="{00000000-0005-0000-0000-000073170000}"/>
    <cellStyle name="Normal 10 3 2 2 5 4" xfId="6001" xr:uid="{00000000-0005-0000-0000-000074170000}"/>
    <cellStyle name="Normal 10 3 2 2 6" xfId="6002" xr:uid="{00000000-0005-0000-0000-000075170000}"/>
    <cellStyle name="Normal 10 3 2 2 6 2" xfId="6003" xr:uid="{00000000-0005-0000-0000-000076170000}"/>
    <cellStyle name="Normal 10 3 2 2 6 2 2" xfId="6004" xr:uid="{00000000-0005-0000-0000-000077170000}"/>
    <cellStyle name="Normal 10 3 2 2 6 2 3" xfId="6005" xr:uid="{00000000-0005-0000-0000-000078170000}"/>
    <cellStyle name="Normal 10 3 2 2 6 3" xfId="6006" xr:uid="{00000000-0005-0000-0000-000079170000}"/>
    <cellStyle name="Normal 10 3 2 2 6 4" xfId="6007" xr:uid="{00000000-0005-0000-0000-00007A170000}"/>
    <cellStyle name="Normal 10 3 2 2 7" xfId="6008" xr:uid="{00000000-0005-0000-0000-00007B170000}"/>
    <cellStyle name="Normal 10 3 2 2 7 2" xfId="6009" xr:uid="{00000000-0005-0000-0000-00007C170000}"/>
    <cellStyle name="Normal 10 3 2 2 7 3" xfId="6010" xr:uid="{00000000-0005-0000-0000-00007D170000}"/>
    <cellStyle name="Normal 10 3 2 2 8" xfId="6011" xr:uid="{00000000-0005-0000-0000-00007E170000}"/>
    <cellStyle name="Normal 10 3 2 2 8 2" xfId="6012" xr:uid="{00000000-0005-0000-0000-00007F170000}"/>
    <cellStyle name="Normal 10 3 2 2 8 3" xfId="6013" xr:uid="{00000000-0005-0000-0000-000080170000}"/>
    <cellStyle name="Normal 10 3 2 2 9" xfId="6014" xr:uid="{00000000-0005-0000-0000-000081170000}"/>
    <cellStyle name="Normal 10 3 2 3" xfId="6015" xr:uid="{00000000-0005-0000-0000-000082170000}"/>
    <cellStyle name="Normal 10 3 2 3 10" xfId="6016" xr:uid="{00000000-0005-0000-0000-000083170000}"/>
    <cellStyle name="Normal 10 3 2 3 11" xfId="6017" xr:uid="{00000000-0005-0000-0000-000084170000}"/>
    <cellStyle name="Normal 10 3 2 3 2" xfId="6018" xr:uid="{00000000-0005-0000-0000-000085170000}"/>
    <cellStyle name="Normal 10 3 2 3 2 10" xfId="6019" xr:uid="{00000000-0005-0000-0000-000086170000}"/>
    <cellStyle name="Normal 10 3 2 3 2 2" xfId="6020" xr:uid="{00000000-0005-0000-0000-000087170000}"/>
    <cellStyle name="Normal 10 3 2 3 2 2 2" xfId="6021" xr:uid="{00000000-0005-0000-0000-000088170000}"/>
    <cellStyle name="Normal 10 3 2 3 2 2 2 2" xfId="6022" xr:uid="{00000000-0005-0000-0000-000089170000}"/>
    <cellStyle name="Normal 10 3 2 3 2 2 2 3" xfId="6023" xr:uid="{00000000-0005-0000-0000-00008A170000}"/>
    <cellStyle name="Normal 10 3 2 3 2 2 3" xfId="6024" xr:uid="{00000000-0005-0000-0000-00008B170000}"/>
    <cellStyle name="Normal 10 3 2 3 2 2 4" xfId="6025" xr:uid="{00000000-0005-0000-0000-00008C170000}"/>
    <cellStyle name="Normal 10 3 2 3 2 3" xfId="6026" xr:uid="{00000000-0005-0000-0000-00008D170000}"/>
    <cellStyle name="Normal 10 3 2 3 2 3 2" xfId="6027" xr:uid="{00000000-0005-0000-0000-00008E170000}"/>
    <cellStyle name="Normal 10 3 2 3 2 3 2 2" xfId="6028" xr:uid="{00000000-0005-0000-0000-00008F170000}"/>
    <cellStyle name="Normal 10 3 2 3 2 3 2 3" xfId="6029" xr:uid="{00000000-0005-0000-0000-000090170000}"/>
    <cellStyle name="Normal 10 3 2 3 2 3 3" xfId="6030" xr:uid="{00000000-0005-0000-0000-000091170000}"/>
    <cellStyle name="Normal 10 3 2 3 2 3 4" xfId="6031" xr:uid="{00000000-0005-0000-0000-000092170000}"/>
    <cellStyle name="Normal 10 3 2 3 2 4" xfId="6032" xr:uid="{00000000-0005-0000-0000-000093170000}"/>
    <cellStyle name="Normal 10 3 2 3 2 4 2" xfId="6033" xr:uid="{00000000-0005-0000-0000-000094170000}"/>
    <cellStyle name="Normal 10 3 2 3 2 4 2 2" xfId="6034" xr:uid="{00000000-0005-0000-0000-000095170000}"/>
    <cellStyle name="Normal 10 3 2 3 2 4 2 3" xfId="6035" xr:uid="{00000000-0005-0000-0000-000096170000}"/>
    <cellStyle name="Normal 10 3 2 3 2 4 3" xfId="6036" xr:uid="{00000000-0005-0000-0000-000097170000}"/>
    <cellStyle name="Normal 10 3 2 3 2 4 4" xfId="6037" xr:uid="{00000000-0005-0000-0000-000098170000}"/>
    <cellStyle name="Normal 10 3 2 3 2 5" xfId="6038" xr:uid="{00000000-0005-0000-0000-000099170000}"/>
    <cellStyle name="Normal 10 3 2 3 2 5 2" xfId="6039" xr:uid="{00000000-0005-0000-0000-00009A170000}"/>
    <cellStyle name="Normal 10 3 2 3 2 5 2 2" xfId="6040" xr:uid="{00000000-0005-0000-0000-00009B170000}"/>
    <cellStyle name="Normal 10 3 2 3 2 5 2 3" xfId="6041" xr:uid="{00000000-0005-0000-0000-00009C170000}"/>
    <cellStyle name="Normal 10 3 2 3 2 5 3" xfId="6042" xr:uid="{00000000-0005-0000-0000-00009D170000}"/>
    <cellStyle name="Normal 10 3 2 3 2 5 4" xfId="6043" xr:uid="{00000000-0005-0000-0000-00009E170000}"/>
    <cellStyle name="Normal 10 3 2 3 2 6" xfId="6044" xr:uid="{00000000-0005-0000-0000-00009F170000}"/>
    <cellStyle name="Normal 10 3 2 3 2 6 2" xfId="6045" xr:uid="{00000000-0005-0000-0000-0000A0170000}"/>
    <cellStyle name="Normal 10 3 2 3 2 6 3" xfId="6046" xr:uid="{00000000-0005-0000-0000-0000A1170000}"/>
    <cellStyle name="Normal 10 3 2 3 2 7" xfId="6047" xr:uid="{00000000-0005-0000-0000-0000A2170000}"/>
    <cellStyle name="Normal 10 3 2 3 2 7 2" xfId="6048" xr:uid="{00000000-0005-0000-0000-0000A3170000}"/>
    <cellStyle name="Normal 10 3 2 3 2 7 3" xfId="6049" xr:uid="{00000000-0005-0000-0000-0000A4170000}"/>
    <cellStyle name="Normal 10 3 2 3 2 8" xfId="6050" xr:uid="{00000000-0005-0000-0000-0000A5170000}"/>
    <cellStyle name="Normal 10 3 2 3 2 9" xfId="6051" xr:uid="{00000000-0005-0000-0000-0000A6170000}"/>
    <cellStyle name="Normal 10 3 2 3 3" xfId="6052" xr:uid="{00000000-0005-0000-0000-0000A7170000}"/>
    <cellStyle name="Normal 10 3 2 3 3 2" xfId="6053" xr:uid="{00000000-0005-0000-0000-0000A8170000}"/>
    <cellStyle name="Normal 10 3 2 3 3 2 2" xfId="6054" xr:uid="{00000000-0005-0000-0000-0000A9170000}"/>
    <cellStyle name="Normal 10 3 2 3 3 2 2 2" xfId="6055" xr:uid="{00000000-0005-0000-0000-0000AA170000}"/>
    <cellStyle name="Normal 10 3 2 3 3 2 2 3" xfId="6056" xr:uid="{00000000-0005-0000-0000-0000AB170000}"/>
    <cellStyle name="Normal 10 3 2 3 3 2 3" xfId="6057" xr:uid="{00000000-0005-0000-0000-0000AC170000}"/>
    <cellStyle name="Normal 10 3 2 3 3 2 4" xfId="6058" xr:uid="{00000000-0005-0000-0000-0000AD170000}"/>
    <cellStyle name="Normal 10 3 2 3 3 3" xfId="6059" xr:uid="{00000000-0005-0000-0000-0000AE170000}"/>
    <cellStyle name="Normal 10 3 2 3 3 3 2" xfId="6060" xr:uid="{00000000-0005-0000-0000-0000AF170000}"/>
    <cellStyle name="Normal 10 3 2 3 3 3 2 2" xfId="6061" xr:uid="{00000000-0005-0000-0000-0000B0170000}"/>
    <cellStyle name="Normal 10 3 2 3 3 3 2 3" xfId="6062" xr:uid="{00000000-0005-0000-0000-0000B1170000}"/>
    <cellStyle name="Normal 10 3 2 3 3 3 3" xfId="6063" xr:uid="{00000000-0005-0000-0000-0000B2170000}"/>
    <cellStyle name="Normal 10 3 2 3 3 3 4" xfId="6064" xr:uid="{00000000-0005-0000-0000-0000B3170000}"/>
    <cellStyle name="Normal 10 3 2 3 3 4" xfId="6065" xr:uid="{00000000-0005-0000-0000-0000B4170000}"/>
    <cellStyle name="Normal 10 3 2 3 3 4 2" xfId="6066" xr:uid="{00000000-0005-0000-0000-0000B5170000}"/>
    <cellStyle name="Normal 10 3 2 3 3 4 2 2" xfId="6067" xr:uid="{00000000-0005-0000-0000-0000B6170000}"/>
    <cellStyle name="Normal 10 3 2 3 3 4 2 3" xfId="6068" xr:uid="{00000000-0005-0000-0000-0000B7170000}"/>
    <cellStyle name="Normal 10 3 2 3 3 4 3" xfId="6069" xr:uid="{00000000-0005-0000-0000-0000B8170000}"/>
    <cellStyle name="Normal 10 3 2 3 3 4 4" xfId="6070" xr:uid="{00000000-0005-0000-0000-0000B9170000}"/>
    <cellStyle name="Normal 10 3 2 3 3 5" xfId="6071" xr:uid="{00000000-0005-0000-0000-0000BA170000}"/>
    <cellStyle name="Normal 10 3 2 3 3 5 2" xfId="6072" xr:uid="{00000000-0005-0000-0000-0000BB170000}"/>
    <cellStyle name="Normal 10 3 2 3 3 5 3" xfId="6073" xr:uid="{00000000-0005-0000-0000-0000BC170000}"/>
    <cellStyle name="Normal 10 3 2 3 3 6" xfId="6074" xr:uid="{00000000-0005-0000-0000-0000BD170000}"/>
    <cellStyle name="Normal 10 3 2 3 3 6 2" xfId="6075" xr:uid="{00000000-0005-0000-0000-0000BE170000}"/>
    <cellStyle name="Normal 10 3 2 3 3 6 3" xfId="6076" xr:uid="{00000000-0005-0000-0000-0000BF170000}"/>
    <cellStyle name="Normal 10 3 2 3 3 7" xfId="6077" xr:uid="{00000000-0005-0000-0000-0000C0170000}"/>
    <cellStyle name="Normal 10 3 2 3 3 8" xfId="6078" xr:uid="{00000000-0005-0000-0000-0000C1170000}"/>
    <cellStyle name="Normal 10 3 2 3 3 9" xfId="6079" xr:uid="{00000000-0005-0000-0000-0000C2170000}"/>
    <cellStyle name="Normal 10 3 2 3 4" xfId="6080" xr:uid="{00000000-0005-0000-0000-0000C3170000}"/>
    <cellStyle name="Normal 10 3 2 3 4 2" xfId="6081" xr:uid="{00000000-0005-0000-0000-0000C4170000}"/>
    <cellStyle name="Normal 10 3 2 3 4 2 2" xfId="6082" xr:uid="{00000000-0005-0000-0000-0000C5170000}"/>
    <cellStyle name="Normal 10 3 2 3 4 2 3" xfId="6083" xr:uid="{00000000-0005-0000-0000-0000C6170000}"/>
    <cellStyle name="Normal 10 3 2 3 4 3" xfId="6084" xr:uid="{00000000-0005-0000-0000-0000C7170000}"/>
    <cellStyle name="Normal 10 3 2 3 4 4" xfId="6085" xr:uid="{00000000-0005-0000-0000-0000C8170000}"/>
    <cellStyle name="Normal 10 3 2 3 5" xfId="6086" xr:uid="{00000000-0005-0000-0000-0000C9170000}"/>
    <cellStyle name="Normal 10 3 2 3 5 2" xfId="6087" xr:uid="{00000000-0005-0000-0000-0000CA170000}"/>
    <cellStyle name="Normal 10 3 2 3 5 2 2" xfId="6088" xr:uid="{00000000-0005-0000-0000-0000CB170000}"/>
    <cellStyle name="Normal 10 3 2 3 5 2 3" xfId="6089" xr:uid="{00000000-0005-0000-0000-0000CC170000}"/>
    <cellStyle name="Normal 10 3 2 3 5 3" xfId="6090" xr:uid="{00000000-0005-0000-0000-0000CD170000}"/>
    <cellStyle name="Normal 10 3 2 3 5 4" xfId="6091" xr:uid="{00000000-0005-0000-0000-0000CE170000}"/>
    <cellStyle name="Normal 10 3 2 3 6" xfId="6092" xr:uid="{00000000-0005-0000-0000-0000CF170000}"/>
    <cellStyle name="Normal 10 3 2 3 6 2" xfId="6093" xr:uid="{00000000-0005-0000-0000-0000D0170000}"/>
    <cellStyle name="Normal 10 3 2 3 6 2 2" xfId="6094" xr:uid="{00000000-0005-0000-0000-0000D1170000}"/>
    <cellStyle name="Normal 10 3 2 3 6 2 3" xfId="6095" xr:uid="{00000000-0005-0000-0000-0000D2170000}"/>
    <cellStyle name="Normal 10 3 2 3 6 3" xfId="6096" xr:uid="{00000000-0005-0000-0000-0000D3170000}"/>
    <cellStyle name="Normal 10 3 2 3 6 4" xfId="6097" xr:uid="{00000000-0005-0000-0000-0000D4170000}"/>
    <cellStyle name="Normal 10 3 2 3 7" xfId="6098" xr:uid="{00000000-0005-0000-0000-0000D5170000}"/>
    <cellStyle name="Normal 10 3 2 3 7 2" xfId="6099" xr:uid="{00000000-0005-0000-0000-0000D6170000}"/>
    <cellStyle name="Normal 10 3 2 3 7 3" xfId="6100" xr:uid="{00000000-0005-0000-0000-0000D7170000}"/>
    <cellStyle name="Normal 10 3 2 3 8" xfId="6101" xr:uid="{00000000-0005-0000-0000-0000D8170000}"/>
    <cellStyle name="Normal 10 3 2 3 8 2" xfId="6102" xr:uid="{00000000-0005-0000-0000-0000D9170000}"/>
    <cellStyle name="Normal 10 3 2 3 8 3" xfId="6103" xr:uid="{00000000-0005-0000-0000-0000DA170000}"/>
    <cellStyle name="Normal 10 3 2 3 9" xfId="6104" xr:uid="{00000000-0005-0000-0000-0000DB170000}"/>
    <cellStyle name="Normal 10 3 2 4" xfId="6105" xr:uid="{00000000-0005-0000-0000-0000DC170000}"/>
    <cellStyle name="Normal 10 3 2 4 10" xfId="6106" xr:uid="{00000000-0005-0000-0000-0000DD170000}"/>
    <cellStyle name="Normal 10 3 2 4 2" xfId="6107" xr:uid="{00000000-0005-0000-0000-0000DE170000}"/>
    <cellStyle name="Normal 10 3 2 4 2 2" xfId="6108" xr:uid="{00000000-0005-0000-0000-0000DF170000}"/>
    <cellStyle name="Normal 10 3 2 4 2 2 2" xfId="6109" xr:uid="{00000000-0005-0000-0000-0000E0170000}"/>
    <cellStyle name="Normal 10 3 2 4 2 2 3" xfId="6110" xr:uid="{00000000-0005-0000-0000-0000E1170000}"/>
    <cellStyle name="Normal 10 3 2 4 2 3" xfId="6111" xr:uid="{00000000-0005-0000-0000-0000E2170000}"/>
    <cellStyle name="Normal 10 3 2 4 2 4" xfId="6112" xr:uid="{00000000-0005-0000-0000-0000E3170000}"/>
    <cellStyle name="Normal 10 3 2 4 3" xfId="6113" xr:uid="{00000000-0005-0000-0000-0000E4170000}"/>
    <cellStyle name="Normal 10 3 2 4 3 2" xfId="6114" xr:uid="{00000000-0005-0000-0000-0000E5170000}"/>
    <cellStyle name="Normal 10 3 2 4 3 2 2" xfId="6115" xr:uid="{00000000-0005-0000-0000-0000E6170000}"/>
    <cellStyle name="Normal 10 3 2 4 3 2 3" xfId="6116" xr:uid="{00000000-0005-0000-0000-0000E7170000}"/>
    <cellStyle name="Normal 10 3 2 4 3 3" xfId="6117" xr:uid="{00000000-0005-0000-0000-0000E8170000}"/>
    <cellStyle name="Normal 10 3 2 4 3 4" xfId="6118" xr:uid="{00000000-0005-0000-0000-0000E9170000}"/>
    <cellStyle name="Normal 10 3 2 4 4" xfId="6119" xr:uid="{00000000-0005-0000-0000-0000EA170000}"/>
    <cellStyle name="Normal 10 3 2 4 4 2" xfId="6120" xr:uid="{00000000-0005-0000-0000-0000EB170000}"/>
    <cellStyle name="Normal 10 3 2 4 4 2 2" xfId="6121" xr:uid="{00000000-0005-0000-0000-0000EC170000}"/>
    <cellStyle name="Normal 10 3 2 4 4 2 3" xfId="6122" xr:uid="{00000000-0005-0000-0000-0000ED170000}"/>
    <cellStyle name="Normal 10 3 2 4 4 3" xfId="6123" xr:uid="{00000000-0005-0000-0000-0000EE170000}"/>
    <cellStyle name="Normal 10 3 2 4 4 4" xfId="6124" xr:uid="{00000000-0005-0000-0000-0000EF170000}"/>
    <cellStyle name="Normal 10 3 2 4 5" xfId="6125" xr:uid="{00000000-0005-0000-0000-0000F0170000}"/>
    <cellStyle name="Normal 10 3 2 4 5 2" xfId="6126" xr:uid="{00000000-0005-0000-0000-0000F1170000}"/>
    <cellStyle name="Normal 10 3 2 4 5 2 2" xfId="6127" xr:uid="{00000000-0005-0000-0000-0000F2170000}"/>
    <cellStyle name="Normal 10 3 2 4 5 2 3" xfId="6128" xr:uid="{00000000-0005-0000-0000-0000F3170000}"/>
    <cellStyle name="Normal 10 3 2 4 5 3" xfId="6129" xr:uid="{00000000-0005-0000-0000-0000F4170000}"/>
    <cellStyle name="Normal 10 3 2 4 5 4" xfId="6130" xr:uid="{00000000-0005-0000-0000-0000F5170000}"/>
    <cellStyle name="Normal 10 3 2 4 6" xfId="6131" xr:uid="{00000000-0005-0000-0000-0000F6170000}"/>
    <cellStyle name="Normal 10 3 2 4 6 2" xfId="6132" xr:uid="{00000000-0005-0000-0000-0000F7170000}"/>
    <cellStyle name="Normal 10 3 2 4 6 3" xfId="6133" xr:uid="{00000000-0005-0000-0000-0000F8170000}"/>
    <cellStyle name="Normal 10 3 2 4 7" xfId="6134" xr:uid="{00000000-0005-0000-0000-0000F9170000}"/>
    <cellStyle name="Normal 10 3 2 4 7 2" xfId="6135" xr:uid="{00000000-0005-0000-0000-0000FA170000}"/>
    <cellStyle name="Normal 10 3 2 4 7 3" xfId="6136" xr:uid="{00000000-0005-0000-0000-0000FB170000}"/>
    <cellStyle name="Normal 10 3 2 4 8" xfId="6137" xr:uid="{00000000-0005-0000-0000-0000FC170000}"/>
    <cellStyle name="Normal 10 3 2 4 9" xfId="6138" xr:uid="{00000000-0005-0000-0000-0000FD170000}"/>
    <cellStyle name="Normal 10 3 2 5" xfId="6139" xr:uid="{00000000-0005-0000-0000-0000FE170000}"/>
    <cellStyle name="Normal 10 3 2 5 2" xfId="6140" xr:uid="{00000000-0005-0000-0000-0000FF170000}"/>
    <cellStyle name="Normal 10 3 2 5 2 2" xfId="6141" xr:uid="{00000000-0005-0000-0000-000000180000}"/>
    <cellStyle name="Normal 10 3 2 5 2 2 2" xfId="6142" xr:uid="{00000000-0005-0000-0000-000001180000}"/>
    <cellStyle name="Normal 10 3 2 5 2 2 3" xfId="6143" xr:uid="{00000000-0005-0000-0000-000002180000}"/>
    <cellStyle name="Normal 10 3 2 5 2 3" xfId="6144" xr:uid="{00000000-0005-0000-0000-000003180000}"/>
    <cellStyle name="Normal 10 3 2 5 2 4" xfId="6145" xr:uid="{00000000-0005-0000-0000-000004180000}"/>
    <cellStyle name="Normal 10 3 2 5 3" xfId="6146" xr:uid="{00000000-0005-0000-0000-000005180000}"/>
    <cellStyle name="Normal 10 3 2 5 3 2" xfId="6147" xr:uid="{00000000-0005-0000-0000-000006180000}"/>
    <cellStyle name="Normal 10 3 2 5 3 2 2" xfId="6148" xr:uid="{00000000-0005-0000-0000-000007180000}"/>
    <cellStyle name="Normal 10 3 2 5 3 2 3" xfId="6149" xr:uid="{00000000-0005-0000-0000-000008180000}"/>
    <cellStyle name="Normal 10 3 2 5 3 3" xfId="6150" xr:uid="{00000000-0005-0000-0000-000009180000}"/>
    <cellStyle name="Normal 10 3 2 5 3 4" xfId="6151" xr:uid="{00000000-0005-0000-0000-00000A180000}"/>
    <cellStyle name="Normal 10 3 2 5 4" xfId="6152" xr:uid="{00000000-0005-0000-0000-00000B180000}"/>
    <cellStyle name="Normal 10 3 2 5 4 2" xfId="6153" xr:uid="{00000000-0005-0000-0000-00000C180000}"/>
    <cellStyle name="Normal 10 3 2 5 4 2 2" xfId="6154" xr:uid="{00000000-0005-0000-0000-00000D180000}"/>
    <cellStyle name="Normal 10 3 2 5 4 2 3" xfId="6155" xr:uid="{00000000-0005-0000-0000-00000E180000}"/>
    <cellStyle name="Normal 10 3 2 5 4 3" xfId="6156" xr:uid="{00000000-0005-0000-0000-00000F180000}"/>
    <cellStyle name="Normal 10 3 2 5 4 4" xfId="6157" xr:uid="{00000000-0005-0000-0000-000010180000}"/>
    <cellStyle name="Normal 10 3 2 5 5" xfId="6158" xr:uid="{00000000-0005-0000-0000-000011180000}"/>
    <cellStyle name="Normal 10 3 2 5 5 2" xfId="6159" xr:uid="{00000000-0005-0000-0000-000012180000}"/>
    <cellStyle name="Normal 10 3 2 5 5 3" xfId="6160" xr:uid="{00000000-0005-0000-0000-000013180000}"/>
    <cellStyle name="Normal 10 3 2 5 6" xfId="6161" xr:uid="{00000000-0005-0000-0000-000014180000}"/>
    <cellStyle name="Normal 10 3 2 5 6 2" xfId="6162" xr:uid="{00000000-0005-0000-0000-000015180000}"/>
    <cellStyle name="Normal 10 3 2 5 6 3" xfId="6163" xr:uid="{00000000-0005-0000-0000-000016180000}"/>
    <cellStyle name="Normal 10 3 2 5 7" xfId="6164" xr:uid="{00000000-0005-0000-0000-000017180000}"/>
    <cellStyle name="Normal 10 3 2 5 8" xfId="6165" xr:uid="{00000000-0005-0000-0000-000018180000}"/>
    <cellStyle name="Normal 10 3 2 5 9" xfId="6166" xr:uid="{00000000-0005-0000-0000-000019180000}"/>
    <cellStyle name="Normal 10 3 2 6" xfId="6167" xr:uid="{00000000-0005-0000-0000-00001A180000}"/>
    <cellStyle name="Normal 10 3 2 6 2" xfId="6168" xr:uid="{00000000-0005-0000-0000-00001B180000}"/>
    <cellStyle name="Normal 10 3 2 6 2 2" xfId="6169" xr:uid="{00000000-0005-0000-0000-00001C180000}"/>
    <cellStyle name="Normal 10 3 2 6 2 3" xfId="6170" xr:uid="{00000000-0005-0000-0000-00001D180000}"/>
    <cellStyle name="Normal 10 3 2 6 3" xfId="6171" xr:uid="{00000000-0005-0000-0000-00001E180000}"/>
    <cellStyle name="Normal 10 3 2 6 4" xfId="6172" xr:uid="{00000000-0005-0000-0000-00001F180000}"/>
    <cellStyle name="Normal 10 3 2 7" xfId="6173" xr:uid="{00000000-0005-0000-0000-000020180000}"/>
    <cellStyle name="Normal 10 3 2 7 2" xfId="6174" xr:uid="{00000000-0005-0000-0000-000021180000}"/>
    <cellStyle name="Normal 10 3 2 7 2 2" xfId="6175" xr:uid="{00000000-0005-0000-0000-000022180000}"/>
    <cellStyle name="Normal 10 3 2 7 2 3" xfId="6176" xr:uid="{00000000-0005-0000-0000-000023180000}"/>
    <cellStyle name="Normal 10 3 2 7 3" xfId="6177" xr:uid="{00000000-0005-0000-0000-000024180000}"/>
    <cellStyle name="Normal 10 3 2 7 4" xfId="6178" xr:uid="{00000000-0005-0000-0000-000025180000}"/>
    <cellStyle name="Normal 10 3 2 8" xfId="6179" xr:uid="{00000000-0005-0000-0000-000026180000}"/>
    <cellStyle name="Normal 10 3 2 8 2" xfId="6180" xr:uid="{00000000-0005-0000-0000-000027180000}"/>
    <cellStyle name="Normal 10 3 2 8 2 2" xfId="6181" xr:uid="{00000000-0005-0000-0000-000028180000}"/>
    <cellStyle name="Normal 10 3 2 8 2 3" xfId="6182" xr:uid="{00000000-0005-0000-0000-000029180000}"/>
    <cellStyle name="Normal 10 3 2 8 3" xfId="6183" xr:uid="{00000000-0005-0000-0000-00002A180000}"/>
    <cellStyle name="Normal 10 3 2 8 4" xfId="6184" xr:uid="{00000000-0005-0000-0000-00002B180000}"/>
    <cellStyle name="Normal 10 3 2 9" xfId="6185" xr:uid="{00000000-0005-0000-0000-00002C180000}"/>
    <cellStyle name="Normal 10 3 2 9 2" xfId="6186" xr:uid="{00000000-0005-0000-0000-00002D180000}"/>
    <cellStyle name="Normal 10 3 2 9 3" xfId="6187" xr:uid="{00000000-0005-0000-0000-00002E180000}"/>
    <cellStyle name="Normal 10 3 3" xfId="6188" xr:uid="{00000000-0005-0000-0000-00002F180000}"/>
    <cellStyle name="Normal 10 3 3 10" xfId="6189" xr:uid="{00000000-0005-0000-0000-000030180000}"/>
    <cellStyle name="Normal 10 3 3 11" xfId="6190" xr:uid="{00000000-0005-0000-0000-000031180000}"/>
    <cellStyle name="Normal 10 3 3 2" xfId="6191" xr:uid="{00000000-0005-0000-0000-000032180000}"/>
    <cellStyle name="Normal 10 3 3 2 10" xfId="6192" xr:uid="{00000000-0005-0000-0000-000033180000}"/>
    <cellStyle name="Normal 10 3 3 2 2" xfId="6193" xr:uid="{00000000-0005-0000-0000-000034180000}"/>
    <cellStyle name="Normal 10 3 3 2 2 2" xfId="6194" xr:uid="{00000000-0005-0000-0000-000035180000}"/>
    <cellStyle name="Normal 10 3 3 2 2 2 2" xfId="6195" xr:uid="{00000000-0005-0000-0000-000036180000}"/>
    <cellStyle name="Normal 10 3 3 2 2 2 3" xfId="6196" xr:uid="{00000000-0005-0000-0000-000037180000}"/>
    <cellStyle name="Normal 10 3 3 2 2 3" xfId="6197" xr:uid="{00000000-0005-0000-0000-000038180000}"/>
    <cellStyle name="Normal 10 3 3 2 2 4" xfId="6198" xr:uid="{00000000-0005-0000-0000-000039180000}"/>
    <cellStyle name="Normal 10 3 3 2 3" xfId="6199" xr:uid="{00000000-0005-0000-0000-00003A180000}"/>
    <cellStyle name="Normal 10 3 3 2 3 2" xfId="6200" xr:uid="{00000000-0005-0000-0000-00003B180000}"/>
    <cellStyle name="Normal 10 3 3 2 3 2 2" xfId="6201" xr:uid="{00000000-0005-0000-0000-00003C180000}"/>
    <cellStyle name="Normal 10 3 3 2 3 2 3" xfId="6202" xr:uid="{00000000-0005-0000-0000-00003D180000}"/>
    <cellStyle name="Normal 10 3 3 2 3 3" xfId="6203" xr:uid="{00000000-0005-0000-0000-00003E180000}"/>
    <cellStyle name="Normal 10 3 3 2 3 4" xfId="6204" xr:uid="{00000000-0005-0000-0000-00003F180000}"/>
    <cellStyle name="Normal 10 3 3 2 4" xfId="6205" xr:uid="{00000000-0005-0000-0000-000040180000}"/>
    <cellStyle name="Normal 10 3 3 2 4 2" xfId="6206" xr:uid="{00000000-0005-0000-0000-000041180000}"/>
    <cellStyle name="Normal 10 3 3 2 4 2 2" xfId="6207" xr:uid="{00000000-0005-0000-0000-000042180000}"/>
    <cellStyle name="Normal 10 3 3 2 4 2 3" xfId="6208" xr:uid="{00000000-0005-0000-0000-000043180000}"/>
    <cellStyle name="Normal 10 3 3 2 4 3" xfId="6209" xr:uid="{00000000-0005-0000-0000-000044180000}"/>
    <cellStyle name="Normal 10 3 3 2 4 4" xfId="6210" xr:uid="{00000000-0005-0000-0000-000045180000}"/>
    <cellStyle name="Normal 10 3 3 2 5" xfId="6211" xr:uid="{00000000-0005-0000-0000-000046180000}"/>
    <cellStyle name="Normal 10 3 3 2 5 2" xfId="6212" xr:uid="{00000000-0005-0000-0000-000047180000}"/>
    <cellStyle name="Normal 10 3 3 2 5 2 2" xfId="6213" xr:uid="{00000000-0005-0000-0000-000048180000}"/>
    <cellStyle name="Normal 10 3 3 2 5 2 3" xfId="6214" xr:uid="{00000000-0005-0000-0000-000049180000}"/>
    <cellStyle name="Normal 10 3 3 2 5 3" xfId="6215" xr:uid="{00000000-0005-0000-0000-00004A180000}"/>
    <cellStyle name="Normal 10 3 3 2 5 4" xfId="6216" xr:uid="{00000000-0005-0000-0000-00004B180000}"/>
    <cellStyle name="Normal 10 3 3 2 6" xfId="6217" xr:uid="{00000000-0005-0000-0000-00004C180000}"/>
    <cellStyle name="Normal 10 3 3 2 6 2" xfId="6218" xr:uid="{00000000-0005-0000-0000-00004D180000}"/>
    <cellStyle name="Normal 10 3 3 2 6 3" xfId="6219" xr:uid="{00000000-0005-0000-0000-00004E180000}"/>
    <cellStyle name="Normal 10 3 3 2 7" xfId="6220" xr:uid="{00000000-0005-0000-0000-00004F180000}"/>
    <cellStyle name="Normal 10 3 3 2 7 2" xfId="6221" xr:uid="{00000000-0005-0000-0000-000050180000}"/>
    <cellStyle name="Normal 10 3 3 2 7 3" xfId="6222" xr:uid="{00000000-0005-0000-0000-000051180000}"/>
    <cellStyle name="Normal 10 3 3 2 8" xfId="6223" xr:uid="{00000000-0005-0000-0000-000052180000}"/>
    <cellStyle name="Normal 10 3 3 2 9" xfId="6224" xr:uid="{00000000-0005-0000-0000-000053180000}"/>
    <cellStyle name="Normal 10 3 3 3" xfId="6225" xr:uid="{00000000-0005-0000-0000-000054180000}"/>
    <cellStyle name="Normal 10 3 3 3 2" xfId="6226" xr:uid="{00000000-0005-0000-0000-000055180000}"/>
    <cellStyle name="Normal 10 3 3 3 2 2" xfId="6227" xr:uid="{00000000-0005-0000-0000-000056180000}"/>
    <cellStyle name="Normal 10 3 3 3 2 2 2" xfId="6228" xr:uid="{00000000-0005-0000-0000-000057180000}"/>
    <cellStyle name="Normal 10 3 3 3 2 2 3" xfId="6229" xr:uid="{00000000-0005-0000-0000-000058180000}"/>
    <cellStyle name="Normal 10 3 3 3 2 3" xfId="6230" xr:uid="{00000000-0005-0000-0000-000059180000}"/>
    <cellStyle name="Normal 10 3 3 3 2 4" xfId="6231" xr:uid="{00000000-0005-0000-0000-00005A180000}"/>
    <cellStyle name="Normal 10 3 3 3 3" xfId="6232" xr:uid="{00000000-0005-0000-0000-00005B180000}"/>
    <cellStyle name="Normal 10 3 3 3 3 2" xfId="6233" xr:uid="{00000000-0005-0000-0000-00005C180000}"/>
    <cellStyle name="Normal 10 3 3 3 3 2 2" xfId="6234" xr:uid="{00000000-0005-0000-0000-00005D180000}"/>
    <cellStyle name="Normal 10 3 3 3 3 2 3" xfId="6235" xr:uid="{00000000-0005-0000-0000-00005E180000}"/>
    <cellStyle name="Normal 10 3 3 3 3 3" xfId="6236" xr:uid="{00000000-0005-0000-0000-00005F180000}"/>
    <cellStyle name="Normal 10 3 3 3 3 4" xfId="6237" xr:uid="{00000000-0005-0000-0000-000060180000}"/>
    <cellStyle name="Normal 10 3 3 3 4" xfId="6238" xr:uid="{00000000-0005-0000-0000-000061180000}"/>
    <cellStyle name="Normal 10 3 3 3 4 2" xfId="6239" xr:uid="{00000000-0005-0000-0000-000062180000}"/>
    <cellStyle name="Normal 10 3 3 3 4 2 2" xfId="6240" xr:uid="{00000000-0005-0000-0000-000063180000}"/>
    <cellStyle name="Normal 10 3 3 3 4 2 3" xfId="6241" xr:uid="{00000000-0005-0000-0000-000064180000}"/>
    <cellStyle name="Normal 10 3 3 3 4 3" xfId="6242" xr:uid="{00000000-0005-0000-0000-000065180000}"/>
    <cellStyle name="Normal 10 3 3 3 4 4" xfId="6243" xr:uid="{00000000-0005-0000-0000-000066180000}"/>
    <cellStyle name="Normal 10 3 3 3 5" xfId="6244" xr:uid="{00000000-0005-0000-0000-000067180000}"/>
    <cellStyle name="Normal 10 3 3 3 5 2" xfId="6245" xr:uid="{00000000-0005-0000-0000-000068180000}"/>
    <cellStyle name="Normal 10 3 3 3 5 3" xfId="6246" xr:uid="{00000000-0005-0000-0000-000069180000}"/>
    <cellStyle name="Normal 10 3 3 3 6" xfId="6247" xr:uid="{00000000-0005-0000-0000-00006A180000}"/>
    <cellStyle name="Normal 10 3 3 3 6 2" xfId="6248" xr:uid="{00000000-0005-0000-0000-00006B180000}"/>
    <cellStyle name="Normal 10 3 3 3 6 3" xfId="6249" xr:uid="{00000000-0005-0000-0000-00006C180000}"/>
    <cellStyle name="Normal 10 3 3 3 7" xfId="6250" xr:uid="{00000000-0005-0000-0000-00006D180000}"/>
    <cellStyle name="Normal 10 3 3 3 8" xfId="6251" xr:uid="{00000000-0005-0000-0000-00006E180000}"/>
    <cellStyle name="Normal 10 3 3 3 9" xfId="6252" xr:uid="{00000000-0005-0000-0000-00006F180000}"/>
    <cellStyle name="Normal 10 3 3 4" xfId="6253" xr:uid="{00000000-0005-0000-0000-000070180000}"/>
    <cellStyle name="Normal 10 3 3 4 2" xfId="6254" xr:uid="{00000000-0005-0000-0000-000071180000}"/>
    <cellStyle name="Normal 10 3 3 4 2 2" xfId="6255" xr:uid="{00000000-0005-0000-0000-000072180000}"/>
    <cellStyle name="Normal 10 3 3 4 2 3" xfId="6256" xr:uid="{00000000-0005-0000-0000-000073180000}"/>
    <cellStyle name="Normal 10 3 3 4 3" xfId="6257" xr:uid="{00000000-0005-0000-0000-000074180000}"/>
    <cellStyle name="Normal 10 3 3 4 4" xfId="6258" xr:uid="{00000000-0005-0000-0000-000075180000}"/>
    <cellStyle name="Normal 10 3 3 5" xfId="6259" xr:uid="{00000000-0005-0000-0000-000076180000}"/>
    <cellStyle name="Normal 10 3 3 5 2" xfId="6260" xr:uid="{00000000-0005-0000-0000-000077180000}"/>
    <cellStyle name="Normal 10 3 3 5 2 2" xfId="6261" xr:uid="{00000000-0005-0000-0000-000078180000}"/>
    <cellStyle name="Normal 10 3 3 5 2 3" xfId="6262" xr:uid="{00000000-0005-0000-0000-000079180000}"/>
    <cellStyle name="Normal 10 3 3 5 3" xfId="6263" xr:uid="{00000000-0005-0000-0000-00007A180000}"/>
    <cellStyle name="Normal 10 3 3 5 4" xfId="6264" xr:uid="{00000000-0005-0000-0000-00007B180000}"/>
    <cellStyle name="Normal 10 3 3 6" xfId="6265" xr:uid="{00000000-0005-0000-0000-00007C180000}"/>
    <cellStyle name="Normal 10 3 3 6 2" xfId="6266" xr:uid="{00000000-0005-0000-0000-00007D180000}"/>
    <cellStyle name="Normal 10 3 3 6 2 2" xfId="6267" xr:uid="{00000000-0005-0000-0000-00007E180000}"/>
    <cellStyle name="Normal 10 3 3 6 2 3" xfId="6268" xr:uid="{00000000-0005-0000-0000-00007F180000}"/>
    <cellStyle name="Normal 10 3 3 6 3" xfId="6269" xr:uid="{00000000-0005-0000-0000-000080180000}"/>
    <cellStyle name="Normal 10 3 3 6 4" xfId="6270" xr:uid="{00000000-0005-0000-0000-000081180000}"/>
    <cellStyle name="Normal 10 3 3 7" xfId="6271" xr:uid="{00000000-0005-0000-0000-000082180000}"/>
    <cellStyle name="Normal 10 3 3 7 2" xfId="6272" xr:uid="{00000000-0005-0000-0000-000083180000}"/>
    <cellStyle name="Normal 10 3 3 7 3" xfId="6273" xr:uid="{00000000-0005-0000-0000-000084180000}"/>
    <cellStyle name="Normal 10 3 3 8" xfId="6274" xr:uid="{00000000-0005-0000-0000-000085180000}"/>
    <cellStyle name="Normal 10 3 3 8 2" xfId="6275" xr:uid="{00000000-0005-0000-0000-000086180000}"/>
    <cellStyle name="Normal 10 3 3 8 3" xfId="6276" xr:uid="{00000000-0005-0000-0000-000087180000}"/>
    <cellStyle name="Normal 10 3 3 9" xfId="6277" xr:uid="{00000000-0005-0000-0000-000088180000}"/>
    <cellStyle name="Normal 10 3 4" xfId="6278" xr:uid="{00000000-0005-0000-0000-000089180000}"/>
    <cellStyle name="Normal 10 3 4 10" xfId="6279" xr:uid="{00000000-0005-0000-0000-00008A180000}"/>
    <cellStyle name="Normal 10 3 4 11" xfId="6280" xr:uid="{00000000-0005-0000-0000-00008B180000}"/>
    <cellStyle name="Normal 10 3 4 2" xfId="6281" xr:uid="{00000000-0005-0000-0000-00008C180000}"/>
    <cellStyle name="Normal 10 3 4 2 10" xfId="6282" xr:uid="{00000000-0005-0000-0000-00008D180000}"/>
    <cellStyle name="Normal 10 3 4 2 2" xfId="6283" xr:uid="{00000000-0005-0000-0000-00008E180000}"/>
    <cellStyle name="Normal 10 3 4 2 2 2" xfId="6284" xr:uid="{00000000-0005-0000-0000-00008F180000}"/>
    <cellStyle name="Normal 10 3 4 2 2 2 2" xfId="6285" xr:uid="{00000000-0005-0000-0000-000090180000}"/>
    <cellStyle name="Normal 10 3 4 2 2 2 3" xfId="6286" xr:uid="{00000000-0005-0000-0000-000091180000}"/>
    <cellStyle name="Normal 10 3 4 2 2 3" xfId="6287" xr:uid="{00000000-0005-0000-0000-000092180000}"/>
    <cellStyle name="Normal 10 3 4 2 2 4" xfId="6288" xr:uid="{00000000-0005-0000-0000-000093180000}"/>
    <cellStyle name="Normal 10 3 4 2 3" xfId="6289" xr:uid="{00000000-0005-0000-0000-000094180000}"/>
    <cellStyle name="Normal 10 3 4 2 3 2" xfId="6290" xr:uid="{00000000-0005-0000-0000-000095180000}"/>
    <cellStyle name="Normal 10 3 4 2 3 2 2" xfId="6291" xr:uid="{00000000-0005-0000-0000-000096180000}"/>
    <cellStyle name="Normal 10 3 4 2 3 2 3" xfId="6292" xr:uid="{00000000-0005-0000-0000-000097180000}"/>
    <cellStyle name="Normal 10 3 4 2 3 3" xfId="6293" xr:uid="{00000000-0005-0000-0000-000098180000}"/>
    <cellStyle name="Normal 10 3 4 2 3 4" xfId="6294" xr:uid="{00000000-0005-0000-0000-000099180000}"/>
    <cellStyle name="Normal 10 3 4 2 4" xfId="6295" xr:uid="{00000000-0005-0000-0000-00009A180000}"/>
    <cellStyle name="Normal 10 3 4 2 4 2" xfId="6296" xr:uid="{00000000-0005-0000-0000-00009B180000}"/>
    <cellStyle name="Normal 10 3 4 2 4 2 2" xfId="6297" xr:uid="{00000000-0005-0000-0000-00009C180000}"/>
    <cellStyle name="Normal 10 3 4 2 4 2 3" xfId="6298" xr:uid="{00000000-0005-0000-0000-00009D180000}"/>
    <cellStyle name="Normal 10 3 4 2 4 3" xfId="6299" xr:uid="{00000000-0005-0000-0000-00009E180000}"/>
    <cellStyle name="Normal 10 3 4 2 4 4" xfId="6300" xr:uid="{00000000-0005-0000-0000-00009F180000}"/>
    <cellStyle name="Normal 10 3 4 2 5" xfId="6301" xr:uid="{00000000-0005-0000-0000-0000A0180000}"/>
    <cellStyle name="Normal 10 3 4 2 5 2" xfId="6302" xr:uid="{00000000-0005-0000-0000-0000A1180000}"/>
    <cellStyle name="Normal 10 3 4 2 5 2 2" xfId="6303" xr:uid="{00000000-0005-0000-0000-0000A2180000}"/>
    <cellStyle name="Normal 10 3 4 2 5 2 3" xfId="6304" xr:uid="{00000000-0005-0000-0000-0000A3180000}"/>
    <cellStyle name="Normal 10 3 4 2 5 3" xfId="6305" xr:uid="{00000000-0005-0000-0000-0000A4180000}"/>
    <cellStyle name="Normal 10 3 4 2 5 4" xfId="6306" xr:uid="{00000000-0005-0000-0000-0000A5180000}"/>
    <cellStyle name="Normal 10 3 4 2 6" xfId="6307" xr:uid="{00000000-0005-0000-0000-0000A6180000}"/>
    <cellStyle name="Normal 10 3 4 2 6 2" xfId="6308" xr:uid="{00000000-0005-0000-0000-0000A7180000}"/>
    <cellStyle name="Normal 10 3 4 2 6 3" xfId="6309" xr:uid="{00000000-0005-0000-0000-0000A8180000}"/>
    <cellStyle name="Normal 10 3 4 2 7" xfId="6310" xr:uid="{00000000-0005-0000-0000-0000A9180000}"/>
    <cellStyle name="Normal 10 3 4 2 7 2" xfId="6311" xr:uid="{00000000-0005-0000-0000-0000AA180000}"/>
    <cellStyle name="Normal 10 3 4 2 7 3" xfId="6312" xr:uid="{00000000-0005-0000-0000-0000AB180000}"/>
    <cellStyle name="Normal 10 3 4 2 8" xfId="6313" xr:uid="{00000000-0005-0000-0000-0000AC180000}"/>
    <cellStyle name="Normal 10 3 4 2 9" xfId="6314" xr:uid="{00000000-0005-0000-0000-0000AD180000}"/>
    <cellStyle name="Normal 10 3 4 3" xfId="6315" xr:uid="{00000000-0005-0000-0000-0000AE180000}"/>
    <cellStyle name="Normal 10 3 4 3 2" xfId="6316" xr:uid="{00000000-0005-0000-0000-0000AF180000}"/>
    <cellStyle name="Normal 10 3 4 3 2 2" xfId="6317" xr:uid="{00000000-0005-0000-0000-0000B0180000}"/>
    <cellStyle name="Normal 10 3 4 3 2 2 2" xfId="6318" xr:uid="{00000000-0005-0000-0000-0000B1180000}"/>
    <cellStyle name="Normal 10 3 4 3 2 2 3" xfId="6319" xr:uid="{00000000-0005-0000-0000-0000B2180000}"/>
    <cellStyle name="Normal 10 3 4 3 2 3" xfId="6320" xr:uid="{00000000-0005-0000-0000-0000B3180000}"/>
    <cellStyle name="Normal 10 3 4 3 2 4" xfId="6321" xr:uid="{00000000-0005-0000-0000-0000B4180000}"/>
    <cellStyle name="Normal 10 3 4 3 3" xfId="6322" xr:uid="{00000000-0005-0000-0000-0000B5180000}"/>
    <cellStyle name="Normal 10 3 4 3 3 2" xfId="6323" xr:uid="{00000000-0005-0000-0000-0000B6180000}"/>
    <cellStyle name="Normal 10 3 4 3 3 2 2" xfId="6324" xr:uid="{00000000-0005-0000-0000-0000B7180000}"/>
    <cellStyle name="Normal 10 3 4 3 3 2 3" xfId="6325" xr:uid="{00000000-0005-0000-0000-0000B8180000}"/>
    <cellStyle name="Normal 10 3 4 3 3 3" xfId="6326" xr:uid="{00000000-0005-0000-0000-0000B9180000}"/>
    <cellStyle name="Normal 10 3 4 3 3 4" xfId="6327" xr:uid="{00000000-0005-0000-0000-0000BA180000}"/>
    <cellStyle name="Normal 10 3 4 3 4" xfId="6328" xr:uid="{00000000-0005-0000-0000-0000BB180000}"/>
    <cellStyle name="Normal 10 3 4 3 4 2" xfId="6329" xr:uid="{00000000-0005-0000-0000-0000BC180000}"/>
    <cellStyle name="Normal 10 3 4 3 4 2 2" xfId="6330" xr:uid="{00000000-0005-0000-0000-0000BD180000}"/>
    <cellStyle name="Normal 10 3 4 3 4 2 3" xfId="6331" xr:uid="{00000000-0005-0000-0000-0000BE180000}"/>
    <cellStyle name="Normal 10 3 4 3 4 3" xfId="6332" xr:uid="{00000000-0005-0000-0000-0000BF180000}"/>
    <cellStyle name="Normal 10 3 4 3 4 4" xfId="6333" xr:uid="{00000000-0005-0000-0000-0000C0180000}"/>
    <cellStyle name="Normal 10 3 4 3 5" xfId="6334" xr:uid="{00000000-0005-0000-0000-0000C1180000}"/>
    <cellStyle name="Normal 10 3 4 3 5 2" xfId="6335" xr:uid="{00000000-0005-0000-0000-0000C2180000}"/>
    <cellStyle name="Normal 10 3 4 3 5 3" xfId="6336" xr:uid="{00000000-0005-0000-0000-0000C3180000}"/>
    <cellStyle name="Normal 10 3 4 3 6" xfId="6337" xr:uid="{00000000-0005-0000-0000-0000C4180000}"/>
    <cellStyle name="Normal 10 3 4 3 6 2" xfId="6338" xr:uid="{00000000-0005-0000-0000-0000C5180000}"/>
    <cellStyle name="Normal 10 3 4 3 6 3" xfId="6339" xr:uid="{00000000-0005-0000-0000-0000C6180000}"/>
    <cellStyle name="Normal 10 3 4 3 7" xfId="6340" xr:uid="{00000000-0005-0000-0000-0000C7180000}"/>
    <cellStyle name="Normal 10 3 4 3 8" xfId="6341" xr:uid="{00000000-0005-0000-0000-0000C8180000}"/>
    <cellStyle name="Normal 10 3 4 3 9" xfId="6342" xr:uid="{00000000-0005-0000-0000-0000C9180000}"/>
    <cellStyle name="Normal 10 3 4 4" xfId="6343" xr:uid="{00000000-0005-0000-0000-0000CA180000}"/>
    <cellStyle name="Normal 10 3 4 4 2" xfId="6344" xr:uid="{00000000-0005-0000-0000-0000CB180000}"/>
    <cellStyle name="Normal 10 3 4 4 2 2" xfId="6345" xr:uid="{00000000-0005-0000-0000-0000CC180000}"/>
    <cellStyle name="Normal 10 3 4 4 2 3" xfId="6346" xr:uid="{00000000-0005-0000-0000-0000CD180000}"/>
    <cellStyle name="Normal 10 3 4 4 3" xfId="6347" xr:uid="{00000000-0005-0000-0000-0000CE180000}"/>
    <cellStyle name="Normal 10 3 4 4 4" xfId="6348" xr:uid="{00000000-0005-0000-0000-0000CF180000}"/>
    <cellStyle name="Normal 10 3 4 5" xfId="6349" xr:uid="{00000000-0005-0000-0000-0000D0180000}"/>
    <cellStyle name="Normal 10 3 4 5 2" xfId="6350" xr:uid="{00000000-0005-0000-0000-0000D1180000}"/>
    <cellStyle name="Normal 10 3 4 5 2 2" xfId="6351" xr:uid="{00000000-0005-0000-0000-0000D2180000}"/>
    <cellStyle name="Normal 10 3 4 5 2 3" xfId="6352" xr:uid="{00000000-0005-0000-0000-0000D3180000}"/>
    <cellStyle name="Normal 10 3 4 5 3" xfId="6353" xr:uid="{00000000-0005-0000-0000-0000D4180000}"/>
    <cellStyle name="Normal 10 3 4 5 4" xfId="6354" xr:uid="{00000000-0005-0000-0000-0000D5180000}"/>
    <cellStyle name="Normal 10 3 4 6" xfId="6355" xr:uid="{00000000-0005-0000-0000-0000D6180000}"/>
    <cellStyle name="Normal 10 3 4 6 2" xfId="6356" xr:uid="{00000000-0005-0000-0000-0000D7180000}"/>
    <cellStyle name="Normal 10 3 4 6 2 2" xfId="6357" xr:uid="{00000000-0005-0000-0000-0000D8180000}"/>
    <cellStyle name="Normal 10 3 4 6 2 3" xfId="6358" xr:uid="{00000000-0005-0000-0000-0000D9180000}"/>
    <cellStyle name="Normal 10 3 4 6 3" xfId="6359" xr:uid="{00000000-0005-0000-0000-0000DA180000}"/>
    <cellStyle name="Normal 10 3 4 6 4" xfId="6360" xr:uid="{00000000-0005-0000-0000-0000DB180000}"/>
    <cellStyle name="Normal 10 3 4 7" xfId="6361" xr:uid="{00000000-0005-0000-0000-0000DC180000}"/>
    <cellStyle name="Normal 10 3 4 7 2" xfId="6362" xr:uid="{00000000-0005-0000-0000-0000DD180000}"/>
    <cellStyle name="Normal 10 3 4 7 3" xfId="6363" xr:uid="{00000000-0005-0000-0000-0000DE180000}"/>
    <cellStyle name="Normal 10 3 4 8" xfId="6364" xr:uid="{00000000-0005-0000-0000-0000DF180000}"/>
    <cellStyle name="Normal 10 3 4 8 2" xfId="6365" xr:uid="{00000000-0005-0000-0000-0000E0180000}"/>
    <cellStyle name="Normal 10 3 4 8 3" xfId="6366" xr:uid="{00000000-0005-0000-0000-0000E1180000}"/>
    <cellStyle name="Normal 10 3 4 9" xfId="6367" xr:uid="{00000000-0005-0000-0000-0000E2180000}"/>
    <cellStyle name="Normal 10 3 5" xfId="6368" xr:uid="{00000000-0005-0000-0000-0000E3180000}"/>
    <cellStyle name="Normal 10 3 5 10" xfId="6369" xr:uid="{00000000-0005-0000-0000-0000E4180000}"/>
    <cellStyle name="Normal 10 3 5 2" xfId="6370" xr:uid="{00000000-0005-0000-0000-0000E5180000}"/>
    <cellStyle name="Normal 10 3 5 2 2" xfId="6371" xr:uid="{00000000-0005-0000-0000-0000E6180000}"/>
    <cellStyle name="Normal 10 3 5 2 2 2" xfId="6372" xr:uid="{00000000-0005-0000-0000-0000E7180000}"/>
    <cellStyle name="Normal 10 3 5 2 2 3" xfId="6373" xr:uid="{00000000-0005-0000-0000-0000E8180000}"/>
    <cellStyle name="Normal 10 3 5 2 3" xfId="6374" xr:uid="{00000000-0005-0000-0000-0000E9180000}"/>
    <cellStyle name="Normal 10 3 5 2 4" xfId="6375" xr:uid="{00000000-0005-0000-0000-0000EA180000}"/>
    <cellStyle name="Normal 10 3 5 3" xfId="6376" xr:uid="{00000000-0005-0000-0000-0000EB180000}"/>
    <cellStyle name="Normal 10 3 5 3 2" xfId="6377" xr:uid="{00000000-0005-0000-0000-0000EC180000}"/>
    <cellStyle name="Normal 10 3 5 3 2 2" xfId="6378" xr:uid="{00000000-0005-0000-0000-0000ED180000}"/>
    <cellStyle name="Normal 10 3 5 3 2 3" xfId="6379" xr:uid="{00000000-0005-0000-0000-0000EE180000}"/>
    <cellStyle name="Normal 10 3 5 3 3" xfId="6380" xr:uid="{00000000-0005-0000-0000-0000EF180000}"/>
    <cellStyle name="Normal 10 3 5 3 4" xfId="6381" xr:uid="{00000000-0005-0000-0000-0000F0180000}"/>
    <cellStyle name="Normal 10 3 5 4" xfId="6382" xr:uid="{00000000-0005-0000-0000-0000F1180000}"/>
    <cellStyle name="Normal 10 3 5 4 2" xfId="6383" xr:uid="{00000000-0005-0000-0000-0000F2180000}"/>
    <cellStyle name="Normal 10 3 5 4 2 2" xfId="6384" xr:uid="{00000000-0005-0000-0000-0000F3180000}"/>
    <cellStyle name="Normal 10 3 5 4 2 3" xfId="6385" xr:uid="{00000000-0005-0000-0000-0000F4180000}"/>
    <cellStyle name="Normal 10 3 5 4 3" xfId="6386" xr:uid="{00000000-0005-0000-0000-0000F5180000}"/>
    <cellStyle name="Normal 10 3 5 4 4" xfId="6387" xr:uid="{00000000-0005-0000-0000-0000F6180000}"/>
    <cellStyle name="Normal 10 3 5 5" xfId="6388" xr:uid="{00000000-0005-0000-0000-0000F7180000}"/>
    <cellStyle name="Normal 10 3 5 5 2" xfId="6389" xr:uid="{00000000-0005-0000-0000-0000F8180000}"/>
    <cellStyle name="Normal 10 3 5 5 2 2" xfId="6390" xr:uid="{00000000-0005-0000-0000-0000F9180000}"/>
    <cellStyle name="Normal 10 3 5 5 2 3" xfId="6391" xr:uid="{00000000-0005-0000-0000-0000FA180000}"/>
    <cellStyle name="Normal 10 3 5 5 3" xfId="6392" xr:uid="{00000000-0005-0000-0000-0000FB180000}"/>
    <cellStyle name="Normal 10 3 5 5 4" xfId="6393" xr:uid="{00000000-0005-0000-0000-0000FC180000}"/>
    <cellStyle name="Normal 10 3 5 6" xfId="6394" xr:uid="{00000000-0005-0000-0000-0000FD180000}"/>
    <cellStyle name="Normal 10 3 5 6 2" xfId="6395" xr:uid="{00000000-0005-0000-0000-0000FE180000}"/>
    <cellStyle name="Normal 10 3 5 6 3" xfId="6396" xr:uid="{00000000-0005-0000-0000-0000FF180000}"/>
    <cellStyle name="Normal 10 3 5 7" xfId="6397" xr:uid="{00000000-0005-0000-0000-000000190000}"/>
    <cellStyle name="Normal 10 3 5 7 2" xfId="6398" xr:uid="{00000000-0005-0000-0000-000001190000}"/>
    <cellStyle name="Normal 10 3 5 7 3" xfId="6399" xr:uid="{00000000-0005-0000-0000-000002190000}"/>
    <cellStyle name="Normal 10 3 5 8" xfId="6400" xr:uid="{00000000-0005-0000-0000-000003190000}"/>
    <cellStyle name="Normal 10 3 5 9" xfId="6401" xr:uid="{00000000-0005-0000-0000-000004190000}"/>
    <cellStyle name="Normal 10 3 6" xfId="6402" xr:uid="{00000000-0005-0000-0000-000005190000}"/>
    <cellStyle name="Normal 10 3 6 2" xfId="6403" xr:uid="{00000000-0005-0000-0000-000006190000}"/>
    <cellStyle name="Normal 10 3 6 2 2" xfId="6404" xr:uid="{00000000-0005-0000-0000-000007190000}"/>
    <cellStyle name="Normal 10 3 6 2 2 2" xfId="6405" xr:uid="{00000000-0005-0000-0000-000008190000}"/>
    <cellStyle name="Normal 10 3 6 2 2 3" xfId="6406" xr:uid="{00000000-0005-0000-0000-000009190000}"/>
    <cellStyle name="Normal 10 3 6 2 3" xfId="6407" xr:uid="{00000000-0005-0000-0000-00000A190000}"/>
    <cellStyle name="Normal 10 3 6 2 4" xfId="6408" xr:uid="{00000000-0005-0000-0000-00000B190000}"/>
    <cellStyle name="Normal 10 3 6 3" xfId="6409" xr:uid="{00000000-0005-0000-0000-00000C190000}"/>
    <cellStyle name="Normal 10 3 6 3 2" xfId="6410" xr:uid="{00000000-0005-0000-0000-00000D190000}"/>
    <cellStyle name="Normal 10 3 6 3 2 2" xfId="6411" xr:uid="{00000000-0005-0000-0000-00000E190000}"/>
    <cellStyle name="Normal 10 3 6 3 2 3" xfId="6412" xr:uid="{00000000-0005-0000-0000-00000F190000}"/>
    <cellStyle name="Normal 10 3 6 3 3" xfId="6413" xr:uid="{00000000-0005-0000-0000-000010190000}"/>
    <cellStyle name="Normal 10 3 6 3 4" xfId="6414" xr:uid="{00000000-0005-0000-0000-000011190000}"/>
    <cellStyle name="Normal 10 3 6 4" xfId="6415" xr:uid="{00000000-0005-0000-0000-000012190000}"/>
    <cellStyle name="Normal 10 3 6 4 2" xfId="6416" xr:uid="{00000000-0005-0000-0000-000013190000}"/>
    <cellStyle name="Normal 10 3 6 4 2 2" xfId="6417" xr:uid="{00000000-0005-0000-0000-000014190000}"/>
    <cellStyle name="Normal 10 3 6 4 2 3" xfId="6418" xr:uid="{00000000-0005-0000-0000-000015190000}"/>
    <cellStyle name="Normal 10 3 6 4 3" xfId="6419" xr:uid="{00000000-0005-0000-0000-000016190000}"/>
    <cellStyle name="Normal 10 3 6 4 4" xfId="6420" xr:uid="{00000000-0005-0000-0000-000017190000}"/>
    <cellStyle name="Normal 10 3 6 5" xfId="6421" xr:uid="{00000000-0005-0000-0000-000018190000}"/>
    <cellStyle name="Normal 10 3 6 5 2" xfId="6422" xr:uid="{00000000-0005-0000-0000-000019190000}"/>
    <cellStyle name="Normal 10 3 6 5 3" xfId="6423" xr:uid="{00000000-0005-0000-0000-00001A190000}"/>
    <cellStyle name="Normal 10 3 6 6" xfId="6424" xr:uid="{00000000-0005-0000-0000-00001B190000}"/>
    <cellStyle name="Normal 10 3 6 6 2" xfId="6425" xr:uid="{00000000-0005-0000-0000-00001C190000}"/>
    <cellStyle name="Normal 10 3 6 6 3" xfId="6426" xr:uid="{00000000-0005-0000-0000-00001D190000}"/>
    <cellStyle name="Normal 10 3 6 7" xfId="6427" xr:uid="{00000000-0005-0000-0000-00001E190000}"/>
    <cellStyle name="Normal 10 3 6 8" xfId="6428" xr:uid="{00000000-0005-0000-0000-00001F190000}"/>
    <cellStyle name="Normal 10 3 6 9" xfId="6429" xr:uid="{00000000-0005-0000-0000-000020190000}"/>
    <cellStyle name="Normal 10 3 7" xfId="6430" xr:uid="{00000000-0005-0000-0000-000021190000}"/>
    <cellStyle name="Normal 10 3 7 2" xfId="6431" xr:uid="{00000000-0005-0000-0000-000022190000}"/>
    <cellStyle name="Normal 10 3 7 2 2" xfId="6432" xr:uid="{00000000-0005-0000-0000-000023190000}"/>
    <cellStyle name="Normal 10 3 7 2 3" xfId="6433" xr:uid="{00000000-0005-0000-0000-000024190000}"/>
    <cellStyle name="Normal 10 3 7 3" xfId="6434" xr:uid="{00000000-0005-0000-0000-000025190000}"/>
    <cellStyle name="Normal 10 3 7 4" xfId="6435" xr:uid="{00000000-0005-0000-0000-000026190000}"/>
    <cellStyle name="Normal 10 3 8" xfId="6436" xr:uid="{00000000-0005-0000-0000-000027190000}"/>
    <cellStyle name="Normal 10 3 8 2" xfId="6437" xr:uid="{00000000-0005-0000-0000-000028190000}"/>
    <cellStyle name="Normal 10 3 8 2 2" xfId="6438" xr:uid="{00000000-0005-0000-0000-000029190000}"/>
    <cellStyle name="Normal 10 3 8 2 3" xfId="6439" xr:uid="{00000000-0005-0000-0000-00002A190000}"/>
    <cellStyle name="Normal 10 3 8 3" xfId="6440" xr:uid="{00000000-0005-0000-0000-00002B190000}"/>
    <cellStyle name="Normal 10 3 8 4" xfId="6441" xr:uid="{00000000-0005-0000-0000-00002C190000}"/>
    <cellStyle name="Normal 10 3 9" xfId="6442" xr:uid="{00000000-0005-0000-0000-00002D190000}"/>
    <cellStyle name="Normal 10 3 9 2" xfId="6443" xr:uid="{00000000-0005-0000-0000-00002E190000}"/>
    <cellStyle name="Normal 10 3 9 2 2" xfId="6444" xr:uid="{00000000-0005-0000-0000-00002F190000}"/>
    <cellStyle name="Normal 10 3 9 2 3" xfId="6445" xr:uid="{00000000-0005-0000-0000-000030190000}"/>
    <cellStyle name="Normal 10 3 9 3" xfId="6446" xr:uid="{00000000-0005-0000-0000-000031190000}"/>
    <cellStyle name="Normal 10 3 9 4" xfId="6447" xr:uid="{00000000-0005-0000-0000-000032190000}"/>
    <cellStyle name="Normal 10 4" xfId="6448" xr:uid="{00000000-0005-0000-0000-000033190000}"/>
    <cellStyle name="Normal 10 4 10" xfId="6449" xr:uid="{00000000-0005-0000-0000-000034190000}"/>
    <cellStyle name="Normal 10 4 10 2" xfId="6450" xr:uid="{00000000-0005-0000-0000-000035190000}"/>
    <cellStyle name="Normal 10 4 10 3" xfId="6451" xr:uid="{00000000-0005-0000-0000-000036190000}"/>
    <cellStyle name="Normal 10 4 11" xfId="6452" xr:uid="{00000000-0005-0000-0000-000037190000}"/>
    <cellStyle name="Normal 10 4 12" xfId="6453" xr:uid="{00000000-0005-0000-0000-000038190000}"/>
    <cellStyle name="Normal 10 4 13" xfId="6454" xr:uid="{00000000-0005-0000-0000-000039190000}"/>
    <cellStyle name="Normal 10 4 14" xfId="6455" xr:uid="{00000000-0005-0000-0000-00003A190000}"/>
    <cellStyle name="Normal 10 4 2" xfId="6456" xr:uid="{00000000-0005-0000-0000-00003B190000}"/>
    <cellStyle name="Normal 10 4 2 10" xfId="6457" xr:uid="{00000000-0005-0000-0000-00003C190000}"/>
    <cellStyle name="Normal 10 4 2 11" xfId="6458" xr:uid="{00000000-0005-0000-0000-00003D190000}"/>
    <cellStyle name="Normal 10 4 2 2" xfId="6459" xr:uid="{00000000-0005-0000-0000-00003E190000}"/>
    <cellStyle name="Normal 10 4 2 2 10" xfId="6460" xr:uid="{00000000-0005-0000-0000-00003F190000}"/>
    <cellStyle name="Normal 10 4 2 2 2" xfId="6461" xr:uid="{00000000-0005-0000-0000-000040190000}"/>
    <cellStyle name="Normal 10 4 2 2 2 2" xfId="6462" xr:uid="{00000000-0005-0000-0000-000041190000}"/>
    <cellStyle name="Normal 10 4 2 2 2 2 2" xfId="6463" xr:uid="{00000000-0005-0000-0000-000042190000}"/>
    <cellStyle name="Normal 10 4 2 2 2 2 3" xfId="6464" xr:uid="{00000000-0005-0000-0000-000043190000}"/>
    <cellStyle name="Normal 10 4 2 2 2 3" xfId="6465" xr:uid="{00000000-0005-0000-0000-000044190000}"/>
    <cellStyle name="Normal 10 4 2 2 2 4" xfId="6466" xr:uid="{00000000-0005-0000-0000-000045190000}"/>
    <cellStyle name="Normal 10 4 2 2 3" xfId="6467" xr:uid="{00000000-0005-0000-0000-000046190000}"/>
    <cellStyle name="Normal 10 4 2 2 3 2" xfId="6468" xr:uid="{00000000-0005-0000-0000-000047190000}"/>
    <cellStyle name="Normal 10 4 2 2 3 2 2" xfId="6469" xr:uid="{00000000-0005-0000-0000-000048190000}"/>
    <cellStyle name="Normal 10 4 2 2 3 2 3" xfId="6470" xr:uid="{00000000-0005-0000-0000-000049190000}"/>
    <cellStyle name="Normal 10 4 2 2 3 3" xfId="6471" xr:uid="{00000000-0005-0000-0000-00004A190000}"/>
    <cellStyle name="Normal 10 4 2 2 3 4" xfId="6472" xr:uid="{00000000-0005-0000-0000-00004B190000}"/>
    <cellStyle name="Normal 10 4 2 2 4" xfId="6473" xr:uid="{00000000-0005-0000-0000-00004C190000}"/>
    <cellStyle name="Normal 10 4 2 2 4 2" xfId="6474" xr:uid="{00000000-0005-0000-0000-00004D190000}"/>
    <cellStyle name="Normal 10 4 2 2 4 2 2" xfId="6475" xr:uid="{00000000-0005-0000-0000-00004E190000}"/>
    <cellStyle name="Normal 10 4 2 2 4 2 3" xfId="6476" xr:uid="{00000000-0005-0000-0000-00004F190000}"/>
    <cellStyle name="Normal 10 4 2 2 4 3" xfId="6477" xr:uid="{00000000-0005-0000-0000-000050190000}"/>
    <cellStyle name="Normal 10 4 2 2 4 4" xfId="6478" xr:uid="{00000000-0005-0000-0000-000051190000}"/>
    <cellStyle name="Normal 10 4 2 2 5" xfId="6479" xr:uid="{00000000-0005-0000-0000-000052190000}"/>
    <cellStyle name="Normal 10 4 2 2 5 2" xfId="6480" xr:uid="{00000000-0005-0000-0000-000053190000}"/>
    <cellStyle name="Normal 10 4 2 2 5 2 2" xfId="6481" xr:uid="{00000000-0005-0000-0000-000054190000}"/>
    <cellStyle name="Normal 10 4 2 2 5 2 3" xfId="6482" xr:uid="{00000000-0005-0000-0000-000055190000}"/>
    <cellStyle name="Normal 10 4 2 2 5 3" xfId="6483" xr:uid="{00000000-0005-0000-0000-000056190000}"/>
    <cellStyle name="Normal 10 4 2 2 5 4" xfId="6484" xr:uid="{00000000-0005-0000-0000-000057190000}"/>
    <cellStyle name="Normal 10 4 2 2 6" xfId="6485" xr:uid="{00000000-0005-0000-0000-000058190000}"/>
    <cellStyle name="Normal 10 4 2 2 6 2" xfId="6486" xr:uid="{00000000-0005-0000-0000-000059190000}"/>
    <cellStyle name="Normal 10 4 2 2 6 3" xfId="6487" xr:uid="{00000000-0005-0000-0000-00005A190000}"/>
    <cellStyle name="Normal 10 4 2 2 7" xfId="6488" xr:uid="{00000000-0005-0000-0000-00005B190000}"/>
    <cellStyle name="Normal 10 4 2 2 7 2" xfId="6489" xr:uid="{00000000-0005-0000-0000-00005C190000}"/>
    <cellStyle name="Normal 10 4 2 2 7 3" xfId="6490" xr:uid="{00000000-0005-0000-0000-00005D190000}"/>
    <cellStyle name="Normal 10 4 2 2 8" xfId="6491" xr:uid="{00000000-0005-0000-0000-00005E190000}"/>
    <cellStyle name="Normal 10 4 2 2 9" xfId="6492" xr:uid="{00000000-0005-0000-0000-00005F190000}"/>
    <cellStyle name="Normal 10 4 2 3" xfId="6493" xr:uid="{00000000-0005-0000-0000-000060190000}"/>
    <cellStyle name="Normal 10 4 2 3 2" xfId="6494" xr:uid="{00000000-0005-0000-0000-000061190000}"/>
    <cellStyle name="Normal 10 4 2 3 2 2" xfId="6495" xr:uid="{00000000-0005-0000-0000-000062190000}"/>
    <cellStyle name="Normal 10 4 2 3 2 2 2" xfId="6496" xr:uid="{00000000-0005-0000-0000-000063190000}"/>
    <cellStyle name="Normal 10 4 2 3 2 2 3" xfId="6497" xr:uid="{00000000-0005-0000-0000-000064190000}"/>
    <cellStyle name="Normal 10 4 2 3 2 3" xfId="6498" xr:uid="{00000000-0005-0000-0000-000065190000}"/>
    <cellStyle name="Normal 10 4 2 3 2 4" xfId="6499" xr:uid="{00000000-0005-0000-0000-000066190000}"/>
    <cellStyle name="Normal 10 4 2 3 3" xfId="6500" xr:uid="{00000000-0005-0000-0000-000067190000}"/>
    <cellStyle name="Normal 10 4 2 3 3 2" xfId="6501" xr:uid="{00000000-0005-0000-0000-000068190000}"/>
    <cellStyle name="Normal 10 4 2 3 3 2 2" xfId="6502" xr:uid="{00000000-0005-0000-0000-000069190000}"/>
    <cellStyle name="Normal 10 4 2 3 3 2 3" xfId="6503" xr:uid="{00000000-0005-0000-0000-00006A190000}"/>
    <cellStyle name="Normal 10 4 2 3 3 3" xfId="6504" xr:uid="{00000000-0005-0000-0000-00006B190000}"/>
    <cellStyle name="Normal 10 4 2 3 3 4" xfId="6505" xr:uid="{00000000-0005-0000-0000-00006C190000}"/>
    <cellStyle name="Normal 10 4 2 3 4" xfId="6506" xr:uid="{00000000-0005-0000-0000-00006D190000}"/>
    <cellStyle name="Normal 10 4 2 3 4 2" xfId="6507" xr:uid="{00000000-0005-0000-0000-00006E190000}"/>
    <cellStyle name="Normal 10 4 2 3 4 2 2" xfId="6508" xr:uid="{00000000-0005-0000-0000-00006F190000}"/>
    <cellStyle name="Normal 10 4 2 3 4 2 3" xfId="6509" xr:uid="{00000000-0005-0000-0000-000070190000}"/>
    <cellStyle name="Normal 10 4 2 3 4 3" xfId="6510" xr:uid="{00000000-0005-0000-0000-000071190000}"/>
    <cellStyle name="Normal 10 4 2 3 4 4" xfId="6511" xr:uid="{00000000-0005-0000-0000-000072190000}"/>
    <cellStyle name="Normal 10 4 2 3 5" xfId="6512" xr:uid="{00000000-0005-0000-0000-000073190000}"/>
    <cellStyle name="Normal 10 4 2 3 5 2" xfId="6513" xr:uid="{00000000-0005-0000-0000-000074190000}"/>
    <cellStyle name="Normal 10 4 2 3 5 3" xfId="6514" xr:uid="{00000000-0005-0000-0000-000075190000}"/>
    <cellStyle name="Normal 10 4 2 3 6" xfId="6515" xr:uid="{00000000-0005-0000-0000-000076190000}"/>
    <cellStyle name="Normal 10 4 2 3 6 2" xfId="6516" xr:uid="{00000000-0005-0000-0000-000077190000}"/>
    <cellStyle name="Normal 10 4 2 3 6 3" xfId="6517" xr:uid="{00000000-0005-0000-0000-000078190000}"/>
    <cellStyle name="Normal 10 4 2 3 7" xfId="6518" xr:uid="{00000000-0005-0000-0000-000079190000}"/>
    <cellStyle name="Normal 10 4 2 3 8" xfId="6519" xr:uid="{00000000-0005-0000-0000-00007A190000}"/>
    <cellStyle name="Normal 10 4 2 3 9" xfId="6520" xr:uid="{00000000-0005-0000-0000-00007B190000}"/>
    <cellStyle name="Normal 10 4 2 4" xfId="6521" xr:uid="{00000000-0005-0000-0000-00007C190000}"/>
    <cellStyle name="Normal 10 4 2 4 2" xfId="6522" xr:uid="{00000000-0005-0000-0000-00007D190000}"/>
    <cellStyle name="Normal 10 4 2 4 2 2" xfId="6523" xr:uid="{00000000-0005-0000-0000-00007E190000}"/>
    <cellStyle name="Normal 10 4 2 4 2 3" xfId="6524" xr:uid="{00000000-0005-0000-0000-00007F190000}"/>
    <cellStyle name="Normal 10 4 2 4 3" xfId="6525" xr:uid="{00000000-0005-0000-0000-000080190000}"/>
    <cellStyle name="Normal 10 4 2 4 4" xfId="6526" xr:uid="{00000000-0005-0000-0000-000081190000}"/>
    <cellStyle name="Normal 10 4 2 5" xfId="6527" xr:uid="{00000000-0005-0000-0000-000082190000}"/>
    <cellStyle name="Normal 10 4 2 5 2" xfId="6528" xr:uid="{00000000-0005-0000-0000-000083190000}"/>
    <cellStyle name="Normal 10 4 2 5 2 2" xfId="6529" xr:uid="{00000000-0005-0000-0000-000084190000}"/>
    <cellStyle name="Normal 10 4 2 5 2 3" xfId="6530" xr:uid="{00000000-0005-0000-0000-000085190000}"/>
    <cellStyle name="Normal 10 4 2 5 3" xfId="6531" xr:uid="{00000000-0005-0000-0000-000086190000}"/>
    <cellStyle name="Normal 10 4 2 5 4" xfId="6532" xr:uid="{00000000-0005-0000-0000-000087190000}"/>
    <cellStyle name="Normal 10 4 2 6" xfId="6533" xr:uid="{00000000-0005-0000-0000-000088190000}"/>
    <cellStyle name="Normal 10 4 2 6 2" xfId="6534" xr:uid="{00000000-0005-0000-0000-000089190000}"/>
    <cellStyle name="Normal 10 4 2 6 2 2" xfId="6535" xr:uid="{00000000-0005-0000-0000-00008A190000}"/>
    <cellStyle name="Normal 10 4 2 6 2 3" xfId="6536" xr:uid="{00000000-0005-0000-0000-00008B190000}"/>
    <cellStyle name="Normal 10 4 2 6 3" xfId="6537" xr:uid="{00000000-0005-0000-0000-00008C190000}"/>
    <cellStyle name="Normal 10 4 2 6 4" xfId="6538" xr:uid="{00000000-0005-0000-0000-00008D190000}"/>
    <cellStyle name="Normal 10 4 2 7" xfId="6539" xr:uid="{00000000-0005-0000-0000-00008E190000}"/>
    <cellStyle name="Normal 10 4 2 7 2" xfId="6540" xr:uid="{00000000-0005-0000-0000-00008F190000}"/>
    <cellStyle name="Normal 10 4 2 7 3" xfId="6541" xr:uid="{00000000-0005-0000-0000-000090190000}"/>
    <cellStyle name="Normal 10 4 2 8" xfId="6542" xr:uid="{00000000-0005-0000-0000-000091190000}"/>
    <cellStyle name="Normal 10 4 2 8 2" xfId="6543" xr:uid="{00000000-0005-0000-0000-000092190000}"/>
    <cellStyle name="Normal 10 4 2 8 3" xfId="6544" xr:uid="{00000000-0005-0000-0000-000093190000}"/>
    <cellStyle name="Normal 10 4 2 9" xfId="6545" xr:uid="{00000000-0005-0000-0000-000094190000}"/>
    <cellStyle name="Normal 10 4 3" xfId="6546" xr:uid="{00000000-0005-0000-0000-000095190000}"/>
    <cellStyle name="Normal 10 4 3 10" xfId="6547" xr:uid="{00000000-0005-0000-0000-000096190000}"/>
    <cellStyle name="Normal 10 4 3 11" xfId="6548" xr:uid="{00000000-0005-0000-0000-000097190000}"/>
    <cellStyle name="Normal 10 4 3 2" xfId="6549" xr:uid="{00000000-0005-0000-0000-000098190000}"/>
    <cellStyle name="Normal 10 4 3 2 10" xfId="6550" xr:uid="{00000000-0005-0000-0000-000099190000}"/>
    <cellStyle name="Normal 10 4 3 2 2" xfId="6551" xr:uid="{00000000-0005-0000-0000-00009A190000}"/>
    <cellStyle name="Normal 10 4 3 2 2 2" xfId="6552" xr:uid="{00000000-0005-0000-0000-00009B190000}"/>
    <cellStyle name="Normal 10 4 3 2 2 2 2" xfId="6553" xr:uid="{00000000-0005-0000-0000-00009C190000}"/>
    <cellStyle name="Normal 10 4 3 2 2 2 3" xfId="6554" xr:uid="{00000000-0005-0000-0000-00009D190000}"/>
    <cellStyle name="Normal 10 4 3 2 2 3" xfId="6555" xr:uid="{00000000-0005-0000-0000-00009E190000}"/>
    <cellStyle name="Normal 10 4 3 2 2 4" xfId="6556" xr:uid="{00000000-0005-0000-0000-00009F190000}"/>
    <cellStyle name="Normal 10 4 3 2 3" xfId="6557" xr:uid="{00000000-0005-0000-0000-0000A0190000}"/>
    <cellStyle name="Normal 10 4 3 2 3 2" xfId="6558" xr:uid="{00000000-0005-0000-0000-0000A1190000}"/>
    <cellStyle name="Normal 10 4 3 2 3 2 2" xfId="6559" xr:uid="{00000000-0005-0000-0000-0000A2190000}"/>
    <cellStyle name="Normal 10 4 3 2 3 2 3" xfId="6560" xr:uid="{00000000-0005-0000-0000-0000A3190000}"/>
    <cellStyle name="Normal 10 4 3 2 3 3" xfId="6561" xr:uid="{00000000-0005-0000-0000-0000A4190000}"/>
    <cellStyle name="Normal 10 4 3 2 3 4" xfId="6562" xr:uid="{00000000-0005-0000-0000-0000A5190000}"/>
    <cellStyle name="Normal 10 4 3 2 4" xfId="6563" xr:uid="{00000000-0005-0000-0000-0000A6190000}"/>
    <cellStyle name="Normal 10 4 3 2 4 2" xfId="6564" xr:uid="{00000000-0005-0000-0000-0000A7190000}"/>
    <cellStyle name="Normal 10 4 3 2 4 2 2" xfId="6565" xr:uid="{00000000-0005-0000-0000-0000A8190000}"/>
    <cellStyle name="Normal 10 4 3 2 4 2 3" xfId="6566" xr:uid="{00000000-0005-0000-0000-0000A9190000}"/>
    <cellStyle name="Normal 10 4 3 2 4 3" xfId="6567" xr:uid="{00000000-0005-0000-0000-0000AA190000}"/>
    <cellStyle name="Normal 10 4 3 2 4 4" xfId="6568" xr:uid="{00000000-0005-0000-0000-0000AB190000}"/>
    <cellStyle name="Normal 10 4 3 2 5" xfId="6569" xr:uid="{00000000-0005-0000-0000-0000AC190000}"/>
    <cellStyle name="Normal 10 4 3 2 5 2" xfId="6570" xr:uid="{00000000-0005-0000-0000-0000AD190000}"/>
    <cellStyle name="Normal 10 4 3 2 5 2 2" xfId="6571" xr:uid="{00000000-0005-0000-0000-0000AE190000}"/>
    <cellStyle name="Normal 10 4 3 2 5 2 3" xfId="6572" xr:uid="{00000000-0005-0000-0000-0000AF190000}"/>
    <cellStyle name="Normal 10 4 3 2 5 3" xfId="6573" xr:uid="{00000000-0005-0000-0000-0000B0190000}"/>
    <cellStyle name="Normal 10 4 3 2 5 4" xfId="6574" xr:uid="{00000000-0005-0000-0000-0000B1190000}"/>
    <cellStyle name="Normal 10 4 3 2 6" xfId="6575" xr:uid="{00000000-0005-0000-0000-0000B2190000}"/>
    <cellStyle name="Normal 10 4 3 2 6 2" xfId="6576" xr:uid="{00000000-0005-0000-0000-0000B3190000}"/>
    <cellStyle name="Normal 10 4 3 2 6 3" xfId="6577" xr:uid="{00000000-0005-0000-0000-0000B4190000}"/>
    <cellStyle name="Normal 10 4 3 2 7" xfId="6578" xr:uid="{00000000-0005-0000-0000-0000B5190000}"/>
    <cellStyle name="Normal 10 4 3 2 7 2" xfId="6579" xr:uid="{00000000-0005-0000-0000-0000B6190000}"/>
    <cellStyle name="Normal 10 4 3 2 7 3" xfId="6580" xr:uid="{00000000-0005-0000-0000-0000B7190000}"/>
    <cellStyle name="Normal 10 4 3 2 8" xfId="6581" xr:uid="{00000000-0005-0000-0000-0000B8190000}"/>
    <cellStyle name="Normal 10 4 3 2 9" xfId="6582" xr:uid="{00000000-0005-0000-0000-0000B9190000}"/>
    <cellStyle name="Normal 10 4 3 3" xfId="6583" xr:uid="{00000000-0005-0000-0000-0000BA190000}"/>
    <cellStyle name="Normal 10 4 3 3 2" xfId="6584" xr:uid="{00000000-0005-0000-0000-0000BB190000}"/>
    <cellStyle name="Normal 10 4 3 3 2 2" xfId="6585" xr:uid="{00000000-0005-0000-0000-0000BC190000}"/>
    <cellStyle name="Normal 10 4 3 3 2 2 2" xfId="6586" xr:uid="{00000000-0005-0000-0000-0000BD190000}"/>
    <cellStyle name="Normal 10 4 3 3 2 2 3" xfId="6587" xr:uid="{00000000-0005-0000-0000-0000BE190000}"/>
    <cellStyle name="Normal 10 4 3 3 2 3" xfId="6588" xr:uid="{00000000-0005-0000-0000-0000BF190000}"/>
    <cellStyle name="Normal 10 4 3 3 2 4" xfId="6589" xr:uid="{00000000-0005-0000-0000-0000C0190000}"/>
    <cellStyle name="Normal 10 4 3 3 3" xfId="6590" xr:uid="{00000000-0005-0000-0000-0000C1190000}"/>
    <cellStyle name="Normal 10 4 3 3 3 2" xfId="6591" xr:uid="{00000000-0005-0000-0000-0000C2190000}"/>
    <cellStyle name="Normal 10 4 3 3 3 2 2" xfId="6592" xr:uid="{00000000-0005-0000-0000-0000C3190000}"/>
    <cellStyle name="Normal 10 4 3 3 3 2 3" xfId="6593" xr:uid="{00000000-0005-0000-0000-0000C4190000}"/>
    <cellStyle name="Normal 10 4 3 3 3 3" xfId="6594" xr:uid="{00000000-0005-0000-0000-0000C5190000}"/>
    <cellStyle name="Normal 10 4 3 3 3 4" xfId="6595" xr:uid="{00000000-0005-0000-0000-0000C6190000}"/>
    <cellStyle name="Normal 10 4 3 3 4" xfId="6596" xr:uid="{00000000-0005-0000-0000-0000C7190000}"/>
    <cellStyle name="Normal 10 4 3 3 4 2" xfId="6597" xr:uid="{00000000-0005-0000-0000-0000C8190000}"/>
    <cellStyle name="Normal 10 4 3 3 4 2 2" xfId="6598" xr:uid="{00000000-0005-0000-0000-0000C9190000}"/>
    <cellStyle name="Normal 10 4 3 3 4 2 3" xfId="6599" xr:uid="{00000000-0005-0000-0000-0000CA190000}"/>
    <cellStyle name="Normal 10 4 3 3 4 3" xfId="6600" xr:uid="{00000000-0005-0000-0000-0000CB190000}"/>
    <cellStyle name="Normal 10 4 3 3 4 4" xfId="6601" xr:uid="{00000000-0005-0000-0000-0000CC190000}"/>
    <cellStyle name="Normal 10 4 3 3 5" xfId="6602" xr:uid="{00000000-0005-0000-0000-0000CD190000}"/>
    <cellStyle name="Normal 10 4 3 3 5 2" xfId="6603" xr:uid="{00000000-0005-0000-0000-0000CE190000}"/>
    <cellStyle name="Normal 10 4 3 3 5 3" xfId="6604" xr:uid="{00000000-0005-0000-0000-0000CF190000}"/>
    <cellStyle name="Normal 10 4 3 3 6" xfId="6605" xr:uid="{00000000-0005-0000-0000-0000D0190000}"/>
    <cellStyle name="Normal 10 4 3 3 6 2" xfId="6606" xr:uid="{00000000-0005-0000-0000-0000D1190000}"/>
    <cellStyle name="Normal 10 4 3 3 6 3" xfId="6607" xr:uid="{00000000-0005-0000-0000-0000D2190000}"/>
    <cellStyle name="Normal 10 4 3 3 7" xfId="6608" xr:uid="{00000000-0005-0000-0000-0000D3190000}"/>
    <cellStyle name="Normal 10 4 3 3 8" xfId="6609" xr:uid="{00000000-0005-0000-0000-0000D4190000}"/>
    <cellStyle name="Normal 10 4 3 3 9" xfId="6610" xr:uid="{00000000-0005-0000-0000-0000D5190000}"/>
    <cellStyle name="Normal 10 4 3 4" xfId="6611" xr:uid="{00000000-0005-0000-0000-0000D6190000}"/>
    <cellStyle name="Normal 10 4 3 4 2" xfId="6612" xr:uid="{00000000-0005-0000-0000-0000D7190000}"/>
    <cellStyle name="Normal 10 4 3 4 2 2" xfId="6613" xr:uid="{00000000-0005-0000-0000-0000D8190000}"/>
    <cellStyle name="Normal 10 4 3 4 2 3" xfId="6614" xr:uid="{00000000-0005-0000-0000-0000D9190000}"/>
    <cellStyle name="Normal 10 4 3 4 3" xfId="6615" xr:uid="{00000000-0005-0000-0000-0000DA190000}"/>
    <cellStyle name="Normal 10 4 3 4 4" xfId="6616" xr:uid="{00000000-0005-0000-0000-0000DB190000}"/>
    <cellStyle name="Normal 10 4 3 5" xfId="6617" xr:uid="{00000000-0005-0000-0000-0000DC190000}"/>
    <cellStyle name="Normal 10 4 3 5 2" xfId="6618" xr:uid="{00000000-0005-0000-0000-0000DD190000}"/>
    <cellStyle name="Normal 10 4 3 5 2 2" xfId="6619" xr:uid="{00000000-0005-0000-0000-0000DE190000}"/>
    <cellStyle name="Normal 10 4 3 5 2 3" xfId="6620" xr:uid="{00000000-0005-0000-0000-0000DF190000}"/>
    <cellStyle name="Normal 10 4 3 5 3" xfId="6621" xr:uid="{00000000-0005-0000-0000-0000E0190000}"/>
    <cellStyle name="Normal 10 4 3 5 4" xfId="6622" xr:uid="{00000000-0005-0000-0000-0000E1190000}"/>
    <cellStyle name="Normal 10 4 3 6" xfId="6623" xr:uid="{00000000-0005-0000-0000-0000E2190000}"/>
    <cellStyle name="Normal 10 4 3 6 2" xfId="6624" xr:uid="{00000000-0005-0000-0000-0000E3190000}"/>
    <cellStyle name="Normal 10 4 3 6 2 2" xfId="6625" xr:uid="{00000000-0005-0000-0000-0000E4190000}"/>
    <cellStyle name="Normal 10 4 3 6 2 3" xfId="6626" xr:uid="{00000000-0005-0000-0000-0000E5190000}"/>
    <cellStyle name="Normal 10 4 3 6 3" xfId="6627" xr:uid="{00000000-0005-0000-0000-0000E6190000}"/>
    <cellStyle name="Normal 10 4 3 6 4" xfId="6628" xr:uid="{00000000-0005-0000-0000-0000E7190000}"/>
    <cellStyle name="Normal 10 4 3 7" xfId="6629" xr:uid="{00000000-0005-0000-0000-0000E8190000}"/>
    <cellStyle name="Normal 10 4 3 7 2" xfId="6630" xr:uid="{00000000-0005-0000-0000-0000E9190000}"/>
    <cellStyle name="Normal 10 4 3 7 3" xfId="6631" xr:uid="{00000000-0005-0000-0000-0000EA190000}"/>
    <cellStyle name="Normal 10 4 3 8" xfId="6632" xr:uid="{00000000-0005-0000-0000-0000EB190000}"/>
    <cellStyle name="Normal 10 4 3 8 2" xfId="6633" xr:uid="{00000000-0005-0000-0000-0000EC190000}"/>
    <cellStyle name="Normal 10 4 3 8 3" xfId="6634" xr:uid="{00000000-0005-0000-0000-0000ED190000}"/>
    <cellStyle name="Normal 10 4 3 9" xfId="6635" xr:uid="{00000000-0005-0000-0000-0000EE190000}"/>
    <cellStyle name="Normal 10 4 4" xfId="6636" xr:uid="{00000000-0005-0000-0000-0000EF190000}"/>
    <cellStyle name="Normal 10 4 4 10" xfId="6637" xr:uid="{00000000-0005-0000-0000-0000F0190000}"/>
    <cellStyle name="Normal 10 4 4 2" xfId="6638" xr:uid="{00000000-0005-0000-0000-0000F1190000}"/>
    <cellStyle name="Normal 10 4 4 2 2" xfId="6639" xr:uid="{00000000-0005-0000-0000-0000F2190000}"/>
    <cellStyle name="Normal 10 4 4 2 2 2" xfId="6640" xr:uid="{00000000-0005-0000-0000-0000F3190000}"/>
    <cellStyle name="Normal 10 4 4 2 2 3" xfId="6641" xr:uid="{00000000-0005-0000-0000-0000F4190000}"/>
    <cellStyle name="Normal 10 4 4 2 3" xfId="6642" xr:uid="{00000000-0005-0000-0000-0000F5190000}"/>
    <cellStyle name="Normal 10 4 4 2 4" xfId="6643" xr:uid="{00000000-0005-0000-0000-0000F6190000}"/>
    <cellStyle name="Normal 10 4 4 3" xfId="6644" xr:uid="{00000000-0005-0000-0000-0000F7190000}"/>
    <cellStyle name="Normal 10 4 4 3 2" xfId="6645" xr:uid="{00000000-0005-0000-0000-0000F8190000}"/>
    <cellStyle name="Normal 10 4 4 3 2 2" xfId="6646" xr:uid="{00000000-0005-0000-0000-0000F9190000}"/>
    <cellStyle name="Normal 10 4 4 3 2 3" xfId="6647" xr:uid="{00000000-0005-0000-0000-0000FA190000}"/>
    <cellStyle name="Normal 10 4 4 3 3" xfId="6648" xr:uid="{00000000-0005-0000-0000-0000FB190000}"/>
    <cellStyle name="Normal 10 4 4 3 4" xfId="6649" xr:uid="{00000000-0005-0000-0000-0000FC190000}"/>
    <cellStyle name="Normal 10 4 4 4" xfId="6650" xr:uid="{00000000-0005-0000-0000-0000FD190000}"/>
    <cellStyle name="Normal 10 4 4 4 2" xfId="6651" xr:uid="{00000000-0005-0000-0000-0000FE190000}"/>
    <cellStyle name="Normal 10 4 4 4 2 2" xfId="6652" xr:uid="{00000000-0005-0000-0000-0000FF190000}"/>
    <cellStyle name="Normal 10 4 4 4 2 3" xfId="6653" xr:uid="{00000000-0005-0000-0000-0000001A0000}"/>
    <cellStyle name="Normal 10 4 4 4 3" xfId="6654" xr:uid="{00000000-0005-0000-0000-0000011A0000}"/>
    <cellStyle name="Normal 10 4 4 4 4" xfId="6655" xr:uid="{00000000-0005-0000-0000-0000021A0000}"/>
    <cellStyle name="Normal 10 4 4 5" xfId="6656" xr:uid="{00000000-0005-0000-0000-0000031A0000}"/>
    <cellStyle name="Normal 10 4 4 5 2" xfId="6657" xr:uid="{00000000-0005-0000-0000-0000041A0000}"/>
    <cellStyle name="Normal 10 4 4 5 2 2" xfId="6658" xr:uid="{00000000-0005-0000-0000-0000051A0000}"/>
    <cellStyle name="Normal 10 4 4 5 2 3" xfId="6659" xr:uid="{00000000-0005-0000-0000-0000061A0000}"/>
    <cellStyle name="Normal 10 4 4 5 3" xfId="6660" xr:uid="{00000000-0005-0000-0000-0000071A0000}"/>
    <cellStyle name="Normal 10 4 4 5 4" xfId="6661" xr:uid="{00000000-0005-0000-0000-0000081A0000}"/>
    <cellStyle name="Normal 10 4 4 6" xfId="6662" xr:uid="{00000000-0005-0000-0000-0000091A0000}"/>
    <cellStyle name="Normal 10 4 4 6 2" xfId="6663" xr:uid="{00000000-0005-0000-0000-00000A1A0000}"/>
    <cellStyle name="Normal 10 4 4 6 3" xfId="6664" xr:uid="{00000000-0005-0000-0000-00000B1A0000}"/>
    <cellStyle name="Normal 10 4 4 7" xfId="6665" xr:uid="{00000000-0005-0000-0000-00000C1A0000}"/>
    <cellStyle name="Normal 10 4 4 7 2" xfId="6666" xr:uid="{00000000-0005-0000-0000-00000D1A0000}"/>
    <cellStyle name="Normal 10 4 4 7 3" xfId="6667" xr:uid="{00000000-0005-0000-0000-00000E1A0000}"/>
    <cellStyle name="Normal 10 4 4 8" xfId="6668" xr:uid="{00000000-0005-0000-0000-00000F1A0000}"/>
    <cellStyle name="Normal 10 4 4 9" xfId="6669" xr:uid="{00000000-0005-0000-0000-0000101A0000}"/>
    <cellStyle name="Normal 10 4 5" xfId="6670" xr:uid="{00000000-0005-0000-0000-0000111A0000}"/>
    <cellStyle name="Normal 10 4 5 2" xfId="6671" xr:uid="{00000000-0005-0000-0000-0000121A0000}"/>
    <cellStyle name="Normal 10 4 5 2 2" xfId="6672" xr:uid="{00000000-0005-0000-0000-0000131A0000}"/>
    <cellStyle name="Normal 10 4 5 2 2 2" xfId="6673" xr:uid="{00000000-0005-0000-0000-0000141A0000}"/>
    <cellStyle name="Normal 10 4 5 2 2 3" xfId="6674" xr:uid="{00000000-0005-0000-0000-0000151A0000}"/>
    <cellStyle name="Normal 10 4 5 2 3" xfId="6675" xr:uid="{00000000-0005-0000-0000-0000161A0000}"/>
    <cellStyle name="Normal 10 4 5 2 4" xfId="6676" xr:uid="{00000000-0005-0000-0000-0000171A0000}"/>
    <cellStyle name="Normal 10 4 5 3" xfId="6677" xr:uid="{00000000-0005-0000-0000-0000181A0000}"/>
    <cellStyle name="Normal 10 4 5 3 2" xfId="6678" xr:uid="{00000000-0005-0000-0000-0000191A0000}"/>
    <cellStyle name="Normal 10 4 5 3 2 2" xfId="6679" xr:uid="{00000000-0005-0000-0000-00001A1A0000}"/>
    <cellStyle name="Normal 10 4 5 3 2 3" xfId="6680" xr:uid="{00000000-0005-0000-0000-00001B1A0000}"/>
    <cellStyle name="Normal 10 4 5 3 3" xfId="6681" xr:uid="{00000000-0005-0000-0000-00001C1A0000}"/>
    <cellStyle name="Normal 10 4 5 3 4" xfId="6682" xr:uid="{00000000-0005-0000-0000-00001D1A0000}"/>
    <cellStyle name="Normal 10 4 5 4" xfId="6683" xr:uid="{00000000-0005-0000-0000-00001E1A0000}"/>
    <cellStyle name="Normal 10 4 5 4 2" xfId="6684" xr:uid="{00000000-0005-0000-0000-00001F1A0000}"/>
    <cellStyle name="Normal 10 4 5 4 2 2" xfId="6685" xr:uid="{00000000-0005-0000-0000-0000201A0000}"/>
    <cellStyle name="Normal 10 4 5 4 2 3" xfId="6686" xr:uid="{00000000-0005-0000-0000-0000211A0000}"/>
    <cellStyle name="Normal 10 4 5 4 3" xfId="6687" xr:uid="{00000000-0005-0000-0000-0000221A0000}"/>
    <cellStyle name="Normal 10 4 5 4 4" xfId="6688" xr:uid="{00000000-0005-0000-0000-0000231A0000}"/>
    <cellStyle name="Normal 10 4 5 5" xfId="6689" xr:uid="{00000000-0005-0000-0000-0000241A0000}"/>
    <cellStyle name="Normal 10 4 5 5 2" xfId="6690" xr:uid="{00000000-0005-0000-0000-0000251A0000}"/>
    <cellStyle name="Normal 10 4 5 5 3" xfId="6691" xr:uid="{00000000-0005-0000-0000-0000261A0000}"/>
    <cellStyle name="Normal 10 4 5 6" xfId="6692" xr:uid="{00000000-0005-0000-0000-0000271A0000}"/>
    <cellStyle name="Normal 10 4 5 6 2" xfId="6693" xr:uid="{00000000-0005-0000-0000-0000281A0000}"/>
    <cellStyle name="Normal 10 4 5 6 3" xfId="6694" xr:uid="{00000000-0005-0000-0000-0000291A0000}"/>
    <cellStyle name="Normal 10 4 5 7" xfId="6695" xr:uid="{00000000-0005-0000-0000-00002A1A0000}"/>
    <cellStyle name="Normal 10 4 5 8" xfId="6696" xr:uid="{00000000-0005-0000-0000-00002B1A0000}"/>
    <cellStyle name="Normal 10 4 5 9" xfId="6697" xr:uid="{00000000-0005-0000-0000-00002C1A0000}"/>
    <cellStyle name="Normal 10 4 6" xfId="6698" xr:uid="{00000000-0005-0000-0000-00002D1A0000}"/>
    <cellStyle name="Normal 10 4 6 2" xfId="6699" xr:uid="{00000000-0005-0000-0000-00002E1A0000}"/>
    <cellStyle name="Normal 10 4 6 2 2" xfId="6700" xr:uid="{00000000-0005-0000-0000-00002F1A0000}"/>
    <cellStyle name="Normal 10 4 6 2 3" xfId="6701" xr:uid="{00000000-0005-0000-0000-0000301A0000}"/>
    <cellStyle name="Normal 10 4 6 3" xfId="6702" xr:uid="{00000000-0005-0000-0000-0000311A0000}"/>
    <cellStyle name="Normal 10 4 6 4" xfId="6703" xr:uid="{00000000-0005-0000-0000-0000321A0000}"/>
    <cellStyle name="Normal 10 4 7" xfId="6704" xr:uid="{00000000-0005-0000-0000-0000331A0000}"/>
    <cellStyle name="Normal 10 4 7 2" xfId="6705" xr:uid="{00000000-0005-0000-0000-0000341A0000}"/>
    <cellStyle name="Normal 10 4 7 2 2" xfId="6706" xr:uid="{00000000-0005-0000-0000-0000351A0000}"/>
    <cellStyle name="Normal 10 4 7 2 3" xfId="6707" xr:uid="{00000000-0005-0000-0000-0000361A0000}"/>
    <cellStyle name="Normal 10 4 7 3" xfId="6708" xr:uid="{00000000-0005-0000-0000-0000371A0000}"/>
    <cellStyle name="Normal 10 4 7 4" xfId="6709" xr:uid="{00000000-0005-0000-0000-0000381A0000}"/>
    <cellStyle name="Normal 10 4 8" xfId="6710" xr:uid="{00000000-0005-0000-0000-0000391A0000}"/>
    <cellStyle name="Normal 10 4 8 2" xfId="6711" xr:uid="{00000000-0005-0000-0000-00003A1A0000}"/>
    <cellStyle name="Normal 10 4 8 2 2" xfId="6712" xr:uid="{00000000-0005-0000-0000-00003B1A0000}"/>
    <cellStyle name="Normal 10 4 8 2 3" xfId="6713" xr:uid="{00000000-0005-0000-0000-00003C1A0000}"/>
    <cellStyle name="Normal 10 4 8 3" xfId="6714" xr:uid="{00000000-0005-0000-0000-00003D1A0000}"/>
    <cellStyle name="Normal 10 4 8 4" xfId="6715" xr:uid="{00000000-0005-0000-0000-00003E1A0000}"/>
    <cellStyle name="Normal 10 4 9" xfId="6716" xr:uid="{00000000-0005-0000-0000-00003F1A0000}"/>
    <cellStyle name="Normal 10 4 9 2" xfId="6717" xr:uid="{00000000-0005-0000-0000-0000401A0000}"/>
    <cellStyle name="Normal 10 4 9 3" xfId="6718" xr:uid="{00000000-0005-0000-0000-0000411A0000}"/>
    <cellStyle name="Normal 10 5" xfId="6719" xr:uid="{00000000-0005-0000-0000-0000421A0000}"/>
    <cellStyle name="Normal 10 5 10" xfId="6720" xr:uid="{00000000-0005-0000-0000-0000431A0000}"/>
    <cellStyle name="Normal 10 5 11" xfId="6721" xr:uid="{00000000-0005-0000-0000-0000441A0000}"/>
    <cellStyle name="Normal 10 5 12" xfId="6722" xr:uid="{00000000-0005-0000-0000-0000451A0000}"/>
    <cellStyle name="Normal 10 5 2" xfId="6723" xr:uid="{00000000-0005-0000-0000-0000461A0000}"/>
    <cellStyle name="Normal 10 5 2 10" xfId="6724" xr:uid="{00000000-0005-0000-0000-0000471A0000}"/>
    <cellStyle name="Normal 10 5 2 2" xfId="6725" xr:uid="{00000000-0005-0000-0000-0000481A0000}"/>
    <cellStyle name="Normal 10 5 2 2 2" xfId="6726" xr:uid="{00000000-0005-0000-0000-0000491A0000}"/>
    <cellStyle name="Normal 10 5 2 2 2 2" xfId="6727" xr:uid="{00000000-0005-0000-0000-00004A1A0000}"/>
    <cellStyle name="Normal 10 5 2 2 2 3" xfId="6728" xr:uid="{00000000-0005-0000-0000-00004B1A0000}"/>
    <cellStyle name="Normal 10 5 2 2 3" xfId="6729" xr:uid="{00000000-0005-0000-0000-00004C1A0000}"/>
    <cellStyle name="Normal 10 5 2 2 4" xfId="6730" xr:uid="{00000000-0005-0000-0000-00004D1A0000}"/>
    <cellStyle name="Normal 10 5 2 3" xfId="6731" xr:uid="{00000000-0005-0000-0000-00004E1A0000}"/>
    <cellStyle name="Normal 10 5 2 3 2" xfId="6732" xr:uid="{00000000-0005-0000-0000-00004F1A0000}"/>
    <cellStyle name="Normal 10 5 2 3 2 2" xfId="6733" xr:uid="{00000000-0005-0000-0000-0000501A0000}"/>
    <cellStyle name="Normal 10 5 2 3 2 3" xfId="6734" xr:uid="{00000000-0005-0000-0000-0000511A0000}"/>
    <cellStyle name="Normal 10 5 2 3 3" xfId="6735" xr:uid="{00000000-0005-0000-0000-0000521A0000}"/>
    <cellStyle name="Normal 10 5 2 3 4" xfId="6736" xr:uid="{00000000-0005-0000-0000-0000531A0000}"/>
    <cellStyle name="Normal 10 5 2 4" xfId="6737" xr:uid="{00000000-0005-0000-0000-0000541A0000}"/>
    <cellStyle name="Normal 10 5 2 4 2" xfId="6738" xr:uid="{00000000-0005-0000-0000-0000551A0000}"/>
    <cellStyle name="Normal 10 5 2 4 2 2" xfId="6739" xr:uid="{00000000-0005-0000-0000-0000561A0000}"/>
    <cellStyle name="Normal 10 5 2 4 2 3" xfId="6740" xr:uid="{00000000-0005-0000-0000-0000571A0000}"/>
    <cellStyle name="Normal 10 5 2 4 3" xfId="6741" xr:uid="{00000000-0005-0000-0000-0000581A0000}"/>
    <cellStyle name="Normal 10 5 2 4 4" xfId="6742" xr:uid="{00000000-0005-0000-0000-0000591A0000}"/>
    <cellStyle name="Normal 10 5 2 5" xfId="6743" xr:uid="{00000000-0005-0000-0000-00005A1A0000}"/>
    <cellStyle name="Normal 10 5 2 5 2" xfId="6744" xr:uid="{00000000-0005-0000-0000-00005B1A0000}"/>
    <cellStyle name="Normal 10 5 2 5 2 2" xfId="6745" xr:uid="{00000000-0005-0000-0000-00005C1A0000}"/>
    <cellStyle name="Normal 10 5 2 5 2 3" xfId="6746" xr:uid="{00000000-0005-0000-0000-00005D1A0000}"/>
    <cellStyle name="Normal 10 5 2 5 3" xfId="6747" xr:uid="{00000000-0005-0000-0000-00005E1A0000}"/>
    <cellStyle name="Normal 10 5 2 5 4" xfId="6748" xr:uid="{00000000-0005-0000-0000-00005F1A0000}"/>
    <cellStyle name="Normal 10 5 2 6" xfId="6749" xr:uid="{00000000-0005-0000-0000-0000601A0000}"/>
    <cellStyle name="Normal 10 5 2 6 2" xfId="6750" xr:uid="{00000000-0005-0000-0000-0000611A0000}"/>
    <cellStyle name="Normal 10 5 2 6 3" xfId="6751" xr:uid="{00000000-0005-0000-0000-0000621A0000}"/>
    <cellStyle name="Normal 10 5 2 7" xfId="6752" xr:uid="{00000000-0005-0000-0000-0000631A0000}"/>
    <cellStyle name="Normal 10 5 2 7 2" xfId="6753" xr:uid="{00000000-0005-0000-0000-0000641A0000}"/>
    <cellStyle name="Normal 10 5 2 7 3" xfId="6754" xr:uid="{00000000-0005-0000-0000-0000651A0000}"/>
    <cellStyle name="Normal 10 5 2 8" xfId="6755" xr:uid="{00000000-0005-0000-0000-0000661A0000}"/>
    <cellStyle name="Normal 10 5 2 9" xfId="6756" xr:uid="{00000000-0005-0000-0000-0000671A0000}"/>
    <cellStyle name="Normal 10 5 3" xfId="6757" xr:uid="{00000000-0005-0000-0000-0000681A0000}"/>
    <cellStyle name="Normal 10 5 3 2" xfId="6758" xr:uid="{00000000-0005-0000-0000-0000691A0000}"/>
    <cellStyle name="Normal 10 5 3 2 2" xfId="6759" xr:uid="{00000000-0005-0000-0000-00006A1A0000}"/>
    <cellStyle name="Normal 10 5 3 2 2 2" xfId="6760" xr:uid="{00000000-0005-0000-0000-00006B1A0000}"/>
    <cellStyle name="Normal 10 5 3 2 2 3" xfId="6761" xr:uid="{00000000-0005-0000-0000-00006C1A0000}"/>
    <cellStyle name="Normal 10 5 3 2 3" xfId="6762" xr:uid="{00000000-0005-0000-0000-00006D1A0000}"/>
    <cellStyle name="Normal 10 5 3 2 4" xfId="6763" xr:uid="{00000000-0005-0000-0000-00006E1A0000}"/>
    <cellStyle name="Normal 10 5 3 3" xfId="6764" xr:uid="{00000000-0005-0000-0000-00006F1A0000}"/>
    <cellStyle name="Normal 10 5 3 3 2" xfId="6765" xr:uid="{00000000-0005-0000-0000-0000701A0000}"/>
    <cellStyle name="Normal 10 5 3 3 2 2" xfId="6766" xr:uid="{00000000-0005-0000-0000-0000711A0000}"/>
    <cellStyle name="Normal 10 5 3 3 2 3" xfId="6767" xr:uid="{00000000-0005-0000-0000-0000721A0000}"/>
    <cellStyle name="Normal 10 5 3 3 3" xfId="6768" xr:uid="{00000000-0005-0000-0000-0000731A0000}"/>
    <cellStyle name="Normal 10 5 3 3 4" xfId="6769" xr:uid="{00000000-0005-0000-0000-0000741A0000}"/>
    <cellStyle name="Normal 10 5 3 4" xfId="6770" xr:uid="{00000000-0005-0000-0000-0000751A0000}"/>
    <cellStyle name="Normal 10 5 3 4 2" xfId="6771" xr:uid="{00000000-0005-0000-0000-0000761A0000}"/>
    <cellStyle name="Normal 10 5 3 4 2 2" xfId="6772" xr:uid="{00000000-0005-0000-0000-0000771A0000}"/>
    <cellStyle name="Normal 10 5 3 4 2 3" xfId="6773" xr:uid="{00000000-0005-0000-0000-0000781A0000}"/>
    <cellStyle name="Normal 10 5 3 4 3" xfId="6774" xr:uid="{00000000-0005-0000-0000-0000791A0000}"/>
    <cellStyle name="Normal 10 5 3 4 4" xfId="6775" xr:uid="{00000000-0005-0000-0000-00007A1A0000}"/>
    <cellStyle name="Normal 10 5 3 5" xfId="6776" xr:uid="{00000000-0005-0000-0000-00007B1A0000}"/>
    <cellStyle name="Normal 10 5 3 5 2" xfId="6777" xr:uid="{00000000-0005-0000-0000-00007C1A0000}"/>
    <cellStyle name="Normal 10 5 3 5 3" xfId="6778" xr:uid="{00000000-0005-0000-0000-00007D1A0000}"/>
    <cellStyle name="Normal 10 5 3 6" xfId="6779" xr:uid="{00000000-0005-0000-0000-00007E1A0000}"/>
    <cellStyle name="Normal 10 5 3 6 2" xfId="6780" xr:uid="{00000000-0005-0000-0000-00007F1A0000}"/>
    <cellStyle name="Normal 10 5 3 6 3" xfId="6781" xr:uid="{00000000-0005-0000-0000-0000801A0000}"/>
    <cellStyle name="Normal 10 5 3 7" xfId="6782" xr:uid="{00000000-0005-0000-0000-0000811A0000}"/>
    <cellStyle name="Normal 10 5 3 8" xfId="6783" xr:uid="{00000000-0005-0000-0000-0000821A0000}"/>
    <cellStyle name="Normal 10 5 3 9" xfId="6784" xr:uid="{00000000-0005-0000-0000-0000831A0000}"/>
    <cellStyle name="Normal 10 5 4" xfId="6785" xr:uid="{00000000-0005-0000-0000-0000841A0000}"/>
    <cellStyle name="Normal 10 5 4 2" xfId="6786" xr:uid="{00000000-0005-0000-0000-0000851A0000}"/>
    <cellStyle name="Normal 10 5 4 2 2" xfId="6787" xr:uid="{00000000-0005-0000-0000-0000861A0000}"/>
    <cellStyle name="Normal 10 5 4 2 3" xfId="6788" xr:uid="{00000000-0005-0000-0000-0000871A0000}"/>
    <cellStyle name="Normal 10 5 4 3" xfId="6789" xr:uid="{00000000-0005-0000-0000-0000881A0000}"/>
    <cellStyle name="Normal 10 5 4 4" xfId="6790" xr:uid="{00000000-0005-0000-0000-0000891A0000}"/>
    <cellStyle name="Normal 10 5 5" xfId="6791" xr:uid="{00000000-0005-0000-0000-00008A1A0000}"/>
    <cellStyle name="Normal 10 5 5 2" xfId="6792" xr:uid="{00000000-0005-0000-0000-00008B1A0000}"/>
    <cellStyle name="Normal 10 5 5 2 2" xfId="6793" xr:uid="{00000000-0005-0000-0000-00008C1A0000}"/>
    <cellStyle name="Normal 10 5 5 2 3" xfId="6794" xr:uid="{00000000-0005-0000-0000-00008D1A0000}"/>
    <cellStyle name="Normal 10 5 5 3" xfId="6795" xr:uid="{00000000-0005-0000-0000-00008E1A0000}"/>
    <cellStyle name="Normal 10 5 5 4" xfId="6796" xr:uid="{00000000-0005-0000-0000-00008F1A0000}"/>
    <cellStyle name="Normal 10 5 6" xfId="6797" xr:uid="{00000000-0005-0000-0000-0000901A0000}"/>
    <cellStyle name="Normal 10 5 6 2" xfId="6798" xr:uid="{00000000-0005-0000-0000-0000911A0000}"/>
    <cellStyle name="Normal 10 5 6 2 2" xfId="6799" xr:uid="{00000000-0005-0000-0000-0000921A0000}"/>
    <cellStyle name="Normal 10 5 6 2 3" xfId="6800" xr:uid="{00000000-0005-0000-0000-0000931A0000}"/>
    <cellStyle name="Normal 10 5 6 3" xfId="6801" xr:uid="{00000000-0005-0000-0000-0000941A0000}"/>
    <cellStyle name="Normal 10 5 6 4" xfId="6802" xr:uid="{00000000-0005-0000-0000-0000951A0000}"/>
    <cellStyle name="Normal 10 5 7" xfId="6803" xr:uid="{00000000-0005-0000-0000-0000961A0000}"/>
    <cellStyle name="Normal 10 5 7 2" xfId="6804" xr:uid="{00000000-0005-0000-0000-0000971A0000}"/>
    <cellStyle name="Normal 10 5 7 3" xfId="6805" xr:uid="{00000000-0005-0000-0000-0000981A0000}"/>
    <cellStyle name="Normal 10 5 8" xfId="6806" xr:uid="{00000000-0005-0000-0000-0000991A0000}"/>
    <cellStyle name="Normal 10 5 8 2" xfId="6807" xr:uid="{00000000-0005-0000-0000-00009A1A0000}"/>
    <cellStyle name="Normal 10 5 8 3" xfId="6808" xr:uid="{00000000-0005-0000-0000-00009B1A0000}"/>
    <cellStyle name="Normal 10 5 9" xfId="6809" xr:uid="{00000000-0005-0000-0000-00009C1A0000}"/>
    <cellStyle name="Normal 10 6" xfId="6810" xr:uid="{00000000-0005-0000-0000-00009D1A0000}"/>
    <cellStyle name="Normal 10 6 10" xfId="6811" xr:uid="{00000000-0005-0000-0000-00009E1A0000}"/>
    <cellStyle name="Normal 10 6 11" xfId="6812" xr:uid="{00000000-0005-0000-0000-00009F1A0000}"/>
    <cellStyle name="Normal 10 6 12" xfId="6813" xr:uid="{00000000-0005-0000-0000-0000A01A0000}"/>
    <cellStyle name="Normal 10 6 2" xfId="6814" xr:uid="{00000000-0005-0000-0000-0000A11A0000}"/>
    <cellStyle name="Normal 10 6 2 10" xfId="6815" xr:uid="{00000000-0005-0000-0000-0000A21A0000}"/>
    <cellStyle name="Normal 10 6 2 2" xfId="6816" xr:uid="{00000000-0005-0000-0000-0000A31A0000}"/>
    <cellStyle name="Normal 10 6 2 2 2" xfId="6817" xr:uid="{00000000-0005-0000-0000-0000A41A0000}"/>
    <cellStyle name="Normal 10 6 2 2 2 2" xfId="6818" xr:uid="{00000000-0005-0000-0000-0000A51A0000}"/>
    <cellStyle name="Normal 10 6 2 2 2 3" xfId="6819" xr:uid="{00000000-0005-0000-0000-0000A61A0000}"/>
    <cellStyle name="Normal 10 6 2 2 3" xfId="6820" xr:uid="{00000000-0005-0000-0000-0000A71A0000}"/>
    <cellStyle name="Normal 10 6 2 2 4" xfId="6821" xr:uid="{00000000-0005-0000-0000-0000A81A0000}"/>
    <cellStyle name="Normal 10 6 2 3" xfId="6822" xr:uid="{00000000-0005-0000-0000-0000A91A0000}"/>
    <cellStyle name="Normal 10 6 2 3 2" xfId="6823" xr:uid="{00000000-0005-0000-0000-0000AA1A0000}"/>
    <cellStyle name="Normal 10 6 2 3 2 2" xfId="6824" xr:uid="{00000000-0005-0000-0000-0000AB1A0000}"/>
    <cellStyle name="Normal 10 6 2 3 2 3" xfId="6825" xr:uid="{00000000-0005-0000-0000-0000AC1A0000}"/>
    <cellStyle name="Normal 10 6 2 3 3" xfId="6826" xr:uid="{00000000-0005-0000-0000-0000AD1A0000}"/>
    <cellStyle name="Normal 10 6 2 3 4" xfId="6827" xr:uid="{00000000-0005-0000-0000-0000AE1A0000}"/>
    <cellStyle name="Normal 10 6 2 4" xfId="6828" xr:uid="{00000000-0005-0000-0000-0000AF1A0000}"/>
    <cellStyle name="Normal 10 6 2 4 2" xfId="6829" xr:uid="{00000000-0005-0000-0000-0000B01A0000}"/>
    <cellStyle name="Normal 10 6 2 4 2 2" xfId="6830" xr:uid="{00000000-0005-0000-0000-0000B11A0000}"/>
    <cellStyle name="Normal 10 6 2 4 2 3" xfId="6831" xr:uid="{00000000-0005-0000-0000-0000B21A0000}"/>
    <cellStyle name="Normal 10 6 2 4 3" xfId="6832" xr:uid="{00000000-0005-0000-0000-0000B31A0000}"/>
    <cellStyle name="Normal 10 6 2 4 4" xfId="6833" xr:uid="{00000000-0005-0000-0000-0000B41A0000}"/>
    <cellStyle name="Normal 10 6 2 5" xfId="6834" xr:uid="{00000000-0005-0000-0000-0000B51A0000}"/>
    <cellStyle name="Normal 10 6 2 5 2" xfId="6835" xr:uid="{00000000-0005-0000-0000-0000B61A0000}"/>
    <cellStyle name="Normal 10 6 2 5 2 2" xfId="6836" xr:uid="{00000000-0005-0000-0000-0000B71A0000}"/>
    <cellStyle name="Normal 10 6 2 5 2 3" xfId="6837" xr:uid="{00000000-0005-0000-0000-0000B81A0000}"/>
    <cellStyle name="Normal 10 6 2 5 3" xfId="6838" xr:uid="{00000000-0005-0000-0000-0000B91A0000}"/>
    <cellStyle name="Normal 10 6 2 5 4" xfId="6839" xr:uid="{00000000-0005-0000-0000-0000BA1A0000}"/>
    <cellStyle name="Normal 10 6 2 6" xfId="6840" xr:uid="{00000000-0005-0000-0000-0000BB1A0000}"/>
    <cellStyle name="Normal 10 6 2 6 2" xfId="6841" xr:uid="{00000000-0005-0000-0000-0000BC1A0000}"/>
    <cellStyle name="Normal 10 6 2 6 3" xfId="6842" xr:uid="{00000000-0005-0000-0000-0000BD1A0000}"/>
    <cellStyle name="Normal 10 6 2 7" xfId="6843" xr:uid="{00000000-0005-0000-0000-0000BE1A0000}"/>
    <cellStyle name="Normal 10 6 2 7 2" xfId="6844" xr:uid="{00000000-0005-0000-0000-0000BF1A0000}"/>
    <cellStyle name="Normal 10 6 2 7 3" xfId="6845" xr:uid="{00000000-0005-0000-0000-0000C01A0000}"/>
    <cellStyle name="Normal 10 6 2 8" xfId="6846" xr:uid="{00000000-0005-0000-0000-0000C11A0000}"/>
    <cellStyle name="Normal 10 6 2 9" xfId="6847" xr:uid="{00000000-0005-0000-0000-0000C21A0000}"/>
    <cellStyle name="Normal 10 6 3" xfId="6848" xr:uid="{00000000-0005-0000-0000-0000C31A0000}"/>
    <cellStyle name="Normal 10 6 3 2" xfId="6849" xr:uid="{00000000-0005-0000-0000-0000C41A0000}"/>
    <cellStyle name="Normal 10 6 3 2 2" xfId="6850" xr:uid="{00000000-0005-0000-0000-0000C51A0000}"/>
    <cellStyle name="Normal 10 6 3 2 2 2" xfId="6851" xr:uid="{00000000-0005-0000-0000-0000C61A0000}"/>
    <cellStyle name="Normal 10 6 3 2 2 3" xfId="6852" xr:uid="{00000000-0005-0000-0000-0000C71A0000}"/>
    <cellStyle name="Normal 10 6 3 2 3" xfId="6853" xr:uid="{00000000-0005-0000-0000-0000C81A0000}"/>
    <cellStyle name="Normal 10 6 3 2 4" xfId="6854" xr:uid="{00000000-0005-0000-0000-0000C91A0000}"/>
    <cellStyle name="Normal 10 6 3 3" xfId="6855" xr:uid="{00000000-0005-0000-0000-0000CA1A0000}"/>
    <cellStyle name="Normal 10 6 3 3 2" xfId="6856" xr:uid="{00000000-0005-0000-0000-0000CB1A0000}"/>
    <cellStyle name="Normal 10 6 3 3 2 2" xfId="6857" xr:uid="{00000000-0005-0000-0000-0000CC1A0000}"/>
    <cellStyle name="Normal 10 6 3 3 2 3" xfId="6858" xr:uid="{00000000-0005-0000-0000-0000CD1A0000}"/>
    <cellStyle name="Normal 10 6 3 3 3" xfId="6859" xr:uid="{00000000-0005-0000-0000-0000CE1A0000}"/>
    <cellStyle name="Normal 10 6 3 3 4" xfId="6860" xr:uid="{00000000-0005-0000-0000-0000CF1A0000}"/>
    <cellStyle name="Normal 10 6 3 4" xfId="6861" xr:uid="{00000000-0005-0000-0000-0000D01A0000}"/>
    <cellStyle name="Normal 10 6 3 4 2" xfId="6862" xr:uid="{00000000-0005-0000-0000-0000D11A0000}"/>
    <cellStyle name="Normal 10 6 3 4 2 2" xfId="6863" xr:uid="{00000000-0005-0000-0000-0000D21A0000}"/>
    <cellStyle name="Normal 10 6 3 4 2 3" xfId="6864" xr:uid="{00000000-0005-0000-0000-0000D31A0000}"/>
    <cellStyle name="Normal 10 6 3 4 3" xfId="6865" xr:uid="{00000000-0005-0000-0000-0000D41A0000}"/>
    <cellStyle name="Normal 10 6 3 4 4" xfId="6866" xr:uid="{00000000-0005-0000-0000-0000D51A0000}"/>
    <cellStyle name="Normal 10 6 3 5" xfId="6867" xr:uid="{00000000-0005-0000-0000-0000D61A0000}"/>
    <cellStyle name="Normal 10 6 3 5 2" xfId="6868" xr:uid="{00000000-0005-0000-0000-0000D71A0000}"/>
    <cellStyle name="Normal 10 6 3 5 3" xfId="6869" xr:uid="{00000000-0005-0000-0000-0000D81A0000}"/>
    <cellStyle name="Normal 10 6 3 6" xfId="6870" xr:uid="{00000000-0005-0000-0000-0000D91A0000}"/>
    <cellStyle name="Normal 10 6 3 6 2" xfId="6871" xr:uid="{00000000-0005-0000-0000-0000DA1A0000}"/>
    <cellStyle name="Normal 10 6 3 6 3" xfId="6872" xr:uid="{00000000-0005-0000-0000-0000DB1A0000}"/>
    <cellStyle name="Normal 10 6 3 7" xfId="6873" xr:uid="{00000000-0005-0000-0000-0000DC1A0000}"/>
    <cellStyle name="Normal 10 6 3 8" xfId="6874" xr:uid="{00000000-0005-0000-0000-0000DD1A0000}"/>
    <cellStyle name="Normal 10 6 3 9" xfId="6875" xr:uid="{00000000-0005-0000-0000-0000DE1A0000}"/>
    <cellStyle name="Normal 10 6 4" xfId="6876" xr:uid="{00000000-0005-0000-0000-0000DF1A0000}"/>
    <cellStyle name="Normal 10 6 4 2" xfId="6877" xr:uid="{00000000-0005-0000-0000-0000E01A0000}"/>
    <cellStyle name="Normal 10 6 4 2 2" xfId="6878" xr:uid="{00000000-0005-0000-0000-0000E11A0000}"/>
    <cellStyle name="Normal 10 6 4 2 3" xfId="6879" xr:uid="{00000000-0005-0000-0000-0000E21A0000}"/>
    <cellStyle name="Normal 10 6 4 3" xfId="6880" xr:uid="{00000000-0005-0000-0000-0000E31A0000}"/>
    <cellStyle name="Normal 10 6 4 4" xfId="6881" xr:uid="{00000000-0005-0000-0000-0000E41A0000}"/>
    <cellStyle name="Normal 10 6 5" xfId="6882" xr:uid="{00000000-0005-0000-0000-0000E51A0000}"/>
    <cellStyle name="Normal 10 6 5 2" xfId="6883" xr:uid="{00000000-0005-0000-0000-0000E61A0000}"/>
    <cellStyle name="Normal 10 6 5 2 2" xfId="6884" xr:uid="{00000000-0005-0000-0000-0000E71A0000}"/>
    <cellStyle name="Normal 10 6 5 2 3" xfId="6885" xr:uid="{00000000-0005-0000-0000-0000E81A0000}"/>
    <cellStyle name="Normal 10 6 5 3" xfId="6886" xr:uid="{00000000-0005-0000-0000-0000E91A0000}"/>
    <cellStyle name="Normal 10 6 5 4" xfId="6887" xr:uid="{00000000-0005-0000-0000-0000EA1A0000}"/>
    <cellStyle name="Normal 10 6 6" xfId="6888" xr:uid="{00000000-0005-0000-0000-0000EB1A0000}"/>
    <cellStyle name="Normal 10 6 6 2" xfId="6889" xr:uid="{00000000-0005-0000-0000-0000EC1A0000}"/>
    <cellStyle name="Normal 10 6 6 2 2" xfId="6890" xr:uid="{00000000-0005-0000-0000-0000ED1A0000}"/>
    <cellStyle name="Normal 10 6 6 2 3" xfId="6891" xr:uid="{00000000-0005-0000-0000-0000EE1A0000}"/>
    <cellStyle name="Normal 10 6 6 3" xfId="6892" xr:uid="{00000000-0005-0000-0000-0000EF1A0000}"/>
    <cellStyle name="Normal 10 6 6 4" xfId="6893" xr:uid="{00000000-0005-0000-0000-0000F01A0000}"/>
    <cellStyle name="Normal 10 6 7" xfId="6894" xr:uid="{00000000-0005-0000-0000-0000F11A0000}"/>
    <cellStyle name="Normal 10 6 7 2" xfId="6895" xr:uid="{00000000-0005-0000-0000-0000F21A0000}"/>
    <cellStyle name="Normal 10 6 7 3" xfId="6896" xr:uid="{00000000-0005-0000-0000-0000F31A0000}"/>
    <cellStyle name="Normal 10 6 8" xfId="6897" xr:uid="{00000000-0005-0000-0000-0000F41A0000}"/>
    <cellStyle name="Normal 10 6 8 2" xfId="6898" xr:uid="{00000000-0005-0000-0000-0000F51A0000}"/>
    <cellStyle name="Normal 10 6 8 3" xfId="6899" xr:uid="{00000000-0005-0000-0000-0000F61A0000}"/>
    <cellStyle name="Normal 10 6 9" xfId="6900" xr:uid="{00000000-0005-0000-0000-0000F71A0000}"/>
    <cellStyle name="Normal 10 7" xfId="6901" xr:uid="{00000000-0005-0000-0000-0000F81A0000}"/>
    <cellStyle name="Normal 10 7 10" xfId="6902" xr:uid="{00000000-0005-0000-0000-0000F91A0000}"/>
    <cellStyle name="Normal 10 7 11" xfId="6903" xr:uid="{00000000-0005-0000-0000-0000FA1A0000}"/>
    <cellStyle name="Normal 10 7 2" xfId="6904" xr:uid="{00000000-0005-0000-0000-0000FB1A0000}"/>
    <cellStyle name="Normal 10 7 2 2" xfId="6905" xr:uid="{00000000-0005-0000-0000-0000FC1A0000}"/>
    <cellStyle name="Normal 10 7 2 2 2" xfId="6906" xr:uid="{00000000-0005-0000-0000-0000FD1A0000}"/>
    <cellStyle name="Normal 10 7 2 2 3" xfId="6907" xr:uid="{00000000-0005-0000-0000-0000FE1A0000}"/>
    <cellStyle name="Normal 10 7 2 3" xfId="6908" xr:uid="{00000000-0005-0000-0000-0000FF1A0000}"/>
    <cellStyle name="Normal 10 7 2 4" xfId="6909" xr:uid="{00000000-0005-0000-0000-0000001B0000}"/>
    <cellStyle name="Normal 10 7 3" xfId="6910" xr:uid="{00000000-0005-0000-0000-0000011B0000}"/>
    <cellStyle name="Normal 10 7 3 2" xfId="6911" xr:uid="{00000000-0005-0000-0000-0000021B0000}"/>
    <cellStyle name="Normal 10 7 3 2 2" xfId="6912" xr:uid="{00000000-0005-0000-0000-0000031B0000}"/>
    <cellStyle name="Normal 10 7 3 2 3" xfId="6913" xr:uid="{00000000-0005-0000-0000-0000041B0000}"/>
    <cellStyle name="Normal 10 7 3 3" xfId="6914" xr:uid="{00000000-0005-0000-0000-0000051B0000}"/>
    <cellStyle name="Normal 10 7 3 4" xfId="6915" xr:uid="{00000000-0005-0000-0000-0000061B0000}"/>
    <cellStyle name="Normal 10 7 4" xfId="6916" xr:uid="{00000000-0005-0000-0000-0000071B0000}"/>
    <cellStyle name="Normal 10 7 4 2" xfId="6917" xr:uid="{00000000-0005-0000-0000-0000081B0000}"/>
    <cellStyle name="Normal 10 7 4 2 2" xfId="6918" xr:uid="{00000000-0005-0000-0000-0000091B0000}"/>
    <cellStyle name="Normal 10 7 4 2 3" xfId="6919" xr:uid="{00000000-0005-0000-0000-00000A1B0000}"/>
    <cellStyle name="Normal 10 7 4 3" xfId="6920" xr:uid="{00000000-0005-0000-0000-00000B1B0000}"/>
    <cellStyle name="Normal 10 7 4 4" xfId="6921" xr:uid="{00000000-0005-0000-0000-00000C1B0000}"/>
    <cellStyle name="Normal 10 7 5" xfId="6922" xr:uid="{00000000-0005-0000-0000-00000D1B0000}"/>
    <cellStyle name="Normal 10 7 5 2" xfId="6923" xr:uid="{00000000-0005-0000-0000-00000E1B0000}"/>
    <cellStyle name="Normal 10 7 5 2 2" xfId="6924" xr:uid="{00000000-0005-0000-0000-00000F1B0000}"/>
    <cellStyle name="Normal 10 7 5 2 3" xfId="6925" xr:uid="{00000000-0005-0000-0000-0000101B0000}"/>
    <cellStyle name="Normal 10 7 5 3" xfId="6926" xr:uid="{00000000-0005-0000-0000-0000111B0000}"/>
    <cellStyle name="Normal 10 7 5 4" xfId="6927" xr:uid="{00000000-0005-0000-0000-0000121B0000}"/>
    <cellStyle name="Normal 10 7 6" xfId="6928" xr:uid="{00000000-0005-0000-0000-0000131B0000}"/>
    <cellStyle name="Normal 10 7 6 2" xfId="6929" xr:uid="{00000000-0005-0000-0000-0000141B0000}"/>
    <cellStyle name="Normal 10 7 6 3" xfId="6930" xr:uid="{00000000-0005-0000-0000-0000151B0000}"/>
    <cellStyle name="Normal 10 7 7" xfId="6931" xr:uid="{00000000-0005-0000-0000-0000161B0000}"/>
    <cellStyle name="Normal 10 7 7 2" xfId="6932" xr:uid="{00000000-0005-0000-0000-0000171B0000}"/>
    <cellStyle name="Normal 10 7 7 3" xfId="6933" xr:uid="{00000000-0005-0000-0000-0000181B0000}"/>
    <cellStyle name="Normal 10 7 8" xfId="6934" xr:uid="{00000000-0005-0000-0000-0000191B0000}"/>
    <cellStyle name="Normal 10 7 9" xfId="6935" xr:uid="{00000000-0005-0000-0000-00001A1B0000}"/>
    <cellStyle name="Normal 10 8" xfId="6936" xr:uid="{00000000-0005-0000-0000-00001B1B0000}"/>
    <cellStyle name="Normal 10 8 10" xfId="6937" xr:uid="{00000000-0005-0000-0000-00001C1B0000}"/>
    <cellStyle name="Normal 10 8 2" xfId="6938" xr:uid="{00000000-0005-0000-0000-00001D1B0000}"/>
    <cellStyle name="Normal 10 8 2 2" xfId="6939" xr:uid="{00000000-0005-0000-0000-00001E1B0000}"/>
    <cellStyle name="Normal 10 8 2 2 2" xfId="6940" xr:uid="{00000000-0005-0000-0000-00001F1B0000}"/>
    <cellStyle name="Normal 10 8 2 2 3" xfId="6941" xr:uid="{00000000-0005-0000-0000-0000201B0000}"/>
    <cellStyle name="Normal 10 8 2 3" xfId="6942" xr:uid="{00000000-0005-0000-0000-0000211B0000}"/>
    <cellStyle name="Normal 10 8 2 4" xfId="6943" xr:uid="{00000000-0005-0000-0000-0000221B0000}"/>
    <cellStyle name="Normal 10 8 3" xfId="6944" xr:uid="{00000000-0005-0000-0000-0000231B0000}"/>
    <cellStyle name="Normal 10 8 3 2" xfId="6945" xr:uid="{00000000-0005-0000-0000-0000241B0000}"/>
    <cellStyle name="Normal 10 8 3 2 2" xfId="6946" xr:uid="{00000000-0005-0000-0000-0000251B0000}"/>
    <cellStyle name="Normal 10 8 3 2 3" xfId="6947" xr:uid="{00000000-0005-0000-0000-0000261B0000}"/>
    <cellStyle name="Normal 10 8 3 3" xfId="6948" xr:uid="{00000000-0005-0000-0000-0000271B0000}"/>
    <cellStyle name="Normal 10 8 3 4" xfId="6949" xr:uid="{00000000-0005-0000-0000-0000281B0000}"/>
    <cellStyle name="Normal 10 8 4" xfId="6950" xr:uid="{00000000-0005-0000-0000-0000291B0000}"/>
    <cellStyle name="Normal 10 8 4 2" xfId="6951" xr:uid="{00000000-0005-0000-0000-00002A1B0000}"/>
    <cellStyle name="Normal 10 8 4 2 2" xfId="6952" xr:uid="{00000000-0005-0000-0000-00002B1B0000}"/>
    <cellStyle name="Normal 10 8 4 2 3" xfId="6953" xr:uid="{00000000-0005-0000-0000-00002C1B0000}"/>
    <cellStyle name="Normal 10 8 4 3" xfId="6954" xr:uid="{00000000-0005-0000-0000-00002D1B0000}"/>
    <cellStyle name="Normal 10 8 4 4" xfId="6955" xr:uid="{00000000-0005-0000-0000-00002E1B0000}"/>
    <cellStyle name="Normal 10 8 5" xfId="6956" xr:uid="{00000000-0005-0000-0000-00002F1B0000}"/>
    <cellStyle name="Normal 10 8 5 2" xfId="6957" xr:uid="{00000000-0005-0000-0000-0000301B0000}"/>
    <cellStyle name="Normal 10 8 5 3" xfId="6958" xr:uid="{00000000-0005-0000-0000-0000311B0000}"/>
    <cellStyle name="Normal 10 8 6" xfId="6959" xr:uid="{00000000-0005-0000-0000-0000321B0000}"/>
    <cellStyle name="Normal 10 8 6 2" xfId="6960" xr:uid="{00000000-0005-0000-0000-0000331B0000}"/>
    <cellStyle name="Normal 10 8 6 3" xfId="6961" xr:uid="{00000000-0005-0000-0000-0000341B0000}"/>
    <cellStyle name="Normal 10 8 7" xfId="6962" xr:uid="{00000000-0005-0000-0000-0000351B0000}"/>
    <cellStyle name="Normal 10 8 8" xfId="6963" xr:uid="{00000000-0005-0000-0000-0000361B0000}"/>
    <cellStyle name="Normal 10 8 9" xfId="6964" xr:uid="{00000000-0005-0000-0000-0000371B0000}"/>
    <cellStyle name="Normal 10 9" xfId="6965" xr:uid="{00000000-0005-0000-0000-0000381B0000}"/>
    <cellStyle name="Normal 10 9 2" xfId="6966" xr:uid="{00000000-0005-0000-0000-0000391B0000}"/>
    <cellStyle name="Normal 10 9 2 2" xfId="6967" xr:uid="{00000000-0005-0000-0000-00003A1B0000}"/>
    <cellStyle name="Normal 10 9 2 3" xfId="6968" xr:uid="{00000000-0005-0000-0000-00003B1B0000}"/>
    <cellStyle name="Normal 10 9 3" xfId="6969" xr:uid="{00000000-0005-0000-0000-00003C1B0000}"/>
    <cellStyle name="Normal 10 9 4" xfId="6970" xr:uid="{00000000-0005-0000-0000-00003D1B0000}"/>
    <cellStyle name="Normal 10 9 5" xfId="6971" xr:uid="{00000000-0005-0000-0000-00003E1B0000}"/>
    <cellStyle name="Normal 100" xfId="6972" xr:uid="{00000000-0005-0000-0000-00003F1B0000}"/>
    <cellStyle name="Normal 101" xfId="6973" xr:uid="{00000000-0005-0000-0000-0000401B0000}"/>
    <cellStyle name="Normal 102" xfId="6974" xr:uid="{00000000-0005-0000-0000-0000411B0000}"/>
    <cellStyle name="Normal 103" xfId="6975" xr:uid="{00000000-0005-0000-0000-0000421B0000}"/>
    <cellStyle name="Normal 104" xfId="6976" xr:uid="{00000000-0005-0000-0000-0000431B0000}"/>
    <cellStyle name="Normal 105" xfId="6977" xr:uid="{00000000-0005-0000-0000-0000441B0000}"/>
    <cellStyle name="Normal 106" xfId="6978" xr:uid="{00000000-0005-0000-0000-0000451B0000}"/>
    <cellStyle name="Normal 107" xfId="6979" xr:uid="{00000000-0005-0000-0000-0000461B0000}"/>
    <cellStyle name="Normal 108" xfId="6980" xr:uid="{00000000-0005-0000-0000-0000471B0000}"/>
    <cellStyle name="Normal 109" xfId="6981" xr:uid="{00000000-0005-0000-0000-0000481B0000}"/>
    <cellStyle name="Normal 11" xfId="6982" xr:uid="{00000000-0005-0000-0000-0000491B0000}"/>
    <cellStyle name="Normal 11 10" xfId="6983" xr:uid="{00000000-0005-0000-0000-00004A1B0000}"/>
    <cellStyle name="Normal 11 10 2" xfId="6984" xr:uid="{00000000-0005-0000-0000-00004B1B0000}"/>
    <cellStyle name="Normal 11 10 2 2" xfId="6985" xr:uid="{00000000-0005-0000-0000-00004C1B0000}"/>
    <cellStyle name="Normal 11 10 2 3" xfId="6986" xr:uid="{00000000-0005-0000-0000-00004D1B0000}"/>
    <cellStyle name="Normal 11 10 3" xfId="6987" xr:uid="{00000000-0005-0000-0000-00004E1B0000}"/>
    <cellStyle name="Normal 11 10 4" xfId="6988" xr:uid="{00000000-0005-0000-0000-00004F1B0000}"/>
    <cellStyle name="Normal 11 11" xfId="6989" xr:uid="{00000000-0005-0000-0000-0000501B0000}"/>
    <cellStyle name="Normal 11 11 2" xfId="6990" xr:uid="{00000000-0005-0000-0000-0000511B0000}"/>
    <cellStyle name="Normal 11 11 2 2" xfId="6991" xr:uid="{00000000-0005-0000-0000-0000521B0000}"/>
    <cellStyle name="Normal 11 11 2 3" xfId="6992" xr:uid="{00000000-0005-0000-0000-0000531B0000}"/>
    <cellStyle name="Normal 11 11 3" xfId="6993" xr:uid="{00000000-0005-0000-0000-0000541B0000}"/>
    <cellStyle name="Normal 11 11 4" xfId="6994" xr:uid="{00000000-0005-0000-0000-0000551B0000}"/>
    <cellStyle name="Normal 11 12" xfId="6995" xr:uid="{00000000-0005-0000-0000-0000561B0000}"/>
    <cellStyle name="Normal 11 12 2" xfId="6996" xr:uid="{00000000-0005-0000-0000-0000571B0000}"/>
    <cellStyle name="Normal 11 12 3" xfId="6997" xr:uid="{00000000-0005-0000-0000-0000581B0000}"/>
    <cellStyle name="Normal 11 13" xfId="6998" xr:uid="{00000000-0005-0000-0000-0000591B0000}"/>
    <cellStyle name="Normal 11 13 2" xfId="6999" xr:uid="{00000000-0005-0000-0000-00005A1B0000}"/>
    <cellStyle name="Normal 11 13 3" xfId="7000" xr:uid="{00000000-0005-0000-0000-00005B1B0000}"/>
    <cellStyle name="Normal 11 14" xfId="7001" xr:uid="{00000000-0005-0000-0000-00005C1B0000}"/>
    <cellStyle name="Normal 11 15" xfId="7002" xr:uid="{00000000-0005-0000-0000-00005D1B0000}"/>
    <cellStyle name="Normal 11 16" xfId="7003" xr:uid="{00000000-0005-0000-0000-00005E1B0000}"/>
    <cellStyle name="Normal 11 17" xfId="7004" xr:uid="{00000000-0005-0000-0000-00005F1B0000}"/>
    <cellStyle name="Normal 11 2" xfId="7005" xr:uid="{00000000-0005-0000-0000-0000601B0000}"/>
    <cellStyle name="Normal 11 2 10" xfId="7006" xr:uid="{00000000-0005-0000-0000-0000611B0000}"/>
    <cellStyle name="Normal 11 2 10 2" xfId="7007" xr:uid="{00000000-0005-0000-0000-0000621B0000}"/>
    <cellStyle name="Normal 11 2 10 2 2" xfId="7008" xr:uid="{00000000-0005-0000-0000-0000631B0000}"/>
    <cellStyle name="Normal 11 2 10 2 3" xfId="7009" xr:uid="{00000000-0005-0000-0000-0000641B0000}"/>
    <cellStyle name="Normal 11 2 10 3" xfId="7010" xr:uid="{00000000-0005-0000-0000-0000651B0000}"/>
    <cellStyle name="Normal 11 2 10 4" xfId="7011" xr:uid="{00000000-0005-0000-0000-0000661B0000}"/>
    <cellStyle name="Normal 11 2 11" xfId="7012" xr:uid="{00000000-0005-0000-0000-0000671B0000}"/>
    <cellStyle name="Normal 11 2 11 2" xfId="7013" xr:uid="{00000000-0005-0000-0000-0000681B0000}"/>
    <cellStyle name="Normal 11 2 11 3" xfId="7014" xr:uid="{00000000-0005-0000-0000-0000691B0000}"/>
    <cellStyle name="Normal 11 2 12" xfId="7015" xr:uid="{00000000-0005-0000-0000-00006A1B0000}"/>
    <cellStyle name="Normal 11 2 12 2" xfId="7016" xr:uid="{00000000-0005-0000-0000-00006B1B0000}"/>
    <cellStyle name="Normal 11 2 12 3" xfId="7017" xr:uid="{00000000-0005-0000-0000-00006C1B0000}"/>
    <cellStyle name="Normal 11 2 13" xfId="7018" xr:uid="{00000000-0005-0000-0000-00006D1B0000}"/>
    <cellStyle name="Normal 11 2 14" xfId="7019" xr:uid="{00000000-0005-0000-0000-00006E1B0000}"/>
    <cellStyle name="Normal 11 2 15" xfId="7020" xr:uid="{00000000-0005-0000-0000-00006F1B0000}"/>
    <cellStyle name="Normal 11 2 16" xfId="7021" xr:uid="{00000000-0005-0000-0000-0000701B0000}"/>
    <cellStyle name="Normal 11 2 2" xfId="7022" xr:uid="{00000000-0005-0000-0000-0000711B0000}"/>
    <cellStyle name="Normal 11 2 2 10" xfId="7023" xr:uid="{00000000-0005-0000-0000-0000721B0000}"/>
    <cellStyle name="Normal 11 2 2 10 2" xfId="7024" xr:uid="{00000000-0005-0000-0000-0000731B0000}"/>
    <cellStyle name="Normal 11 2 2 10 3" xfId="7025" xr:uid="{00000000-0005-0000-0000-0000741B0000}"/>
    <cellStyle name="Normal 11 2 2 11" xfId="7026" xr:uid="{00000000-0005-0000-0000-0000751B0000}"/>
    <cellStyle name="Normal 11 2 2 11 2" xfId="7027" xr:uid="{00000000-0005-0000-0000-0000761B0000}"/>
    <cellStyle name="Normal 11 2 2 11 3" xfId="7028" xr:uid="{00000000-0005-0000-0000-0000771B0000}"/>
    <cellStyle name="Normal 11 2 2 12" xfId="7029" xr:uid="{00000000-0005-0000-0000-0000781B0000}"/>
    <cellStyle name="Normal 11 2 2 13" xfId="7030" xr:uid="{00000000-0005-0000-0000-0000791B0000}"/>
    <cellStyle name="Normal 11 2 2 14" xfId="7031" xr:uid="{00000000-0005-0000-0000-00007A1B0000}"/>
    <cellStyle name="Normal 11 2 2 2" xfId="7032" xr:uid="{00000000-0005-0000-0000-00007B1B0000}"/>
    <cellStyle name="Normal 11 2 2 2 10" xfId="7033" xr:uid="{00000000-0005-0000-0000-00007C1B0000}"/>
    <cellStyle name="Normal 11 2 2 2 10 2" xfId="7034" xr:uid="{00000000-0005-0000-0000-00007D1B0000}"/>
    <cellStyle name="Normal 11 2 2 2 10 3" xfId="7035" xr:uid="{00000000-0005-0000-0000-00007E1B0000}"/>
    <cellStyle name="Normal 11 2 2 2 11" xfId="7036" xr:uid="{00000000-0005-0000-0000-00007F1B0000}"/>
    <cellStyle name="Normal 11 2 2 2 12" xfId="7037" xr:uid="{00000000-0005-0000-0000-0000801B0000}"/>
    <cellStyle name="Normal 11 2 2 2 13" xfId="7038" xr:uid="{00000000-0005-0000-0000-0000811B0000}"/>
    <cellStyle name="Normal 11 2 2 2 2" xfId="7039" xr:uid="{00000000-0005-0000-0000-0000821B0000}"/>
    <cellStyle name="Normal 11 2 2 2 2 10" xfId="7040" xr:uid="{00000000-0005-0000-0000-0000831B0000}"/>
    <cellStyle name="Normal 11 2 2 2 2 11" xfId="7041" xr:uid="{00000000-0005-0000-0000-0000841B0000}"/>
    <cellStyle name="Normal 11 2 2 2 2 2" xfId="7042" xr:uid="{00000000-0005-0000-0000-0000851B0000}"/>
    <cellStyle name="Normal 11 2 2 2 2 2 10" xfId="7043" xr:uid="{00000000-0005-0000-0000-0000861B0000}"/>
    <cellStyle name="Normal 11 2 2 2 2 2 2" xfId="7044" xr:uid="{00000000-0005-0000-0000-0000871B0000}"/>
    <cellStyle name="Normal 11 2 2 2 2 2 2 2" xfId="7045" xr:uid="{00000000-0005-0000-0000-0000881B0000}"/>
    <cellStyle name="Normal 11 2 2 2 2 2 2 2 2" xfId="7046" xr:uid="{00000000-0005-0000-0000-0000891B0000}"/>
    <cellStyle name="Normal 11 2 2 2 2 2 2 2 3" xfId="7047" xr:uid="{00000000-0005-0000-0000-00008A1B0000}"/>
    <cellStyle name="Normal 11 2 2 2 2 2 2 3" xfId="7048" xr:uid="{00000000-0005-0000-0000-00008B1B0000}"/>
    <cellStyle name="Normal 11 2 2 2 2 2 2 4" xfId="7049" xr:uid="{00000000-0005-0000-0000-00008C1B0000}"/>
    <cellStyle name="Normal 11 2 2 2 2 2 3" xfId="7050" xr:uid="{00000000-0005-0000-0000-00008D1B0000}"/>
    <cellStyle name="Normal 11 2 2 2 2 2 3 2" xfId="7051" xr:uid="{00000000-0005-0000-0000-00008E1B0000}"/>
    <cellStyle name="Normal 11 2 2 2 2 2 3 2 2" xfId="7052" xr:uid="{00000000-0005-0000-0000-00008F1B0000}"/>
    <cellStyle name="Normal 11 2 2 2 2 2 3 2 3" xfId="7053" xr:uid="{00000000-0005-0000-0000-0000901B0000}"/>
    <cellStyle name="Normal 11 2 2 2 2 2 3 3" xfId="7054" xr:uid="{00000000-0005-0000-0000-0000911B0000}"/>
    <cellStyle name="Normal 11 2 2 2 2 2 3 4" xfId="7055" xr:uid="{00000000-0005-0000-0000-0000921B0000}"/>
    <cellStyle name="Normal 11 2 2 2 2 2 4" xfId="7056" xr:uid="{00000000-0005-0000-0000-0000931B0000}"/>
    <cellStyle name="Normal 11 2 2 2 2 2 4 2" xfId="7057" xr:uid="{00000000-0005-0000-0000-0000941B0000}"/>
    <cellStyle name="Normal 11 2 2 2 2 2 4 2 2" xfId="7058" xr:uid="{00000000-0005-0000-0000-0000951B0000}"/>
    <cellStyle name="Normal 11 2 2 2 2 2 4 2 3" xfId="7059" xr:uid="{00000000-0005-0000-0000-0000961B0000}"/>
    <cellStyle name="Normal 11 2 2 2 2 2 4 3" xfId="7060" xr:uid="{00000000-0005-0000-0000-0000971B0000}"/>
    <cellStyle name="Normal 11 2 2 2 2 2 4 4" xfId="7061" xr:uid="{00000000-0005-0000-0000-0000981B0000}"/>
    <cellStyle name="Normal 11 2 2 2 2 2 5" xfId="7062" xr:uid="{00000000-0005-0000-0000-0000991B0000}"/>
    <cellStyle name="Normal 11 2 2 2 2 2 5 2" xfId="7063" xr:uid="{00000000-0005-0000-0000-00009A1B0000}"/>
    <cellStyle name="Normal 11 2 2 2 2 2 5 2 2" xfId="7064" xr:uid="{00000000-0005-0000-0000-00009B1B0000}"/>
    <cellStyle name="Normal 11 2 2 2 2 2 5 2 3" xfId="7065" xr:uid="{00000000-0005-0000-0000-00009C1B0000}"/>
    <cellStyle name="Normal 11 2 2 2 2 2 5 3" xfId="7066" xr:uid="{00000000-0005-0000-0000-00009D1B0000}"/>
    <cellStyle name="Normal 11 2 2 2 2 2 5 4" xfId="7067" xr:uid="{00000000-0005-0000-0000-00009E1B0000}"/>
    <cellStyle name="Normal 11 2 2 2 2 2 6" xfId="7068" xr:uid="{00000000-0005-0000-0000-00009F1B0000}"/>
    <cellStyle name="Normal 11 2 2 2 2 2 6 2" xfId="7069" xr:uid="{00000000-0005-0000-0000-0000A01B0000}"/>
    <cellStyle name="Normal 11 2 2 2 2 2 6 3" xfId="7070" xr:uid="{00000000-0005-0000-0000-0000A11B0000}"/>
    <cellStyle name="Normal 11 2 2 2 2 2 7" xfId="7071" xr:uid="{00000000-0005-0000-0000-0000A21B0000}"/>
    <cellStyle name="Normal 11 2 2 2 2 2 7 2" xfId="7072" xr:uid="{00000000-0005-0000-0000-0000A31B0000}"/>
    <cellStyle name="Normal 11 2 2 2 2 2 7 3" xfId="7073" xr:uid="{00000000-0005-0000-0000-0000A41B0000}"/>
    <cellStyle name="Normal 11 2 2 2 2 2 8" xfId="7074" xr:uid="{00000000-0005-0000-0000-0000A51B0000}"/>
    <cellStyle name="Normal 11 2 2 2 2 2 9" xfId="7075" xr:uid="{00000000-0005-0000-0000-0000A61B0000}"/>
    <cellStyle name="Normal 11 2 2 2 2 3" xfId="7076" xr:uid="{00000000-0005-0000-0000-0000A71B0000}"/>
    <cellStyle name="Normal 11 2 2 2 2 3 2" xfId="7077" xr:uid="{00000000-0005-0000-0000-0000A81B0000}"/>
    <cellStyle name="Normal 11 2 2 2 2 3 2 2" xfId="7078" xr:uid="{00000000-0005-0000-0000-0000A91B0000}"/>
    <cellStyle name="Normal 11 2 2 2 2 3 2 2 2" xfId="7079" xr:uid="{00000000-0005-0000-0000-0000AA1B0000}"/>
    <cellStyle name="Normal 11 2 2 2 2 3 2 2 3" xfId="7080" xr:uid="{00000000-0005-0000-0000-0000AB1B0000}"/>
    <cellStyle name="Normal 11 2 2 2 2 3 2 3" xfId="7081" xr:uid="{00000000-0005-0000-0000-0000AC1B0000}"/>
    <cellStyle name="Normal 11 2 2 2 2 3 2 4" xfId="7082" xr:uid="{00000000-0005-0000-0000-0000AD1B0000}"/>
    <cellStyle name="Normal 11 2 2 2 2 3 3" xfId="7083" xr:uid="{00000000-0005-0000-0000-0000AE1B0000}"/>
    <cellStyle name="Normal 11 2 2 2 2 3 3 2" xfId="7084" xr:uid="{00000000-0005-0000-0000-0000AF1B0000}"/>
    <cellStyle name="Normal 11 2 2 2 2 3 3 2 2" xfId="7085" xr:uid="{00000000-0005-0000-0000-0000B01B0000}"/>
    <cellStyle name="Normal 11 2 2 2 2 3 3 2 3" xfId="7086" xr:uid="{00000000-0005-0000-0000-0000B11B0000}"/>
    <cellStyle name="Normal 11 2 2 2 2 3 3 3" xfId="7087" xr:uid="{00000000-0005-0000-0000-0000B21B0000}"/>
    <cellStyle name="Normal 11 2 2 2 2 3 3 4" xfId="7088" xr:uid="{00000000-0005-0000-0000-0000B31B0000}"/>
    <cellStyle name="Normal 11 2 2 2 2 3 4" xfId="7089" xr:uid="{00000000-0005-0000-0000-0000B41B0000}"/>
    <cellStyle name="Normal 11 2 2 2 2 3 4 2" xfId="7090" xr:uid="{00000000-0005-0000-0000-0000B51B0000}"/>
    <cellStyle name="Normal 11 2 2 2 2 3 4 2 2" xfId="7091" xr:uid="{00000000-0005-0000-0000-0000B61B0000}"/>
    <cellStyle name="Normal 11 2 2 2 2 3 4 2 3" xfId="7092" xr:uid="{00000000-0005-0000-0000-0000B71B0000}"/>
    <cellStyle name="Normal 11 2 2 2 2 3 4 3" xfId="7093" xr:uid="{00000000-0005-0000-0000-0000B81B0000}"/>
    <cellStyle name="Normal 11 2 2 2 2 3 4 4" xfId="7094" xr:uid="{00000000-0005-0000-0000-0000B91B0000}"/>
    <cellStyle name="Normal 11 2 2 2 2 3 5" xfId="7095" xr:uid="{00000000-0005-0000-0000-0000BA1B0000}"/>
    <cellStyle name="Normal 11 2 2 2 2 3 5 2" xfId="7096" xr:uid="{00000000-0005-0000-0000-0000BB1B0000}"/>
    <cellStyle name="Normal 11 2 2 2 2 3 5 3" xfId="7097" xr:uid="{00000000-0005-0000-0000-0000BC1B0000}"/>
    <cellStyle name="Normal 11 2 2 2 2 3 6" xfId="7098" xr:uid="{00000000-0005-0000-0000-0000BD1B0000}"/>
    <cellStyle name="Normal 11 2 2 2 2 3 6 2" xfId="7099" xr:uid="{00000000-0005-0000-0000-0000BE1B0000}"/>
    <cellStyle name="Normal 11 2 2 2 2 3 6 3" xfId="7100" xr:uid="{00000000-0005-0000-0000-0000BF1B0000}"/>
    <cellStyle name="Normal 11 2 2 2 2 3 7" xfId="7101" xr:uid="{00000000-0005-0000-0000-0000C01B0000}"/>
    <cellStyle name="Normal 11 2 2 2 2 3 8" xfId="7102" xr:uid="{00000000-0005-0000-0000-0000C11B0000}"/>
    <cellStyle name="Normal 11 2 2 2 2 3 9" xfId="7103" xr:uid="{00000000-0005-0000-0000-0000C21B0000}"/>
    <cellStyle name="Normal 11 2 2 2 2 4" xfId="7104" xr:uid="{00000000-0005-0000-0000-0000C31B0000}"/>
    <cellStyle name="Normal 11 2 2 2 2 4 2" xfId="7105" xr:uid="{00000000-0005-0000-0000-0000C41B0000}"/>
    <cellStyle name="Normal 11 2 2 2 2 4 2 2" xfId="7106" xr:uid="{00000000-0005-0000-0000-0000C51B0000}"/>
    <cellStyle name="Normal 11 2 2 2 2 4 2 3" xfId="7107" xr:uid="{00000000-0005-0000-0000-0000C61B0000}"/>
    <cellStyle name="Normal 11 2 2 2 2 4 3" xfId="7108" xr:uid="{00000000-0005-0000-0000-0000C71B0000}"/>
    <cellStyle name="Normal 11 2 2 2 2 4 4" xfId="7109" xr:uid="{00000000-0005-0000-0000-0000C81B0000}"/>
    <cellStyle name="Normal 11 2 2 2 2 5" xfId="7110" xr:uid="{00000000-0005-0000-0000-0000C91B0000}"/>
    <cellStyle name="Normal 11 2 2 2 2 5 2" xfId="7111" xr:uid="{00000000-0005-0000-0000-0000CA1B0000}"/>
    <cellStyle name="Normal 11 2 2 2 2 5 2 2" xfId="7112" xr:uid="{00000000-0005-0000-0000-0000CB1B0000}"/>
    <cellStyle name="Normal 11 2 2 2 2 5 2 3" xfId="7113" xr:uid="{00000000-0005-0000-0000-0000CC1B0000}"/>
    <cellStyle name="Normal 11 2 2 2 2 5 3" xfId="7114" xr:uid="{00000000-0005-0000-0000-0000CD1B0000}"/>
    <cellStyle name="Normal 11 2 2 2 2 5 4" xfId="7115" xr:uid="{00000000-0005-0000-0000-0000CE1B0000}"/>
    <cellStyle name="Normal 11 2 2 2 2 6" xfId="7116" xr:uid="{00000000-0005-0000-0000-0000CF1B0000}"/>
    <cellStyle name="Normal 11 2 2 2 2 6 2" xfId="7117" xr:uid="{00000000-0005-0000-0000-0000D01B0000}"/>
    <cellStyle name="Normal 11 2 2 2 2 6 2 2" xfId="7118" xr:uid="{00000000-0005-0000-0000-0000D11B0000}"/>
    <cellStyle name="Normal 11 2 2 2 2 6 2 3" xfId="7119" xr:uid="{00000000-0005-0000-0000-0000D21B0000}"/>
    <cellStyle name="Normal 11 2 2 2 2 6 3" xfId="7120" xr:uid="{00000000-0005-0000-0000-0000D31B0000}"/>
    <cellStyle name="Normal 11 2 2 2 2 6 4" xfId="7121" xr:uid="{00000000-0005-0000-0000-0000D41B0000}"/>
    <cellStyle name="Normal 11 2 2 2 2 7" xfId="7122" xr:uid="{00000000-0005-0000-0000-0000D51B0000}"/>
    <cellStyle name="Normal 11 2 2 2 2 7 2" xfId="7123" xr:uid="{00000000-0005-0000-0000-0000D61B0000}"/>
    <cellStyle name="Normal 11 2 2 2 2 7 3" xfId="7124" xr:uid="{00000000-0005-0000-0000-0000D71B0000}"/>
    <cellStyle name="Normal 11 2 2 2 2 8" xfId="7125" xr:uid="{00000000-0005-0000-0000-0000D81B0000}"/>
    <cellStyle name="Normal 11 2 2 2 2 8 2" xfId="7126" xr:uid="{00000000-0005-0000-0000-0000D91B0000}"/>
    <cellStyle name="Normal 11 2 2 2 2 8 3" xfId="7127" xr:uid="{00000000-0005-0000-0000-0000DA1B0000}"/>
    <cellStyle name="Normal 11 2 2 2 2 9" xfId="7128" xr:uid="{00000000-0005-0000-0000-0000DB1B0000}"/>
    <cellStyle name="Normal 11 2 2 2 3" xfId="7129" xr:uid="{00000000-0005-0000-0000-0000DC1B0000}"/>
    <cellStyle name="Normal 11 2 2 2 3 10" xfId="7130" xr:uid="{00000000-0005-0000-0000-0000DD1B0000}"/>
    <cellStyle name="Normal 11 2 2 2 3 11" xfId="7131" xr:uid="{00000000-0005-0000-0000-0000DE1B0000}"/>
    <cellStyle name="Normal 11 2 2 2 3 2" xfId="7132" xr:uid="{00000000-0005-0000-0000-0000DF1B0000}"/>
    <cellStyle name="Normal 11 2 2 2 3 2 10" xfId="7133" xr:uid="{00000000-0005-0000-0000-0000E01B0000}"/>
    <cellStyle name="Normal 11 2 2 2 3 2 2" xfId="7134" xr:uid="{00000000-0005-0000-0000-0000E11B0000}"/>
    <cellStyle name="Normal 11 2 2 2 3 2 2 2" xfId="7135" xr:uid="{00000000-0005-0000-0000-0000E21B0000}"/>
    <cellStyle name="Normal 11 2 2 2 3 2 2 2 2" xfId="7136" xr:uid="{00000000-0005-0000-0000-0000E31B0000}"/>
    <cellStyle name="Normal 11 2 2 2 3 2 2 2 3" xfId="7137" xr:uid="{00000000-0005-0000-0000-0000E41B0000}"/>
    <cellStyle name="Normal 11 2 2 2 3 2 2 3" xfId="7138" xr:uid="{00000000-0005-0000-0000-0000E51B0000}"/>
    <cellStyle name="Normal 11 2 2 2 3 2 2 4" xfId="7139" xr:uid="{00000000-0005-0000-0000-0000E61B0000}"/>
    <cellStyle name="Normal 11 2 2 2 3 2 3" xfId="7140" xr:uid="{00000000-0005-0000-0000-0000E71B0000}"/>
    <cellStyle name="Normal 11 2 2 2 3 2 3 2" xfId="7141" xr:uid="{00000000-0005-0000-0000-0000E81B0000}"/>
    <cellStyle name="Normal 11 2 2 2 3 2 3 2 2" xfId="7142" xr:uid="{00000000-0005-0000-0000-0000E91B0000}"/>
    <cellStyle name="Normal 11 2 2 2 3 2 3 2 3" xfId="7143" xr:uid="{00000000-0005-0000-0000-0000EA1B0000}"/>
    <cellStyle name="Normal 11 2 2 2 3 2 3 3" xfId="7144" xr:uid="{00000000-0005-0000-0000-0000EB1B0000}"/>
    <cellStyle name="Normal 11 2 2 2 3 2 3 4" xfId="7145" xr:uid="{00000000-0005-0000-0000-0000EC1B0000}"/>
    <cellStyle name="Normal 11 2 2 2 3 2 4" xfId="7146" xr:uid="{00000000-0005-0000-0000-0000ED1B0000}"/>
    <cellStyle name="Normal 11 2 2 2 3 2 4 2" xfId="7147" xr:uid="{00000000-0005-0000-0000-0000EE1B0000}"/>
    <cellStyle name="Normal 11 2 2 2 3 2 4 2 2" xfId="7148" xr:uid="{00000000-0005-0000-0000-0000EF1B0000}"/>
    <cellStyle name="Normal 11 2 2 2 3 2 4 2 3" xfId="7149" xr:uid="{00000000-0005-0000-0000-0000F01B0000}"/>
    <cellStyle name="Normal 11 2 2 2 3 2 4 3" xfId="7150" xr:uid="{00000000-0005-0000-0000-0000F11B0000}"/>
    <cellStyle name="Normal 11 2 2 2 3 2 4 4" xfId="7151" xr:uid="{00000000-0005-0000-0000-0000F21B0000}"/>
    <cellStyle name="Normal 11 2 2 2 3 2 5" xfId="7152" xr:uid="{00000000-0005-0000-0000-0000F31B0000}"/>
    <cellStyle name="Normal 11 2 2 2 3 2 5 2" xfId="7153" xr:uid="{00000000-0005-0000-0000-0000F41B0000}"/>
    <cellStyle name="Normal 11 2 2 2 3 2 5 2 2" xfId="7154" xr:uid="{00000000-0005-0000-0000-0000F51B0000}"/>
    <cellStyle name="Normal 11 2 2 2 3 2 5 2 3" xfId="7155" xr:uid="{00000000-0005-0000-0000-0000F61B0000}"/>
    <cellStyle name="Normal 11 2 2 2 3 2 5 3" xfId="7156" xr:uid="{00000000-0005-0000-0000-0000F71B0000}"/>
    <cellStyle name="Normal 11 2 2 2 3 2 5 4" xfId="7157" xr:uid="{00000000-0005-0000-0000-0000F81B0000}"/>
    <cellStyle name="Normal 11 2 2 2 3 2 6" xfId="7158" xr:uid="{00000000-0005-0000-0000-0000F91B0000}"/>
    <cellStyle name="Normal 11 2 2 2 3 2 6 2" xfId="7159" xr:uid="{00000000-0005-0000-0000-0000FA1B0000}"/>
    <cellStyle name="Normal 11 2 2 2 3 2 6 3" xfId="7160" xr:uid="{00000000-0005-0000-0000-0000FB1B0000}"/>
    <cellStyle name="Normal 11 2 2 2 3 2 7" xfId="7161" xr:uid="{00000000-0005-0000-0000-0000FC1B0000}"/>
    <cellStyle name="Normal 11 2 2 2 3 2 7 2" xfId="7162" xr:uid="{00000000-0005-0000-0000-0000FD1B0000}"/>
    <cellStyle name="Normal 11 2 2 2 3 2 7 3" xfId="7163" xr:uid="{00000000-0005-0000-0000-0000FE1B0000}"/>
    <cellStyle name="Normal 11 2 2 2 3 2 8" xfId="7164" xr:uid="{00000000-0005-0000-0000-0000FF1B0000}"/>
    <cellStyle name="Normal 11 2 2 2 3 2 9" xfId="7165" xr:uid="{00000000-0005-0000-0000-0000001C0000}"/>
    <cellStyle name="Normal 11 2 2 2 3 3" xfId="7166" xr:uid="{00000000-0005-0000-0000-0000011C0000}"/>
    <cellStyle name="Normal 11 2 2 2 3 3 2" xfId="7167" xr:uid="{00000000-0005-0000-0000-0000021C0000}"/>
    <cellStyle name="Normal 11 2 2 2 3 3 2 2" xfId="7168" xr:uid="{00000000-0005-0000-0000-0000031C0000}"/>
    <cellStyle name="Normal 11 2 2 2 3 3 2 2 2" xfId="7169" xr:uid="{00000000-0005-0000-0000-0000041C0000}"/>
    <cellStyle name="Normal 11 2 2 2 3 3 2 2 3" xfId="7170" xr:uid="{00000000-0005-0000-0000-0000051C0000}"/>
    <cellStyle name="Normal 11 2 2 2 3 3 2 3" xfId="7171" xr:uid="{00000000-0005-0000-0000-0000061C0000}"/>
    <cellStyle name="Normal 11 2 2 2 3 3 2 4" xfId="7172" xr:uid="{00000000-0005-0000-0000-0000071C0000}"/>
    <cellStyle name="Normal 11 2 2 2 3 3 3" xfId="7173" xr:uid="{00000000-0005-0000-0000-0000081C0000}"/>
    <cellStyle name="Normal 11 2 2 2 3 3 3 2" xfId="7174" xr:uid="{00000000-0005-0000-0000-0000091C0000}"/>
    <cellStyle name="Normal 11 2 2 2 3 3 3 2 2" xfId="7175" xr:uid="{00000000-0005-0000-0000-00000A1C0000}"/>
    <cellStyle name="Normal 11 2 2 2 3 3 3 2 3" xfId="7176" xr:uid="{00000000-0005-0000-0000-00000B1C0000}"/>
    <cellStyle name="Normal 11 2 2 2 3 3 3 3" xfId="7177" xr:uid="{00000000-0005-0000-0000-00000C1C0000}"/>
    <cellStyle name="Normal 11 2 2 2 3 3 3 4" xfId="7178" xr:uid="{00000000-0005-0000-0000-00000D1C0000}"/>
    <cellStyle name="Normal 11 2 2 2 3 3 4" xfId="7179" xr:uid="{00000000-0005-0000-0000-00000E1C0000}"/>
    <cellStyle name="Normal 11 2 2 2 3 3 4 2" xfId="7180" xr:uid="{00000000-0005-0000-0000-00000F1C0000}"/>
    <cellStyle name="Normal 11 2 2 2 3 3 4 2 2" xfId="7181" xr:uid="{00000000-0005-0000-0000-0000101C0000}"/>
    <cellStyle name="Normal 11 2 2 2 3 3 4 2 3" xfId="7182" xr:uid="{00000000-0005-0000-0000-0000111C0000}"/>
    <cellStyle name="Normal 11 2 2 2 3 3 4 3" xfId="7183" xr:uid="{00000000-0005-0000-0000-0000121C0000}"/>
    <cellStyle name="Normal 11 2 2 2 3 3 4 4" xfId="7184" xr:uid="{00000000-0005-0000-0000-0000131C0000}"/>
    <cellStyle name="Normal 11 2 2 2 3 3 5" xfId="7185" xr:uid="{00000000-0005-0000-0000-0000141C0000}"/>
    <cellStyle name="Normal 11 2 2 2 3 3 5 2" xfId="7186" xr:uid="{00000000-0005-0000-0000-0000151C0000}"/>
    <cellStyle name="Normal 11 2 2 2 3 3 5 3" xfId="7187" xr:uid="{00000000-0005-0000-0000-0000161C0000}"/>
    <cellStyle name="Normal 11 2 2 2 3 3 6" xfId="7188" xr:uid="{00000000-0005-0000-0000-0000171C0000}"/>
    <cellStyle name="Normal 11 2 2 2 3 3 6 2" xfId="7189" xr:uid="{00000000-0005-0000-0000-0000181C0000}"/>
    <cellStyle name="Normal 11 2 2 2 3 3 6 3" xfId="7190" xr:uid="{00000000-0005-0000-0000-0000191C0000}"/>
    <cellStyle name="Normal 11 2 2 2 3 3 7" xfId="7191" xr:uid="{00000000-0005-0000-0000-00001A1C0000}"/>
    <cellStyle name="Normal 11 2 2 2 3 3 8" xfId="7192" xr:uid="{00000000-0005-0000-0000-00001B1C0000}"/>
    <cellStyle name="Normal 11 2 2 2 3 3 9" xfId="7193" xr:uid="{00000000-0005-0000-0000-00001C1C0000}"/>
    <cellStyle name="Normal 11 2 2 2 3 4" xfId="7194" xr:uid="{00000000-0005-0000-0000-00001D1C0000}"/>
    <cellStyle name="Normal 11 2 2 2 3 4 2" xfId="7195" xr:uid="{00000000-0005-0000-0000-00001E1C0000}"/>
    <cellStyle name="Normal 11 2 2 2 3 4 2 2" xfId="7196" xr:uid="{00000000-0005-0000-0000-00001F1C0000}"/>
    <cellStyle name="Normal 11 2 2 2 3 4 2 3" xfId="7197" xr:uid="{00000000-0005-0000-0000-0000201C0000}"/>
    <cellStyle name="Normal 11 2 2 2 3 4 3" xfId="7198" xr:uid="{00000000-0005-0000-0000-0000211C0000}"/>
    <cellStyle name="Normal 11 2 2 2 3 4 4" xfId="7199" xr:uid="{00000000-0005-0000-0000-0000221C0000}"/>
    <cellStyle name="Normal 11 2 2 2 3 5" xfId="7200" xr:uid="{00000000-0005-0000-0000-0000231C0000}"/>
    <cellStyle name="Normal 11 2 2 2 3 5 2" xfId="7201" xr:uid="{00000000-0005-0000-0000-0000241C0000}"/>
    <cellStyle name="Normal 11 2 2 2 3 5 2 2" xfId="7202" xr:uid="{00000000-0005-0000-0000-0000251C0000}"/>
    <cellStyle name="Normal 11 2 2 2 3 5 2 3" xfId="7203" xr:uid="{00000000-0005-0000-0000-0000261C0000}"/>
    <cellStyle name="Normal 11 2 2 2 3 5 3" xfId="7204" xr:uid="{00000000-0005-0000-0000-0000271C0000}"/>
    <cellStyle name="Normal 11 2 2 2 3 5 4" xfId="7205" xr:uid="{00000000-0005-0000-0000-0000281C0000}"/>
    <cellStyle name="Normal 11 2 2 2 3 6" xfId="7206" xr:uid="{00000000-0005-0000-0000-0000291C0000}"/>
    <cellStyle name="Normal 11 2 2 2 3 6 2" xfId="7207" xr:uid="{00000000-0005-0000-0000-00002A1C0000}"/>
    <cellStyle name="Normal 11 2 2 2 3 6 2 2" xfId="7208" xr:uid="{00000000-0005-0000-0000-00002B1C0000}"/>
    <cellStyle name="Normal 11 2 2 2 3 6 2 3" xfId="7209" xr:uid="{00000000-0005-0000-0000-00002C1C0000}"/>
    <cellStyle name="Normal 11 2 2 2 3 6 3" xfId="7210" xr:uid="{00000000-0005-0000-0000-00002D1C0000}"/>
    <cellStyle name="Normal 11 2 2 2 3 6 4" xfId="7211" xr:uid="{00000000-0005-0000-0000-00002E1C0000}"/>
    <cellStyle name="Normal 11 2 2 2 3 7" xfId="7212" xr:uid="{00000000-0005-0000-0000-00002F1C0000}"/>
    <cellStyle name="Normal 11 2 2 2 3 7 2" xfId="7213" xr:uid="{00000000-0005-0000-0000-0000301C0000}"/>
    <cellStyle name="Normal 11 2 2 2 3 7 3" xfId="7214" xr:uid="{00000000-0005-0000-0000-0000311C0000}"/>
    <cellStyle name="Normal 11 2 2 2 3 8" xfId="7215" xr:uid="{00000000-0005-0000-0000-0000321C0000}"/>
    <cellStyle name="Normal 11 2 2 2 3 8 2" xfId="7216" xr:uid="{00000000-0005-0000-0000-0000331C0000}"/>
    <cellStyle name="Normal 11 2 2 2 3 8 3" xfId="7217" xr:uid="{00000000-0005-0000-0000-0000341C0000}"/>
    <cellStyle name="Normal 11 2 2 2 3 9" xfId="7218" xr:uid="{00000000-0005-0000-0000-0000351C0000}"/>
    <cellStyle name="Normal 11 2 2 2 4" xfId="7219" xr:uid="{00000000-0005-0000-0000-0000361C0000}"/>
    <cellStyle name="Normal 11 2 2 2 4 10" xfId="7220" xr:uid="{00000000-0005-0000-0000-0000371C0000}"/>
    <cellStyle name="Normal 11 2 2 2 4 2" xfId="7221" xr:uid="{00000000-0005-0000-0000-0000381C0000}"/>
    <cellStyle name="Normal 11 2 2 2 4 2 2" xfId="7222" xr:uid="{00000000-0005-0000-0000-0000391C0000}"/>
    <cellStyle name="Normal 11 2 2 2 4 2 2 2" xfId="7223" xr:uid="{00000000-0005-0000-0000-00003A1C0000}"/>
    <cellStyle name="Normal 11 2 2 2 4 2 2 3" xfId="7224" xr:uid="{00000000-0005-0000-0000-00003B1C0000}"/>
    <cellStyle name="Normal 11 2 2 2 4 2 3" xfId="7225" xr:uid="{00000000-0005-0000-0000-00003C1C0000}"/>
    <cellStyle name="Normal 11 2 2 2 4 2 4" xfId="7226" xr:uid="{00000000-0005-0000-0000-00003D1C0000}"/>
    <cellStyle name="Normal 11 2 2 2 4 3" xfId="7227" xr:uid="{00000000-0005-0000-0000-00003E1C0000}"/>
    <cellStyle name="Normal 11 2 2 2 4 3 2" xfId="7228" xr:uid="{00000000-0005-0000-0000-00003F1C0000}"/>
    <cellStyle name="Normal 11 2 2 2 4 3 2 2" xfId="7229" xr:uid="{00000000-0005-0000-0000-0000401C0000}"/>
    <cellStyle name="Normal 11 2 2 2 4 3 2 3" xfId="7230" xr:uid="{00000000-0005-0000-0000-0000411C0000}"/>
    <cellStyle name="Normal 11 2 2 2 4 3 3" xfId="7231" xr:uid="{00000000-0005-0000-0000-0000421C0000}"/>
    <cellStyle name="Normal 11 2 2 2 4 3 4" xfId="7232" xr:uid="{00000000-0005-0000-0000-0000431C0000}"/>
    <cellStyle name="Normal 11 2 2 2 4 4" xfId="7233" xr:uid="{00000000-0005-0000-0000-0000441C0000}"/>
    <cellStyle name="Normal 11 2 2 2 4 4 2" xfId="7234" xr:uid="{00000000-0005-0000-0000-0000451C0000}"/>
    <cellStyle name="Normal 11 2 2 2 4 4 2 2" xfId="7235" xr:uid="{00000000-0005-0000-0000-0000461C0000}"/>
    <cellStyle name="Normal 11 2 2 2 4 4 2 3" xfId="7236" xr:uid="{00000000-0005-0000-0000-0000471C0000}"/>
    <cellStyle name="Normal 11 2 2 2 4 4 3" xfId="7237" xr:uid="{00000000-0005-0000-0000-0000481C0000}"/>
    <cellStyle name="Normal 11 2 2 2 4 4 4" xfId="7238" xr:uid="{00000000-0005-0000-0000-0000491C0000}"/>
    <cellStyle name="Normal 11 2 2 2 4 5" xfId="7239" xr:uid="{00000000-0005-0000-0000-00004A1C0000}"/>
    <cellStyle name="Normal 11 2 2 2 4 5 2" xfId="7240" xr:uid="{00000000-0005-0000-0000-00004B1C0000}"/>
    <cellStyle name="Normal 11 2 2 2 4 5 2 2" xfId="7241" xr:uid="{00000000-0005-0000-0000-00004C1C0000}"/>
    <cellStyle name="Normal 11 2 2 2 4 5 2 3" xfId="7242" xr:uid="{00000000-0005-0000-0000-00004D1C0000}"/>
    <cellStyle name="Normal 11 2 2 2 4 5 3" xfId="7243" xr:uid="{00000000-0005-0000-0000-00004E1C0000}"/>
    <cellStyle name="Normal 11 2 2 2 4 5 4" xfId="7244" xr:uid="{00000000-0005-0000-0000-00004F1C0000}"/>
    <cellStyle name="Normal 11 2 2 2 4 6" xfId="7245" xr:uid="{00000000-0005-0000-0000-0000501C0000}"/>
    <cellStyle name="Normal 11 2 2 2 4 6 2" xfId="7246" xr:uid="{00000000-0005-0000-0000-0000511C0000}"/>
    <cellStyle name="Normal 11 2 2 2 4 6 3" xfId="7247" xr:uid="{00000000-0005-0000-0000-0000521C0000}"/>
    <cellStyle name="Normal 11 2 2 2 4 7" xfId="7248" xr:uid="{00000000-0005-0000-0000-0000531C0000}"/>
    <cellStyle name="Normal 11 2 2 2 4 7 2" xfId="7249" xr:uid="{00000000-0005-0000-0000-0000541C0000}"/>
    <cellStyle name="Normal 11 2 2 2 4 7 3" xfId="7250" xr:uid="{00000000-0005-0000-0000-0000551C0000}"/>
    <cellStyle name="Normal 11 2 2 2 4 8" xfId="7251" xr:uid="{00000000-0005-0000-0000-0000561C0000}"/>
    <cellStyle name="Normal 11 2 2 2 4 9" xfId="7252" xr:uid="{00000000-0005-0000-0000-0000571C0000}"/>
    <cellStyle name="Normal 11 2 2 2 5" xfId="7253" xr:uid="{00000000-0005-0000-0000-0000581C0000}"/>
    <cellStyle name="Normal 11 2 2 2 5 2" xfId="7254" xr:uid="{00000000-0005-0000-0000-0000591C0000}"/>
    <cellStyle name="Normal 11 2 2 2 5 2 2" xfId="7255" xr:uid="{00000000-0005-0000-0000-00005A1C0000}"/>
    <cellStyle name="Normal 11 2 2 2 5 2 2 2" xfId="7256" xr:uid="{00000000-0005-0000-0000-00005B1C0000}"/>
    <cellStyle name="Normal 11 2 2 2 5 2 2 3" xfId="7257" xr:uid="{00000000-0005-0000-0000-00005C1C0000}"/>
    <cellStyle name="Normal 11 2 2 2 5 2 3" xfId="7258" xr:uid="{00000000-0005-0000-0000-00005D1C0000}"/>
    <cellStyle name="Normal 11 2 2 2 5 2 4" xfId="7259" xr:uid="{00000000-0005-0000-0000-00005E1C0000}"/>
    <cellStyle name="Normal 11 2 2 2 5 3" xfId="7260" xr:uid="{00000000-0005-0000-0000-00005F1C0000}"/>
    <cellStyle name="Normal 11 2 2 2 5 3 2" xfId="7261" xr:uid="{00000000-0005-0000-0000-0000601C0000}"/>
    <cellStyle name="Normal 11 2 2 2 5 3 2 2" xfId="7262" xr:uid="{00000000-0005-0000-0000-0000611C0000}"/>
    <cellStyle name="Normal 11 2 2 2 5 3 2 3" xfId="7263" xr:uid="{00000000-0005-0000-0000-0000621C0000}"/>
    <cellStyle name="Normal 11 2 2 2 5 3 3" xfId="7264" xr:uid="{00000000-0005-0000-0000-0000631C0000}"/>
    <cellStyle name="Normal 11 2 2 2 5 3 4" xfId="7265" xr:uid="{00000000-0005-0000-0000-0000641C0000}"/>
    <cellStyle name="Normal 11 2 2 2 5 4" xfId="7266" xr:uid="{00000000-0005-0000-0000-0000651C0000}"/>
    <cellStyle name="Normal 11 2 2 2 5 4 2" xfId="7267" xr:uid="{00000000-0005-0000-0000-0000661C0000}"/>
    <cellStyle name="Normal 11 2 2 2 5 4 2 2" xfId="7268" xr:uid="{00000000-0005-0000-0000-0000671C0000}"/>
    <cellStyle name="Normal 11 2 2 2 5 4 2 3" xfId="7269" xr:uid="{00000000-0005-0000-0000-0000681C0000}"/>
    <cellStyle name="Normal 11 2 2 2 5 4 3" xfId="7270" xr:uid="{00000000-0005-0000-0000-0000691C0000}"/>
    <cellStyle name="Normal 11 2 2 2 5 4 4" xfId="7271" xr:uid="{00000000-0005-0000-0000-00006A1C0000}"/>
    <cellStyle name="Normal 11 2 2 2 5 5" xfId="7272" xr:uid="{00000000-0005-0000-0000-00006B1C0000}"/>
    <cellStyle name="Normal 11 2 2 2 5 5 2" xfId="7273" xr:uid="{00000000-0005-0000-0000-00006C1C0000}"/>
    <cellStyle name="Normal 11 2 2 2 5 5 3" xfId="7274" xr:uid="{00000000-0005-0000-0000-00006D1C0000}"/>
    <cellStyle name="Normal 11 2 2 2 5 6" xfId="7275" xr:uid="{00000000-0005-0000-0000-00006E1C0000}"/>
    <cellStyle name="Normal 11 2 2 2 5 6 2" xfId="7276" xr:uid="{00000000-0005-0000-0000-00006F1C0000}"/>
    <cellStyle name="Normal 11 2 2 2 5 6 3" xfId="7277" xr:uid="{00000000-0005-0000-0000-0000701C0000}"/>
    <cellStyle name="Normal 11 2 2 2 5 7" xfId="7278" xr:uid="{00000000-0005-0000-0000-0000711C0000}"/>
    <cellStyle name="Normal 11 2 2 2 5 8" xfId="7279" xr:uid="{00000000-0005-0000-0000-0000721C0000}"/>
    <cellStyle name="Normal 11 2 2 2 5 9" xfId="7280" xr:uid="{00000000-0005-0000-0000-0000731C0000}"/>
    <cellStyle name="Normal 11 2 2 2 6" xfId="7281" xr:uid="{00000000-0005-0000-0000-0000741C0000}"/>
    <cellStyle name="Normal 11 2 2 2 6 2" xfId="7282" xr:uid="{00000000-0005-0000-0000-0000751C0000}"/>
    <cellStyle name="Normal 11 2 2 2 6 2 2" xfId="7283" xr:uid="{00000000-0005-0000-0000-0000761C0000}"/>
    <cellStyle name="Normal 11 2 2 2 6 2 3" xfId="7284" xr:uid="{00000000-0005-0000-0000-0000771C0000}"/>
    <cellStyle name="Normal 11 2 2 2 6 3" xfId="7285" xr:uid="{00000000-0005-0000-0000-0000781C0000}"/>
    <cellStyle name="Normal 11 2 2 2 6 4" xfId="7286" xr:uid="{00000000-0005-0000-0000-0000791C0000}"/>
    <cellStyle name="Normal 11 2 2 2 7" xfId="7287" xr:uid="{00000000-0005-0000-0000-00007A1C0000}"/>
    <cellStyle name="Normal 11 2 2 2 7 2" xfId="7288" xr:uid="{00000000-0005-0000-0000-00007B1C0000}"/>
    <cellStyle name="Normal 11 2 2 2 7 2 2" xfId="7289" xr:uid="{00000000-0005-0000-0000-00007C1C0000}"/>
    <cellStyle name="Normal 11 2 2 2 7 2 3" xfId="7290" xr:uid="{00000000-0005-0000-0000-00007D1C0000}"/>
    <cellStyle name="Normal 11 2 2 2 7 3" xfId="7291" xr:uid="{00000000-0005-0000-0000-00007E1C0000}"/>
    <cellStyle name="Normal 11 2 2 2 7 4" xfId="7292" xr:uid="{00000000-0005-0000-0000-00007F1C0000}"/>
    <cellStyle name="Normal 11 2 2 2 8" xfId="7293" xr:uid="{00000000-0005-0000-0000-0000801C0000}"/>
    <cellStyle name="Normal 11 2 2 2 8 2" xfId="7294" xr:uid="{00000000-0005-0000-0000-0000811C0000}"/>
    <cellStyle name="Normal 11 2 2 2 8 2 2" xfId="7295" xr:uid="{00000000-0005-0000-0000-0000821C0000}"/>
    <cellStyle name="Normal 11 2 2 2 8 2 3" xfId="7296" xr:uid="{00000000-0005-0000-0000-0000831C0000}"/>
    <cellStyle name="Normal 11 2 2 2 8 3" xfId="7297" xr:uid="{00000000-0005-0000-0000-0000841C0000}"/>
    <cellStyle name="Normal 11 2 2 2 8 4" xfId="7298" xr:uid="{00000000-0005-0000-0000-0000851C0000}"/>
    <cellStyle name="Normal 11 2 2 2 9" xfId="7299" xr:uid="{00000000-0005-0000-0000-0000861C0000}"/>
    <cellStyle name="Normal 11 2 2 2 9 2" xfId="7300" xr:uid="{00000000-0005-0000-0000-0000871C0000}"/>
    <cellStyle name="Normal 11 2 2 2 9 3" xfId="7301" xr:uid="{00000000-0005-0000-0000-0000881C0000}"/>
    <cellStyle name="Normal 11 2 2 3" xfId="7302" xr:uid="{00000000-0005-0000-0000-0000891C0000}"/>
    <cellStyle name="Normal 11 2 2 3 10" xfId="7303" xr:uid="{00000000-0005-0000-0000-00008A1C0000}"/>
    <cellStyle name="Normal 11 2 2 3 11" xfId="7304" xr:uid="{00000000-0005-0000-0000-00008B1C0000}"/>
    <cellStyle name="Normal 11 2 2 3 2" xfId="7305" xr:uid="{00000000-0005-0000-0000-00008C1C0000}"/>
    <cellStyle name="Normal 11 2 2 3 2 10" xfId="7306" xr:uid="{00000000-0005-0000-0000-00008D1C0000}"/>
    <cellStyle name="Normal 11 2 2 3 2 2" xfId="7307" xr:uid="{00000000-0005-0000-0000-00008E1C0000}"/>
    <cellStyle name="Normal 11 2 2 3 2 2 2" xfId="7308" xr:uid="{00000000-0005-0000-0000-00008F1C0000}"/>
    <cellStyle name="Normal 11 2 2 3 2 2 2 2" xfId="7309" xr:uid="{00000000-0005-0000-0000-0000901C0000}"/>
    <cellStyle name="Normal 11 2 2 3 2 2 2 3" xfId="7310" xr:uid="{00000000-0005-0000-0000-0000911C0000}"/>
    <cellStyle name="Normal 11 2 2 3 2 2 3" xfId="7311" xr:uid="{00000000-0005-0000-0000-0000921C0000}"/>
    <cellStyle name="Normal 11 2 2 3 2 2 4" xfId="7312" xr:uid="{00000000-0005-0000-0000-0000931C0000}"/>
    <cellStyle name="Normal 11 2 2 3 2 3" xfId="7313" xr:uid="{00000000-0005-0000-0000-0000941C0000}"/>
    <cellStyle name="Normal 11 2 2 3 2 3 2" xfId="7314" xr:uid="{00000000-0005-0000-0000-0000951C0000}"/>
    <cellStyle name="Normal 11 2 2 3 2 3 2 2" xfId="7315" xr:uid="{00000000-0005-0000-0000-0000961C0000}"/>
    <cellStyle name="Normal 11 2 2 3 2 3 2 3" xfId="7316" xr:uid="{00000000-0005-0000-0000-0000971C0000}"/>
    <cellStyle name="Normal 11 2 2 3 2 3 3" xfId="7317" xr:uid="{00000000-0005-0000-0000-0000981C0000}"/>
    <cellStyle name="Normal 11 2 2 3 2 3 4" xfId="7318" xr:uid="{00000000-0005-0000-0000-0000991C0000}"/>
    <cellStyle name="Normal 11 2 2 3 2 4" xfId="7319" xr:uid="{00000000-0005-0000-0000-00009A1C0000}"/>
    <cellStyle name="Normal 11 2 2 3 2 4 2" xfId="7320" xr:uid="{00000000-0005-0000-0000-00009B1C0000}"/>
    <cellStyle name="Normal 11 2 2 3 2 4 2 2" xfId="7321" xr:uid="{00000000-0005-0000-0000-00009C1C0000}"/>
    <cellStyle name="Normal 11 2 2 3 2 4 2 3" xfId="7322" xr:uid="{00000000-0005-0000-0000-00009D1C0000}"/>
    <cellStyle name="Normal 11 2 2 3 2 4 3" xfId="7323" xr:uid="{00000000-0005-0000-0000-00009E1C0000}"/>
    <cellStyle name="Normal 11 2 2 3 2 4 4" xfId="7324" xr:uid="{00000000-0005-0000-0000-00009F1C0000}"/>
    <cellStyle name="Normal 11 2 2 3 2 5" xfId="7325" xr:uid="{00000000-0005-0000-0000-0000A01C0000}"/>
    <cellStyle name="Normal 11 2 2 3 2 5 2" xfId="7326" xr:uid="{00000000-0005-0000-0000-0000A11C0000}"/>
    <cellStyle name="Normal 11 2 2 3 2 5 2 2" xfId="7327" xr:uid="{00000000-0005-0000-0000-0000A21C0000}"/>
    <cellStyle name="Normal 11 2 2 3 2 5 2 3" xfId="7328" xr:uid="{00000000-0005-0000-0000-0000A31C0000}"/>
    <cellStyle name="Normal 11 2 2 3 2 5 3" xfId="7329" xr:uid="{00000000-0005-0000-0000-0000A41C0000}"/>
    <cellStyle name="Normal 11 2 2 3 2 5 4" xfId="7330" xr:uid="{00000000-0005-0000-0000-0000A51C0000}"/>
    <cellStyle name="Normal 11 2 2 3 2 6" xfId="7331" xr:uid="{00000000-0005-0000-0000-0000A61C0000}"/>
    <cellStyle name="Normal 11 2 2 3 2 6 2" xfId="7332" xr:uid="{00000000-0005-0000-0000-0000A71C0000}"/>
    <cellStyle name="Normal 11 2 2 3 2 6 3" xfId="7333" xr:uid="{00000000-0005-0000-0000-0000A81C0000}"/>
    <cellStyle name="Normal 11 2 2 3 2 7" xfId="7334" xr:uid="{00000000-0005-0000-0000-0000A91C0000}"/>
    <cellStyle name="Normal 11 2 2 3 2 7 2" xfId="7335" xr:uid="{00000000-0005-0000-0000-0000AA1C0000}"/>
    <cellStyle name="Normal 11 2 2 3 2 7 3" xfId="7336" xr:uid="{00000000-0005-0000-0000-0000AB1C0000}"/>
    <cellStyle name="Normal 11 2 2 3 2 8" xfId="7337" xr:uid="{00000000-0005-0000-0000-0000AC1C0000}"/>
    <cellStyle name="Normal 11 2 2 3 2 9" xfId="7338" xr:uid="{00000000-0005-0000-0000-0000AD1C0000}"/>
    <cellStyle name="Normal 11 2 2 3 3" xfId="7339" xr:uid="{00000000-0005-0000-0000-0000AE1C0000}"/>
    <cellStyle name="Normal 11 2 2 3 3 2" xfId="7340" xr:uid="{00000000-0005-0000-0000-0000AF1C0000}"/>
    <cellStyle name="Normal 11 2 2 3 3 2 2" xfId="7341" xr:uid="{00000000-0005-0000-0000-0000B01C0000}"/>
    <cellStyle name="Normal 11 2 2 3 3 2 2 2" xfId="7342" xr:uid="{00000000-0005-0000-0000-0000B11C0000}"/>
    <cellStyle name="Normal 11 2 2 3 3 2 2 3" xfId="7343" xr:uid="{00000000-0005-0000-0000-0000B21C0000}"/>
    <cellStyle name="Normal 11 2 2 3 3 2 3" xfId="7344" xr:uid="{00000000-0005-0000-0000-0000B31C0000}"/>
    <cellStyle name="Normal 11 2 2 3 3 2 4" xfId="7345" xr:uid="{00000000-0005-0000-0000-0000B41C0000}"/>
    <cellStyle name="Normal 11 2 2 3 3 3" xfId="7346" xr:uid="{00000000-0005-0000-0000-0000B51C0000}"/>
    <cellStyle name="Normal 11 2 2 3 3 3 2" xfId="7347" xr:uid="{00000000-0005-0000-0000-0000B61C0000}"/>
    <cellStyle name="Normal 11 2 2 3 3 3 2 2" xfId="7348" xr:uid="{00000000-0005-0000-0000-0000B71C0000}"/>
    <cellStyle name="Normal 11 2 2 3 3 3 2 3" xfId="7349" xr:uid="{00000000-0005-0000-0000-0000B81C0000}"/>
    <cellStyle name="Normal 11 2 2 3 3 3 3" xfId="7350" xr:uid="{00000000-0005-0000-0000-0000B91C0000}"/>
    <cellStyle name="Normal 11 2 2 3 3 3 4" xfId="7351" xr:uid="{00000000-0005-0000-0000-0000BA1C0000}"/>
    <cellStyle name="Normal 11 2 2 3 3 4" xfId="7352" xr:uid="{00000000-0005-0000-0000-0000BB1C0000}"/>
    <cellStyle name="Normal 11 2 2 3 3 4 2" xfId="7353" xr:uid="{00000000-0005-0000-0000-0000BC1C0000}"/>
    <cellStyle name="Normal 11 2 2 3 3 4 2 2" xfId="7354" xr:uid="{00000000-0005-0000-0000-0000BD1C0000}"/>
    <cellStyle name="Normal 11 2 2 3 3 4 2 3" xfId="7355" xr:uid="{00000000-0005-0000-0000-0000BE1C0000}"/>
    <cellStyle name="Normal 11 2 2 3 3 4 3" xfId="7356" xr:uid="{00000000-0005-0000-0000-0000BF1C0000}"/>
    <cellStyle name="Normal 11 2 2 3 3 4 4" xfId="7357" xr:uid="{00000000-0005-0000-0000-0000C01C0000}"/>
    <cellStyle name="Normal 11 2 2 3 3 5" xfId="7358" xr:uid="{00000000-0005-0000-0000-0000C11C0000}"/>
    <cellStyle name="Normal 11 2 2 3 3 5 2" xfId="7359" xr:uid="{00000000-0005-0000-0000-0000C21C0000}"/>
    <cellStyle name="Normal 11 2 2 3 3 5 3" xfId="7360" xr:uid="{00000000-0005-0000-0000-0000C31C0000}"/>
    <cellStyle name="Normal 11 2 2 3 3 6" xfId="7361" xr:uid="{00000000-0005-0000-0000-0000C41C0000}"/>
    <cellStyle name="Normal 11 2 2 3 3 6 2" xfId="7362" xr:uid="{00000000-0005-0000-0000-0000C51C0000}"/>
    <cellStyle name="Normal 11 2 2 3 3 6 3" xfId="7363" xr:uid="{00000000-0005-0000-0000-0000C61C0000}"/>
    <cellStyle name="Normal 11 2 2 3 3 7" xfId="7364" xr:uid="{00000000-0005-0000-0000-0000C71C0000}"/>
    <cellStyle name="Normal 11 2 2 3 3 8" xfId="7365" xr:uid="{00000000-0005-0000-0000-0000C81C0000}"/>
    <cellStyle name="Normal 11 2 2 3 3 9" xfId="7366" xr:uid="{00000000-0005-0000-0000-0000C91C0000}"/>
    <cellStyle name="Normal 11 2 2 3 4" xfId="7367" xr:uid="{00000000-0005-0000-0000-0000CA1C0000}"/>
    <cellStyle name="Normal 11 2 2 3 4 2" xfId="7368" xr:uid="{00000000-0005-0000-0000-0000CB1C0000}"/>
    <cellStyle name="Normal 11 2 2 3 4 2 2" xfId="7369" xr:uid="{00000000-0005-0000-0000-0000CC1C0000}"/>
    <cellStyle name="Normal 11 2 2 3 4 2 3" xfId="7370" xr:uid="{00000000-0005-0000-0000-0000CD1C0000}"/>
    <cellStyle name="Normal 11 2 2 3 4 3" xfId="7371" xr:uid="{00000000-0005-0000-0000-0000CE1C0000}"/>
    <cellStyle name="Normal 11 2 2 3 4 4" xfId="7372" xr:uid="{00000000-0005-0000-0000-0000CF1C0000}"/>
    <cellStyle name="Normal 11 2 2 3 5" xfId="7373" xr:uid="{00000000-0005-0000-0000-0000D01C0000}"/>
    <cellStyle name="Normal 11 2 2 3 5 2" xfId="7374" xr:uid="{00000000-0005-0000-0000-0000D11C0000}"/>
    <cellStyle name="Normal 11 2 2 3 5 2 2" xfId="7375" xr:uid="{00000000-0005-0000-0000-0000D21C0000}"/>
    <cellStyle name="Normal 11 2 2 3 5 2 3" xfId="7376" xr:uid="{00000000-0005-0000-0000-0000D31C0000}"/>
    <cellStyle name="Normal 11 2 2 3 5 3" xfId="7377" xr:uid="{00000000-0005-0000-0000-0000D41C0000}"/>
    <cellStyle name="Normal 11 2 2 3 5 4" xfId="7378" xr:uid="{00000000-0005-0000-0000-0000D51C0000}"/>
    <cellStyle name="Normal 11 2 2 3 6" xfId="7379" xr:uid="{00000000-0005-0000-0000-0000D61C0000}"/>
    <cellStyle name="Normal 11 2 2 3 6 2" xfId="7380" xr:uid="{00000000-0005-0000-0000-0000D71C0000}"/>
    <cellStyle name="Normal 11 2 2 3 6 2 2" xfId="7381" xr:uid="{00000000-0005-0000-0000-0000D81C0000}"/>
    <cellStyle name="Normal 11 2 2 3 6 2 3" xfId="7382" xr:uid="{00000000-0005-0000-0000-0000D91C0000}"/>
    <cellStyle name="Normal 11 2 2 3 6 3" xfId="7383" xr:uid="{00000000-0005-0000-0000-0000DA1C0000}"/>
    <cellStyle name="Normal 11 2 2 3 6 4" xfId="7384" xr:uid="{00000000-0005-0000-0000-0000DB1C0000}"/>
    <cellStyle name="Normal 11 2 2 3 7" xfId="7385" xr:uid="{00000000-0005-0000-0000-0000DC1C0000}"/>
    <cellStyle name="Normal 11 2 2 3 7 2" xfId="7386" xr:uid="{00000000-0005-0000-0000-0000DD1C0000}"/>
    <cellStyle name="Normal 11 2 2 3 7 3" xfId="7387" xr:uid="{00000000-0005-0000-0000-0000DE1C0000}"/>
    <cellStyle name="Normal 11 2 2 3 8" xfId="7388" xr:uid="{00000000-0005-0000-0000-0000DF1C0000}"/>
    <cellStyle name="Normal 11 2 2 3 8 2" xfId="7389" xr:uid="{00000000-0005-0000-0000-0000E01C0000}"/>
    <cellStyle name="Normal 11 2 2 3 8 3" xfId="7390" xr:uid="{00000000-0005-0000-0000-0000E11C0000}"/>
    <cellStyle name="Normal 11 2 2 3 9" xfId="7391" xr:uid="{00000000-0005-0000-0000-0000E21C0000}"/>
    <cellStyle name="Normal 11 2 2 4" xfId="7392" xr:uid="{00000000-0005-0000-0000-0000E31C0000}"/>
    <cellStyle name="Normal 11 2 2 4 10" xfId="7393" xr:uid="{00000000-0005-0000-0000-0000E41C0000}"/>
    <cellStyle name="Normal 11 2 2 4 11" xfId="7394" xr:uid="{00000000-0005-0000-0000-0000E51C0000}"/>
    <cellStyle name="Normal 11 2 2 4 2" xfId="7395" xr:uid="{00000000-0005-0000-0000-0000E61C0000}"/>
    <cellStyle name="Normal 11 2 2 4 2 10" xfId="7396" xr:uid="{00000000-0005-0000-0000-0000E71C0000}"/>
    <cellStyle name="Normal 11 2 2 4 2 2" xfId="7397" xr:uid="{00000000-0005-0000-0000-0000E81C0000}"/>
    <cellStyle name="Normal 11 2 2 4 2 2 2" xfId="7398" xr:uid="{00000000-0005-0000-0000-0000E91C0000}"/>
    <cellStyle name="Normal 11 2 2 4 2 2 2 2" xfId="7399" xr:uid="{00000000-0005-0000-0000-0000EA1C0000}"/>
    <cellStyle name="Normal 11 2 2 4 2 2 2 3" xfId="7400" xr:uid="{00000000-0005-0000-0000-0000EB1C0000}"/>
    <cellStyle name="Normal 11 2 2 4 2 2 3" xfId="7401" xr:uid="{00000000-0005-0000-0000-0000EC1C0000}"/>
    <cellStyle name="Normal 11 2 2 4 2 2 4" xfId="7402" xr:uid="{00000000-0005-0000-0000-0000ED1C0000}"/>
    <cellStyle name="Normal 11 2 2 4 2 3" xfId="7403" xr:uid="{00000000-0005-0000-0000-0000EE1C0000}"/>
    <cellStyle name="Normal 11 2 2 4 2 3 2" xfId="7404" xr:uid="{00000000-0005-0000-0000-0000EF1C0000}"/>
    <cellStyle name="Normal 11 2 2 4 2 3 2 2" xfId="7405" xr:uid="{00000000-0005-0000-0000-0000F01C0000}"/>
    <cellStyle name="Normal 11 2 2 4 2 3 2 3" xfId="7406" xr:uid="{00000000-0005-0000-0000-0000F11C0000}"/>
    <cellStyle name="Normal 11 2 2 4 2 3 3" xfId="7407" xr:uid="{00000000-0005-0000-0000-0000F21C0000}"/>
    <cellStyle name="Normal 11 2 2 4 2 3 4" xfId="7408" xr:uid="{00000000-0005-0000-0000-0000F31C0000}"/>
    <cellStyle name="Normal 11 2 2 4 2 4" xfId="7409" xr:uid="{00000000-0005-0000-0000-0000F41C0000}"/>
    <cellStyle name="Normal 11 2 2 4 2 4 2" xfId="7410" xr:uid="{00000000-0005-0000-0000-0000F51C0000}"/>
    <cellStyle name="Normal 11 2 2 4 2 4 2 2" xfId="7411" xr:uid="{00000000-0005-0000-0000-0000F61C0000}"/>
    <cellStyle name="Normal 11 2 2 4 2 4 2 3" xfId="7412" xr:uid="{00000000-0005-0000-0000-0000F71C0000}"/>
    <cellStyle name="Normal 11 2 2 4 2 4 3" xfId="7413" xr:uid="{00000000-0005-0000-0000-0000F81C0000}"/>
    <cellStyle name="Normal 11 2 2 4 2 4 4" xfId="7414" xr:uid="{00000000-0005-0000-0000-0000F91C0000}"/>
    <cellStyle name="Normal 11 2 2 4 2 5" xfId="7415" xr:uid="{00000000-0005-0000-0000-0000FA1C0000}"/>
    <cellStyle name="Normal 11 2 2 4 2 5 2" xfId="7416" xr:uid="{00000000-0005-0000-0000-0000FB1C0000}"/>
    <cellStyle name="Normal 11 2 2 4 2 5 2 2" xfId="7417" xr:uid="{00000000-0005-0000-0000-0000FC1C0000}"/>
    <cellStyle name="Normal 11 2 2 4 2 5 2 3" xfId="7418" xr:uid="{00000000-0005-0000-0000-0000FD1C0000}"/>
    <cellStyle name="Normal 11 2 2 4 2 5 3" xfId="7419" xr:uid="{00000000-0005-0000-0000-0000FE1C0000}"/>
    <cellStyle name="Normal 11 2 2 4 2 5 4" xfId="7420" xr:uid="{00000000-0005-0000-0000-0000FF1C0000}"/>
    <cellStyle name="Normal 11 2 2 4 2 6" xfId="7421" xr:uid="{00000000-0005-0000-0000-0000001D0000}"/>
    <cellStyle name="Normal 11 2 2 4 2 6 2" xfId="7422" xr:uid="{00000000-0005-0000-0000-0000011D0000}"/>
    <cellStyle name="Normal 11 2 2 4 2 6 3" xfId="7423" xr:uid="{00000000-0005-0000-0000-0000021D0000}"/>
    <cellStyle name="Normal 11 2 2 4 2 7" xfId="7424" xr:uid="{00000000-0005-0000-0000-0000031D0000}"/>
    <cellStyle name="Normal 11 2 2 4 2 7 2" xfId="7425" xr:uid="{00000000-0005-0000-0000-0000041D0000}"/>
    <cellStyle name="Normal 11 2 2 4 2 7 3" xfId="7426" xr:uid="{00000000-0005-0000-0000-0000051D0000}"/>
    <cellStyle name="Normal 11 2 2 4 2 8" xfId="7427" xr:uid="{00000000-0005-0000-0000-0000061D0000}"/>
    <cellStyle name="Normal 11 2 2 4 2 9" xfId="7428" xr:uid="{00000000-0005-0000-0000-0000071D0000}"/>
    <cellStyle name="Normal 11 2 2 4 3" xfId="7429" xr:uid="{00000000-0005-0000-0000-0000081D0000}"/>
    <cellStyle name="Normal 11 2 2 4 3 2" xfId="7430" xr:uid="{00000000-0005-0000-0000-0000091D0000}"/>
    <cellStyle name="Normal 11 2 2 4 3 2 2" xfId="7431" xr:uid="{00000000-0005-0000-0000-00000A1D0000}"/>
    <cellStyle name="Normal 11 2 2 4 3 2 2 2" xfId="7432" xr:uid="{00000000-0005-0000-0000-00000B1D0000}"/>
    <cellStyle name="Normal 11 2 2 4 3 2 2 3" xfId="7433" xr:uid="{00000000-0005-0000-0000-00000C1D0000}"/>
    <cellStyle name="Normal 11 2 2 4 3 2 3" xfId="7434" xr:uid="{00000000-0005-0000-0000-00000D1D0000}"/>
    <cellStyle name="Normal 11 2 2 4 3 2 4" xfId="7435" xr:uid="{00000000-0005-0000-0000-00000E1D0000}"/>
    <cellStyle name="Normal 11 2 2 4 3 3" xfId="7436" xr:uid="{00000000-0005-0000-0000-00000F1D0000}"/>
    <cellStyle name="Normal 11 2 2 4 3 3 2" xfId="7437" xr:uid="{00000000-0005-0000-0000-0000101D0000}"/>
    <cellStyle name="Normal 11 2 2 4 3 3 2 2" xfId="7438" xr:uid="{00000000-0005-0000-0000-0000111D0000}"/>
    <cellStyle name="Normal 11 2 2 4 3 3 2 3" xfId="7439" xr:uid="{00000000-0005-0000-0000-0000121D0000}"/>
    <cellStyle name="Normal 11 2 2 4 3 3 3" xfId="7440" xr:uid="{00000000-0005-0000-0000-0000131D0000}"/>
    <cellStyle name="Normal 11 2 2 4 3 3 4" xfId="7441" xr:uid="{00000000-0005-0000-0000-0000141D0000}"/>
    <cellStyle name="Normal 11 2 2 4 3 4" xfId="7442" xr:uid="{00000000-0005-0000-0000-0000151D0000}"/>
    <cellStyle name="Normal 11 2 2 4 3 4 2" xfId="7443" xr:uid="{00000000-0005-0000-0000-0000161D0000}"/>
    <cellStyle name="Normal 11 2 2 4 3 4 2 2" xfId="7444" xr:uid="{00000000-0005-0000-0000-0000171D0000}"/>
    <cellStyle name="Normal 11 2 2 4 3 4 2 3" xfId="7445" xr:uid="{00000000-0005-0000-0000-0000181D0000}"/>
    <cellStyle name="Normal 11 2 2 4 3 4 3" xfId="7446" xr:uid="{00000000-0005-0000-0000-0000191D0000}"/>
    <cellStyle name="Normal 11 2 2 4 3 4 4" xfId="7447" xr:uid="{00000000-0005-0000-0000-00001A1D0000}"/>
    <cellStyle name="Normal 11 2 2 4 3 5" xfId="7448" xr:uid="{00000000-0005-0000-0000-00001B1D0000}"/>
    <cellStyle name="Normal 11 2 2 4 3 5 2" xfId="7449" xr:uid="{00000000-0005-0000-0000-00001C1D0000}"/>
    <cellStyle name="Normal 11 2 2 4 3 5 3" xfId="7450" xr:uid="{00000000-0005-0000-0000-00001D1D0000}"/>
    <cellStyle name="Normal 11 2 2 4 3 6" xfId="7451" xr:uid="{00000000-0005-0000-0000-00001E1D0000}"/>
    <cellStyle name="Normal 11 2 2 4 3 6 2" xfId="7452" xr:uid="{00000000-0005-0000-0000-00001F1D0000}"/>
    <cellStyle name="Normal 11 2 2 4 3 6 3" xfId="7453" xr:uid="{00000000-0005-0000-0000-0000201D0000}"/>
    <cellStyle name="Normal 11 2 2 4 3 7" xfId="7454" xr:uid="{00000000-0005-0000-0000-0000211D0000}"/>
    <cellStyle name="Normal 11 2 2 4 3 8" xfId="7455" xr:uid="{00000000-0005-0000-0000-0000221D0000}"/>
    <cellStyle name="Normal 11 2 2 4 3 9" xfId="7456" xr:uid="{00000000-0005-0000-0000-0000231D0000}"/>
    <cellStyle name="Normal 11 2 2 4 4" xfId="7457" xr:uid="{00000000-0005-0000-0000-0000241D0000}"/>
    <cellStyle name="Normal 11 2 2 4 4 2" xfId="7458" xr:uid="{00000000-0005-0000-0000-0000251D0000}"/>
    <cellStyle name="Normal 11 2 2 4 4 2 2" xfId="7459" xr:uid="{00000000-0005-0000-0000-0000261D0000}"/>
    <cellStyle name="Normal 11 2 2 4 4 2 3" xfId="7460" xr:uid="{00000000-0005-0000-0000-0000271D0000}"/>
    <cellStyle name="Normal 11 2 2 4 4 3" xfId="7461" xr:uid="{00000000-0005-0000-0000-0000281D0000}"/>
    <cellStyle name="Normal 11 2 2 4 4 4" xfId="7462" xr:uid="{00000000-0005-0000-0000-0000291D0000}"/>
    <cellStyle name="Normal 11 2 2 4 5" xfId="7463" xr:uid="{00000000-0005-0000-0000-00002A1D0000}"/>
    <cellStyle name="Normal 11 2 2 4 5 2" xfId="7464" xr:uid="{00000000-0005-0000-0000-00002B1D0000}"/>
    <cellStyle name="Normal 11 2 2 4 5 2 2" xfId="7465" xr:uid="{00000000-0005-0000-0000-00002C1D0000}"/>
    <cellStyle name="Normal 11 2 2 4 5 2 3" xfId="7466" xr:uid="{00000000-0005-0000-0000-00002D1D0000}"/>
    <cellStyle name="Normal 11 2 2 4 5 3" xfId="7467" xr:uid="{00000000-0005-0000-0000-00002E1D0000}"/>
    <cellStyle name="Normal 11 2 2 4 5 4" xfId="7468" xr:uid="{00000000-0005-0000-0000-00002F1D0000}"/>
    <cellStyle name="Normal 11 2 2 4 6" xfId="7469" xr:uid="{00000000-0005-0000-0000-0000301D0000}"/>
    <cellStyle name="Normal 11 2 2 4 6 2" xfId="7470" xr:uid="{00000000-0005-0000-0000-0000311D0000}"/>
    <cellStyle name="Normal 11 2 2 4 6 2 2" xfId="7471" xr:uid="{00000000-0005-0000-0000-0000321D0000}"/>
    <cellStyle name="Normal 11 2 2 4 6 2 3" xfId="7472" xr:uid="{00000000-0005-0000-0000-0000331D0000}"/>
    <cellStyle name="Normal 11 2 2 4 6 3" xfId="7473" xr:uid="{00000000-0005-0000-0000-0000341D0000}"/>
    <cellStyle name="Normal 11 2 2 4 6 4" xfId="7474" xr:uid="{00000000-0005-0000-0000-0000351D0000}"/>
    <cellStyle name="Normal 11 2 2 4 7" xfId="7475" xr:uid="{00000000-0005-0000-0000-0000361D0000}"/>
    <cellStyle name="Normal 11 2 2 4 7 2" xfId="7476" xr:uid="{00000000-0005-0000-0000-0000371D0000}"/>
    <cellStyle name="Normal 11 2 2 4 7 3" xfId="7477" xr:uid="{00000000-0005-0000-0000-0000381D0000}"/>
    <cellStyle name="Normal 11 2 2 4 8" xfId="7478" xr:uid="{00000000-0005-0000-0000-0000391D0000}"/>
    <cellStyle name="Normal 11 2 2 4 8 2" xfId="7479" xr:uid="{00000000-0005-0000-0000-00003A1D0000}"/>
    <cellStyle name="Normal 11 2 2 4 8 3" xfId="7480" xr:uid="{00000000-0005-0000-0000-00003B1D0000}"/>
    <cellStyle name="Normal 11 2 2 4 9" xfId="7481" xr:uid="{00000000-0005-0000-0000-00003C1D0000}"/>
    <cellStyle name="Normal 11 2 2 5" xfId="7482" xr:uid="{00000000-0005-0000-0000-00003D1D0000}"/>
    <cellStyle name="Normal 11 2 2 5 10" xfId="7483" xr:uid="{00000000-0005-0000-0000-00003E1D0000}"/>
    <cellStyle name="Normal 11 2 2 5 2" xfId="7484" xr:uid="{00000000-0005-0000-0000-00003F1D0000}"/>
    <cellStyle name="Normal 11 2 2 5 2 2" xfId="7485" xr:uid="{00000000-0005-0000-0000-0000401D0000}"/>
    <cellStyle name="Normal 11 2 2 5 2 2 2" xfId="7486" xr:uid="{00000000-0005-0000-0000-0000411D0000}"/>
    <cellStyle name="Normal 11 2 2 5 2 2 3" xfId="7487" xr:uid="{00000000-0005-0000-0000-0000421D0000}"/>
    <cellStyle name="Normal 11 2 2 5 2 3" xfId="7488" xr:uid="{00000000-0005-0000-0000-0000431D0000}"/>
    <cellStyle name="Normal 11 2 2 5 2 4" xfId="7489" xr:uid="{00000000-0005-0000-0000-0000441D0000}"/>
    <cellStyle name="Normal 11 2 2 5 3" xfId="7490" xr:uid="{00000000-0005-0000-0000-0000451D0000}"/>
    <cellStyle name="Normal 11 2 2 5 3 2" xfId="7491" xr:uid="{00000000-0005-0000-0000-0000461D0000}"/>
    <cellStyle name="Normal 11 2 2 5 3 2 2" xfId="7492" xr:uid="{00000000-0005-0000-0000-0000471D0000}"/>
    <cellStyle name="Normal 11 2 2 5 3 2 3" xfId="7493" xr:uid="{00000000-0005-0000-0000-0000481D0000}"/>
    <cellStyle name="Normal 11 2 2 5 3 3" xfId="7494" xr:uid="{00000000-0005-0000-0000-0000491D0000}"/>
    <cellStyle name="Normal 11 2 2 5 3 4" xfId="7495" xr:uid="{00000000-0005-0000-0000-00004A1D0000}"/>
    <cellStyle name="Normal 11 2 2 5 4" xfId="7496" xr:uid="{00000000-0005-0000-0000-00004B1D0000}"/>
    <cellStyle name="Normal 11 2 2 5 4 2" xfId="7497" xr:uid="{00000000-0005-0000-0000-00004C1D0000}"/>
    <cellStyle name="Normal 11 2 2 5 4 2 2" xfId="7498" xr:uid="{00000000-0005-0000-0000-00004D1D0000}"/>
    <cellStyle name="Normal 11 2 2 5 4 2 3" xfId="7499" xr:uid="{00000000-0005-0000-0000-00004E1D0000}"/>
    <cellStyle name="Normal 11 2 2 5 4 3" xfId="7500" xr:uid="{00000000-0005-0000-0000-00004F1D0000}"/>
    <cellStyle name="Normal 11 2 2 5 4 4" xfId="7501" xr:uid="{00000000-0005-0000-0000-0000501D0000}"/>
    <cellStyle name="Normal 11 2 2 5 5" xfId="7502" xr:uid="{00000000-0005-0000-0000-0000511D0000}"/>
    <cellStyle name="Normal 11 2 2 5 5 2" xfId="7503" xr:uid="{00000000-0005-0000-0000-0000521D0000}"/>
    <cellStyle name="Normal 11 2 2 5 5 2 2" xfId="7504" xr:uid="{00000000-0005-0000-0000-0000531D0000}"/>
    <cellStyle name="Normal 11 2 2 5 5 2 3" xfId="7505" xr:uid="{00000000-0005-0000-0000-0000541D0000}"/>
    <cellStyle name="Normal 11 2 2 5 5 3" xfId="7506" xr:uid="{00000000-0005-0000-0000-0000551D0000}"/>
    <cellStyle name="Normal 11 2 2 5 5 4" xfId="7507" xr:uid="{00000000-0005-0000-0000-0000561D0000}"/>
    <cellStyle name="Normal 11 2 2 5 6" xfId="7508" xr:uid="{00000000-0005-0000-0000-0000571D0000}"/>
    <cellStyle name="Normal 11 2 2 5 6 2" xfId="7509" xr:uid="{00000000-0005-0000-0000-0000581D0000}"/>
    <cellStyle name="Normal 11 2 2 5 6 3" xfId="7510" xr:uid="{00000000-0005-0000-0000-0000591D0000}"/>
    <cellStyle name="Normal 11 2 2 5 7" xfId="7511" xr:uid="{00000000-0005-0000-0000-00005A1D0000}"/>
    <cellStyle name="Normal 11 2 2 5 7 2" xfId="7512" xr:uid="{00000000-0005-0000-0000-00005B1D0000}"/>
    <cellStyle name="Normal 11 2 2 5 7 3" xfId="7513" xr:uid="{00000000-0005-0000-0000-00005C1D0000}"/>
    <cellStyle name="Normal 11 2 2 5 8" xfId="7514" xr:uid="{00000000-0005-0000-0000-00005D1D0000}"/>
    <cellStyle name="Normal 11 2 2 5 9" xfId="7515" xr:uid="{00000000-0005-0000-0000-00005E1D0000}"/>
    <cellStyle name="Normal 11 2 2 6" xfId="7516" xr:uid="{00000000-0005-0000-0000-00005F1D0000}"/>
    <cellStyle name="Normal 11 2 2 6 2" xfId="7517" xr:uid="{00000000-0005-0000-0000-0000601D0000}"/>
    <cellStyle name="Normal 11 2 2 6 2 2" xfId="7518" xr:uid="{00000000-0005-0000-0000-0000611D0000}"/>
    <cellStyle name="Normal 11 2 2 6 2 2 2" xfId="7519" xr:uid="{00000000-0005-0000-0000-0000621D0000}"/>
    <cellStyle name="Normal 11 2 2 6 2 2 3" xfId="7520" xr:uid="{00000000-0005-0000-0000-0000631D0000}"/>
    <cellStyle name="Normal 11 2 2 6 2 3" xfId="7521" xr:uid="{00000000-0005-0000-0000-0000641D0000}"/>
    <cellStyle name="Normal 11 2 2 6 2 4" xfId="7522" xr:uid="{00000000-0005-0000-0000-0000651D0000}"/>
    <cellStyle name="Normal 11 2 2 6 3" xfId="7523" xr:uid="{00000000-0005-0000-0000-0000661D0000}"/>
    <cellStyle name="Normal 11 2 2 6 3 2" xfId="7524" xr:uid="{00000000-0005-0000-0000-0000671D0000}"/>
    <cellStyle name="Normal 11 2 2 6 3 2 2" xfId="7525" xr:uid="{00000000-0005-0000-0000-0000681D0000}"/>
    <cellStyle name="Normal 11 2 2 6 3 2 3" xfId="7526" xr:uid="{00000000-0005-0000-0000-0000691D0000}"/>
    <cellStyle name="Normal 11 2 2 6 3 3" xfId="7527" xr:uid="{00000000-0005-0000-0000-00006A1D0000}"/>
    <cellStyle name="Normal 11 2 2 6 3 4" xfId="7528" xr:uid="{00000000-0005-0000-0000-00006B1D0000}"/>
    <cellStyle name="Normal 11 2 2 6 4" xfId="7529" xr:uid="{00000000-0005-0000-0000-00006C1D0000}"/>
    <cellStyle name="Normal 11 2 2 6 4 2" xfId="7530" xr:uid="{00000000-0005-0000-0000-00006D1D0000}"/>
    <cellStyle name="Normal 11 2 2 6 4 2 2" xfId="7531" xr:uid="{00000000-0005-0000-0000-00006E1D0000}"/>
    <cellStyle name="Normal 11 2 2 6 4 2 3" xfId="7532" xr:uid="{00000000-0005-0000-0000-00006F1D0000}"/>
    <cellStyle name="Normal 11 2 2 6 4 3" xfId="7533" xr:uid="{00000000-0005-0000-0000-0000701D0000}"/>
    <cellStyle name="Normal 11 2 2 6 4 4" xfId="7534" xr:uid="{00000000-0005-0000-0000-0000711D0000}"/>
    <cellStyle name="Normal 11 2 2 6 5" xfId="7535" xr:uid="{00000000-0005-0000-0000-0000721D0000}"/>
    <cellStyle name="Normal 11 2 2 6 5 2" xfId="7536" xr:uid="{00000000-0005-0000-0000-0000731D0000}"/>
    <cellStyle name="Normal 11 2 2 6 5 3" xfId="7537" xr:uid="{00000000-0005-0000-0000-0000741D0000}"/>
    <cellStyle name="Normal 11 2 2 6 6" xfId="7538" xr:uid="{00000000-0005-0000-0000-0000751D0000}"/>
    <cellStyle name="Normal 11 2 2 6 6 2" xfId="7539" xr:uid="{00000000-0005-0000-0000-0000761D0000}"/>
    <cellStyle name="Normal 11 2 2 6 6 3" xfId="7540" xr:uid="{00000000-0005-0000-0000-0000771D0000}"/>
    <cellStyle name="Normal 11 2 2 6 7" xfId="7541" xr:uid="{00000000-0005-0000-0000-0000781D0000}"/>
    <cellStyle name="Normal 11 2 2 6 8" xfId="7542" xr:uid="{00000000-0005-0000-0000-0000791D0000}"/>
    <cellStyle name="Normal 11 2 2 6 9" xfId="7543" xr:uid="{00000000-0005-0000-0000-00007A1D0000}"/>
    <cellStyle name="Normal 11 2 2 7" xfId="7544" xr:uid="{00000000-0005-0000-0000-00007B1D0000}"/>
    <cellStyle name="Normal 11 2 2 7 2" xfId="7545" xr:uid="{00000000-0005-0000-0000-00007C1D0000}"/>
    <cellStyle name="Normal 11 2 2 7 2 2" xfId="7546" xr:uid="{00000000-0005-0000-0000-00007D1D0000}"/>
    <cellStyle name="Normal 11 2 2 7 2 3" xfId="7547" xr:uid="{00000000-0005-0000-0000-00007E1D0000}"/>
    <cellStyle name="Normal 11 2 2 7 3" xfId="7548" xr:uid="{00000000-0005-0000-0000-00007F1D0000}"/>
    <cellStyle name="Normal 11 2 2 7 4" xfId="7549" xr:uid="{00000000-0005-0000-0000-0000801D0000}"/>
    <cellStyle name="Normal 11 2 2 8" xfId="7550" xr:uid="{00000000-0005-0000-0000-0000811D0000}"/>
    <cellStyle name="Normal 11 2 2 8 2" xfId="7551" xr:uid="{00000000-0005-0000-0000-0000821D0000}"/>
    <cellStyle name="Normal 11 2 2 8 2 2" xfId="7552" xr:uid="{00000000-0005-0000-0000-0000831D0000}"/>
    <cellStyle name="Normal 11 2 2 8 2 3" xfId="7553" xr:uid="{00000000-0005-0000-0000-0000841D0000}"/>
    <cellStyle name="Normal 11 2 2 8 3" xfId="7554" xr:uid="{00000000-0005-0000-0000-0000851D0000}"/>
    <cellStyle name="Normal 11 2 2 8 4" xfId="7555" xr:uid="{00000000-0005-0000-0000-0000861D0000}"/>
    <cellStyle name="Normal 11 2 2 9" xfId="7556" xr:uid="{00000000-0005-0000-0000-0000871D0000}"/>
    <cellStyle name="Normal 11 2 2 9 2" xfId="7557" xr:uid="{00000000-0005-0000-0000-0000881D0000}"/>
    <cellStyle name="Normal 11 2 2 9 2 2" xfId="7558" xr:uid="{00000000-0005-0000-0000-0000891D0000}"/>
    <cellStyle name="Normal 11 2 2 9 2 3" xfId="7559" xr:uid="{00000000-0005-0000-0000-00008A1D0000}"/>
    <cellStyle name="Normal 11 2 2 9 3" xfId="7560" xr:uid="{00000000-0005-0000-0000-00008B1D0000}"/>
    <cellStyle name="Normal 11 2 2 9 4" xfId="7561" xr:uid="{00000000-0005-0000-0000-00008C1D0000}"/>
    <cellStyle name="Normal 11 2 3" xfId="7562" xr:uid="{00000000-0005-0000-0000-00008D1D0000}"/>
    <cellStyle name="Normal 11 2 3 10" xfId="7563" xr:uid="{00000000-0005-0000-0000-00008E1D0000}"/>
    <cellStyle name="Normal 11 2 3 10 2" xfId="7564" xr:uid="{00000000-0005-0000-0000-00008F1D0000}"/>
    <cellStyle name="Normal 11 2 3 10 3" xfId="7565" xr:uid="{00000000-0005-0000-0000-0000901D0000}"/>
    <cellStyle name="Normal 11 2 3 11" xfId="7566" xr:uid="{00000000-0005-0000-0000-0000911D0000}"/>
    <cellStyle name="Normal 11 2 3 12" xfId="7567" xr:uid="{00000000-0005-0000-0000-0000921D0000}"/>
    <cellStyle name="Normal 11 2 3 13" xfId="7568" xr:uid="{00000000-0005-0000-0000-0000931D0000}"/>
    <cellStyle name="Normal 11 2 3 2" xfId="7569" xr:uid="{00000000-0005-0000-0000-0000941D0000}"/>
    <cellStyle name="Normal 11 2 3 2 10" xfId="7570" xr:uid="{00000000-0005-0000-0000-0000951D0000}"/>
    <cellStyle name="Normal 11 2 3 2 11" xfId="7571" xr:uid="{00000000-0005-0000-0000-0000961D0000}"/>
    <cellStyle name="Normal 11 2 3 2 2" xfId="7572" xr:uid="{00000000-0005-0000-0000-0000971D0000}"/>
    <cellStyle name="Normal 11 2 3 2 2 10" xfId="7573" xr:uid="{00000000-0005-0000-0000-0000981D0000}"/>
    <cellStyle name="Normal 11 2 3 2 2 2" xfId="7574" xr:uid="{00000000-0005-0000-0000-0000991D0000}"/>
    <cellStyle name="Normal 11 2 3 2 2 2 2" xfId="7575" xr:uid="{00000000-0005-0000-0000-00009A1D0000}"/>
    <cellStyle name="Normal 11 2 3 2 2 2 2 2" xfId="7576" xr:uid="{00000000-0005-0000-0000-00009B1D0000}"/>
    <cellStyle name="Normal 11 2 3 2 2 2 2 3" xfId="7577" xr:uid="{00000000-0005-0000-0000-00009C1D0000}"/>
    <cellStyle name="Normal 11 2 3 2 2 2 3" xfId="7578" xr:uid="{00000000-0005-0000-0000-00009D1D0000}"/>
    <cellStyle name="Normal 11 2 3 2 2 2 4" xfId="7579" xr:uid="{00000000-0005-0000-0000-00009E1D0000}"/>
    <cellStyle name="Normal 11 2 3 2 2 3" xfId="7580" xr:uid="{00000000-0005-0000-0000-00009F1D0000}"/>
    <cellStyle name="Normal 11 2 3 2 2 3 2" xfId="7581" xr:uid="{00000000-0005-0000-0000-0000A01D0000}"/>
    <cellStyle name="Normal 11 2 3 2 2 3 2 2" xfId="7582" xr:uid="{00000000-0005-0000-0000-0000A11D0000}"/>
    <cellStyle name="Normal 11 2 3 2 2 3 2 3" xfId="7583" xr:uid="{00000000-0005-0000-0000-0000A21D0000}"/>
    <cellStyle name="Normal 11 2 3 2 2 3 3" xfId="7584" xr:uid="{00000000-0005-0000-0000-0000A31D0000}"/>
    <cellStyle name="Normal 11 2 3 2 2 3 4" xfId="7585" xr:uid="{00000000-0005-0000-0000-0000A41D0000}"/>
    <cellStyle name="Normal 11 2 3 2 2 4" xfId="7586" xr:uid="{00000000-0005-0000-0000-0000A51D0000}"/>
    <cellStyle name="Normal 11 2 3 2 2 4 2" xfId="7587" xr:uid="{00000000-0005-0000-0000-0000A61D0000}"/>
    <cellStyle name="Normal 11 2 3 2 2 4 2 2" xfId="7588" xr:uid="{00000000-0005-0000-0000-0000A71D0000}"/>
    <cellStyle name="Normal 11 2 3 2 2 4 2 3" xfId="7589" xr:uid="{00000000-0005-0000-0000-0000A81D0000}"/>
    <cellStyle name="Normal 11 2 3 2 2 4 3" xfId="7590" xr:uid="{00000000-0005-0000-0000-0000A91D0000}"/>
    <cellStyle name="Normal 11 2 3 2 2 4 4" xfId="7591" xr:uid="{00000000-0005-0000-0000-0000AA1D0000}"/>
    <cellStyle name="Normal 11 2 3 2 2 5" xfId="7592" xr:uid="{00000000-0005-0000-0000-0000AB1D0000}"/>
    <cellStyle name="Normal 11 2 3 2 2 5 2" xfId="7593" xr:uid="{00000000-0005-0000-0000-0000AC1D0000}"/>
    <cellStyle name="Normal 11 2 3 2 2 5 2 2" xfId="7594" xr:uid="{00000000-0005-0000-0000-0000AD1D0000}"/>
    <cellStyle name="Normal 11 2 3 2 2 5 2 3" xfId="7595" xr:uid="{00000000-0005-0000-0000-0000AE1D0000}"/>
    <cellStyle name="Normal 11 2 3 2 2 5 3" xfId="7596" xr:uid="{00000000-0005-0000-0000-0000AF1D0000}"/>
    <cellStyle name="Normal 11 2 3 2 2 5 4" xfId="7597" xr:uid="{00000000-0005-0000-0000-0000B01D0000}"/>
    <cellStyle name="Normal 11 2 3 2 2 6" xfId="7598" xr:uid="{00000000-0005-0000-0000-0000B11D0000}"/>
    <cellStyle name="Normal 11 2 3 2 2 6 2" xfId="7599" xr:uid="{00000000-0005-0000-0000-0000B21D0000}"/>
    <cellStyle name="Normal 11 2 3 2 2 6 3" xfId="7600" xr:uid="{00000000-0005-0000-0000-0000B31D0000}"/>
    <cellStyle name="Normal 11 2 3 2 2 7" xfId="7601" xr:uid="{00000000-0005-0000-0000-0000B41D0000}"/>
    <cellStyle name="Normal 11 2 3 2 2 7 2" xfId="7602" xr:uid="{00000000-0005-0000-0000-0000B51D0000}"/>
    <cellStyle name="Normal 11 2 3 2 2 7 3" xfId="7603" xr:uid="{00000000-0005-0000-0000-0000B61D0000}"/>
    <cellStyle name="Normal 11 2 3 2 2 8" xfId="7604" xr:uid="{00000000-0005-0000-0000-0000B71D0000}"/>
    <cellStyle name="Normal 11 2 3 2 2 9" xfId="7605" xr:uid="{00000000-0005-0000-0000-0000B81D0000}"/>
    <cellStyle name="Normal 11 2 3 2 3" xfId="7606" xr:uid="{00000000-0005-0000-0000-0000B91D0000}"/>
    <cellStyle name="Normal 11 2 3 2 3 2" xfId="7607" xr:uid="{00000000-0005-0000-0000-0000BA1D0000}"/>
    <cellStyle name="Normal 11 2 3 2 3 2 2" xfId="7608" xr:uid="{00000000-0005-0000-0000-0000BB1D0000}"/>
    <cellStyle name="Normal 11 2 3 2 3 2 2 2" xfId="7609" xr:uid="{00000000-0005-0000-0000-0000BC1D0000}"/>
    <cellStyle name="Normal 11 2 3 2 3 2 2 3" xfId="7610" xr:uid="{00000000-0005-0000-0000-0000BD1D0000}"/>
    <cellStyle name="Normal 11 2 3 2 3 2 3" xfId="7611" xr:uid="{00000000-0005-0000-0000-0000BE1D0000}"/>
    <cellStyle name="Normal 11 2 3 2 3 2 4" xfId="7612" xr:uid="{00000000-0005-0000-0000-0000BF1D0000}"/>
    <cellStyle name="Normal 11 2 3 2 3 3" xfId="7613" xr:uid="{00000000-0005-0000-0000-0000C01D0000}"/>
    <cellStyle name="Normal 11 2 3 2 3 3 2" xfId="7614" xr:uid="{00000000-0005-0000-0000-0000C11D0000}"/>
    <cellStyle name="Normal 11 2 3 2 3 3 2 2" xfId="7615" xr:uid="{00000000-0005-0000-0000-0000C21D0000}"/>
    <cellStyle name="Normal 11 2 3 2 3 3 2 3" xfId="7616" xr:uid="{00000000-0005-0000-0000-0000C31D0000}"/>
    <cellStyle name="Normal 11 2 3 2 3 3 3" xfId="7617" xr:uid="{00000000-0005-0000-0000-0000C41D0000}"/>
    <cellStyle name="Normal 11 2 3 2 3 3 4" xfId="7618" xr:uid="{00000000-0005-0000-0000-0000C51D0000}"/>
    <cellStyle name="Normal 11 2 3 2 3 4" xfId="7619" xr:uid="{00000000-0005-0000-0000-0000C61D0000}"/>
    <cellStyle name="Normal 11 2 3 2 3 4 2" xfId="7620" xr:uid="{00000000-0005-0000-0000-0000C71D0000}"/>
    <cellStyle name="Normal 11 2 3 2 3 4 2 2" xfId="7621" xr:uid="{00000000-0005-0000-0000-0000C81D0000}"/>
    <cellStyle name="Normal 11 2 3 2 3 4 2 3" xfId="7622" xr:uid="{00000000-0005-0000-0000-0000C91D0000}"/>
    <cellStyle name="Normal 11 2 3 2 3 4 3" xfId="7623" xr:uid="{00000000-0005-0000-0000-0000CA1D0000}"/>
    <cellStyle name="Normal 11 2 3 2 3 4 4" xfId="7624" xr:uid="{00000000-0005-0000-0000-0000CB1D0000}"/>
    <cellStyle name="Normal 11 2 3 2 3 5" xfId="7625" xr:uid="{00000000-0005-0000-0000-0000CC1D0000}"/>
    <cellStyle name="Normal 11 2 3 2 3 5 2" xfId="7626" xr:uid="{00000000-0005-0000-0000-0000CD1D0000}"/>
    <cellStyle name="Normal 11 2 3 2 3 5 3" xfId="7627" xr:uid="{00000000-0005-0000-0000-0000CE1D0000}"/>
    <cellStyle name="Normal 11 2 3 2 3 6" xfId="7628" xr:uid="{00000000-0005-0000-0000-0000CF1D0000}"/>
    <cellStyle name="Normal 11 2 3 2 3 6 2" xfId="7629" xr:uid="{00000000-0005-0000-0000-0000D01D0000}"/>
    <cellStyle name="Normal 11 2 3 2 3 6 3" xfId="7630" xr:uid="{00000000-0005-0000-0000-0000D11D0000}"/>
    <cellStyle name="Normal 11 2 3 2 3 7" xfId="7631" xr:uid="{00000000-0005-0000-0000-0000D21D0000}"/>
    <cellStyle name="Normal 11 2 3 2 3 8" xfId="7632" xr:uid="{00000000-0005-0000-0000-0000D31D0000}"/>
    <cellStyle name="Normal 11 2 3 2 3 9" xfId="7633" xr:uid="{00000000-0005-0000-0000-0000D41D0000}"/>
    <cellStyle name="Normal 11 2 3 2 4" xfId="7634" xr:uid="{00000000-0005-0000-0000-0000D51D0000}"/>
    <cellStyle name="Normal 11 2 3 2 4 2" xfId="7635" xr:uid="{00000000-0005-0000-0000-0000D61D0000}"/>
    <cellStyle name="Normal 11 2 3 2 4 2 2" xfId="7636" xr:uid="{00000000-0005-0000-0000-0000D71D0000}"/>
    <cellStyle name="Normal 11 2 3 2 4 2 3" xfId="7637" xr:uid="{00000000-0005-0000-0000-0000D81D0000}"/>
    <cellStyle name="Normal 11 2 3 2 4 3" xfId="7638" xr:uid="{00000000-0005-0000-0000-0000D91D0000}"/>
    <cellStyle name="Normal 11 2 3 2 4 4" xfId="7639" xr:uid="{00000000-0005-0000-0000-0000DA1D0000}"/>
    <cellStyle name="Normal 11 2 3 2 5" xfId="7640" xr:uid="{00000000-0005-0000-0000-0000DB1D0000}"/>
    <cellStyle name="Normal 11 2 3 2 5 2" xfId="7641" xr:uid="{00000000-0005-0000-0000-0000DC1D0000}"/>
    <cellStyle name="Normal 11 2 3 2 5 2 2" xfId="7642" xr:uid="{00000000-0005-0000-0000-0000DD1D0000}"/>
    <cellStyle name="Normal 11 2 3 2 5 2 3" xfId="7643" xr:uid="{00000000-0005-0000-0000-0000DE1D0000}"/>
    <cellStyle name="Normal 11 2 3 2 5 3" xfId="7644" xr:uid="{00000000-0005-0000-0000-0000DF1D0000}"/>
    <cellStyle name="Normal 11 2 3 2 5 4" xfId="7645" xr:uid="{00000000-0005-0000-0000-0000E01D0000}"/>
    <cellStyle name="Normal 11 2 3 2 6" xfId="7646" xr:uid="{00000000-0005-0000-0000-0000E11D0000}"/>
    <cellStyle name="Normal 11 2 3 2 6 2" xfId="7647" xr:uid="{00000000-0005-0000-0000-0000E21D0000}"/>
    <cellStyle name="Normal 11 2 3 2 6 2 2" xfId="7648" xr:uid="{00000000-0005-0000-0000-0000E31D0000}"/>
    <cellStyle name="Normal 11 2 3 2 6 2 3" xfId="7649" xr:uid="{00000000-0005-0000-0000-0000E41D0000}"/>
    <cellStyle name="Normal 11 2 3 2 6 3" xfId="7650" xr:uid="{00000000-0005-0000-0000-0000E51D0000}"/>
    <cellStyle name="Normal 11 2 3 2 6 4" xfId="7651" xr:uid="{00000000-0005-0000-0000-0000E61D0000}"/>
    <cellStyle name="Normal 11 2 3 2 7" xfId="7652" xr:uid="{00000000-0005-0000-0000-0000E71D0000}"/>
    <cellStyle name="Normal 11 2 3 2 7 2" xfId="7653" xr:uid="{00000000-0005-0000-0000-0000E81D0000}"/>
    <cellStyle name="Normal 11 2 3 2 7 3" xfId="7654" xr:uid="{00000000-0005-0000-0000-0000E91D0000}"/>
    <cellStyle name="Normal 11 2 3 2 8" xfId="7655" xr:uid="{00000000-0005-0000-0000-0000EA1D0000}"/>
    <cellStyle name="Normal 11 2 3 2 8 2" xfId="7656" xr:uid="{00000000-0005-0000-0000-0000EB1D0000}"/>
    <cellStyle name="Normal 11 2 3 2 8 3" xfId="7657" xr:uid="{00000000-0005-0000-0000-0000EC1D0000}"/>
    <cellStyle name="Normal 11 2 3 2 9" xfId="7658" xr:uid="{00000000-0005-0000-0000-0000ED1D0000}"/>
    <cellStyle name="Normal 11 2 3 3" xfId="7659" xr:uid="{00000000-0005-0000-0000-0000EE1D0000}"/>
    <cellStyle name="Normal 11 2 3 3 10" xfId="7660" xr:uid="{00000000-0005-0000-0000-0000EF1D0000}"/>
    <cellStyle name="Normal 11 2 3 3 11" xfId="7661" xr:uid="{00000000-0005-0000-0000-0000F01D0000}"/>
    <cellStyle name="Normal 11 2 3 3 2" xfId="7662" xr:uid="{00000000-0005-0000-0000-0000F11D0000}"/>
    <cellStyle name="Normal 11 2 3 3 2 10" xfId="7663" xr:uid="{00000000-0005-0000-0000-0000F21D0000}"/>
    <cellStyle name="Normal 11 2 3 3 2 2" xfId="7664" xr:uid="{00000000-0005-0000-0000-0000F31D0000}"/>
    <cellStyle name="Normal 11 2 3 3 2 2 2" xfId="7665" xr:uid="{00000000-0005-0000-0000-0000F41D0000}"/>
    <cellStyle name="Normal 11 2 3 3 2 2 2 2" xfId="7666" xr:uid="{00000000-0005-0000-0000-0000F51D0000}"/>
    <cellStyle name="Normal 11 2 3 3 2 2 2 3" xfId="7667" xr:uid="{00000000-0005-0000-0000-0000F61D0000}"/>
    <cellStyle name="Normal 11 2 3 3 2 2 3" xfId="7668" xr:uid="{00000000-0005-0000-0000-0000F71D0000}"/>
    <cellStyle name="Normal 11 2 3 3 2 2 4" xfId="7669" xr:uid="{00000000-0005-0000-0000-0000F81D0000}"/>
    <cellStyle name="Normal 11 2 3 3 2 3" xfId="7670" xr:uid="{00000000-0005-0000-0000-0000F91D0000}"/>
    <cellStyle name="Normal 11 2 3 3 2 3 2" xfId="7671" xr:uid="{00000000-0005-0000-0000-0000FA1D0000}"/>
    <cellStyle name="Normal 11 2 3 3 2 3 2 2" xfId="7672" xr:uid="{00000000-0005-0000-0000-0000FB1D0000}"/>
    <cellStyle name="Normal 11 2 3 3 2 3 2 3" xfId="7673" xr:uid="{00000000-0005-0000-0000-0000FC1D0000}"/>
    <cellStyle name="Normal 11 2 3 3 2 3 3" xfId="7674" xr:uid="{00000000-0005-0000-0000-0000FD1D0000}"/>
    <cellStyle name="Normal 11 2 3 3 2 3 4" xfId="7675" xr:uid="{00000000-0005-0000-0000-0000FE1D0000}"/>
    <cellStyle name="Normal 11 2 3 3 2 4" xfId="7676" xr:uid="{00000000-0005-0000-0000-0000FF1D0000}"/>
    <cellStyle name="Normal 11 2 3 3 2 4 2" xfId="7677" xr:uid="{00000000-0005-0000-0000-0000001E0000}"/>
    <cellStyle name="Normal 11 2 3 3 2 4 2 2" xfId="7678" xr:uid="{00000000-0005-0000-0000-0000011E0000}"/>
    <cellStyle name="Normal 11 2 3 3 2 4 2 3" xfId="7679" xr:uid="{00000000-0005-0000-0000-0000021E0000}"/>
    <cellStyle name="Normal 11 2 3 3 2 4 3" xfId="7680" xr:uid="{00000000-0005-0000-0000-0000031E0000}"/>
    <cellStyle name="Normal 11 2 3 3 2 4 4" xfId="7681" xr:uid="{00000000-0005-0000-0000-0000041E0000}"/>
    <cellStyle name="Normal 11 2 3 3 2 5" xfId="7682" xr:uid="{00000000-0005-0000-0000-0000051E0000}"/>
    <cellStyle name="Normal 11 2 3 3 2 5 2" xfId="7683" xr:uid="{00000000-0005-0000-0000-0000061E0000}"/>
    <cellStyle name="Normal 11 2 3 3 2 5 2 2" xfId="7684" xr:uid="{00000000-0005-0000-0000-0000071E0000}"/>
    <cellStyle name="Normal 11 2 3 3 2 5 2 3" xfId="7685" xr:uid="{00000000-0005-0000-0000-0000081E0000}"/>
    <cellStyle name="Normal 11 2 3 3 2 5 3" xfId="7686" xr:uid="{00000000-0005-0000-0000-0000091E0000}"/>
    <cellStyle name="Normal 11 2 3 3 2 5 4" xfId="7687" xr:uid="{00000000-0005-0000-0000-00000A1E0000}"/>
    <cellStyle name="Normal 11 2 3 3 2 6" xfId="7688" xr:uid="{00000000-0005-0000-0000-00000B1E0000}"/>
    <cellStyle name="Normal 11 2 3 3 2 6 2" xfId="7689" xr:uid="{00000000-0005-0000-0000-00000C1E0000}"/>
    <cellStyle name="Normal 11 2 3 3 2 6 3" xfId="7690" xr:uid="{00000000-0005-0000-0000-00000D1E0000}"/>
    <cellStyle name="Normal 11 2 3 3 2 7" xfId="7691" xr:uid="{00000000-0005-0000-0000-00000E1E0000}"/>
    <cellStyle name="Normal 11 2 3 3 2 7 2" xfId="7692" xr:uid="{00000000-0005-0000-0000-00000F1E0000}"/>
    <cellStyle name="Normal 11 2 3 3 2 7 3" xfId="7693" xr:uid="{00000000-0005-0000-0000-0000101E0000}"/>
    <cellStyle name="Normal 11 2 3 3 2 8" xfId="7694" xr:uid="{00000000-0005-0000-0000-0000111E0000}"/>
    <cellStyle name="Normal 11 2 3 3 2 9" xfId="7695" xr:uid="{00000000-0005-0000-0000-0000121E0000}"/>
    <cellStyle name="Normal 11 2 3 3 3" xfId="7696" xr:uid="{00000000-0005-0000-0000-0000131E0000}"/>
    <cellStyle name="Normal 11 2 3 3 3 2" xfId="7697" xr:uid="{00000000-0005-0000-0000-0000141E0000}"/>
    <cellStyle name="Normal 11 2 3 3 3 2 2" xfId="7698" xr:uid="{00000000-0005-0000-0000-0000151E0000}"/>
    <cellStyle name="Normal 11 2 3 3 3 2 2 2" xfId="7699" xr:uid="{00000000-0005-0000-0000-0000161E0000}"/>
    <cellStyle name="Normal 11 2 3 3 3 2 2 3" xfId="7700" xr:uid="{00000000-0005-0000-0000-0000171E0000}"/>
    <cellStyle name="Normal 11 2 3 3 3 2 3" xfId="7701" xr:uid="{00000000-0005-0000-0000-0000181E0000}"/>
    <cellStyle name="Normal 11 2 3 3 3 2 4" xfId="7702" xr:uid="{00000000-0005-0000-0000-0000191E0000}"/>
    <cellStyle name="Normal 11 2 3 3 3 3" xfId="7703" xr:uid="{00000000-0005-0000-0000-00001A1E0000}"/>
    <cellStyle name="Normal 11 2 3 3 3 3 2" xfId="7704" xr:uid="{00000000-0005-0000-0000-00001B1E0000}"/>
    <cellStyle name="Normal 11 2 3 3 3 3 2 2" xfId="7705" xr:uid="{00000000-0005-0000-0000-00001C1E0000}"/>
    <cellStyle name="Normal 11 2 3 3 3 3 2 3" xfId="7706" xr:uid="{00000000-0005-0000-0000-00001D1E0000}"/>
    <cellStyle name="Normal 11 2 3 3 3 3 3" xfId="7707" xr:uid="{00000000-0005-0000-0000-00001E1E0000}"/>
    <cellStyle name="Normal 11 2 3 3 3 3 4" xfId="7708" xr:uid="{00000000-0005-0000-0000-00001F1E0000}"/>
    <cellStyle name="Normal 11 2 3 3 3 4" xfId="7709" xr:uid="{00000000-0005-0000-0000-0000201E0000}"/>
    <cellStyle name="Normal 11 2 3 3 3 4 2" xfId="7710" xr:uid="{00000000-0005-0000-0000-0000211E0000}"/>
    <cellStyle name="Normal 11 2 3 3 3 4 2 2" xfId="7711" xr:uid="{00000000-0005-0000-0000-0000221E0000}"/>
    <cellStyle name="Normal 11 2 3 3 3 4 2 3" xfId="7712" xr:uid="{00000000-0005-0000-0000-0000231E0000}"/>
    <cellStyle name="Normal 11 2 3 3 3 4 3" xfId="7713" xr:uid="{00000000-0005-0000-0000-0000241E0000}"/>
    <cellStyle name="Normal 11 2 3 3 3 4 4" xfId="7714" xr:uid="{00000000-0005-0000-0000-0000251E0000}"/>
    <cellStyle name="Normal 11 2 3 3 3 5" xfId="7715" xr:uid="{00000000-0005-0000-0000-0000261E0000}"/>
    <cellStyle name="Normal 11 2 3 3 3 5 2" xfId="7716" xr:uid="{00000000-0005-0000-0000-0000271E0000}"/>
    <cellStyle name="Normal 11 2 3 3 3 5 3" xfId="7717" xr:uid="{00000000-0005-0000-0000-0000281E0000}"/>
    <cellStyle name="Normal 11 2 3 3 3 6" xfId="7718" xr:uid="{00000000-0005-0000-0000-0000291E0000}"/>
    <cellStyle name="Normal 11 2 3 3 3 6 2" xfId="7719" xr:uid="{00000000-0005-0000-0000-00002A1E0000}"/>
    <cellStyle name="Normal 11 2 3 3 3 6 3" xfId="7720" xr:uid="{00000000-0005-0000-0000-00002B1E0000}"/>
    <cellStyle name="Normal 11 2 3 3 3 7" xfId="7721" xr:uid="{00000000-0005-0000-0000-00002C1E0000}"/>
    <cellStyle name="Normal 11 2 3 3 3 8" xfId="7722" xr:uid="{00000000-0005-0000-0000-00002D1E0000}"/>
    <cellStyle name="Normal 11 2 3 3 3 9" xfId="7723" xr:uid="{00000000-0005-0000-0000-00002E1E0000}"/>
    <cellStyle name="Normal 11 2 3 3 4" xfId="7724" xr:uid="{00000000-0005-0000-0000-00002F1E0000}"/>
    <cellStyle name="Normal 11 2 3 3 4 2" xfId="7725" xr:uid="{00000000-0005-0000-0000-0000301E0000}"/>
    <cellStyle name="Normal 11 2 3 3 4 2 2" xfId="7726" xr:uid="{00000000-0005-0000-0000-0000311E0000}"/>
    <cellStyle name="Normal 11 2 3 3 4 2 3" xfId="7727" xr:uid="{00000000-0005-0000-0000-0000321E0000}"/>
    <cellStyle name="Normal 11 2 3 3 4 3" xfId="7728" xr:uid="{00000000-0005-0000-0000-0000331E0000}"/>
    <cellStyle name="Normal 11 2 3 3 4 4" xfId="7729" xr:uid="{00000000-0005-0000-0000-0000341E0000}"/>
    <cellStyle name="Normal 11 2 3 3 5" xfId="7730" xr:uid="{00000000-0005-0000-0000-0000351E0000}"/>
    <cellStyle name="Normal 11 2 3 3 5 2" xfId="7731" xr:uid="{00000000-0005-0000-0000-0000361E0000}"/>
    <cellStyle name="Normal 11 2 3 3 5 2 2" xfId="7732" xr:uid="{00000000-0005-0000-0000-0000371E0000}"/>
    <cellStyle name="Normal 11 2 3 3 5 2 3" xfId="7733" xr:uid="{00000000-0005-0000-0000-0000381E0000}"/>
    <cellStyle name="Normal 11 2 3 3 5 3" xfId="7734" xr:uid="{00000000-0005-0000-0000-0000391E0000}"/>
    <cellStyle name="Normal 11 2 3 3 5 4" xfId="7735" xr:uid="{00000000-0005-0000-0000-00003A1E0000}"/>
    <cellStyle name="Normal 11 2 3 3 6" xfId="7736" xr:uid="{00000000-0005-0000-0000-00003B1E0000}"/>
    <cellStyle name="Normal 11 2 3 3 6 2" xfId="7737" xr:uid="{00000000-0005-0000-0000-00003C1E0000}"/>
    <cellStyle name="Normal 11 2 3 3 6 2 2" xfId="7738" xr:uid="{00000000-0005-0000-0000-00003D1E0000}"/>
    <cellStyle name="Normal 11 2 3 3 6 2 3" xfId="7739" xr:uid="{00000000-0005-0000-0000-00003E1E0000}"/>
    <cellStyle name="Normal 11 2 3 3 6 3" xfId="7740" xr:uid="{00000000-0005-0000-0000-00003F1E0000}"/>
    <cellStyle name="Normal 11 2 3 3 6 4" xfId="7741" xr:uid="{00000000-0005-0000-0000-0000401E0000}"/>
    <cellStyle name="Normal 11 2 3 3 7" xfId="7742" xr:uid="{00000000-0005-0000-0000-0000411E0000}"/>
    <cellStyle name="Normal 11 2 3 3 7 2" xfId="7743" xr:uid="{00000000-0005-0000-0000-0000421E0000}"/>
    <cellStyle name="Normal 11 2 3 3 7 3" xfId="7744" xr:uid="{00000000-0005-0000-0000-0000431E0000}"/>
    <cellStyle name="Normal 11 2 3 3 8" xfId="7745" xr:uid="{00000000-0005-0000-0000-0000441E0000}"/>
    <cellStyle name="Normal 11 2 3 3 8 2" xfId="7746" xr:uid="{00000000-0005-0000-0000-0000451E0000}"/>
    <cellStyle name="Normal 11 2 3 3 8 3" xfId="7747" xr:uid="{00000000-0005-0000-0000-0000461E0000}"/>
    <cellStyle name="Normal 11 2 3 3 9" xfId="7748" xr:uid="{00000000-0005-0000-0000-0000471E0000}"/>
    <cellStyle name="Normal 11 2 3 4" xfId="7749" xr:uid="{00000000-0005-0000-0000-0000481E0000}"/>
    <cellStyle name="Normal 11 2 3 4 10" xfId="7750" xr:uid="{00000000-0005-0000-0000-0000491E0000}"/>
    <cellStyle name="Normal 11 2 3 4 2" xfId="7751" xr:uid="{00000000-0005-0000-0000-00004A1E0000}"/>
    <cellStyle name="Normal 11 2 3 4 2 2" xfId="7752" xr:uid="{00000000-0005-0000-0000-00004B1E0000}"/>
    <cellStyle name="Normal 11 2 3 4 2 2 2" xfId="7753" xr:uid="{00000000-0005-0000-0000-00004C1E0000}"/>
    <cellStyle name="Normal 11 2 3 4 2 2 3" xfId="7754" xr:uid="{00000000-0005-0000-0000-00004D1E0000}"/>
    <cellStyle name="Normal 11 2 3 4 2 3" xfId="7755" xr:uid="{00000000-0005-0000-0000-00004E1E0000}"/>
    <cellStyle name="Normal 11 2 3 4 2 4" xfId="7756" xr:uid="{00000000-0005-0000-0000-00004F1E0000}"/>
    <cellStyle name="Normal 11 2 3 4 3" xfId="7757" xr:uid="{00000000-0005-0000-0000-0000501E0000}"/>
    <cellStyle name="Normal 11 2 3 4 3 2" xfId="7758" xr:uid="{00000000-0005-0000-0000-0000511E0000}"/>
    <cellStyle name="Normal 11 2 3 4 3 2 2" xfId="7759" xr:uid="{00000000-0005-0000-0000-0000521E0000}"/>
    <cellStyle name="Normal 11 2 3 4 3 2 3" xfId="7760" xr:uid="{00000000-0005-0000-0000-0000531E0000}"/>
    <cellStyle name="Normal 11 2 3 4 3 3" xfId="7761" xr:uid="{00000000-0005-0000-0000-0000541E0000}"/>
    <cellStyle name="Normal 11 2 3 4 3 4" xfId="7762" xr:uid="{00000000-0005-0000-0000-0000551E0000}"/>
    <cellStyle name="Normal 11 2 3 4 4" xfId="7763" xr:uid="{00000000-0005-0000-0000-0000561E0000}"/>
    <cellStyle name="Normal 11 2 3 4 4 2" xfId="7764" xr:uid="{00000000-0005-0000-0000-0000571E0000}"/>
    <cellStyle name="Normal 11 2 3 4 4 2 2" xfId="7765" xr:uid="{00000000-0005-0000-0000-0000581E0000}"/>
    <cellStyle name="Normal 11 2 3 4 4 2 3" xfId="7766" xr:uid="{00000000-0005-0000-0000-0000591E0000}"/>
    <cellStyle name="Normal 11 2 3 4 4 3" xfId="7767" xr:uid="{00000000-0005-0000-0000-00005A1E0000}"/>
    <cellStyle name="Normal 11 2 3 4 4 4" xfId="7768" xr:uid="{00000000-0005-0000-0000-00005B1E0000}"/>
    <cellStyle name="Normal 11 2 3 4 5" xfId="7769" xr:uid="{00000000-0005-0000-0000-00005C1E0000}"/>
    <cellStyle name="Normal 11 2 3 4 5 2" xfId="7770" xr:uid="{00000000-0005-0000-0000-00005D1E0000}"/>
    <cellStyle name="Normal 11 2 3 4 5 2 2" xfId="7771" xr:uid="{00000000-0005-0000-0000-00005E1E0000}"/>
    <cellStyle name="Normal 11 2 3 4 5 2 3" xfId="7772" xr:uid="{00000000-0005-0000-0000-00005F1E0000}"/>
    <cellStyle name="Normal 11 2 3 4 5 3" xfId="7773" xr:uid="{00000000-0005-0000-0000-0000601E0000}"/>
    <cellStyle name="Normal 11 2 3 4 5 4" xfId="7774" xr:uid="{00000000-0005-0000-0000-0000611E0000}"/>
    <cellStyle name="Normal 11 2 3 4 6" xfId="7775" xr:uid="{00000000-0005-0000-0000-0000621E0000}"/>
    <cellStyle name="Normal 11 2 3 4 6 2" xfId="7776" xr:uid="{00000000-0005-0000-0000-0000631E0000}"/>
    <cellStyle name="Normal 11 2 3 4 6 3" xfId="7777" xr:uid="{00000000-0005-0000-0000-0000641E0000}"/>
    <cellStyle name="Normal 11 2 3 4 7" xfId="7778" xr:uid="{00000000-0005-0000-0000-0000651E0000}"/>
    <cellStyle name="Normal 11 2 3 4 7 2" xfId="7779" xr:uid="{00000000-0005-0000-0000-0000661E0000}"/>
    <cellStyle name="Normal 11 2 3 4 7 3" xfId="7780" xr:uid="{00000000-0005-0000-0000-0000671E0000}"/>
    <cellStyle name="Normal 11 2 3 4 8" xfId="7781" xr:uid="{00000000-0005-0000-0000-0000681E0000}"/>
    <cellStyle name="Normal 11 2 3 4 9" xfId="7782" xr:uid="{00000000-0005-0000-0000-0000691E0000}"/>
    <cellStyle name="Normal 11 2 3 5" xfId="7783" xr:uid="{00000000-0005-0000-0000-00006A1E0000}"/>
    <cellStyle name="Normal 11 2 3 5 2" xfId="7784" xr:uid="{00000000-0005-0000-0000-00006B1E0000}"/>
    <cellStyle name="Normal 11 2 3 5 2 2" xfId="7785" xr:uid="{00000000-0005-0000-0000-00006C1E0000}"/>
    <cellStyle name="Normal 11 2 3 5 2 2 2" xfId="7786" xr:uid="{00000000-0005-0000-0000-00006D1E0000}"/>
    <cellStyle name="Normal 11 2 3 5 2 2 3" xfId="7787" xr:uid="{00000000-0005-0000-0000-00006E1E0000}"/>
    <cellStyle name="Normal 11 2 3 5 2 3" xfId="7788" xr:uid="{00000000-0005-0000-0000-00006F1E0000}"/>
    <cellStyle name="Normal 11 2 3 5 2 4" xfId="7789" xr:uid="{00000000-0005-0000-0000-0000701E0000}"/>
    <cellStyle name="Normal 11 2 3 5 3" xfId="7790" xr:uid="{00000000-0005-0000-0000-0000711E0000}"/>
    <cellStyle name="Normal 11 2 3 5 3 2" xfId="7791" xr:uid="{00000000-0005-0000-0000-0000721E0000}"/>
    <cellStyle name="Normal 11 2 3 5 3 2 2" xfId="7792" xr:uid="{00000000-0005-0000-0000-0000731E0000}"/>
    <cellStyle name="Normal 11 2 3 5 3 2 3" xfId="7793" xr:uid="{00000000-0005-0000-0000-0000741E0000}"/>
    <cellStyle name="Normal 11 2 3 5 3 3" xfId="7794" xr:uid="{00000000-0005-0000-0000-0000751E0000}"/>
    <cellStyle name="Normal 11 2 3 5 3 4" xfId="7795" xr:uid="{00000000-0005-0000-0000-0000761E0000}"/>
    <cellStyle name="Normal 11 2 3 5 4" xfId="7796" xr:uid="{00000000-0005-0000-0000-0000771E0000}"/>
    <cellStyle name="Normal 11 2 3 5 4 2" xfId="7797" xr:uid="{00000000-0005-0000-0000-0000781E0000}"/>
    <cellStyle name="Normal 11 2 3 5 4 2 2" xfId="7798" xr:uid="{00000000-0005-0000-0000-0000791E0000}"/>
    <cellStyle name="Normal 11 2 3 5 4 2 3" xfId="7799" xr:uid="{00000000-0005-0000-0000-00007A1E0000}"/>
    <cellStyle name="Normal 11 2 3 5 4 3" xfId="7800" xr:uid="{00000000-0005-0000-0000-00007B1E0000}"/>
    <cellStyle name="Normal 11 2 3 5 4 4" xfId="7801" xr:uid="{00000000-0005-0000-0000-00007C1E0000}"/>
    <cellStyle name="Normal 11 2 3 5 5" xfId="7802" xr:uid="{00000000-0005-0000-0000-00007D1E0000}"/>
    <cellStyle name="Normal 11 2 3 5 5 2" xfId="7803" xr:uid="{00000000-0005-0000-0000-00007E1E0000}"/>
    <cellStyle name="Normal 11 2 3 5 5 3" xfId="7804" xr:uid="{00000000-0005-0000-0000-00007F1E0000}"/>
    <cellStyle name="Normal 11 2 3 5 6" xfId="7805" xr:uid="{00000000-0005-0000-0000-0000801E0000}"/>
    <cellStyle name="Normal 11 2 3 5 6 2" xfId="7806" xr:uid="{00000000-0005-0000-0000-0000811E0000}"/>
    <cellStyle name="Normal 11 2 3 5 6 3" xfId="7807" xr:uid="{00000000-0005-0000-0000-0000821E0000}"/>
    <cellStyle name="Normal 11 2 3 5 7" xfId="7808" xr:uid="{00000000-0005-0000-0000-0000831E0000}"/>
    <cellStyle name="Normal 11 2 3 5 8" xfId="7809" xr:uid="{00000000-0005-0000-0000-0000841E0000}"/>
    <cellStyle name="Normal 11 2 3 5 9" xfId="7810" xr:uid="{00000000-0005-0000-0000-0000851E0000}"/>
    <cellStyle name="Normal 11 2 3 6" xfId="7811" xr:uid="{00000000-0005-0000-0000-0000861E0000}"/>
    <cellStyle name="Normal 11 2 3 6 2" xfId="7812" xr:uid="{00000000-0005-0000-0000-0000871E0000}"/>
    <cellStyle name="Normal 11 2 3 6 2 2" xfId="7813" xr:uid="{00000000-0005-0000-0000-0000881E0000}"/>
    <cellStyle name="Normal 11 2 3 6 2 3" xfId="7814" xr:uid="{00000000-0005-0000-0000-0000891E0000}"/>
    <cellStyle name="Normal 11 2 3 6 3" xfId="7815" xr:uid="{00000000-0005-0000-0000-00008A1E0000}"/>
    <cellStyle name="Normal 11 2 3 6 4" xfId="7816" xr:uid="{00000000-0005-0000-0000-00008B1E0000}"/>
    <cellStyle name="Normal 11 2 3 7" xfId="7817" xr:uid="{00000000-0005-0000-0000-00008C1E0000}"/>
    <cellStyle name="Normal 11 2 3 7 2" xfId="7818" xr:uid="{00000000-0005-0000-0000-00008D1E0000}"/>
    <cellStyle name="Normal 11 2 3 7 2 2" xfId="7819" xr:uid="{00000000-0005-0000-0000-00008E1E0000}"/>
    <cellStyle name="Normal 11 2 3 7 2 3" xfId="7820" xr:uid="{00000000-0005-0000-0000-00008F1E0000}"/>
    <cellStyle name="Normal 11 2 3 7 3" xfId="7821" xr:uid="{00000000-0005-0000-0000-0000901E0000}"/>
    <cellStyle name="Normal 11 2 3 7 4" xfId="7822" xr:uid="{00000000-0005-0000-0000-0000911E0000}"/>
    <cellStyle name="Normal 11 2 3 8" xfId="7823" xr:uid="{00000000-0005-0000-0000-0000921E0000}"/>
    <cellStyle name="Normal 11 2 3 8 2" xfId="7824" xr:uid="{00000000-0005-0000-0000-0000931E0000}"/>
    <cellStyle name="Normal 11 2 3 8 2 2" xfId="7825" xr:uid="{00000000-0005-0000-0000-0000941E0000}"/>
    <cellStyle name="Normal 11 2 3 8 2 3" xfId="7826" xr:uid="{00000000-0005-0000-0000-0000951E0000}"/>
    <cellStyle name="Normal 11 2 3 8 3" xfId="7827" xr:uid="{00000000-0005-0000-0000-0000961E0000}"/>
    <cellStyle name="Normal 11 2 3 8 4" xfId="7828" xr:uid="{00000000-0005-0000-0000-0000971E0000}"/>
    <cellStyle name="Normal 11 2 3 9" xfId="7829" xr:uid="{00000000-0005-0000-0000-0000981E0000}"/>
    <cellStyle name="Normal 11 2 3 9 2" xfId="7830" xr:uid="{00000000-0005-0000-0000-0000991E0000}"/>
    <cellStyle name="Normal 11 2 3 9 3" xfId="7831" xr:uid="{00000000-0005-0000-0000-00009A1E0000}"/>
    <cellStyle name="Normal 11 2 4" xfId="7832" xr:uid="{00000000-0005-0000-0000-00009B1E0000}"/>
    <cellStyle name="Normal 11 2 4 10" xfId="7833" xr:uid="{00000000-0005-0000-0000-00009C1E0000}"/>
    <cellStyle name="Normal 11 2 4 11" xfId="7834" xr:uid="{00000000-0005-0000-0000-00009D1E0000}"/>
    <cellStyle name="Normal 11 2 4 2" xfId="7835" xr:uid="{00000000-0005-0000-0000-00009E1E0000}"/>
    <cellStyle name="Normal 11 2 4 2 10" xfId="7836" xr:uid="{00000000-0005-0000-0000-00009F1E0000}"/>
    <cellStyle name="Normal 11 2 4 2 2" xfId="7837" xr:uid="{00000000-0005-0000-0000-0000A01E0000}"/>
    <cellStyle name="Normal 11 2 4 2 2 2" xfId="7838" xr:uid="{00000000-0005-0000-0000-0000A11E0000}"/>
    <cellStyle name="Normal 11 2 4 2 2 2 2" xfId="7839" xr:uid="{00000000-0005-0000-0000-0000A21E0000}"/>
    <cellStyle name="Normal 11 2 4 2 2 2 3" xfId="7840" xr:uid="{00000000-0005-0000-0000-0000A31E0000}"/>
    <cellStyle name="Normal 11 2 4 2 2 3" xfId="7841" xr:uid="{00000000-0005-0000-0000-0000A41E0000}"/>
    <cellStyle name="Normal 11 2 4 2 2 4" xfId="7842" xr:uid="{00000000-0005-0000-0000-0000A51E0000}"/>
    <cellStyle name="Normal 11 2 4 2 3" xfId="7843" xr:uid="{00000000-0005-0000-0000-0000A61E0000}"/>
    <cellStyle name="Normal 11 2 4 2 3 2" xfId="7844" xr:uid="{00000000-0005-0000-0000-0000A71E0000}"/>
    <cellStyle name="Normal 11 2 4 2 3 2 2" xfId="7845" xr:uid="{00000000-0005-0000-0000-0000A81E0000}"/>
    <cellStyle name="Normal 11 2 4 2 3 2 3" xfId="7846" xr:uid="{00000000-0005-0000-0000-0000A91E0000}"/>
    <cellStyle name="Normal 11 2 4 2 3 3" xfId="7847" xr:uid="{00000000-0005-0000-0000-0000AA1E0000}"/>
    <cellStyle name="Normal 11 2 4 2 3 4" xfId="7848" xr:uid="{00000000-0005-0000-0000-0000AB1E0000}"/>
    <cellStyle name="Normal 11 2 4 2 4" xfId="7849" xr:uid="{00000000-0005-0000-0000-0000AC1E0000}"/>
    <cellStyle name="Normal 11 2 4 2 4 2" xfId="7850" xr:uid="{00000000-0005-0000-0000-0000AD1E0000}"/>
    <cellStyle name="Normal 11 2 4 2 4 2 2" xfId="7851" xr:uid="{00000000-0005-0000-0000-0000AE1E0000}"/>
    <cellStyle name="Normal 11 2 4 2 4 2 3" xfId="7852" xr:uid="{00000000-0005-0000-0000-0000AF1E0000}"/>
    <cellStyle name="Normal 11 2 4 2 4 3" xfId="7853" xr:uid="{00000000-0005-0000-0000-0000B01E0000}"/>
    <cellStyle name="Normal 11 2 4 2 4 4" xfId="7854" xr:uid="{00000000-0005-0000-0000-0000B11E0000}"/>
    <cellStyle name="Normal 11 2 4 2 5" xfId="7855" xr:uid="{00000000-0005-0000-0000-0000B21E0000}"/>
    <cellStyle name="Normal 11 2 4 2 5 2" xfId="7856" xr:uid="{00000000-0005-0000-0000-0000B31E0000}"/>
    <cellStyle name="Normal 11 2 4 2 5 2 2" xfId="7857" xr:uid="{00000000-0005-0000-0000-0000B41E0000}"/>
    <cellStyle name="Normal 11 2 4 2 5 2 3" xfId="7858" xr:uid="{00000000-0005-0000-0000-0000B51E0000}"/>
    <cellStyle name="Normal 11 2 4 2 5 3" xfId="7859" xr:uid="{00000000-0005-0000-0000-0000B61E0000}"/>
    <cellStyle name="Normal 11 2 4 2 5 4" xfId="7860" xr:uid="{00000000-0005-0000-0000-0000B71E0000}"/>
    <cellStyle name="Normal 11 2 4 2 6" xfId="7861" xr:uid="{00000000-0005-0000-0000-0000B81E0000}"/>
    <cellStyle name="Normal 11 2 4 2 6 2" xfId="7862" xr:uid="{00000000-0005-0000-0000-0000B91E0000}"/>
    <cellStyle name="Normal 11 2 4 2 6 3" xfId="7863" xr:uid="{00000000-0005-0000-0000-0000BA1E0000}"/>
    <cellStyle name="Normal 11 2 4 2 7" xfId="7864" xr:uid="{00000000-0005-0000-0000-0000BB1E0000}"/>
    <cellStyle name="Normal 11 2 4 2 7 2" xfId="7865" xr:uid="{00000000-0005-0000-0000-0000BC1E0000}"/>
    <cellStyle name="Normal 11 2 4 2 7 3" xfId="7866" xr:uid="{00000000-0005-0000-0000-0000BD1E0000}"/>
    <cellStyle name="Normal 11 2 4 2 8" xfId="7867" xr:uid="{00000000-0005-0000-0000-0000BE1E0000}"/>
    <cellStyle name="Normal 11 2 4 2 9" xfId="7868" xr:uid="{00000000-0005-0000-0000-0000BF1E0000}"/>
    <cellStyle name="Normal 11 2 4 3" xfId="7869" xr:uid="{00000000-0005-0000-0000-0000C01E0000}"/>
    <cellStyle name="Normal 11 2 4 3 2" xfId="7870" xr:uid="{00000000-0005-0000-0000-0000C11E0000}"/>
    <cellStyle name="Normal 11 2 4 3 2 2" xfId="7871" xr:uid="{00000000-0005-0000-0000-0000C21E0000}"/>
    <cellStyle name="Normal 11 2 4 3 2 2 2" xfId="7872" xr:uid="{00000000-0005-0000-0000-0000C31E0000}"/>
    <cellStyle name="Normal 11 2 4 3 2 2 3" xfId="7873" xr:uid="{00000000-0005-0000-0000-0000C41E0000}"/>
    <cellStyle name="Normal 11 2 4 3 2 3" xfId="7874" xr:uid="{00000000-0005-0000-0000-0000C51E0000}"/>
    <cellStyle name="Normal 11 2 4 3 2 4" xfId="7875" xr:uid="{00000000-0005-0000-0000-0000C61E0000}"/>
    <cellStyle name="Normal 11 2 4 3 3" xfId="7876" xr:uid="{00000000-0005-0000-0000-0000C71E0000}"/>
    <cellStyle name="Normal 11 2 4 3 3 2" xfId="7877" xr:uid="{00000000-0005-0000-0000-0000C81E0000}"/>
    <cellStyle name="Normal 11 2 4 3 3 2 2" xfId="7878" xr:uid="{00000000-0005-0000-0000-0000C91E0000}"/>
    <cellStyle name="Normal 11 2 4 3 3 2 3" xfId="7879" xr:uid="{00000000-0005-0000-0000-0000CA1E0000}"/>
    <cellStyle name="Normal 11 2 4 3 3 3" xfId="7880" xr:uid="{00000000-0005-0000-0000-0000CB1E0000}"/>
    <cellStyle name="Normal 11 2 4 3 3 4" xfId="7881" xr:uid="{00000000-0005-0000-0000-0000CC1E0000}"/>
    <cellStyle name="Normal 11 2 4 3 4" xfId="7882" xr:uid="{00000000-0005-0000-0000-0000CD1E0000}"/>
    <cellStyle name="Normal 11 2 4 3 4 2" xfId="7883" xr:uid="{00000000-0005-0000-0000-0000CE1E0000}"/>
    <cellStyle name="Normal 11 2 4 3 4 2 2" xfId="7884" xr:uid="{00000000-0005-0000-0000-0000CF1E0000}"/>
    <cellStyle name="Normal 11 2 4 3 4 2 3" xfId="7885" xr:uid="{00000000-0005-0000-0000-0000D01E0000}"/>
    <cellStyle name="Normal 11 2 4 3 4 3" xfId="7886" xr:uid="{00000000-0005-0000-0000-0000D11E0000}"/>
    <cellStyle name="Normal 11 2 4 3 4 4" xfId="7887" xr:uid="{00000000-0005-0000-0000-0000D21E0000}"/>
    <cellStyle name="Normal 11 2 4 3 5" xfId="7888" xr:uid="{00000000-0005-0000-0000-0000D31E0000}"/>
    <cellStyle name="Normal 11 2 4 3 5 2" xfId="7889" xr:uid="{00000000-0005-0000-0000-0000D41E0000}"/>
    <cellStyle name="Normal 11 2 4 3 5 3" xfId="7890" xr:uid="{00000000-0005-0000-0000-0000D51E0000}"/>
    <cellStyle name="Normal 11 2 4 3 6" xfId="7891" xr:uid="{00000000-0005-0000-0000-0000D61E0000}"/>
    <cellStyle name="Normal 11 2 4 3 6 2" xfId="7892" xr:uid="{00000000-0005-0000-0000-0000D71E0000}"/>
    <cellStyle name="Normal 11 2 4 3 6 3" xfId="7893" xr:uid="{00000000-0005-0000-0000-0000D81E0000}"/>
    <cellStyle name="Normal 11 2 4 3 7" xfId="7894" xr:uid="{00000000-0005-0000-0000-0000D91E0000}"/>
    <cellStyle name="Normal 11 2 4 3 8" xfId="7895" xr:uid="{00000000-0005-0000-0000-0000DA1E0000}"/>
    <cellStyle name="Normal 11 2 4 3 9" xfId="7896" xr:uid="{00000000-0005-0000-0000-0000DB1E0000}"/>
    <cellStyle name="Normal 11 2 4 4" xfId="7897" xr:uid="{00000000-0005-0000-0000-0000DC1E0000}"/>
    <cellStyle name="Normal 11 2 4 4 2" xfId="7898" xr:uid="{00000000-0005-0000-0000-0000DD1E0000}"/>
    <cellStyle name="Normal 11 2 4 4 2 2" xfId="7899" xr:uid="{00000000-0005-0000-0000-0000DE1E0000}"/>
    <cellStyle name="Normal 11 2 4 4 2 3" xfId="7900" xr:uid="{00000000-0005-0000-0000-0000DF1E0000}"/>
    <cellStyle name="Normal 11 2 4 4 3" xfId="7901" xr:uid="{00000000-0005-0000-0000-0000E01E0000}"/>
    <cellStyle name="Normal 11 2 4 4 4" xfId="7902" xr:uid="{00000000-0005-0000-0000-0000E11E0000}"/>
    <cellStyle name="Normal 11 2 4 5" xfId="7903" xr:uid="{00000000-0005-0000-0000-0000E21E0000}"/>
    <cellStyle name="Normal 11 2 4 5 2" xfId="7904" xr:uid="{00000000-0005-0000-0000-0000E31E0000}"/>
    <cellStyle name="Normal 11 2 4 5 2 2" xfId="7905" xr:uid="{00000000-0005-0000-0000-0000E41E0000}"/>
    <cellStyle name="Normal 11 2 4 5 2 3" xfId="7906" xr:uid="{00000000-0005-0000-0000-0000E51E0000}"/>
    <cellStyle name="Normal 11 2 4 5 3" xfId="7907" xr:uid="{00000000-0005-0000-0000-0000E61E0000}"/>
    <cellStyle name="Normal 11 2 4 5 4" xfId="7908" xr:uid="{00000000-0005-0000-0000-0000E71E0000}"/>
    <cellStyle name="Normal 11 2 4 6" xfId="7909" xr:uid="{00000000-0005-0000-0000-0000E81E0000}"/>
    <cellStyle name="Normal 11 2 4 6 2" xfId="7910" xr:uid="{00000000-0005-0000-0000-0000E91E0000}"/>
    <cellStyle name="Normal 11 2 4 6 2 2" xfId="7911" xr:uid="{00000000-0005-0000-0000-0000EA1E0000}"/>
    <cellStyle name="Normal 11 2 4 6 2 3" xfId="7912" xr:uid="{00000000-0005-0000-0000-0000EB1E0000}"/>
    <cellStyle name="Normal 11 2 4 6 3" xfId="7913" xr:uid="{00000000-0005-0000-0000-0000EC1E0000}"/>
    <cellStyle name="Normal 11 2 4 6 4" xfId="7914" xr:uid="{00000000-0005-0000-0000-0000ED1E0000}"/>
    <cellStyle name="Normal 11 2 4 7" xfId="7915" xr:uid="{00000000-0005-0000-0000-0000EE1E0000}"/>
    <cellStyle name="Normal 11 2 4 7 2" xfId="7916" xr:uid="{00000000-0005-0000-0000-0000EF1E0000}"/>
    <cellStyle name="Normal 11 2 4 7 3" xfId="7917" xr:uid="{00000000-0005-0000-0000-0000F01E0000}"/>
    <cellStyle name="Normal 11 2 4 8" xfId="7918" xr:uid="{00000000-0005-0000-0000-0000F11E0000}"/>
    <cellStyle name="Normal 11 2 4 8 2" xfId="7919" xr:uid="{00000000-0005-0000-0000-0000F21E0000}"/>
    <cellStyle name="Normal 11 2 4 8 3" xfId="7920" xr:uid="{00000000-0005-0000-0000-0000F31E0000}"/>
    <cellStyle name="Normal 11 2 4 9" xfId="7921" xr:uid="{00000000-0005-0000-0000-0000F41E0000}"/>
    <cellStyle name="Normal 11 2 5" xfId="7922" xr:uid="{00000000-0005-0000-0000-0000F51E0000}"/>
    <cellStyle name="Normal 11 2 5 10" xfId="7923" xr:uid="{00000000-0005-0000-0000-0000F61E0000}"/>
    <cellStyle name="Normal 11 2 5 11" xfId="7924" xr:uid="{00000000-0005-0000-0000-0000F71E0000}"/>
    <cellStyle name="Normal 11 2 5 2" xfId="7925" xr:uid="{00000000-0005-0000-0000-0000F81E0000}"/>
    <cellStyle name="Normal 11 2 5 2 10" xfId="7926" xr:uid="{00000000-0005-0000-0000-0000F91E0000}"/>
    <cellStyle name="Normal 11 2 5 2 2" xfId="7927" xr:uid="{00000000-0005-0000-0000-0000FA1E0000}"/>
    <cellStyle name="Normal 11 2 5 2 2 2" xfId="7928" xr:uid="{00000000-0005-0000-0000-0000FB1E0000}"/>
    <cellStyle name="Normal 11 2 5 2 2 2 2" xfId="7929" xr:uid="{00000000-0005-0000-0000-0000FC1E0000}"/>
    <cellStyle name="Normal 11 2 5 2 2 2 3" xfId="7930" xr:uid="{00000000-0005-0000-0000-0000FD1E0000}"/>
    <cellStyle name="Normal 11 2 5 2 2 3" xfId="7931" xr:uid="{00000000-0005-0000-0000-0000FE1E0000}"/>
    <cellStyle name="Normal 11 2 5 2 2 4" xfId="7932" xr:uid="{00000000-0005-0000-0000-0000FF1E0000}"/>
    <cellStyle name="Normal 11 2 5 2 3" xfId="7933" xr:uid="{00000000-0005-0000-0000-0000001F0000}"/>
    <cellStyle name="Normal 11 2 5 2 3 2" xfId="7934" xr:uid="{00000000-0005-0000-0000-0000011F0000}"/>
    <cellStyle name="Normal 11 2 5 2 3 2 2" xfId="7935" xr:uid="{00000000-0005-0000-0000-0000021F0000}"/>
    <cellStyle name="Normal 11 2 5 2 3 2 3" xfId="7936" xr:uid="{00000000-0005-0000-0000-0000031F0000}"/>
    <cellStyle name="Normal 11 2 5 2 3 3" xfId="7937" xr:uid="{00000000-0005-0000-0000-0000041F0000}"/>
    <cellStyle name="Normal 11 2 5 2 3 4" xfId="7938" xr:uid="{00000000-0005-0000-0000-0000051F0000}"/>
    <cellStyle name="Normal 11 2 5 2 4" xfId="7939" xr:uid="{00000000-0005-0000-0000-0000061F0000}"/>
    <cellStyle name="Normal 11 2 5 2 4 2" xfId="7940" xr:uid="{00000000-0005-0000-0000-0000071F0000}"/>
    <cellStyle name="Normal 11 2 5 2 4 2 2" xfId="7941" xr:uid="{00000000-0005-0000-0000-0000081F0000}"/>
    <cellStyle name="Normal 11 2 5 2 4 2 3" xfId="7942" xr:uid="{00000000-0005-0000-0000-0000091F0000}"/>
    <cellStyle name="Normal 11 2 5 2 4 3" xfId="7943" xr:uid="{00000000-0005-0000-0000-00000A1F0000}"/>
    <cellStyle name="Normal 11 2 5 2 4 4" xfId="7944" xr:uid="{00000000-0005-0000-0000-00000B1F0000}"/>
    <cellStyle name="Normal 11 2 5 2 5" xfId="7945" xr:uid="{00000000-0005-0000-0000-00000C1F0000}"/>
    <cellStyle name="Normal 11 2 5 2 5 2" xfId="7946" xr:uid="{00000000-0005-0000-0000-00000D1F0000}"/>
    <cellStyle name="Normal 11 2 5 2 5 2 2" xfId="7947" xr:uid="{00000000-0005-0000-0000-00000E1F0000}"/>
    <cellStyle name="Normal 11 2 5 2 5 2 3" xfId="7948" xr:uid="{00000000-0005-0000-0000-00000F1F0000}"/>
    <cellStyle name="Normal 11 2 5 2 5 3" xfId="7949" xr:uid="{00000000-0005-0000-0000-0000101F0000}"/>
    <cellStyle name="Normal 11 2 5 2 5 4" xfId="7950" xr:uid="{00000000-0005-0000-0000-0000111F0000}"/>
    <cellStyle name="Normal 11 2 5 2 6" xfId="7951" xr:uid="{00000000-0005-0000-0000-0000121F0000}"/>
    <cellStyle name="Normal 11 2 5 2 6 2" xfId="7952" xr:uid="{00000000-0005-0000-0000-0000131F0000}"/>
    <cellStyle name="Normal 11 2 5 2 6 3" xfId="7953" xr:uid="{00000000-0005-0000-0000-0000141F0000}"/>
    <cellStyle name="Normal 11 2 5 2 7" xfId="7954" xr:uid="{00000000-0005-0000-0000-0000151F0000}"/>
    <cellStyle name="Normal 11 2 5 2 7 2" xfId="7955" xr:uid="{00000000-0005-0000-0000-0000161F0000}"/>
    <cellStyle name="Normal 11 2 5 2 7 3" xfId="7956" xr:uid="{00000000-0005-0000-0000-0000171F0000}"/>
    <cellStyle name="Normal 11 2 5 2 8" xfId="7957" xr:uid="{00000000-0005-0000-0000-0000181F0000}"/>
    <cellStyle name="Normal 11 2 5 2 9" xfId="7958" xr:uid="{00000000-0005-0000-0000-0000191F0000}"/>
    <cellStyle name="Normal 11 2 5 3" xfId="7959" xr:uid="{00000000-0005-0000-0000-00001A1F0000}"/>
    <cellStyle name="Normal 11 2 5 3 2" xfId="7960" xr:uid="{00000000-0005-0000-0000-00001B1F0000}"/>
    <cellStyle name="Normal 11 2 5 3 2 2" xfId="7961" xr:uid="{00000000-0005-0000-0000-00001C1F0000}"/>
    <cellStyle name="Normal 11 2 5 3 2 2 2" xfId="7962" xr:uid="{00000000-0005-0000-0000-00001D1F0000}"/>
    <cellStyle name="Normal 11 2 5 3 2 2 3" xfId="7963" xr:uid="{00000000-0005-0000-0000-00001E1F0000}"/>
    <cellStyle name="Normal 11 2 5 3 2 3" xfId="7964" xr:uid="{00000000-0005-0000-0000-00001F1F0000}"/>
    <cellStyle name="Normal 11 2 5 3 2 4" xfId="7965" xr:uid="{00000000-0005-0000-0000-0000201F0000}"/>
    <cellStyle name="Normal 11 2 5 3 3" xfId="7966" xr:uid="{00000000-0005-0000-0000-0000211F0000}"/>
    <cellStyle name="Normal 11 2 5 3 3 2" xfId="7967" xr:uid="{00000000-0005-0000-0000-0000221F0000}"/>
    <cellStyle name="Normal 11 2 5 3 3 2 2" xfId="7968" xr:uid="{00000000-0005-0000-0000-0000231F0000}"/>
    <cellStyle name="Normal 11 2 5 3 3 2 3" xfId="7969" xr:uid="{00000000-0005-0000-0000-0000241F0000}"/>
    <cellStyle name="Normal 11 2 5 3 3 3" xfId="7970" xr:uid="{00000000-0005-0000-0000-0000251F0000}"/>
    <cellStyle name="Normal 11 2 5 3 3 4" xfId="7971" xr:uid="{00000000-0005-0000-0000-0000261F0000}"/>
    <cellStyle name="Normal 11 2 5 3 4" xfId="7972" xr:uid="{00000000-0005-0000-0000-0000271F0000}"/>
    <cellStyle name="Normal 11 2 5 3 4 2" xfId="7973" xr:uid="{00000000-0005-0000-0000-0000281F0000}"/>
    <cellStyle name="Normal 11 2 5 3 4 2 2" xfId="7974" xr:uid="{00000000-0005-0000-0000-0000291F0000}"/>
    <cellStyle name="Normal 11 2 5 3 4 2 3" xfId="7975" xr:uid="{00000000-0005-0000-0000-00002A1F0000}"/>
    <cellStyle name="Normal 11 2 5 3 4 3" xfId="7976" xr:uid="{00000000-0005-0000-0000-00002B1F0000}"/>
    <cellStyle name="Normal 11 2 5 3 4 4" xfId="7977" xr:uid="{00000000-0005-0000-0000-00002C1F0000}"/>
    <cellStyle name="Normal 11 2 5 3 5" xfId="7978" xr:uid="{00000000-0005-0000-0000-00002D1F0000}"/>
    <cellStyle name="Normal 11 2 5 3 5 2" xfId="7979" xr:uid="{00000000-0005-0000-0000-00002E1F0000}"/>
    <cellStyle name="Normal 11 2 5 3 5 3" xfId="7980" xr:uid="{00000000-0005-0000-0000-00002F1F0000}"/>
    <cellStyle name="Normal 11 2 5 3 6" xfId="7981" xr:uid="{00000000-0005-0000-0000-0000301F0000}"/>
    <cellStyle name="Normal 11 2 5 3 6 2" xfId="7982" xr:uid="{00000000-0005-0000-0000-0000311F0000}"/>
    <cellStyle name="Normal 11 2 5 3 6 3" xfId="7983" xr:uid="{00000000-0005-0000-0000-0000321F0000}"/>
    <cellStyle name="Normal 11 2 5 3 7" xfId="7984" xr:uid="{00000000-0005-0000-0000-0000331F0000}"/>
    <cellStyle name="Normal 11 2 5 3 8" xfId="7985" xr:uid="{00000000-0005-0000-0000-0000341F0000}"/>
    <cellStyle name="Normal 11 2 5 3 9" xfId="7986" xr:uid="{00000000-0005-0000-0000-0000351F0000}"/>
    <cellStyle name="Normal 11 2 5 4" xfId="7987" xr:uid="{00000000-0005-0000-0000-0000361F0000}"/>
    <cellStyle name="Normal 11 2 5 4 2" xfId="7988" xr:uid="{00000000-0005-0000-0000-0000371F0000}"/>
    <cellStyle name="Normal 11 2 5 4 2 2" xfId="7989" xr:uid="{00000000-0005-0000-0000-0000381F0000}"/>
    <cellStyle name="Normal 11 2 5 4 2 3" xfId="7990" xr:uid="{00000000-0005-0000-0000-0000391F0000}"/>
    <cellStyle name="Normal 11 2 5 4 3" xfId="7991" xr:uid="{00000000-0005-0000-0000-00003A1F0000}"/>
    <cellStyle name="Normal 11 2 5 4 4" xfId="7992" xr:uid="{00000000-0005-0000-0000-00003B1F0000}"/>
    <cellStyle name="Normal 11 2 5 5" xfId="7993" xr:uid="{00000000-0005-0000-0000-00003C1F0000}"/>
    <cellStyle name="Normal 11 2 5 5 2" xfId="7994" xr:uid="{00000000-0005-0000-0000-00003D1F0000}"/>
    <cellStyle name="Normal 11 2 5 5 2 2" xfId="7995" xr:uid="{00000000-0005-0000-0000-00003E1F0000}"/>
    <cellStyle name="Normal 11 2 5 5 2 3" xfId="7996" xr:uid="{00000000-0005-0000-0000-00003F1F0000}"/>
    <cellStyle name="Normal 11 2 5 5 3" xfId="7997" xr:uid="{00000000-0005-0000-0000-0000401F0000}"/>
    <cellStyle name="Normal 11 2 5 5 4" xfId="7998" xr:uid="{00000000-0005-0000-0000-0000411F0000}"/>
    <cellStyle name="Normal 11 2 5 6" xfId="7999" xr:uid="{00000000-0005-0000-0000-0000421F0000}"/>
    <cellStyle name="Normal 11 2 5 6 2" xfId="8000" xr:uid="{00000000-0005-0000-0000-0000431F0000}"/>
    <cellStyle name="Normal 11 2 5 6 2 2" xfId="8001" xr:uid="{00000000-0005-0000-0000-0000441F0000}"/>
    <cellStyle name="Normal 11 2 5 6 2 3" xfId="8002" xr:uid="{00000000-0005-0000-0000-0000451F0000}"/>
    <cellStyle name="Normal 11 2 5 6 3" xfId="8003" xr:uid="{00000000-0005-0000-0000-0000461F0000}"/>
    <cellStyle name="Normal 11 2 5 6 4" xfId="8004" xr:uid="{00000000-0005-0000-0000-0000471F0000}"/>
    <cellStyle name="Normal 11 2 5 7" xfId="8005" xr:uid="{00000000-0005-0000-0000-0000481F0000}"/>
    <cellStyle name="Normal 11 2 5 7 2" xfId="8006" xr:uid="{00000000-0005-0000-0000-0000491F0000}"/>
    <cellStyle name="Normal 11 2 5 7 3" xfId="8007" xr:uid="{00000000-0005-0000-0000-00004A1F0000}"/>
    <cellStyle name="Normal 11 2 5 8" xfId="8008" xr:uid="{00000000-0005-0000-0000-00004B1F0000}"/>
    <cellStyle name="Normal 11 2 5 8 2" xfId="8009" xr:uid="{00000000-0005-0000-0000-00004C1F0000}"/>
    <cellStyle name="Normal 11 2 5 8 3" xfId="8010" xr:uid="{00000000-0005-0000-0000-00004D1F0000}"/>
    <cellStyle name="Normal 11 2 5 9" xfId="8011" xr:uid="{00000000-0005-0000-0000-00004E1F0000}"/>
    <cellStyle name="Normal 11 2 6" xfId="8012" xr:uid="{00000000-0005-0000-0000-00004F1F0000}"/>
    <cellStyle name="Normal 11 2 6 10" xfId="8013" xr:uid="{00000000-0005-0000-0000-0000501F0000}"/>
    <cellStyle name="Normal 11 2 6 2" xfId="8014" xr:uid="{00000000-0005-0000-0000-0000511F0000}"/>
    <cellStyle name="Normal 11 2 6 2 2" xfId="8015" xr:uid="{00000000-0005-0000-0000-0000521F0000}"/>
    <cellStyle name="Normal 11 2 6 2 2 2" xfId="8016" xr:uid="{00000000-0005-0000-0000-0000531F0000}"/>
    <cellStyle name="Normal 11 2 6 2 2 3" xfId="8017" xr:uid="{00000000-0005-0000-0000-0000541F0000}"/>
    <cellStyle name="Normal 11 2 6 2 3" xfId="8018" xr:uid="{00000000-0005-0000-0000-0000551F0000}"/>
    <cellStyle name="Normal 11 2 6 2 4" xfId="8019" xr:uid="{00000000-0005-0000-0000-0000561F0000}"/>
    <cellStyle name="Normal 11 2 6 3" xfId="8020" xr:uid="{00000000-0005-0000-0000-0000571F0000}"/>
    <cellStyle name="Normal 11 2 6 3 2" xfId="8021" xr:uid="{00000000-0005-0000-0000-0000581F0000}"/>
    <cellStyle name="Normal 11 2 6 3 2 2" xfId="8022" xr:uid="{00000000-0005-0000-0000-0000591F0000}"/>
    <cellStyle name="Normal 11 2 6 3 2 3" xfId="8023" xr:uid="{00000000-0005-0000-0000-00005A1F0000}"/>
    <cellStyle name="Normal 11 2 6 3 3" xfId="8024" xr:uid="{00000000-0005-0000-0000-00005B1F0000}"/>
    <cellStyle name="Normal 11 2 6 3 4" xfId="8025" xr:uid="{00000000-0005-0000-0000-00005C1F0000}"/>
    <cellStyle name="Normal 11 2 6 4" xfId="8026" xr:uid="{00000000-0005-0000-0000-00005D1F0000}"/>
    <cellStyle name="Normal 11 2 6 4 2" xfId="8027" xr:uid="{00000000-0005-0000-0000-00005E1F0000}"/>
    <cellStyle name="Normal 11 2 6 4 2 2" xfId="8028" xr:uid="{00000000-0005-0000-0000-00005F1F0000}"/>
    <cellStyle name="Normal 11 2 6 4 2 3" xfId="8029" xr:uid="{00000000-0005-0000-0000-0000601F0000}"/>
    <cellStyle name="Normal 11 2 6 4 3" xfId="8030" xr:uid="{00000000-0005-0000-0000-0000611F0000}"/>
    <cellStyle name="Normal 11 2 6 4 4" xfId="8031" xr:uid="{00000000-0005-0000-0000-0000621F0000}"/>
    <cellStyle name="Normal 11 2 6 5" xfId="8032" xr:uid="{00000000-0005-0000-0000-0000631F0000}"/>
    <cellStyle name="Normal 11 2 6 5 2" xfId="8033" xr:uid="{00000000-0005-0000-0000-0000641F0000}"/>
    <cellStyle name="Normal 11 2 6 5 2 2" xfId="8034" xr:uid="{00000000-0005-0000-0000-0000651F0000}"/>
    <cellStyle name="Normal 11 2 6 5 2 3" xfId="8035" xr:uid="{00000000-0005-0000-0000-0000661F0000}"/>
    <cellStyle name="Normal 11 2 6 5 3" xfId="8036" xr:uid="{00000000-0005-0000-0000-0000671F0000}"/>
    <cellStyle name="Normal 11 2 6 5 4" xfId="8037" xr:uid="{00000000-0005-0000-0000-0000681F0000}"/>
    <cellStyle name="Normal 11 2 6 6" xfId="8038" xr:uid="{00000000-0005-0000-0000-0000691F0000}"/>
    <cellStyle name="Normal 11 2 6 6 2" xfId="8039" xr:uid="{00000000-0005-0000-0000-00006A1F0000}"/>
    <cellStyle name="Normal 11 2 6 6 3" xfId="8040" xr:uid="{00000000-0005-0000-0000-00006B1F0000}"/>
    <cellStyle name="Normal 11 2 6 7" xfId="8041" xr:uid="{00000000-0005-0000-0000-00006C1F0000}"/>
    <cellStyle name="Normal 11 2 6 7 2" xfId="8042" xr:uid="{00000000-0005-0000-0000-00006D1F0000}"/>
    <cellStyle name="Normal 11 2 6 7 3" xfId="8043" xr:uid="{00000000-0005-0000-0000-00006E1F0000}"/>
    <cellStyle name="Normal 11 2 6 8" xfId="8044" xr:uid="{00000000-0005-0000-0000-00006F1F0000}"/>
    <cellStyle name="Normal 11 2 6 9" xfId="8045" xr:uid="{00000000-0005-0000-0000-0000701F0000}"/>
    <cellStyle name="Normal 11 2 7" xfId="8046" xr:uid="{00000000-0005-0000-0000-0000711F0000}"/>
    <cellStyle name="Normal 11 2 7 2" xfId="8047" xr:uid="{00000000-0005-0000-0000-0000721F0000}"/>
    <cellStyle name="Normal 11 2 7 2 2" xfId="8048" xr:uid="{00000000-0005-0000-0000-0000731F0000}"/>
    <cellStyle name="Normal 11 2 7 2 2 2" xfId="8049" xr:uid="{00000000-0005-0000-0000-0000741F0000}"/>
    <cellStyle name="Normal 11 2 7 2 2 3" xfId="8050" xr:uid="{00000000-0005-0000-0000-0000751F0000}"/>
    <cellStyle name="Normal 11 2 7 2 3" xfId="8051" xr:uid="{00000000-0005-0000-0000-0000761F0000}"/>
    <cellStyle name="Normal 11 2 7 2 4" xfId="8052" xr:uid="{00000000-0005-0000-0000-0000771F0000}"/>
    <cellStyle name="Normal 11 2 7 3" xfId="8053" xr:uid="{00000000-0005-0000-0000-0000781F0000}"/>
    <cellStyle name="Normal 11 2 7 3 2" xfId="8054" xr:uid="{00000000-0005-0000-0000-0000791F0000}"/>
    <cellStyle name="Normal 11 2 7 3 2 2" xfId="8055" xr:uid="{00000000-0005-0000-0000-00007A1F0000}"/>
    <cellStyle name="Normal 11 2 7 3 2 3" xfId="8056" xr:uid="{00000000-0005-0000-0000-00007B1F0000}"/>
    <cellStyle name="Normal 11 2 7 3 3" xfId="8057" xr:uid="{00000000-0005-0000-0000-00007C1F0000}"/>
    <cellStyle name="Normal 11 2 7 3 4" xfId="8058" xr:uid="{00000000-0005-0000-0000-00007D1F0000}"/>
    <cellStyle name="Normal 11 2 7 4" xfId="8059" xr:uid="{00000000-0005-0000-0000-00007E1F0000}"/>
    <cellStyle name="Normal 11 2 7 4 2" xfId="8060" xr:uid="{00000000-0005-0000-0000-00007F1F0000}"/>
    <cellStyle name="Normal 11 2 7 4 2 2" xfId="8061" xr:uid="{00000000-0005-0000-0000-0000801F0000}"/>
    <cellStyle name="Normal 11 2 7 4 2 3" xfId="8062" xr:uid="{00000000-0005-0000-0000-0000811F0000}"/>
    <cellStyle name="Normal 11 2 7 4 3" xfId="8063" xr:uid="{00000000-0005-0000-0000-0000821F0000}"/>
    <cellStyle name="Normal 11 2 7 4 4" xfId="8064" xr:uid="{00000000-0005-0000-0000-0000831F0000}"/>
    <cellStyle name="Normal 11 2 7 5" xfId="8065" xr:uid="{00000000-0005-0000-0000-0000841F0000}"/>
    <cellStyle name="Normal 11 2 7 5 2" xfId="8066" xr:uid="{00000000-0005-0000-0000-0000851F0000}"/>
    <cellStyle name="Normal 11 2 7 5 3" xfId="8067" xr:uid="{00000000-0005-0000-0000-0000861F0000}"/>
    <cellStyle name="Normal 11 2 7 6" xfId="8068" xr:uid="{00000000-0005-0000-0000-0000871F0000}"/>
    <cellStyle name="Normal 11 2 7 6 2" xfId="8069" xr:uid="{00000000-0005-0000-0000-0000881F0000}"/>
    <cellStyle name="Normal 11 2 7 6 3" xfId="8070" xr:uid="{00000000-0005-0000-0000-0000891F0000}"/>
    <cellStyle name="Normal 11 2 7 7" xfId="8071" xr:uid="{00000000-0005-0000-0000-00008A1F0000}"/>
    <cellStyle name="Normal 11 2 7 8" xfId="8072" xr:uid="{00000000-0005-0000-0000-00008B1F0000}"/>
    <cellStyle name="Normal 11 2 7 9" xfId="8073" xr:uid="{00000000-0005-0000-0000-00008C1F0000}"/>
    <cellStyle name="Normal 11 2 8" xfId="8074" xr:uid="{00000000-0005-0000-0000-00008D1F0000}"/>
    <cellStyle name="Normal 11 2 8 2" xfId="8075" xr:uid="{00000000-0005-0000-0000-00008E1F0000}"/>
    <cellStyle name="Normal 11 2 8 2 2" xfId="8076" xr:uid="{00000000-0005-0000-0000-00008F1F0000}"/>
    <cellStyle name="Normal 11 2 8 2 3" xfId="8077" xr:uid="{00000000-0005-0000-0000-0000901F0000}"/>
    <cellStyle name="Normal 11 2 8 3" xfId="8078" xr:uid="{00000000-0005-0000-0000-0000911F0000}"/>
    <cellStyle name="Normal 11 2 8 4" xfId="8079" xr:uid="{00000000-0005-0000-0000-0000921F0000}"/>
    <cellStyle name="Normal 11 2 9" xfId="8080" xr:uid="{00000000-0005-0000-0000-0000931F0000}"/>
    <cellStyle name="Normal 11 2 9 2" xfId="8081" xr:uid="{00000000-0005-0000-0000-0000941F0000}"/>
    <cellStyle name="Normal 11 2 9 2 2" xfId="8082" xr:uid="{00000000-0005-0000-0000-0000951F0000}"/>
    <cellStyle name="Normal 11 2 9 2 3" xfId="8083" xr:uid="{00000000-0005-0000-0000-0000961F0000}"/>
    <cellStyle name="Normal 11 2 9 3" xfId="8084" xr:uid="{00000000-0005-0000-0000-0000971F0000}"/>
    <cellStyle name="Normal 11 2 9 4" xfId="8085" xr:uid="{00000000-0005-0000-0000-0000981F0000}"/>
    <cellStyle name="Normal 11 3" xfId="8086" xr:uid="{00000000-0005-0000-0000-0000991F0000}"/>
    <cellStyle name="Normal 11 3 10" xfId="8087" xr:uid="{00000000-0005-0000-0000-00009A1F0000}"/>
    <cellStyle name="Normal 11 3 10 2" xfId="8088" xr:uid="{00000000-0005-0000-0000-00009B1F0000}"/>
    <cellStyle name="Normal 11 3 10 3" xfId="8089" xr:uid="{00000000-0005-0000-0000-00009C1F0000}"/>
    <cellStyle name="Normal 11 3 11" xfId="8090" xr:uid="{00000000-0005-0000-0000-00009D1F0000}"/>
    <cellStyle name="Normal 11 3 11 2" xfId="8091" xr:uid="{00000000-0005-0000-0000-00009E1F0000}"/>
    <cellStyle name="Normal 11 3 11 3" xfId="8092" xr:uid="{00000000-0005-0000-0000-00009F1F0000}"/>
    <cellStyle name="Normal 11 3 12" xfId="8093" xr:uid="{00000000-0005-0000-0000-0000A01F0000}"/>
    <cellStyle name="Normal 11 3 13" xfId="8094" xr:uid="{00000000-0005-0000-0000-0000A11F0000}"/>
    <cellStyle name="Normal 11 3 14" xfId="8095" xr:uid="{00000000-0005-0000-0000-0000A21F0000}"/>
    <cellStyle name="Normal 11 3 15" xfId="8096" xr:uid="{00000000-0005-0000-0000-0000A31F0000}"/>
    <cellStyle name="Normal 11 3 2" xfId="8097" xr:uid="{00000000-0005-0000-0000-0000A41F0000}"/>
    <cellStyle name="Normal 11 3 2 10" xfId="8098" xr:uid="{00000000-0005-0000-0000-0000A51F0000}"/>
    <cellStyle name="Normal 11 3 2 10 2" xfId="8099" xr:uid="{00000000-0005-0000-0000-0000A61F0000}"/>
    <cellStyle name="Normal 11 3 2 10 3" xfId="8100" xr:uid="{00000000-0005-0000-0000-0000A71F0000}"/>
    <cellStyle name="Normal 11 3 2 11" xfId="8101" xr:uid="{00000000-0005-0000-0000-0000A81F0000}"/>
    <cellStyle name="Normal 11 3 2 12" xfId="8102" xr:uid="{00000000-0005-0000-0000-0000A91F0000}"/>
    <cellStyle name="Normal 11 3 2 13" xfId="8103" xr:uid="{00000000-0005-0000-0000-0000AA1F0000}"/>
    <cellStyle name="Normal 11 3 2 2" xfId="8104" xr:uid="{00000000-0005-0000-0000-0000AB1F0000}"/>
    <cellStyle name="Normal 11 3 2 2 10" xfId="8105" xr:uid="{00000000-0005-0000-0000-0000AC1F0000}"/>
    <cellStyle name="Normal 11 3 2 2 11" xfId="8106" xr:uid="{00000000-0005-0000-0000-0000AD1F0000}"/>
    <cellStyle name="Normal 11 3 2 2 2" xfId="8107" xr:uid="{00000000-0005-0000-0000-0000AE1F0000}"/>
    <cellStyle name="Normal 11 3 2 2 2 10" xfId="8108" xr:uid="{00000000-0005-0000-0000-0000AF1F0000}"/>
    <cellStyle name="Normal 11 3 2 2 2 2" xfId="8109" xr:uid="{00000000-0005-0000-0000-0000B01F0000}"/>
    <cellStyle name="Normal 11 3 2 2 2 2 2" xfId="8110" xr:uid="{00000000-0005-0000-0000-0000B11F0000}"/>
    <cellStyle name="Normal 11 3 2 2 2 2 2 2" xfId="8111" xr:uid="{00000000-0005-0000-0000-0000B21F0000}"/>
    <cellStyle name="Normal 11 3 2 2 2 2 2 3" xfId="8112" xr:uid="{00000000-0005-0000-0000-0000B31F0000}"/>
    <cellStyle name="Normal 11 3 2 2 2 2 3" xfId="8113" xr:uid="{00000000-0005-0000-0000-0000B41F0000}"/>
    <cellStyle name="Normal 11 3 2 2 2 2 4" xfId="8114" xr:uid="{00000000-0005-0000-0000-0000B51F0000}"/>
    <cellStyle name="Normal 11 3 2 2 2 3" xfId="8115" xr:uid="{00000000-0005-0000-0000-0000B61F0000}"/>
    <cellStyle name="Normal 11 3 2 2 2 3 2" xfId="8116" xr:uid="{00000000-0005-0000-0000-0000B71F0000}"/>
    <cellStyle name="Normal 11 3 2 2 2 3 2 2" xfId="8117" xr:uid="{00000000-0005-0000-0000-0000B81F0000}"/>
    <cellStyle name="Normal 11 3 2 2 2 3 2 3" xfId="8118" xr:uid="{00000000-0005-0000-0000-0000B91F0000}"/>
    <cellStyle name="Normal 11 3 2 2 2 3 3" xfId="8119" xr:uid="{00000000-0005-0000-0000-0000BA1F0000}"/>
    <cellStyle name="Normal 11 3 2 2 2 3 4" xfId="8120" xr:uid="{00000000-0005-0000-0000-0000BB1F0000}"/>
    <cellStyle name="Normal 11 3 2 2 2 4" xfId="8121" xr:uid="{00000000-0005-0000-0000-0000BC1F0000}"/>
    <cellStyle name="Normal 11 3 2 2 2 4 2" xfId="8122" xr:uid="{00000000-0005-0000-0000-0000BD1F0000}"/>
    <cellStyle name="Normal 11 3 2 2 2 4 2 2" xfId="8123" xr:uid="{00000000-0005-0000-0000-0000BE1F0000}"/>
    <cellStyle name="Normal 11 3 2 2 2 4 2 3" xfId="8124" xr:uid="{00000000-0005-0000-0000-0000BF1F0000}"/>
    <cellStyle name="Normal 11 3 2 2 2 4 3" xfId="8125" xr:uid="{00000000-0005-0000-0000-0000C01F0000}"/>
    <cellStyle name="Normal 11 3 2 2 2 4 4" xfId="8126" xr:uid="{00000000-0005-0000-0000-0000C11F0000}"/>
    <cellStyle name="Normal 11 3 2 2 2 5" xfId="8127" xr:uid="{00000000-0005-0000-0000-0000C21F0000}"/>
    <cellStyle name="Normal 11 3 2 2 2 5 2" xfId="8128" xr:uid="{00000000-0005-0000-0000-0000C31F0000}"/>
    <cellStyle name="Normal 11 3 2 2 2 5 2 2" xfId="8129" xr:uid="{00000000-0005-0000-0000-0000C41F0000}"/>
    <cellStyle name="Normal 11 3 2 2 2 5 2 3" xfId="8130" xr:uid="{00000000-0005-0000-0000-0000C51F0000}"/>
    <cellStyle name="Normal 11 3 2 2 2 5 3" xfId="8131" xr:uid="{00000000-0005-0000-0000-0000C61F0000}"/>
    <cellStyle name="Normal 11 3 2 2 2 5 4" xfId="8132" xr:uid="{00000000-0005-0000-0000-0000C71F0000}"/>
    <cellStyle name="Normal 11 3 2 2 2 6" xfId="8133" xr:uid="{00000000-0005-0000-0000-0000C81F0000}"/>
    <cellStyle name="Normal 11 3 2 2 2 6 2" xfId="8134" xr:uid="{00000000-0005-0000-0000-0000C91F0000}"/>
    <cellStyle name="Normal 11 3 2 2 2 6 3" xfId="8135" xr:uid="{00000000-0005-0000-0000-0000CA1F0000}"/>
    <cellStyle name="Normal 11 3 2 2 2 7" xfId="8136" xr:uid="{00000000-0005-0000-0000-0000CB1F0000}"/>
    <cellStyle name="Normal 11 3 2 2 2 7 2" xfId="8137" xr:uid="{00000000-0005-0000-0000-0000CC1F0000}"/>
    <cellStyle name="Normal 11 3 2 2 2 7 3" xfId="8138" xr:uid="{00000000-0005-0000-0000-0000CD1F0000}"/>
    <cellStyle name="Normal 11 3 2 2 2 8" xfId="8139" xr:uid="{00000000-0005-0000-0000-0000CE1F0000}"/>
    <cellStyle name="Normal 11 3 2 2 2 9" xfId="8140" xr:uid="{00000000-0005-0000-0000-0000CF1F0000}"/>
    <cellStyle name="Normal 11 3 2 2 3" xfId="8141" xr:uid="{00000000-0005-0000-0000-0000D01F0000}"/>
    <cellStyle name="Normal 11 3 2 2 3 2" xfId="8142" xr:uid="{00000000-0005-0000-0000-0000D11F0000}"/>
    <cellStyle name="Normal 11 3 2 2 3 2 2" xfId="8143" xr:uid="{00000000-0005-0000-0000-0000D21F0000}"/>
    <cellStyle name="Normal 11 3 2 2 3 2 2 2" xfId="8144" xr:uid="{00000000-0005-0000-0000-0000D31F0000}"/>
    <cellStyle name="Normal 11 3 2 2 3 2 2 3" xfId="8145" xr:uid="{00000000-0005-0000-0000-0000D41F0000}"/>
    <cellStyle name="Normal 11 3 2 2 3 2 3" xfId="8146" xr:uid="{00000000-0005-0000-0000-0000D51F0000}"/>
    <cellStyle name="Normal 11 3 2 2 3 2 4" xfId="8147" xr:uid="{00000000-0005-0000-0000-0000D61F0000}"/>
    <cellStyle name="Normal 11 3 2 2 3 3" xfId="8148" xr:uid="{00000000-0005-0000-0000-0000D71F0000}"/>
    <cellStyle name="Normal 11 3 2 2 3 3 2" xfId="8149" xr:uid="{00000000-0005-0000-0000-0000D81F0000}"/>
    <cellStyle name="Normal 11 3 2 2 3 3 2 2" xfId="8150" xr:uid="{00000000-0005-0000-0000-0000D91F0000}"/>
    <cellStyle name="Normal 11 3 2 2 3 3 2 3" xfId="8151" xr:uid="{00000000-0005-0000-0000-0000DA1F0000}"/>
    <cellStyle name="Normal 11 3 2 2 3 3 3" xfId="8152" xr:uid="{00000000-0005-0000-0000-0000DB1F0000}"/>
    <cellStyle name="Normal 11 3 2 2 3 3 4" xfId="8153" xr:uid="{00000000-0005-0000-0000-0000DC1F0000}"/>
    <cellStyle name="Normal 11 3 2 2 3 4" xfId="8154" xr:uid="{00000000-0005-0000-0000-0000DD1F0000}"/>
    <cellStyle name="Normal 11 3 2 2 3 4 2" xfId="8155" xr:uid="{00000000-0005-0000-0000-0000DE1F0000}"/>
    <cellStyle name="Normal 11 3 2 2 3 4 2 2" xfId="8156" xr:uid="{00000000-0005-0000-0000-0000DF1F0000}"/>
    <cellStyle name="Normal 11 3 2 2 3 4 2 3" xfId="8157" xr:uid="{00000000-0005-0000-0000-0000E01F0000}"/>
    <cellStyle name="Normal 11 3 2 2 3 4 3" xfId="8158" xr:uid="{00000000-0005-0000-0000-0000E11F0000}"/>
    <cellStyle name="Normal 11 3 2 2 3 4 4" xfId="8159" xr:uid="{00000000-0005-0000-0000-0000E21F0000}"/>
    <cellStyle name="Normal 11 3 2 2 3 5" xfId="8160" xr:uid="{00000000-0005-0000-0000-0000E31F0000}"/>
    <cellStyle name="Normal 11 3 2 2 3 5 2" xfId="8161" xr:uid="{00000000-0005-0000-0000-0000E41F0000}"/>
    <cellStyle name="Normal 11 3 2 2 3 5 3" xfId="8162" xr:uid="{00000000-0005-0000-0000-0000E51F0000}"/>
    <cellStyle name="Normal 11 3 2 2 3 6" xfId="8163" xr:uid="{00000000-0005-0000-0000-0000E61F0000}"/>
    <cellStyle name="Normal 11 3 2 2 3 6 2" xfId="8164" xr:uid="{00000000-0005-0000-0000-0000E71F0000}"/>
    <cellStyle name="Normal 11 3 2 2 3 6 3" xfId="8165" xr:uid="{00000000-0005-0000-0000-0000E81F0000}"/>
    <cellStyle name="Normal 11 3 2 2 3 7" xfId="8166" xr:uid="{00000000-0005-0000-0000-0000E91F0000}"/>
    <cellStyle name="Normal 11 3 2 2 3 8" xfId="8167" xr:uid="{00000000-0005-0000-0000-0000EA1F0000}"/>
    <cellStyle name="Normal 11 3 2 2 3 9" xfId="8168" xr:uid="{00000000-0005-0000-0000-0000EB1F0000}"/>
    <cellStyle name="Normal 11 3 2 2 4" xfId="8169" xr:uid="{00000000-0005-0000-0000-0000EC1F0000}"/>
    <cellStyle name="Normal 11 3 2 2 4 2" xfId="8170" xr:uid="{00000000-0005-0000-0000-0000ED1F0000}"/>
    <cellStyle name="Normal 11 3 2 2 4 2 2" xfId="8171" xr:uid="{00000000-0005-0000-0000-0000EE1F0000}"/>
    <cellStyle name="Normal 11 3 2 2 4 2 3" xfId="8172" xr:uid="{00000000-0005-0000-0000-0000EF1F0000}"/>
    <cellStyle name="Normal 11 3 2 2 4 3" xfId="8173" xr:uid="{00000000-0005-0000-0000-0000F01F0000}"/>
    <cellStyle name="Normal 11 3 2 2 4 4" xfId="8174" xr:uid="{00000000-0005-0000-0000-0000F11F0000}"/>
    <cellStyle name="Normal 11 3 2 2 5" xfId="8175" xr:uid="{00000000-0005-0000-0000-0000F21F0000}"/>
    <cellStyle name="Normal 11 3 2 2 5 2" xfId="8176" xr:uid="{00000000-0005-0000-0000-0000F31F0000}"/>
    <cellStyle name="Normal 11 3 2 2 5 2 2" xfId="8177" xr:uid="{00000000-0005-0000-0000-0000F41F0000}"/>
    <cellStyle name="Normal 11 3 2 2 5 2 3" xfId="8178" xr:uid="{00000000-0005-0000-0000-0000F51F0000}"/>
    <cellStyle name="Normal 11 3 2 2 5 3" xfId="8179" xr:uid="{00000000-0005-0000-0000-0000F61F0000}"/>
    <cellStyle name="Normal 11 3 2 2 5 4" xfId="8180" xr:uid="{00000000-0005-0000-0000-0000F71F0000}"/>
    <cellStyle name="Normal 11 3 2 2 6" xfId="8181" xr:uid="{00000000-0005-0000-0000-0000F81F0000}"/>
    <cellStyle name="Normal 11 3 2 2 6 2" xfId="8182" xr:uid="{00000000-0005-0000-0000-0000F91F0000}"/>
    <cellStyle name="Normal 11 3 2 2 6 2 2" xfId="8183" xr:uid="{00000000-0005-0000-0000-0000FA1F0000}"/>
    <cellStyle name="Normal 11 3 2 2 6 2 3" xfId="8184" xr:uid="{00000000-0005-0000-0000-0000FB1F0000}"/>
    <cellStyle name="Normal 11 3 2 2 6 3" xfId="8185" xr:uid="{00000000-0005-0000-0000-0000FC1F0000}"/>
    <cellStyle name="Normal 11 3 2 2 6 4" xfId="8186" xr:uid="{00000000-0005-0000-0000-0000FD1F0000}"/>
    <cellStyle name="Normal 11 3 2 2 7" xfId="8187" xr:uid="{00000000-0005-0000-0000-0000FE1F0000}"/>
    <cellStyle name="Normal 11 3 2 2 7 2" xfId="8188" xr:uid="{00000000-0005-0000-0000-0000FF1F0000}"/>
    <cellStyle name="Normal 11 3 2 2 7 3" xfId="8189" xr:uid="{00000000-0005-0000-0000-000000200000}"/>
    <cellStyle name="Normal 11 3 2 2 8" xfId="8190" xr:uid="{00000000-0005-0000-0000-000001200000}"/>
    <cellStyle name="Normal 11 3 2 2 8 2" xfId="8191" xr:uid="{00000000-0005-0000-0000-000002200000}"/>
    <cellStyle name="Normal 11 3 2 2 8 3" xfId="8192" xr:uid="{00000000-0005-0000-0000-000003200000}"/>
    <cellStyle name="Normal 11 3 2 2 9" xfId="8193" xr:uid="{00000000-0005-0000-0000-000004200000}"/>
    <cellStyle name="Normal 11 3 2 3" xfId="8194" xr:uid="{00000000-0005-0000-0000-000005200000}"/>
    <cellStyle name="Normal 11 3 2 3 10" xfId="8195" xr:uid="{00000000-0005-0000-0000-000006200000}"/>
    <cellStyle name="Normal 11 3 2 3 11" xfId="8196" xr:uid="{00000000-0005-0000-0000-000007200000}"/>
    <cellStyle name="Normal 11 3 2 3 2" xfId="8197" xr:uid="{00000000-0005-0000-0000-000008200000}"/>
    <cellStyle name="Normal 11 3 2 3 2 10" xfId="8198" xr:uid="{00000000-0005-0000-0000-000009200000}"/>
    <cellStyle name="Normal 11 3 2 3 2 2" xfId="8199" xr:uid="{00000000-0005-0000-0000-00000A200000}"/>
    <cellStyle name="Normal 11 3 2 3 2 2 2" xfId="8200" xr:uid="{00000000-0005-0000-0000-00000B200000}"/>
    <cellStyle name="Normal 11 3 2 3 2 2 2 2" xfId="8201" xr:uid="{00000000-0005-0000-0000-00000C200000}"/>
    <cellStyle name="Normal 11 3 2 3 2 2 2 3" xfId="8202" xr:uid="{00000000-0005-0000-0000-00000D200000}"/>
    <cellStyle name="Normal 11 3 2 3 2 2 3" xfId="8203" xr:uid="{00000000-0005-0000-0000-00000E200000}"/>
    <cellStyle name="Normal 11 3 2 3 2 2 4" xfId="8204" xr:uid="{00000000-0005-0000-0000-00000F200000}"/>
    <cellStyle name="Normal 11 3 2 3 2 3" xfId="8205" xr:uid="{00000000-0005-0000-0000-000010200000}"/>
    <cellStyle name="Normal 11 3 2 3 2 3 2" xfId="8206" xr:uid="{00000000-0005-0000-0000-000011200000}"/>
    <cellStyle name="Normal 11 3 2 3 2 3 2 2" xfId="8207" xr:uid="{00000000-0005-0000-0000-000012200000}"/>
    <cellStyle name="Normal 11 3 2 3 2 3 2 3" xfId="8208" xr:uid="{00000000-0005-0000-0000-000013200000}"/>
    <cellStyle name="Normal 11 3 2 3 2 3 3" xfId="8209" xr:uid="{00000000-0005-0000-0000-000014200000}"/>
    <cellStyle name="Normal 11 3 2 3 2 3 4" xfId="8210" xr:uid="{00000000-0005-0000-0000-000015200000}"/>
    <cellStyle name="Normal 11 3 2 3 2 4" xfId="8211" xr:uid="{00000000-0005-0000-0000-000016200000}"/>
    <cellStyle name="Normal 11 3 2 3 2 4 2" xfId="8212" xr:uid="{00000000-0005-0000-0000-000017200000}"/>
    <cellStyle name="Normal 11 3 2 3 2 4 2 2" xfId="8213" xr:uid="{00000000-0005-0000-0000-000018200000}"/>
    <cellStyle name="Normal 11 3 2 3 2 4 2 3" xfId="8214" xr:uid="{00000000-0005-0000-0000-000019200000}"/>
    <cellStyle name="Normal 11 3 2 3 2 4 3" xfId="8215" xr:uid="{00000000-0005-0000-0000-00001A200000}"/>
    <cellStyle name="Normal 11 3 2 3 2 4 4" xfId="8216" xr:uid="{00000000-0005-0000-0000-00001B200000}"/>
    <cellStyle name="Normal 11 3 2 3 2 5" xfId="8217" xr:uid="{00000000-0005-0000-0000-00001C200000}"/>
    <cellStyle name="Normal 11 3 2 3 2 5 2" xfId="8218" xr:uid="{00000000-0005-0000-0000-00001D200000}"/>
    <cellStyle name="Normal 11 3 2 3 2 5 2 2" xfId="8219" xr:uid="{00000000-0005-0000-0000-00001E200000}"/>
    <cellStyle name="Normal 11 3 2 3 2 5 2 3" xfId="8220" xr:uid="{00000000-0005-0000-0000-00001F200000}"/>
    <cellStyle name="Normal 11 3 2 3 2 5 3" xfId="8221" xr:uid="{00000000-0005-0000-0000-000020200000}"/>
    <cellStyle name="Normal 11 3 2 3 2 5 4" xfId="8222" xr:uid="{00000000-0005-0000-0000-000021200000}"/>
    <cellStyle name="Normal 11 3 2 3 2 6" xfId="8223" xr:uid="{00000000-0005-0000-0000-000022200000}"/>
    <cellStyle name="Normal 11 3 2 3 2 6 2" xfId="8224" xr:uid="{00000000-0005-0000-0000-000023200000}"/>
    <cellStyle name="Normal 11 3 2 3 2 6 3" xfId="8225" xr:uid="{00000000-0005-0000-0000-000024200000}"/>
    <cellStyle name="Normal 11 3 2 3 2 7" xfId="8226" xr:uid="{00000000-0005-0000-0000-000025200000}"/>
    <cellStyle name="Normal 11 3 2 3 2 7 2" xfId="8227" xr:uid="{00000000-0005-0000-0000-000026200000}"/>
    <cellStyle name="Normal 11 3 2 3 2 7 3" xfId="8228" xr:uid="{00000000-0005-0000-0000-000027200000}"/>
    <cellStyle name="Normal 11 3 2 3 2 8" xfId="8229" xr:uid="{00000000-0005-0000-0000-000028200000}"/>
    <cellStyle name="Normal 11 3 2 3 2 9" xfId="8230" xr:uid="{00000000-0005-0000-0000-000029200000}"/>
    <cellStyle name="Normal 11 3 2 3 3" xfId="8231" xr:uid="{00000000-0005-0000-0000-00002A200000}"/>
    <cellStyle name="Normal 11 3 2 3 3 2" xfId="8232" xr:uid="{00000000-0005-0000-0000-00002B200000}"/>
    <cellStyle name="Normal 11 3 2 3 3 2 2" xfId="8233" xr:uid="{00000000-0005-0000-0000-00002C200000}"/>
    <cellStyle name="Normal 11 3 2 3 3 2 2 2" xfId="8234" xr:uid="{00000000-0005-0000-0000-00002D200000}"/>
    <cellStyle name="Normal 11 3 2 3 3 2 2 3" xfId="8235" xr:uid="{00000000-0005-0000-0000-00002E200000}"/>
    <cellStyle name="Normal 11 3 2 3 3 2 3" xfId="8236" xr:uid="{00000000-0005-0000-0000-00002F200000}"/>
    <cellStyle name="Normal 11 3 2 3 3 2 4" xfId="8237" xr:uid="{00000000-0005-0000-0000-000030200000}"/>
    <cellStyle name="Normal 11 3 2 3 3 3" xfId="8238" xr:uid="{00000000-0005-0000-0000-000031200000}"/>
    <cellStyle name="Normal 11 3 2 3 3 3 2" xfId="8239" xr:uid="{00000000-0005-0000-0000-000032200000}"/>
    <cellStyle name="Normal 11 3 2 3 3 3 2 2" xfId="8240" xr:uid="{00000000-0005-0000-0000-000033200000}"/>
    <cellStyle name="Normal 11 3 2 3 3 3 2 3" xfId="8241" xr:uid="{00000000-0005-0000-0000-000034200000}"/>
    <cellStyle name="Normal 11 3 2 3 3 3 3" xfId="8242" xr:uid="{00000000-0005-0000-0000-000035200000}"/>
    <cellStyle name="Normal 11 3 2 3 3 3 4" xfId="8243" xr:uid="{00000000-0005-0000-0000-000036200000}"/>
    <cellStyle name="Normal 11 3 2 3 3 4" xfId="8244" xr:uid="{00000000-0005-0000-0000-000037200000}"/>
    <cellStyle name="Normal 11 3 2 3 3 4 2" xfId="8245" xr:uid="{00000000-0005-0000-0000-000038200000}"/>
    <cellStyle name="Normal 11 3 2 3 3 4 2 2" xfId="8246" xr:uid="{00000000-0005-0000-0000-000039200000}"/>
    <cellStyle name="Normal 11 3 2 3 3 4 2 3" xfId="8247" xr:uid="{00000000-0005-0000-0000-00003A200000}"/>
    <cellStyle name="Normal 11 3 2 3 3 4 3" xfId="8248" xr:uid="{00000000-0005-0000-0000-00003B200000}"/>
    <cellStyle name="Normal 11 3 2 3 3 4 4" xfId="8249" xr:uid="{00000000-0005-0000-0000-00003C200000}"/>
    <cellStyle name="Normal 11 3 2 3 3 5" xfId="8250" xr:uid="{00000000-0005-0000-0000-00003D200000}"/>
    <cellStyle name="Normal 11 3 2 3 3 5 2" xfId="8251" xr:uid="{00000000-0005-0000-0000-00003E200000}"/>
    <cellStyle name="Normal 11 3 2 3 3 5 3" xfId="8252" xr:uid="{00000000-0005-0000-0000-00003F200000}"/>
    <cellStyle name="Normal 11 3 2 3 3 6" xfId="8253" xr:uid="{00000000-0005-0000-0000-000040200000}"/>
    <cellStyle name="Normal 11 3 2 3 3 6 2" xfId="8254" xr:uid="{00000000-0005-0000-0000-000041200000}"/>
    <cellStyle name="Normal 11 3 2 3 3 6 3" xfId="8255" xr:uid="{00000000-0005-0000-0000-000042200000}"/>
    <cellStyle name="Normal 11 3 2 3 3 7" xfId="8256" xr:uid="{00000000-0005-0000-0000-000043200000}"/>
    <cellStyle name="Normal 11 3 2 3 3 8" xfId="8257" xr:uid="{00000000-0005-0000-0000-000044200000}"/>
    <cellStyle name="Normal 11 3 2 3 3 9" xfId="8258" xr:uid="{00000000-0005-0000-0000-000045200000}"/>
    <cellStyle name="Normal 11 3 2 3 4" xfId="8259" xr:uid="{00000000-0005-0000-0000-000046200000}"/>
    <cellStyle name="Normal 11 3 2 3 4 2" xfId="8260" xr:uid="{00000000-0005-0000-0000-000047200000}"/>
    <cellStyle name="Normal 11 3 2 3 4 2 2" xfId="8261" xr:uid="{00000000-0005-0000-0000-000048200000}"/>
    <cellStyle name="Normal 11 3 2 3 4 2 3" xfId="8262" xr:uid="{00000000-0005-0000-0000-000049200000}"/>
    <cellStyle name="Normal 11 3 2 3 4 3" xfId="8263" xr:uid="{00000000-0005-0000-0000-00004A200000}"/>
    <cellStyle name="Normal 11 3 2 3 4 4" xfId="8264" xr:uid="{00000000-0005-0000-0000-00004B200000}"/>
    <cellStyle name="Normal 11 3 2 3 5" xfId="8265" xr:uid="{00000000-0005-0000-0000-00004C200000}"/>
    <cellStyle name="Normal 11 3 2 3 5 2" xfId="8266" xr:uid="{00000000-0005-0000-0000-00004D200000}"/>
    <cellStyle name="Normal 11 3 2 3 5 2 2" xfId="8267" xr:uid="{00000000-0005-0000-0000-00004E200000}"/>
    <cellStyle name="Normal 11 3 2 3 5 2 3" xfId="8268" xr:uid="{00000000-0005-0000-0000-00004F200000}"/>
    <cellStyle name="Normal 11 3 2 3 5 3" xfId="8269" xr:uid="{00000000-0005-0000-0000-000050200000}"/>
    <cellStyle name="Normal 11 3 2 3 5 4" xfId="8270" xr:uid="{00000000-0005-0000-0000-000051200000}"/>
    <cellStyle name="Normal 11 3 2 3 6" xfId="8271" xr:uid="{00000000-0005-0000-0000-000052200000}"/>
    <cellStyle name="Normal 11 3 2 3 6 2" xfId="8272" xr:uid="{00000000-0005-0000-0000-000053200000}"/>
    <cellStyle name="Normal 11 3 2 3 6 2 2" xfId="8273" xr:uid="{00000000-0005-0000-0000-000054200000}"/>
    <cellStyle name="Normal 11 3 2 3 6 2 3" xfId="8274" xr:uid="{00000000-0005-0000-0000-000055200000}"/>
    <cellStyle name="Normal 11 3 2 3 6 3" xfId="8275" xr:uid="{00000000-0005-0000-0000-000056200000}"/>
    <cellStyle name="Normal 11 3 2 3 6 4" xfId="8276" xr:uid="{00000000-0005-0000-0000-000057200000}"/>
    <cellStyle name="Normal 11 3 2 3 7" xfId="8277" xr:uid="{00000000-0005-0000-0000-000058200000}"/>
    <cellStyle name="Normal 11 3 2 3 7 2" xfId="8278" xr:uid="{00000000-0005-0000-0000-000059200000}"/>
    <cellStyle name="Normal 11 3 2 3 7 3" xfId="8279" xr:uid="{00000000-0005-0000-0000-00005A200000}"/>
    <cellStyle name="Normal 11 3 2 3 8" xfId="8280" xr:uid="{00000000-0005-0000-0000-00005B200000}"/>
    <cellStyle name="Normal 11 3 2 3 8 2" xfId="8281" xr:uid="{00000000-0005-0000-0000-00005C200000}"/>
    <cellStyle name="Normal 11 3 2 3 8 3" xfId="8282" xr:uid="{00000000-0005-0000-0000-00005D200000}"/>
    <cellStyle name="Normal 11 3 2 3 9" xfId="8283" xr:uid="{00000000-0005-0000-0000-00005E200000}"/>
    <cellStyle name="Normal 11 3 2 4" xfId="8284" xr:uid="{00000000-0005-0000-0000-00005F200000}"/>
    <cellStyle name="Normal 11 3 2 4 10" xfId="8285" xr:uid="{00000000-0005-0000-0000-000060200000}"/>
    <cellStyle name="Normal 11 3 2 4 2" xfId="8286" xr:uid="{00000000-0005-0000-0000-000061200000}"/>
    <cellStyle name="Normal 11 3 2 4 2 2" xfId="8287" xr:uid="{00000000-0005-0000-0000-000062200000}"/>
    <cellStyle name="Normal 11 3 2 4 2 2 2" xfId="8288" xr:uid="{00000000-0005-0000-0000-000063200000}"/>
    <cellStyle name="Normal 11 3 2 4 2 2 3" xfId="8289" xr:uid="{00000000-0005-0000-0000-000064200000}"/>
    <cellStyle name="Normal 11 3 2 4 2 3" xfId="8290" xr:uid="{00000000-0005-0000-0000-000065200000}"/>
    <cellStyle name="Normal 11 3 2 4 2 4" xfId="8291" xr:uid="{00000000-0005-0000-0000-000066200000}"/>
    <cellStyle name="Normal 11 3 2 4 3" xfId="8292" xr:uid="{00000000-0005-0000-0000-000067200000}"/>
    <cellStyle name="Normal 11 3 2 4 3 2" xfId="8293" xr:uid="{00000000-0005-0000-0000-000068200000}"/>
    <cellStyle name="Normal 11 3 2 4 3 2 2" xfId="8294" xr:uid="{00000000-0005-0000-0000-000069200000}"/>
    <cellStyle name="Normal 11 3 2 4 3 2 3" xfId="8295" xr:uid="{00000000-0005-0000-0000-00006A200000}"/>
    <cellStyle name="Normal 11 3 2 4 3 3" xfId="8296" xr:uid="{00000000-0005-0000-0000-00006B200000}"/>
    <cellStyle name="Normal 11 3 2 4 3 4" xfId="8297" xr:uid="{00000000-0005-0000-0000-00006C200000}"/>
    <cellStyle name="Normal 11 3 2 4 4" xfId="8298" xr:uid="{00000000-0005-0000-0000-00006D200000}"/>
    <cellStyle name="Normal 11 3 2 4 4 2" xfId="8299" xr:uid="{00000000-0005-0000-0000-00006E200000}"/>
    <cellStyle name="Normal 11 3 2 4 4 2 2" xfId="8300" xr:uid="{00000000-0005-0000-0000-00006F200000}"/>
    <cellStyle name="Normal 11 3 2 4 4 2 3" xfId="8301" xr:uid="{00000000-0005-0000-0000-000070200000}"/>
    <cellStyle name="Normal 11 3 2 4 4 3" xfId="8302" xr:uid="{00000000-0005-0000-0000-000071200000}"/>
    <cellStyle name="Normal 11 3 2 4 4 4" xfId="8303" xr:uid="{00000000-0005-0000-0000-000072200000}"/>
    <cellStyle name="Normal 11 3 2 4 5" xfId="8304" xr:uid="{00000000-0005-0000-0000-000073200000}"/>
    <cellStyle name="Normal 11 3 2 4 5 2" xfId="8305" xr:uid="{00000000-0005-0000-0000-000074200000}"/>
    <cellStyle name="Normal 11 3 2 4 5 2 2" xfId="8306" xr:uid="{00000000-0005-0000-0000-000075200000}"/>
    <cellStyle name="Normal 11 3 2 4 5 2 3" xfId="8307" xr:uid="{00000000-0005-0000-0000-000076200000}"/>
    <cellStyle name="Normal 11 3 2 4 5 3" xfId="8308" xr:uid="{00000000-0005-0000-0000-000077200000}"/>
    <cellStyle name="Normal 11 3 2 4 5 4" xfId="8309" xr:uid="{00000000-0005-0000-0000-000078200000}"/>
    <cellStyle name="Normal 11 3 2 4 6" xfId="8310" xr:uid="{00000000-0005-0000-0000-000079200000}"/>
    <cellStyle name="Normal 11 3 2 4 6 2" xfId="8311" xr:uid="{00000000-0005-0000-0000-00007A200000}"/>
    <cellStyle name="Normal 11 3 2 4 6 3" xfId="8312" xr:uid="{00000000-0005-0000-0000-00007B200000}"/>
    <cellStyle name="Normal 11 3 2 4 7" xfId="8313" xr:uid="{00000000-0005-0000-0000-00007C200000}"/>
    <cellStyle name="Normal 11 3 2 4 7 2" xfId="8314" xr:uid="{00000000-0005-0000-0000-00007D200000}"/>
    <cellStyle name="Normal 11 3 2 4 7 3" xfId="8315" xr:uid="{00000000-0005-0000-0000-00007E200000}"/>
    <cellStyle name="Normal 11 3 2 4 8" xfId="8316" xr:uid="{00000000-0005-0000-0000-00007F200000}"/>
    <cellStyle name="Normal 11 3 2 4 9" xfId="8317" xr:uid="{00000000-0005-0000-0000-000080200000}"/>
    <cellStyle name="Normal 11 3 2 5" xfId="8318" xr:uid="{00000000-0005-0000-0000-000081200000}"/>
    <cellStyle name="Normal 11 3 2 5 2" xfId="8319" xr:uid="{00000000-0005-0000-0000-000082200000}"/>
    <cellStyle name="Normal 11 3 2 5 2 2" xfId="8320" xr:uid="{00000000-0005-0000-0000-000083200000}"/>
    <cellStyle name="Normal 11 3 2 5 2 2 2" xfId="8321" xr:uid="{00000000-0005-0000-0000-000084200000}"/>
    <cellStyle name="Normal 11 3 2 5 2 2 3" xfId="8322" xr:uid="{00000000-0005-0000-0000-000085200000}"/>
    <cellStyle name="Normal 11 3 2 5 2 3" xfId="8323" xr:uid="{00000000-0005-0000-0000-000086200000}"/>
    <cellStyle name="Normal 11 3 2 5 2 4" xfId="8324" xr:uid="{00000000-0005-0000-0000-000087200000}"/>
    <cellStyle name="Normal 11 3 2 5 3" xfId="8325" xr:uid="{00000000-0005-0000-0000-000088200000}"/>
    <cellStyle name="Normal 11 3 2 5 3 2" xfId="8326" xr:uid="{00000000-0005-0000-0000-000089200000}"/>
    <cellStyle name="Normal 11 3 2 5 3 2 2" xfId="8327" xr:uid="{00000000-0005-0000-0000-00008A200000}"/>
    <cellStyle name="Normal 11 3 2 5 3 2 3" xfId="8328" xr:uid="{00000000-0005-0000-0000-00008B200000}"/>
    <cellStyle name="Normal 11 3 2 5 3 3" xfId="8329" xr:uid="{00000000-0005-0000-0000-00008C200000}"/>
    <cellStyle name="Normal 11 3 2 5 3 4" xfId="8330" xr:uid="{00000000-0005-0000-0000-00008D200000}"/>
    <cellStyle name="Normal 11 3 2 5 4" xfId="8331" xr:uid="{00000000-0005-0000-0000-00008E200000}"/>
    <cellStyle name="Normal 11 3 2 5 4 2" xfId="8332" xr:uid="{00000000-0005-0000-0000-00008F200000}"/>
    <cellStyle name="Normal 11 3 2 5 4 2 2" xfId="8333" xr:uid="{00000000-0005-0000-0000-000090200000}"/>
    <cellStyle name="Normal 11 3 2 5 4 2 3" xfId="8334" xr:uid="{00000000-0005-0000-0000-000091200000}"/>
    <cellStyle name="Normal 11 3 2 5 4 3" xfId="8335" xr:uid="{00000000-0005-0000-0000-000092200000}"/>
    <cellStyle name="Normal 11 3 2 5 4 4" xfId="8336" xr:uid="{00000000-0005-0000-0000-000093200000}"/>
    <cellStyle name="Normal 11 3 2 5 5" xfId="8337" xr:uid="{00000000-0005-0000-0000-000094200000}"/>
    <cellStyle name="Normal 11 3 2 5 5 2" xfId="8338" xr:uid="{00000000-0005-0000-0000-000095200000}"/>
    <cellStyle name="Normal 11 3 2 5 5 3" xfId="8339" xr:uid="{00000000-0005-0000-0000-000096200000}"/>
    <cellStyle name="Normal 11 3 2 5 6" xfId="8340" xr:uid="{00000000-0005-0000-0000-000097200000}"/>
    <cellStyle name="Normal 11 3 2 5 6 2" xfId="8341" xr:uid="{00000000-0005-0000-0000-000098200000}"/>
    <cellStyle name="Normal 11 3 2 5 6 3" xfId="8342" xr:uid="{00000000-0005-0000-0000-000099200000}"/>
    <cellStyle name="Normal 11 3 2 5 7" xfId="8343" xr:uid="{00000000-0005-0000-0000-00009A200000}"/>
    <cellStyle name="Normal 11 3 2 5 8" xfId="8344" xr:uid="{00000000-0005-0000-0000-00009B200000}"/>
    <cellStyle name="Normal 11 3 2 5 9" xfId="8345" xr:uid="{00000000-0005-0000-0000-00009C200000}"/>
    <cellStyle name="Normal 11 3 2 6" xfId="8346" xr:uid="{00000000-0005-0000-0000-00009D200000}"/>
    <cellStyle name="Normal 11 3 2 6 2" xfId="8347" xr:uid="{00000000-0005-0000-0000-00009E200000}"/>
    <cellStyle name="Normal 11 3 2 6 2 2" xfId="8348" xr:uid="{00000000-0005-0000-0000-00009F200000}"/>
    <cellStyle name="Normal 11 3 2 6 2 3" xfId="8349" xr:uid="{00000000-0005-0000-0000-0000A0200000}"/>
    <cellStyle name="Normal 11 3 2 6 3" xfId="8350" xr:uid="{00000000-0005-0000-0000-0000A1200000}"/>
    <cellStyle name="Normal 11 3 2 6 4" xfId="8351" xr:uid="{00000000-0005-0000-0000-0000A2200000}"/>
    <cellStyle name="Normal 11 3 2 7" xfId="8352" xr:uid="{00000000-0005-0000-0000-0000A3200000}"/>
    <cellStyle name="Normal 11 3 2 7 2" xfId="8353" xr:uid="{00000000-0005-0000-0000-0000A4200000}"/>
    <cellStyle name="Normal 11 3 2 7 2 2" xfId="8354" xr:uid="{00000000-0005-0000-0000-0000A5200000}"/>
    <cellStyle name="Normal 11 3 2 7 2 3" xfId="8355" xr:uid="{00000000-0005-0000-0000-0000A6200000}"/>
    <cellStyle name="Normal 11 3 2 7 3" xfId="8356" xr:uid="{00000000-0005-0000-0000-0000A7200000}"/>
    <cellStyle name="Normal 11 3 2 7 4" xfId="8357" xr:uid="{00000000-0005-0000-0000-0000A8200000}"/>
    <cellStyle name="Normal 11 3 2 8" xfId="8358" xr:uid="{00000000-0005-0000-0000-0000A9200000}"/>
    <cellStyle name="Normal 11 3 2 8 2" xfId="8359" xr:uid="{00000000-0005-0000-0000-0000AA200000}"/>
    <cellStyle name="Normal 11 3 2 8 2 2" xfId="8360" xr:uid="{00000000-0005-0000-0000-0000AB200000}"/>
    <cellStyle name="Normal 11 3 2 8 2 3" xfId="8361" xr:uid="{00000000-0005-0000-0000-0000AC200000}"/>
    <cellStyle name="Normal 11 3 2 8 3" xfId="8362" xr:uid="{00000000-0005-0000-0000-0000AD200000}"/>
    <cellStyle name="Normal 11 3 2 8 4" xfId="8363" xr:uid="{00000000-0005-0000-0000-0000AE200000}"/>
    <cellStyle name="Normal 11 3 2 9" xfId="8364" xr:uid="{00000000-0005-0000-0000-0000AF200000}"/>
    <cellStyle name="Normal 11 3 2 9 2" xfId="8365" xr:uid="{00000000-0005-0000-0000-0000B0200000}"/>
    <cellStyle name="Normal 11 3 2 9 3" xfId="8366" xr:uid="{00000000-0005-0000-0000-0000B1200000}"/>
    <cellStyle name="Normal 11 3 3" xfId="8367" xr:uid="{00000000-0005-0000-0000-0000B2200000}"/>
    <cellStyle name="Normal 11 3 3 10" xfId="8368" xr:uid="{00000000-0005-0000-0000-0000B3200000}"/>
    <cellStyle name="Normal 11 3 3 11" xfId="8369" xr:uid="{00000000-0005-0000-0000-0000B4200000}"/>
    <cellStyle name="Normal 11 3 3 2" xfId="8370" xr:uid="{00000000-0005-0000-0000-0000B5200000}"/>
    <cellStyle name="Normal 11 3 3 2 10" xfId="8371" xr:uid="{00000000-0005-0000-0000-0000B6200000}"/>
    <cellStyle name="Normal 11 3 3 2 2" xfId="8372" xr:uid="{00000000-0005-0000-0000-0000B7200000}"/>
    <cellStyle name="Normal 11 3 3 2 2 2" xfId="8373" xr:uid="{00000000-0005-0000-0000-0000B8200000}"/>
    <cellStyle name="Normal 11 3 3 2 2 2 2" xfId="8374" xr:uid="{00000000-0005-0000-0000-0000B9200000}"/>
    <cellStyle name="Normal 11 3 3 2 2 2 3" xfId="8375" xr:uid="{00000000-0005-0000-0000-0000BA200000}"/>
    <cellStyle name="Normal 11 3 3 2 2 3" xfId="8376" xr:uid="{00000000-0005-0000-0000-0000BB200000}"/>
    <cellStyle name="Normal 11 3 3 2 2 4" xfId="8377" xr:uid="{00000000-0005-0000-0000-0000BC200000}"/>
    <cellStyle name="Normal 11 3 3 2 3" xfId="8378" xr:uid="{00000000-0005-0000-0000-0000BD200000}"/>
    <cellStyle name="Normal 11 3 3 2 3 2" xfId="8379" xr:uid="{00000000-0005-0000-0000-0000BE200000}"/>
    <cellStyle name="Normal 11 3 3 2 3 2 2" xfId="8380" xr:uid="{00000000-0005-0000-0000-0000BF200000}"/>
    <cellStyle name="Normal 11 3 3 2 3 2 3" xfId="8381" xr:uid="{00000000-0005-0000-0000-0000C0200000}"/>
    <cellStyle name="Normal 11 3 3 2 3 3" xfId="8382" xr:uid="{00000000-0005-0000-0000-0000C1200000}"/>
    <cellStyle name="Normal 11 3 3 2 3 4" xfId="8383" xr:uid="{00000000-0005-0000-0000-0000C2200000}"/>
    <cellStyle name="Normal 11 3 3 2 4" xfId="8384" xr:uid="{00000000-0005-0000-0000-0000C3200000}"/>
    <cellStyle name="Normal 11 3 3 2 4 2" xfId="8385" xr:uid="{00000000-0005-0000-0000-0000C4200000}"/>
    <cellStyle name="Normal 11 3 3 2 4 2 2" xfId="8386" xr:uid="{00000000-0005-0000-0000-0000C5200000}"/>
    <cellStyle name="Normal 11 3 3 2 4 2 3" xfId="8387" xr:uid="{00000000-0005-0000-0000-0000C6200000}"/>
    <cellStyle name="Normal 11 3 3 2 4 3" xfId="8388" xr:uid="{00000000-0005-0000-0000-0000C7200000}"/>
    <cellStyle name="Normal 11 3 3 2 4 4" xfId="8389" xr:uid="{00000000-0005-0000-0000-0000C8200000}"/>
    <cellStyle name="Normal 11 3 3 2 5" xfId="8390" xr:uid="{00000000-0005-0000-0000-0000C9200000}"/>
    <cellStyle name="Normal 11 3 3 2 5 2" xfId="8391" xr:uid="{00000000-0005-0000-0000-0000CA200000}"/>
    <cellStyle name="Normal 11 3 3 2 5 2 2" xfId="8392" xr:uid="{00000000-0005-0000-0000-0000CB200000}"/>
    <cellStyle name="Normal 11 3 3 2 5 2 3" xfId="8393" xr:uid="{00000000-0005-0000-0000-0000CC200000}"/>
    <cellStyle name="Normal 11 3 3 2 5 3" xfId="8394" xr:uid="{00000000-0005-0000-0000-0000CD200000}"/>
    <cellStyle name="Normal 11 3 3 2 5 4" xfId="8395" xr:uid="{00000000-0005-0000-0000-0000CE200000}"/>
    <cellStyle name="Normal 11 3 3 2 6" xfId="8396" xr:uid="{00000000-0005-0000-0000-0000CF200000}"/>
    <cellStyle name="Normal 11 3 3 2 6 2" xfId="8397" xr:uid="{00000000-0005-0000-0000-0000D0200000}"/>
    <cellStyle name="Normal 11 3 3 2 6 3" xfId="8398" xr:uid="{00000000-0005-0000-0000-0000D1200000}"/>
    <cellStyle name="Normal 11 3 3 2 7" xfId="8399" xr:uid="{00000000-0005-0000-0000-0000D2200000}"/>
    <cellStyle name="Normal 11 3 3 2 7 2" xfId="8400" xr:uid="{00000000-0005-0000-0000-0000D3200000}"/>
    <cellStyle name="Normal 11 3 3 2 7 3" xfId="8401" xr:uid="{00000000-0005-0000-0000-0000D4200000}"/>
    <cellStyle name="Normal 11 3 3 2 8" xfId="8402" xr:uid="{00000000-0005-0000-0000-0000D5200000}"/>
    <cellStyle name="Normal 11 3 3 2 9" xfId="8403" xr:uid="{00000000-0005-0000-0000-0000D6200000}"/>
    <cellStyle name="Normal 11 3 3 3" xfId="8404" xr:uid="{00000000-0005-0000-0000-0000D7200000}"/>
    <cellStyle name="Normal 11 3 3 3 2" xfId="8405" xr:uid="{00000000-0005-0000-0000-0000D8200000}"/>
    <cellStyle name="Normal 11 3 3 3 2 2" xfId="8406" xr:uid="{00000000-0005-0000-0000-0000D9200000}"/>
    <cellStyle name="Normal 11 3 3 3 2 2 2" xfId="8407" xr:uid="{00000000-0005-0000-0000-0000DA200000}"/>
    <cellStyle name="Normal 11 3 3 3 2 2 3" xfId="8408" xr:uid="{00000000-0005-0000-0000-0000DB200000}"/>
    <cellStyle name="Normal 11 3 3 3 2 3" xfId="8409" xr:uid="{00000000-0005-0000-0000-0000DC200000}"/>
    <cellStyle name="Normal 11 3 3 3 2 4" xfId="8410" xr:uid="{00000000-0005-0000-0000-0000DD200000}"/>
    <cellStyle name="Normal 11 3 3 3 3" xfId="8411" xr:uid="{00000000-0005-0000-0000-0000DE200000}"/>
    <cellStyle name="Normal 11 3 3 3 3 2" xfId="8412" xr:uid="{00000000-0005-0000-0000-0000DF200000}"/>
    <cellStyle name="Normal 11 3 3 3 3 2 2" xfId="8413" xr:uid="{00000000-0005-0000-0000-0000E0200000}"/>
    <cellStyle name="Normal 11 3 3 3 3 2 3" xfId="8414" xr:uid="{00000000-0005-0000-0000-0000E1200000}"/>
    <cellStyle name="Normal 11 3 3 3 3 3" xfId="8415" xr:uid="{00000000-0005-0000-0000-0000E2200000}"/>
    <cellStyle name="Normal 11 3 3 3 3 4" xfId="8416" xr:uid="{00000000-0005-0000-0000-0000E3200000}"/>
    <cellStyle name="Normal 11 3 3 3 4" xfId="8417" xr:uid="{00000000-0005-0000-0000-0000E4200000}"/>
    <cellStyle name="Normal 11 3 3 3 4 2" xfId="8418" xr:uid="{00000000-0005-0000-0000-0000E5200000}"/>
    <cellStyle name="Normal 11 3 3 3 4 2 2" xfId="8419" xr:uid="{00000000-0005-0000-0000-0000E6200000}"/>
    <cellStyle name="Normal 11 3 3 3 4 2 3" xfId="8420" xr:uid="{00000000-0005-0000-0000-0000E7200000}"/>
    <cellStyle name="Normal 11 3 3 3 4 3" xfId="8421" xr:uid="{00000000-0005-0000-0000-0000E8200000}"/>
    <cellStyle name="Normal 11 3 3 3 4 4" xfId="8422" xr:uid="{00000000-0005-0000-0000-0000E9200000}"/>
    <cellStyle name="Normal 11 3 3 3 5" xfId="8423" xr:uid="{00000000-0005-0000-0000-0000EA200000}"/>
    <cellStyle name="Normal 11 3 3 3 5 2" xfId="8424" xr:uid="{00000000-0005-0000-0000-0000EB200000}"/>
    <cellStyle name="Normal 11 3 3 3 5 3" xfId="8425" xr:uid="{00000000-0005-0000-0000-0000EC200000}"/>
    <cellStyle name="Normal 11 3 3 3 6" xfId="8426" xr:uid="{00000000-0005-0000-0000-0000ED200000}"/>
    <cellStyle name="Normal 11 3 3 3 6 2" xfId="8427" xr:uid="{00000000-0005-0000-0000-0000EE200000}"/>
    <cellStyle name="Normal 11 3 3 3 6 3" xfId="8428" xr:uid="{00000000-0005-0000-0000-0000EF200000}"/>
    <cellStyle name="Normal 11 3 3 3 7" xfId="8429" xr:uid="{00000000-0005-0000-0000-0000F0200000}"/>
    <cellStyle name="Normal 11 3 3 3 8" xfId="8430" xr:uid="{00000000-0005-0000-0000-0000F1200000}"/>
    <cellStyle name="Normal 11 3 3 3 9" xfId="8431" xr:uid="{00000000-0005-0000-0000-0000F2200000}"/>
    <cellStyle name="Normal 11 3 3 4" xfId="8432" xr:uid="{00000000-0005-0000-0000-0000F3200000}"/>
    <cellStyle name="Normal 11 3 3 4 2" xfId="8433" xr:uid="{00000000-0005-0000-0000-0000F4200000}"/>
    <cellStyle name="Normal 11 3 3 4 2 2" xfId="8434" xr:uid="{00000000-0005-0000-0000-0000F5200000}"/>
    <cellStyle name="Normal 11 3 3 4 2 3" xfId="8435" xr:uid="{00000000-0005-0000-0000-0000F6200000}"/>
    <cellStyle name="Normal 11 3 3 4 3" xfId="8436" xr:uid="{00000000-0005-0000-0000-0000F7200000}"/>
    <cellStyle name="Normal 11 3 3 4 4" xfId="8437" xr:uid="{00000000-0005-0000-0000-0000F8200000}"/>
    <cellStyle name="Normal 11 3 3 5" xfId="8438" xr:uid="{00000000-0005-0000-0000-0000F9200000}"/>
    <cellStyle name="Normal 11 3 3 5 2" xfId="8439" xr:uid="{00000000-0005-0000-0000-0000FA200000}"/>
    <cellStyle name="Normal 11 3 3 5 2 2" xfId="8440" xr:uid="{00000000-0005-0000-0000-0000FB200000}"/>
    <cellStyle name="Normal 11 3 3 5 2 3" xfId="8441" xr:uid="{00000000-0005-0000-0000-0000FC200000}"/>
    <cellStyle name="Normal 11 3 3 5 3" xfId="8442" xr:uid="{00000000-0005-0000-0000-0000FD200000}"/>
    <cellStyle name="Normal 11 3 3 5 4" xfId="8443" xr:uid="{00000000-0005-0000-0000-0000FE200000}"/>
    <cellStyle name="Normal 11 3 3 6" xfId="8444" xr:uid="{00000000-0005-0000-0000-0000FF200000}"/>
    <cellStyle name="Normal 11 3 3 6 2" xfId="8445" xr:uid="{00000000-0005-0000-0000-000000210000}"/>
    <cellStyle name="Normal 11 3 3 6 2 2" xfId="8446" xr:uid="{00000000-0005-0000-0000-000001210000}"/>
    <cellStyle name="Normal 11 3 3 6 2 3" xfId="8447" xr:uid="{00000000-0005-0000-0000-000002210000}"/>
    <cellStyle name="Normal 11 3 3 6 3" xfId="8448" xr:uid="{00000000-0005-0000-0000-000003210000}"/>
    <cellStyle name="Normal 11 3 3 6 4" xfId="8449" xr:uid="{00000000-0005-0000-0000-000004210000}"/>
    <cellStyle name="Normal 11 3 3 7" xfId="8450" xr:uid="{00000000-0005-0000-0000-000005210000}"/>
    <cellStyle name="Normal 11 3 3 7 2" xfId="8451" xr:uid="{00000000-0005-0000-0000-000006210000}"/>
    <cellStyle name="Normal 11 3 3 7 3" xfId="8452" xr:uid="{00000000-0005-0000-0000-000007210000}"/>
    <cellStyle name="Normal 11 3 3 8" xfId="8453" xr:uid="{00000000-0005-0000-0000-000008210000}"/>
    <cellStyle name="Normal 11 3 3 8 2" xfId="8454" xr:uid="{00000000-0005-0000-0000-000009210000}"/>
    <cellStyle name="Normal 11 3 3 8 3" xfId="8455" xr:uid="{00000000-0005-0000-0000-00000A210000}"/>
    <cellStyle name="Normal 11 3 3 9" xfId="8456" xr:uid="{00000000-0005-0000-0000-00000B210000}"/>
    <cellStyle name="Normal 11 3 4" xfId="8457" xr:uid="{00000000-0005-0000-0000-00000C210000}"/>
    <cellStyle name="Normal 11 3 4 10" xfId="8458" xr:uid="{00000000-0005-0000-0000-00000D210000}"/>
    <cellStyle name="Normal 11 3 4 11" xfId="8459" xr:uid="{00000000-0005-0000-0000-00000E210000}"/>
    <cellStyle name="Normal 11 3 4 2" xfId="8460" xr:uid="{00000000-0005-0000-0000-00000F210000}"/>
    <cellStyle name="Normal 11 3 4 2 10" xfId="8461" xr:uid="{00000000-0005-0000-0000-000010210000}"/>
    <cellStyle name="Normal 11 3 4 2 2" xfId="8462" xr:uid="{00000000-0005-0000-0000-000011210000}"/>
    <cellStyle name="Normal 11 3 4 2 2 2" xfId="8463" xr:uid="{00000000-0005-0000-0000-000012210000}"/>
    <cellStyle name="Normal 11 3 4 2 2 2 2" xfId="8464" xr:uid="{00000000-0005-0000-0000-000013210000}"/>
    <cellStyle name="Normal 11 3 4 2 2 2 3" xfId="8465" xr:uid="{00000000-0005-0000-0000-000014210000}"/>
    <cellStyle name="Normal 11 3 4 2 2 3" xfId="8466" xr:uid="{00000000-0005-0000-0000-000015210000}"/>
    <cellStyle name="Normal 11 3 4 2 2 4" xfId="8467" xr:uid="{00000000-0005-0000-0000-000016210000}"/>
    <cellStyle name="Normal 11 3 4 2 3" xfId="8468" xr:uid="{00000000-0005-0000-0000-000017210000}"/>
    <cellStyle name="Normal 11 3 4 2 3 2" xfId="8469" xr:uid="{00000000-0005-0000-0000-000018210000}"/>
    <cellStyle name="Normal 11 3 4 2 3 2 2" xfId="8470" xr:uid="{00000000-0005-0000-0000-000019210000}"/>
    <cellStyle name="Normal 11 3 4 2 3 2 3" xfId="8471" xr:uid="{00000000-0005-0000-0000-00001A210000}"/>
    <cellStyle name="Normal 11 3 4 2 3 3" xfId="8472" xr:uid="{00000000-0005-0000-0000-00001B210000}"/>
    <cellStyle name="Normal 11 3 4 2 3 4" xfId="8473" xr:uid="{00000000-0005-0000-0000-00001C210000}"/>
    <cellStyle name="Normal 11 3 4 2 4" xfId="8474" xr:uid="{00000000-0005-0000-0000-00001D210000}"/>
    <cellStyle name="Normal 11 3 4 2 4 2" xfId="8475" xr:uid="{00000000-0005-0000-0000-00001E210000}"/>
    <cellStyle name="Normal 11 3 4 2 4 2 2" xfId="8476" xr:uid="{00000000-0005-0000-0000-00001F210000}"/>
    <cellStyle name="Normal 11 3 4 2 4 2 3" xfId="8477" xr:uid="{00000000-0005-0000-0000-000020210000}"/>
    <cellStyle name="Normal 11 3 4 2 4 3" xfId="8478" xr:uid="{00000000-0005-0000-0000-000021210000}"/>
    <cellStyle name="Normal 11 3 4 2 4 4" xfId="8479" xr:uid="{00000000-0005-0000-0000-000022210000}"/>
    <cellStyle name="Normal 11 3 4 2 5" xfId="8480" xr:uid="{00000000-0005-0000-0000-000023210000}"/>
    <cellStyle name="Normal 11 3 4 2 5 2" xfId="8481" xr:uid="{00000000-0005-0000-0000-000024210000}"/>
    <cellStyle name="Normal 11 3 4 2 5 2 2" xfId="8482" xr:uid="{00000000-0005-0000-0000-000025210000}"/>
    <cellStyle name="Normal 11 3 4 2 5 2 3" xfId="8483" xr:uid="{00000000-0005-0000-0000-000026210000}"/>
    <cellStyle name="Normal 11 3 4 2 5 3" xfId="8484" xr:uid="{00000000-0005-0000-0000-000027210000}"/>
    <cellStyle name="Normal 11 3 4 2 5 4" xfId="8485" xr:uid="{00000000-0005-0000-0000-000028210000}"/>
    <cellStyle name="Normal 11 3 4 2 6" xfId="8486" xr:uid="{00000000-0005-0000-0000-000029210000}"/>
    <cellStyle name="Normal 11 3 4 2 6 2" xfId="8487" xr:uid="{00000000-0005-0000-0000-00002A210000}"/>
    <cellStyle name="Normal 11 3 4 2 6 3" xfId="8488" xr:uid="{00000000-0005-0000-0000-00002B210000}"/>
    <cellStyle name="Normal 11 3 4 2 7" xfId="8489" xr:uid="{00000000-0005-0000-0000-00002C210000}"/>
    <cellStyle name="Normal 11 3 4 2 7 2" xfId="8490" xr:uid="{00000000-0005-0000-0000-00002D210000}"/>
    <cellStyle name="Normal 11 3 4 2 7 3" xfId="8491" xr:uid="{00000000-0005-0000-0000-00002E210000}"/>
    <cellStyle name="Normal 11 3 4 2 8" xfId="8492" xr:uid="{00000000-0005-0000-0000-00002F210000}"/>
    <cellStyle name="Normal 11 3 4 2 9" xfId="8493" xr:uid="{00000000-0005-0000-0000-000030210000}"/>
    <cellStyle name="Normal 11 3 4 3" xfId="8494" xr:uid="{00000000-0005-0000-0000-000031210000}"/>
    <cellStyle name="Normal 11 3 4 3 2" xfId="8495" xr:uid="{00000000-0005-0000-0000-000032210000}"/>
    <cellStyle name="Normal 11 3 4 3 2 2" xfId="8496" xr:uid="{00000000-0005-0000-0000-000033210000}"/>
    <cellStyle name="Normal 11 3 4 3 2 2 2" xfId="8497" xr:uid="{00000000-0005-0000-0000-000034210000}"/>
    <cellStyle name="Normal 11 3 4 3 2 2 3" xfId="8498" xr:uid="{00000000-0005-0000-0000-000035210000}"/>
    <cellStyle name="Normal 11 3 4 3 2 3" xfId="8499" xr:uid="{00000000-0005-0000-0000-000036210000}"/>
    <cellStyle name="Normal 11 3 4 3 2 4" xfId="8500" xr:uid="{00000000-0005-0000-0000-000037210000}"/>
    <cellStyle name="Normal 11 3 4 3 3" xfId="8501" xr:uid="{00000000-0005-0000-0000-000038210000}"/>
    <cellStyle name="Normal 11 3 4 3 3 2" xfId="8502" xr:uid="{00000000-0005-0000-0000-000039210000}"/>
    <cellStyle name="Normal 11 3 4 3 3 2 2" xfId="8503" xr:uid="{00000000-0005-0000-0000-00003A210000}"/>
    <cellStyle name="Normal 11 3 4 3 3 2 3" xfId="8504" xr:uid="{00000000-0005-0000-0000-00003B210000}"/>
    <cellStyle name="Normal 11 3 4 3 3 3" xfId="8505" xr:uid="{00000000-0005-0000-0000-00003C210000}"/>
    <cellStyle name="Normal 11 3 4 3 3 4" xfId="8506" xr:uid="{00000000-0005-0000-0000-00003D210000}"/>
    <cellStyle name="Normal 11 3 4 3 4" xfId="8507" xr:uid="{00000000-0005-0000-0000-00003E210000}"/>
    <cellStyle name="Normal 11 3 4 3 4 2" xfId="8508" xr:uid="{00000000-0005-0000-0000-00003F210000}"/>
    <cellStyle name="Normal 11 3 4 3 4 2 2" xfId="8509" xr:uid="{00000000-0005-0000-0000-000040210000}"/>
    <cellStyle name="Normal 11 3 4 3 4 2 3" xfId="8510" xr:uid="{00000000-0005-0000-0000-000041210000}"/>
    <cellStyle name="Normal 11 3 4 3 4 3" xfId="8511" xr:uid="{00000000-0005-0000-0000-000042210000}"/>
    <cellStyle name="Normal 11 3 4 3 4 4" xfId="8512" xr:uid="{00000000-0005-0000-0000-000043210000}"/>
    <cellStyle name="Normal 11 3 4 3 5" xfId="8513" xr:uid="{00000000-0005-0000-0000-000044210000}"/>
    <cellStyle name="Normal 11 3 4 3 5 2" xfId="8514" xr:uid="{00000000-0005-0000-0000-000045210000}"/>
    <cellStyle name="Normal 11 3 4 3 5 3" xfId="8515" xr:uid="{00000000-0005-0000-0000-000046210000}"/>
    <cellStyle name="Normal 11 3 4 3 6" xfId="8516" xr:uid="{00000000-0005-0000-0000-000047210000}"/>
    <cellStyle name="Normal 11 3 4 3 6 2" xfId="8517" xr:uid="{00000000-0005-0000-0000-000048210000}"/>
    <cellStyle name="Normal 11 3 4 3 6 3" xfId="8518" xr:uid="{00000000-0005-0000-0000-000049210000}"/>
    <cellStyle name="Normal 11 3 4 3 7" xfId="8519" xr:uid="{00000000-0005-0000-0000-00004A210000}"/>
    <cellStyle name="Normal 11 3 4 3 8" xfId="8520" xr:uid="{00000000-0005-0000-0000-00004B210000}"/>
    <cellStyle name="Normal 11 3 4 3 9" xfId="8521" xr:uid="{00000000-0005-0000-0000-00004C210000}"/>
    <cellStyle name="Normal 11 3 4 4" xfId="8522" xr:uid="{00000000-0005-0000-0000-00004D210000}"/>
    <cellStyle name="Normal 11 3 4 4 2" xfId="8523" xr:uid="{00000000-0005-0000-0000-00004E210000}"/>
    <cellStyle name="Normal 11 3 4 4 2 2" xfId="8524" xr:uid="{00000000-0005-0000-0000-00004F210000}"/>
    <cellStyle name="Normal 11 3 4 4 2 3" xfId="8525" xr:uid="{00000000-0005-0000-0000-000050210000}"/>
    <cellStyle name="Normal 11 3 4 4 3" xfId="8526" xr:uid="{00000000-0005-0000-0000-000051210000}"/>
    <cellStyle name="Normal 11 3 4 4 4" xfId="8527" xr:uid="{00000000-0005-0000-0000-000052210000}"/>
    <cellStyle name="Normal 11 3 4 5" xfId="8528" xr:uid="{00000000-0005-0000-0000-000053210000}"/>
    <cellStyle name="Normal 11 3 4 5 2" xfId="8529" xr:uid="{00000000-0005-0000-0000-000054210000}"/>
    <cellStyle name="Normal 11 3 4 5 2 2" xfId="8530" xr:uid="{00000000-0005-0000-0000-000055210000}"/>
    <cellStyle name="Normal 11 3 4 5 2 3" xfId="8531" xr:uid="{00000000-0005-0000-0000-000056210000}"/>
    <cellStyle name="Normal 11 3 4 5 3" xfId="8532" xr:uid="{00000000-0005-0000-0000-000057210000}"/>
    <cellStyle name="Normal 11 3 4 5 4" xfId="8533" xr:uid="{00000000-0005-0000-0000-000058210000}"/>
    <cellStyle name="Normal 11 3 4 6" xfId="8534" xr:uid="{00000000-0005-0000-0000-000059210000}"/>
    <cellStyle name="Normal 11 3 4 6 2" xfId="8535" xr:uid="{00000000-0005-0000-0000-00005A210000}"/>
    <cellStyle name="Normal 11 3 4 6 2 2" xfId="8536" xr:uid="{00000000-0005-0000-0000-00005B210000}"/>
    <cellStyle name="Normal 11 3 4 6 2 3" xfId="8537" xr:uid="{00000000-0005-0000-0000-00005C210000}"/>
    <cellStyle name="Normal 11 3 4 6 3" xfId="8538" xr:uid="{00000000-0005-0000-0000-00005D210000}"/>
    <cellStyle name="Normal 11 3 4 6 4" xfId="8539" xr:uid="{00000000-0005-0000-0000-00005E210000}"/>
    <cellStyle name="Normal 11 3 4 7" xfId="8540" xr:uid="{00000000-0005-0000-0000-00005F210000}"/>
    <cellStyle name="Normal 11 3 4 7 2" xfId="8541" xr:uid="{00000000-0005-0000-0000-000060210000}"/>
    <cellStyle name="Normal 11 3 4 7 3" xfId="8542" xr:uid="{00000000-0005-0000-0000-000061210000}"/>
    <cellStyle name="Normal 11 3 4 8" xfId="8543" xr:uid="{00000000-0005-0000-0000-000062210000}"/>
    <cellStyle name="Normal 11 3 4 8 2" xfId="8544" xr:uid="{00000000-0005-0000-0000-000063210000}"/>
    <cellStyle name="Normal 11 3 4 8 3" xfId="8545" xr:uid="{00000000-0005-0000-0000-000064210000}"/>
    <cellStyle name="Normal 11 3 4 9" xfId="8546" xr:uid="{00000000-0005-0000-0000-000065210000}"/>
    <cellStyle name="Normal 11 3 5" xfId="8547" xr:uid="{00000000-0005-0000-0000-000066210000}"/>
    <cellStyle name="Normal 11 3 5 10" xfId="8548" xr:uid="{00000000-0005-0000-0000-000067210000}"/>
    <cellStyle name="Normal 11 3 5 2" xfId="8549" xr:uid="{00000000-0005-0000-0000-000068210000}"/>
    <cellStyle name="Normal 11 3 5 2 2" xfId="8550" xr:uid="{00000000-0005-0000-0000-000069210000}"/>
    <cellStyle name="Normal 11 3 5 2 2 2" xfId="8551" xr:uid="{00000000-0005-0000-0000-00006A210000}"/>
    <cellStyle name="Normal 11 3 5 2 2 3" xfId="8552" xr:uid="{00000000-0005-0000-0000-00006B210000}"/>
    <cellStyle name="Normal 11 3 5 2 3" xfId="8553" xr:uid="{00000000-0005-0000-0000-00006C210000}"/>
    <cellStyle name="Normal 11 3 5 2 4" xfId="8554" xr:uid="{00000000-0005-0000-0000-00006D210000}"/>
    <cellStyle name="Normal 11 3 5 3" xfId="8555" xr:uid="{00000000-0005-0000-0000-00006E210000}"/>
    <cellStyle name="Normal 11 3 5 3 2" xfId="8556" xr:uid="{00000000-0005-0000-0000-00006F210000}"/>
    <cellStyle name="Normal 11 3 5 3 2 2" xfId="8557" xr:uid="{00000000-0005-0000-0000-000070210000}"/>
    <cellStyle name="Normal 11 3 5 3 2 3" xfId="8558" xr:uid="{00000000-0005-0000-0000-000071210000}"/>
    <cellStyle name="Normal 11 3 5 3 3" xfId="8559" xr:uid="{00000000-0005-0000-0000-000072210000}"/>
    <cellStyle name="Normal 11 3 5 3 4" xfId="8560" xr:uid="{00000000-0005-0000-0000-000073210000}"/>
    <cellStyle name="Normal 11 3 5 4" xfId="8561" xr:uid="{00000000-0005-0000-0000-000074210000}"/>
    <cellStyle name="Normal 11 3 5 4 2" xfId="8562" xr:uid="{00000000-0005-0000-0000-000075210000}"/>
    <cellStyle name="Normal 11 3 5 4 2 2" xfId="8563" xr:uid="{00000000-0005-0000-0000-000076210000}"/>
    <cellStyle name="Normal 11 3 5 4 2 3" xfId="8564" xr:uid="{00000000-0005-0000-0000-000077210000}"/>
    <cellStyle name="Normal 11 3 5 4 3" xfId="8565" xr:uid="{00000000-0005-0000-0000-000078210000}"/>
    <cellStyle name="Normal 11 3 5 4 4" xfId="8566" xr:uid="{00000000-0005-0000-0000-000079210000}"/>
    <cellStyle name="Normal 11 3 5 5" xfId="8567" xr:uid="{00000000-0005-0000-0000-00007A210000}"/>
    <cellStyle name="Normal 11 3 5 5 2" xfId="8568" xr:uid="{00000000-0005-0000-0000-00007B210000}"/>
    <cellStyle name="Normal 11 3 5 5 2 2" xfId="8569" xr:uid="{00000000-0005-0000-0000-00007C210000}"/>
    <cellStyle name="Normal 11 3 5 5 2 3" xfId="8570" xr:uid="{00000000-0005-0000-0000-00007D210000}"/>
    <cellStyle name="Normal 11 3 5 5 3" xfId="8571" xr:uid="{00000000-0005-0000-0000-00007E210000}"/>
    <cellStyle name="Normal 11 3 5 5 4" xfId="8572" xr:uid="{00000000-0005-0000-0000-00007F210000}"/>
    <cellStyle name="Normal 11 3 5 6" xfId="8573" xr:uid="{00000000-0005-0000-0000-000080210000}"/>
    <cellStyle name="Normal 11 3 5 6 2" xfId="8574" xr:uid="{00000000-0005-0000-0000-000081210000}"/>
    <cellStyle name="Normal 11 3 5 6 3" xfId="8575" xr:uid="{00000000-0005-0000-0000-000082210000}"/>
    <cellStyle name="Normal 11 3 5 7" xfId="8576" xr:uid="{00000000-0005-0000-0000-000083210000}"/>
    <cellStyle name="Normal 11 3 5 7 2" xfId="8577" xr:uid="{00000000-0005-0000-0000-000084210000}"/>
    <cellStyle name="Normal 11 3 5 7 3" xfId="8578" xr:uid="{00000000-0005-0000-0000-000085210000}"/>
    <cellStyle name="Normal 11 3 5 8" xfId="8579" xr:uid="{00000000-0005-0000-0000-000086210000}"/>
    <cellStyle name="Normal 11 3 5 9" xfId="8580" xr:uid="{00000000-0005-0000-0000-000087210000}"/>
    <cellStyle name="Normal 11 3 6" xfId="8581" xr:uid="{00000000-0005-0000-0000-000088210000}"/>
    <cellStyle name="Normal 11 3 6 2" xfId="8582" xr:uid="{00000000-0005-0000-0000-000089210000}"/>
    <cellStyle name="Normal 11 3 6 2 2" xfId="8583" xr:uid="{00000000-0005-0000-0000-00008A210000}"/>
    <cellStyle name="Normal 11 3 6 2 2 2" xfId="8584" xr:uid="{00000000-0005-0000-0000-00008B210000}"/>
    <cellStyle name="Normal 11 3 6 2 2 3" xfId="8585" xr:uid="{00000000-0005-0000-0000-00008C210000}"/>
    <cellStyle name="Normal 11 3 6 2 3" xfId="8586" xr:uid="{00000000-0005-0000-0000-00008D210000}"/>
    <cellStyle name="Normal 11 3 6 2 4" xfId="8587" xr:uid="{00000000-0005-0000-0000-00008E210000}"/>
    <cellStyle name="Normal 11 3 6 3" xfId="8588" xr:uid="{00000000-0005-0000-0000-00008F210000}"/>
    <cellStyle name="Normal 11 3 6 3 2" xfId="8589" xr:uid="{00000000-0005-0000-0000-000090210000}"/>
    <cellStyle name="Normal 11 3 6 3 2 2" xfId="8590" xr:uid="{00000000-0005-0000-0000-000091210000}"/>
    <cellStyle name="Normal 11 3 6 3 2 3" xfId="8591" xr:uid="{00000000-0005-0000-0000-000092210000}"/>
    <cellStyle name="Normal 11 3 6 3 3" xfId="8592" xr:uid="{00000000-0005-0000-0000-000093210000}"/>
    <cellStyle name="Normal 11 3 6 3 4" xfId="8593" xr:uid="{00000000-0005-0000-0000-000094210000}"/>
    <cellStyle name="Normal 11 3 6 4" xfId="8594" xr:uid="{00000000-0005-0000-0000-000095210000}"/>
    <cellStyle name="Normal 11 3 6 4 2" xfId="8595" xr:uid="{00000000-0005-0000-0000-000096210000}"/>
    <cellStyle name="Normal 11 3 6 4 2 2" xfId="8596" xr:uid="{00000000-0005-0000-0000-000097210000}"/>
    <cellStyle name="Normal 11 3 6 4 2 3" xfId="8597" xr:uid="{00000000-0005-0000-0000-000098210000}"/>
    <cellStyle name="Normal 11 3 6 4 3" xfId="8598" xr:uid="{00000000-0005-0000-0000-000099210000}"/>
    <cellStyle name="Normal 11 3 6 4 4" xfId="8599" xr:uid="{00000000-0005-0000-0000-00009A210000}"/>
    <cellStyle name="Normal 11 3 6 5" xfId="8600" xr:uid="{00000000-0005-0000-0000-00009B210000}"/>
    <cellStyle name="Normal 11 3 6 5 2" xfId="8601" xr:uid="{00000000-0005-0000-0000-00009C210000}"/>
    <cellStyle name="Normal 11 3 6 5 3" xfId="8602" xr:uid="{00000000-0005-0000-0000-00009D210000}"/>
    <cellStyle name="Normal 11 3 6 6" xfId="8603" xr:uid="{00000000-0005-0000-0000-00009E210000}"/>
    <cellStyle name="Normal 11 3 6 6 2" xfId="8604" xr:uid="{00000000-0005-0000-0000-00009F210000}"/>
    <cellStyle name="Normal 11 3 6 6 3" xfId="8605" xr:uid="{00000000-0005-0000-0000-0000A0210000}"/>
    <cellStyle name="Normal 11 3 6 7" xfId="8606" xr:uid="{00000000-0005-0000-0000-0000A1210000}"/>
    <cellStyle name="Normal 11 3 6 8" xfId="8607" xr:uid="{00000000-0005-0000-0000-0000A2210000}"/>
    <cellStyle name="Normal 11 3 6 9" xfId="8608" xr:uid="{00000000-0005-0000-0000-0000A3210000}"/>
    <cellStyle name="Normal 11 3 7" xfId="8609" xr:uid="{00000000-0005-0000-0000-0000A4210000}"/>
    <cellStyle name="Normal 11 3 7 2" xfId="8610" xr:uid="{00000000-0005-0000-0000-0000A5210000}"/>
    <cellStyle name="Normal 11 3 7 2 2" xfId="8611" xr:uid="{00000000-0005-0000-0000-0000A6210000}"/>
    <cellStyle name="Normal 11 3 7 2 3" xfId="8612" xr:uid="{00000000-0005-0000-0000-0000A7210000}"/>
    <cellStyle name="Normal 11 3 7 3" xfId="8613" xr:uid="{00000000-0005-0000-0000-0000A8210000}"/>
    <cellStyle name="Normal 11 3 7 4" xfId="8614" xr:uid="{00000000-0005-0000-0000-0000A9210000}"/>
    <cellStyle name="Normal 11 3 8" xfId="8615" xr:uid="{00000000-0005-0000-0000-0000AA210000}"/>
    <cellStyle name="Normal 11 3 8 2" xfId="8616" xr:uid="{00000000-0005-0000-0000-0000AB210000}"/>
    <cellStyle name="Normal 11 3 8 2 2" xfId="8617" xr:uid="{00000000-0005-0000-0000-0000AC210000}"/>
    <cellStyle name="Normal 11 3 8 2 3" xfId="8618" xr:uid="{00000000-0005-0000-0000-0000AD210000}"/>
    <cellStyle name="Normal 11 3 8 3" xfId="8619" xr:uid="{00000000-0005-0000-0000-0000AE210000}"/>
    <cellStyle name="Normal 11 3 8 4" xfId="8620" xr:uid="{00000000-0005-0000-0000-0000AF210000}"/>
    <cellStyle name="Normal 11 3 9" xfId="8621" xr:uid="{00000000-0005-0000-0000-0000B0210000}"/>
    <cellStyle name="Normal 11 3 9 2" xfId="8622" xr:uid="{00000000-0005-0000-0000-0000B1210000}"/>
    <cellStyle name="Normal 11 3 9 2 2" xfId="8623" xr:uid="{00000000-0005-0000-0000-0000B2210000}"/>
    <cellStyle name="Normal 11 3 9 2 3" xfId="8624" xr:uid="{00000000-0005-0000-0000-0000B3210000}"/>
    <cellStyle name="Normal 11 3 9 3" xfId="8625" xr:uid="{00000000-0005-0000-0000-0000B4210000}"/>
    <cellStyle name="Normal 11 3 9 4" xfId="8626" xr:uid="{00000000-0005-0000-0000-0000B5210000}"/>
    <cellStyle name="Normal 11 4" xfId="8627" xr:uid="{00000000-0005-0000-0000-0000B6210000}"/>
    <cellStyle name="Normal 11 4 10" xfId="8628" xr:uid="{00000000-0005-0000-0000-0000B7210000}"/>
    <cellStyle name="Normal 11 4 10 2" xfId="8629" xr:uid="{00000000-0005-0000-0000-0000B8210000}"/>
    <cellStyle name="Normal 11 4 10 3" xfId="8630" xr:uid="{00000000-0005-0000-0000-0000B9210000}"/>
    <cellStyle name="Normal 11 4 11" xfId="8631" xr:uid="{00000000-0005-0000-0000-0000BA210000}"/>
    <cellStyle name="Normal 11 4 12" xfId="8632" xr:uid="{00000000-0005-0000-0000-0000BB210000}"/>
    <cellStyle name="Normal 11 4 13" xfId="8633" xr:uid="{00000000-0005-0000-0000-0000BC210000}"/>
    <cellStyle name="Normal 11 4 14" xfId="8634" xr:uid="{00000000-0005-0000-0000-0000BD210000}"/>
    <cellStyle name="Normal 11 4 2" xfId="8635" xr:uid="{00000000-0005-0000-0000-0000BE210000}"/>
    <cellStyle name="Normal 11 4 2 10" xfId="8636" xr:uid="{00000000-0005-0000-0000-0000BF210000}"/>
    <cellStyle name="Normal 11 4 2 11" xfId="8637" xr:uid="{00000000-0005-0000-0000-0000C0210000}"/>
    <cellStyle name="Normal 11 4 2 2" xfId="8638" xr:uid="{00000000-0005-0000-0000-0000C1210000}"/>
    <cellStyle name="Normal 11 4 2 2 10" xfId="8639" xr:uid="{00000000-0005-0000-0000-0000C2210000}"/>
    <cellStyle name="Normal 11 4 2 2 2" xfId="8640" xr:uid="{00000000-0005-0000-0000-0000C3210000}"/>
    <cellStyle name="Normal 11 4 2 2 2 2" xfId="8641" xr:uid="{00000000-0005-0000-0000-0000C4210000}"/>
    <cellStyle name="Normal 11 4 2 2 2 2 2" xfId="8642" xr:uid="{00000000-0005-0000-0000-0000C5210000}"/>
    <cellStyle name="Normal 11 4 2 2 2 2 3" xfId="8643" xr:uid="{00000000-0005-0000-0000-0000C6210000}"/>
    <cellStyle name="Normal 11 4 2 2 2 3" xfId="8644" xr:uid="{00000000-0005-0000-0000-0000C7210000}"/>
    <cellStyle name="Normal 11 4 2 2 2 4" xfId="8645" xr:uid="{00000000-0005-0000-0000-0000C8210000}"/>
    <cellStyle name="Normal 11 4 2 2 3" xfId="8646" xr:uid="{00000000-0005-0000-0000-0000C9210000}"/>
    <cellStyle name="Normal 11 4 2 2 3 2" xfId="8647" xr:uid="{00000000-0005-0000-0000-0000CA210000}"/>
    <cellStyle name="Normal 11 4 2 2 3 2 2" xfId="8648" xr:uid="{00000000-0005-0000-0000-0000CB210000}"/>
    <cellStyle name="Normal 11 4 2 2 3 2 3" xfId="8649" xr:uid="{00000000-0005-0000-0000-0000CC210000}"/>
    <cellStyle name="Normal 11 4 2 2 3 3" xfId="8650" xr:uid="{00000000-0005-0000-0000-0000CD210000}"/>
    <cellStyle name="Normal 11 4 2 2 3 4" xfId="8651" xr:uid="{00000000-0005-0000-0000-0000CE210000}"/>
    <cellStyle name="Normal 11 4 2 2 4" xfId="8652" xr:uid="{00000000-0005-0000-0000-0000CF210000}"/>
    <cellStyle name="Normal 11 4 2 2 4 2" xfId="8653" xr:uid="{00000000-0005-0000-0000-0000D0210000}"/>
    <cellStyle name="Normal 11 4 2 2 4 2 2" xfId="8654" xr:uid="{00000000-0005-0000-0000-0000D1210000}"/>
    <cellStyle name="Normal 11 4 2 2 4 2 3" xfId="8655" xr:uid="{00000000-0005-0000-0000-0000D2210000}"/>
    <cellStyle name="Normal 11 4 2 2 4 3" xfId="8656" xr:uid="{00000000-0005-0000-0000-0000D3210000}"/>
    <cellStyle name="Normal 11 4 2 2 4 4" xfId="8657" xr:uid="{00000000-0005-0000-0000-0000D4210000}"/>
    <cellStyle name="Normal 11 4 2 2 5" xfId="8658" xr:uid="{00000000-0005-0000-0000-0000D5210000}"/>
    <cellStyle name="Normal 11 4 2 2 5 2" xfId="8659" xr:uid="{00000000-0005-0000-0000-0000D6210000}"/>
    <cellStyle name="Normal 11 4 2 2 5 2 2" xfId="8660" xr:uid="{00000000-0005-0000-0000-0000D7210000}"/>
    <cellStyle name="Normal 11 4 2 2 5 2 3" xfId="8661" xr:uid="{00000000-0005-0000-0000-0000D8210000}"/>
    <cellStyle name="Normal 11 4 2 2 5 3" xfId="8662" xr:uid="{00000000-0005-0000-0000-0000D9210000}"/>
    <cellStyle name="Normal 11 4 2 2 5 4" xfId="8663" xr:uid="{00000000-0005-0000-0000-0000DA210000}"/>
    <cellStyle name="Normal 11 4 2 2 6" xfId="8664" xr:uid="{00000000-0005-0000-0000-0000DB210000}"/>
    <cellStyle name="Normal 11 4 2 2 6 2" xfId="8665" xr:uid="{00000000-0005-0000-0000-0000DC210000}"/>
    <cellStyle name="Normal 11 4 2 2 6 3" xfId="8666" xr:uid="{00000000-0005-0000-0000-0000DD210000}"/>
    <cellStyle name="Normal 11 4 2 2 7" xfId="8667" xr:uid="{00000000-0005-0000-0000-0000DE210000}"/>
    <cellStyle name="Normal 11 4 2 2 7 2" xfId="8668" xr:uid="{00000000-0005-0000-0000-0000DF210000}"/>
    <cellStyle name="Normal 11 4 2 2 7 3" xfId="8669" xr:uid="{00000000-0005-0000-0000-0000E0210000}"/>
    <cellStyle name="Normal 11 4 2 2 8" xfId="8670" xr:uid="{00000000-0005-0000-0000-0000E1210000}"/>
    <cellStyle name="Normal 11 4 2 2 9" xfId="8671" xr:uid="{00000000-0005-0000-0000-0000E2210000}"/>
    <cellStyle name="Normal 11 4 2 3" xfId="8672" xr:uid="{00000000-0005-0000-0000-0000E3210000}"/>
    <cellStyle name="Normal 11 4 2 3 2" xfId="8673" xr:uid="{00000000-0005-0000-0000-0000E4210000}"/>
    <cellStyle name="Normal 11 4 2 3 2 2" xfId="8674" xr:uid="{00000000-0005-0000-0000-0000E5210000}"/>
    <cellStyle name="Normal 11 4 2 3 2 2 2" xfId="8675" xr:uid="{00000000-0005-0000-0000-0000E6210000}"/>
    <cellStyle name="Normal 11 4 2 3 2 2 3" xfId="8676" xr:uid="{00000000-0005-0000-0000-0000E7210000}"/>
    <cellStyle name="Normal 11 4 2 3 2 3" xfId="8677" xr:uid="{00000000-0005-0000-0000-0000E8210000}"/>
    <cellStyle name="Normal 11 4 2 3 2 4" xfId="8678" xr:uid="{00000000-0005-0000-0000-0000E9210000}"/>
    <cellStyle name="Normal 11 4 2 3 3" xfId="8679" xr:uid="{00000000-0005-0000-0000-0000EA210000}"/>
    <cellStyle name="Normal 11 4 2 3 3 2" xfId="8680" xr:uid="{00000000-0005-0000-0000-0000EB210000}"/>
    <cellStyle name="Normal 11 4 2 3 3 2 2" xfId="8681" xr:uid="{00000000-0005-0000-0000-0000EC210000}"/>
    <cellStyle name="Normal 11 4 2 3 3 2 3" xfId="8682" xr:uid="{00000000-0005-0000-0000-0000ED210000}"/>
    <cellStyle name="Normal 11 4 2 3 3 3" xfId="8683" xr:uid="{00000000-0005-0000-0000-0000EE210000}"/>
    <cellStyle name="Normal 11 4 2 3 3 4" xfId="8684" xr:uid="{00000000-0005-0000-0000-0000EF210000}"/>
    <cellStyle name="Normal 11 4 2 3 4" xfId="8685" xr:uid="{00000000-0005-0000-0000-0000F0210000}"/>
    <cellStyle name="Normal 11 4 2 3 4 2" xfId="8686" xr:uid="{00000000-0005-0000-0000-0000F1210000}"/>
    <cellStyle name="Normal 11 4 2 3 4 2 2" xfId="8687" xr:uid="{00000000-0005-0000-0000-0000F2210000}"/>
    <cellStyle name="Normal 11 4 2 3 4 2 3" xfId="8688" xr:uid="{00000000-0005-0000-0000-0000F3210000}"/>
    <cellStyle name="Normal 11 4 2 3 4 3" xfId="8689" xr:uid="{00000000-0005-0000-0000-0000F4210000}"/>
    <cellStyle name="Normal 11 4 2 3 4 4" xfId="8690" xr:uid="{00000000-0005-0000-0000-0000F5210000}"/>
    <cellStyle name="Normal 11 4 2 3 5" xfId="8691" xr:uid="{00000000-0005-0000-0000-0000F6210000}"/>
    <cellStyle name="Normal 11 4 2 3 5 2" xfId="8692" xr:uid="{00000000-0005-0000-0000-0000F7210000}"/>
    <cellStyle name="Normal 11 4 2 3 5 3" xfId="8693" xr:uid="{00000000-0005-0000-0000-0000F8210000}"/>
    <cellStyle name="Normal 11 4 2 3 6" xfId="8694" xr:uid="{00000000-0005-0000-0000-0000F9210000}"/>
    <cellStyle name="Normal 11 4 2 3 6 2" xfId="8695" xr:uid="{00000000-0005-0000-0000-0000FA210000}"/>
    <cellStyle name="Normal 11 4 2 3 6 3" xfId="8696" xr:uid="{00000000-0005-0000-0000-0000FB210000}"/>
    <cellStyle name="Normal 11 4 2 3 7" xfId="8697" xr:uid="{00000000-0005-0000-0000-0000FC210000}"/>
    <cellStyle name="Normal 11 4 2 3 8" xfId="8698" xr:uid="{00000000-0005-0000-0000-0000FD210000}"/>
    <cellStyle name="Normal 11 4 2 3 9" xfId="8699" xr:uid="{00000000-0005-0000-0000-0000FE210000}"/>
    <cellStyle name="Normal 11 4 2 4" xfId="8700" xr:uid="{00000000-0005-0000-0000-0000FF210000}"/>
    <cellStyle name="Normal 11 4 2 4 2" xfId="8701" xr:uid="{00000000-0005-0000-0000-000000220000}"/>
    <cellStyle name="Normal 11 4 2 4 2 2" xfId="8702" xr:uid="{00000000-0005-0000-0000-000001220000}"/>
    <cellStyle name="Normal 11 4 2 4 2 3" xfId="8703" xr:uid="{00000000-0005-0000-0000-000002220000}"/>
    <cellStyle name="Normal 11 4 2 4 3" xfId="8704" xr:uid="{00000000-0005-0000-0000-000003220000}"/>
    <cellStyle name="Normal 11 4 2 4 4" xfId="8705" xr:uid="{00000000-0005-0000-0000-000004220000}"/>
    <cellStyle name="Normal 11 4 2 5" xfId="8706" xr:uid="{00000000-0005-0000-0000-000005220000}"/>
    <cellStyle name="Normal 11 4 2 5 2" xfId="8707" xr:uid="{00000000-0005-0000-0000-000006220000}"/>
    <cellStyle name="Normal 11 4 2 5 2 2" xfId="8708" xr:uid="{00000000-0005-0000-0000-000007220000}"/>
    <cellStyle name="Normal 11 4 2 5 2 3" xfId="8709" xr:uid="{00000000-0005-0000-0000-000008220000}"/>
    <cellStyle name="Normal 11 4 2 5 3" xfId="8710" xr:uid="{00000000-0005-0000-0000-000009220000}"/>
    <cellStyle name="Normal 11 4 2 5 4" xfId="8711" xr:uid="{00000000-0005-0000-0000-00000A220000}"/>
    <cellStyle name="Normal 11 4 2 6" xfId="8712" xr:uid="{00000000-0005-0000-0000-00000B220000}"/>
    <cellStyle name="Normal 11 4 2 6 2" xfId="8713" xr:uid="{00000000-0005-0000-0000-00000C220000}"/>
    <cellStyle name="Normal 11 4 2 6 2 2" xfId="8714" xr:uid="{00000000-0005-0000-0000-00000D220000}"/>
    <cellStyle name="Normal 11 4 2 6 2 3" xfId="8715" xr:uid="{00000000-0005-0000-0000-00000E220000}"/>
    <cellStyle name="Normal 11 4 2 6 3" xfId="8716" xr:uid="{00000000-0005-0000-0000-00000F220000}"/>
    <cellStyle name="Normal 11 4 2 6 4" xfId="8717" xr:uid="{00000000-0005-0000-0000-000010220000}"/>
    <cellStyle name="Normal 11 4 2 7" xfId="8718" xr:uid="{00000000-0005-0000-0000-000011220000}"/>
    <cellStyle name="Normal 11 4 2 7 2" xfId="8719" xr:uid="{00000000-0005-0000-0000-000012220000}"/>
    <cellStyle name="Normal 11 4 2 7 3" xfId="8720" xr:uid="{00000000-0005-0000-0000-000013220000}"/>
    <cellStyle name="Normal 11 4 2 8" xfId="8721" xr:uid="{00000000-0005-0000-0000-000014220000}"/>
    <cellStyle name="Normal 11 4 2 8 2" xfId="8722" xr:uid="{00000000-0005-0000-0000-000015220000}"/>
    <cellStyle name="Normal 11 4 2 8 3" xfId="8723" xr:uid="{00000000-0005-0000-0000-000016220000}"/>
    <cellStyle name="Normal 11 4 2 9" xfId="8724" xr:uid="{00000000-0005-0000-0000-000017220000}"/>
    <cellStyle name="Normal 11 4 3" xfId="8725" xr:uid="{00000000-0005-0000-0000-000018220000}"/>
    <cellStyle name="Normal 11 4 3 10" xfId="8726" xr:uid="{00000000-0005-0000-0000-000019220000}"/>
    <cellStyle name="Normal 11 4 3 11" xfId="8727" xr:uid="{00000000-0005-0000-0000-00001A220000}"/>
    <cellStyle name="Normal 11 4 3 2" xfId="8728" xr:uid="{00000000-0005-0000-0000-00001B220000}"/>
    <cellStyle name="Normal 11 4 3 2 10" xfId="8729" xr:uid="{00000000-0005-0000-0000-00001C220000}"/>
    <cellStyle name="Normal 11 4 3 2 2" xfId="8730" xr:uid="{00000000-0005-0000-0000-00001D220000}"/>
    <cellStyle name="Normal 11 4 3 2 2 2" xfId="8731" xr:uid="{00000000-0005-0000-0000-00001E220000}"/>
    <cellStyle name="Normal 11 4 3 2 2 2 2" xfId="8732" xr:uid="{00000000-0005-0000-0000-00001F220000}"/>
    <cellStyle name="Normal 11 4 3 2 2 2 3" xfId="8733" xr:uid="{00000000-0005-0000-0000-000020220000}"/>
    <cellStyle name="Normal 11 4 3 2 2 3" xfId="8734" xr:uid="{00000000-0005-0000-0000-000021220000}"/>
    <cellStyle name="Normal 11 4 3 2 2 4" xfId="8735" xr:uid="{00000000-0005-0000-0000-000022220000}"/>
    <cellStyle name="Normal 11 4 3 2 3" xfId="8736" xr:uid="{00000000-0005-0000-0000-000023220000}"/>
    <cellStyle name="Normal 11 4 3 2 3 2" xfId="8737" xr:uid="{00000000-0005-0000-0000-000024220000}"/>
    <cellStyle name="Normal 11 4 3 2 3 2 2" xfId="8738" xr:uid="{00000000-0005-0000-0000-000025220000}"/>
    <cellStyle name="Normal 11 4 3 2 3 2 3" xfId="8739" xr:uid="{00000000-0005-0000-0000-000026220000}"/>
    <cellStyle name="Normal 11 4 3 2 3 3" xfId="8740" xr:uid="{00000000-0005-0000-0000-000027220000}"/>
    <cellStyle name="Normal 11 4 3 2 3 4" xfId="8741" xr:uid="{00000000-0005-0000-0000-000028220000}"/>
    <cellStyle name="Normal 11 4 3 2 4" xfId="8742" xr:uid="{00000000-0005-0000-0000-000029220000}"/>
    <cellStyle name="Normal 11 4 3 2 4 2" xfId="8743" xr:uid="{00000000-0005-0000-0000-00002A220000}"/>
    <cellStyle name="Normal 11 4 3 2 4 2 2" xfId="8744" xr:uid="{00000000-0005-0000-0000-00002B220000}"/>
    <cellStyle name="Normal 11 4 3 2 4 2 3" xfId="8745" xr:uid="{00000000-0005-0000-0000-00002C220000}"/>
    <cellStyle name="Normal 11 4 3 2 4 3" xfId="8746" xr:uid="{00000000-0005-0000-0000-00002D220000}"/>
    <cellStyle name="Normal 11 4 3 2 4 4" xfId="8747" xr:uid="{00000000-0005-0000-0000-00002E220000}"/>
    <cellStyle name="Normal 11 4 3 2 5" xfId="8748" xr:uid="{00000000-0005-0000-0000-00002F220000}"/>
    <cellStyle name="Normal 11 4 3 2 5 2" xfId="8749" xr:uid="{00000000-0005-0000-0000-000030220000}"/>
    <cellStyle name="Normal 11 4 3 2 5 2 2" xfId="8750" xr:uid="{00000000-0005-0000-0000-000031220000}"/>
    <cellStyle name="Normal 11 4 3 2 5 2 3" xfId="8751" xr:uid="{00000000-0005-0000-0000-000032220000}"/>
    <cellStyle name="Normal 11 4 3 2 5 3" xfId="8752" xr:uid="{00000000-0005-0000-0000-000033220000}"/>
    <cellStyle name="Normal 11 4 3 2 5 4" xfId="8753" xr:uid="{00000000-0005-0000-0000-000034220000}"/>
    <cellStyle name="Normal 11 4 3 2 6" xfId="8754" xr:uid="{00000000-0005-0000-0000-000035220000}"/>
    <cellStyle name="Normal 11 4 3 2 6 2" xfId="8755" xr:uid="{00000000-0005-0000-0000-000036220000}"/>
    <cellStyle name="Normal 11 4 3 2 6 3" xfId="8756" xr:uid="{00000000-0005-0000-0000-000037220000}"/>
    <cellStyle name="Normal 11 4 3 2 7" xfId="8757" xr:uid="{00000000-0005-0000-0000-000038220000}"/>
    <cellStyle name="Normal 11 4 3 2 7 2" xfId="8758" xr:uid="{00000000-0005-0000-0000-000039220000}"/>
    <cellStyle name="Normal 11 4 3 2 7 3" xfId="8759" xr:uid="{00000000-0005-0000-0000-00003A220000}"/>
    <cellStyle name="Normal 11 4 3 2 8" xfId="8760" xr:uid="{00000000-0005-0000-0000-00003B220000}"/>
    <cellStyle name="Normal 11 4 3 2 9" xfId="8761" xr:uid="{00000000-0005-0000-0000-00003C220000}"/>
    <cellStyle name="Normal 11 4 3 3" xfId="8762" xr:uid="{00000000-0005-0000-0000-00003D220000}"/>
    <cellStyle name="Normal 11 4 3 3 2" xfId="8763" xr:uid="{00000000-0005-0000-0000-00003E220000}"/>
    <cellStyle name="Normal 11 4 3 3 2 2" xfId="8764" xr:uid="{00000000-0005-0000-0000-00003F220000}"/>
    <cellStyle name="Normal 11 4 3 3 2 2 2" xfId="8765" xr:uid="{00000000-0005-0000-0000-000040220000}"/>
    <cellStyle name="Normal 11 4 3 3 2 2 3" xfId="8766" xr:uid="{00000000-0005-0000-0000-000041220000}"/>
    <cellStyle name="Normal 11 4 3 3 2 3" xfId="8767" xr:uid="{00000000-0005-0000-0000-000042220000}"/>
    <cellStyle name="Normal 11 4 3 3 2 4" xfId="8768" xr:uid="{00000000-0005-0000-0000-000043220000}"/>
    <cellStyle name="Normal 11 4 3 3 3" xfId="8769" xr:uid="{00000000-0005-0000-0000-000044220000}"/>
    <cellStyle name="Normal 11 4 3 3 3 2" xfId="8770" xr:uid="{00000000-0005-0000-0000-000045220000}"/>
    <cellStyle name="Normal 11 4 3 3 3 2 2" xfId="8771" xr:uid="{00000000-0005-0000-0000-000046220000}"/>
    <cellStyle name="Normal 11 4 3 3 3 2 3" xfId="8772" xr:uid="{00000000-0005-0000-0000-000047220000}"/>
    <cellStyle name="Normal 11 4 3 3 3 3" xfId="8773" xr:uid="{00000000-0005-0000-0000-000048220000}"/>
    <cellStyle name="Normal 11 4 3 3 3 4" xfId="8774" xr:uid="{00000000-0005-0000-0000-000049220000}"/>
    <cellStyle name="Normal 11 4 3 3 4" xfId="8775" xr:uid="{00000000-0005-0000-0000-00004A220000}"/>
    <cellStyle name="Normal 11 4 3 3 4 2" xfId="8776" xr:uid="{00000000-0005-0000-0000-00004B220000}"/>
    <cellStyle name="Normal 11 4 3 3 4 2 2" xfId="8777" xr:uid="{00000000-0005-0000-0000-00004C220000}"/>
    <cellStyle name="Normal 11 4 3 3 4 2 3" xfId="8778" xr:uid="{00000000-0005-0000-0000-00004D220000}"/>
    <cellStyle name="Normal 11 4 3 3 4 3" xfId="8779" xr:uid="{00000000-0005-0000-0000-00004E220000}"/>
    <cellStyle name="Normal 11 4 3 3 4 4" xfId="8780" xr:uid="{00000000-0005-0000-0000-00004F220000}"/>
    <cellStyle name="Normal 11 4 3 3 5" xfId="8781" xr:uid="{00000000-0005-0000-0000-000050220000}"/>
    <cellStyle name="Normal 11 4 3 3 5 2" xfId="8782" xr:uid="{00000000-0005-0000-0000-000051220000}"/>
    <cellStyle name="Normal 11 4 3 3 5 3" xfId="8783" xr:uid="{00000000-0005-0000-0000-000052220000}"/>
    <cellStyle name="Normal 11 4 3 3 6" xfId="8784" xr:uid="{00000000-0005-0000-0000-000053220000}"/>
    <cellStyle name="Normal 11 4 3 3 6 2" xfId="8785" xr:uid="{00000000-0005-0000-0000-000054220000}"/>
    <cellStyle name="Normal 11 4 3 3 6 3" xfId="8786" xr:uid="{00000000-0005-0000-0000-000055220000}"/>
    <cellStyle name="Normal 11 4 3 3 7" xfId="8787" xr:uid="{00000000-0005-0000-0000-000056220000}"/>
    <cellStyle name="Normal 11 4 3 3 8" xfId="8788" xr:uid="{00000000-0005-0000-0000-000057220000}"/>
    <cellStyle name="Normal 11 4 3 3 9" xfId="8789" xr:uid="{00000000-0005-0000-0000-000058220000}"/>
    <cellStyle name="Normal 11 4 3 4" xfId="8790" xr:uid="{00000000-0005-0000-0000-000059220000}"/>
    <cellStyle name="Normal 11 4 3 4 2" xfId="8791" xr:uid="{00000000-0005-0000-0000-00005A220000}"/>
    <cellStyle name="Normal 11 4 3 4 2 2" xfId="8792" xr:uid="{00000000-0005-0000-0000-00005B220000}"/>
    <cellStyle name="Normal 11 4 3 4 2 3" xfId="8793" xr:uid="{00000000-0005-0000-0000-00005C220000}"/>
    <cellStyle name="Normal 11 4 3 4 3" xfId="8794" xr:uid="{00000000-0005-0000-0000-00005D220000}"/>
    <cellStyle name="Normal 11 4 3 4 4" xfId="8795" xr:uid="{00000000-0005-0000-0000-00005E220000}"/>
    <cellStyle name="Normal 11 4 3 5" xfId="8796" xr:uid="{00000000-0005-0000-0000-00005F220000}"/>
    <cellStyle name="Normal 11 4 3 5 2" xfId="8797" xr:uid="{00000000-0005-0000-0000-000060220000}"/>
    <cellStyle name="Normal 11 4 3 5 2 2" xfId="8798" xr:uid="{00000000-0005-0000-0000-000061220000}"/>
    <cellStyle name="Normal 11 4 3 5 2 3" xfId="8799" xr:uid="{00000000-0005-0000-0000-000062220000}"/>
    <cellStyle name="Normal 11 4 3 5 3" xfId="8800" xr:uid="{00000000-0005-0000-0000-000063220000}"/>
    <cellStyle name="Normal 11 4 3 5 4" xfId="8801" xr:uid="{00000000-0005-0000-0000-000064220000}"/>
    <cellStyle name="Normal 11 4 3 6" xfId="8802" xr:uid="{00000000-0005-0000-0000-000065220000}"/>
    <cellStyle name="Normal 11 4 3 6 2" xfId="8803" xr:uid="{00000000-0005-0000-0000-000066220000}"/>
    <cellStyle name="Normal 11 4 3 6 2 2" xfId="8804" xr:uid="{00000000-0005-0000-0000-000067220000}"/>
    <cellStyle name="Normal 11 4 3 6 2 3" xfId="8805" xr:uid="{00000000-0005-0000-0000-000068220000}"/>
    <cellStyle name="Normal 11 4 3 6 3" xfId="8806" xr:uid="{00000000-0005-0000-0000-000069220000}"/>
    <cellStyle name="Normal 11 4 3 6 4" xfId="8807" xr:uid="{00000000-0005-0000-0000-00006A220000}"/>
    <cellStyle name="Normal 11 4 3 7" xfId="8808" xr:uid="{00000000-0005-0000-0000-00006B220000}"/>
    <cellStyle name="Normal 11 4 3 7 2" xfId="8809" xr:uid="{00000000-0005-0000-0000-00006C220000}"/>
    <cellStyle name="Normal 11 4 3 7 3" xfId="8810" xr:uid="{00000000-0005-0000-0000-00006D220000}"/>
    <cellStyle name="Normal 11 4 3 8" xfId="8811" xr:uid="{00000000-0005-0000-0000-00006E220000}"/>
    <cellStyle name="Normal 11 4 3 8 2" xfId="8812" xr:uid="{00000000-0005-0000-0000-00006F220000}"/>
    <cellStyle name="Normal 11 4 3 8 3" xfId="8813" xr:uid="{00000000-0005-0000-0000-000070220000}"/>
    <cellStyle name="Normal 11 4 3 9" xfId="8814" xr:uid="{00000000-0005-0000-0000-000071220000}"/>
    <cellStyle name="Normal 11 4 4" xfId="8815" xr:uid="{00000000-0005-0000-0000-000072220000}"/>
    <cellStyle name="Normal 11 4 4 10" xfId="8816" xr:uid="{00000000-0005-0000-0000-000073220000}"/>
    <cellStyle name="Normal 11 4 4 2" xfId="8817" xr:uid="{00000000-0005-0000-0000-000074220000}"/>
    <cellStyle name="Normal 11 4 4 2 2" xfId="8818" xr:uid="{00000000-0005-0000-0000-000075220000}"/>
    <cellStyle name="Normal 11 4 4 2 2 2" xfId="8819" xr:uid="{00000000-0005-0000-0000-000076220000}"/>
    <cellStyle name="Normal 11 4 4 2 2 3" xfId="8820" xr:uid="{00000000-0005-0000-0000-000077220000}"/>
    <cellStyle name="Normal 11 4 4 2 3" xfId="8821" xr:uid="{00000000-0005-0000-0000-000078220000}"/>
    <cellStyle name="Normal 11 4 4 2 4" xfId="8822" xr:uid="{00000000-0005-0000-0000-000079220000}"/>
    <cellStyle name="Normal 11 4 4 3" xfId="8823" xr:uid="{00000000-0005-0000-0000-00007A220000}"/>
    <cellStyle name="Normal 11 4 4 3 2" xfId="8824" xr:uid="{00000000-0005-0000-0000-00007B220000}"/>
    <cellStyle name="Normal 11 4 4 3 2 2" xfId="8825" xr:uid="{00000000-0005-0000-0000-00007C220000}"/>
    <cellStyle name="Normal 11 4 4 3 2 3" xfId="8826" xr:uid="{00000000-0005-0000-0000-00007D220000}"/>
    <cellStyle name="Normal 11 4 4 3 3" xfId="8827" xr:uid="{00000000-0005-0000-0000-00007E220000}"/>
    <cellStyle name="Normal 11 4 4 3 4" xfId="8828" xr:uid="{00000000-0005-0000-0000-00007F220000}"/>
    <cellStyle name="Normal 11 4 4 4" xfId="8829" xr:uid="{00000000-0005-0000-0000-000080220000}"/>
    <cellStyle name="Normal 11 4 4 4 2" xfId="8830" xr:uid="{00000000-0005-0000-0000-000081220000}"/>
    <cellStyle name="Normal 11 4 4 4 2 2" xfId="8831" xr:uid="{00000000-0005-0000-0000-000082220000}"/>
    <cellStyle name="Normal 11 4 4 4 2 3" xfId="8832" xr:uid="{00000000-0005-0000-0000-000083220000}"/>
    <cellStyle name="Normal 11 4 4 4 3" xfId="8833" xr:uid="{00000000-0005-0000-0000-000084220000}"/>
    <cellStyle name="Normal 11 4 4 4 4" xfId="8834" xr:uid="{00000000-0005-0000-0000-000085220000}"/>
    <cellStyle name="Normal 11 4 4 5" xfId="8835" xr:uid="{00000000-0005-0000-0000-000086220000}"/>
    <cellStyle name="Normal 11 4 4 5 2" xfId="8836" xr:uid="{00000000-0005-0000-0000-000087220000}"/>
    <cellStyle name="Normal 11 4 4 5 2 2" xfId="8837" xr:uid="{00000000-0005-0000-0000-000088220000}"/>
    <cellStyle name="Normal 11 4 4 5 2 3" xfId="8838" xr:uid="{00000000-0005-0000-0000-000089220000}"/>
    <cellStyle name="Normal 11 4 4 5 3" xfId="8839" xr:uid="{00000000-0005-0000-0000-00008A220000}"/>
    <cellStyle name="Normal 11 4 4 5 4" xfId="8840" xr:uid="{00000000-0005-0000-0000-00008B220000}"/>
    <cellStyle name="Normal 11 4 4 6" xfId="8841" xr:uid="{00000000-0005-0000-0000-00008C220000}"/>
    <cellStyle name="Normal 11 4 4 6 2" xfId="8842" xr:uid="{00000000-0005-0000-0000-00008D220000}"/>
    <cellStyle name="Normal 11 4 4 6 3" xfId="8843" xr:uid="{00000000-0005-0000-0000-00008E220000}"/>
    <cellStyle name="Normal 11 4 4 7" xfId="8844" xr:uid="{00000000-0005-0000-0000-00008F220000}"/>
    <cellStyle name="Normal 11 4 4 7 2" xfId="8845" xr:uid="{00000000-0005-0000-0000-000090220000}"/>
    <cellStyle name="Normal 11 4 4 7 3" xfId="8846" xr:uid="{00000000-0005-0000-0000-000091220000}"/>
    <cellStyle name="Normal 11 4 4 8" xfId="8847" xr:uid="{00000000-0005-0000-0000-000092220000}"/>
    <cellStyle name="Normal 11 4 4 9" xfId="8848" xr:uid="{00000000-0005-0000-0000-000093220000}"/>
    <cellStyle name="Normal 11 4 5" xfId="8849" xr:uid="{00000000-0005-0000-0000-000094220000}"/>
    <cellStyle name="Normal 11 4 5 2" xfId="8850" xr:uid="{00000000-0005-0000-0000-000095220000}"/>
    <cellStyle name="Normal 11 4 5 2 2" xfId="8851" xr:uid="{00000000-0005-0000-0000-000096220000}"/>
    <cellStyle name="Normal 11 4 5 2 2 2" xfId="8852" xr:uid="{00000000-0005-0000-0000-000097220000}"/>
    <cellStyle name="Normal 11 4 5 2 2 3" xfId="8853" xr:uid="{00000000-0005-0000-0000-000098220000}"/>
    <cellStyle name="Normal 11 4 5 2 3" xfId="8854" xr:uid="{00000000-0005-0000-0000-000099220000}"/>
    <cellStyle name="Normal 11 4 5 2 4" xfId="8855" xr:uid="{00000000-0005-0000-0000-00009A220000}"/>
    <cellStyle name="Normal 11 4 5 3" xfId="8856" xr:uid="{00000000-0005-0000-0000-00009B220000}"/>
    <cellStyle name="Normal 11 4 5 3 2" xfId="8857" xr:uid="{00000000-0005-0000-0000-00009C220000}"/>
    <cellStyle name="Normal 11 4 5 3 2 2" xfId="8858" xr:uid="{00000000-0005-0000-0000-00009D220000}"/>
    <cellStyle name="Normal 11 4 5 3 2 3" xfId="8859" xr:uid="{00000000-0005-0000-0000-00009E220000}"/>
    <cellStyle name="Normal 11 4 5 3 3" xfId="8860" xr:uid="{00000000-0005-0000-0000-00009F220000}"/>
    <cellStyle name="Normal 11 4 5 3 4" xfId="8861" xr:uid="{00000000-0005-0000-0000-0000A0220000}"/>
    <cellStyle name="Normal 11 4 5 4" xfId="8862" xr:uid="{00000000-0005-0000-0000-0000A1220000}"/>
    <cellStyle name="Normal 11 4 5 4 2" xfId="8863" xr:uid="{00000000-0005-0000-0000-0000A2220000}"/>
    <cellStyle name="Normal 11 4 5 4 2 2" xfId="8864" xr:uid="{00000000-0005-0000-0000-0000A3220000}"/>
    <cellStyle name="Normal 11 4 5 4 2 3" xfId="8865" xr:uid="{00000000-0005-0000-0000-0000A4220000}"/>
    <cellStyle name="Normal 11 4 5 4 3" xfId="8866" xr:uid="{00000000-0005-0000-0000-0000A5220000}"/>
    <cellStyle name="Normal 11 4 5 4 4" xfId="8867" xr:uid="{00000000-0005-0000-0000-0000A6220000}"/>
    <cellStyle name="Normal 11 4 5 5" xfId="8868" xr:uid="{00000000-0005-0000-0000-0000A7220000}"/>
    <cellStyle name="Normal 11 4 5 5 2" xfId="8869" xr:uid="{00000000-0005-0000-0000-0000A8220000}"/>
    <cellStyle name="Normal 11 4 5 5 3" xfId="8870" xr:uid="{00000000-0005-0000-0000-0000A9220000}"/>
    <cellStyle name="Normal 11 4 5 6" xfId="8871" xr:uid="{00000000-0005-0000-0000-0000AA220000}"/>
    <cellStyle name="Normal 11 4 5 6 2" xfId="8872" xr:uid="{00000000-0005-0000-0000-0000AB220000}"/>
    <cellStyle name="Normal 11 4 5 6 3" xfId="8873" xr:uid="{00000000-0005-0000-0000-0000AC220000}"/>
    <cellStyle name="Normal 11 4 5 7" xfId="8874" xr:uid="{00000000-0005-0000-0000-0000AD220000}"/>
    <cellStyle name="Normal 11 4 5 8" xfId="8875" xr:uid="{00000000-0005-0000-0000-0000AE220000}"/>
    <cellStyle name="Normal 11 4 5 9" xfId="8876" xr:uid="{00000000-0005-0000-0000-0000AF220000}"/>
    <cellStyle name="Normal 11 4 6" xfId="8877" xr:uid="{00000000-0005-0000-0000-0000B0220000}"/>
    <cellStyle name="Normal 11 4 6 2" xfId="8878" xr:uid="{00000000-0005-0000-0000-0000B1220000}"/>
    <cellStyle name="Normal 11 4 6 2 2" xfId="8879" xr:uid="{00000000-0005-0000-0000-0000B2220000}"/>
    <cellStyle name="Normal 11 4 6 2 3" xfId="8880" xr:uid="{00000000-0005-0000-0000-0000B3220000}"/>
    <cellStyle name="Normal 11 4 6 3" xfId="8881" xr:uid="{00000000-0005-0000-0000-0000B4220000}"/>
    <cellStyle name="Normal 11 4 6 4" xfId="8882" xr:uid="{00000000-0005-0000-0000-0000B5220000}"/>
    <cellStyle name="Normal 11 4 7" xfId="8883" xr:uid="{00000000-0005-0000-0000-0000B6220000}"/>
    <cellStyle name="Normal 11 4 7 2" xfId="8884" xr:uid="{00000000-0005-0000-0000-0000B7220000}"/>
    <cellStyle name="Normal 11 4 7 2 2" xfId="8885" xr:uid="{00000000-0005-0000-0000-0000B8220000}"/>
    <cellStyle name="Normal 11 4 7 2 3" xfId="8886" xr:uid="{00000000-0005-0000-0000-0000B9220000}"/>
    <cellStyle name="Normal 11 4 7 3" xfId="8887" xr:uid="{00000000-0005-0000-0000-0000BA220000}"/>
    <cellStyle name="Normal 11 4 7 4" xfId="8888" xr:uid="{00000000-0005-0000-0000-0000BB220000}"/>
    <cellStyle name="Normal 11 4 8" xfId="8889" xr:uid="{00000000-0005-0000-0000-0000BC220000}"/>
    <cellStyle name="Normal 11 4 8 2" xfId="8890" xr:uid="{00000000-0005-0000-0000-0000BD220000}"/>
    <cellStyle name="Normal 11 4 8 2 2" xfId="8891" xr:uid="{00000000-0005-0000-0000-0000BE220000}"/>
    <cellStyle name="Normal 11 4 8 2 3" xfId="8892" xr:uid="{00000000-0005-0000-0000-0000BF220000}"/>
    <cellStyle name="Normal 11 4 8 3" xfId="8893" xr:uid="{00000000-0005-0000-0000-0000C0220000}"/>
    <cellStyle name="Normal 11 4 8 4" xfId="8894" xr:uid="{00000000-0005-0000-0000-0000C1220000}"/>
    <cellStyle name="Normal 11 4 9" xfId="8895" xr:uid="{00000000-0005-0000-0000-0000C2220000}"/>
    <cellStyle name="Normal 11 4 9 2" xfId="8896" xr:uid="{00000000-0005-0000-0000-0000C3220000}"/>
    <cellStyle name="Normal 11 4 9 3" xfId="8897" xr:uid="{00000000-0005-0000-0000-0000C4220000}"/>
    <cellStyle name="Normal 11 5" xfId="8898" xr:uid="{00000000-0005-0000-0000-0000C5220000}"/>
    <cellStyle name="Normal 11 5 10" xfId="8899" xr:uid="{00000000-0005-0000-0000-0000C6220000}"/>
    <cellStyle name="Normal 11 5 11" xfId="8900" xr:uid="{00000000-0005-0000-0000-0000C7220000}"/>
    <cellStyle name="Normal 11 5 12" xfId="8901" xr:uid="{00000000-0005-0000-0000-0000C8220000}"/>
    <cellStyle name="Normal 11 5 2" xfId="8902" xr:uid="{00000000-0005-0000-0000-0000C9220000}"/>
    <cellStyle name="Normal 11 5 2 10" xfId="8903" xr:uid="{00000000-0005-0000-0000-0000CA220000}"/>
    <cellStyle name="Normal 11 5 2 2" xfId="8904" xr:uid="{00000000-0005-0000-0000-0000CB220000}"/>
    <cellStyle name="Normal 11 5 2 2 2" xfId="8905" xr:uid="{00000000-0005-0000-0000-0000CC220000}"/>
    <cellStyle name="Normal 11 5 2 2 2 2" xfId="8906" xr:uid="{00000000-0005-0000-0000-0000CD220000}"/>
    <cellStyle name="Normal 11 5 2 2 2 3" xfId="8907" xr:uid="{00000000-0005-0000-0000-0000CE220000}"/>
    <cellStyle name="Normal 11 5 2 2 3" xfId="8908" xr:uid="{00000000-0005-0000-0000-0000CF220000}"/>
    <cellStyle name="Normal 11 5 2 2 4" xfId="8909" xr:uid="{00000000-0005-0000-0000-0000D0220000}"/>
    <cellStyle name="Normal 11 5 2 3" xfId="8910" xr:uid="{00000000-0005-0000-0000-0000D1220000}"/>
    <cellStyle name="Normal 11 5 2 3 2" xfId="8911" xr:uid="{00000000-0005-0000-0000-0000D2220000}"/>
    <cellStyle name="Normal 11 5 2 3 2 2" xfId="8912" xr:uid="{00000000-0005-0000-0000-0000D3220000}"/>
    <cellStyle name="Normal 11 5 2 3 2 3" xfId="8913" xr:uid="{00000000-0005-0000-0000-0000D4220000}"/>
    <cellStyle name="Normal 11 5 2 3 3" xfId="8914" xr:uid="{00000000-0005-0000-0000-0000D5220000}"/>
    <cellStyle name="Normal 11 5 2 3 4" xfId="8915" xr:uid="{00000000-0005-0000-0000-0000D6220000}"/>
    <cellStyle name="Normal 11 5 2 4" xfId="8916" xr:uid="{00000000-0005-0000-0000-0000D7220000}"/>
    <cellStyle name="Normal 11 5 2 4 2" xfId="8917" xr:uid="{00000000-0005-0000-0000-0000D8220000}"/>
    <cellStyle name="Normal 11 5 2 4 2 2" xfId="8918" xr:uid="{00000000-0005-0000-0000-0000D9220000}"/>
    <cellStyle name="Normal 11 5 2 4 2 3" xfId="8919" xr:uid="{00000000-0005-0000-0000-0000DA220000}"/>
    <cellStyle name="Normal 11 5 2 4 3" xfId="8920" xr:uid="{00000000-0005-0000-0000-0000DB220000}"/>
    <cellStyle name="Normal 11 5 2 4 4" xfId="8921" xr:uid="{00000000-0005-0000-0000-0000DC220000}"/>
    <cellStyle name="Normal 11 5 2 5" xfId="8922" xr:uid="{00000000-0005-0000-0000-0000DD220000}"/>
    <cellStyle name="Normal 11 5 2 5 2" xfId="8923" xr:uid="{00000000-0005-0000-0000-0000DE220000}"/>
    <cellStyle name="Normal 11 5 2 5 2 2" xfId="8924" xr:uid="{00000000-0005-0000-0000-0000DF220000}"/>
    <cellStyle name="Normal 11 5 2 5 2 3" xfId="8925" xr:uid="{00000000-0005-0000-0000-0000E0220000}"/>
    <cellStyle name="Normal 11 5 2 5 3" xfId="8926" xr:uid="{00000000-0005-0000-0000-0000E1220000}"/>
    <cellStyle name="Normal 11 5 2 5 4" xfId="8927" xr:uid="{00000000-0005-0000-0000-0000E2220000}"/>
    <cellStyle name="Normal 11 5 2 6" xfId="8928" xr:uid="{00000000-0005-0000-0000-0000E3220000}"/>
    <cellStyle name="Normal 11 5 2 6 2" xfId="8929" xr:uid="{00000000-0005-0000-0000-0000E4220000}"/>
    <cellStyle name="Normal 11 5 2 6 3" xfId="8930" xr:uid="{00000000-0005-0000-0000-0000E5220000}"/>
    <cellStyle name="Normal 11 5 2 7" xfId="8931" xr:uid="{00000000-0005-0000-0000-0000E6220000}"/>
    <cellStyle name="Normal 11 5 2 7 2" xfId="8932" xr:uid="{00000000-0005-0000-0000-0000E7220000}"/>
    <cellStyle name="Normal 11 5 2 7 3" xfId="8933" xr:uid="{00000000-0005-0000-0000-0000E8220000}"/>
    <cellStyle name="Normal 11 5 2 8" xfId="8934" xr:uid="{00000000-0005-0000-0000-0000E9220000}"/>
    <cellStyle name="Normal 11 5 2 9" xfId="8935" xr:uid="{00000000-0005-0000-0000-0000EA220000}"/>
    <cellStyle name="Normal 11 5 3" xfId="8936" xr:uid="{00000000-0005-0000-0000-0000EB220000}"/>
    <cellStyle name="Normal 11 5 3 2" xfId="8937" xr:uid="{00000000-0005-0000-0000-0000EC220000}"/>
    <cellStyle name="Normal 11 5 3 2 2" xfId="8938" xr:uid="{00000000-0005-0000-0000-0000ED220000}"/>
    <cellStyle name="Normal 11 5 3 2 2 2" xfId="8939" xr:uid="{00000000-0005-0000-0000-0000EE220000}"/>
    <cellStyle name="Normal 11 5 3 2 2 3" xfId="8940" xr:uid="{00000000-0005-0000-0000-0000EF220000}"/>
    <cellStyle name="Normal 11 5 3 2 3" xfId="8941" xr:uid="{00000000-0005-0000-0000-0000F0220000}"/>
    <cellStyle name="Normal 11 5 3 2 4" xfId="8942" xr:uid="{00000000-0005-0000-0000-0000F1220000}"/>
    <cellStyle name="Normal 11 5 3 3" xfId="8943" xr:uid="{00000000-0005-0000-0000-0000F2220000}"/>
    <cellStyle name="Normal 11 5 3 3 2" xfId="8944" xr:uid="{00000000-0005-0000-0000-0000F3220000}"/>
    <cellStyle name="Normal 11 5 3 3 2 2" xfId="8945" xr:uid="{00000000-0005-0000-0000-0000F4220000}"/>
    <cellStyle name="Normal 11 5 3 3 2 3" xfId="8946" xr:uid="{00000000-0005-0000-0000-0000F5220000}"/>
    <cellStyle name="Normal 11 5 3 3 3" xfId="8947" xr:uid="{00000000-0005-0000-0000-0000F6220000}"/>
    <cellStyle name="Normal 11 5 3 3 4" xfId="8948" xr:uid="{00000000-0005-0000-0000-0000F7220000}"/>
    <cellStyle name="Normal 11 5 3 4" xfId="8949" xr:uid="{00000000-0005-0000-0000-0000F8220000}"/>
    <cellStyle name="Normal 11 5 3 4 2" xfId="8950" xr:uid="{00000000-0005-0000-0000-0000F9220000}"/>
    <cellStyle name="Normal 11 5 3 4 2 2" xfId="8951" xr:uid="{00000000-0005-0000-0000-0000FA220000}"/>
    <cellStyle name="Normal 11 5 3 4 2 3" xfId="8952" xr:uid="{00000000-0005-0000-0000-0000FB220000}"/>
    <cellStyle name="Normal 11 5 3 4 3" xfId="8953" xr:uid="{00000000-0005-0000-0000-0000FC220000}"/>
    <cellStyle name="Normal 11 5 3 4 4" xfId="8954" xr:uid="{00000000-0005-0000-0000-0000FD220000}"/>
    <cellStyle name="Normal 11 5 3 5" xfId="8955" xr:uid="{00000000-0005-0000-0000-0000FE220000}"/>
    <cellStyle name="Normal 11 5 3 5 2" xfId="8956" xr:uid="{00000000-0005-0000-0000-0000FF220000}"/>
    <cellStyle name="Normal 11 5 3 5 3" xfId="8957" xr:uid="{00000000-0005-0000-0000-000000230000}"/>
    <cellStyle name="Normal 11 5 3 6" xfId="8958" xr:uid="{00000000-0005-0000-0000-000001230000}"/>
    <cellStyle name="Normal 11 5 3 6 2" xfId="8959" xr:uid="{00000000-0005-0000-0000-000002230000}"/>
    <cellStyle name="Normal 11 5 3 6 3" xfId="8960" xr:uid="{00000000-0005-0000-0000-000003230000}"/>
    <cellStyle name="Normal 11 5 3 7" xfId="8961" xr:uid="{00000000-0005-0000-0000-000004230000}"/>
    <cellStyle name="Normal 11 5 3 8" xfId="8962" xr:uid="{00000000-0005-0000-0000-000005230000}"/>
    <cellStyle name="Normal 11 5 3 9" xfId="8963" xr:uid="{00000000-0005-0000-0000-000006230000}"/>
    <cellStyle name="Normal 11 5 4" xfId="8964" xr:uid="{00000000-0005-0000-0000-000007230000}"/>
    <cellStyle name="Normal 11 5 4 2" xfId="8965" xr:uid="{00000000-0005-0000-0000-000008230000}"/>
    <cellStyle name="Normal 11 5 4 2 2" xfId="8966" xr:uid="{00000000-0005-0000-0000-000009230000}"/>
    <cellStyle name="Normal 11 5 4 2 3" xfId="8967" xr:uid="{00000000-0005-0000-0000-00000A230000}"/>
    <cellStyle name="Normal 11 5 4 3" xfId="8968" xr:uid="{00000000-0005-0000-0000-00000B230000}"/>
    <cellStyle name="Normal 11 5 4 4" xfId="8969" xr:uid="{00000000-0005-0000-0000-00000C230000}"/>
    <cellStyle name="Normal 11 5 5" xfId="8970" xr:uid="{00000000-0005-0000-0000-00000D230000}"/>
    <cellStyle name="Normal 11 5 5 2" xfId="8971" xr:uid="{00000000-0005-0000-0000-00000E230000}"/>
    <cellStyle name="Normal 11 5 5 2 2" xfId="8972" xr:uid="{00000000-0005-0000-0000-00000F230000}"/>
    <cellStyle name="Normal 11 5 5 2 3" xfId="8973" xr:uid="{00000000-0005-0000-0000-000010230000}"/>
    <cellStyle name="Normal 11 5 5 3" xfId="8974" xr:uid="{00000000-0005-0000-0000-000011230000}"/>
    <cellStyle name="Normal 11 5 5 4" xfId="8975" xr:uid="{00000000-0005-0000-0000-000012230000}"/>
    <cellStyle name="Normal 11 5 6" xfId="8976" xr:uid="{00000000-0005-0000-0000-000013230000}"/>
    <cellStyle name="Normal 11 5 6 2" xfId="8977" xr:uid="{00000000-0005-0000-0000-000014230000}"/>
    <cellStyle name="Normal 11 5 6 2 2" xfId="8978" xr:uid="{00000000-0005-0000-0000-000015230000}"/>
    <cellStyle name="Normal 11 5 6 2 3" xfId="8979" xr:uid="{00000000-0005-0000-0000-000016230000}"/>
    <cellStyle name="Normal 11 5 6 3" xfId="8980" xr:uid="{00000000-0005-0000-0000-000017230000}"/>
    <cellStyle name="Normal 11 5 6 4" xfId="8981" xr:uid="{00000000-0005-0000-0000-000018230000}"/>
    <cellStyle name="Normal 11 5 7" xfId="8982" xr:uid="{00000000-0005-0000-0000-000019230000}"/>
    <cellStyle name="Normal 11 5 7 2" xfId="8983" xr:uid="{00000000-0005-0000-0000-00001A230000}"/>
    <cellStyle name="Normal 11 5 7 3" xfId="8984" xr:uid="{00000000-0005-0000-0000-00001B230000}"/>
    <cellStyle name="Normal 11 5 8" xfId="8985" xr:uid="{00000000-0005-0000-0000-00001C230000}"/>
    <cellStyle name="Normal 11 5 8 2" xfId="8986" xr:uid="{00000000-0005-0000-0000-00001D230000}"/>
    <cellStyle name="Normal 11 5 8 3" xfId="8987" xr:uid="{00000000-0005-0000-0000-00001E230000}"/>
    <cellStyle name="Normal 11 5 9" xfId="8988" xr:uid="{00000000-0005-0000-0000-00001F230000}"/>
    <cellStyle name="Normal 11 6" xfId="8989" xr:uid="{00000000-0005-0000-0000-000020230000}"/>
    <cellStyle name="Normal 11 6 10" xfId="8990" xr:uid="{00000000-0005-0000-0000-000021230000}"/>
    <cellStyle name="Normal 11 6 11" xfId="8991" xr:uid="{00000000-0005-0000-0000-000022230000}"/>
    <cellStyle name="Normal 11 6 2" xfId="8992" xr:uid="{00000000-0005-0000-0000-000023230000}"/>
    <cellStyle name="Normal 11 6 2 10" xfId="8993" xr:uid="{00000000-0005-0000-0000-000024230000}"/>
    <cellStyle name="Normal 11 6 2 2" xfId="8994" xr:uid="{00000000-0005-0000-0000-000025230000}"/>
    <cellStyle name="Normal 11 6 2 2 2" xfId="8995" xr:uid="{00000000-0005-0000-0000-000026230000}"/>
    <cellStyle name="Normal 11 6 2 2 2 2" xfId="8996" xr:uid="{00000000-0005-0000-0000-000027230000}"/>
    <cellStyle name="Normal 11 6 2 2 2 3" xfId="8997" xr:uid="{00000000-0005-0000-0000-000028230000}"/>
    <cellStyle name="Normal 11 6 2 2 3" xfId="8998" xr:uid="{00000000-0005-0000-0000-000029230000}"/>
    <cellStyle name="Normal 11 6 2 2 4" xfId="8999" xr:uid="{00000000-0005-0000-0000-00002A230000}"/>
    <cellStyle name="Normal 11 6 2 3" xfId="9000" xr:uid="{00000000-0005-0000-0000-00002B230000}"/>
    <cellStyle name="Normal 11 6 2 3 2" xfId="9001" xr:uid="{00000000-0005-0000-0000-00002C230000}"/>
    <cellStyle name="Normal 11 6 2 3 2 2" xfId="9002" xr:uid="{00000000-0005-0000-0000-00002D230000}"/>
    <cellStyle name="Normal 11 6 2 3 2 3" xfId="9003" xr:uid="{00000000-0005-0000-0000-00002E230000}"/>
    <cellStyle name="Normal 11 6 2 3 3" xfId="9004" xr:uid="{00000000-0005-0000-0000-00002F230000}"/>
    <cellStyle name="Normal 11 6 2 3 4" xfId="9005" xr:uid="{00000000-0005-0000-0000-000030230000}"/>
    <cellStyle name="Normal 11 6 2 4" xfId="9006" xr:uid="{00000000-0005-0000-0000-000031230000}"/>
    <cellStyle name="Normal 11 6 2 4 2" xfId="9007" xr:uid="{00000000-0005-0000-0000-000032230000}"/>
    <cellStyle name="Normal 11 6 2 4 2 2" xfId="9008" xr:uid="{00000000-0005-0000-0000-000033230000}"/>
    <cellStyle name="Normal 11 6 2 4 2 3" xfId="9009" xr:uid="{00000000-0005-0000-0000-000034230000}"/>
    <cellStyle name="Normal 11 6 2 4 3" xfId="9010" xr:uid="{00000000-0005-0000-0000-000035230000}"/>
    <cellStyle name="Normal 11 6 2 4 4" xfId="9011" xr:uid="{00000000-0005-0000-0000-000036230000}"/>
    <cellStyle name="Normal 11 6 2 5" xfId="9012" xr:uid="{00000000-0005-0000-0000-000037230000}"/>
    <cellStyle name="Normal 11 6 2 5 2" xfId="9013" xr:uid="{00000000-0005-0000-0000-000038230000}"/>
    <cellStyle name="Normal 11 6 2 5 2 2" xfId="9014" xr:uid="{00000000-0005-0000-0000-000039230000}"/>
    <cellStyle name="Normal 11 6 2 5 2 3" xfId="9015" xr:uid="{00000000-0005-0000-0000-00003A230000}"/>
    <cellStyle name="Normal 11 6 2 5 3" xfId="9016" xr:uid="{00000000-0005-0000-0000-00003B230000}"/>
    <cellStyle name="Normal 11 6 2 5 4" xfId="9017" xr:uid="{00000000-0005-0000-0000-00003C230000}"/>
    <cellStyle name="Normal 11 6 2 6" xfId="9018" xr:uid="{00000000-0005-0000-0000-00003D230000}"/>
    <cellStyle name="Normal 11 6 2 6 2" xfId="9019" xr:uid="{00000000-0005-0000-0000-00003E230000}"/>
    <cellStyle name="Normal 11 6 2 6 3" xfId="9020" xr:uid="{00000000-0005-0000-0000-00003F230000}"/>
    <cellStyle name="Normal 11 6 2 7" xfId="9021" xr:uid="{00000000-0005-0000-0000-000040230000}"/>
    <cellStyle name="Normal 11 6 2 7 2" xfId="9022" xr:uid="{00000000-0005-0000-0000-000041230000}"/>
    <cellStyle name="Normal 11 6 2 7 3" xfId="9023" xr:uid="{00000000-0005-0000-0000-000042230000}"/>
    <cellStyle name="Normal 11 6 2 8" xfId="9024" xr:uid="{00000000-0005-0000-0000-000043230000}"/>
    <cellStyle name="Normal 11 6 2 9" xfId="9025" xr:uid="{00000000-0005-0000-0000-000044230000}"/>
    <cellStyle name="Normal 11 6 3" xfId="9026" xr:uid="{00000000-0005-0000-0000-000045230000}"/>
    <cellStyle name="Normal 11 6 3 2" xfId="9027" xr:uid="{00000000-0005-0000-0000-000046230000}"/>
    <cellStyle name="Normal 11 6 3 2 2" xfId="9028" xr:uid="{00000000-0005-0000-0000-000047230000}"/>
    <cellStyle name="Normal 11 6 3 2 2 2" xfId="9029" xr:uid="{00000000-0005-0000-0000-000048230000}"/>
    <cellStyle name="Normal 11 6 3 2 2 3" xfId="9030" xr:uid="{00000000-0005-0000-0000-000049230000}"/>
    <cellStyle name="Normal 11 6 3 2 3" xfId="9031" xr:uid="{00000000-0005-0000-0000-00004A230000}"/>
    <cellStyle name="Normal 11 6 3 2 4" xfId="9032" xr:uid="{00000000-0005-0000-0000-00004B230000}"/>
    <cellStyle name="Normal 11 6 3 3" xfId="9033" xr:uid="{00000000-0005-0000-0000-00004C230000}"/>
    <cellStyle name="Normal 11 6 3 3 2" xfId="9034" xr:uid="{00000000-0005-0000-0000-00004D230000}"/>
    <cellStyle name="Normal 11 6 3 3 2 2" xfId="9035" xr:uid="{00000000-0005-0000-0000-00004E230000}"/>
    <cellStyle name="Normal 11 6 3 3 2 3" xfId="9036" xr:uid="{00000000-0005-0000-0000-00004F230000}"/>
    <cellStyle name="Normal 11 6 3 3 3" xfId="9037" xr:uid="{00000000-0005-0000-0000-000050230000}"/>
    <cellStyle name="Normal 11 6 3 3 4" xfId="9038" xr:uid="{00000000-0005-0000-0000-000051230000}"/>
    <cellStyle name="Normal 11 6 3 4" xfId="9039" xr:uid="{00000000-0005-0000-0000-000052230000}"/>
    <cellStyle name="Normal 11 6 3 4 2" xfId="9040" xr:uid="{00000000-0005-0000-0000-000053230000}"/>
    <cellStyle name="Normal 11 6 3 4 2 2" xfId="9041" xr:uid="{00000000-0005-0000-0000-000054230000}"/>
    <cellStyle name="Normal 11 6 3 4 2 3" xfId="9042" xr:uid="{00000000-0005-0000-0000-000055230000}"/>
    <cellStyle name="Normal 11 6 3 4 3" xfId="9043" xr:uid="{00000000-0005-0000-0000-000056230000}"/>
    <cellStyle name="Normal 11 6 3 4 4" xfId="9044" xr:uid="{00000000-0005-0000-0000-000057230000}"/>
    <cellStyle name="Normal 11 6 3 5" xfId="9045" xr:uid="{00000000-0005-0000-0000-000058230000}"/>
    <cellStyle name="Normal 11 6 3 5 2" xfId="9046" xr:uid="{00000000-0005-0000-0000-000059230000}"/>
    <cellStyle name="Normal 11 6 3 5 3" xfId="9047" xr:uid="{00000000-0005-0000-0000-00005A230000}"/>
    <cellStyle name="Normal 11 6 3 6" xfId="9048" xr:uid="{00000000-0005-0000-0000-00005B230000}"/>
    <cellStyle name="Normal 11 6 3 6 2" xfId="9049" xr:uid="{00000000-0005-0000-0000-00005C230000}"/>
    <cellStyle name="Normal 11 6 3 6 3" xfId="9050" xr:uid="{00000000-0005-0000-0000-00005D230000}"/>
    <cellStyle name="Normal 11 6 3 7" xfId="9051" xr:uid="{00000000-0005-0000-0000-00005E230000}"/>
    <cellStyle name="Normal 11 6 3 8" xfId="9052" xr:uid="{00000000-0005-0000-0000-00005F230000}"/>
    <cellStyle name="Normal 11 6 3 9" xfId="9053" xr:uid="{00000000-0005-0000-0000-000060230000}"/>
    <cellStyle name="Normal 11 6 4" xfId="9054" xr:uid="{00000000-0005-0000-0000-000061230000}"/>
    <cellStyle name="Normal 11 6 4 2" xfId="9055" xr:uid="{00000000-0005-0000-0000-000062230000}"/>
    <cellStyle name="Normal 11 6 4 2 2" xfId="9056" xr:uid="{00000000-0005-0000-0000-000063230000}"/>
    <cellStyle name="Normal 11 6 4 2 3" xfId="9057" xr:uid="{00000000-0005-0000-0000-000064230000}"/>
    <cellStyle name="Normal 11 6 4 3" xfId="9058" xr:uid="{00000000-0005-0000-0000-000065230000}"/>
    <cellStyle name="Normal 11 6 4 4" xfId="9059" xr:uid="{00000000-0005-0000-0000-000066230000}"/>
    <cellStyle name="Normal 11 6 5" xfId="9060" xr:uid="{00000000-0005-0000-0000-000067230000}"/>
    <cellStyle name="Normal 11 6 5 2" xfId="9061" xr:uid="{00000000-0005-0000-0000-000068230000}"/>
    <cellStyle name="Normal 11 6 5 2 2" xfId="9062" xr:uid="{00000000-0005-0000-0000-000069230000}"/>
    <cellStyle name="Normal 11 6 5 2 3" xfId="9063" xr:uid="{00000000-0005-0000-0000-00006A230000}"/>
    <cellStyle name="Normal 11 6 5 3" xfId="9064" xr:uid="{00000000-0005-0000-0000-00006B230000}"/>
    <cellStyle name="Normal 11 6 5 4" xfId="9065" xr:uid="{00000000-0005-0000-0000-00006C230000}"/>
    <cellStyle name="Normal 11 6 6" xfId="9066" xr:uid="{00000000-0005-0000-0000-00006D230000}"/>
    <cellStyle name="Normal 11 6 6 2" xfId="9067" xr:uid="{00000000-0005-0000-0000-00006E230000}"/>
    <cellStyle name="Normal 11 6 6 2 2" xfId="9068" xr:uid="{00000000-0005-0000-0000-00006F230000}"/>
    <cellStyle name="Normal 11 6 6 2 3" xfId="9069" xr:uid="{00000000-0005-0000-0000-000070230000}"/>
    <cellStyle name="Normal 11 6 6 3" xfId="9070" xr:uid="{00000000-0005-0000-0000-000071230000}"/>
    <cellStyle name="Normal 11 6 6 4" xfId="9071" xr:uid="{00000000-0005-0000-0000-000072230000}"/>
    <cellStyle name="Normal 11 6 7" xfId="9072" xr:uid="{00000000-0005-0000-0000-000073230000}"/>
    <cellStyle name="Normal 11 6 7 2" xfId="9073" xr:uid="{00000000-0005-0000-0000-000074230000}"/>
    <cellStyle name="Normal 11 6 7 3" xfId="9074" xr:uid="{00000000-0005-0000-0000-000075230000}"/>
    <cellStyle name="Normal 11 6 8" xfId="9075" xr:uid="{00000000-0005-0000-0000-000076230000}"/>
    <cellStyle name="Normal 11 6 8 2" xfId="9076" xr:uid="{00000000-0005-0000-0000-000077230000}"/>
    <cellStyle name="Normal 11 6 8 3" xfId="9077" xr:uid="{00000000-0005-0000-0000-000078230000}"/>
    <cellStyle name="Normal 11 6 9" xfId="9078" xr:uid="{00000000-0005-0000-0000-000079230000}"/>
    <cellStyle name="Normal 11 7" xfId="9079" xr:uid="{00000000-0005-0000-0000-00007A230000}"/>
    <cellStyle name="Normal 11 7 10" xfId="9080" xr:uid="{00000000-0005-0000-0000-00007B230000}"/>
    <cellStyle name="Normal 11 7 2" xfId="9081" xr:uid="{00000000-0005-0000-0000-00007C230000}"/>
    <cellStyle name="Normal 11 7 2 2" xfId="9082" xr:uid="{00000000-0005-0000-0000-00007D230000}"/>
    <cellStyle name="Normal 11 7 2 2 2" xfId="9083" xr:uid="{00000000-0005-0000-0000-00007E230000}"/>
    <cellStyle name="Normal 11 7 2 2 3" xfId="9084" xr:uid="{00000000-0005-0000-0000-00007F230000}"/>
    <cellStyle name="Normal 11 7 2 3" xfId="9085" xr:uid="{00000000-0005-0000-0000-000080230000}"/>
    <cellStyle name="Normal 11 7 2 4" xfId="9086" xr:uid="{00000000-0005-0000-0000-000081230000}"/>
    <cellStyle name="Normal 11 7 3" xfId="9087" xr:uid="{00000000-0005-0000-0000-000082230000}"/>
    <cellStyle name="Normal 11 7 3 2" xfId="9088" xr:uid="{00000000-0005-0000-0000-000083230000}"/>
    <cellStyle name="Normal 11 7 3 2 2" xfId="9089" xr:uid="{00000000-0005-0000-0000-000084230000}"/>
    <cellStyle name="Normal 11 7 3 2 3" xfId="9090" xr:uid="{00000000-0005-0000-0000-000085230000}"/>
    <cellStyle name="Normal 11 7 3 3" xfId="9091" xr:uid="{00000000-0005-0000-0000-000086230000}"/>
    <cellStyle name="Normal 11 7 3 4" xfId="9092" xr:uid="{00000000-0005-0000-0000-000087230000}"/>
    <cellStyle name="Normal 11 7 4" xfId="9093" xr:uid="{00000000-0005-0000-0000-000088230000}"/>
    <cellStyle name="Normal 11 7 4 2" xfId="9094" xr:uid="{00000000-0005-0000-0000-000089230000}"/>
    <cellStyle name="Normal 11 7 4 2 2" xfId="9095" xr:uid="{00000000-0005-0000-0000-00008A230000}"/>
    <cellStyle name="Normal 11 7 4 2 3" xfId="9096" xr:uid="{00000000-0005-0000-0000-00008B230000}"/>
    <cellStyle name="Normal 11 7 4 3" xfId="9097" xr:uid="{00000000-0005-0000-0000-00008C230000}"/>
    <cellStyle name="Normal 11 7 4 4" xfId="9098" xr:uid="{00000000-0005-0000-0000-00008D230000}"/>
    <cellStyle name="Normal 11 7 5" xfId="9099" xr:uid="{00000000-0005-0000-0000-00008E230000}"/>
    <cellStyle name="Normal 11 7 5 2" xfId="9100" xr:uid="{00000000-0005-0000-0000-00008F230000}"/>
    <cellStyle name="Normal 11 7 5 2 2" xfId="9101" xr:uid="{00000000-0005-0000-0000-000090230000}"/>
    <cellStyle name="Normal 11 7 5 2 3" xfId="9102" xr:uid="{00000000-0005-0000-0000-000091230000}"/>
    <cellStyle name="Normal 11 7 5 3" xfId="9103" xr:uid="{00000000-0005-0000-0000-000092230000}"/>
    <cellStyle name="Normal 11 7 5 4" xfId="9104" xr:uid="{00000000-0005-0000-0000-000093230000}"/>
    <cellStyle name="Normal 11 7 6" xfId="9105" xr:uid="{00000000-0005-0000-0000-000094230000}"/>
    <cellStyle name="Normal 11 7 6 2" xfId="9106" xr:uid="{00000000-0005-0000-0000-000095230000}"/>
    <cellStyle name="Normal 11 7 6 3" xfId="9107" xr:uid="{00000000-0005-0000-0000-000096230000}"/>
    <cellStyle name="Normal 11 7 7" xfId="9108" xr:uid="{00000000-0005-0000-0000-000097230000}"/>
    <cellStyle name="Normal 11 7 7 2" xfId="9109" xr:uid="{00000000-0005-0000-0000-000098230000}"/>
    <cellStyle name="Normal 11 7 7 3" xfId="9110" xr:uid="{00000000-0005-0000-0000-000099230000}"/>
    <cellStyle name="Normal 11 7 8" xfId="9111" xr:uid="{00000000-0005-0000-0000-00009A230000}"/>
    <cellStyle name="Normal 11 7 9" xfId="9112" xr:uid="{00000000-0005-0000-0000-00009B230000}"/>
    <cellStyle name="Normal 11 8" xfId="9113" xr:uid="{00000000-0005-0000-0000-00009C230000}"/>
    <cellStyle name="Normal 11 8 2" xfId="9114" xr:uid="{00000000-0005-0000-0000-00009D230000}"/>
    <cellStyle name="Normal 11 8 2 2" xfId="9115" xr:uid="{00000000-0005-0000-0000-00009E230000}"/>
    <cellStyle name="Normal 11 8 2 2 2" xfId="9116" xr:uid="{00000000-0005-0000-0000-00009F230000}"/>
    <cellStyle name="Normal 11 8 2 2 3" xfId="9117" xr:uid="{00000000-0005-0000-0000-0000A0230000}"/>
    <cellStyle name="Normal 11 8 2 3" xfId="9118" xr:uid="{00000000-0005-0000-0000-0000A1230000}"/>
    <cellStyle name="Normal 11 8 2 4" xfId="9119" xr:uid="{00000000-0005-0000-0000-0000A2230000}"/>
    <cellStyle name="Normal 11 8 3" xfId="9120" xr:uid="{00000000-0005-0000-0000-0000A3230000}"/>
    <cellStyle name="Normal 11 8 3 2" xfId="9121" xr:uid="{00000000-0005-0000-0000-0000A4230000}"/>
    <cellStyle name="Normal 11 8 3 2 2" xfId="9122" xr:uid="{00000000-0005-0000-0000-0000A5230000}"/>
    <cellStyle name="Normal 11 8 3 2 3" xfId="9123" xr:uid="{00000000-0005-0000-0000-0000A6230000}"/>
    <cellStyle name="Normal 11 8 3 3" xfId="9124" xr:uid="{00000000-0005-0000-0000-0000A7230000}"/>
    <cellStyle name="Normal 11 8 3 4" xfId="9125" xr:uid="{00000000-0005-0000-0000-0000A8230000}"/>
    <cellStyle name="Normal 11 8 4" xfId="9126" xr:uid="{00000000-0005-0000-0000-0000A9230000}"/>
    <cellStyle name="Normal 11 8 4 2" xfId="9127" xr:uid="{00000000-0005-0000-0000-0000AA230000}"/>
    <cellStyle name="Normal 11 8 4 2 2" xfId="9128" xr:uid="{00000000-0005-0000-0000-0000AB230000}"/>
    <cellStyle name="Normal 11 8 4 2 3" xfId="9129" xr:uid="{00000000-0005-0000-0000-0000AC230000}"/>
    <cellStyle name="Normal 11 8 4 3" xfId="9130" xr:uid="{00000000-0005-0000-0000-0000AD230000}"/>
    <cellStyle name="Normal 11 8 4 4" xfId="9131" xr:uid="{00000000-0005-0000-0000-0000AE230000}"/>
    <cellStyle name="Normal 11 8 5" xfId="9132" xr:uid="{00000000-0005-0000-0000-0000AF230000}"/>
    <cellStyle name="Normal 11 8 5 2" xfId="9133" xr:uid="{00000000-0005-0000-0000-0000B0230000}"/>
    <cellStyle name="Normal 11 8 5 3" xfId="9134" xr:uid="{00000000-0005-0000-0000-0000B1230000}"/>
    <cellStyle name="Normal 11 8 6" xfId="9135" xr:uid="{00000000-0005-0000-0000-0000B2230000}"/>
    <cellStyle name="Normal 11 8 6 2" xfId="9136" xr:uid="{00000000-0005-0000-0000-0000B3230000}"/>
    <cellStyle name="Normal 11 8 6 3" xfId="9137" xr:uid="{00000000-0005-0000-0000-0000B4230000}"/>
    <cellStyle name="Normal 11 8 7" xfId="9138" xr:uid="{00000000-0005-0000-0000-0000B5230000}"/>
    <cellStyle name="Normal 11 8 8" xfId="9139" xr:uid="{00000000-0005-0000-0000-0000B6230000}"/>
    <cellStyle name="Normal 11 8 9" xfId="9140" xr:uid="{00000000-0005-0000-0000-0000B7230000}"/>
    <cellStyle name="Normal 11 9" xfId="9141" xr:uid="{00000000-0005-0000-0000-0000B8230000}"/>
    <cellStyle name="Normal 11 9 2" xfId="9142" xr:uid="{00000000-0005-0000-0000-0000B9230000}"/>
    <cellStyle name="Normal 11 9 2 2" xfId="9143" xr:uid="{00000000-0005-0000-0000-0000BA230000}"/>
    <cellStyle name="Normal 11 9 2 3" xfId="9144" xr:uid="{00000000-0005-0000-0000-0000BB230000}"/>
    <cellStyle name="Normal 11 9 3" xfId="9145" xr:uid="{00000000-0005-0000-0000-0000BC230000}"/>
    <cellStyle name="Normal 11 9 4" xfId="9146" xr:uid="{00000000-0005-0000-0000-0000BD230000}"/>
    <cellStyle name="Normal 110" xfId="9147" xr:uid="{00000000-0005-0000-0000-0000BE230000}"/>
    <cellStyle name="Normal 111" xfId="9148" xr:uid="{00000000-0005-0000-0000-0000BF230000}"/>
    <cellStyle name="Normal 112" xfId="9149" xr:uid="{00000000-0005-0000-0000-0000C0230000}"/>
    <cellStyle name="Normal 113" xfId="9150" xr:uid="{00000000-0005-0000-0000-0000C1230000}"/>
    <cellStyle name="Normal 114" xfId="9151" xr:uid="{00000000-0005-0000-0000-0000C2230000}"/>
    <cellStyle name="Normal 115" xfId="9152" xr:uid="{00000000-0005-0000-0000-0000C3230000}"/>
    <cellStyle name="Normal 116" xfId="9153" xr:uid="{00000000-0005-0000-0000-0000C4230000}"/>
    <cellStyle name="Normal 117" xfId="9154" xr:uid="{00000000-0005-0000-0000-0000C5230000}"/>
    <cellStyle name="Normal 118" xfId="9155" xr:uid="{00000000-0005-0000-0000-0000C6230000}"/>
    <cellStyle name="Normal 119" xfId="9156" xr:uid="{00000000-0005-0000-0000-0000C7230000}"/>
    <cellStyle name="Normal 12" xfId="9157" xr:uid="{00000000-0005-0000-0000-0000C8230000}"/>
    <cellStyle name="Normal 12 10" xfId="9158" xr:uid="{00000000-0005-0000-0000-0000C9230000}"/>
    <cellStyle name="Normal 12 10 2" xfId="9159" xr:uid="{00000000-0005-0000-0000-0000CA230000}"/>
    <cellStyle name="Normal 12 10 2 2" xfId="9160" xr:uid="{00000000-0005-0000-0000-0000CB230000}"/>
    <cellStyle name="Normal 12 10 2 3" xfId="9161" xr:uid="{00000000-0005-0000-0000-0000CC230000}"/>
    <cellStyle name="Normal 12 10 3" xfId="9162" xr:uid="{00000000-0005-0000-0000-0000CD230000}"/>
    <cellStyle name="Normal 12 10 4" xfId="9163" xr:uid="{00000000-0005-0000-0000-0000CE230000}"/>
    <cellStyle name="Normal 12 11" xfId="9164" xr:uid="{00000000-0005-0000-0000-0000CF230000}"/>
    <cellStyle name="Normal 12 11 2" xfId="9165" xr:uid="{00000000-0005-0000-0000-0000D0230000}"/>
    <cellStyle name="Normal 12 11 2 2" xfId="9166" xr:uid="{00000000-0005-0000-0000-0000D1230000}"/>
    <cellStyle name="Normal 12 11 2 3" xfId="9167" xr:uid="{00000000-0005-0000-0000-0000D2230000}"/>
    <cellStyle name="Normal 12 11 3" xfId="9168" xr:uid="{00000000-0005-0000-0000-0000D3230000}"/>
    <cellStyle name="Normal 12 11 4" xfId="9169" xr:uid="{00000000-0005-0000-0000-0000D4230000}"/>
    <cellStyle name="Normal 12 12" xfId="9170" xr:uid="{00000000-0005-0000-0000-0000D5230000}"/>
    <cellStyle name="Normal 12 12 2" xfId="9171" xr:uid="{00000000-0005-0000-0000-0000D6230000}"/>
    <cellStyle name="Normal 12 12 3" xfId="9172" xr:uid="{00000000-0005-0000-0000-0000D7230000}"/>
    <cellStyle name="Normal 12 13" xfId="9173" xr:uid="{00000000-0005-0000-0000-0000D8230000}"/>
    <cellStyle name="Normal 12 13 2" xfId="9174" xr:uid="{00000000-0005-0000-0000-0000D9230000}"/>
    <cellStyle name="Normal 12 13 3" xfId="9175" xr:uid="{00000000-0005-0000-0000-0000DA230000}"/>
    <cellStyle name="Normal 12 14" xfId="9176" xr:uid="{00000000-0005-0000-0000-0000DB230000}"/>
    <cellStyle name="Normal 12 15" xfId="9177" xr:uid="{00000000-0005-0000-0000-0000DC230000}"/>
    <cellStyle name="Normal 12 16" xfId="9178" xr:uid="{00000000-0005-0000-0000-0000DD230000}"/>
    <cellStyle name="Normal 12 17" xfId="9179" xr:uid="{00000000-0005-0000-0000-0000DE230000}"/>
    <cellStyle name="Normal 12 2" xfId="9180" xr:uid="{00000000-0005-0000-0000-0000DF230000}"/>
    <cellStyle name="Normal 12 2 10" xfId="9181" xr:uid="{00000000-0005-0000-0000-0000E0230000}"/>
    <cellStyle name="Normal 12 2 10 2" xfId="9182" xr:uid="{00000000-0005-0000-0000-0000E1230000}"/>
    <cellStyle name="Normal 12 2 10 2 2" xfId="9183" xr:uid="{00000000-0005-0000-0000-0000E2230000}"/>
    <cellStyle name="Normal 12 2 10 2 3" xfId="9184" xr:uid="{00000000-0005-0000-0000-0000E3230000}"/>
    <cellStyle name="Normal 12 2 10 3" xfId="9185" xr:uid="{00000000-0005-0000-0000-0000E4230000}"/>
    <cellStyle name="Normal 12 2 10 4" xfId="9186" xr:uid="{00000000-0005-0000-0000-0000E5230000}"/>
    <cellStyle name="Normal 12 2 11" xfId="9187" xr:uid="{00000000-0005-0000-0000-0000E6230000}"/>
    <cellStyle name="Normal 12 2 11 2" xfId="9188" xr:uid="{00000000-0005-0000-0000-0000E7230000}"/>
    <cellStyle name="Normal 12 2 11 3" xfId="9189" xr:uid="{00000000-0005-0000-0000-0000E8230000}"/>
    <cellStyle name="Normal 12 2 12" xfId="9190" xr:uid="{00000000-0005-0000-0000-0000E9230000}"/>
    <cellStyle name="Normal 12 2 12 2" xfId="9191" xr:uid="{00000000-0005-0000-0000-0000EA230000}"/>
    <cellStyle name="Normal 12 2 12 3" xfId="9192" xr:uid="{00000000-0005-0000-0000-0000EB230000}"/>
    <cellStyle name="Normal 12 2 13" xfId="9193" xr:uid="{00000000-0005-0000-0000-0000EC230000}"/>
    <cellStyle name="Normal 12 2 14" xfId="9194" xr:uid="{00000000-0005-0000-0000-0000ED230000}"/>
    <cellStyle name="Normal 12 2 15" xfId="9195" xr:uid="{00000000-0005-0000-0000-0000EE230000}"/>
    <cellStyle name="Normal 12 2 16" xfId="9196" xr:uid="{00000000-0005-0000-0000-0000EF230000}"/>
    <cellStyle name="Normal 12 2 2" xfId="9197" xr:uid="{00000000-0005-0000-0000-0000F0230000}"/>
    <cellStyle name="Normal 12 2 2 10" xfId="9198" xr:uid="{00000000-0005-0000-0000-0000F1230000}"/>
    <cellStyle name="Normal 12 2 2 10 2" xfId="9199" xr:uid="{00000000-0005-0000-0000-0000F2230000}"/>
    <cellStyle name="Normal 12 2 2 10 3" xfId="9200" xr:uid="{00000000-0005-0000-0000-0000F3230000}"/>
    <cellStyle name="Normal 12 2 2 11" xfId="9201" xr:uid="{00000000-0005-0000-0000-0000F4230000}"/>
    <cellStyle name="Normal 12 2 2 11 2" xfId="9202" xr:uid="{00000000-0005-0000-0000-0000F5230000}"/>
    <cellStyle name="Normal 12 2 2 11 3" xfId="9203" xr:uid="{00000000-0005-0000-0000-0000F6230000}"/>
    <cellStyle name="Normal 12 2 2 12" xfId="9204" xr:uid="{00000000-0005-0000-0000-0000F7230000}"/>
    <cellStyle name="Normal 12 2 2 13" xfId="9205" xr:uid="{00000000-0005-0000-0000-0000F8230000}"/>
    <cellStyle name="Normal 12 2 2 14" xfId="9206" xr:uid="{00000000-0005-0000-0000-0000F9230000}"/>
    <cellStyle name="Normal 12 2 2 2" xfId="9207" xr:uid="{00000000-0005-0000-0000-0000FA230000}"/>
    <cellStyle name="Normal 12 2 2 2 10" xfId="9208" xr:uid="{00000000-0005-0000-0000-0000FB230000}"/>
    <cellStyle name="Normal 12 2 2 2 10 2" xfId="9209" xr:uid="{00000000-0005-0000-0000-0000FC230000}"/>
    <cellStyle name="Normal 12 2 2 2 10 3" xfId="9210" xr:uid="{00000000-0005-0000-0000-0000FD230000}"/>
    <cellStyle name="Normal 12 2 2 2 11" xfId="9211" xr:uid="{00000000-0005-0000-0000-0000FE230000}"/>
    <cellStyle name="Normal 12 2 2 2 12" xfId="9212" xr:uid="{00000000-0005-0000-0000-0000FF230000}"/>
    <cellStyle name="Normal 12 2 2 2 13" xfId="9213" xr:uid="{00000000-0005-0000-0000-000000240000}"/>
    <cellStyle name="Normal 12 2 2 2 2" xfId="9214" xr:uid="{00000000-0005-0000-0000-000001240000}"/>
    <cellStyle name="Normal 12 2 2 2 2 10" xfId="9215" xr:uid="{00000000-0005-0000-0000-000002240000}"/>
    <cellStyle name="Normal 12 2 2 2 2 11" xfId="9216" xr:uid="{00000000-0005-0000-0000-000003240000}"/>
    <cellStyle name="Normal 12 2 2 2 2 2" xfId="9217" xr:uid="{00000000-0005-0000-0000-000004240000}"/>
    <cellStyle name="Normal 12 2 2 2 2 2 10" xfId="9218" xr:uid="{00000000-0005-0000-0000-000005240000}"/>
    <cellStyle name="Normal 12 2 2 2 2 2 2" xfId="9219" xr:uid="{00000000-0005-0000-0000-000006240000}"/>
    <cellStyle name="Normal 12 2 2 2 2 2 2 2" xfId="9220" xr:uid="{00000000-0005-0000-0000-000007240000}"/>
    <cellStyle name="Normal 12 2 2 2 2 2 2 2 2" xfId="9221" xr:uid="{00000000-0005-0000-0000-000008240000}"/>
    <cellStyle name="Normal 12 2 2 2 2 2 2 2 3" xfId="9222" xr:uid="{00000000-0005-0000-0000-000009240000}"/>
    <cellStyle name="Normal 12 2 2 2 2 2 2 3" xfId="9223" xr:uid="{00000000-0005-0000-0000-00000A240000}"/>
    <cellStyle name="Normal 12 2 2 2 2 2 2 4" xfId="9224" xr:uid="{00000000-0005-0000-0000-00000B240000}"/>
    <cellStyle name="Normal 12 2 2 2 2 2 3" xfId="9225" xr:uid="{00000000-0005-0000-0000-00000C240000}"/>
    <cellStyle name="Normal 12 2 2 2 2 2 3 2" xfId="9226" xr:uid="{00000000-0005-0000-0000-00000D240000}"/>
    <cellStyle name="Normal 12 2 2 2 2 2 3 2 2" xfId="9227" xr:uid="{00000000-0005-0000-0000-00000E240000}"/>
    <cellStyle name="Normal 12 2 2 2 2 2 3 2 3" xfId="9228" xr:uid="{00000000-0005-0000-0000-00000F240000}"/>
    <cellStyle name="Normal 12 2 2 2 2 2 3 3" xfId="9229" xr:uid="{00000000-0005-0000-0000-000010240000}"/>
    <cellStyle name="Normal 12 2 2 2 2 2 3 4" xfId="9230" xr:uid="{00000000-0005-0000-0000-000011240000}"/>
    <cellStyle name="Normal 12 2 2 2 2 2 4" xfId="9231" xr:uid="{00000000-0005-0000-0000-000012240000}"/>
    <cellStyle name="Normal 12 2 2 2 2 2 4 2" xfId="9232" xr:uid="{00000000-0005-0000-0000-000013240000}"/>
    <cellStyle name="Normal 12 2 2 2 2 2 4 2 2" xfId="9233" xr:uid="{00000000-0005-0000-0000-000014240000}"/>
    <cellStyle name="Normal 12 2 2 2 2 2 4 2 3" xfId="9234" xr:uid="{00000000-0005-0000-0000-000015240000}"/>
    <cellStyle name="Normal 12 2 2 2 2 2 4 3" xfId="9235" xr:uid="{00000000-0005-0000-0000-000016240000}"/>
    <cellStyle name="Normal 12 2 2 2 2 2 4 4" xfId="9236" xr:uid="{00000000-0005-0000-0000-000017240000}"/>
    <cellStyle name="Normal 12 2 2 2 2 2 5" xfId="9237" xr:uid="{00000000-0005-0000-0000-000018240000}"/>
    <cellStyle name="Normal 12 2 2 2 2 2 5 2" xfId="9238" xr:uid="{00000000-0005-0000-0000-000019240000}"/>
    <cellStyle name="Normal 12 2 2 2 2 2 5 2 2" xfId="9239" xr:uid="{00000000-0005-0000-0000-00001A240000}"/>
    <cellStyle name="Normal 12 2 2 2 2 2 5 2 3" xfId="9240" xr:uid="{00000000-0005-0000-0000-00001B240000}"/>
    <cellStyle name="Normal 12 2 2 2 2 2 5 3" xfId="9241" xr:uid="{00000000-0005-0000-0000-00001C240000}"/>
    <cellStyle name="Normal 12 2 2 2 2 2 5 4" xfId="9242" xr:uid="{00000000-0005-0000-0000-00001D240000}"/>
    <cellStyle name="Normal 12 2 2 2 2 2 6" xfId="9243" xr:uid="{00000000-0005-0000-0000-00001E240000}"/>
    <cellStyle name="Normal 12 2 2 2 2 2 6 2" xfId="9244" xr:uid="{00000000-0005-0000-0000-00001F240000}"/>
    <cellStyle name="Normal 12 2 2 2 2 2 6 3" xfId="9245" xr:uid="{00000000-0005-0000-0000-000020240000}"/>
    <cellStyle name="Normal 12 2 2 2 2 2 7" xfId="9246" xr:uid="{00000000-0005-0000-0000-000021240000}"/>
    <cellStyle name="Normal 12 2 2 2 2 2 7 2" xfId="9247" xr:uid="{00000000-0005-0000-0000-000022240000}"/>
    <cellStyle name="Normal 12 2 2 2 2 2 7 3" xfId="9248" xr:uid="{00000000-0005-0000-0000-000023240000}"/>
    <cellStyle name="Normal 12 2 2 2 2 2 8" xfId="9249" xr:uid="{00000000-0005-0000-0000-000024240000}"/>
    <cellStyle name="Normal 12 2 2 2 2 2 9" xfId="9250" xr:uid="{00000000-0005-0000-0000-000025240000}"/>
    <cellStyle name="Normal 12 2 2 2 2 3" xfId="9251" xr:uid="{00000000-0005-0000-0000-000026240000}"/>
    <cellStyle name="Normal 12 2 2 2 2 3 2" xfId="9252" xr:uid="{00000000-0005-0000-0000-000027240000}"/>
    <cellStyle name="Normal 12 2 2 2 2 3 2 2" xfId="9253" xr:uid="{00000000-0005-0000-0000-000028240000}"/>
    <cellStyle name="Normal 12 2 2 2 2 3 2 2 2" xfId="9254" xr:uid="{00000000-0005-0000-0000-000029240000}"/>
    <cellStyle name="Normal 12 2 2 2 2 3 2 2 3" xfId="9255" xr:uid="{00000000-0005-0000-0000-00002A240000}"/>
    <cellStyle name="Normal 12 2 2 2 2 3 2 3" xfId="9256" xr:uid="{00000000-0005-0000-0000-00002B240000}"/>
    <cellStyle name="Normal 12 2 2 2 2 3 2 4" xfId="9257" xr:uid="{00000000-0005-0000-0000-00002C240000}"/>
    <cellStyle name="Normal 12 2 2 2 2 3 3" xfId="9258" xr:uid="{00000000-0005-0000-0000-00002D240000}"/>
    <cellStyle name="Normal 12 2 2 2 2 3 3 2" xfId="9259" xr:uid="{00000000-0005-0000-0000-00002E240000}"/>
    <cellStyle name="Normal 12 2 2 2 2 3 3 2 2" xfId="9260" xr:uid="{00000000-0005-0000-0000-00002F240000}"/>
    <cellStyle name="Normal 12 2 2 2 2 3 3 2 3" xfId="9261" xr:uid="{00000000-0005-0000-0000-000030240000}"/>
    <cellStyle name="Normal 12 2 2 2 2 3 3 3" xfId="9262" xr:uid="{00000000-0005-0000-0000-000031240000}"/>
    <cellStyle name="Normal 12 2 2 2 2 3 3 4" xfId="9263" xr:uid="{00000000-0005-0000-0000-000032240000}"/>
    <cellStyle name="Normal 12 2 2 2 2 3 4" xfId="9264" xr:uid="{00000000-0005-0000-0000-000033240000}"/>
    <cellStyle name="Normal 12 2 2 2 2 3 4 2" xfId="9265" xr:uid="{00000000-0005-0000-0000-000034240000}"/>
    <cellStyle name="Normal 12 2 2 2 2 3 4 2 2" xfId="9266" xr:uid="{00000000-0005-0000-0000-000035240000}"/>
    <cellStyle name="Normal 12 2 2 2 2 3 4 2 3" xfId="9267" xr:uid="{00000000-0005-0000-0000-000036240000}"/>
    <cellStyle name="Normal 12 2 2 2 2 3 4 3" xfId="9268" xr:uid="{00000000-0005-0000-0000-000037240000}"/>
    <cellStyle name="Normal 12 2 2 2 2 3 4 4" xfId="9269" xr:uid="{00000000-0005-0000-0000-000038240000}"/>
    <cellStyle name="Normal 12 2 2 2 2 3 5" xfId="9270" xr:uid="{00000000-0005-0000-0000-000039240000}"/>
    <cellStyle name="Normal 12 2 2 2 2 3 5 2" xfId="9271" xr:uid="{00000000-0005-0000-0000-00003A240000}"/>
    <cellStyle name="Normal 12 2 2 2 2 3 5 3" xfId="9272" xr:uid="{00000000-0005-0000-0000-00003B240000}"/>
    <cellStyle name="Normal 12 2 2 2 2 3 6" xfId="9273" xr:uid="{00000000-0005-0000-0000-00003C240000}"/>
    <cellStyle name="Normal 12 2 2 2 2 3 6 2" xfId="9274" xr:uid="{00000000-0005-0000-0000-00003D240000}"/>
    <cellStyle name="Normal 12 2 2 2 2 3 6 3" xfId="9275" xr:uid="{00000000-0005-0000-0000-00003E240000}"/>
    <cellStyle name="Normal 12 2 2 2 2 3 7" xfId="9276" xr:uid="{00000000-0005-0000-0000-00003F240000}"/>
    <cellStyle name="Normal 12 2 2 2 2 3 8" xfId="9277" xr:uid="{00000000-0005-0000-0000-000040240000}"/>
    <cellStyle name="Normal 12 2 2 2 2 3 9" xfId="9278" xr:uid="{00000000-0005-0000-0000-000041240000}"/>
    <cellStyle name="Normal 12 2 2 2 2 4" xfId="9279" xr:uid="{00000000-0005-0000-0000-000042240000}"/>
    <cellStyle name="Normal 12 2 2 2 2 4 2" xfId="9280" xr:uid="{00000000-0005-0000-0000-000043240000}"/>
    <cellStyle name="Normal 12 2 2 2 2 4 2 2" xfId="9281" xr:uid="{00000000-0005-0000-0000-000044240000}"/>
    <cellStyle name="Normal 12 2 2 2 2 4 2 3" xfId="9282" xr:uid="{00000000-0005-0000-0000-000045240000}"/>
    <cellStyle name="Normal 12 2 2 2 2 4 3" xfId="9283" xr:uid="{00000000-0005-0000-0000-000046240000}"/>
    <cellStyle name="Normal 12 2 2 2 2 4 4" xfId="9284" xr:uid="{00000000-0005-0000-0000-000047240000}"/>
    <cellStyle name="Normal 12 2 2 2 2 5" xfId="9285" xr:uid="{00000000-0005-0000-0000-000048240000}"/>
    <cellStyle name="Normal 12 2 2 2 2 5 2" xfId="9286" xr:uid="{00000000-0005-0000-0000-000049240000}"/>
    <cellStyle name="Normal 12 2 2 2 2 5 2 2" xfId="9287" xr:uid="{00000000-0005-0000-0000-00004A240000}"/>
    <cellStyle name="Normal 12 2 2 2 2 5 2 3" xfId="9288" xr:uid="{00000000-0005-0000-0000-00004B240000}"/>
    <cellStyle name="Normal 12 2 2 2 2 5 3" xfId="9289" xr:uid="{00000000-0005-0000-0000-00004C240000}"/>
    <cellStyle name="Normal 12 2 2 2 2 5 4" xfId="9290" xr:uid="{00000000-0005-0000-0000-00004D240000}"/>
    <cellStyle name="Normal 12 2 2 2 2 6" xfId="9291" xr:uid="{00000000-0005-0000-0000-00004E240000}"/>
    <cellStyle name="Normal 12 2 2 2 2 6 2" xfId="9292" xr:uid="{00000000-0005-0000-0000-00004F240000}"/>
    <cellStyle name="Normal 12 2 2 2 2 6 2 2" xfId="9293" xr:uid="{00000000-0005-0000-0000-000050240000}"/>
    <cellStyle name="Normal 12 2 2 2 2 6 2 3" xfId="9294" xr:uid="{00000000-0005-0000-0000-000051240000}"/>
    <cellStyle name="Normal 12 2 2 2 2 6 3" xfId="9295" xr:uid="{00000000-0005-0000-0000-000052240000}"/>
    <cellStyle name="Normal 12 2 2 2 2 6 4" xfId="9296" xr:uid="{00000000-0005-0000-0000-000053240000}"/>
    <cellStyle name="Normal 12 2 2 2 2 7" xfId="9297" xr:uid="{00000000-0005-0000-0000-000054240000}"/>
    <cellStyle name="Normal 12 2 2 2 2 7 2" xfId="9298" xr:uid="{00000000-0005-0000-0000-000055240000}"/>
    <cellStyle name="Normal 12 2 2 2 2 7 3" xfId="9299" xr:uid="{00000000-0005-0000-0000-000056240000}"/>
    <cellStyle name="Normal 12 2 2 2 2 8" xfId="9300" xr:uid="{00000000-0005-0000-0000-000057240000}"/>
    <cellStyle name="Normal 12 2 2 2 2 8 2" xfId="9301" xr:uid="{00000000-0005-0000-0000-000058240000}"/>
    <cellStyle name="Normal 12 2 2 2 2 8 3" xfId="9302" xr:uid="{00000000-0005-0000-0000-000059240000}"/>
    <cellStyle name="Normal 12 2 2 2 2 9" xfId="9303" xr:uid="{00000000-0005-0000-0000-00005A240000}"/>
    <cellStyle name="Normal 12 2 2 2 3" xfId="9304" xr:uid="{00000000-0005-0000-0000-00005B240000}"/>
    <cellStyle name="Normal 12 2 2 2 3 10" xfId="9305" xr:uid="{00000000-0005-0000-0000-00005C240000}"/>
    <cellStyle name="Normal 12 2 2 2 3 11" xfId="9306" xr:uid="{00000000-0005-0000-0000-00005D240000}"/>
    <cellStyle name="Normal 12 2 2 2 3 2" xfId="9307" xr:uid="{00000000-0005-0000-0000-00005E240000}"/>
    <cellStyle name="Normal 12 2 2 2 3 2 10" xfId="9308" xr:uid="{00000000-0005-0000-0000-00005F240000}"/>
    <cellStyle name="Normal 12 2 2 2 3 2 2" xfId="9309" xr:uid="{00000000-0005-0000-0000-000060240000}"/>
    <cellStyle name="Normal 12 2 2 2 3 2 2 2" xfId="9310" xr:uid="{00000000-0005-0000-0000-000061240000}"/>
    <cellStyle name="Normal 12 2 2 2 3 2 2 2 2" xfId="9311" xr:uid="{00000000-0005-0000-0000-000062240000}"/>
    <cellStyle name="Normal 12 2 2 2 3 2 2 2 3" xfId="9312" xr:uid="{00000000-0005-0000-0000-000063240000}"/>
    <cellStyle name="Normal 12 2 2 2 3 2 2 3" xfId="9313" xr:uid="{00000000-0005-0000-0000-000064240000}"/>
    <cellStyle name="Normal 12 2 2 2 3 2 2 4" xfId="9314" xr:uid="{00000000-0005-0000-0000-000065240000}"/>
    <cellStyle name="Normal 12 2 2 2 3 2 3" xfId="9315" xr:uid="{00000000-0005-0000-0000-000066240000}"/>
    <cellStyle name="Normal 12 2 2 2 3 2 3 2" xfId="9316" xr:uid="{00000000-0005-0000-0000-000067240000}"/>
    <cellStyle name="Normal 12 2 2 2 3 2 3 2 2" xfId="9317" xr:uid="{00000000-0005-0000-0000-000068240000}"/>
    <cellStyle name="Normal 12 2 2 2 3 2 3 2 3" xfId="9318" xr:uid="{00000000-0005-0000-0000-000069240000}"/>
    <cellStyle name="Normal 12 2 2 2 3 2 3 3" xfId="9319" xr:uid="{00000000-0005-0000-0000-00006A240000}"/>
    <cellStyle name="Normal 12 2 2 2 3 2 3 4" xfId="9320" xr:uid="{00000000-0005-0000-0000-00006B240000}"/>
    <cellStyle name="Normal 12 2 2 2 3 2 4" xfId="9321" xr:uid="{00000000-0005-0000-0000-00006C240000}"/>
    <cellStyle name="Normal 12 2 2 2 3 2 4 2" xfId="9322" xr:uid="{00000000-0005-0000-0000-00006D240000}"/>
    <cellStyle name="Normal 12 2 2 2 3 2 4 2 2" xfId="9323" xr:uid="{00000000-0005-0000-0000-00006E240000}"/>
    <cellStyle name="Normal 12 2 2 2 3 2 4 2 3" xfId="9324" xr:uid="{00000000-0005-0000-0000-00006F240000}"/>
    <cellStyle name="Normal 12 2 2 2 3 2 4 3" xfId="9325" xr:uid="{00000000-0005-0000-0000-000070240000}"/>
    <cellStyle name="Normal 12 2 2 2 3 2 4 4" xfId="9326" xr:uid="{00000000-0005-0000-0000-000071240000}"/>
    <cellStyle name="Normal 12 2 2 2 3 2 5" xfId="9327" xr:uid="{00000000-0005-0000-0000-000072240000}"/>
    <cellStyle name="Normal 12 2 2 2 3 2 5 2" xfId="9328" xr:uid="{00000000-0005-0000-0000-000073240000}"/>
    <cellStyle name="Normal 12 2 2 2 3 2 5 2 2" xfId="9329" xr:uid="{00000000-0005-0000-0000-000074240000}"/>
    <cellStyle name="Normal 12 2 2 2 3 2 5 2 3" xfId="9330" xr:uid="{00000000-0005-0000-0000-000075240000}"/>
    <cellStyle name="Normal 12 2 2 2 3 2 5 3" xfId="9331" xr:uid="{00000000-0005-0000-0000-000076240000}"/>
    <cellStyle name="Normal 12 2 2 2 3 2 5 4" xfId="9332" xr:uid="{00000000-0005-0000-0000-000077240000}"/>
    <cellStyle name="Normal 12 2 2 2 3 2 6" xfId="9333" xr:uid="{00000000-0005-0000-0000-000078240000}"/>
    <cellStyle name="Normal 12 2 2 2 3 2 6 2" xfId="9334" xr:uid="{00000000-0005-0000-0000-000079240000}"/>
    <cellStyle name="Normal 12 2 2 2 3 2 6 3" xfId="9335" xr:uid="{00000000-0005-0000-0000-00007A240000}"/>
    <cellStyle name="Normal 12 2 2 2 3 2 7" xfId="9336" xr:uid="{00000000-0005-0000-0000-00007B240000}"/>
    <cellStyle name="Normal 12 2 2 2 3 2 7 2" xfId="9337" xr:uid="{00000000-0005-0000-0000-00007C240000}"/>
    <cellStyle name="Normal 12 2 2 2 3 2 7 3" xfId="9338" xr:uid="{00000000-0005-0000-0000-00007D240000}"/>
    <cellStyle name="Normal 12 2 2 2 3 2 8" xfId="9339" xr:uid="{00000000-0005-0000-0000-00007E240000}"/>
    <cellStyle name="Normal 12 2 2 2 3 2 9" xfId="9340" xr:uid="{00000000-0005-0000-0000-00007F240000}"/>
    <cellStyle name="Normal 12 2 2 2 3 3" xfId="9341" xr:uid="{00000000-0005-0000-0000-000080240000}"/>
    <cellStyle name="Normal 12 2 2 2 3 3 2" xfId="9342" xr:uid="{00000000-0005-0000-0000-000081240000}"/>
    <cellStyle name="Normal 12 2 2 2 3 3 2 2" xfId="9343" xr:uid="{00000000-0005-0000-0000-000082240000}"/>
    <cellStyle name="Normal 12 2 2 2 3 3 2 2 2" xfId="9344" xr:uid="{00000000-0005-0000-0000-000083240000}"/>
    <cellStyle name="Normal 12 2 2 2 3 3 2 2 3" xfId="9345" xr:uid="{00000000-0005-0000-0000-000084240000}"/>
    <cellStyle name="Normal 12 2 2 2 3 3 2 3" xfId="9346" xr:uid="{00000000-0005-0000-0000-000085240000}"/>
    <cellStyle name="Normal 12 2 2 2 3 3 2 4" xfId="9347" xr:uid="{00000000-0005-0000-0000-000086240000}"/>
    <cellStyle name="Normal 12 2 2 2 3 3 3" xfId="9348" xr:uid="{00000000-0005-0000-0000-000087240000}"/>
    <cellStyle name="Normal 12 2 2 2 3 3 3 2" xfId="9349" xr:uid="{00000000-0005-0000-0000-000088240000}"/>
    <cellStyle name="Normal 12 2 2 2 3 3 3 2 2" xfId="9350" xr:uid="{00000000-0005-0000-0000-000089240000}"/>
    <cellStyle name="Normal 12 2 2 2 3 3 3 2 3" xfId="9351" xr:uid="{00000000-0005-0000-0000-00008A240000}"/>
    <cellStyle name="Normal 12 2 2 2 3 3 3 3" xfId="9352" xr:uid="{00000000-0005-0000-0000-00008B240000}"/>
    <cellStyle name="Normal 12 2 2 2 3 3 3 4" xfId="9353" xr:uid="{00000000-0005-0000-0000-00008C240000}"/>
    <cellStyle name="Normal 12 2 2 2 3 3 4" xfId="9354" xr:uid="{00000000-0005-0000-0000-00008D240000}"/>
    <cellStyle name="Normal 12 2 2 2 3 3 4 2" xfId="9355" xr:uid="{00000000-0005-0000-0000-00008E240000}"/>
    <cellStyle name="Normal 12 2 2 2 3 3 4 2 2" xfId="9356" xr:uid="{00000000-0005-0000-0000-00008F240000}"/>
    <cellStyle name="Normal 12 2 2 2 3 3 4 2 3" xfId="9357" xr:uid="{00000000-0005-0000-0000-000090240000}"/>
    <cellStyle name="Normal 12 2 2 2 3 3 4 3" xfId="9358" xr:uid="{00000000-0005-0000-0000-000091240000}"/>
    <cellStyle name="Normal 12 2 2 2 3 3 4 4" xfId="9359" xr:uid="{00000000-0005-0000-0000-000092240000}"/>
    <cellStyle name="Normal 12 2 2 2 3 3 5" xfId="9360" xr:uid="{00000000-0005-0000-0000-000093240000}"/>
    <cellStyle name="Normal 12 2 2 2 3 3 5 2" xfId="9361" xr:uid="{00000000-0005-0000-0000-000094240000}"/>
    <cellStyle name="Normal 12 2 2 2 3 3 5 3" xfId="9362" xr:uid="{00000000-0005-0000-0000-000095240000}"/>
    <cellStyle name="Normal 12 2 2 2 3 3 6" xfId="9363" xr:uid="{00000000-0005-0000-0000-000096240000}"/>
    <cellStyle name="Normal 12 2 2 2 3 3 6 2" xfId="9364" xr:uid="{00000000-0005-0000-0000-000097240000}"/>
    <cellStyle name="Normal 12 2 2 2 3 3 6 3" xfId="9365" xr:uid="{00000000-0005-0000-0000-000098240000}"/>
    <cellStyle name="Normal 12 2 2 2 3 3 7" xfId="9366" xr:uid="{00000000-0005-0000-0000-000099240000}"/>
    <cellStyle name="Normal 12 2 2 2 3 3 8" xfId="9367" xr:uid="{00000000-0005-0000-0000-00009A240000}"/>
    <cellStyle name="Normal 12 2 2 2 3 3 9" xfId="9368" xr:uid="{00000000-0005-0000-0000-00009B240000}"/>
    <cellStyle name="Normal 12 2 2 2 3 4" xfId="9369" xr:uid="{00000000-0005-0000-0000-00009C240000}"/>
    <cellStyle name="Normal 12 2 2 2 3 4 2" xfId="9370" xr:uid="{00000000-0005-0000-0000-00009D240000}"/>
    <cellStyle name="Normal 12 2 2 2 3 4 2 2" xfId="9371" xr:uid="{00000000-0005-0000-0000-00009E240000}"/>
    <cellStyle name="Normal 12 2 2 2 3 4 2 3" xfId="9372" xr:uid="{00000000-0005-0000-0000-00009F240000}"/>
    <cellStyle name="Normal 12 2 2 2 3 4 3" xfId="9373" xr:uid="{00000000-0005-0000-0000-0000A0240000}"/>
    <cellStyle name="Normal 12 2 2 2 3 4 4" xfId="9374" xr:uid="{00000000-0005-0000-0000-0000A1240000}"/>
    <cellStyle name="Normal 12 2 2 2 3 5" xfId="9375" xr:uid="{00000000-0005-0000-0000-0000A2240000}"/>
    <cellStyle name="Normal 12 2 2 2 3 5 2" xfId="9376" xr:uid="{00000000-0005-0000-0000-0000A3240000}"/>
    <cellStyle name="Normal 12 2 2 2 3 5 2 2" xfId="9377" xr:uid="{00000000-0005-0000-0000-0000A4240000}"/>
    <cellStyle name="Normal 12 2 2 2 3 5 2 3" xfId="9378" xr:uid="{00000000-0005-0000-0000-0000A5240000}"/>
    <cellStyle name="Normal 12 2 2 2 3 5 3" xfId="9379" xr:uid="{00000000-0005-0000-0000-0000A6240000}"/>
    <cellStyle name="Normal 12 2 2 2 3 5 4" xfId="9380" xr:uid="{00000000-0005-0000-0000-0000A7240000}"/>
    <cellStyle name="Normal 12 2 2 2 3 6" xfId="9381" xr:uid="{00000000-0005-0000-0000-0000A8240000}"/>
    <cellStyle name="Normal 12 2 2 2 3 6 2" xfId="9382" xr:uid="{00000000-0005-0000-0000-0000A9240000}"/>
    <cellStyle name="Normal 12 2 2 2 3 6 2 2" xfId="9383" xr:uid="{00000000-0005-0000-0000-0000AA240000}"/>
    <cellStyle name="Normal 12 2 2 2 3 6 2 3" xfId="9384" xr:uid="{00000000-0005-0000-0000-0000AB240000}"/>
    <cellStyle name="Normal 12 2 2 2 3 6 3" xfId="9385" xr:uid="{00000000-0005-0000-0000-0000AC240000}"/>
    <cellStyle name="Normal 12 2 2 2 3 6 4" xfId="9386" xr:uid="{00000000-0005-0000-0000-0000AD240000}"/>
    <cellStyle name="Normal 12 2 2 2 3 7" xfId="9387" xr:uid="{00000000-0005-0000-0000-0000AE240000}"/>
    <cellStyle name="Normal 12 2 2 2 3 7 2" xfId="9388" xr:uid="{00000000-0005-0000-0000-0000AF240000}"/>
    <cellStyle name="Normal 12 2 2 2 3 7 3" xfId="9389" xr:uid="{00000000-0005-0000-0000-0000B0240000}"/>
    <cellStyle name="Normal 12 2 2 2 3 8" xfId="9390" xr:uid="{00000000-0005-0000-0000-0000B1240000}"/>
    <cellStyle name="Normal 12 2 2 2 3 8 2" xfId="9391" xr:uid="{00000000-0005-0000-0000-0000B2240000}"/>
    <cellStyle name="Normal 12 2 2 2 3 8 3" xfId="9392" xr:uid="{00000000-0005-0000-0000-0000B3240000}"/>
    <cellStyle name="Normal 12 2 2 2 3 9" xfId="9393" xr:uid="{00000000-0005-0000-0000-0000B4240000}"/>
    <cellStyle name="Normal 12 2 2 2 4" xfId="9394" xr:uid="{00000000-0005-0000-0000-0000B5240000}"/>
    <cellStyle name="Normal 12 2 2 2 4 10" xfId="9395" xr:uid="{00000000-0005-0000-0000-0000B6240000}"/>
    <cellStyle name="Normal 12 2 2 2 4 2" xfId="9396" xr:uid="{00000000-0005-0000-0000-0000B7240000}"/>
    <cellStyle name="Normal 12 2 2 2 4 2 2" xfId="9397" xr:uid="{00000000-0005-0000-0000-0000B8240000}"/>
    <cellStyle name="Normal 12 2 2 2 4 2 2 2" xfId="9398" xr:uid="{00000000-0005-0000-0000-0000B9240000}"/>
    <cellStyle name="Normal 12 2 2 2 4 2 2 3" xfId="9399" xr:uid="{00000000-0005-0000-0000-0000BA240000}"/>
    <cellStyle name="Normal 12 2 2 2 4 2 3" xfId="9400" xr:uid="{00000000-0005-0000-0000-0000BB240000}"/>
    <cellStyle name="Normal 12 2 2 2 4 2 4" xfId="9401" xr:uid="{00000000-0005-0000-0000-0000BC240000}"/>
    <cellStyle name="Normal 12 2 2 2 4 3" xfId="9402" xr:uid="{00000000-0005-0000-0000-0000BD240000}"/>
    <cellStyle name="Normal 12 2 2 2 4 3 2" xfId="9403" xr:uid="{00000000-0005-0000-0000-0000BE240000}"/>
    <cellStyle name="Normal 12 2 2 2 4 3 2 2" xfId="9404" xr:uid="{00000000-0005-0000-0000-0000BF240000}"/>
    <cellStyle name="Normal 12 2 2 2 4 3 2 3" xfId="9405" xr:uid="{00000000-0005-0000-0000-0000C0240000}"/>
    <cellStyle name="Normal 12 2 2 2 4 3 3" xfId="9406" xr:uid="{00000000-0005-0000-0000-0000C1240000}"/>
    <cellStyle name="Normal 12 2 2 2 4 3 4" xfId="9407" xr:uid="{00000000-0005-0000-0000-0000C2240000}"/>
    <cellStyle name="Normal 12 2 2 2 4 4" xfId="9408" xr:uid="{00000000-0005-0000-0000-0000C3240000}"/>
    <cellStyle name="Normal 12 2 2 2 4 4 2" xfId="9409" xr:uid="{00000000-0005-0000-0000-0000C4240000}"/>
    <cellStyle name="Normal 12 2 2 2 4 4 2 2" xfId="9410" xr:uid="{00000000-0005-0000-0000-0000C5240000}"/>
    <cellStyle name="Normal 12 2 2 2 4 4 2 3" xfId="9411" xr:uid="{00000000-0005-0000-0000-0000C6240000}"/>
    <cellStyle name="Normal 12 2 2 2 4 4 3" xfId="9412" xr:uid="{00000000-0005-0000-0000-0000C7240000}"/>
    <cellStyle name="Normal 12 2 2 2 4 4 4" xfId="9413" xr:uid="{00000000-0005-0000-0000-0000C8240000}"/>
    <cellStyle name="Normal 12 2 2 2 4 5" xfId="9414" xr:uid="{00000000-0005-0000-0000-0000C9240000}"/>
    <cellStyle name="Normal 12 2 2 2 4 5 2" xfId="9415" xr:uid="{00000000-0005-0000-0000-0000CA240000}"/>
    <cellStyle name="Normal 12 2 2 2 4 5 2 2" xfId="9416" xr:uid="{00000000-0005-0000-0000-0000CB240000}"/>
    <cellStyle name="Normal 12 2 2 2 4 5 2 3" xfId="9417" xr:uid="{00000000-0005-0000-0000-0000CC240000}"/>
    <cellStyle name="Normal 12 2 2 2 4 5 3" xfId="9418" xr:uid="{00000000-0005-0000-0000-0000CD240000}"/>
    <cellStyle name="Normal 12 2 2 2 4 5 4" xfId="9419" xr:uid="{00000000-0005-0000-0000-0000CE240000}"/>
    <cellStyle name="Normal 12 2 2 2 4 6" xfId="9420" xr:uid="{00000000-0005-0000-0000-0000CF240000}"/>
    <cellStyle name="Normal 12 2 2 2 4 6 2" xfId="9421" xr:uid="{00000000-0005-0000-0000-0000D0240000}"/>
    <cellStyle name="Normal 12 2 2 2 4 6 3" xfId="9422" xr:uid="{00000000-0005-0000-0000-0000D1240000}"/>
    <cellStyle name="Normal 12 2 2 2 4 7" xfId="9423" xr:uid="{00000000-0005-0000-0000-0000D2240000}"/>
    <cellStyle name="Normal 12 2 2 2 4 7 2" xfId="9424" xr:uid="{00000000-0005-0000-0000-0000D3240000}"/>
    <cellStyle name="Normal 12 2 2 2 4 7 3" xfId="9425" xr:uid="{00000000-0005-0000-0000-0000D4240000}"/>
    <cellStyle name="Normal 12 2 2 2 4 8" xfId="9426" xr:uid="{00000000-0005-0000-0000-0000D5240000}"/>
    <cellStyle name="Normal 12 2 2 2 4 9" xfId="9427" xr:uid="{00000000-0005-0000-0000-0000D6240000}"/>
    <cellStyle name="Normal 12 2 2 2 5" xfId="9428" xr:uid="{00000000-0005-0000-0000-0000D7240000}"/>
    <cellStyle name="Normal 12 2 2 2 5 2" xfId="9429" xr:uid="{00000000-0005-0000-0000-0000D8240000}"/>
    <cellStyle name="Normal 12 2 2 2 5 2 2" xfId="9430" xr:uid="{00000000-0005-0000-0000-0000D9240000}"/>
    <cellStyle name="Normal 12 2 2 2 5 2 2 2" xfId="9431" xr:uid="{00000000-0005-0000-0000-0000DA240000}"/>
    <cellStyle name="Normal 12 2 2 2 5 2 2 3" xfId="9432" xr:uid="{00000000-0005-0000-0000-0000DB240000}"/>
    <cellStyle name="Normal 12 2 2 2 5 2 3" xfId="9433" xr:uid="{00000000-0005-0000-0000-0000DC240000}"/>
    <cellStyle name="Normal 12 2 2 2 5 2 4" xfId="9434" xr:uid="{00000000-0005-0000-0000-0000DD240000}"/>
    <cellStyle name="Normal 12 2 2 2 5 3" xfId="9435" xr:uid="{00000000-0005-0000-0000-0000DE240000}"/>
    <cellStyle name="Normal 12 2 2 2 5 3 2" xfId="9436" xr:uid="{00000000-0005-0000-0000-0000DF240000}"/>
    <cellStyle name="Normal 12 2 2 2 5 3 2 2" xfId="9437" xr:uid="{00000000-0005-0000-0000-0000E0240000}"/>
    <cellStyle name="Normal 12 2 2 2 5 3 2 3" xfId="9438" xr:uid="{00000000-0005-0000-0000-0000E1240000}"/>
    <cellStyle name="Normal 12 2 2 2 5 3 3" xfId="9439" xr:uid="{00000000-0005-0000-0000-0000E2240000}"/>
    <cellStyle name="Normal 12 2 2 2 5 3 4" xfId="9440" xr:uid="{00000000-0005-0000-0000-0000E3240000}"/>
    <cellStyle name="Normal 12 2 2 2 5 4" xfId="9441" xr:uid="{00000000-0005-0000-0000-0000E4240000}"/>
    <cellStyle name="Normal 12 2 2 2 5 4 2" xfId="9442" xr:uid="{00000000-0005-0000-0000-0000E5240000}"/>
    <cellStyle name="Normal 12 2 2 2 5 4 2 2" xfId="9443" xr:uid="{00000000-0005-0000-0000-0000E6240000}"/>
    <cellStyle name="Normal 12 2 2 2 5 4 2 3" xfId="9444" xr:uid="{00000000-0005-0000-0000-0000E7240000}"/>
    <cellStyle name="Normal 12 2 2 2 5 4 3" xfId="9445" xr:uid="{00000000-0005-0000-0000-0000E8240000}"/>
    <cellStyle name="Normal 12 2 2 2 5 4 4" xfId="9446" xr:uid="{00000000-0005-0000-0000-0000E9240000}"/>
    <cellStyle name="Normal 12 2 2 2 5 5" xfId="9447" xr:uid="{00000000-0005-0000-0000-0000EA240000}"/>
    <cellStyle name="Normal 12 2 2 2 5 5 2" xfId="9448" xr:uid="{00000000-0005-0000-0000-0000EB240000}"/>
    <cellStyle name="Normal 12 2 2 2 5 5 3" xfId="9449" xr:uid="{00000000-0005-0000-0000-0000EC240000}"/>
    <cellStyle name="Normal 12 2 2 2 5 6" xfId="9450" xr:uid="{00000000-0005-0000-0000-0000ED240000}"/>
    <cellStyle name="Normal 12 2 2 2 5 6 2" xfId="9451" xr:uid="{00000000-0005-0000-0000-0000EE240000}"/>
    <cellStyle name="Normal 12 2 2 2 5 6 3" xfId="9452" xr:uid="{00000000-0005-0000-0000-0000EF240000}"/>
    <cellStyle name="Normal 12 2 2 2 5 7" xfId="9453" xr:uid="{00000000-0005-0000-0000-0000F0240000}"/>
    <cellStyle name="Normal 12 2 2 2 5 8" xfId="9454" xr:uid="{00000000-0005-0000-0000-0000F1240000}"/>
    <cellStyle name="Normal 12 2 2 2 5 9" xfId="9455" xr:uid="{00000000-0005-0000-0000-0000F2240000}"/>
    <cellStyle name="Normal 12 2 2 2 6" xfId="9456" xr:uid="{00000000-0005-0000-0000-0000F3240000}"/>
    <cellStyle name="Normal 12 2 2 2 6 2" xfId="9457" xr:uid="{00000000-0005-0000-0000-0000F4240000}"/>
    <cellStyle name="Normal 12 2 2 2 6 2 2" xfId="9458" xr:uid="{00000000-0005-0000-0000-0000F5240000}"/>
    <cellStyle name="Normal 12 2 2 2 6 2 3" xfId="9459" xr:uid="{00000000-0005-0000-0000-0000F6240000}"/>
    <cellStyle name="Normal 12 2 2 2 6 3" xfId="9460" xr:uid="{00000000-0005-0000-0000-0000F7240000}"/>
    <cellStyle name="Normal 12 2 2 2 6 4" xfId="9461" xr:uid="{00000000-0005-0000-0000-0000F8240000}"/>
    <cellStyle name="Normal 12 2 2 2 7" xfId="9462" xr:uid="{00000000-0005-0000-0000-0000F9240000}"/>
    <cellStyle name="Normal 12 2 2 2 7 2" xfId="9463" xr:uid="{00000000-0005-0000-0000-0000FA240000}"/>
    <cellStyle name="Normal 12 2 2 2 7 2 2" xfId="9464" xr:uid="{00000000-0005-0000-0000-0000FB240000}"/>
    <cellStyle name="Normal 12 2 2 2 7 2 3" xfId="9465" xr:uid="{00000000-0005-0000-0000-0000FC240000}"/>
    <cellStyle name="Normal 12 2 2 2 7 3" xfId="9466" xr:uid="{00000000-0005-0000-0000-0000FD240000}"/>
    <cellStyle name="Normal 12 2 2 2 7 4" xfId="9467" xr:uid="{00000000-0005-0000-0000-0000FE240000}"/>
    <cellStyle name="Normal 12 2 2 2 8" xfId="9468" xr:uid="{00000000-0005-0000-0000-0000FF240000}"/>
    <cellStyle name="Normal 12 2 2 2 8 2" xfId="9469" xr:uid="{00000000-0005-0000-0000-000000250000}"/>
    <cellStyle name="Normal 12 2 2 2 8 2 2" xfId="9470" xr:uid="{00000000-0005-0000-0000-000001250000}"/>
    <cellStyle name="Normal 12 2 2 2 8 2 3" xfId="9471" xr:uid="{00000000-0005-0000-0000-000002250000}"/>
    <cellStyle name="Normal 12 2 2 2 8 3" xfId="9472" xr:uid="{00000000-0005-0000-0000-000003250000}"/>
    <cellStyle name="Normal 12 2 2 2 8 4" xfId="9473" xr:uid="{00000000-0005-0000-0000-000004250000}"/>
    <cellStyle name="Normal 12 2 2 2 9" xfId="9474" xr:uid="{00000000-0005-0000-0000-000005250000}"/>
    <cellStyle name="Normal 12 2 2 2 9 2" xfId="9475" xr:uid="{00000000-0005-0000-0000-000006250000}"/>
    <cellStyle name="Normal 12 2 2 2 9 3" xfId="9476" xr:uid="{00000000-0005-0000-0000-000007250000}"/>
    <cellStyle name="Normal 12 2 2 3" xfId="9477" xr:uid="{00000000-0005-0000-0000-000008250000}"/>
    <cellStyle name="Normal 12 2 2 3 10" xfId="9478" xr:uid="{00000000-0005-0000-0000-000009250000}"/>
    <cellStyle name="Normal 12 2 2 3 11" xfId="9479" xr:uid="{00000000-0005-0000-0000-00000A250000}"/>
    <cellStyle name="Normal 12 2 2 3 2" xfId="9480" xr:uid="{00000000-0005-0000-0000-00000B250000}"/>
    <cellStyle name="Normal 12 2 2 3 2 10" xfId="9481" xr:uid="{00000000-0005-0000-0000-00000C250000}"/>
    <cellStyle name="Normal 12 2 2 3 2 2" xfId="9482" xr:uid="{00000000-0005-0000-0000-00000D250000}"/>
    <cellStyle name="Normal 12 2 2 3 2 2 2" xfId="9483" xr:uid="{00000000-0005-0000-0000-00000E250000}"/>
    <cellStyle name="Normal 12 2 2 3 2 2 2 2" xfId="9484" xr:uid="{00000000-0005-0000-0000-00000F250000}"/>
    <cellStyle name="Normal 12 2 2 3 2 2 2 3" xfId="9485" xr:uid="{00000000-0005-0000-0000-000010250000}"/>
    <cellStyle name="Normal 12 2 2 3 2 2 3" xfId="9486" xr:uid="{00000000-0005-0000-0000-000011250000}"/>
    <cellStyle name="Normal 12 2 2 3 2 2 4" xfId="9487" xr:uid="{00000000-0005-0000-0000-000012250000}"/>
    <cellStyle name="Normal 12 2 2 3 2 3" xfId="9488" xr:uid="{00000000-0005-0000-0000-000013250000}"/>
    <cellStyle name="Normal 12 2 2 3 2 3 2" xfId="9489" xr:uid="{00000000-0005-0000-0000-000014250000}"/>
    <cellStyle name="Normal 12 2 2 3 2 3 2 2" xfId="9490" xr:uid="{00000000-0005-0000-0000-000015250000}"/>
    <cellStyle name="Normal 12 2 2 3 2 3 2 3" xfId="9491" xr:uid="{00000000-0005-0000-0000-000016250000}"/>
    <cellStyle name="Normal 12 2 2 3 2 3 3" xfId="9492" xr:uid="{00000000-0005-0000-0000-000017250000}"/>
    <cellStyle name="Normal 12 2 2 3 2 3 4" xfId="9493" xr:uid="{00000000-0005-0000-0000-000018250000}"/>
    <cellStyle name="Normal 12 2 2 3 2 4" xfId="9494" xr:uid="{00000000-0005-0000-0000-000019250000}"/>
    <cellStyle name="Normal 12 2 2 3 2 4 2" xfId="9495" xr:uid="{00000000-0005-0000-0000-00001A250000}"/>
    <cellStyle name="Normal 12 2 2 3 2 4 2 2" xfId="9496" xr:uid="{00000000-0005-0000-0000-00001B250000}"/>
    <cellStyle name="Normal 12 2 2 3 2 4 2 3" xfId="9497" xr:uid="{00000000-0005-0000-0000-00001C250000}"/>
    <cellStyle name="Normal 12 2 2 3 2 4 3" xfId="9498" xr:uid="{00000000-0005-0000-0000-00001D250000}"/>
    <cellStyle name="Normal 12 2 2 3 2 4 4" xfId="9499" xr:uid="{00000000-0005-0000-0000-00001E250000}"/>
    <cellStyle name="Normal 12 2 2 3 2 5" xfId="9500" xr:uid="{00000000-0005-0000-0000-00001F250000}"/>
    <cellStyle name="Normal 12 2 2 3 2 5 2" xfId="9501" xr:uid="{00000000-0005-0000-0000-000020250000}"/>
    <cellStyle name="Normal 12 2 2 3 2 5 2 2" xfId="9502" xr:uid="{00000000-0005-0000-0000-000021250000}"/>
    <cellStyle name="Normal 12 2 2 3 2 5 2 3" xfId="9503" xr:uid="{00000000-0005-0000-0000-000022250000}"/>
    <cellStyle name="Normal 12 2 2 3 2 5 3" xfId="9504" xr:uid="{00000000-0005-0000-0000-000023250000}"/>
    <cellStyle name="Normal 12 2 2 3 2 5 4" xfId="9505" xr:uid="{00000000-0005-0000-0000-000024250000}"/>
    <cellStyle name="Normal 12 2 2 3 2 6" xfId="9506" xr:uid="{00000000-0005-0000-0000-000025250000}"/>
    <cellStyle name="Normal 12 2 2 3 2 6 2" xfId="9507" xr:uid="{00000000-0005-0000-0000-000026250000}"/>
    <cellStyle name="Normal 12 2 2 3 2 6 3" xfId="9508" xr:uid="{00000000-0005-0000-0000-000027250000}"/>
    <cellStyle name="Normal 12 2 2 3 2 7" xfId="9509" xr:uid="{00000000-0005-0000-0000-000028250000}"/>
    <cellStyle name="Normal 12 2 2 3 2 7 2" xfId="9510" xr:uid="{00000000-0005-0000-0000-000029250000}"/>
    <cellStyle name="Normal 12 2 2 3 2 7 3" xfId="9511" xr:uid="{00000000-0005-0000-0000-00002A250000}"/>
    <cellStyle name="Normal 12 2 2 3 2 8" xfId="9512" xr:uid="{00000000-0005-0000-0000-00002B250000}"/>
    <cellStyle name="Normal 12 2 2 3 2 9" xfId="9513" xr:uid="{00000000-0005-0000-0000-00002C250000}"/>
    <cellStyle name="Normal 12 2 2 3 3" xfId="9514" xr:uid="{00000000-0005-0000-0000-00002D250000}"/>
    <cellStyle name="Normal 12 2 2 3 3 2" xfId="9515" xr:uid="{00000000-0005-0000-0000-00002E250000}"/>
    <cellStyle name="Normal 12 2 2 3 3 2 2" xfId="9516" xr:uid="{00000000-0005-0000-0000-00002F250000}"/>
    <cellStyle name="Normal 12 2 2 3 3 2 2 2" xfId="9517" xr:uid="{00000000-0005-0000-0000-000030250000}"/>
    <cellStyle name="Normal 12 2 2 3 3 2 2 3" xfId="9518" xr:uid="{00000000-0005-0000-0000-000031250000}"/>
    <cellStyle name="Normal 12 2 2 3 3 2 3" xfId="9519" xr:uid="{00000000-0005-0000-0000-000032250000}"/>
    <cellStyle name="Normal 12 2 2 3 3 2 4" xfId="9520" xr:uid="{00000000-0005-0000-0000-000033250000}"/>
    <cellStyle name="Normal 12 2 2 3 3 3" xfId="9521" xr:uid="{00000000-0005-0000-0000-000034250000}"/>
    <cellStyle name="Normal 12 2 2 3 3 3 2" xfId="9522" xr:uid="{00000000-0005-0000-0000-000035250000}"/>
    <cellStyle name="Normal 12 2 2 3 3 3 2 2" xfId="9523" xr:uid="{00000000-0005-0000-0000-000036250000}"/>
    <cellStyle name="Normal 12 2 2 3 3 3 2 3" xfId="9524" xr:uid="{00000000-0005-0000-0000-000037250000}"/>
    <cellStyle name="Normal 12 2 2 3 3 3 3" xfId="9525" xr:uid="{00000000-0005-0000-0000-000038250000}"/>
    <cellStyle name="Normal 12 2 2 3 3 3 4" xfId="9526" xr:uid="{00000000-0005-0000-0000-000039250000}"/>
    <cellStyle name="Normal 12 2 2 3 3 4" xfId="9527" xr:uid="{00000000-0005-0000-0000-00003A250000}"/>
    <cellStyle name="Normal 12 2 2 3 3 4 2" xfId="9528" xr:uid="{00000000-0005-0000-0000-00003B250000}"/>
    <cellStyle name="Normal 12 2 2 3 3 4 2 2" xfId="9529" xr:uid="{00000000-0005-0000-0000-00003C250000}"/>
    <cellStyle name="Normal 12 2 2 3 3 4 2 3" xfId="9530" xr:uid="{00000000-0005-0000-0000-00003D250000}"/>
    <cellStyle name="Normal 12 2 2 3 3 4 3" xfId="9531" xr:uid="{00000000-0005-0000-0000-00003E250000}"/>
    <cellStyle name="Normal 12 2 2 3 3 4 4" xfId="9532" xr:uid="{00000000-0005-0000-0000-00003F250000}"/>
    <cellStyle name="Normal 12 2 2 3 3 5" xfId="9533" xr:uid="{00000000-0005-0000-0000-000040250000}"/>
    <cellStyle name="Normal 12 2 2 3 3 5 2" xfId="9534" xr:uid="{00000000-0005-0000-0000-000041250000}"/>
    <cellStyle name="Normal 12 2 2 3 3 5 3" xfId="9535" xr:uid="{00000000-0005-0000-0000-000042250000}"/>
    <cellStyle name="Normal 12 2 2 3 3 6" xfId="9536" xr:uid="{00000000-0005-0000-0000-000043250000}"/>
    <cellStyle name="Normal 12 2 2 3 3 6 2" xfId="9537" xr:uid="{00000000-0005-0000-0000-000044250000}"/>
    <cellStyle name="Normal 12 2 2 3 3 6 3" xfId="9538" xr:uid="{00000000-0005-0000-0000-000045250000}"/>
    <cellStyle name="Normal 12 2 2 3 3 7" xfId="9539" xr:uid="{00000000-0005-0000-0000-000046250000}"/>
    <cellStyle name="Normal 12 2 2 3 3 8" xfId="9540" xr:uid="{00000000-0005-0000-0000-000047250000}"/>
    <cellStyle name="Normal 12 2 2 3 3 9" xfId="9541" xr:uid="{00000000-0005-0000-0000-000048250000}"/>
    <cellStyle name="Normal 12 2 2 3 4" xfId="9542" xr:uid="{00000000-0005-0000-0000-000049250000}"/>
    <cellStyle name="Normal 12 2 2 3 4 2" xfId="9543" xr:uid="{00000000-0005-0000-0000-00004A250000}"/>
    <cellStyle name="Normal 12 2 2 3 4 2 2" xfId="9544" xr:uid="{00000000-0005-0000-0000-00004B250000}"/>
    <cellStyle name="Normal 12 2 2 3 4 2 3" xfId="9545" xr:uid="{00000000-0005-0000-0000-00004C250000}"/>
    <cellStyle name="Normal 12 2 2 3 4 3" xfId="9546" xr:uid="{00000000-0005-0000-0000-00004D250000}"/>
    <cellStyle name="Normal 12 2 2 3 4 4" xfId="9547" xr:uid="{00000000-0005-0000-0000-00004E250000}"/>
    <cellStyle name="Normal 12 2 2 3 5" xfId="9548" xr:uid="{00000000-0005-0000-0000-00004F250000}"/>
    <cellStyle name="Normal 12 2 2 3 5 2" xfId="9549" xr:uid="{00000000-0005-0000-0000-000050250000}"/>
    <cellStyle name="Normal 12 2 2 3 5 2 2" xfId="9550" xr:uid="{00000000-0005-0000-0000-000051250000}"/>
    <cellStyle name="Normal 12 2 2 3 5 2 3" xfId="9551" xr:uid="{00000000-0005-0000-0000-000052250000}"/>
    <cellStyle name="Normal 12 2 2 3 5 3" xfId="9552" xr:uid="{00000000-0005-0000-0000-000053250000}"/>
    <cellStyle name="Normal 12 2 2 3 5 4" xfId="9553" xr:uid="{00000000-0005-0000-0000-000054250000}"/>
    <cellStyle name="Normal 12 2 2 3 6" xfId="9554" xr:uid="{00000000-0005-0000-0000-000055250000}"/>
    <cellStyle name="Normal 12 2 2 3 6 2" xfId="9555" xr:uid="{00000000-0005-0000-0000-000056250000}"/>
    <cellStyle name="Normal 12 2 2 3 6 2 2" xfId="9556" xr:uid="{00000000-0005-0000-0000-000057250000}"/>
    <cellStyle name="Normal 12 2 2 3 6 2 3" xfId="9557" xr:uid="{00000000-0005-0000-0000-000058250000}"/>
    <cellStyle name="Normal 12 2 2 3 6 3" xfId="9558" xr:uid="{00000000-0005-0000-0000-000059250000}"/>
    <cellStyle name="Normal 12 2 2 3 6 4" xfId="9559" xr:uid="{00000000-0005-0000-0000-00005A250000}"/>
    <cellStyle name="Normal 12 2 2 3 7" xfId="9560" xr:uid="{00000000-0005-0000-0000-00005B250000}"/>
    <cellStyle name="Normal 12 2 2 3 7 2" xfId="9561" xr:uid="{00000000-0005-0000-0000-00005C250000}"/>
    <cellStyle name="Normal 12 2 2 3 7 3" xfId="9562" xr:uid="{00000000-0005-0000-0000-00005D250000}"/>
    <cellStyle name="Normal 12 2 2 3 8" xfId="9563" xr:uid="{00000000-0005-0000-0000-00005E250000}"/>
    <cellStyle name="Normal 12 2 2 3 8 2" xfId="9564" xr:uid="{00000000-0005-0000-0000-00005F250000}"/>
    <cellStyle name="Normal 12 2 2 3 8 3" xfId="9565" xr:uid="{00000000-0005-0000-0000-000060250000}"/>
    <cellStyle name="Normal 12 2 2 3 9" xfId="9566" xr:uid="{00000000-0005-0000-0000-000061250000}"/>
    <cellStyle name="Normal 12 2 2 4" xfId="9567" xr:uid="{00000000-0005-0000-0000-000062250000}"/>
    <cellStyle name="Normal 12 2 2 4 10" xfId="9568" xr:uid="{00000000-0005-0000-0000-000063250000}"/>
    <cellStyle name="Normal 12 2 2 4 11" xfId="9569" xr:uid="{00000000-0005-0000-0000-000064250000}"/>
    <cellStyle name="Normal 12 2 2 4 2" xfId="9570" xr:uid="{00000000-0005-0000-0000-000065250000}"/>
    <cellStyle name="Normal 12 2 2 4 2 10" xfId="9571" xr:uid="{00000000-0005-0000-0000-000066250000}"/>
    <cellStyle name="Normal 12 2 2 4 2 2" xfId="9572" xr:uid="{00000000-0005-0000-0000-000067250000}"/>
    <cellStyle name="Normal 12 2 2 4 2 2 2" xfId="9573" xr:uid="{00000000-0005-0000-0000-000068250000}"/>
    <cellStyle name="Normal 12 2 2 4 2 2 2 2" xfId="9574" xr:uid="{00000000-0005-0000-0000-000069250000}"/>
    <cellStyle name="Normal 12 2 2 4 2 2 2 3" xfId="9575" xr:uid="{00000000-0005-0000-0000-00006A250000}"/>
    <cellStyle name="Normal 12 2 2 4 2 2 3" xfId="9576" xr:uid="{00000000-0005-0000-0000-00006B250000}"/>
    <cellStyle name="Normal 12 2 2 4 2 2 4" xfId="9577" xr:uid="{00000000-0005-0000-0000-00006C250000}"/>
    <cellStyle name="Normal 12 2 2 4 2 3" xfId="9578" xr:uid="{00000000-0005-0000-0000-00006D250000}"/>
    <cellStyle name="Normal 12 2 2 4 2 3 2" xfId="9579" xr:uid="{00000000-0005-0000-0000-00006E250000}"/>
    <cellStyle name="Normal 12 2 2 4 2 3 2 2" xfId="9580" xr:uid="{00000000-0005-0000-0000-00006F250000}"/>
    <cellStyle name="Normal 12 2 2 4 2 3 2 3" xfId="9581" xr:uid="{00000000-0005-0000-0000-000070250000}"/>
    <cellStyle name="Normal 12 2 2 4 2 3 3" xfId="9582" xr:uid="{00000000-0005-0000-0000-000071250000}"/>
    <cellStyle name="Normal 12 2 2 4 2 3 4" xfId="9583" xr:uid="{00000000-0005-0000-0000-000072250000}"/>
    <cellStyle name="Normal 12 2 2 4 2 4" xfId="9584" xr:uid="{00000000-0005-0000-0000-000073250000}"/>
    <cellStyle name="Normal 12 2 2 4 2 4 2" xfId="9585" xr:uid="{00000000-0005-0000-0000-000074250000}"/>
    <cellStyle name="Normal 12 2 2 4 2 4 2 2" xfId="9586" xr:uid="{00000000-0005-0000-0000-000075250000}"/>
    <cellStyle name="Normal 12 2 2 4 2 4 2 3" xfId="9587" xr:uid="{00000000-0005-0000-0000-000076250000}"/>
    <cellStyle name="Normal 12 2 2 4 2 4 3" xfId="9588" xr:uid="{00000000-0005-0000-0000-000077250000}"/>
    <cellStyle name="Normal 12 2 2 4 2 4 4" xfId="9589" xr:uid="{00000000-0005-0000-0000-000078250000}"/>
    <cellStyle name="Normal 12 2 2 4 2 5" xfId="9590" xr:uid="{00000000-0005-0000-0000-000079250000}"/>
    <cellStyle name="Normal 12 2 2 4 2 5 2" xfId="9591" xr:uid="{00000000-0005-0000-0000-00007A250000}"/>
    <cellStyle name="Normal 12 2 2 4 2 5 2 2" xfId="9592" xr:uid="{00000000-0005-0000-0000-00007B250000}"/>
    <cellStyle name="Normal 12 2 2 4 2 5 2 3" xfId="9593" xr:uid="{00000000-0005-0000-0000-00007C250000}"/>
    <cellStyle name="Normal 12 2 2 4 2 5 3" xfId="9594" xr:uid="{00000000-0005-0000-0000-00007D250000}"/>
    <cellStyle name="Normal 12 2 2 4 2 5 4" xfId="9595" xr:uid="{00000000-0005-0000-0000-00007E250000}"/>
    <cellStyle name="Normal 12 2 2 4 2 6" xfId="9596" xr:uid="{00000000-0005-0000-0000-00007F250000}"/>
    <cellStyle name="Normal 12 2 2 4 2 6 2" xfId="9597" xr:uid="{00000000-0005-0000-0000-000080250000}"/>
    <cellStyle name="Normal 12 2 2 4 2 6 3" xfId="9598" xr:uid="{00000000-0005-0000-0000-000081250000}"/>
    <cellStyle name="Normal 12 2 2 4 2 7" xfId="9599" xr:uid="{00000000-0005-0000-0000-000082250000}"/>
    <cellStyle name="Normal 12 2 2 4 2 7 2" xfId="9600" xr:uid="{00000000-0005-0000-0000-000083250000}"/>
    <cellStyle name="Normal 12 2 2 4 2 7 3" xfId="9601" xr:uid="{00000000-0005-0000-0000-000084250000}"/>
    <cellStyle name="Normal 12 2 2 4 2 8" xfId="9602" xr:uid="{00000000-0005-0000-0000-000085250000}"/>
    <cellStyle name="Normal 12 2 2 4 2 9" xfId="9603" xr:uid="{00000000-0005-0000-0000-000086250000}"/>
    <cellStyle name="Normal 12 2 2 4 3" xfId="9604" xr:uid="{00000000-0005-0000-0000-000087250000}"/>
    <cellStyle name="Normal 12 2 2 4 3 2" xfId="9605" xr:uid="{00000000-0005-0000-0000-000088250000}"/>
    <cellStyle name="Normal 12 2 2 4 3 2 2" xfId="9606" xr:uid="{00000000-0005-0000-0000-000089250000}"/>
    <cellStyle name="Normal 12 2 2 4 3 2 2 2" xfId="9607" xr:uid="{00000000-0005-0000-0000-00008A250000}"/>
    <cellStyle name="Normal 12 2 2 4 3 2 2 3" xfId="9608" xr:uid="{00000000-0005-0000-0000-00008B250000}"/>
    <cellStyle name="Normal 12 2 2 4 3 2 3" xfId="9609" xr:uid="{00000000-0005-0000-0000-00008C250000}"/>
    <cellStyle name="Normal 12 2 2 4 3 2 4" xfId="9610" xr:uid="{00000000-0005-0000-0000-00008D250000}"/>
    <cellStyle name="Normal 12 2 2 4 3 3" xfId="9611" xr:uid="{00000000-0005-0000-0000-00008E250000}"/>
    <cellStyle name="Normal 12 2 2 4 3 3 2" xfId="9612" xr:uid="{00000000-0005-0000-0000-00008F250000}"/>
    <cellStyle name="Normal 12 2 2 4 3 3 2 2" xfId="9613" xr:uid="{00000000-0005-0000-0000-000090250000}"/>
    <cellStyle name="Normal 12 2 2 4 3 3 2 3" xfId="9614" xr:uid="{00000000-0005-0000-0000-000091250000}"/>
    <cellStyle name="Normal 12 2 2 4 3 3 3" xfId="9615" xr:uid="{00000000-0005-0000-0000-000092250000}"/>
    <cellStyle name="Normal 12 2 2 4 3 3 4" xfId="9616" xr:uid="{00000000-0005-0000-0000-000093250000}"/>
    <cellStyle name="Normal 12 2 2 4 3 4" xfId="9617" xr:uid="{00000000-0005-0000-0000-000094250000}"/>
    <cellStyle name="Normal 12 2 2 4 3 4 2" xfId="9618" xr:uid="{00000000-0005-0000-0000-000095250000}"/>
    <cellStyle name="Normal 12 2 2 4 3 4 2 2" xfId="9619" xr:uid="{00000000-0005-0000-0000-000096250000}"/>
    <cellStyle name="Normal 12 2 2 4 3 4 2 3" xfId="9620" xr:uid="{00000000-0005-0000-0000-000097250000}"/>
    <cellStyle name="Normal 12 2 2 4 3 4 3" xfId="9621" xr:uid="{00000000-0005-0000-0000-000098250000}"/>
    <cellStyle name="Normal 12 2 2 4 3 4 4" xfId="9622" xr:uid="{00000000-0005-0000-0000-000099250000}"/>
    <cellStyle name="Normal 12 2 2 4 3 5" xfId="9623" xr:uid="{00000000-0005-0000-0000-00009A250000}"/>
    <cellStyle name="Normal 12 2 2 4 3 5 2" xfId="9624" xr:uid="{00000000-0005-0000-0000-00009B250000}"/>
    <cellStyle name="Normal 12 2 2 4 3 5 3" xfId="9625" xr:uid="{00000000-0005-0000-0000-00009C250000}"/>
    <cellStyle name="Normal 12 2 2 4 3 6" xfId="9626" xr:uid="{00000000-0005-0000-0000-00009D250000}"/>
    <cellStyle name="Normal 12 2 2 4 3 6 2" xfId="9627" xr:uid="{00000000-0005-0000-0000-00009E250000}"/>
    <cellStyle name="Normal 12 2 2 4 3 6 3" xfId="9628" xr:uid="{00000000-0005-0000-0000-00009F250000}"/>
    <cellStyle name="Normal 12 2 2 4 3 7" xfId="9629" xr:uid="{00000000-0005-0000-0000-0000A0250000}"/>
    <cellStyle name="Normal 12 2 2 4 3 8" xfId="9630" xr:uid="{00000000-0005-0000-0000-0000A1250000}"/>
    <cellStyle name="Normal 12 2 2 4 3 9" xfId="9631" xr:uid="{00000000-0005-0000-0000-0000A2250000}"/>
    <cellStyle name="Normal 12 2 2 4 4" xfId="9632" xr:uid="{00000000-0005-0000-0000-0000A3250000}"/>
    <cellStyle name="Normal 12 2 2 4 4 2" xfId="9633" xr:uid="{00000000-0005-0000-0000-0000A4250000}"/>
    <cellStyle name="Normal 12 2 2 4 4 2 2" xfId="9634" xr:uid="{00000000-0005-0000-0000-0000A5250000}"/>
    <cellStyle name="Normal 12 2 2 4 4 2 3" xfId="9635" xr:uid="{00000000-0005-0000-0000-0000A6250000}"/>
    <cellStyle name="Normal 12 2 2 4 4 3" xfId="9636" xr:uid="{00000000-0005-0000-0000-0000A7250000}"/>
    <cellStyle name="Normal 12 2 2 4 4 4" xfId="9637" xr:uid="{00000000-0005-0000-0000-0000A8250000}"/>
    <cellStyle name="Normal 12 2 2 4 5" xfId="9638" xr:uid="{00000000-0005-0000-0000-0000A9250000}"/>
    <cellStyle name="Normal 12 2 2 4 5 2" xfId="9639" xr:uid="{00000000-0005-0000-0000-0000AA250000}"/>
    <cellStyle name="Normal 12 2 2 4 5 2 2" xfId="9640" xr:uid="{00000000-0005-0000-0000-0000AB250000}"/>
    <cellStyle name="Normal 12 2 2 4 5 2 3" xfId="9641" xr:uid="{00000000-0005-0000-0000-0000AC250000}"/>
    <cellStyle name="Normal 12 2 2 4 5 3" xfId="9642" xr:uid="{00000000-0005-0000-0000-0000AD250000}"/>
    <cellStyle name="Normal 12 2 2 4 5 4" xfId="9643" xr:uid="{00000000-0005-0000-0000-0000AE250000}"/>
    <cellStyle name="Normal 12 2 2 4 6" xfId="9644" xr:uid="{00000000-0005-0000-0000-0000AF250000}"/>
    <cellStyle name="Normal 12 2 2 4 6 2" xfId="9645" xr:uid="{00000000-0005-0000-0000-0000B0250000}"/>
    <cellStyle name="Normal 12 2 2 4 6 2 2" xfId="9646" xr:uid="{00000000-0005-0000-0000-0000B1250000}"/>
    <cellStyle name="Normal 12 2 2 4 6 2 3" xfId="9647" xr:uid="{00000000-0005-0000-0000-0000B2250000}"/>
    <cellStyle name="Normal 12 2 2 4 6 3" xfId="9648" xr:uid="{00000000-0005-0000-0000-0000B3250000}"/>
    <cellStyle name="Normal 12 2 2 4 6 4" xfId="9649" xr:uid="{00000000-0005-0000-0000-0000B4250000}"/>
    <cellStyle name="Normal 12 2 2 4 7" xfId="9650" xr:uid="{00000000-0005-0000-0000-0000B5250000}"/>
    <cellStyle name="Normal 12 2 2 4 7 2" xfId="9651" xr:uid="{00000000-0005-0000-0000-0000B6250000}"/>
    <cellStyle name="Normal 12 2 2 4 7 3" xfId="9652" xr:uid="{00000000-0005-0000-0000-0000B7250000}"/>
    <cellStyle name="Normal 12 2 2 4 8" xfId="9653" xr:uid="{00000000-0005-0000-0000-0000B8250000}"/>
    <cellStyle name="Normal 12 2 2 4 8 2" xfId="9654" xr:uid="{00000000-0005-0000-0000-0000B9250000}"/>
    <cellStyle name="Normal 12 2 2 4 8 3" xfId="9655" xr:uid="{00000000-0005-0000-0000-0000BA250000}"/>
    <cellStyle name="Normal 12 2 2 4 9" xfId="9656" xr:uid="{00000000-0005-0000-0000-0000BB250000}"/>
    <cellStyle name="Normal 12 2 2 5" xfId="9657" xr:uid="{00000000-0005-0000-0000-0000BC250000}"/>
    <cellStyle name="Normal 12 2 2 5 10" xfId="9658" xr:uid="{00000000-0005-0000-0000-0000BD250000}"/>
    <cellStyle name="Normal 12 2 2 5 2" xfId="9659" xr:uid="{00000000-0005-0000-0000-0000BE250000}"/>
    <cellStyle name="Normal 12 2 2 5 2 2" xfId="9660" xr:uid="{00000000-0005-0000-0000-0000BF250000}"/>
    <cellStyle name="Normal 12 2 2 5 2 2 2" xfId="9661" xr:uid="{00000000-0005-0000-0000-0000C0250000}"/>
    <cellStyle name="Normal 12 2 2 5 2 2 3" xfId="9662" xr:uid="{00000000-0005-0000-0000-0000C1250000}"/>
    <cellStyle name="Normal 12 2 2 5 2 3" xfId="9663" xr:uid="{00000000-0005-0000-0000-0000C2250000}"/>
    <cellStyle name="Normal 12 2 2 5 2 4" xfId="9664" xr:uid="{00000000-0005-0000-0000-0000C3250000}"/>
    <cellStyle name="Normal 12 2 2 5 3" xfId="9665" xr:uid="{00000000-0005-0000-0000-0000C4250000}"/>
    <cellStyle name="Normal 12 2 2 5 3 2" xfId="9666" xr:uid="{00000000-0005-0000-0000-0000C5250000}"/>
    <cellStyle name="Normal 12 2 2 5 3 2 2" xfId="9667" xr:uid="{00000000-0005-0000-0000-0000C6250000}"/>
    <cellStyle name="Normal 12 2 2 5 3 2 3" xfId="9668" xr:uid="{00000000-0005-0000-0000-0000C7250000}"/>
    <cellStyle name="Normal 12 2 2 5 3 3" xfId="9669" xr:uid="{00000000-0005-0000-0000-0000C8250000}"/>
    <cellStyle name="Normal 12 2 2 5 3 4" xfId="9670" xr:uid="{00000000-0005-0000-0000-0000C9250000}"/>
    <cellStyle name="Normal 12 2 2 5 4" xfId="9671" xr:uid="{00000000-0005-0000-0000-0000CA250000}"/>
    <cellStyle name="Normal 12 2 2 5 4 2" xfId="9672" xr:uid="{00000000-0005-0000-0000-0000CB250000}"/>
    <cellStyle name="Normal 12 2 2 5 4 2 2" xfId="9673" xr:uid="{00000000-0005-0000-0000-0000CC250000}"/>
    <cellStyle name="Normal 12 2 2 5 4 2 3" xfId="9674" xr:uid="{00000000-0005-0000-0000-0000CD250000}"/>
    <cellStyle name="Normal 12 2 2 5 4 3" xfId="9675" xr:uid="{00000000-0005-0000-0000-0000CE250000}"/>
    <cellStyle name="Normal 12 2 2 5 4 4" xfId="9676" xr:uid="{00000000-0005-0000-0000-0000CF250000}"/>
    <cellStyle name="Normal 12 2 2 5 5" xfId="9677" xr:uid="{00000000-0005-0000-0000-0000D0250000}"/>
    <cellStyle name="Normal 12 2 2 5 5 2" xfId="9678" xr:uid="{00000000-0005-0000-0000-0000D1250000}"/>
    <cellStyle name="Normal 12 2 2 5 5 2 2" xfId="9679" xr:uid="{00000000-0005-0000-0000-0000D2250000}"/>
    <cellStyle name="Normal 12 2 2 5 5 2 3" xfId="9680" xr:uid="{00000000-0005-0000-0000-0000D3250000}"/>
    <cellStyle name="Normal 12 2 2 5 5 3" xfId="9681" xr:uid="{00000000-0005-0000-0000-0000D4250000}"/>
    <cellStyle name="Normal 12 2 2 5 5 4" xfId="9682" xr:uid="{00000000-0005-0000-0000-0000D5250000}"/>
    <cellStyle name="Normal 12 2 2 5 6" xfId="9683" xr:uid="{00000000-0005-0000-0000-0000D6250000}"/>
    <cellStyle name="Normal 12 2 2 5 6 2" xfId="9684" xr:uid="{00000000-0005-0000-0000-0000D7250000}"/>
    <cellStyle name="Normal 12 2 2 5 6 3" xfId="9685" xr:uid="{00000000-0005-0000-0000-0000D8250000}"/>
    <cellStyle name="Normal 12 2 2 5 7" xfId="9686" xr:uid="{00000000-0005-0000-0000-0000D9250000}"/>
    <cellStyle name="Normal 12 2 2 5 7 2" xfId="9687" xr:uid="{00000000-0005-0000-0000-0000DA250000}"/>
    <cellStyle name="Normal 12 2 2 5 7 3" xfId="9688" xr:uid="{00000000-0005-0000-0000-0000DB250000}"/>
    <cellStyle name="Normal 12 2 2 5 8" xfId="9689" xr:uid="{00000000-0005-0000-0000-0000DC250000}"/>
    <cellStyle name="Normal 12 2 2 5 9" xfId="9690" xr:uid="{00000000-0005-0000-0000-0000DD250000}"/>
    <cellStyle name="Normal 12 2 2 6" xfId="9691" xr:uid="{00000000-0005-0000-0000-0000DE250000}"/>
    <cellStyle name="Normal 12 2 2 6 2" xfId="9692" xr:uid="{00000000-0005-0000-0000-0000DF250000}"/>
    <cellStyle name="Normal 12 2 2 6 2 2" xfId="9693" xr:uid="{00000000-0005-0000-0000-0000E0250000}"/>
    <cellStyle name="Normal 12 2 2 6 2 2 2" xfId="9694" xr:uid="{00000000-0005-0000-0000-0000E1250000}"/>
    <cellStyle name="Normal 12 2 2 6 2 2 3" xfId="9695" xr:uid="{00000000-0005-0000-0000-0000E2250000}"/>
    <cellStyle name="Normal 12 2 2 6 2 3" xfId="9696" xr:uid="{00000000-0005-0000-0000-0000E3250000}"/>
    <cellStyle name="Normal 12 2 2 6 2 4" xfId="9697" xr:uid="{00000000-0005-0000-0000-0000E4250000}"/>
    <cellStyle name="Normal 12 2 2 6 3" xfId="9698" xr:uid="{00000000-0005-0000-0000-0000E5250000}"/>
    <cellStyle name="Normal 12 2 2 6 3 2" xfId="9699" xr:uid="{00000000-0005-0000-0000-0000E6250000}"/>
    <cellStyle name="Normal 12 2 2 6 3 2 2" xfId="9700" xr:uid="{00000000-0005-0000-0000-0000E7250000}"/>
    <cellStyle name="Normal 12 2 2 6 3 2 3" xfId="9701" xr:uid="{00000000-0005-0000-0000-0000E8250000}"/>
    <cellStyle name="Normal 12 2 2 6 3 3" xfId="9702" xr:uid="{00000000-0005-0000-0000-0000E9250000}"/>
    <cellStyle name="Normal 12 2 2 6 3 4" xfId="9703" xr:uid="{00000000-0005-0000-0000-0000EA250000}"/>
    <cellStyle name="Normal 12 2 2 6 4" xfId="9704" xr:uid="{00000000-0005-0000-0000-0000EB250000}"/>
    <cellStyle name="Normal 12 2 2 6 4 2" xfId="9705" xr:uid="{00000000-0005-0000-0000-0000EC250000}"/>
    <cellStyle name="Normal 12 2 2 6 4 2 2" xfId="9706" xr:uid="{00000000-0005-0000-0000-0000ED250000}"/>
    <cellStyle name="Normal 12 2 2 6 4 2 3" xfId="9707" xr:uid="{00000000-0005-0000-0000-0000EE250000}"/>
    <cellStyle name="Normal 12 2 2 6 4 3" xfId="9708" xr:uid="{00000000-0005-0000-0000-0000EF250000}"/>
    <cellStyle name="Normal 12 2 2 6 4 4" xfId="9709" xr:uid="{00000000-0005-0000-0000-0000F0250000}"/>
    <cellStyle name="Normal 12 2 2 6 5" xfId="9710" xr:uid="{00000000-0005-0000-0000-0000F1250000}"/>
    <cellStyle name="Normal 12 2 2 6 5 2" xfId="9711" xr:uid="{00000000-0005-0000-0000-0000F2250000}"/>
    <cellStyle name="Normal 12 2 2 6 5 3" xfId="9712" xr:uid="{00000000-0005-0000-0000-0000F3250000}"/>
    <cellStyle name="Normal 12 2 2 6 6" xfId="9713" xr:uid="{00000000-0005-0000-0000-0000F4250000}"/>
    <cellStyle name="Normal 12 2 2 6 6 2" xfId="9714" xr:uid="{00000000-0005-0000-0000-0000F5250000}"/>
    <cellStyle name="Normal 12 2 2 6 6 3" xfId="9715" xr:uid="{00000000-0005-0000-0000-0000F6250000}"/>
    <cellStyle name="Normal 12 2 2 6 7" xfId="9716" xr:uid="{00000000-0005-0000-0000-0000F7250000}"/>
    <cellStyle name="Normal 12 2 2 6 8" xfId="9717" xr:uid="{00000000-0005-0000-0000-0000F8250000}"/>
    <cellStyle name="Normal 12 2 2 6 9" xfId="9718" xr:uid="{00000000-0005-0000-0000-0000F9250000}"/>
    <cellStyle name="Normal 12 2 2 7" xfId="9719" xr:uid="{00000000-0005-0000-0000-0000FA250000}"/>
    <cellStyle name="Normal 12 2 2 7 2" xfId="9720" xr:uid="{00000000-0005-0000-0000-0000FB250000}"/>
    <cellStyle name="Normal 12 2 2 7 2 2" xfId="9721" xr:uid="{00000000-0005-0000-0000-0000FC250000}"/>
    <cellStyle name="Normal 12 2 2 7 2 3" xfId="9722" xr:uid="{00000000-0005-0000-0000-0000FD250000}"/>
    <cellStyle name="Normal 12 2 2 7 3" xfId="9723" xr:uid="{00000000-0005-0000-0000-0000FE250000}"/>
    <cellStyle name="Normal 12 2 2 7 4" xfId="9724" xr:uid="{00000000-0005-0000-0000-0000FF250000}"/>
    <cellStyle name="Normal 12 2 2 8" xfId="9725" xr:uid="{00000000-0005-0000-0000-000000260000}"/>
    <cellStyle name="Normal 12 2 2 8 2" xfId="9726" xr:uid="{00000000-0005-0000-0000-000001260000}"/>
    <cellStyle name="Normal 12 2 2 8 2 2" xfId="9727" xr:uid="{00000000-0005-0000-0000-000002260000}"/>
    <cellStyle name="Normal 12 2 2 8 2 3" xfId="9728" xr:uid="{00000000-0005-0000-0000-000003260000}"/>
    <cellStyle name="Normal 12 2 2 8 3" xfId="9729" xr:uid="{00000000-0005-0000-0000-000004260000}"/>
    <cellStyle name="Normal 12 2 2 8 4" xfId="9730" xr:uid="{00000000-0005-0000-0000-000005260000}"/>
    <cellStyle name="Normal 12 2 2 9" xfId="9731" xr:uid="{00000000-0005-0000-0000-000006260000}"/>
    <cellStyle name="Normal 12 2 2 9 2" xfId="9732" xr:uid="{00000000-0005-0000-0000-000007260000}"/>
    <cellStyle name="Normal 12 2 2 9 2 2" xfId="9733" xr:uid="{00000000-0005-0000-0000-000008260000}"/>
    <cellStyle name="Normal 12 2 2 9 2 3" xfId="9734" xr:uid="{00000000-0005-0000-0000-000009260000}"/>
    <cellStyle name="Normal 12 2 2 9 3" xfId="9735" xr:uid="{00000000-0005-0000-0000-00000A260000}"/>
    <cellStyle name="Normal 12 2 2 9 4" xfId="9736" xr:uid="{00000000-0005-0000-0000-00000B260000}"/>
    <cellStyle name="Normal 12 2 3" xfId="9737" xr:uid="{00000000-0005-0000-0000-00000C260000}"/>
    <cellStyle name="Normal 12 2 3 10" xfId="9738" xr:uid="{00000000-0005-0000-0000-00000D260000}"/>
    <cellStyle name="Normal 12 2 3 10 2" xfId="9739" xr:uid="{00000000-0005-0000-0000-00000E260000}"/>
    <cellStyle name="Normal 12 2 3 10 3" xfId="9740" xr:uid="{00000000-0005-0000-0000-00000F260000}"/>
    <cellStyle name="Normal 12 2 3 11" xfId="9741" xr:uid="{00000000-0005-0000-0000-000010260000}"/>
    <cellStyle name="Normal 12 2 3 12" xfId="9742" xr:uid="{00000000-0005-0000-0000-000011260000}"/>
    <cellStyle name="Normal 12 2 3 13" xfId="9743" xr:uid="{00000000-0005-0000-0000-000012260000}"/>
    <cellStyle name="Normal 12 2 3 2" xfId="9744" xr:uid="{00000000-0005-0000-0000-000013260000}"/>
    <cellStyle name="Normal 12 2 3 2 10" xfId="9745" xr:uid="{00000000-0005-0000-0000-000014260000}"/>
    <cellStyle name="Normal 12 2 3 2 11" xfId="9746" xr:uid="{00000000-0005-0000-0000-000015260000}"/>
    <cellStyle name="Normal 12 2 3 2 2" xfId="9747" xr:uid="{00000000-0005-0000-0000-000016260000}"/>
    <cellStyle name="Normal 12 2 3 2 2 10" xfId="9748" xr:uid="{00000000-0005-0000-0000-000017260000}"/>
    <cellStyle name="Normal 12 2 3 2 2 2" xfId="9749" xr:uid="{00000000-0005-0000-0000-000018260000}"/>
    <cellStyle name="Normal 12 2 3 2 2 2 2" xfId="9750" xr:uid="{00000000-0005-0000-0000-000019260000}"/>
    <cellStyle name="Normal 12 2 3 2 2 2 2 2" xfId="9751" xr:uid="{00000000-0005-0000-0000-00001A260000}"/>
    <cellStyle name="Normal 12 2 3 2 2 2 2 3" xfId="9752" xr:uid="{00000000-0005-0000-0000-00001B260000}"/>
    <cellStyle name="Normal 12 2 3 2 2 2 3" xfId="9753" xr:uid="{00000000-0005-0000-0000-00001C260000}"/>
    <cellStyle name="Normal 12 2 3 2 2 2 4" xfId="9754" xr:uid="{00000000-0005-0000-0000-00001D260000}"/>
    <cellStyle name="Normal 12 2 3 2 2 3" xfId="9755" xr:uid="{00000000-0005-0000-0000-00001E260000}"/>
    <cellStyle name="Normal 12 2 3 2 2 3 2" xfId="9756" xr:uid="{00000000-0005-0000-0000-00001F260000}"/>
    <cellStyle name="Normal 12 2 3 2 2 3 2 2" xfId="9757" xr:uid="{00000000-0005-0000-0000-000020260000}"/>
    <cellStyle name="Normal 12 2 3 2 2 3 2 3" xfId="9758" xr:uid="{00000000-0005-0000-0000-000021260000}"/>
    <cellStyle name="Normal 12 2 3 2 2 3 3" xfId="9759" xr:uid="{00000000-0005-0000-0000-000022260000}"/>
    <cellStyle name="Normal 12 2 3 2 2 3 4" xfId="9760" xr:uid="{00000000-0005-0000-0000-000023260000}"/>
    <cellStyle name="Normal 12 2 3 2 2 4" xfId="9761" xr:uid="{00000000-0005-0000-0000-000024260000}"/>
    <cellStyle name="Normal 12 2 3 2 2 4 2" xfId="9762" xr:uid="{00000000-0005-0000-0000-000025260000}"/>
    <cellStyle name="Normal 12 2 3 2 2 4 2 2" xfId="9763" xr:uid="{00000000-0005-0000-0000-000026260000}"/>
    <cellStyle name="Normal 12 2 3 2 2 4 2 3" xfId="9764" xr:uid="{00000000-0005-0000-0000-000027260000}"/>
    <cellStyle name="Normal 12 2 3 2 2 4 3" xfId="9765" xr:uid="{00000000-0005-0000-0000-000028260000}"/>
    <cellStyle name="Normal 12 2 3 2 2 4 4" xfId="9766" xr:uid="{00000000-0005-0000-0000-000029260000}"/>
    <cellStyle name="Normal 12 2 3 2 2 5" xfId="9767" xr:uid="{00000000-0005-0000-0000-00002A260000}"/>
    <cellStyle name="Normal 12 2 3 2 2 5 2" xfId="9768" xr:uid="{00000000-0005-0000-0000-00002B260000}"/>
    <cellStyle name="Normal 12 2 3 2 2 5 2 2" xfId="9769" xr:uid="{00000000-0005-0000-0000-00002C260000}"/>
    <cellStyle name="Normal 12 2 3 2 2 5 2 3" xfId="9770" xr:uid="{00000000-0005-0000-0000-00002D260000}"/>
    <cellStyle name="Normal 12 2 3 2 2 5 3" xfId="9771" xr:uid="{00000000-0005-0000-0000-00002E260000}"/>
    <cellStyle name="Normal 12 2 3 2 2 5 4" xfId="9772" xr:uid="{00000000-0005-0000-0000-00002F260000}"/>
    <cellStyle name="Normal 12 2 3 2 2 6" xfId="9773" xr:uid="{00000000-0005-0000-0000-000030260000}"/>
    <cellStyle name="Normal 12 2 3 2 2 6 2" xfId="9774" xr:uid="{00000000-0005-0000-0000-000031260000}"/>
    <cellStyle name="Normal 12 2 3 2 2 6 3" xfId="9775" xr:uid="{00000000-0005-0000-0000-000032260000}"/>
    <cellStyle name="Normal 12 2 3 2 2 7" xfId="9776" xr:uid="{00000000-0005-0000-0000-000033260000}"/>
    <cellStyle name="Normal 12 2 3 2 2 7 2" xfId="9777" xr:uid="{00000000-0005-0000-0000-000034260000}"/>
    <cellStyle name="Normal 12 2 3 2 2 7 3" xfId="9778" xr:uid="{00000000-0005-0000-0000-000035260000}"/>
    <cellStyle name="Normal 12 2 3 2 2 8" xfId="9779" xr:uid="{00000000-0005-0000-0000-000036260000}"/>
    <cellStyle name="Normal 12 2 3 2 2 9" xfId="9780" xr:uid="{00000000-0005-0000-0000-000037260000}"/>
    <cellStyle name="Normal 12 2 3 2 3" xfId="9781" xr:uid="{00000000-0005-0000-0000-000038260000}"/>
    <cellStyle name="Normal 12 2 3 2 3 2" xfId="9782" xr:uid="{00000000-0005-0000-0000-000039260000}"/>
    <cellStyle name="Normal 12 2 3 2 3 2 2" xfId="9783" xr:uid="{00000000-0005-0000-0000-00003A260000}"/>
    <cellStyle name="Normal 12 2 3 2 3 2 2 2" xfId="9784" xr:uid="{00000000-0005-0000-0000-00003B260000}"/>
    <cellStyle name="Normal 12 2 3 2 3 2 2 3" xfId="9785" xr:uid="{00000000-0005-0000-0000-00003C260000}"/>
    <cellStyle name="Normal 12 2 3 2 3 2 3" xfId="9786" xr:uid="{00000000-0005-0000-0000-00003D260000}"/>
    <cellStyle name="Normal 12 2 3 2 3 2 4" xfId="9787" xr:uid="{00000000-0005-0000-0000-00003E260000}"/>
    <cellStyle name="Normal 12 2 3 2 3 3" xfId="9788" xr:uid="{00000000-0005-0000-0000-00003F260000}"/>
    <cellStyle name="Normal 12 2 3 2 3 3 2" xfId="9789" xr:uid="{00000000-0005-0000-0000-000040260000}"/>
    <cellStyle name="Normal 12 2 3 2 3 3 2 2" xfId="9790" xr:uid="{00000000-0005-0000-0000-000041260000}"/>
    <cellStyle name="Normal 12 2 3 2 3 3 2 3" xfId="9791" xr:uid="{00000000-0005-0000-0000-000042260000}"/>
    <cellStyle name="Normal 12 2 3 2 3 3 3" xfId="9792" xr:uid="{00000000-0005-0000-0000-000043260000}"/>
    <cellStyle name="Normal 12 2 3 2 3 3 4" xfId="9793" xr:uid="{00000000-0005-0000-0000-000044260000}"/>
    <cellStyle name="Normal 12 2 3 2 3 4" xfId="9794" xr:uid="{00000000-0005-0000-0000-000045260000}"/>
    <cellStyle name="Normal 12 2 3 2 3 4 2" xfId="9795" xr:uid="{00000000-0005-0000-0000-000046260000}"/>
    <cellStyle name="Normal 12 2 3 2 3 4 2 2" xfId="9796" xr:uid="{00000000-0005-0000-0000-000047260000}"/>
    <cellStyle name="Normal 12 2 3 2 3 4 2 3" xfId="9797" xr:uid="{00000000-0005-0000-0000-000048260000}"/>
    <cellStyle name="Normal 12 2 3 2 3 4 3" xfId="9798" xr:uid="{00000000-0005-0000-0000-000049260000}"/>
    <cellStyle name="Normal 12 2 3 2 3 4 4" xfId="9799" xr:uid="{00000000-0005-0000-0000-00004A260000}"/>
    <cellStyle name="Normal 12 2 3 2 3 5" xfId="9800" xr:uid="{00000000-0005-0000-0000-00004B260000}"/>
    <cellStyle name="Normal 12 2 3 2 3 5 2" xfId="9801" xr:uid="{00000000-0005-0000-0000-00004C260000}"/>
    <cellStyle name="Normal 12 2 3 2 3 5 3" xfId="9802" xr:uid="{00000000-0005-0000-0000-00004D260000}"/>
    <cellStyle name="Normal 12 2 3 2 3 6" xfId="9803" xr:uid="{00000000-0005-0000-0000-00004E260000}"/>
    <cellStyle name="Normal 12 2 3 2 3 6 2" xfId="9804" xr:uid="{00000000-0005-0000-0000-00004F260000}"/>
    <cellStyle name="Normal 12 2 3 2 3 6 3" xfId="9805" xr:uid="{00000000-0005-0000-0000-000050260000}"/>
    <cellStyle name="Normal 12 2 3 2 3 7" xfId="9806" xr:uid="{00000000-0005-0000-0000-000051260000}"/>
    <cellStyle name="Normal 12 2 3 2 3 8" xfId="9807" xr:uid="{00000000-0005-0000-0000-000052260000}"/>
    <cellStyle name="Normal 12 2 3 2 3 9" xfId="9808" xr:uid="{00000000-0005-0000-0000-000053260000}"/>
    <cellStyle name="Normal 12 2 3 2 4" xfId="9809" xr:uid="{00000000-0005-0000-0000-000054260000}"/>
    <cellStyle name="Normal 12 2 3 2 4 2" xfId="9810" xr:uid="{00000000-0005-0000-0000-000055260000}"/>
    <cellStyle name="Normal 12 2 3 2 4 2 2" xfId="9811" xr:uid="{00000000-0005-0000-0000-000056260000}"/>
    <cellStyle name="Normal 12 2 3 2 4 2 3" xfId="9812" xr:uid="{00000000-0005-0000-0000-000057260000}"/>
    <cellStyle name="Normal 12 2 3 2 4 3" xfId="9813" xr:uid="{00000000-0005-0000-0000-000058260000}"/>
    <cellStyle name="Normal 12 2 3 2 4 4" xfId="9814" xr:uid="{00000000-0005-0000-0000-000059260000}"/>
    <cellStyle name="Normal 12 2 3 2 5" xfId="9815" xr:uid="{00000000-0005-0000-0000-00005A260000}"/>
    <cellStyle name="Normal 12 2 3 2 5 2" xfId="9816" xr:uid="{00000000-0005-0000-0000-00005B260000}"/>
    <cellStyle name="Normal 12 2 3 2 5 2 2" xfId="9817" xr:uid="{00000000-0005-0000-0000-00005C260000}"/>
    <cellStyle name="Normal 12 2 3 2 5 2 3" xfId="9818" xr:uid="{00000000-0005-0000-0000-00005D260000}"/>
    <cellStyle name="Normal 12 2 3 2 5 3" xfId="9819" xr:uid="{00000000-0005-0000-0000-00005E260000}"/>
    <cellStyle name="Normal 12 2 3 2 5 4" xfId="9820" xr:uid="{00000000-0005-0000-0000-00005F260000}"/>
    <cellStyle name="Normal 12 2 3 2 6" xfId="9821" xr:uid="{00000000-0005-0000-0000-000060260000}"/>
    <cellStyle name="Normal 12 2 3 2 6 2" xfId="9822" xr:uid="{00000000-0005-0000-0000-000061260000}"/>
    <cellStyle name="Normal 12 2 3 2 6 2 2" xfId="9823" xr:uid="{00000000-0005-0000-0000-000062260000}"/>
    <cellStyle name="Normal 12 2 3 2 6 2 3" xfId="9824" xr:uid="{00000000-0005-0000-0000-000063260000}"/>
    <cellStyle name="Normal 12 2 3 2 6 3" xfId="9825" xr:uid="{00000000-0005-0000-0000-000064260000}"/>
    <cellStyle name="Normal 12 2 3 2 6 4" xfId="9826" xr:uid="{00000000-0005-0000-0000-000065260000}"/>
    <cellStyle name="Normal 12 2 3 2 7" xfId="9827" xr:uid="{00000000-0005-0000-0000-000066260000}"/>
    <cellStyle name="Normal 12 2 3 2 7 2" xfId="9828" xr:uid="{00000000-0005-0000-0000-000067260000}"/>
    <cellStyle name="Normal 12 2 3 2 7 3" xfId="9829" xr:uid="{00000000-0005-0000-0000-000068260000}"/>
    <cellStyle name="Normal 12 2 3 2 8" xfId="9830" xr:uid="{00000000-0005-0000-0000-000069260000}"/>
    <cellStyle name="Normal 12 2 3 2 8 2" xfId="9831" xr:uid="{00000000-0005-0000-0000-00006A260000}"/>
    <cellStyle name="Normal 12 2 3 2 8 3" xfId="9832" xr:uid="{00000000-0005-0000-0000-00006B260000}"/>
    <cellStyle name="Normal 12 2 3 2 9" xfId="9833" xr:uid="{00000000-0005-0000-0000-00006C260000}"/>
    <cellStyle name="Normal 12 2 3 3" xfId="9834" xr:uid="{00000000-0005-0000-0000-00006D260000}"/>
    <cellStyle name="Normal 12 2 3 3 10" xfId="9835" xr:uid="{00000000-0005-0000-0000-00006E260000}"/>
    <cellStyle name="Normal 12 2 3 3 11" xfId="9836" xr:uid="{00000000-0005-0000-0000-00006F260000}"/>
    <cellStyle name="Normal 12 2 3 3 2" xfId="9837" xr:uid="{00000000-0005-0000-0000-000070260000}"/>
    <cellStyle name="Normal 12 2 3 3 2 10" xfId="9838" xr:uid="{00000000-0005-0000-0000-000071260000}"/>
    <cellStyle name="Normal 12 2 3 3 2 2" xfId="9839" xr:uid="{00000000-0005-0000-0000-000072260000}"/>
    <cellStyle name="Normal 12 2 3 3 2 2 2" xfId="9840" xr:uid="{00000000-0005-0000-0000-000073260000}"/>
    <cellStyle name="Normal 12 2 3 3 2 2 2 2" xfId="9841" xr:uid="{00000000-0005-0000-0000-000074260000}"/>
    <cellStyle name="Normal 12 2 3 3 2 2 2 3" xfId="9842" xr:uid="{00000000-0005-0000-0000-000075260000}"/>
    <cellStyle name="Normal 12 2 3 3 2 2 3" xfId="9843" xr:uid="{00000000-0005-0000-0000-000076260000}"/>
    <cellStyle name="Normal 12 2 3 3 2 2 4" xfId="9844" xr:uid="{00000000-0005-0000-0000-000077260000}"/>
    <cellStyle name="Normal 12 2 3 3 2 3" xfId="9845" xr:uid="{00000000-0005-0000-0000-000078260000}"/>
    <cellStyle name="Normal 12 2 3 3 2 3 2" xfId="9846" xr:uid="{00000000-0005-0000-0000-000079260000}"/>
    <cellStyle name="Normal 12 2 3 3 2 3 2 2" xfId="9847" xr:uid="{00000000-0005-0000-0000-00007A260000}"/>
    <cellStyle name="Normal 12 2 3 3 2 3 2 3" xfId="9848" xr:uid="{00000000-0005-0000-0000-00007B260000}"/>
    <cellStyle name="Normal 12 2 3 3 2 3 3" xfId="9849" xr:uid="{00000000-0005-0000-0000-00007C260000}"/>
    <cellStyle name="Normal 12 2 3 3 2 3 4" xfId="9850" xr:uid="{00000000-0005-0000-0000-00007D260000}"/>
    <cellStyle name="Normal 12 2 3 3 2 4" xfId="9851" xr:uid="{00000000-0005-0000-0000-00007E260000}"/>
    <cellStyle name="Normal 12 2 3 3 2 4 2" xfId="9852" xr:uid="{00000000-0005-0000-0000-00007F260000}"/>
    <cellStyle name="Normal 12 2 3 3 2 4 2 2" xfId="9853" xr:uid="{00000000-0005-0000-0000-000080260000}"/>
    <cellStyle name="Normal 12 2 3 3 2 4 2 3" xfId="9854" xr:uid="{00000000-0005-0000-0000-000081260000}"/>
    <cellStyle name="Normal 12 2 3 3 2 4 3" xfId="9855" xr:uid="{00000000-0005-0000-0000-000082260000}"/>
    <cellStyle name="Normal 12 2 3 3 2 4 4" xfId="9856" xr:uid="{00000000-0005-0000-0000-000083260000}"/>
    <cellStyle name="Normal 12 2 3 3 2 5" xfId="9857" xr:uid="{00000000-0005-0000-0000-000084260000}"/>
    <cellStyle name="Normal 12 2 3 3 2 5 2" xfId="9858" xr:uid="{00000000-0005-0000-0000-000085260000}"/>
    <cellStyle name="Normal 12 2 3 3 2 5 2 2" xfId="9859" xr:uid="{00000000-0005-0000-0000-000086260000}"/>
    <cellStyle name="Normal 12 2 3 3 2 5 2 3" xfId="9860" xr:uid="{00000000-0005-0000-0000-000087260000}"/>
    <cellStyle name="Normal 12 2 3 3 2 5 3" xfId="9861" xr:uid="{00000000-0005-0000-0000-000088260000}"/>
    <cellStyle name="Normal 12 2 3 3 2 5 4" xfId="9862" xr:uid="{00000000-0005-0000-0000-000089260000}"/>
    <cellStyle name="Normal 12 2 3 3 2 6" xfId="9863" xr:uid="{00000000-0005-0000-0000-00008A260000}"/>
    <cellStyle name="Normal 12 2 3 3 2 6 2" xfId="9864" xr:uid="{00000000-0005-0000-0000-00008B260000}"/>
    <cellStyle name="Normal 12 2 3 3 2 6 3" xfId="9865" xr:uid="{00000000-0005-0000-0000-00008C260000}"/>
    <cellStyle name="Normal 12 2 3 3 2 7" xfId="9866" xr:uid="{00000000-0005-0000-0000-00008D260000}"/>
    <cellStyle name="Normal 12 2 3 3 2 7 2" xfId="9867" xr:uid="{00000000-0005-0000-0000-00008E260000}"/>
    <cellStyle name="Normal 12 2 3 3 2 7 3" xfId="9868" xr:uid="{00000000-0005-0000-0000-00008F260000}"/>
    <cellStyle name="Normal 12 2 3 3 2 8" xfId="9869" xr:uid="{00000000-0005-0000-0000-000090260000}"/>
    <cellStyle name="Normal 12 2 3 3 2 9" xfId="9870" xr:uid="{00000000-0005-0000-0000-000091260000}"/>
    <cellStyle name="Normal 12 2 3 3 3" xfId="9871" xr:uid="{00000000-0005-0000-0000-000092260000}"/>
    <cellStyle name="Normal 12 2 3 3 3 2" xfId="9872" xr:uid="{00000000-0005-0000-0000-000093260000}"/>
    <cellStyle name="Normal 12 2 3 3 3 2 2" xfId="9873" xr:uid="{00000000-0005-0000-0000-000094260000}"/>
    <cellStyle name="Normal 12 2 3 3 3 2 2 2" xfId="9874" xr:uid="{00000000-0005-0000-0000-000095260000}"/>
    <cellStyle name="Normal 12 2 3 3 3 2 2 3" xfId="9875" xr:uid="{00000000-0005-0000-0000-000096260000}"/>
    <cellStyle name="Normal 12 2 3 3 3 2 3" xfId="9876" xr:uid="{00000000-0005-0000-0000-000097260000}"/>
    <cellStyle name="Normal 12 2 3 3 3 2 4" xfId="9877" xr:uid="{00000000-0005-0000-0000-000098260000}"/>
    <cellStyle name="Normal 12 2 3 3 3 3" xfId="9878" xr:uid="{00000000-0005-0000-0000-000099260000}"/>
    <cellStyle name="Normal 12 2 3 3 3 3 2" xfId="9879" xr:uid="{00000000-0005-0000-0000-00009A260000}"/>
    <cellStyle name="Normal 12 2 3 3 3 3 2 2" xfId="9880" xr:uid="{00000000-0005-0000-0000-00009B260000}"/>
    <cellStyle name="Normal 12 2 3 3 3 3 2 3" xfId="9881" xr:uid="{00000000-0005-0000-0000-00009C260000}"/>
    <cellStyle name="Normal 12 2 3 3 3 3 3" xfId="9882" xr:uid="{00000000-0005-0000-0000-00009D260000}"/>
    <cellStyle name="Normal 12 2 3 3 3 3 4" xfId="9883" xr:uid="{00000000-0005-0000-0000-00009E260000}"/>
    <cellStyle name="Normal 12 2 3 3 3 4" xfId="9884" xr:uid="{00000000-0005-0000-0000-00009F260000}"/>
    <cellStyle name="Normal 12 2 3 3 3 4 2" xfId="9885" xr:uid="{00000000-0005-0000-0000-0000A0260000}"/>
    <cellStyle name="Normal 12 2 3 3 3 4 2 2" xfId="9886" xr:uid="{00000000-0005-0000-0000-0000A1260000}"/>
    <cellStyle name="Normal 12 2 3 3 3 4 2 3" xfId="9887" xr:uid="{00000000-0005-0000-0000-0000A2260000}"/>
    <cellStyle name="Normal 12 2 3 3 3 4 3" xfId="9888" xr:uid="{00000000-0005-0000-0000-0000A3260000}"/>
    <cellStyle name="Normal 12 2 3 3 3 4 4" xfId="9889" xr:uid="{00000000-0005-0000-0000-0000A4260000}"/>
    <cellStyle name="Normal 12 2 3 3 3 5" xfId="9890" xr:uid="{00000000-0005-0000-0000-0000A5260000}"/>
    <cellStyle name="Normal 12 2 3 3 3 5 2" xfId="9891" xr:uid="{00000000-0005-0000-0000-0000A6260000}"/>
    <cellStyle name="Normal 12 2 3 3 3 5 3" xfId="9892" xr:uid="{00000000-0005-0000-0000-0000A7260000}"/>
    <cellStyle name="Normal 12 2 3 3 3 6" xfId="9893" xr:uid="{00000000-0005-0000-0000-0000A8260000}"/>
    <cellStyle name="Normal 12 2 3 3 3 6 2" xfId="9894" xr:uid="{00000000-0005-0000-0000-0000A9260000}"/>
    <cellStyle name="Normal 12 2 3 3 3 6 3" xfId="9895" xr:uid="{00000000-0005-0000-0000-0000AA260000}"/>
    <cellStyle name="Normal 12 2 3 3 3 7" xfId="9896" xr:uid="{00000000-0005-0000-0000-0000AB260000}"/>
    <cellStyle name="Normal 12 2 3 3 3 8" xfId="9897" xr:uid="{00000000-0005-0000-0000-0000AC260000}"/>
    <cellStyle name="Normal 12 2 3 3 3 9" xfId="9898" xr:uid="{00000000-0005-0000-0000-0000AD260000}"/>
    <cellStyle name="Normal 12 2 3 3 4" xfId="9899" xr:uid="{00000000-0005-0000-0000-0000AE260000}"/>
    <cellStyle name="Normal 12 2 3 3 4 2" xfId="9900" xr:uid="{00000000-0005-0000-0000-0000AF260000}"/>
    <cellStyle name="Normal 12 2 3 3 4 2 2" xfId="9901" xr:uid="{00000000-0005-0000-0000-0000B0260000}"/>
    <cellStyle name="Normal 12 2 3 3 4 2 3" xfId="9902" xr:uid="{00000000-0005-0000-0000-0000B1260000}"/>
    <cellStyle name="Normal 12 2 3 3 4 3" xfId="9903" xr:uid="{00000000-0005-0000-0000-0000B2260000}"/>
    <cellStyle name="Normal 12 2 3 3 4 4" xfId="9904" xr:uid="{00000000-0005-0000-0000-0000B3260000}"/>
    <cellStyle name="Normal 12 2 3 3 5" xfId="9905" xr:uid="{00000000-0005-0000-0000-0000B4260000}"/>
    <cellStyle name="Normal 12 2 3 3 5 2" xfId="9906" xr:uid="{00000000-0005-0000-0000-0000B5260000}"/>
    <cellStyle name="Normal 12 2 3 3 5 2 2" xfId="9907" xr:uid="{00000000-0005-0000-0000-0000B6260000}"/>
    <cellStyle name="Normal 12 2 3 3 5 2 3" xfId="9908" xr:uid="{00000000-0005-0000-0000-0000B7260000}"/>
    <cellStyle name="Normal 12 2 3 3 5 3" xfId="9909" xr:uid="{00000000-0005-0000-0000-0000B8260000}"/>
    <cellStyle name="Normal 12 2 3 3 5 4" xfId="9910" xr:uid="{00000000-0005-0000-0000-0000B9260000}"/>
    <cellStyle name="Normal 12 2 3 3 6" xfId="9911" xr:uid="{00000000-0005-0000-0000-0000BA260000}"/>
    <cellStyle name="Normal 12 2 3 3 6 2" xfId="9912" xr:uid="{00000000-0005-0000-0000-0000BB260000}"/>
    <cellStyle name="Normal 12 2 3 3 6 2 2" xfId="9913" xr:uid="{00000000-0005-0000-0000-0000BC260000}"/>
    <cellStyle name="Normal 12 2 3 3 6 2 3" xfId="9914" xr:uid="{00000000-0005-0000-0000-0000BD260000}"/>
    <cellStyle name="Normal 12 2 3 3 6 3" xfId="9915" xr:uid="{00000000-0005-0000-0000-0000BE260000}"/>
    <cellStyle name="Normal 12 2 3 3 6 4" xfId="9916" xr:uid="{00000000-0005-0000-0000-0000BF260000}"/>
    <cellStyle name="Normal 12 2 3 3 7" xfId="9917" xr:uid="{00000000-0005-0000-0000-0000C0260000}"/>
    <cellStyle name="Normal 12 2 3 3 7 2" xfId="9918" xr:uid="{00000000-0005-0000-0000-0000C1260000}"/>
    <cellStyle name="Normal 12 2 3 3 7 3" xfId="9919" xr:uid="{00000000-0005-0000-0000-0000C2260000}"/>
    <cellStyle name="Normal 12 2 3 3 8" xfId="9920" xr:uid="{00000000-0005-0000-0000-0000C3260000}"/>
    <cellStyle name="Normal 12 2 3 3 8 2" xfId="9921" xr:uid="{00000000-0005-0000-0000-0000C4260000}"/>
    <cellStyle name="Normal 12 2 3 3 8 3" xfId="9922" xr:uid="{00000000-0005-0000-0000-0000C5260000}"/>
    <cellStyle name="Normal 12 2 3 3 9" xfId="9923" xr:uid="{00000000-0005-0000-0000-0000C6260000}"/>
    <cellStyle name="Normal 12 2 3 4" xfId="9924" xr:uid="{00000000-0005-0000-0000-0000C7260000}"/>
    <cellStyle name="Normal 12 2 3 4 10" xfId="9925" xr:uid="{00000000-0005-0000-0000-0000C8260000}"/>
    <cellStyle name="Normal 12 2 3 4 2" xfId="9926" xr:uid="{00000000-0005-0000-0000-0000C9260000}"/>
    <cellStyle name="Normal 12 2 3 4 2 2" xfId="9927" xr:uid="{00000000-0005-0000-0000-0000CA260000}"/>
    <cellStyle name="Normal 12 2 3 4 2 2 2" xfId="9928" xr:uid="{00000000-0005-0000-0000-0000CB260000}"/>
    <cellStyle name="Normal 12 2 3 4 2 2 3" xfId="9929" xr:uid="{00000000-0005-0000-0000-0000CC260000}"/>
    <cellStyle name="Normal 12 2 3 4 2 3" xfId="9930" xr:uid="{00000000-0005-0000-0000-0000CD260000}"/>
    <cellStyle name="Normal 12 2 3 4 2 4" xfId="9931" xr:uid="{00000000-0005-0000-0000-0000CE260000}"/>
    <cellStyle name="Normal 12 2 3 4 3" xfId="9932" xr:uid="{00000000-0005-0000-0000-0000CF260000}"/>
    <cellStyle name="Normal 12 2 3 4 3 2" xfId="9933" xr:uid="{00000000-0005-0000-0000-0000D0260000}"/>
    <cellStyle name="Normal 12 2 3 4 3 2 2" xfId="9934" xr:uid="{00000000-0005-0000-0000-0000D1260000}"/>
    <cellStyle name="Normal 12 2 3 4 3 2 3" xfId="9935" xr:uid="{00000000-0005-0000-0000-0000D2260000}"/>
    <cellStyle name="Normal 12 2 3 4 3 3" xfId="9936" xr:uid="{00000000-0005-0000-0000-0000D3260000}"/>
    <cellStyle name="Normal 12 2 3 4 3 4" xfId="9937" xr:uid="{00000000-0005-0000-0000-0000D4260000}"/>
    <cellStyle name="Normal 12 2 3 4 4" xfId="9938" xr:uid="{00000000-0005-0000-0000-0000D5260000}"/>
    <cellStyle name="Normal 12 2 3 4 4 2" xfId="9939" xr:uid="{00000000-0005-0000-0000-0000D6260000}"/>
    <cellStyle name="Normal 12 2 3 4 4 2 2" xfId="9940" xr:uid="{00000000-0005-0000-0000-0000D7260000}"/>
    <cellStyle name="Normal 12 2 3 4 4 2 3" xfId="9941" xr:uid="{00000000-0005-0000-0000-0000D8260000}"/>
    <cellStyle name="Normal 12 2 3 4 4 3" xfId="9942" xr:uid="{00000000-0005-0000-0000-0000D9260000}"/>
    <cellStyle name="Normal 12 2 3 4 4 4" xfId="9943" xr:uid="{00000000-0005-0000-0000-0000DA260000}"/>
    <cellStyle name="Normal 12 2 3 4 5" xfId="9944" xr:uid="{00000000-0005-0000-0000-0000DB260000}"/>
    <cellStyle name="Normal 12 2 3 4 5 2" xfId="9945" xr:uid="{00000000-0005-0000-0000-0000DC260000}"/>
    <cellStyle name="Normal 12 2 3 4 5 2 2" xfId="9946" xr:uid="{00000000-0005-0000-0000-0000DD260000}"/>
    <cellStyle name="Normal 12 2 3 4 5 2 3" xfId="9947" xr:uid="{00000000-0005-0000-0000-0000DE260000}"/>
    <cellStyle name="Normal 12 2 3 4 5 3" xfId="9948" xr:uid="{00000000-0005-0000-0000-0000DF260000}"/>
    <cellStyle name="Normal 12 2 3 4 5 4" xfId="9949" xr:uid="{00000000-0005-0000-0000-0000E0260000}"/>
    <cellStyle name="Normal 12 2 3 4 6" xfId="9950" xr:uid="{00000000-0005-0000-0000-0000E1260000}"/>
    <cellStyle name="Normal 12 2 3 4 6 2" xfId="9951" xr:uid="{00000000-0005-0000-0000-0000E2260000}"/>
    <cellStyle name="Normal 12 2 3 4 6 3" xfId="9952" xr:uid="{00000000-0005-0000-0000-0000E3260000}"/>
    <cellStyle name="Normal 12 2 3 4 7" xfId="9953" xr:uid="{00000000-0005-0000-0000-0000E4260000}"/>
    <cellStyle name="Normal 12 2 3 4 7 2" xfId="9954" xr:uid="{00000000-0005-0000-0000-0000E5260000}"/>
    <cellStyle name="Normal 12 2 3 4 7 3" xfId="9955" xr:uid="{00000000-0005-0000-0000-0000E6260000}"/>
    <cellStyle name="Normal 12 2 3 4 8" xfId="9956" xr:uid="{00000000-0005-0000-0000-0000E7260000}"/>
    <cellStyle name="Normal 12 2 3 4 9" xfId="9957" xr:uid="{00000000-0005-0000-0000-0000E8260000}"/>
    <cellStyle name="Normal 12 2 3 5" xfId="9958" xr:uid="{00000000-0005-0000-0000-0000E9260000}"/>
    <cellStyle name="Normal 12 2 3 5 2" xfId="9959" xr:uid="{00000000-0005-0000-0000-0000EA260000}"/>
    <cellStyle name="Normal 12 2 3 5 2 2" xfId="9960" xr:uid="{00000000-0005-0000-0000-0000EB260000}"/>
    <cellStyle name="Normal 12 2 3 5 2 2 2" xfId="9961" xr:uid="{00000000-0005-0000-0000-0000EC260000}"/>
    <cellStyle name="Normal 12 2 3 5 2 2 3" xfId="9962" xr:uid="{00000000-0005-0000-0000-0000ED260000}"/>
    <cellStyle name="Normal 12 2 3 5 2 3" xfId="9963" xr:uid="{00000000-0005-0000-0000-0000EE260000}"/>
    <cellStyle name="Normal 12 2 3 5 2 4" xfId="9964" xr:uid="{00000000-0005-0000-0000-0000EF260000}"/>
    <cellStyle name="Normal 12 2 3 5 3" xfId="9965" xr:uid="{00000000-0005-0000-0000-0000F0260000}"/>
    <cellStyle name="Normal 12 2 3 5 3 2" xfId="9966" xr:uid="{00000000-0005-0000-0000-0000F1260000}"/>
    <cellStyle name="Normal 12 2 3 5 3 2 2" xfId="9967" xr:uid="{00000000-0005-0000-0000-0000F2260000}"/>
    <cellStyle name="Normal 12 2 3 5 3 2 3" xfId="9968" xr:uid="{00000000-0005-0000-0000-0000F3260000}"/>
    <cellStyle name="Normal 12 2 3 5 3 3" xfId="9969" xr:uid="{00000000-0005-0000-0000-0000F4260000}"/>
    <cellStyle name="Normal 12 2 3 5 3 4" xfId="9970" xr:uid="{00000000-0005-0000-0000-0000F5260000}"/>
    <cellStyle name="Normal 12 2 3 5 4" xfId="9971" xr:uid="{00000000-0005-0000-0000-0000F6260000}"/>
    <cellStyle name="Normal 12 2 3 5 4 2" xfId="9972" xr:uid="{00000000-0005-0000-0000-0000F7260000}"/>
    <cellStyle name="Normal 12 2 3 5 4 2 2" xfId="9973" xr:uid="{00000000-0005-0000-0000-0000F8260000}"/>
    <cellStyle name="Normal 12 2 3 5 4 2 3" xfId="9974" xr:uid="{00000000-0005-0000-0000-0000F9260000}"/>
    <cellStyle name="Normal 12 2 3 5 4 3" xfId="9975" xr:uid="{00000000-0005-0000-0000-0000FA260000}"/>
    <cellStyle name="Normal 12 2 3 5 4 4" xfId="9976" xr:uid="{00000000-0005-0000-0000-0000FB260000}"/>
    <cellStyle name="Normal 12 2 3 5 5" xfId="9977" xr:uid="{00000000-0005-0000-0000-0000FC260000}"/>
    <cellStyle name="Normal 12 2 3 5 5 2" xfId="9978" xr:uid="{00000000-0005-0000-0000-0000FD260000}"/>
    <cellStyle name="Normal 12 2 3 5 5 3" xfId="9979" xr:uid="{00000000-0005-0000-0000-0000FE260000}"/>
    <cellStyle name="Normal 12 2 3 5 6" xfId="9980" xr:uid="{00000000-0005-0000-0000-0000FF260000}"/>
    <cellStyle name="Normal 12 2 3 5 6 2" xfId="9981" xr:uid="{00000000-0005-0000-0000-000000270000}"/>
    <cellStyle name="Normal 12 2 3 5 6 3" xfId="9982" xr:uid="{00000000-0005-0000-0000-000001270000}"/>
    <cellStyle name="Normal 12 2 3 5 7" xfId="9983" xr:uid="{00000000-0005-0000-0000-000002270000}"/>
    <cellStyle name="Normal 12 2 3 5 8" xfId="9984" xr:uid="{00000000-0005-0000-0000-000003270000}"/>
    <cellStyle name="Normal 12 2 3 5 9" xfId="9985" xr:uid="{00000000-0005-0000-0000-000004270000}"/>
    <cellStyle name="Normal 12 2 3 6" xfId="9986" xr:uid="{00000000-0005-0000-0000-000005270000}"/>
    <cellStyle name="Normal 12 2 3 6 2" xfId="9987" xr:uid="{00000000-0005-0000-0000-000006270000}"/>
    <cellStyle name="Normal 12 2 3 6 2 2" xfId="9988" xr:uid="{00000000-0005-0000-0000-000007270000}"/>
    <cellStyle name="Normal 12 2 3 6 2 3" xfId="9989" xr:uid="{00000000-0005-0000-0000-000008270000}"/>
    <cellStyle name="Normal 12 2 3 6 3" xfId="9990" xr:uid="{00000000-0005-0000-0000-000009270000}"/>
    <cellStyle name="Normal 12 2 3 6 4" xfId="9991" xr:uid="{00000000-0005-0000-0000-00000A270000}"/>
    <cellStyle name="Normal 12 2 3 7" xfId="9992" xr:uid="{00000000-0005-0000-0000-00000B270000}"/>
    <cellStyle name="Normal 12 2 3 7 2" xfId="9993" xr:uid="{00000000-0005-0000-0000-00000C270000}"/>
    <cellStyle name="Normal 12 2 3 7 2 2" xfId="9994" xr:uid="{00000000-0005-0000-0000-00000D270000}"/>
    <cellStyle name="Normal 12 2 3 7 2 3" xfId="9995" xr:uid="{00000000-0005-0000-0000-00000E270000}"/>
    <cellStyle name="Normal 12 2 3 7 3" xfId="9996" xr:uid="{00000000-0005-0000-0000-00000F270000}"/>
    <cellStyle name="Normal 12 2 3 7 4" xfId="9997" xr:uid="{00000000-0005-0000-0000-000010270000}"/>
    <cellStyle name="Normal 12 2 3 8" xfId="9998" xr:uid="{00000000-0005-0000-0000-000011270000}"/>
    <cellStyle name="Normal 12 2 3 8 2" xfId="9999" xr:uid="{00000000-0005-0000-0000-000012270000}"/>
    <cellStyle name="Normal 12 2 3 8 2 2" xfId="10000" xr:uid="{00000000-0005-0000-0000-000013270000}"/>
    <cellStyle name="Normal 12 2 3 8 2 3" xfId="10001" xr:uid="{00000000-0005-0000-0000-000014270000}"/>
    <cellStyle name="Normal 12 2 3 8 3" xfId="10002" xr:uid="{00000000-0005-0000-0000-000015270000}"/>
    <cellStyle name="Normal 12 2 3 8 4" xfId="10003" xr:uid="{00000000-0005-0000-0000-000016270000}"/>
    <cellStyle name="Normal 12 2 3 9" xfId="10004" xr:uid="{00000000-0005-0000-0000-000017270000}"/>
    <cellStyle name="Normal 12 2 3 9 2" xfId="10005" xr:uid="{00000000-0005-0000-0000-000018270000}"/>
    <cellStyle name="Normal 12 2 3 9 3" xfId="10006" xr:uid="{00000000-0005-0000-0000-000019270000}"/>
    <cellStyle name="Normal 12 2 4" xfId="10007" xr:uid="{00000000-0005-0000-0000-00001A270000}"/>
    <cellStyle name="Normal 12 2 4 10" xfId="10008" xr:uid="{00000000-0005-0000-0000-00001B270000}"/>
    <cellStyle name="Normal 12 2 4 11" xfId="10009" xr:uid="{00000000-0005-0000-0000-00001C270000}"/>
    <cellStyle name="Normal 12 2 4 2" xfId="10010" xr:uid="{00000000-0005-0000-0000-00001D270000}"/>
    <cellStyle name="Normal 12 2 4 2 10" xfId="10011" xr:uid="{00000000-0005-0000-0000-00001E270000}"/>
    <cellStyle name="Normal 12 2 4 2 2" xfId="10012" xr:uid="{00000000-0005-0000-0000-00001F270000}"/>
    <cellStyle name="Normal 12 2 4 2 2 2" xfId="10013" xr:uid="{00000000-0005-0000-0000-000020270000}"/>
    <cellStyle name="Normal 12 2 4 2 2 2 2" xfId="10014" xr:uid="{00000000-0005-0000-0000-000021270000}"/>
    <cellStyle name="Normal 12 2 4 2 2 2 3" xfId="10015" xr:uid="{00000000-0005-0000-0000-000022270000}"/>
    <cellStyle name="Normal 12 2 4 2 2 3" xfId="10016" xr:uid="{00000000-0005-0000-0000-000023270000}"/>
    <cellStyle name="Normal 12 2 4 2 2 4" xfId="10017" xr:uid="{00000000-0005-0000-0000-000024270000}"/>
    <cellStyle name="Normal 12 2 4 2 3" xfId="10018" xr:uid="{00000000-0005-0000-0000-000025270000}"/>
    <cellStyle name="Normal 12 2 4 2 3 2" xfId="10019" xr:uid="{00000000-0005-0000-0000-000026270000}"/>
    <cellStyle name="Normal 12 2 4 2 3 2 2" xfId="10020" xr:uid="{00000000-0005-0000-0000-000027270000}"/>
    <cellStyle name="Normal 12 2 4 2 3 2 3" xfId="10021" xr:uid="{00000000-0005-0000-0000-000028270000}"/>
    <cellStyle name="Normal 12 2 4 2 3 3" xfId="10022" xr:uid="{00000000-0005-0000-0000-000029270000}"/>
    <cellStyle name="Normal 12 2 4 2 3 4" xfId="10023" xr:uid="{00000000-0005-0000-0000-00002A270000}"/>
    <cellStyle name="Normal 12 2 4 2 4" xfId="10024" xr:uid="{00000000-0005-0000-0000-00002B270000}"/>
    <cellStyle name="Normal 12 2 4 2 4 2" xfId="10025" xr:uid="{00000000-0005-0000-0000-00002C270000}"/>
    <cellStyle name="Normal 12 2 4 2 4 2 2" xfId="10026" xr:uid="{00000000-0005-0000-0000-00002D270000}"/>
    <cellStyle name="Normal 12 2 4 2 4 2 3" xfId="10027" xr:uid="{00000000-0005-0000-0000-00002E270000}"/>
    <cellStyle name="Normal 12 2 4 2 4 3" xfId="10028" xr:uid="{00000000-0005-0000-0000-00002F270000}"/>
    <cellStyle name="Normal 12 2 4 2 4 4" xfId="10029" xr:uid="{00000000-0005-0000-0000-000030270000}"/>
    <cellStyle name="Normal 12 2 4 2 5" xfId="10030" xr:uid="{00000000-0005-0000-0000-000031270000}"/>
    <cellStyle name="Normal 12 2 4 2 5 2" xfId="10031" xr:uid="{00000000-0005-0000-0000-000032270000}"/>
    <cellStyle name="Normal 12 2 4 2 5 2 2" xfId="10032" xr:uid="{00000000-0005-0000-0000-000033270000}"/>
    <cellStyle name="Normal 12 2 4 2 5 2 3" xfId="10033" xr:uid="{00000000-0005-0000-0000-000034270000}"/>
    <cellStyle name="Normal 12 2 4 2 5 3" xfId="10034" xr:uid="{00000000-0005-0000-0000-000035270000}"/>
    <cellStyle name="Normal 12 2 4 2 5 4" xfId="10035" xr:uid="{00000000-0005-0000-0000-000036270000}"/>
    <cellStyle name="Normal 12 2 4 2 6" xfId="10036" xr:uid="{00000000-0005-0000-0000-000037270000}"/>
    <cellStyle name="Normal 12 2 4 2 6 2" xfId="10037" xr:uid="{00000000-0005-0000-0000-000038270000}"/>
    <cellStyle name="Normal 12 2 4 2 6 3" xfId="10038" xr:uid="{00000000-0005-0000-0000-000039270000}"/>
    <cellStyle name="Normal 12 2 4 2 7" xfId="10039" xr:uid="{00000000-0005-0000-0000-00003A270000}"/>
    <cellStyle name="Normal 12 2 4 2 7 2" xfId="10040" xr:uid="{00000000-0005-0000-0000-00003B270000}"/>
    <cellStyle name="Normal 12 2 4 2 7 3" xfId="10041" xr:uid="{00000000-0005-0000-0000-00003C270000}"/>
    <cellStyle name="Normal 12 2 4 2 8" xfId="10042" xr:uid="{00000000-0005-0000-0000-00003D270000}"/>
    <cellStyle name="Normal 12 2 4 2 9" xfId="10043" xr:uid="{00000000-0005-0000-0000-00003E270000}"/>
    <cellStyle name="Normal 12 2 4 3" xfId="10044" xr:uid="{00000000-0005-0000-0000-00003F270000}"/>
    <cellStyle name="Normal 12 2 4 3 2" xfId="10045" xr:uid="{00000000-0005-0000-0000-000040270000}"/>
    <cellStyle name="Normal 12 2 4 3 2 2" xfId="10046" xr:uid="{00000000-0005-0000-0000-000041270000}"/>
    <cellStyle name="Normal 12 2 4 3 2 2 2" xfId="10047" xr:uid="{00000000-0005-0000-0000-000042270000}"/>
    <cellStyle name="Normal 12 2 4 3 2 2 3" xfId="10048" xr:uid="{00000000-0005-0000-0000-000043270000}"/>
    <cellStyle name="Normal 12 2 4 3 2 3" xfId="10049" xr:uid="{00000000-0005-0000-0000-000044270000}"/>
    <cellStyle name="Normal 12 2 4 3 2 4" xfId="10050" xr:uid="{00000000-0005-0000-0000-000045270000}"/>
    <cellStyle name="Normal 12 2 4 3 3" xfId="10051" xr:uid="{00000000-0005-0000-0000-000046270000}"/>
    <cellStyle name="Normal 12 2 4 3 3 2" xfId="10052" xr:uid="{00000000-0005-0000-0000-000047270000}"/>
    <cellStyle name="Normal 12 2 4 3 3 2 2" xfId="10053" xr:uid="{00000000-0005-0000-0000-000048270000}"/>
    <cellStyle name="Normal 12 2 4 3 3 2 3" xfId="10054" xr:uid="{00000000-0005-0000-0000-000049270000}"/>
    <cellStyle name="Normal 12 2 4 3 3 3" xfId="10055" xr:uid="{00000000-0005-0000-0000-00004A270000}"/>
    <cellStyle name="Normal 12 2 4 3 3 4" xfId="10056" xr:uid="{00000000-0005-0000-0000-00004B270000}"/>
    <cellStyle name="Normal 12 2 4 3 4" xfId="10057" xr:uid="{00000000-0005-0000-0000-00004C270000}"/>
    <cellStyle name="Normal 12 2 4 3 4 2" xfId="10058" xr:uid="{00000000-0005-0000-0000-00004D270000}"/>
    <cellStyle name="Normal 12 2 4 3 4 2 2" xfId="10059" xr:uid="{00000000-0005-0000-0000-00004E270000}"/>
    <cellStyle name="Normal 12 2 4 3 4 2 3" xfId="10060" xr:uid="{00000000-0005-0000-0000-00004F270000}"/>
    <cellStyle name="Normal 12 2 4 3 4 3" xfId="10061" xr:uid="{00000000-0005-0000-0000-000050270000}"/>
    <cellStyle name="Normal 12 2 4 3 4 4" xfId="10062" xr:uid="{00000000-0005-0000-0000-000051270000}"/>
    <cellStyle name="Normal 12 2 4 3 5" xfId="10063" xr:uid="{00000000-0005-0000-0000-000052270000}"/>
    <cellStyle name="Normal 12 2 4 3 5 2" xfId="10064" xr:uid="{00000000-0005-0000-0000-000053270000}"/>
    <cellStyle name="Normal 12 2 4 3 5 3" xfId="10065" xr:uid="{00000000-0005-0000-0000-000054270000}"/>
    <cellStyle name="Normal 12 2 4 3 6" xfId="10066" xr:uid="{00000000-0005-0000-0000-000055270000}"/>
    <cellStyle name="Normal 12 2 4 3 6 2" xfId="10067" xr:uid="{00000000-0005-0000-0000-000056270000}"/>
    <cellStyle name="Normal 12 2 4 3 6 3" xfId="10068" xr:uid="{00000000-0005-0000-0000-000057270000}"/>
    <cellStyle name="Normal 12 2 4 3 7" xfId="10069" xr:uid="{00000000-0005-0000-0000-000058270000}"/>
    <cellStyle name="Normal 12 2 4 3 8" xfId="10070" xr:uid="{00000000-0005-0000-0000-000059270000}"/>
    <cellStyle name="Normal 12 2 4 3 9" xfId="10071" xr:uid="{00000000-0005-0000-0000-00005A270000}"/>
    <cellStyle name="Normal 12 2 4 4" xfId="10072" xr:uid="{00000000-0005-0000-0000-00005B270000}"/>
    <cellStyle name="Normal 12 2 4 4 2" xfId="10073" xr:uid="{00000000-0005-0000-0000-00005C270000}"/>
    <cellStyle name="Normal 12 2 4 4 2 2" xfId="10074" xr:uid="{00000000-0005-0000-0000-00005D270000}"/>
    <cellStyle name="Normal 12 2 4 4 2 3" xfId="10075" xr:uid="{00000000-0005-0000-0000-00005E270000}"/>
    <cellStyle name="Normal 12 2 4 4 3" xfId="10076" xr:uid="{00000000-0005-0000-0000-00005F270000}"/>
    <cellStyle name="Normal 12 2 4 4 4" xfId="10077" xr:uid="{00000000-0005-0000-0000-000060270000}"/>
    <cellStyle name="Normal 12 2 4 5" xfId="10078" xr:uid="{00000000-0005-0000-0000-000061270000}"/>
    <cellStyle name="Normal 12 2 4 5 2" xfId="10079" xr:uid="{00000000-0005-0000-0000-000062270000}"/>
    <cellStyle name="Normal 12 2 4 5 2 2" xfId="10080" xr:uid="{00000000-0005-0000-0000-000063270000}"/>
    <cellStyle name="Normal 12 2 4 5 2 3" xfId="10081" xr:uid="{00000000-0005-0000-0000-000064270000}"/>
    <cellStyle name="Normal 12 2 4 5 3" xfId="10082" xr:uid="{00000000-0005-0000-0000-000065270000}"/>
    <cellStyle name="Normal 12 2 4 5 4" xfId="10083" xr:uid="{00000000-0005-0000-0000-000066270000}"/>
    <cellStyle name="Normal 12 2 4 6" xfId="10084" xr:uid="{00000000-0005-0000-0000-000067270000}"/>
    <cellStyle name="Normal 12 2 4 6 2" xfId="10085" xr:uid="{00000000-0005-0000-0000-000068270000}"/>
    <cellStyle name="Normal 12 2 4 6 2 2" xfId="10086" xr:uid="{00000000-0005-0000-0000-000069270000}"/>
    <cellStyle name="Normal 12 2 4 6 2 3" xfId="10087" xr:uid="{00000000-0005-0000-0000-00006A270000}"/>
    <cellStyle name="Normal 12 2 4 6 3" xfId="10088" xr:uid="{00000000-0005-0000-0000-00006B270000}"/>
    <cellStyle name="Normal 12 2 4 6 4" xfId="10089" xr:uid="{00000000-0005-0000-0000-00006C270000}"/>
    <cellStyle name="Normal 12 2 4 7" xfId="10090" xr:uid="{00000000-0005-0000-0000-00006D270000}"/>
    <cellStyle name="Normal 12 2 4 7 2" xfId="10091" xr:uid="{00000000-0005-0000-0000-00006E270000}"/>
    <cellStyle name="Normal 12 2 4 7 3" xfId="10092" xr:uid="{00000000-0005-0000-0000-00006F270000}"/>
    <cellStyle name="Normal 12 2 4 8" xfId="10093" xr:uid="{00000000-0005-0000-0000-000070270000}"/>
    <cellStyle name="Normal 12 2 4 8 2" xfId="10094" xr:uid="{00000000-0005-0000-0000-000071270000}"/>
    <cellStyle name="Normal 12 2 4 8 3" xfId="10095" xr:uid="{00000000-0005-0000-0000-000072270000}"/>
    <cellStyle name="Normal 12 2 4 9" xfId="10096" xr:uid="{00000000-0005-0000-0000-000073270000}"/>
    <cellStyle name="Normal 12 2 5" xfId="10097" xr:uid="{00000000-0005-0000-0000-000074270000}"/>
    <cellStyle name="Normal 12 2 5 10" xfId="10098" xr:uid="{00000000-0005-0000-0000-000075270000}"/>
    <cellStyle name="Normal 12 2 5 11" xfId="10099" xr:uid="{00000000-0005-0000-0000-000076270000}"/>
    <cellStyle name="Normal 12 2 5 2" xfId="10100" xr:uid="{00000000-0005-0000-0000-000077270000}"/>
    <cellStyle name="Normal 12 2 5 2 10" xfId="10101" xr:uid="{00000000-0005-0000-0000-000078270000}"/>
    <cellStyle name="Normal 12 2 5 2 2" xfId="10102" xr:uid="{00000000-0005-0000-0000-000079270000}"/>
    <cellStyle name="Normal 12 2 5 2 2 2" xfId="10103" xr:uid="{00000000-0005-0000-0000-00007A270000}"/>
    <cellStyle name="Normal 12 2 5 2 2 2 2" xfId="10104" xr:uid="{00000000-0005-0000-0000-00007B270000}"/>
    <cellStyle name="Normal 12 2 5 2 2 2 3" xfId="10105" xr:uid="{00000000-0005-0000-0000-00007C270000}"/>
    <cellStyle name="Normal 12 2 5 2 2 3" xfId="10106" xr:uid="{00000000-0005-0000-0000-00007D270000}"/>
    <cellStyle name="Normal 12 2 5 2 2 4" xfId="10107" xr:uid="{00000000-0005-0000-0000-00007E270000}"/>
    <cellStyle name="Normal 12 2 5 2 3" xfId="10108" xr:uid="{00000000-0005-0000-0000-00007F270000}"/>
    <cellStyle name="Normal 12 2 5 2 3 2" xfId="10109" xr:uid="{00000000-0005-0000-0000-000080270000}"/>
    <cellStyle name="Normal 12 2 5 2 3 2 2" xfId="10110" xr:uid="{00000000-0005-0000-0000-000081270000}"/>
    <cellStyle name="Normal 12 2 5 2 3 2 3" xfId="10111" xr:uid="{00000000-0005-0000-0000-000082270000}"/>
    <cellStyle name="Normal 12 2 5 2 3 3" xfId="10112" xr:uid="{00000000-0005-0000-0000-000083270000}"/>
    <cellStyle name="Normal 12 2 5 2 3 4" xfId="10113" xr:uid="{00000000-0005-0000-0000-000084270000}"/>
    <cellStyle name="Normal 12 2 5 2 4" xfId="10114" xr:uid="{00000000-0005-0000-0000-000085270000}"/>
    <cellStyle name="Normal 12 2 5 2 4 2" xfId="10115" xr:uid="{00000000-0005-0000-0000-000086270000}"/>
    <cellStyle name="Normal 12 2 5 2 4 2 2" xfId="10116" xr:uid="{00000000-0005-0000-0000-000087270000}"/>
    <cellStyle name="Normal 12 2 5 2 4 2 3" xfId="10117" xr:uid="{00000000-0005-0000-0000-000088270000}"/>
    <cellStyle name="Normal 12 2 5 2 4 3" xfId="10118" xr:uid="{00000000-0005-0000-0000-000089270000}"/>
    <cellStyle name="Normal 12 2 5 2 4 4" xfId="10119" xr:uid="{00000000-0005-0000-0000-00008A270000}"/>
    <cellStyle name="Normal 12 2 5 2 5" xfId="10120" xr:uid="{00000000-0005-0000-0000-00008B270000}"/>
    <cellStyle name="Normal 12 2 5 2 5 2" xfId="10121" xr:uid="{00000000-0005-0000-0000-00008C270000}"/>
    <cellStyle name="Normal 12 2 5 2 5 2 2" xfId="10122" xr:uid="{00000000-0005-0000-0000-00008D270000}"/>
    <cellStyle name="Normal 12 2 5 2 5 2 3" xfId="10123" xr:uid="{00000000-0005-0000-0000-00008E270000}"/>
    <cellStyle name="Normal 12 2 5 2 5 3" xfId="10124" xr:uid="{00000000-0005-0000-0000-00008F270000}"/>
    <cellStyle name="Normal 12 2 5 2 5 4" xfId="10125" xr:uid="{00000000-0005-0000-0000-000090270000}"/>
    <cellStyle name="Normal 12 2 5 2 6" xfId="10126" xr:uid="{00000000-0005-0000-0000-000091270000}"/>
    <cellStyle name="Normal 12 2 5 2 6 2" xfId="10127" xr:uid="{00000000-0005-0000-0000-000092270000}"/>
    <cellStyle name="Normal 12 2 5 2 6 3" xfId="10128" xr:uid="{00000000-0005-0000-0000-000093270000}"/>
    <cellStyle name="Normal 12 2 5 2 7" xfId="10129" xr:uid="{00000000-0005-0000-0000-000094270000}"/>
    <cellStyle name="Normal 12 2 5 2 7 2" xfId="10130" xr:uid="{00000000-0005-0000-0000-000095270000}"/>
    <cellStyle name="Normal 12 2 5 2 7 3" xfId="10131" xr:uid="{00000000-0005-0000-0000-000096270000}"/>
    <cellStyle name="Normal 12 2 5 2 8" xfId="10132" xr:uid="{00000000-0005-0000-0000-000097270000}"/>
    <cellStyle name="Normal 12 2 5 2 9" xfId="10133" xr:uid="{00000000-0005-0000-0000-000098270000}"/>
    <cellStyle name="Normal 12 2 5 3" xfId="10134" xr:uid="{00000000-0005-0000-0000-000099270000}"/>
    <cellStyle name="Normal 12 2 5 3 2" xfId="10135" xr:uid="{00000000-0005-0000-0000-00009A270000}"/>
    <cellStyle name="Normal 12 2 5 3 2 2" xfId="10136" xr:uid="{00000000-0005-0000-0000-00009B270000}"/>
    <cellStyle name="Normal 12 2 5 3 2 2 2" xfId="10137" xr:uid="{00000000-0005-0000-0000-00009C270000}"/>
    <cellStyle name="Normal 12 2 5 3 2 2 3" xfId="10138" xr:uid="{00000000-0005-0000-0000-00009D270000}"/>
    <cellStyle name="Normal 12 2 5 3 2 3" xfId="10139" xr:uid="{00000000-0005-0000-0000-00009E270000}"/>
    <cellStyle name="Normal 12 2 5 3 2 4" xfId="10140" xr:uid="{00000000-0005-0000-0000-00009F270000}"/>
    <cellStyle name="Normal 12 2 5 3 3" xfId="10141" xr:uid="{00000000-0005-0000-0000-0000A0270000}"/>
    <cellStyle name="Normal 12 2 5 3 3 2" xfId="10142" xr:uid="{00000000-0005-0000-0000-0000A1270000}"/>
    <cellStyle name="Normal 12 2 5 3 3 2 2" xfId="10143" xr:uid="{00000000-0005-0000-0000-0000A2270000}"/>
    <cellStyle name="Normal 12 2 5 3 3 2 3" xfId="10144" xr:uid="{00000000-0005-0000-0000-0000A3270000}"/>
    <cellStyle name="Normal 12 2 5 3 3 3" xfId="10145" xr:uid="{00000000-0005-0000-0000-0000A4270000}"/>
    <cellStyle name="Normal 12 2 5 3 3 4" xfId="10146" xr:uid="{00000000-0005-0000-0000-0000A5270000}"/>
    <cellStyle name="Normal 12 2 5 3 4" xfId="10147" xr:uid="{00000000-0005-0000-0000-0000A6270000}"/>
    <cellStyle name="Normal 12 2 5 3 4 2" xfId="10148" xr:uid="{00000000-0005-0000-0000-0000A7270000}"/>
    <cellStyle name="Normal 12 2 5 3 4 2 2" xfId="10149" xr:uid="{00000000-0005-0000-0000-0000A8270000}"/>
    <cellStyle name="Normal 12 2 5 3 4 2 3" xfId="10150" xr:uid="{00000000-0005-0000-0000-0000A9270000}"/>
    <cellStyle name="Normal 12 2 5 3 4 3" xfId="10151" xr:uid="{00000000-0005-0000-0000-0000AA270000}"/>
    <cellStyle name="Normal 12 2 5 3 4 4" xfId="10152" xr:uid="{00000000-0005-0000-0000-0000AB270000}"/>
    <cellStyle name="Normal 12 2 5 3 5" xfId="10153" xr:uid="{00000000-0005-0000-0000-0000AC270000}"/>
    <cellStyle name="Normal 12 2 5 3 5 2" xfId="10154" xr:uid="{00000000-0005-0000-0000-0000AD270000}"/>
    <cellStyle name="Normal 12 2 5 3 5 3" xfId="10155" xr:uid="{00000000-0005-0000-0000-0000AE270000}"/>
    <cellStyle name="Normal 12 2 5 3 6" xfId="10156" xr:uid="{00000000-0005-0000-0000-0000AF270000}"/>
    <cellStyle name="Normal 12 2 5 3 6 2" xfId="10157" xr:uid="{00000000-0005-0000-0000-0000B0270000}"/>
    <cellStyle name="Normal 12 2 5 3 6 3" xfId="10158" xr:uid="{00000000-0005-0000-0000-0000B1270000}"/>
    <cellStyle name="Normal 12 2 5 3 7" xfId="10159" xr:uid="{00000000-0005-0000-0000-0000B2270000}"/>
    <cellStyle name="Normal 12 2 5 3 8" xfId="10160" xr:uid="{00000000-0005-0000-0000-0000B3270000}"/>
    <cellStyle name="Normal 12 2 5 3 9" xfId="10161" xr:uid="{00000000-0005-0000-0000-0000B4270000}"/>
    <cellStyle name="Normal 12 2 5 4" xfId="10162" xr:uid="{00000000-0005-0000-0000-0000B5270000}"/>
    <cellStyle name="Normal 12 2 5 4 2" xfId="10163" xr:uid="{00000000-0005-0000-0000-0000B6270000}"/>
    <cellStyle name="Normal 12 2 5 4 2 2" xfId="10164" xr:uid="{00000000-0005-0000-0000-0000B7270000}"/>
    <cellStyle name="Normal 12 2 5 4 2 3" xfId="10165" xr:uid="{00000000-0005-0000-0000-0000B8270000}"/>
    <cellStyle name="Normal 12 2 5 4 3" xfId="10166" xr:uid="{00000000-0005-0000-0000-0000B9270000}"/>
    <cellStyle name="Normal 12 2 5 4 4" xfId="10167" xr:uid="{00000000-0005-0000-0000-0000BA270000}"/>
    <cellStyle name="Normal 12 2 5 5" xfId="10168" xr:uid="{00000000-0005-0000-0000-0000BB270000}"/>
    <cellStyle name="Normal 12 2 5 5 2" xfId="10169" xr:uid="{00000000-0005-0000-0000-0000BC270000}"/>
    <cellStyle name="Normal 12 2 5 5 2 2" xfId="10170" xr:uid="{00000000-0005-0000-0000-0000BD270000}"/>
    <cellStyle name="Normal 12 2 5 5 2 3" xfId="10171" xr:uid="{00000000-0005-0000-0000-0000BE270000}"/>
    <cellStyle name="Normal 12 2 5 5 3" xfId="10172" xr:uid="{00000000-0005-0000-0000-0000BF270000}"/>
    <cellStyle name="Normal 12 2 5 5 4" xfId="10173" xr:uid="{00000000-0005-0000-0000-0000C0270000}"/>
    <cellStyle name="Normal 12 2 5 6" xfId="10174" xr:uid="{00000000-0005-0000-0000-0000C1270000}"/>
    <cellStyle name="Normal 12 2 5 6 2" xfId="10175" xr:uid="{00000000-0005-0000-0000-0000C2270000}"/>
    <cellStyle name="Normal 12 2 5 6 2 2" xfId="10176" xr:uid="{00000000-0005-0000-0000-0000C3270000}"/>
    <cellStyle name="Normal 12 2 5 6 2 3" xfId="10177" xr:uid="{00000000-0005-0000-0000-0000C4270000}"/>
    <cellStyle name="Normal 12 2 5 6 3" xfId="10178" xr:uid="{00000000-0005-0000-0000-0000C5270000}"/>
    <cellStyle name="Normal 12 2 5 6 4" xfId="10179" xr:uid="{00000000-0005-0000-0000-0000C6270000}"/>
    <cellStyle name="Normal 12 2 5 7" xfId="10180" xr:uid="{00000000-0005-0000-0000-0000C7270000}"/>
    <cellStyle name="Normal 12 2 5 7 2" xfId="10181" xr:uid="{00000000-0005-0000-0000-0000C8270000}"/>
    <cellStyle name="Normal 12 2 5 7 3" xfId="10182" xr:uid="{00000000-0005-0000-0000-0000C9270000}"/>
    <cellStyle name="Normal 12 2 5 8" xfId="10183" xr:uid="{00000000-0005-0000-0000-0000CA270000}"/>
    <cellStyle name="Normal 12 2 5 8 2" xfId="10184" xr:uid="{00000000-0005-0000-0000-0000CB270000}"/>
    <cellStyle name="Normal 12 2 5 8 3" xfId="10185" xr:uid="{00000000-0005-0000-0000-0000CC270000}"/>
    <cellStyle name="Normal 12 2 5 9" xfId="10186" xr:uid="{00000000-0005-0000-0000-0000CD270000}"/>
    <cellStyle name="Normal 12 2 6" xfId="10187" xr:uid="{00000000-0005-0000-0000-0000CE270000}"/>
    <cellStyle name="Normal 12 2 6 10" xfId="10188" xr:uid="{00000000-0005-0000-0000-0000CF270000}"/>
    <cellStyle name="Normal 12 2 6 2" xfId="10189" xr:uid="{00000000-0005-0000-0000-0000D0270000}"/>
    <cellStyle name="Normal 12 2 6 2 2" xfId="10190" xr:uid="{00000000-0005-0000-0000-0000D1270000}"/>
    <cellStyle name="Normal 12 2 6 2 2 2" xfId="10191" xr:uid="{00000000-0005-0000-0000-0000D2270000}"/>
    <cellStyle name="Normal 12 2 6 2 2 3" xfId="10192" xr:uid="{00000000-0005-0000-0000-0000D3270000}"/>
    <cellStyle name="Normal 12 2 6 2 3" xfId="10193" xr:uid="{00000000-0005-0000-0000-0000D4270000}"/>
    <cellStyle name="Normal 12 2 6 2 4" xfId="10194" xr:uid="{00000000-0005-0000-0000-0000D5270000}"/>
    <cellStyle name="Normal 12 2 6 3" xfId="10195" xr:uid="{00000000-0005-0000-0000-0000D6270000}"/>
    <cellStyle name="Normal 12 2 6 3 2" xfId="10196" xr:uid="{00000000-0005-0000-0000-0000D7270000}"/>
    <cellStyle name="Normal 12 2 6 3 2 2" xfId="10197" xr:uid="{00000000-0005-0000-0000-0000D8270000}"/>
    <cellStyle name="Normal 12 2 6 3 2 3" xfId="10198" xr:uid="{00000000-0005-0000-0000-0000D9270000}"/>
    <cellStyle name="Normal 12 2 6 3 3" xfId="10199" xr:uid="{00000000-0005-0000-0000-0000DA270000}"/>
    <cellStyle name="Normal 12 2 6 3 4" xfId="10200" xr:uid="{00000000-0005-0000-0000-0000DB270000}"/>
    <cellStyle name="Normal 12 2 6 4" xfId="10201" xr:uid="{00000000-0005-0000-0000-0000DC270000}"/>
    <cellStyle name="Normal 12 2 6 4 2" xfId="10202" xr:uid="{00000000-0005-0000-0000-0000DD270000}"/>
    <cellStyle name="Normal 12 2 6 4 2 2" xfId="10203" xr:uid="{00000000-0005-0000-0000-0000DE270000}"/>
    <cellStyle name="Normal 12 2 6 4 2 3" xfId="10204" xr:uid="{00000000-0005-0000-0000-0000DF270000}"/>
    <cellStyle name="Normal 12 2 6 4 3" xfId="10205" xr:uid="{00000000-0005-0000-0000-0000E0270000}"/>
    <cellStyle name="Normal 12 2 6 4 4" xfId="10206" xr:uid="{00000000-0005-0000-0000-0000E1270000}"/>
    <cellStyle name="Normal 12 2 6 5" xfId="10207" xr:uid="{00000000-0005-0000-0000-0000E2270000}"/>
    <cellStyle name="Normal 12 2 6 5 2" xfId="10208" xr:uid="{00000000-0005-0000-0000-0000E3270000}"/>
    <cellStyle name="Normal 12 2 6 5 2 2" xfId="10209" xr:uid="{00000000-0005-0000-0000-0000E4270000}"/>
    <cellStyle name="Normal 12 2 6 5 2 3" xfId="10210" xr:uid="{00000000-0005-0000-0000-0000E5270000}"/>
    <cellStyle name="Normal 12 2 6 5 3" xfId="10211" xr:uid="{00000000-0005-0000-0000-0000E6270000}"/>
    <cellStyle name="Normal 12 2 6 5 4" xfId="10212" xr:uid="{00000000-0005-0000-0000-0000E7270000}"/>
    <cellStyle name="Normal 12 2 6 6" xfId="10213" xr:uid="{00000000-0005-0000-0000-0000E8270000}"/>
    <cellStyle name="Normal 12 2 6 6 2" xfId="10214" xr:uid="{00000000-0005-0000-0000-0000E9270000}"/>
    <cellStyle name="Normal 12 2 6 6 3" xfId="10215" xr:uid="{00000000-0005-0000-0000-0000EA270000}"/>
    <cellStyle name="Normal 12 2 6 7" xfId="10216" xr:uid="{00000000-0005-0000-0000-0000EB270000}"/>
    <cellStyle name="Normal 12 2 6 7 2" xfId="10217" xr:uid="{00000000-0005-0000-0000-0000EC270000}"/>
    <cellStyle name="Normal 12 2 6 7 3" xfId="10218" xr:uid="{00000000-0005-0000-0000-0000ED270000}"/>
    <cellStyle name="Normal 12 2 6 8" xfId="10219" xr:uid="{00000000-0005-0000-0000-0000EE270000}"/>
    <cellStyle name="Normal 12 2 6 9" xfId="10220" xr:uid="{00000000-0005-0000-0000-0000EF270000}"/>
    <cellStyle name="Normal 12 2 7" xfId="10221" xr:uid="{00000000-0005-0000-0000-0000F0270000}"/>
    <cellStyle name="Normal 12 2 7 2" xfId="10222" xr:uid="{00000000-0005-0000-0000-0000F1270000}"/>
    <cellStyle name="Normal 12 2 7 2 2" xfId="10223" xr:uid="{00000000-0005-0000-0000-0000F2270000}"/>
    <cellStyle name="Normal 12 2 7 2 2 2" xfId="10224" xr:uid="{00000000-0005-0000-0000-0000F3270000}"/>
    <cellStyle name="Normal 12 2 7 2 2 3" xfId="10225" xr:uid="{00000000-0005-0000-0000-0000F4270000}"/>
    <cellStyle name="Normal 12 2 7 2 3" xfId="10226" xr:uid="{00000000-0005-0000-0000-0000F5270000}"/>
    <cellStyle name="Normal 12 2 7 2 4" xfId="10227" xr:uid="{00000000-0005-0000-0000-0000F6270000}"/>
    <cellStyle name="Normal 12 2 7 3" xfId="10228" xr:uid="{00000000-0005-0000-0000-0000F7270000}"/>
    <cellStyle name="Normal 12 2 7 3 2" xfId="10229" xr:uid="{00000000-0005-0000-0000-0000F8270000}"/>
    <cellStyle name="Normal 12 2 7 3 2 2" xfId="10230" xr:uid="{00000000-0005-0000-0000-0000F9270000}"/>
    <cellStyle name="Normal 12 2 7 3 2 3" xfId="10231" xr:uid="{00000000-0005-0000-0000-0000FA270000}"/>
    <cellStyle name="Normal 12 2 7 3 3" xfId="10232" xr:uid="{00000000-0005-0000-0000-0000FB270000}"/>
    <cellStyle name="Normal 12 2 7 3 4" xfId="10233" xr:uid="{00000000-0005-0000-0000-0000FC270000}"/>
    <cellStyle name="Normal 12 2 7 4" xfId="10234" xr:uid="{00000000-0005-0000-0000-0000FD270000}"/>
    <cellStyle name="Normal 12 2 7 4 2" xfId="10235" xr:uid="{00000000-0005-0000-0000-0000FE270000}"/>
    <cellStyle name="Normal 12 2 7 4 2 2" xfId="10236" xr:uid="{00000000-0005-0000-0000-0000FF270000}"/>
    <cellStyle name="Normal 12 2 7 4 2 3" xfId="10237" xr:uid="{00000000-0005-0000-0000-000000280000}"/>
    <cellStyle name="Normal 12 2 7 4 3" xfId="10238" xr:uid="{00000000-0005-0000-0000-000001280000}"/>
    <cellStyle name="Normal 12 2 7 4 4" xfId="10239" xr:uid="{00000000-0005-0000-0000-000002280000}"/>
    <cellStyle name="Normal 12 2 7 5" xfId="10240" xr:uid="{00000000-0005-0000-0000-000003280000}"/>
    <cellStyle name="Normal 12 2 7 5 2" xfId="10241" xr:uid="{00000000-0005-0000-0000-000004280000}"/>
    <cellStyle name="Normal 12 2 7 5 3" xfId="10242" xr:uid="{00000000-0005-0000-0000-000005280000}"/>
    <cellStyle name="Normal 12 2 7 6" xfId="10243" xr:uid="{00000000-0005-0000-0000-000006280000}"/>
    <cellStyle name="Normal 12 2 7 6 2" xfId="10244" xr:uid="{00000000-0005-0000-0000-000007280000}"/>
    <cellStyle name="Normal 12 2 7 6 3" xfId="10245" xr:uid="{00000000-0005-0000-0000-000008280000}"/>
    <cellStyle name="Normal 12 2 7 7" xfId="10246" xr:uid="{00000000-0005-0000-0000-000009280000}"/>
    <cellStyle name="Normal 12 2 7 8" xfId="10247" xr:uid="{00000000-0005-0000-0000-00000A280000}"/>
    <cellStyle name="Normal 12 2 7 9" xfId="10248" xr:uid="{00000000-0005-0000-0000-00000B280000}"/>
    <cellStyle name="Normal 12 2 8" xfId="10249" xr:uid="{00000000-0005-0000-0000-00000C280000}"/>
    <cellStyle name="Normal 12 2 8 2" xfId="10250" xr:uid="{00000000-0005-0000-0000-00000D280000}"/>
    <cellStyle name="Normal 12 2 8 2 2" xfId="10251" xr:uid="{00000000-0005-0000-0000-00000E280000}"/>
    <cellStyle name="Normal 12 2 8 2 3" xfId="10252" xr:uid="{00000000-0005-0000-0000-00000F280000}"/>
    <cellStyle name="Normal 12 2 8 3" xfId="10253" xr:uid="{00000000-0005-0000-0000-000010280000}"/>
    <cellStyle name="Normal 12 2 8 4" xfId="10254" xr:uid="{00000000-0005-0000-0000-000011280000}"/>
    <cellStyle name="Normal 12 2 9" xfId="10255" xr:uid="{00000000-0005-0000-0000-000012280000}"/>
    <cellStyle name="Normal 12 2 9 2" xfId="10256" xr:uid="{00000000-0005-0000-0000-000013280000}"/>
    <cellStyle name="Normal 12 2 9 2 2" xfId="10257" xr:uid="{00000000-0005-0000-0000-000014280000}"/>
    <cellStyle name="Normal 12 2 9 2 3" xfId="10258" xr:uid="{00000000-0005-0000-0000-000015280000}"/>
    <cellStyle name="Normal 12 2 9 3" xfId="10259" xr:uid="{00000000-0005-0000-0000-000016280000}"/>
    <cellStyle name="Normal 12 2 9 4" xfId="10260" xr:uid="{00000000-0005-0000-0000-000017280000}"/>
    <cellStyle name="Normal 12 3" xfId="10261" xr:uid="{00000000-0005-0000-0000-000018280000}"/>
    <cellStyle name="Normal 12 3 10" xfId="10262" xr:uid="{00000000-0005-0000-0000-000019280000}"/>
    <cellStyle name="Normal 12 3 10 2" xfId="10263" xr:uid="{00000000-0005-0000-0000-00001A280000}"/>
    <cellStyle name="Normal 12 3 10 3" xfId="10264" xr:uid="{00000000-0005-0000-0000-00001B280000}"/>
    <cellStyle name="Normal 12 3 11" xfId="10265" xr:uid="{00000000-0005-0000-0000-00001C280000}"/>
    <cellStyle name="Normal 12 3 11 2" xfId="10266" xr:uid="{00000000-0005-0000-0000-00001D280000}"/>
    <cellStyle name="Normal 12 3 11 3" xfId="10267" xr:uid="{00000000-0005-0000-0000-00001E280000}"/>
    <cellStyle name="Normal 12 3 12" xfId="10268" xr:uid="{00000000-0005-0000-0000-00001F280000}"/>
    <cellStyle name="Normal 12 3 13" xfId="10269" xr:uid="{00000000-0005-0000-0000-000020280000}"/>
    <cellStyle name="Normal 12 3 14" xfId="10270" xr:uid="{00000000-0005-0000-0000-000021280000}"/>
    <cellStyle name="Normal 12 3 2" xfId="10271" xr:uid="{00000000-0005-0000-0000-000022280000}"/>
    <cellStyle name="Normal 12 3 2 10" xfId="10272" xr:uid="{00000000-0005-0000-0000-000023280000}"/>
    <cellStyle name="Normal 12 3 2 10 2" xfId="10273" xr:uid="{00000000-0005-0000-0000-000024280000}"/>
    <cellStyle name="Normal 12 3 2 10 3" xfId="10274" xr:uid="{00000000-0005-0000-0000-000025280000}"/>
    <cellStyle name="Normal 12 3 2 11" xfId="10275" xr:uid="{00000000-0005-0000-0000-000026280000}"/>
    <cellStyle name="Normal 12 3 2 12" xfId="10276" xr:uid="{00000000-0005-0000-0000-000027280000}"/>
    <cellStyle name="Normal 12 3 2 13" xfId="10277" xr:uid="{00000000-0005-0000-0000-000028280000}"/>
    <cellStyle name="Normal 12 3 2 2" xfId="10278" xr:uid="{00000000-0005-0000-0000-000029280000}"/>
    <cellStyle name="Normal 12 3 2 2 10" xfId="10279" xr:uid="{00000000-0005-0000-0000-00002A280000}"/>
    <cellStyle name="Normal 12 3 2 2 11" xfId="10280" xr:uid="{00000000-0005-0000-0000-00002B280000}"/>
    <cellStyle name="Normal 12 3 2 2 2" xfId="10281" xr:uid="{00000000-0005-0000-0000-00002C280000}"/>
    <cellStyle name="Normal 12 3 2 2 2 10" xfId="10282" xr:uid="{00000000-0005-0000-0000-00002D280000}"/>
    <cellStyle name="Normal 12 3 2 2 2 2" xfId="10283" xr:uid="{00000000-0005-0000-0000-00002E280000}"/>
    <cellStyle name="Normal 12 3 2 2 2 2 2" xfId="10284" xr:uid="{00000000-0005-0000-0000-00002F280000}"/>
    <cellStyle name="Normal 12 3 2 2 2 2 2 2" xfId="10285" xr:uid="{00000000-0005-0000-0000-000030280000}"/>
    <cellStyle name="Normal 12 3 2 2 2 2 2 3" xfId="10286" xr:uid="{00000000-0005-0000-0000-000031280000}"/>
    <cellStyle name="Normal 12 3 2 2 2 2 3" xfId="10287" xr:uid="{00000000-0005-0000-0000-000032280000}"/>
    <cellStyle name="Normal 12 3 2 2 2 2 4" xfId="10288" xr:uid="{00000000-0005-0000-0000-000033280000}"/>
    <cellStyle name="Normal 12 3 2 2 2 3" xfId="10289" xr:uid="{00000000-0005-0000-0000-000034280000}"/>
    <cellStyle name="Normal 12 3 2 2 2 3 2" xfId="10290" xr:uid="{00000000-0005-0000-0000-000035280000}"/>
    <cellStyle name="Normal 12 3 2 2 2 3 2 2" xfId="10291" xr:uid="{00000000-0005-0000-0000-000036280000}"/>
    <cellStyle name="Normal 12 3 2 2 2 3 2 3" xfId="10292" xr:uid="{00000000-0005-0000-0000-000037280000}"/>
    <cellStyle name="Normal 12 3 2 2 2 3 3" xfId="10293" xr:uid="{00000000-0005-0000-0000-000038280000}"/>
    <cellStyle name="Normal 12 3 2 2 2 3 4" xfId="10294" xr:uid="{00000000-0005-0000-0000-000039280000}"/>
    <cellStyle name="Normal 12 3 2 2 2 4" xfId="10295" xr:uid="{00000000-0005-0000-0000-00003A280000}"/>
    <cellStyle name="Normal 12 3 2 2 2 4 2" xfId="10296" xr:uid="{00000000-0005-0000-0000-00003B280000}"/>
    <cellStyle name="Normal 12 3 2 2 2 4 2 2" xfId="10297" xr:uid="{00000000-0005-0000-0000-00003C280000}"/>
    <cellStyle name="Normal 12 3 2 2 2 4 2 3" xfId="10298" xr:uid="{00000000-0005-0000-0000-00003D280000}"/>
    <cellStyle name="Normal 12 3 2 2 2 4 3" xfId="10299" xr:uid="{00000000-0005-0000-0000-00003E280000}"/>
    <cellStyle name="Normal 12 3 2 2 2 4 4" xfId="10300" xr:uid="{00000000-0005-0000-0000-00003F280000}"/>
    <cellStyle name="Normal 12 3 2 2 2 5" xfId="10301" xr:uid="{00000000-0005-0000-0000-000040280000}"/>
    <cellStyle name="Normal 12 3 2 2 2 5 2" xfId="10302" xr:uid="{00000000-0005-0000-0000-000041280000}"/>
    <cellStyle name="Normal 12 3 2 2 2 5 2 2" xfId="10303" xr:uid="{00000000-0005-0000-0000-000042280000}"/>
    <cellStyle name="Normal 12 3 2 2 2 5 2 3" xfId="10304" xr:uid="{00000000-0005-0000-0000-000043280000}"/>
    <cellStyle name="Normal 12 3 2 2 2 5 3" xfId="10305" xr:uid="{00000000-0005-0000-0000-000044280000}"/>
    <cellStyle name="Normal 12 3 2 2 2 5 4" xfId="10306" xr:uid="{00000000-0005-0000-0000-000045280000}"/>
    <cellStyle name="Normal 12 3 2 2 2 6" xfId="10307" xr:uid="{00000000-0005-0000-0000-000046280000}"/>
    <cellStyle name="Normal 12 3 2 2 2 6 2" xfId="10308" xr:uid="{00000000-0005-0000-0000-000047280000}"/>
    <cellStyle name="Normal 12 3 2 2 2 6 3" xfId="10309" xr:uid="{00000000-0005-0000-0000-000048280000}"/>
    <cellStyle name="Normal 12 3 2 2 2 7" xfId="10310" xr:uid="{00000000-0005-0000-0000-000049280000}"/>
    <cellStyle name="Normal 12 3 2 2 2 7 2" xfId="10311" xr:uid="{00000000-0005-0000-0000-00004A280000}"/>
    <cellStyle name="Normal 12 3 2 2 2 7 3" xfId="10312" xr:uid="{00000000-0005-0000-0000-00004B280000}"/>
    <cellStyle name="Normal 12 3 2 2 2 8" xfId="10313" xr:uid="{00000000-0005-0000-0000-00004C280000}"/>
    <cellStyle name="Normal 12 3 2 2 2 9" xfId="10314" xr:uid="{00000000-0005-0000-0000-00004D280000}"/>
    <cellStyle name="Normal 12 3 2 2 3" xfId="10315" xr:uid="{00000000-0005-0000-0000-00004E280000}"/>
    <cellStyle name="Normal 12 3 2 2 3 2" xfId="10316" xr:uid="{00000000-0005-0000-0000-00004F280000}"/>
    <cellStyle name="Normal 12 3 2 2 3 2 2" xfId="10317" xr:uid="{00000000-0005-0000-0000-000050280000}"/>
    <cellStyle name="Normal 12 3 2 2 3 2 2 2" xfId="10318" xr:uid="{00000000-0005-0000-0000-000051280000}"/>
    <cellStyle name="Normal 12 3 2 2 3 2 2 3" xfId="10319" xr:uid="{00000000-0005-0000-0000-000052280000}"/>
    <cellStyle name="Normal 12 3 2 2 3 2 3" xfId="10320" xr:uid="{00000000-0005-0000-0000-000053280000}"/>
    <cellStyle name="Normal 12 3 2 2 3 2 4" xfId="10321" xr:uid="{00000000-0005-0000-0000-000054280000}"/>
    <cellStyle name="Normal 12 3 2 2 3 3" xfId="10322" xr:uid="{00000000-0005-0000-0000-000055280000}"/>
    <cellStyle name="Normal 12 3 2 2 3 3 2" xfId="10323" xr:uid="{00000000-0005-0000-0000-000056280000}"/>
    <cellStyle name="Normal 12 3 2 2 3 3 2 2" xfId="10324" xr:uid="{00000000-0005-0000-0000-000057280000}"/>
    <cellStyle name="Normal 12 3 2 2 3 3 2 3" xfId="10325" xr:uid="{00000000-0005-0000-0000-000058280000}"/>
    <cellStyle name="Normal 12 3 2 2 3 3 3" xfId="10326" xr:uid="{00000000-0005-0000-0000-000059280000}"/>
    <cellStyle name="Normal 12 3 2 2 3 3 4" xfId="10327" xr:uid="{00000000-0005-0000-0000-00005A280000}"/>
    <cellStyle name="Normal 12 3 2 2 3 4" xfId="10328" xr:uid="{00000000-0005-0000-0000-00005B280000}"/>
    <cellStyle name="Normal 12 3 2 2 3 4 2" xfId="10329" xr:uid="{00000000-0005-0000-0000-00005C280000}"/>
    <cellStyle name="Normal 12 3 2 2 3 4 2 2" xfId="10330" xr:uid="{00000000-0005-0000-0000-00005D280000}"/>
    <cellStyle name="Normal 12 3 2 2 3 4 2 3" xfId="10331" xr:uid="{00000000-0005-0000-0000-00005E280000}"/>
    <cellStyle name="Normal 12 3 2 2 3 4 3" xfId="10332" xr:uid="{00000000-0005-0000-0000-00005F280000}"/>
    <cellStyle name="Normal 12 3 2 2 3 4 4" xfId="10333" xr:uid="{00000000-0005-0000-0000-000060280000}"/>
    <cellStyle name="Normal 12 3 2 2 3 5" xfId="10334" xr:uid="{00000000-0005-0000-0000-000061280000}"/>
    <cellStyle name="Normal 12 3 2 2 3 5 2" xfId="10335" xr:uid="{00000000-0005-0000-0000-000062280000}"/>
    <cellStyle name="Normal 12 3 2 2 3 5 3" xfId="10336" xr:uid="{00000000-0005-0000-0000-000063280000}"/>
    <cellStyle name="Normal 12 3 2 2 3 6" xfId="10337" xr:uid="{00000000-0005-0000-0000-000064280000}"/>
    <cellStyle name="Normal 12 3 2 2 3 6 2" xfId="10338" xr:uid="{00000000-0005-0000-0000-000065280000}"/>
    <cellStyle name="Normal 12 3 2 2 3 6 3" xfId="10339" xr:uid="{00000000-0005-0000-0000-000066280000}"/>
    <cellStyle name="Normal 12 3 2 2 3 7" xfId="10340" xr:uid="{00000000-0005-0000-0000-000067280000}"/>
    <cellStyle name="Normal 12 3 2 2 3 8" xfId="10341" xr:uid="{00000000-0005-0000-0000-000068280000}"/>
    <cellStyle name="Normal 12 3 2 2 3 9" xfId="10342" xr:uid="{00000000-0005-0000-0000-000069280000}"/>
    <cellStyle name="Normal 12 3 2 2 4" xfId="10343" xr:uid="{00000000-0005-0000-0000-00006A280000}"/>
    <cellStyle name="Normal 12 3 2 2 4 2" xfId="10344" xr:uid="{00000000-0005-0000-0000-00006B280000}"/>
    <cellStyle name="Normal 12 3 2 2 4 2 2" xfId="10345" xr:uid="{00000000-0005-0000-0000-00006C280000}"/>
    <cellStyle name="Normal 12 3 2 2 4 2 3" xfId="10346" xr:uid="{00000000-0005-0000-0000-00006D280000}"/>
    <cellStyle name="Normal 12 3 2 2 4 3" xfId="10347" xr:uid="{00000000-0005-0000-0000-00006E280000}"/>
    <cellStyle name="Normal 12 3 2 2 4 4" xfId="10348" xr:uid="{00000000-0005-0000-0000-00006F280000}"/>
    <cellStyle name="Normal 12 3 2 2 5" xfId="10349" xr:uid="{00000000-0005-0000-0000-000070280000}"/>
    <cellStyle name="Normal 12 3 2 2 5 2" xfId="10350" xr:uid="{00000000-0005-0000-0000-000071280000}"/>
    <cellStyle name="Normal 12 3 2 2 5 2 2" xfId="10351" xr:uid="{00000000-0005-0000-0000-000072280000}"/>
    <cellStyle name="Normal 12 3 2 2 5 2 3" xfId="10352" xr:uid="{00000000-0005-0000-0000-000073280000}"/>
    <cellStyle name="Normal 12 3 2 2 5 3" xfId="10353" xr:uid="{00000000-0005-0000-0000-000074280000}"/>
    <cellStyle name="Normal 12 3 2 2 5 4" xfId="10354" xr:uid="{00000000-0005-0000-0000-000075280000}"/>
    <cellStyle name="Normal 12 3 2 2 6" xfId="10355" xr:uid="{00000000-0005-0000-0000-000076280000}"/>
    <cellStyle name="Normal 12 3 2 2 6 2" xfId="10356" xr:uid="{00000000-0005-0000-0000-000077280000}"/>
    <cellStyle name="Normal 12 3 2 2 6 2 2" xfId="10357" xr:uid="{00000000-0005-0000-0000-000078280000}"/>
    <cellStyle name="Normal 12 3 2 2 6 2 3" xfId="10358" xr:uid="{00000000-0005-0000-0000-000079280000}"/>
    <cellStyle name="Normal 12 3 2 2 6 3" xfId="10359" xr:uid="{00000000-0005-0000-0000-00007A280000}"/>
    <cellStyle name="Normal 12 3 2 2 6 4" xfId="10360" xr:uid="{00000000-0005-0000-0000-00007B280000}"/>
    <cellStyle name="Normal 12 3 2 2 7" xfId="10361" xr:uid="{00000000-0005-0000-0000-00007C280000}"/>
    <cellStyle name="Normal 12 3 2 2 7 2" xfId="10362" xr:uid="{00000000-0005-0000-0000-00007D280000}"/>
    <cellStyle name="Normal 12 3 2 2 7 3" xfId="10363" xr:uid="{00000000-0005-0000-0000-00007E280000}"/>
    <cellStyle name="Normal 12 3 2 2 8" xfId="10364" xr:uid="{00000000-0005-0000-0000-00007F280000}"/>
    <cellStyle name="Normal 12 3 2 2 8 2" xfId="10365" xr:uid="{00000000-0005-0000-0000-000080280000}"/>
    <cellStyle name="Normal 12 3 2 2 8 3" xfId="10366" xr:uid="{00000000-0005-0000-0000-000081280000}"/>
    <cellStyle name="Normal 12 3 2 2 9" xfId="10367" xr:uid="{00000000-0005-0000-0000-000082280000}"/>
    <cellStyle name="Normal 12 3 2 3" xfId="10368" xr:uid="{00000000-0005-0000-0000-000083280000}"/>
    <cellStyle name="Normal 12 3 2 3 10" xfId="10369" xr:uid="{00000000-0005-0000-0000-000084280000}"/>
    <cellStyle name="Normal 12 3 2 3 11" xfId="10370" xr:uid="{00000000-0005-0000-0000-000085280000}"/>
    <cellStyle name="Normal 12 3 2 3 2" xfId="10371" xr:uid="{00000000-0005-0000-0000-000086280000}"/>
    <cellStyle name="Normal 12 3 2 3 2 10" xfId="10372" xr:uid="{00000000-0005-0000-0000-000087280000}"/>
    <cellStyle name="Normal 12 3 2 3 2 2" xfId="10373" xr:uid="{00000000-0005-0000-0000-000088280000}"/>
    <cellStyle name="Normal 12 3 2 3 2 2 2" xfId="10374" xr:uid="{00000000-0005-0000-0000-000089280000}"/>
    <cellStyle name="Normal 12 3 2 3 2 2 2 2" xfId="10375" xr:uid="{00000000-0005-0000-0000-00008A280000}"/>
    <cellStyle name="Normal 12 3 2 3 2 2 2 3" xfId="10376" xr:uid="{00000000-0005-0000-0000-00008B280000}"/>
    <cellStyle name="Normal 12 3 2 3 2 2 3" xfId="10377" xr:uid="{00000000-0005-0000-0000-00008C280000}"/>
    <cellStyle name="Normal 12 3 2 3 2 2 4" xfId="10378" xr:uid="{00000000-0005-0000-0000-00008D280000}"/>
    <cellStyle name="Normal 12 3 2 3 2 3" xfId="10379" xr:uid="{00000000-0005-0000-0000-00008E280000}"/>
    <cellStyle name="Normal 12 3 2 3 2 3 2" xfId="10380" xr:uid="{00000000-0005-0000-0000-00008F280000}"/>
    <cellStyle name="Normal 12 3 2 3 2 3 2 2" xfId="10381" xr:uid="{00000000-0005-0000-0000-000090280000}"/>
    <cellStyle name="Normal 12 3 2 3 2 3 2 3" xfId="10382" xr:uid="{00000000-0005-0000-0000-000091280000}"/>
    <cellStyle name="Normal 12 3 2 3 2 3 3" xfId="10383" xr:uid="{00000000-0005-0000-0000-000092280000}"/>
    <cellStyle name="Normal 12 3 2 3 2 3 4" xfId="10384" xr:uid="{00000000-0005-0000-0000-000093280000}"/>
    <cellStyle name="Normal 12 3 2 3 2 4" xfId="10385" xr:uid="{00000000-0005-0000-0000-000094280000}"/>
    <cellStyle name="Normal 12 3 2 3 2 4 2" xfId="10386" xr:uid="{00000000-0005-0000-0000-000095280000}"/>
    <cellStyle name="Normal 12 3 2 3 2 4 2 2" xfId="10387" xr:uid="{00000000-0005-0000-0000-000096280000}"/>
    <cellStyle name="Normal 12 3 2 3 2 4 2 3" xfId="10388" xr:uid="{00000000-0005-0000-0000-000097280000}"/>
    <cellStyle name="Normal 12 3 2 3 2 4 3" xfId="10389" xr:uid="{00000000-0005-0000-0000-000098280000}"/>
    <cellStyle name="Normal 12 3 2 3 2 4 4" xfId="10390" xr:uid="{00000000-0005-0000-0000-000099280000}"/>
    <cellStyle name="Normal 12 3 2 3 2 5" xfId="10391" xr:uid="{00000000-0005-0000-0000-00009A280000}"/>
    <cellStyle name="Normal 12 3 2 3 2 5 2" xfId="10392" xr:uid="{00000000-0005-0000-0000-00009B280000}"/>
    <cellStyle name="Normal 12 3 2 3 2 5 2 2" xfId="10393" xr:uid="{00000000-0005-0000-0000-00009C280000}"/>
    <cellStyle name="Normal 12 3 2 3 2 5 2 3" xfId="10394" xr:uid="{00000000-0005-0000-0000-00009D280000}"/>
    <cellStyle name="Normal 12 3 2 3 2 5 3" xfId="10395" xr:uid="{00000000-0005-0000-0000-00009E280000}"/>
    <cellStyle name="Normal 12 3 2 3 2 5 4" xfId="10396" xr:uid="{00000000-0005-0000-0000-00009F280000}"/>
    <cellStyle name="Normal 12 3 2 3 2 6" xfId="10397" xr:uid="{00000000-0005-0000-0000-0000A0280000}"/>
    <cellStyle name="Normal 12 3 2 3 2 6 2" xfId="10398" xr:uid="{00000000-0005-0000-0000-0000A1280000}"/>
    <cellStyle name="Normal 12 3 2 3 2 6 3" xfId="10399" xr:uid="{00000000-0005-0000-0000-0000A2280000}"/>
    <cellStyle name="Normal 12 3 2 3 2 7" xfId="10400" xr:uid="{00000000-0005-0000-0000-0000A3280000}"/>
    <cellStyle name="Normal 12 3 2 3 2 7 2" xfId="10401" xr:uid="{00000000-0005-0000-0000-0000A4280000}"/>
    <cellStyle name="Normal 12 3 2 3 2 7 3" xfId="10402" xr:uid="{00000000-0005-0000-0000-0000A5280000}"/>
    <cellStyle name="Normal 12 3 2 3 2 8" xfId="10403" xr:uid="{00000000-0005-0000-0000-0000A6280000}"/>
    <cellStyle name="Normal 12 3 2 3 2 9" xfId="10404" xr:uid="{00000000-0005-0000-0000-0000A7280000}"/>
    <cellStyle name="Normal 12 3 2 3 3" xfId="10405" xr:uid="{00000000-0005-0000-0000-0000A8280000}"/>
    <cellStyle name="Normal 12 3 2 3 3 2" xfId="10406" xr:uid="{00000000-0005-0000-0000-0000A9280000}"/>
    <cellStyle name="Normal 12 3 2 3 3 2 2" xfId="10407" xr:uid="{00000000-0005-0000-0000-0000AA280000}"/>
    <cellStyle name="Normal 12 3 2 3 3 2 2 2" xfId="10408" xr:uid="{00000000-0005-0000-0000-0000AB280000}"/>
    <cellStyle name="Normal 12 3 2 3 3 2 2 3" xfId="10409" xr:uid="{00000000-0005-0000-0000-0000AC280000}"/>
    <cellStyle name="Normal 12 3 2 3 3 2 3" xfId="10410" xr:uid="{00000000-0005-0000-0000-0000AD280000}"/>
    <cellStyle name="Normal 12 3 2 3 3 2 4" xfId="10411" xr:uid="{00000000-0005-0000-0000-0000AE280000}"/>
    <cellStyle name="Normal 12 3 2 3 3 3" xfId="10412" xr:uid="{00000000-0005-0000-0000-0000AF280000}"/>
    <cellStyle name="Normal 12 3 2 3 3 3 2" xfId="10413" xr:uid="{00000000-0005-0000-0000-0000B0280000}"/>
    <cellStyle name="Normal 12 3 2 3 3 3 2 2" xfId="10414" xr:uid="{00000000-0005-0000-0000-0000B1280000}"/>
    <cellStyle name="Normal 12 3 2 3 3 3 2 3" xfId="10415" xr:uid="{00000000-0005-0000-0000-0000B2280000}"/>
    <cellStyle name="Normal 12 3 2 3 3 3 3" xfId="10416" xr:uid="{00000000-0005-0000-0000-0000B3280000}"/>
    <cellStyle name="Normal 12 3 2 3 3 3 4" xfId="10417" xr:uid="{00000000-0005-0000-0000-0000B4280000}"/>
    <cellStyle name="Normal 12 3 2 3 3 4" xfId="10418" xr:uid="{00000000-0005-0000-0000-0000B5280000}"/>
    <cellStyle name="Normal 12 3 2 3 3 4 2" xfId="10419" xr:uid="{00000000-0005-0000-0000-0000B6280000}"/>
    <cellStyle name="Normal 12 3 2 3 3 4 2 2" xfId="10420" xr:uid="{00000000-0005-0000-0000-0000B7280000}"/>
    <cellStyle name="Normal 12 3 2 3 3 4 2 3" xfId="10421" xr:uid="{00000000-0005-0000-0000-0000B8280000}"/>
    <cellStyle name="Normal 12 3 2 3 3 4 3" xfId="10422" xr:uid="{00000000-0005-0000-0000-0000B9280000}"/>
    <cellStyle name="Normal 12 3 2 3 3 4 4" xfId="10423" xr:uid="{00000000-0005-0000-0000-0000BA280000}"/>
    <cellStyle name="Normal 12 3 2 3 3 5" xfId="10424" xr:uid="{00000000-0005-0000-0000-0000BB280000}"/>
    <cellStyle name="Normal 12 3 2 3 3 5 2" xfId="10425" xr:uid="{00000000-0005-0000-0000-0000BC280000}"/>
    <cellStyle name="Normal 12 3 2 3 3 5 3" xfId="10426" xr:uid="{00000000-0005-0000-0000-0000BD280000}"/>
    <cellStyle name="Normal 12 3 2 3 3 6" xfId="10427" xr:uid="{00000000-0005-0000-0000-0000BE280000}"/>
    <cellStyle name="Normal 12 3 2 3 3 6 2" xfId="10428" xr:uid="{00000000-0005-0000-0000-0000BF280000}"/>
    <cellStyle name="Normal 12 3 2 3 3 6 3" xfId="10429" xr:uid="{00000000-0005-0000-0000-0000C0280000}"/>
    <cellStyle name="Normal 12 3 2 3 3 7" xfId="10430" xr:uid="{00000000-0005-0000-0000-0000C1280000}"/>
    <cellStyle name="Normal 12 3 2 3 3 8" xfId="10431" xr:uid="{00000000-0005-0000-0000-0000C2280000}"/>
    <cellStyle name="Normal 12 3 2 3 3 9" xfId="10432" xr:uid="{00000000-0005-0000-0000-0000C3280000}"/>
    <cellStyle name="Normal 12 3 2 3 4" xfId="10433" xr:uid="{00000000-0005-0000-0000-0000C4280000}"/>
    <cellStyle name="Normal 12 3 2 3 4 2" xfId="10434" xr:uid="{00000000-0005-0000-0000-0000C5280000}"/>
    <cellStyle name="Normal 12 3 2 3 4 2 2" xfId="10435" xr:uid="{00000000-0005-0000-0000-0000C6280000}"/>
    <cellStyle name="Normal 12 3 2 3 4 2 3" xfId="10436" xr:uid="{00000000-0005-0000-0000-0000C7280000}"/>
    <cellStyle name="Normal 12 3 2 3 4 3" xfId="10437" xr:uid="{00000000-0005-0000-0000-0000C8280000}"/>
    <cellStyle name="Normal 12 3 2 3 4 4" xfId="10438" xr:uid="{00000000-0005-0000-0000-0000C9280000}"/>
    <cellStyle name="Normal 12 3 2 3 5" xfId="10439" xr:uid="{00000000-0005-0000-0000-0000CA280000}"/>
    <cellStyle name="Normal 12 3 2 3 5 2" xfId="10440" xr:uid="{00000000-0005-0000-0000-0000CB280000}"/>
    <cellStyle name="Normal 12 3 2 3 5 2 2" xfId="10441" xr:uid="{00000000-0005-0000-0000-0000CC280000}"/>
    <cellStyle name="Normal 12 3 2 3 5 2 3" xfId="10442" xr:uid="{00000000-0005-0000-0000-0000CD280000}"/>
    <cellStyle name="Normal 12 3 2 3 5 3" xfId="10443" xr:uid="{00000000-0005-0000-0000-0000CE280000}"/>
    <cellStyle name="Normal 12 3 2 3 5 4" xfId="10444" xr:uid="{00000000-0005-0000-0000-0000CF280000}"/>
    <cellStyle name="Normal 12 3 2 3 6" xfId="10445" xr:uid="{00000000-0005-0000-0000-0000D0280000}"/>
    <cellStyle name="Normal 12 3 2 3 6 2" xfId="10446" xr:uid="{00000000-0005-0000-0000-0000D1280000}"/>
    <cellStyle name="Normal 12 3 2 3 6 2 2" xfId="10447" xr:uid="{00000000-0005-0000-0000-0000D2280000}"/>
    <cellStyle name="Normal 12 3 2 3 6 2 3" xfId="10448" xr:uid="{00000000-0005-0000-0000-0000D3280000}"/>
    <cellStyle name="Normal 12 3 2 3 6 3" xfId="10449" xr:uid="{00000000-0005-0000-0000-0000D4280000}"/>
    <cellStyle name="Normal 12 3 2 3 6 4" xfId="10450" xr:uid="{00000000-0005-0000-0000-0000D5280000}"/>
    <cellStyle name="Normal 12 3 2 3 7" xfId="10451" xr:uid="{00000000-0005-0000-0000-0000D6280000}"/>
    <cellStyle name="Normal 12 3 2 3 7 2" xfId="10452" xr:uid="{00000000-0005-0000-0000-0000D7280000}"/>
    <cellStyle name="Normal 12 3 2 3 7 3" xfId="10453" xr:uid="{00000000-0005-0000-0000-0000D8280000}"/>
    <cellStyle name="Normal 12 3 2 3 8" xfId="10454" xr:uid="{00000000-0005-0000-0000-0000D9280000}"/>
    <cellStyle name="Normal 12 3 2 3 8 2" xfId="10455" xr:uid="{00000000-0005-0000-0000-0000DA280000}"/>
    <cellStyle name="Normal 12 3 2 3 8 3" xfId="10456" xr:uid="{00000000-0005-0000-0000-0000DB280000}"/>
    <cellStyle name="Normal 12 3 2 3 9" xfId="10457" xr:uid="{00000000-0005-0000-0000-0000DC280000}"/>
    <cellStyle name="Normal 12 3 2 4" xfId="10458" xr:uid="{00000000-0005-0000-0000-0000DD280000}"/>
    <cellStyle name="Normal 12 3 2 4 10" xfId="10459" xr:uid="{00000000-0005-0000-0000-0000DE280000}"/>
    <cellStyle name="Normal 12 3 2 4 2" xfId="10460" xr:uid="{00000000-0005-0000-0000-0000DF280000}"/>
    <cellStyle name="Normal 12 3 2 4 2 2" xfId="10461" xr:uid="{00000000-0005-0000-0000-0000E0280000}"/>
    <cellStyle name="Normal 12 3 2 4 2 2 2" xfId="10462" xr:uid="{00000000-0005-0000-0000-0000E1280000}"/>
    <cellStyle name="Normal 12 3 2 4 2 2 3" xfId="10463" xr:uid="{00000000-0005-0000-0000-0000E2280000}"/>
    <cellStyle name="Normal 12 3 2 4 2 3" xfId="10464" xr:uid="{00000000-0005-0000-0000-0000E3280000}"/>
    <cellStyle name="Normal 12 3 2 4 2 4" xfId="10465" xr:uid="{00000000-0005-0000-0000-0000E4280000}"/>
    <cellStyle name="Normal 12 3 2 4 3" xfId="10466" xr:uid="{00000000-0005-0000-0000-0000E5280000}"/>
    <cellStyle name="Normal 12 3 2 4 3 2" xfId="10467" xr:uid="{00000000-0005-0000-0000-0000E6280000}"/>
    <cellStyle name="Normal 12 3 2 4 3 2 2" xfId="10468" xr:uid="{00000000-0005-0000-0000-0000E7280000}"/>
    <cellStyle name="Normal 12 3 2 4 3 2 3" xfId="10469" xr:uid="{00000000-0005-0000-0000-0000E8280000}"/>
    <cellStyle name="Normal 12 3 2 4 3 3" xfId="10470" xr:uid="{00000000-0005-0000-0000-0000E9280000}"/>
    <cellStyle name="Normal 12 3 2 4 3 4" xfId="10471" xr:uid="{00000000-0005-0000-0000-0000EA280000}"/>
    <cellStyle name="Normal 12 3 2 4 4" xfId="10472" xr:uid="{00000000-0005-0000-0000-0000EB280000}"/>
    <cellStyle name="Normal 12 3 2 4 4 2" xfId="10473" xr:uid="{00000000-0005-0000-0000-0000EC280000}"/>
    <cellStyle name="Normal 12 3 2 4 4 2 2" xfId="10474" xr:uid="{00000000-0005-0000-0000-0000ED280000}"/>
    <cellStyle name="Normal 12 3 2 4 4 2 3" xfId="10475" xr:uid="{00000000-0005-0000-0000-0000EE280000}"/>
    <cellStyle name="Normal 12 3 2 4 4 3" xfId="10476" xr:uid="{00000000-0005-0000-0000-0000EF280000}"/>
    <cellStyle name="Normal 12 3 2 4 4 4" xfId="10477" xr:uid="{00000000-0005-0000-0000-0000F0280000}"/>
    <cellStyle name="Normal 12 3 2 4 5" xfId="10478" xr:uid="{00000000-0005-0000-0000-0000F1280000}"/>
    <cellStyle name="Normal 12 3 2 4 5 2" xfId="10479" xr:uid="{00000000-0005-0000-0000-0000F2280000}"/>
    <cellStyle name="Normal 12 3 2 4 5 2 2" xfId="10480" xr:uid="{00000000-0005-0000-0000-0000F3280000}"/>
    <cellStyle name="Normal 12 3 2 4 5 2 3" xfId="10481" xr:uid="{00000000-0005-0000-0000-0000F4280000}"/>
    <cellStyle name="Normal 12 3 2 4 5 3" xfId="10482" xr:uid="{00000000-0005-0000-0000-0000F5280000}"/>
    <cellStyle name="Normal 12 3 2 4 5 4" xfId="10483" xr:uid="{00000000-0005-0000-0000-0000F6280000}"/>
    <cellStyle name="Normal 12 3 2 4 6" xfId="10484" xr:uid="{00000000-0005-0000-0000-0000F7280000}"/>
    <cellStyle name="Normal 12 3 2 4 6 2" xfId="10485" xr:uid="{00000000-0005-0000-0000-0000F8280000}"/>
    <cellStyle name="Normal 12 3 2 4 6 3" xfId="10486" xr:uid="{00000000-0005-0000-0000-0000F9280000}"/>
    <cellStyle name="Normal 12 3 2 4 7" xfId="10487" xr:uid="{00000000-0005-0000-0000-0000FA280000}"/>
    <cellStyle name="Normal 12 3 2 4 7 2" xfId="10488" xr:uid="{00000000-0005-0000-0000-0000FB280000}"/>
    <cellStyle name="Normal 12 3 2 4 7 3" xfId="10489" xr:uid="{00000000-0005-0000-0000-0000FC280000}"/>
    <cellStyle name="Normal 12 3 2 4 8" xfId="10490" xr:uid="{00000000-0005-0000-0000-0000FD280000}"/>
    <cellStyle name="Normal 12 3 2 4 9" xfId="10491" xr:uid="{00000000-0005-0000-0000-0000FE280000}"/>
    <cellStyle name="Normal 12 3 2 5" xfId="10492" xr:uid="{00000000-0005-0000-0000-0000FF280000}"/>
    <cellStyle name="Normal 12 3 2 5 2" xfId="10493" xr:uid="{00000000-0005-0000-0000-000000290000}"/>
    <cellStyle name="Normal 12 3 2 5 2 2" xfId="10494" xr:uid="{00000000-0005-0000-0000-000001290000}"/>
    <cellStyle name="Normal 12 3 2 5 2 2 2" xfId="10495" xr:uid="{00000000-0005-0000-0000-000002290000}"/>
    <cellStyle name="Normal 12 3 2 5 2 2 3" xfId="10496" xr:uid="{00000000-0005-0000-0000-000003290000}"/>
    <cellStyle name="Normal 12 3 2 5 2 3" xfId="10497" xr:uid="{00000000-0005-0000-0000-000004290000}"/>
    <cellStyle name="Normal 12 3 2 5 2 4" xfId="10498" xr:uid="{00000000-0005-0000-0000-000005290000}"/>
    <cellStyle name="Normal 12 3 2 5 3" xfId="10499" xr:uid="{00000000-0005-0000-0000-000006290000}"/>
    <cellStyle name="Normal 12 3 2 5 3 2" xfId="10500" xr:uid="{00000000-0005-0000-0000-000007290000}"/>
    <cellStyle name="Normal 12 3 2 5 3 2 2" xfId="10501" xr:uid="{00000000-0005-0000-0000-000008290000}"/>
    <cellStyle name="Normal 12 3 2 5 3 2 3" xfId="10502" xr:uid="{00000000-0005-0000-0000-000009290000}"/>
    <cellStyle name="Normal 12 3 2 5 3 3" xfId="10503" xr:uid="{00000000-0005-0000-0000-00000A290000}"/>
    <cellStyle name="Normal 12 3 2 5 3 4" xfId="10504" xr:uid="{00000000-0005-0000-0000-00000B290000}"/>
    <cellStyle name="Normal 12 3 2 5 4" xfId="10505" xr:uid="{00000000-0005-0000-0000-00000C290000}"/>
    <cellStyle name="Normal 12 3 2 5 4 2" xfId="10506" xr:uid="{00000000-0005-0000-0000-00000D290000}"/>
    <cellStyle name="Normal 12 3 2 5 4 2 2" xfId="10507" xr:uid="{00000000-0005-0000-0000-00000E290000}"/>
    <cellStyle name="Normal 12 3 2 5 4 2 3" xfId="10508" xr:uid="{00000000-0005-0000-0000-00000F290000}"/>
    <cellStyle name="Normal 12 3 2 5 4 3" xfId="10509" xr:uid="{00000000-0005-0000-0000-000010290000}"/>
    <cellStyle name="Normal 12 3 2 5 4 4" xfId="10510" xr:uid="{00000000-0005-0000-0000-000011290000}"/>
    <cellStyle name="Normal 12 3 2 5 5" xfId="10511" xr:uid="{00000000-0005-0000-0000-000012290000}"/>
    <cellStyle name="Normal 12 3 2 5 5 2" xfId="10512" xr:uid="{00000000-0005-0000-0000-000013290000}"/>
    <cellStyle name="Normal 12 3 2 5 5 3" xfId="10513" xr:uid="{00000000-0005-0000-0000-000014290000}"/>
    <cellStyle name="Normal 12 3 2 5 6" xfId="10514" xr:uid="{00000000-0005-0000-0000-000015290000}"/>
    <cellStyle name="Normal 12 3 2 5 6 2" xfId="10515" xr:uid="{00000000-0005-0000-0000-000016290000}"/>
    <cellStyle name="Normal 12 3 2 5 6 3" xfId="10516" xr:uid="{00000000-0005-0000-0000-000017290000}"/>
    <cellStyle name="Normal 12 3 2 5 7" xfId="10517" xr:uid="{00000000-0005-0000-0000-000018290000}"/>
    <cellStyle name="Normal 12 3 2 5 8" xfId="10518" xr:uid="{00000000-0005-0000-0000-000019290000}"/>
    <cellStyle name="Normal 12 3 2 5 9" xfId="10519" xr:uid="{00000000-0005-0000-0000-00001A290000}"/>
    <cellStyle name="Normal 12 3 2 6" xfId="10520" xr:uid="{00000000-0005-0000-0000-00001B290000}"/>
    <cellStyle name="Normal 12 3 2 6 2" xfId="10521" xr:uid="{00000000-0005-0000-0000-00001C290000}"/>
    <cellStyle name="Normal 12 3 2 6 2 2" xfId="10522" xr:uid="{00000000-0005-0000-0000-00001D290000}"/>
    <cellStyle name="Normal 12 3 2 6 2 3" xfId="10523" xr:uid="{00000000-0005-0000-0000-00001E290000}"/>
    <cellStyle name="Normal 12 3 2 6 3" xfId="10524" xr:uid="{00000000-0005-0000-0000-00001F290000}"/>
    <cellStyle name="Normal 12 3 2 6 4" xfId="10525" xr:uid="{00000000-0005-0000-0000-000020290000}"/>
    <cellStyle name="Normal 12 3 2 7" xfId="10526" xr:uid="{00000000-0005-0000-0000-000021290000}"/>
    <cellStyle name="Normal 12 3 2 7 2" xfId="10527" xr:uid="{00000000-0005-0000-0000-000022290000}"/>
    <cellStyle name="Normal 12 3 2 7 2 2" xfId="10528" xr:uid="{00000000-0005-0000-0000-000023290000}"/>
    <cellStyle name="Normal 12 3 2 7 2 3" xfId="10529" xr:uid="{00000000-0005-0000-0000-000024290000}"/>
    <cellStyle name="Normal 12 3 2 7 3" xfId="10530" xr:uid="{00000000-0005-0000-0000-000025290000}"/>
    <cellStyle name="Normal 12 3 2 7 4" xfId="10531" xr:uid="{00000000-0005-0000-0000-000026290000}"/>
    <cellStyle name="Normal 12 3 2 8" xfId="10532" xr:uid="{00000000-0005-0000-0000-000027290000}"/>
    <cellStyle name="Normal 12 3 2 8 2" xfId="10533" xr:uid="{00000000-0005-0000-0000-000028290000}"/>
    <cellStyle name="Normal 12 3 2 8 2 2" xfId="10534" xr:uid="{00000000-0005-0000-0000-000029290000}"/>
    <cellStyle name="Normal 12 3 2 8 2 3" xfId="10535" xr:uid="{00000000-0005-0000-0000-00002A290000}"/>
    <cellStyle name="Normal 12 3 2 8 3" xfId="10536" xr:uid="{00000000-0005-0000-0000-00002B290000}"/>
    <cellStyle name="Normal 12 3 2 8 4" xfId="10537" xr:uid="{00000000-0005-0000-0000-00002C290000}"/>
    <cellStyle name="Normal 12 3 2 9" xfId="10538" xr:uid="{00000000-0005-0000-0000-00002D290000}"/>
    <cellStyle name="Normal 12 3 2 9 2" xfId="10539" xr:uid="{00000000-0005-0000-0000-00002E290000}"/>
    <cellStyle name="Normal 12 3 2 9 3" xfId="10540" xr:uid="{00000000-0005-0000-0000-00002F290000}"/>
    <cellStyle name="Normal 12 3 3" xfId="10541" xr:uid="{00000000-0005-0000-0000-000030290000}"/>
    <cellStyle name="Normal 12 3 3 10" xfId="10542" xr:uid="{00000000-0005-0000-0000-000031290000}"/>
    <cellStyle name="Normal 12 3 3 11" xfId="10543" xr:uid="{00000000-0005-0000-0000-000032290000}"/>
    <cellStyle name="Normal 12 3 3 2" xfId="10544" xr:uid="{00000000-0005-0000-0000-000033290000}"/>
    <cellStyle name="Normal 12 3 3 2 10" xfId="10545" xr:uid="{00000000-0005-0000-0000-000034290000}"/>
    <cellStyle name="Normal 12 3 3 2 2" xfId="10546" xr:uid="{00000000-0005-0000-0000-000035290000}"/>
    <cellStyle name="Normal 12 3 3 2 2 2" xfId="10547" xr:uid="{00000000-0005-0000-0000-000036290000}"/>
    <cellStyle name="Normal 12 3 3 2 2 2 2" xfId="10548" xr:uid="{00000000-0005-0000-0000-000037290000}"/>
    <cellStyle name="Normal 12 3 3 2 2 2 3" xfId="10549" xr:uid="{00000000-0005-0000-0000-000038290000}"/>
    <cellStyle name="Normal 12 3 3 2 2 3" xfId="10550" xr:uid="{00000000-0005-0000-0000-000039290000}"/>
    <cellStyle name="Normal 12 3 3 2 2 4" xfId="10551" xr:uid="{00000000-0005-0000-0000-00003A290000}"/>
    <cellStyle name="Normal 12 3 3 2 3" xfId="10552" xr:uid="{00000000-0005-0000-0000-00003B290000}"/>
    <cellStyle name="Normal 12 3 3 2 3 2" xfId="10553" xr:uid="{00000000-0005-0000-0000-00003C290000}"/>
    <cellStyle name="Normal 12 3 3 2 3 2 2" xfId="10554" xr:uid="{00000000-0005-0000-0000-00003D290000}"/>
    <cellStyle name="Normal 12 3 3 2 3 2 3" xfId="10555" xr:uid="{00000000-0005-0000-0000-00003E290000}"/>
    <cellStyle name="Normal 12 3 3 2 3 3" xfId="10556" xr:uid="{00000000-0005-0000-0000-00003F290000}"/>
    <cellStyle name="Normal 12 3 3 2 3 4" xfId="10557" xr:uid="{00000000-0005-0000-0000-000040290000}"/>
    <cellStyle name="Normal 12 3 3 2 4" xfId="10558" xr:uid="{00000000-0005-0000-0000-000041290000}"/>
    <cellStyle name="Normal 12 3 3 2 4 2" xfId="10559" xr:uid="{00000000-0005-0000-0000-000042290000}"/>
    <cellStyle name="Normal 12 3 3 2 4 2 2" xfId="10560" xr:uid="{00000000-0005-0000-0000-000043290000}"/>
    <cellStyle name="Normal 12 3 3 2 4 2 3" xfId="10561" xr:uid="{00000000-0005-0000-0000-000044290000}"/>
    <cellStyle name="Normal 12 3 3 2 4 3" xfId="10562" xr:uid="{00000000-0005-0000-0000-000045290000}"/>
    <cellStyle name="Normal 12 3 3 2 4 4" xfId="10563" xr:uid="{00000000-0005-0000-0000-000046290000}"/>
    <cellStyle name="Normal 12 3 3 2 5" xfId="10564" xr:uid="{00000000-0005-0000-0000-000047290000}"/>
    <cellStyle name="Normal 12 3 3 2 5 2" xfId="10565" xr:uid="{00000000-0005-0000-0000-000048290000}"/>
    <cellStyle name="Normal 12 3 3 2 5 2 2" xfId="10566" xr:uid="{00000000-0005-0000-0000-000049290000}"/>
    <cellStyle name="Normal 12 3 3 2 5 2 3" xfId="10567" xr:uid="{00000000-0005-0000-0000-00004A290000}"/>
    <cellStyle name="Normal 12 3 3 2 5 3" xfId="10568" xr:uid="{00000000-0005-0000-0000-00004B290000}"/>
    <cellStyle name="Normal 12 3 3 2 5 4" xfId="10569" xr:uid="{00000000-0005-0000-0000-00004C290000}"/>
    <cellStyle name="Normal 12 3 3 2 6" xfId="10570" xr:uid="{00000000-0005-0000-0000-00004D290000}"/>
    <cellStyle name="Normal 12 3 3 2 6 2" xfId="10571" xr:uid="{00000000-0005-0000-0000-00004E290000}"/>
    <cellStyle name="Normal 12 3 3 2 6 3" xfId="10572" xr:uid="{00000000-0005-0000-0000-00004F290000}"/>
    <cellStyle name="Normal 12 3 3 2 7" xfId="10573" xr:uid="{00000000-0005-0000-0000-000050290000}"/>
    <cellStyle name="Normal 12 3 3 2 7 2" xfId="10574" xr:uid="{00000000-0005-0000-0000-000051290000}"/>
    <cellStyle name="Normal 12 3 3 2 7 3" xfId="10575" xr:uid="{00000000-0005-0000-0000-000052290000}"/>
    <cellStyle name="Normal 12 3 3 2 8" xfId="10576" xr:uid="{00000000-0005-0000-0000-000053290000}"/>
    <cellStyle name="Normal 12 3 3 2 9" xfId="10577" xr:uid="{00000000-0005-0000-0000-000054290000}"/>
    <cellStyle name="Normal 12 3 3 3" xfId="10578" xr:uid="{00000000-0005-0000-0000-000055290000}"/>
    <cellStyle name="Normal 12 3 3 3 2" xfId="10579" xr:uid="{00000000-0005-0000-0000-000056290000}"/>
    <cellStyle name="Normal 12 3 3 3 2 2" xfId="10580" xr:uid="{00000000-0005-0000-0000-000057290000}"/>
    <cellStyle name="Normal 12 3 3 3 2 2 2" xfId="10581" xr:uid="{00000000-0005-0000-0000-000058290000}"/>
    <cellStyle name="Normal 12 3 3 3 2 2 3" xfId="10582" xr:uid="{00000000-0005-0000-0000-000059290000}"/>
    <cellStyle name="Normal 12 3 3 3 2 3" xfId="10583" xr:uid="{00000000-0005-0000-0000-00005A290000}"/>
    <cellStyle name="Normal 12 3 3 3 2 4" xfId="10584" xr:uid="{00000000-0005-0000-0000-00005B290000}"/>
    <cellStyle name="Normal 12 3 3 3 3" xfId="10585" xr:uid="{00000000-0005-0000-0000-00005C290000}"/>
    <cellStyle name="Normal 12 3 3 3 3 2" xfId="10586" xr:uid="{00000000-0005-0000-0000-00005D290000}"/>
    <cellStyle name="Normal 12 3 3 3 3 2 2" xfId="10587" xr:uid="{00000000-0005-0000-0000-00005E290000}"/>
    <cellStyle name="Normal 12 3 3 3 3 2 3" xfId="10588" xr:uid="{00000000-0005-0000-0000-00005F290000}"/>
    <cellStyle name="Normal 12 3 3 3 3 3" xfId="10589" xr:uid="{00000000-0005-0000-0000-000060290000}"/>
    <cellStyle name="Normal 12 3 3 3 3 4" xfId="10590" xr:uid="{00000000-0005-0000-0000-000061290000}"/>
    <cellStyle name="Normal 12 3 3 3 4" xfId="10591" xr:uid="{00000000-0005-0000-0000-000062290000}"/>
    <cellStyle name="Normal 12 3 3 3 4 2" xfId="10592" xr:uid="{00000000-0005-0000-0000-000063290000}"/>
    <cellStyle name="Normal 12 3 3 3 4 2 2" xfId="10593" xr:uid="{00000000-0005-0000-0000-000064290000}"/>
    <cellStyle name="Normal 12 3 3 3 4 2 3" xfId="10594" xr:uid="{00000000-0005-0000-0000-000065290000}"/>
    <cellStyle name="Normal 12 3 3 3 4 3" xfId="10595" xr:uid="{00000000-0005-0000-0000-000066290000}"/>
    <cellStyle name="Normal 12 3 3 3 4 4" xfId="10596" xr:uid="{00000000-0005-0000-0000-000067290000}"/>
    <cellStyle name="Normal 12 3 3 3 5" xfId="10597" xr:uid="{00000000-0005-0000-0000-000068290000}"/>
    <cellStyle name="Normal 12 3 3 3 5 2" xfId="10598" xr:uid="{00000000-0005-0000-0000-000069290000}"/>
    <cellStyle name="Normal 12 3 3 3 5 3" xfId="10599" xr:uid="{00000000-0005-0000-0000-00006A290000}"/>
    <cellStyle name="Normal 12 3 3 3 6" xfId="10600" xr:uid="{00000000-0005-0000-0000-00006B290000}"/>
    <cellStyle name="Normal 12 3 3 3 6 2" xfId="10601" xr:uid="{00000000-0005-0000-0000-00006C290000}"/>
    <cellStyle name="Normal 12 3 3 3 6 3" xfId="10602" xr:uid="{00000000-0005-0000-0000-00006D290000}"/>
    <cellStyle name="Normal 12 3 3 3 7" xfId="10603" xr:uid="{00000000-0005-0000-0000-00006E290000}"/>
    <cellStyle name="Normal 12 3 3 3 8" xfId="10604" xr:uid="{00000000-0005-0000-0000-00006F290000}"/>
    <cellStyle name="Normal 12 3 3 3 9" xfId="10605" xr:uid="{00000000-0005-0000-0000-000070290000}"/>
    <cellStyle name="Normal 12 3 3 4" xfId="10606" xr:uid="{00000000-0005-0000-0000-000071290000}"/>
    <cellStyle name="Normal 12 3 3 4 2" xfId="10607" xr:uid="{00000000-0005-0000-0000-000072290000}"/>
    <cellStyle name="Normal 12 3 3 4 2 2" xfId="10608" xr:uid="{00000000-0005-0000-0000-000073290000}"/>
    <cellStyle name="Normal 12 3 3 4 2 3" xfId="10609" xr:uid="{00000000-0005-0000-0000-000074290000}"/>
    <cellStyle name="Normal 12 3 3 4 3" xfId="10610" xr:uid="{00000000-0005-0000-0000-000075290000}"/>
    <cellStyle name="Normal 12 3 3 4 4" xfId="10611" xr:uid="{00000000-0005-0000-0000-000076290000}"/>
    <cellStyle name="Normal 12 3 3 5" xfId="10612" xr:uid="{00000000-0005-0000-0000-000077290000}"/>
    <cellStyle name="Normal 12 3 3 5 2" xfId="10613" xr:uid="{00000000-0005-0000-0000-000078290000}"/>
    <cellStyle name="Normal 12 3 3 5 2 2" xfId="10614" xr:uid="{00000000-0005-0000-0000-000079290000}"/>
    <cellStyle name="Normal 12 3 3 5 2 3" xfId="10615" xr:uid="{00000000-0005-0000-0000-00007A290000}"/>
    <cellStyle name="Normal 12 3 3 5 3" xfId="10616" xr:uid="{00000000-0005-0000-0000-00007B290000}"/>
    <cellStyle name="Normal 12 3 3 5 4" xfId="10617" xr:uid="{00000000-0005-0000-0000-00007C290000}"/>
    <cellStyle name="Normal 12 3 3 6" xfId="10618" xr:uid="{00000000-0005-0000-0000-00007D290000}"/>
    <cellStyle name="Normal 12 3 3 6 2" xfId="10619" xr:uid="{00000000-0005-0000-0000-00007E290000}"/>
    <cellStyle name="Normal 12 3 3 6 2 2" xfId="10620" xr:uid="{00000000-0005-0000-0000-00007F290000}"/>
    <cellStyle name="Normal 12 3 3 6 2 3" xfId="10621" xr:uid="{00000000-0005-0000-0000-000080290000}"/>
    <cellStyle name="Normal 12 3 3 6 3" xfId="10622" xr:uid="{00000000-0005-0000-0000-000081290000}"/>
    <cellStyle name="Normal 12 3 3 6 4" xfId="10623" xr:uid="{00000000-0005-0000-0000-000082290000}"/>
    <cellStyle name="Normal 12 3 3 7" xfId="10624" xr:uid="{00000000-0005-0000-0000-000083290000}"/>
    <cellStyle name="Normal 12 3 3 7 2" xfId="10625" xr:uid="{00000000-0005-0000-0000-000084290000}"/>
    <cellStyle name="Normal 12 3 3 7 3" xfId="10626" xr:uid="{00000000-0005-0000-0000-000085290000}"/>
    <cellStyle name="Normal 12 3 3 8" xfId="10627" xr:uid="{00000000-0005-0000-0000-000086290000}"/>
    <cellStyle name="Normal 12 3 3 8 2" xfId="10628" xr:uid="{00000000-0005-0000-0000-000087290000}"/>
    <cellStyle name="Normal 12 3 3 8 3" xfId="10629" xr:uid="{00000000-0005-0000-0000-000088290000}"/>
    <cellStyle name="Normal 12 3 3 9" xfId="10630" xr:uid="{00000000-0005-0000-0000-000089290000}"/>
    <cellStyle name="Normal 12 3 4" xfId="10631" xr:uid="{00000000-0005-0000-0000-00008A290000}"/>
    <cellStyle name="Normal 12 3 4 10" xfId="10632" xr:uid="{00000000-0005-0000-0000-00008B290000}"/>
    <cellStyle name="Normal 12 3 4 11" xfId="10633" xr:uid="{00000000-0005-0000-0000-00008C290000}"/>
    <cellStyle name="Normal 12 3 4 2" xfId="10634" xr:uid="{00000000-0005-0000-0000-00008D290000}"/>
    <cellStyle name="Normal 12 3 4 2 10" xfId="10635" xr:uid="{00000000-0005-0000-0000-00008E290000}"/>
    <cellStyle name="Normal 12 3 4 2 2" xfId="10636" xr:uid="{00000000-0005-0000-0000-00008F290000}"/>
    <cellStyle name="Normal 12 3 4 2 2 2" xfId="10637" xr:uid="{00000000-0005-0000-0000-000090290000}"/>
    <cellStyle name="Normal 12 3 4 2 2 2 2" xfId="10638" xr:uid="{00000000-0005-0000-0000-000091290000}"/>
    <cellStyle name="Normal 12 3 4 2 2 2 3" xfId="10639" xr:uid="{00000000-0005-0000-0000-000092290000}"/>
    <cellStyle name="Normal 12 3 4 2 2 3" xfId="10640" xr:uid="{00000000-0005-0000-0000-000093290000}"/>
    <cellStyle name="Normal 12 3 4 2 2 4" xfId="10641" xr:uid="{00000000-0005-0000-0000-000094290000}"/>
    <cellStyle name="Normal 12 3 4 2 3" xfId="10642" xr:uid="{00000000-0005-0000-0000-000095290000}"/>
    <cellStyle name="Normal 12 3 4 2 3 2" xfId="10643" xr:uid="{00000000-0005-0000-0000-000096290000}"/>
    <cellStyle name="Normal 12 3 4 2 3 2 2" xfId="10644" xr:uid="{00000000-0005-0000-0000-000097290000}"/>
    <cellStyle name="Normal 12 3 4 2 3 2 3" xfId="10645" xr:uid="{00000000-0005-0000-0000-000098290000}"/>
    <cellStyle name="Normal 12 3 4 2 3 3" xfId="10646" xr:uid="{00000000-0005-0000-0000-000099290000}"/>
    <cellStyle name="Normal 12 3 4 2 3 4" xfId="10647" xr:uid="{00000000-0005-0000-0000-00009A290000}"/>
    <cellStyle name="Normal 12 3 4 2 4" xfId="10648" xr:uid="{00000000-0005-0000-0000-00009B290000}"/>
    <cellStyle name="Normal 12 3 4 2 4 2" xfId="10649" xr:uid="{00000000-0005-0000-0000-00009C290000}"/>
    <cellStyle name="Normal 12 3 4 2 4 2 2" xfId="10650" xr:uid="{00000000-0005-0000-0000-00009D290000}"/>
    <cellStyle name="Normal 12 3 4 2 4 2 3" xfId="10651" xr:uid="{00000000-0005-0000-0000-00009E290000}"/>
    <cellStyle name="Normal 12 3 4 2 4 3" xfId="10652" xr:uid="{00000000-0005-0000-0000-00009F290000}"/>
    <cellStyle name="Normal 12 3 4 2 4 4" xfId="10653" xr:uid="{00000000-0005-0000-0000-0000A0290000}"/>
    <cellStyle name="Normal 12 3 4 2 5" xfId="10654" xr:uid="{00000000-0005-0000-0000-0000A1290000}"/>
    <cellStyle name="Normal 12 3 4 2 5 2" xfId="10655" xr:uid="{00000000-0005-0000-0000-0000A2290000}"/>
    <cellStyle name="Normal 12 3 4 2 5 2 2" xfId="10656" xr:uid="{00000000-0005-0000-0000-0000A3290000}"/>
    <cellStyle name="Normal 12 3 4 2 5 2 3" xfId="10657" xr:uid="{00000000-0005-0000-0000-0000A4290000}"/>
    <cellStyle name="Normal 12 3 4 2 5 3" xfId="10658" xr:uid="{00000000-0005-0000-0000-0000A5290000}"/>
    <cellStyle name="Normal 12 3 4 2 5 4" xfId="10659" xr:uid="{00000000-0005-0000-0000-0000A6290000}"/>
    <cellStyle name="Normal 12 3 4 2 6" xfId="10660" xr:uid="{00000000-0005-0000-0000-0000A7290000}"/>
    <cellStyle name="Normal 12 3 4 2 6 2" xfId="10661" xr:uid="{00000000-0005-0000-0000-0000A8290000}"/>
    <cellStyle name="Normal 12 3 4 2 6 3" xfId="10662" xr:uid="{00000000-0005-0000-0000-0000A9290000}"/>
    <cellStyle name="Normal 12 3 4 2 7" xfId="10663" xr:uid="{00000000-0005-0000-0000-0000AA290000}"/>
    <cellStyle name="Normal 12 3 4 2 7 2" xfId="10664" xr:uid="{00000000-0005-0000-0000-0000AB290000}"/>
    <cellStyle name="Normal 12 3 4 2 7 3" xfId="10665" xr:uid="{00000000-0005-0000-0000-0000AC290000}"/>
    <cellStyle name="Normal 12 3 4 2 8" xfId="10666" xr:uid="{00000000-0005-0000-0000-0000AD290000}"/>
    <cellStyle name="Normal 12 3 4 2 9" xfId="10667" xr:uid="{00000000-0005-0000-0000-0000AE290000}"/>
    <cellStyle name="Normal 12 3 4 3" xfId="10668" xr:uid="{00000000-0005-0000-0000-0000AF290000}"/>
    <cellStyle name="Normal 12 3 4 3 2" xfId="10669" xr:uid="{00000000-0005-0000-0000-0000B0290000}"/>
    <cellStyle name="Normal 12 3 4 3 2 2" xfId="10670" xr:uid="{00000000-0005-0000-0000-0000B1290000}"/>
    <cellStyle name="Normal 12 3 4 3 2 2 2" xfId="10671" xr:uid="{00000000-0005-0000-0000-0000B2290000}"/>
    <cellStyle name="Normal 12 3 4 3 2 2 3" xfId="10672" xr:uid="{00000000-0005-0000-0000-0000B3290000}"/>
    <cellStyle name="Normal 12 3 4 3 2 3" xfId="10673" xr:uid="{00000000-0005-0000-0000-0000B4290000}"/>
    <cellStyle name="Normal 12 3 4 3 2 4" xfId="10674" xr:uid="{00000000-0005-0000-0000-0000B5290000}"/>
    <cellStyle name="Normal 12 3 4 3 3" xfId="10675" xr:uid="{00000000-0005-0000-0000-0000B6290000}"/>
    <cellStyle name="Normal 12 3 4 3 3 2" xfId="10676" xr:uid="{00000000-0005-0000-0000-0000B7290000}"/>
    <cellStyle name="Normal 12 3 4 3 3 2 2" xfId="10677" xr:uid="{00000000-0005-0000-0000-0000B8290000}"/>
    <cellStyle name="Normal 12 3 4 3 3 2 3" xfId="10678" xr:uid="{00000000-0005-0000-0000-0000B9290000}"/>
    <cellStyle name="Normal 12 3 4 3 3 3" xfId="10679" xr:uid="{00000000-0005-0000-0000-0000BA290000}"/>
    <cellStyle name="Normal 12 3 4 3 3 4" xfId="10680" xr:uid="{00000000-0005-0000-0000-0000BB290000}"/>
    <cellStyle name="Normal 12 3 4 3 4" xfId="10681" xr:uid="{00000000-0005-0000-0000-0000BC290000}"/>
    <cellStyle name="Normal 12 3 4 3 4 2" xfId="10682" xr:uid="{00000000-0005-0000-0000-0000BD290000}"/>
    <cellStyle name="Normal 12 3 4 3 4 2 2" xfId="10683" xr:uid="{00000000-0005-0000-0000-0000BE290000}"/>
    <cellStyle name="Normal 12 3 4 3 4 2 3" xfId="10684" xr:uid="{00000000-0005-0000-0000-0000BF290000}"/>
    <cellStyle name="Normal 12 3 4 3 4 3" xfId="10685" xr:uid="{00000000-0005-0000-0000-0000C0290000}"/>
    <cellStyle name="Normal 12 3 4 3 4 4" xfId="10686" xr:uid="{00000000-0005-0000-0000-0000C1290000}"/>
    <cellStyle name="Normal 12 3 4 3 5" xfId="10687" xr:uid="{00000000-0005-0000-0000-0000C2290000}"/>
    <cellStyle name="Normal 12 3 4 3 5 2" xfId="10688" xr:uid="{00000000-0005-0000-0000-0000C3290000}"/>
    <cellStyle name="Normal 12 3 4 3 5 3" xfId="10689" xr:uid="{00000000-0005-0000-0000-0000C4290000}"/>
    <cellStyle name="Normal 12 3 4 3 6" xfId="10690" xr:uid="{00000000-0005-0000-0000-0000C5290000}"/>
    <cellStyle name="Normal 12 3 4 3 6 2" xfId="10691" xr:uid="{00000000-0005-0000-0000-0000C6290000}"/>
    <cellStyle name="Normal 12 3 4 3 6 3" xfId="10692" xr:uid="{00000000-0005-0000-0000-0000C7290000}"/>
    <cellStyle name="Normal 12 3 4 3 7" xfId="10693" xr:uid="{00000000-0005-0000-0000-0000C8290000}"/>
    <cellStyle name="Normal 12 3 4 3 8" xfId="10694" xr:uid="{00000000-0005-0000-0000-0000C9290000}"/>
    <cellStyle name="Normal 12 3 4 3 9" xfId="10695" xr:uid="{00000000-0005-0000-0000-0000CA290000}"/>
    <cellStyle name="Normal 12 3 4 4" xfId="10696" xr:uid="{00000000-0005-0000-0000-0000CB290000}"/>
    <cellStyle name="Normal 12 3 4 4 2" xfId="10697" xr:uid="{00000000-0005-0000-0000-0000CC290000}"/>
    <cellStyle name="Normal 12 3 4 4 2 2" xfId="10698" xr:uid="{00000000-0005-0000-0000-0000CD290000}"/>
    <cellStyle name="Normal 12 3 4 4 2 3" xfId="10699" xr:uid="{00000000-0005-0000-0000-0000CE290000}"/>
    <cellStyle name="Normal 12 3 4 4 3" xfId="10700" xr:uid="{00000000-0005-0000-0000-0000CF290000}"/>
    <cellStyle name="Normal 12 3 4 4 4" xfId="10701" xr:uid="{00000000-0005-0000-0000-0000D0290000}"/>
    <cellStyle name="Normal 12 3 4 5" xfId="10702" xr:uid="{00000000-0005-0000-0000-0000D1290000}"/>
    <cellStyle name="Normal 12 3 4 5 2" xfId="10703" xr:uid="{00000000-0005-0000-0000-0000D2290000}"/>
    <cellStyle name="Normal 12 3 4 5 2 2" xfId="10704" xr:uid="{00000000-0005-0000-0000-0000D3290000}"/>
    <cellStyle name="Normal 12 3 4 5 2 3" xfId="10705" xr:uid="{00000000-0005-0000-0000-0000D4290000}"/>
    <cellStyle name="Normal 12 3 4 5 3" xfId="10706" xr:uid="{00000000-0005-0000-0000-0000D5290000}"/>
    <cellStyle name="Normal 12 3 4 5 4" xfId="10707" xr:uid="{00000000-0005-0000-0000-0000D6290000}"/>
    <cellStyle name="Normal 12 3 4 6" xfId="10708" xr:uid="{00000000-0005-0000-0000-0000D7290000}"/>
    <cellStyle name="Normal 12 3 4 6 2" xfId="10709" xr:uid="{00000000-0005-0000-0000-0000D8290000}"/>
    <cellStyle name="Normal 12 3 4 6 2 2" xfId="10710" xr:uid="{00000000-0005-0000-0000-0000D9290000}"/>
    <cellStyle name="Normal 12 3 4 6 2 3" xfId="10711" xr:uid="{00000000-0005-0000-0000-0000DA290000}"/>
    <cellStyle name="Normal 12 3 4 6 3" xfId="10712" xr:uid="{00000000-0005-0000-0000-0000DB290000}"/>
    <cellStyle name="Normal 12 3 4 6 4" xfId="10713" xr:uid="{00000000-0005-0000-0000-0000DC290000}"/>
    <cellStyle name="Normal 12 3 4 7" xfId="10714" xr:uid="{00000000-0005-0000-0000-0000DD290000}"/>
    <cellStyle name="Normal 12 3 4 7 2" xfId="10715" xr:uid="{00000000-0005-0000-0000-0000DE290000}"/>
    <cellStyle name="Normal 12 3 4 7 3" xfId="10716" xr:uid="{00000000-0005-0000-0000-0000DF290000}"/>
    <cellStyle name="Normal 12 3 4 8" xfId="10717" xr:uid="{00000000-0005-0000-0000-0000E0290000}"/>
    <cellStyle name="Normal 12 3 4 8 2" xfId="10718" xr:uid="{00000000-0005-0000-0000-0000E1290000}"/>
    <cellStyle name="Normal 12 3 4 8 3" xfId="10719" xr:uid="{00000000-0005-0000-0000-0000E2290000}"/>
    <cellStyle name="Normal 12 3 4 9" xfId="10720" xr:uid="{00000000-0005-0000-0000-0000E3290000}"/>
    <cellStyle name="Normal 12 3 5" xfId="10721" xr:uid="{00000000-0005-0000-0000-0000E4290000}"/>
    <cellStyle name="Normal 12 3 5 10" xfId="10722" xr:uid="{00000000-0005-0000-0000-0000E5290000}"/>
    <cellStyle name="Normal 12 3 5 2" xfId="10723" xr:uid="{00000000-0005-0000-0000-0000E6290000}"/>
    <cellStyle name="Normal 12 3 5 2 2" xfId="10724" xr:uid="{00000000-0005-0000-0000-0000E7290000}"/>
    <cellStyle name="Normal 12 3 5 2 2 2" xfId="10725" xr:uid="{00000000-0005-0000-0000-0000E8290000}"/>
    <cellStyle name="Normal 12 3 5 2 2 3" xfId="10726" xr:uid="{00000000-0005-0000-0000-0000E9290000}"/>
    <cellStyle name="Normal 12 3 5 2 3" xfId="10727" xr:uid="{00000000-0005-0000-0000-0000EA290000}"/>
    <cellStyle name="Normal 12 3 5 2 4" xfId="10728" xr:uid="{00000000-0005-0000-0000-0000EB290000}"/>
    <cellStyle name="Normal 12 3 5 3" xfId="10729" xr:uid="{00000000-0005-0000-0000-0000EC290000}"/>
    <cellStyle name="Normal 12 3 5 3 2" xfId="10730" xr:uid="{00000000-0005-0000-0000-0000ED290000}"/>
    <cellStyle name="Normal 12 3 5 3 2 2" xfId="10731" xr:uid="{00000000-0005-0000-0000-0000EE290000}"/>
    <cellStyle name="Normal 12 3 5 3 2 3" xfId="10732" xr:uid="{00000000-0005-0000-0000-0000EF290000}"/>
    <cellStyle name="Normal 12 3 5 3 3" xfId="10733" xr:uid="{00000000-0005-0000-0000-0000F0290000}"/>
    <cellStyle name="Normal 12 3 5 3 4" xfId="10734" xr:uid="{00000000-0005-0000-0000-0000F1290000}"/>
    <cellStyle name="Normal 12 3 5 4" xfId="10735" xr:uid="{00000000-0005-0000-0000-0000F2290000}"/>
    <cellStyle name="Normal 12 3 5 4 2" xfId="10736" xr:uid="{00000000-0005-0000-0000-0000F3290000}"/>
    <cellStyle name="Normal 12 3 5 4 2 2" xfId="10737" xr:uid="{00000000-0005-0000-0000-0000F4290000}"/>
    <cellStyle name="Normal 12 3 5 4 2 3" xfId="10738" xr:uid="{00000000-0005-0000-0000-0000F5290000}"/>
    <cellStyle name="Normal 12 3 5 4 3" xfId="10739" xr:uid="{00000000-0005-0000-0000-0000F6290000}"/>
    <cellStyle name="Normal 12 3 5 4 4" xfId="10740" xr:uid="{00000000-0005-0000-0000-0000F7290000}"/>
    <cellStyle name="Normal 12 3 5 5" xfId="10741" xr:uid="{00000000-0005-0000-0000-0000F8290000}"/>
    <cellStyle name="Normal 12 3 5 5 2" xfId="10742" xr:uid="{00000000-0005-0000-0000-0000F9290000}"/>
    <cellStyle name="Normal 12 3 5 5 2 2" xfId="10743" xr:uid="{00000000-0005-0000-0000-0000FA290000}"/>
    <cellStyle name="Normal 12 3 5 5 2 3" xfId="10744" xr:uid="{00000000-0005-0000-0000-0000FB290000}"/>
    <cellStyle name="Normal 12 3 5 5 3" xfId="10745" xr:uid="{00000000-0005-0000-0000-0000FC290000}"/>
    <cellStyle name="Normal 12 3 5 5 4" xfId="10746" xr:uid="{00000000-0005-0000-0000-0000FD290000}"/>
    <cellStyle name="Normal 12 3 5 6" xfId="10747" xr:uid="{00000000-0005-0000-0000-0000FE290000}"/>
    <cellStyle name="Normal 12 3 5 6 2" xfId="10748" xr:uid="{00000000-0005-0000-0000-0000FF290000}"/>
    <cellStyle name="Normal 12 3 5 6 3" xfId="10749" xr:uid="{00000000-0005-0000-0000-0000002A0000}"/>
    <cellStyle name="Normal 12 3 5 7" xfId="10750" xr:uid="{00000000-0005-0000-0000-0000012A0000}"/>
    <cellStyle name="Normal 12 3 5 7 2" xfId="10751" xr:uid="{00000000-0005-0000-0000-0000022A0000}"/>
    <cellStyle name="Normal 12 3 5 7 3" xfId="10752" xr:uid="{00000000-0005-0000-0000-0000032A0000}"/>
    <cellStyle name="Normal 12 3 5 8" xfId="10753" xr:uid="{00000000-0005-0000-0000-0000042A0000}"/>
    <cellStyle name="Normal 12 3 5 9" xfId="10754" xr:uid="{00000000-0005-0000-0000-0000052A0000}"/>
    <cellStyle name="Normal 12 3 6" xfId="10755" xr:uid="{00000000-0005-0000-0000-0000062A0000}"/>
    <cellStyle name="Normal 12 3 6 2" xfId="10756" xr:uid="{00000000-0005-0000-0000-0000072A0000}"/>
    <cellStyle name="Normal 12 3 6 2 2" xfId="10757" xr:uid="{00000000-0005-0000-0000-0000082A0000}"/>
    <cellStyle name="Normal 12 3 6 2 2 2" xfId="10758" xr:uid="{00000000-0005-0000-0000-0000092A0000}"/>
    <cellStyle name="Normal 12 3 6 2 2 3" xfId="10759" xr:uid="{00000000-0005-0000-0000-00000A2A0000}"/>
    <cellStyle name="Normal 12 3 6 2 3" xfId="10760" xr:uid="{00000000-0005-0000-0000-00000B2A0000}"/>
    <cellStyle name="Normal 12 3 6 2 4" xfId="10761" xr:uid="{00000000-0005-0000-0000-00000C2A0000}"/>
    <cellStyle name="Normal 12 3 6 3" xfId="10762" xr:uid="{00000000-0005-0000-0000-00000D2A0000}"/>
    <cellStyle name="Normal 12 3 6 3 2" xfId="10763" xr:uid="{00000000-0005-0000-0000-00000E2A0000}"/>
    <cellStyle name="Normal 12 3 6 3 2 2" xfId="10764" xr:uid="{00000000-0005-0000-0000-00000F2A0000}"/>
    <cellStyle name="Normal 12 3 6 3 2 3" xfId="10765" xr:uid="{00000000-0005-0000-0000-0000102A0000}"/>
    <cellStyle name="Normal 12 3 6 3 3" xfId="10766" xr:uid="{00000000-0005-0000-0000-0000112A0000}"/>
    <cellStyle name="Normal 12 3 6 3 4" xfId="10767" xr:uid="{00000000-0005-0000-0000-0000122A0000}"/>
    <cellStyle name="Normal 12 3 6 4" xfId="10768" xr:uid="{00000000-0005-0000-0000-0000132A0000}"/>
    <cellStyle name="Normal 12 3 6 4 2" xfId="10769" xr:uid="{00000000-0005-0000-0000-0000142A0000}"/>
    <cellStyle name="Normal 12 3 6 4 2 2" xfId="10770" xr:uid="{00000000-0005-0000-0000-0000152A0000}"/>
    <cellStyle name="Normal 12 3 6 4 2 3" xfId="10771" xr:uid="{00000000-0005-0000-0000-0000162A0000}"/>
    <cellStyle name="Normal 12 3 6 4 3" xfId="10772" xr:uid="{00000000-0005-0000-0000-0000172A0000}"/>
    <cellStyle name="Normal 12 3 6 4 4" xfId="10773" xr:uid="{00000000-0005-0000-0000-0000182A0000}"/>
    <cellStyle name="Normal 12 3 6 5" xfId="10774" xr:uid="{00000000-0005-0000-0000-0000192A0000}"/>
    <cellStyle name="Normal 12 3 6 5 2" xfId="10775" xr:uid="{00000000-0005-0000-0000-00001A2A0000}"/>
    <cellStyle name="Normal 12 3 6 5 3" xfId="10776" xr:uid="{00000000-0005-0000-0000-00001B2A0000}"/>
    <cellStyle name="Normal 12 3 6 6" xfId="10777" xr:uid="{00000000-0005-0000-0000-00001C2A0000}"/>
    <cellStyle name="Normal 12 3 6 6 2" xfId="10778" xr:uid="{00000000-0005-0000-0000-00001D2A0000}"/>
    <cellStyle name="Normal 12 3 6 6 3" xfId="10779" xr:uid="{00000000-0005-0000-0000-00001E2A0000}"/>
    <cellStyle name="Normal 12 3 6 7" xfId="10780" xr:uid="{00000000-0005-0000-0000-00001F2A0000}"/>
    <cellStyle name="Normal 12 3 6 8" xfId="10781" xr:uid="{00000000-0005-0000-0000-0000202A0000}"/>
    <cellStyle name="Normal 12 3 6 9" xfId="10782" xr:uid="{00000000-0005-0000-0000-0000212A0000}"/>
    <cellStyle name="Normal 12 3 7" xfId="10783" xr:uid="{00000000-0005-0000-0000-0000222A0000}"/>
    <cellStyle name="Normal 12 3 7 2" xfId="10784" xr:uid="{00000000-0005-0000-0000-0000232A0000}"/>
    <cellStyle name="Normal 12 3 7 2 2" xfId="10785" xr:uid="{00000000-0005-0000-0000-0000242A0000}"/>
    <cellStyle name="Normal 12 3 7 2 3" xfId="10786" xr:uid="{00000000-0005-0000-0000-0000252A0000}"/>
    <cellStyle name="Normal 12 3 7 3" xfId="10787" xr:uid="{00000000-0005-0000-0000-0000262A0000}"/>
    <cellStyle name="Normal 12 3 7 4" xfId="10788" xr:uid="{00000000-0005-0000-0000-0000272A0000}"/>
    <cellStyle name="Normal 12 3 8" xfId="10789" xr:uid="{00000000-0005-0000-0000-0000282A0000}"/>
    <cellStyle name="Normal 12 3 8 2" xfId="10790" xr:uid="{00000000-0005-0000-0000-0000292A0000}"/>
    <cellStyle name="Normal 12 3 8 2 2" xfId="10791" xr:uid="{00000000-0005-0000-0000-00002A2A0000}"/>
    <cellStyle name="Normal 12 3 8 2 3" xfId="10792" xr:uid="{00000000-0005-0000-0000-00002B2A0000}"/>
    <cellStyle name="Normal 12 3 8 3" xfId="10793" xr:uid="{00000000-0005-0000-0000-00002C2A0000}"/>
    <cellStyle name="Normal 12 3 8 4" xfId="10794" xr:uid="{00000000-0005-0000-0000-00002D2A0000}"/>
    <cellStyle name="Normal 12 3 9" xfId="10795" xr:uid="{00000000-0005-0000-0000-00002E2A0000}"/>
    <cellStyle name="Normal 12 3 9 2" xfId="10796" xr:uid="{00000000-0005-0000-0000-00002F2A0000}"/>
    <cellStyle name="Normal 12 3 9 2 2" xfId="10797" xr:uid="{00000000-0005-0000-0000-0000302A0000}"/>
    <cellStyle name="Normal 12 3 9 2 3" xfId="10798" xr:uid="{00000000-0005-0000-0000-0000312A0000}"/>
    <cellStyle name="Normal 12 3 9 3" xfId="10799" xr:uid="{00000000-0005-0000-0000-0000322A0000}"/>
    <cellStyle name="Normal 12 3 9 4" xfId="10800" xr:uid="{00000000-0005-0000-0000-0000332A0000}"/>
    <cellStyle name="Normal 12 4" xfId="10801" xr:uid="{00000000-0005-0000-0000-0000342A0000}"/>
    <cellStyle name="Normal 12 4 10" xfId="10802" xr:uid="{00000000-0005-0000-0000-0000352A0000}"/>
    <cellStyle name="Normal 12 4 10 2" xfId="10803" xr:uid="{00000000-0005-0000-0000-0000362A0000}"/>
    <cellStyle name="Normal 12 4 10 3" xfId="10804" xr:uid="{00000000-0005-0000-0000-0000372A0000}"/>
    <cellStyle name="Normal 12 4 11" xfId="10805" xr:uid="{00000000-0005-0000-0000-0000382A0000}"/>
    <cellStyle name="Normal 12 4 12" xfId="10806" xr:uid="{00000000-0005-0000-0000-0000392A0000}"/>
    <cellStyle name="Normal 12 4 13" xfId="10807" xr:uid="{00000000-0005-0000-0000-00003A2A0000}"/>
    <cellStyle name="Normal 12 4 2" xfId="10808" xr:uid="{00000000-0005-0000-0000-00003B2A0000}"/>
    <cellStyle name="Normal 12 4 2 10" xfId="10809" xr:uid="{00000000-0005-0000-0000-00003C2A0000}"/>
    <cellStyle name="Normal 12 4 2 11" xfId="10810" xr:uid="{00000000-0005-0000-0000-00003D2A0000}"/>
    <cellStyle name="Normal 12 4 2 2" xfId="10811" xr:uid="{00000000-0005-0000-0000-00003E2A0000}"/>
    <cellStyle name="Normal 12 4 2 2 10" xfId="10812" xr:uid="{00000000-0005-0000-0000-00003F2A0000}"/>
    <cellStyle name="Normal 12 4 2 2 2" xfId="10813" xr:uid="{00000000-0005-0000-0000-0000402A0000}"/>
    <cellStyle name="Normal 12 4 2 2 2 2" xfId="10814" xr:uid="{00000000-0005-0000-0000-0000412A0000}"/>
    <cellStyle name="Normal 12 4 2 2 2 2 2" xfId="10815" xr:uid="{00000000-0005-0000-0000-0000422A0000}"/>
    <cellStyle name="Normal 12 4 2 2 2 2 3" xfId="10816" xr:uid="{00000000-0005-0000-0000-0000432A0000}"/>
    <cellStyle name="Normal 12 4 2 2 2 3" xfId="10817" xr:uid="{00000000-0005-0000-0000-0000442A0000}"/>
    <cellStyle name="Normal 12 4 2 2 2 4" xfId="10818" xr:uid="{00000000-0005-0000-0000-0000452A0000}"/>
    <cellStyle name="Normal 12 4 2 2 3" xfId="10819" xr:uid="{00000000-0005-0000-0000-0000462A0000}"/>
    <cellStyle name="Normal 12 4 2 2 3 2" xfId="10820" xr:uid="{00000000-0005-0000-0000-0000472A0000}"/>
    <cellStyle name="Normal 12 4 2 2 3 2 2" xfId="10821" xr:uid="{00000000-0005-0000-0000-0000482A0000}"/>
    <cellStyle name="Normal 12 4 2 2 3 2 3" xfId="10822" xr:uid="{00000000-0005-0000-0000-0000492A0000}"/>
    <cellStyle name="Normal 12 4 2 2 3 3" xfId="10823" xr:uid="{00000000-0005-0000-0000-00004A2A0000}"/>
    <cellStyle name="Normal 12 4 2 2 3 4" xfId="10824" xr:uid="{00000000-0005-0000-0000-00004B2A0000}"/>
    <cellStyle name="Normal 12 4 2 2 4" xfId="10825" xr:uid="{00000000-0005-0000-0000-00004C2A0000}"/>
    <cellStyle name="Normal 12 4 2 2 4 2" xfId="10826" xr:uid="{00000000-0005-0000-0000-00004D2A0000}"/>
    <cellStyle name="Normal 12 4 2 2 4 2 2" xfId="10827" xr:uid="{00000000-0005-0000-0000-00004E2A0000}"/>
    <cellStyle name="Normal 12 4 2 2 4 2 3" xfId="10828" xr:uid="{00000000-0005-0000-0000-00004F2A0000}"/>
    <cellStyle name="Normal 12 4 2 2 4 3" xfId="10829" xr:uid="{00000000-0005-0000-0000-0000502A0000}"/>
    <cellStyle name="Normal 12 4 2 2 4 4" xfId="10830" xr:uid="{00000000-0005-0000-0000-0000512A0000}"/>
    <cellStyle name="Normal 12 4 2 2 5" xfId="10831" xr:uid="{00000000-0005-0000-0000-0000522A0000}"/>
    <cellStyle name="Normal 12 4 2 2 5 2" xfId="10832" xr:uid="{00000000-0005-0000-0000-0000532A0000}"/>
    <cellStyle name="Normal 12 4 2 2 5 2 2" xfId="10833" xr:uid="{00000000-0005-0000-0000-0000542A0000}"/>
    <cellStyle name="Normal 12 4 2 2 5 2 3" xfId="10834" xr:uid="{00000000-0005-0000-0000-0000552A0000}"/>
    <cellStyle name="Normal 12 4 2 2 5 3" xfId="10835" xr:uid="{00000000-0005-0000-0000-0000562A0000}"/>
    <cellStyle name="Normal 12 4 2 2 5 4" xfId="10836" xr:uid="{00000000-0005-0000-0000-0000572A0000}"/>
    <cellStyle name="Normal 12 4 2 2 6" xfId="10837" xr:uid="{00000000-0005-0000-0000-0000582A0000}"/>
    <cellStyle name="Normal 12 4 2 2 6 2" xfId="10838" xr:uid="{00000000-0005-0000-0000-0000592A0000}"/>
    <cellStyle name="Normal 12 4 2 2 6 3" xfId="10839" xr:uid="{00000000-0005-0000-0000-00005A2A0000}"/>
    <cellStyle name="Normal 12 4 2 2 7" xfId="10840" xr:uid="{00000000-0005-0000-0000-00005B2A0000}"/>
    <cellStyle name="Normal 12 4 2 2 7 2" xfId="10841" xr:uid="{00000000-0005-0000-0000-00005C2A0000}"/>
    <cellStyle name="Normal 12 4 2 2 7 3" xfId="10842" xr:uid="{00000000-0005-0000-0000-00005D2A0000}"/>
    <cellStyle name="Normal 12 4 2 2 8" xfId="10843" xr:uid="{00000000-0005-0000-0000-00005E2A0000}"/>
    <cellStyle name="Normal 12 4 2 2 9" xfId="10844" xr:uid="{00000000-0005-0000-0000-00005F2A0000}"/>
    <cellStyle name="Normal 12 4 2 3" xfId="10845" xr:uid="{00000000-0005-0000-0000-0000602A0000}"/>
    <cellStyle name="Normal 12 4 2 3 2" xfId="10846" xr:uid="{00000000-0005-0000-0000-0000612A0000}"/>
    <cellStyle name="Normal 12 4 2 3 2 2" xfId="10847" xr:uid="{00000000-0005-0000-0000-0000622A0000}"/>
    <cellStyle name="Normal 12 4 2 3 2 2 2" xfId="10848" xr:uid="{00000000-0005-0000-0000-0000632A0000}"/>
    <cellStyle name="Normal 12 4 2 3 2 2 3" xfId="10849" xr:uid="{00000000-0005-0000-0000-0000642A0000}"/>
    <cellStyle name="Normal 12 4 2 3 2 3" xfId="10850" xr:uid="{00000000-0005-0000-0000-0000652A0000}"/>
    <cellStyle name="Normal 12 4 2 3 2 4" xfId="10851" xr:uid="{00000000-0005-0000-0000-0000662A0000}"/>
    <cellStyle name="Normal 12 4 2 3 3" xfId="10852" xr:uid="{00000000-0005-0000-0000-0000672A0000}"/>
    <cellStyle name="Normal 12 4 2 3 3 2" xfId="10853" xr:uid="{00000000-0005-0000-0000-0000682A0000}"/>
    <cellStyle name="Normal 12 4 2 3 3 2 2" xfId="10854" xr:uid="{00000000-0005-0000-0000-0000692A0000}"/>
    <cellStyle name="Normal 12 4 2 3 3 2 3" xfId="10855" xr:uid="{00000000-0005-0000-0000-00006A2A0000}"/>
    <cellStyle name="Normal 12 4 2 3 3 3" xfId="10856" xr:uid="{00000000-0005-0000-0000-00006B2A0000}"/>
    <cellStyle name="Normal 12 4 2 3 3 4" xfId="10857" xr:uid="{00000000-0005-0000-0000-00006C2A0000}"/>
    <cellStyle name="Normal 12 4 2 3 4" xfId="10858" xr:uid="{00000000-0005-0000-0000-00006D2A0000}"/>
    <cellStyle name="Normal 12 4 2 3 4 2" xfId="10859" xr:uid="{00000000-0005-0000-0000-00006E2A0000}"/>
    <cellStyle name="Normal 12 4 2 3 4 2 2" xfId="10860" xr:uid="{00000000-0005-0000-0000-00006F2A0000}"/>
    <cellStyle name="Normal 12 4 2 3 4 2 3" xfId="10861" xr:uid="{00000000-0005-0000-0000-0000702A0000}"/>
    <cellStyle name="Normal 12 4 2 3 4 3" xfId="10862" xr:uid="{00000000-0005-0000-0000-0000712A0000}"/>
    <cellStyle name="Normal 12 4 2 3 4 4" xfId="10863" xr:uid="{00000000-0005-0000-0000-0000722A0000}"/>
    <cellStyle name="Normal 12 4 2 3 5" xfId="10864" xr:uid="{00000000-0005-0000-0000-0000732A0000}"/>
    <cellStyle name="Normal 12 4 2 3 5 2" xfId="10865" xr:uid="{00000000-0005-0000-0000-0000742A0000}"/>
    <cellStyle name="Normal 12 4 2 3 5 3" xfId="10866" xr:uid="{00000000-0005-0000-0000-0000752A0000}"/>
    <cellStyle name="Normal 12 4 2 3 6" xfId="10867" xr:uid="{00000000-0005-0000-0000-0000762A0000}"/>
    <cellStyle name="Normal 12 4 2 3 6 2" xfId="10868" xr:uid="{00000000-0005-0000-0000-0000772A0000}"/>
    <cellStyle name="Normal 12 4 2 3 6 3" xfId="10869" xr:uid="{00000000-0005-0000-0000-0000782A0000}"/>
    <cellStyle name="Normal 12 4 2 3 7" xfId="10870" xr:uid="{00000000-0005-0000-0000-0000792A0000}"/>
    <cellStyle name="Normal 12 4 2 3 8" xfId="10871" xr:uid="{00000000-0005-0000-0000-00007A2A0000}"/>
    <cellStyle name="Normal 12 4 2 3 9" xfId="10872" xr:uid="{00000000-0005-0000-0000-00007B2A0000}"/>
    <cellStyle name="Normal 12 4 2 4" xfId="10873" xr:uid="{00000000-0005-0000-0000-00007C2A0000}"/>
    <cellStyle name="Normal 12 4 2 4 2" xfId="10874" xr:uid="{00000000-0005-0000-0000-00007D2A0000}"/>
    <cellStyle name="Normal 12 4 2 4 2 2" xfId="10875" xr:uid="{00000000-0005-0000-0000-00007E2A0000}"/>
    <cellStyle name="Normal 12 4 2 4 2 3" xfId="10876" xr:uid="{00000000-0005-0000-0000-00007F2A0000}"/>
    <cellStyle name="Normal 12 4 2 4 3" xfId="10877" xr:uid="{00000000-0005-0000-0000-0000802A0000}"/>
    <cellStyle name="Normal 12 4 2 4 4" xfId="10878" xr:uid="{00000000-0005-0000-0000-0000812A0000}"/>
    <cellStyle name="Normal 12 4 2 5" xfId="10879" xr:uid="{00000000-0005-0000-0000-0000822A0000}"/>
    <cellStyle name="Normal 12 4 2 5 2" xfId="10880" xr:uid="{00000000-0005-0000-0000-0000832A0000}"/>
    <cellStyle name="Normal 12 4 2 5 2 2" xfId="10881" xr:uid="{00000000-0005-0000-0000-0000842A0000}"/>
    <cellStyle name="Normal 12 4 2 5 2 3" xfId="10882" xr:uid="{00000000-0005-0000-0000-0000852A0000}"/>
    <cellStyle name="Normal 12 4 2 5 3" xfId="10883" xr:uid="{00000000-0005-0000-0000-0000862A0000}"/>
    <cellStyle name="Normal 12 4 2 5 4" xfId="10884" xr:uid="{00000000-0005-0000-0000-0000872A0000}"/>
    <cellStyle name="Normal 12 4 2 6" xfId="10885" xr:uid="{00000000-0005-0000-0000-0000882A0000}"/>
    <cellStyle name="Normal 12 4 2 6 2" xfId="10886" xr:uid="{00000000-0005-0000-0000-0000892A0000}"/>
    <cellStyle name="Normal 12 4 2 6 2 2" xfId="10887" xr:uid="{00000000-0005-0000-0000-00008A2A0000}"/>
    <cellStyle name="Normal 12 4 2 6 2 3" xfId="10888" xr:uid="{00000000-0005-0000-0000-00008B2A0000}"/>
    <cellStyle name="Normal 12 4 2 6 3" xfId="10889" xr:uid="{00000000-0005-0000-0000-00008C2A0000}"/>
    <cellStyle name="Normal 12 4 2 6 4" xfId="10890" xr:uid="{00000000-0005-0000-0000-00008D2A0000}"/>
    <cellStyle name="Normal 12 4 2 7" xfId="10891" xr:uid="{00000000-0005-0000-0000-00008E2A0000}"/>
    <cellStyle name="Normal 12 4 2 7 2" xfId="10892" xr:uid="{00000000-0005-0000-0000-00008F2A0000}"/>
    <cellStyle name="Normal 12 4 2 7 3" xfId="10893" xr:uid="{00000000-0005-0000-0000-0000902A0000}"/>
    <cellStyle name="Normal 12 4 2 8" xfId="10894" xr:uid="{00000000-0005-0000-0000-0000912A0000}"/>
    <cellStyle name="Normal 12 4 2 8 2" xfId="10895" xr:uid="{00000000-0005-0000-0000-0000922A0000}"/>
    <cellStyle name="Normal 12 4 2 8 3" xfId="10896" xr:uid="{00000000-0005-0000-0000-0000932A0000}"/>
    <cellStyle name="Normal 12 4 2 9" xfId="10897" xr:uid="{00000000-0005-0000-0000-0000942A0000}"/>
    <cellStyle name="Normal 12 4 3" xfId="10898" xr:uid="{00000000-0005-0000-0000-0000952A0000}"/>
    <cellStyle name="Normal 12 4 3 10" xfId="10899" xr:uid="{00000000-0005-0000-0000-0000962A0000}"/>
    <cellStyle name="Normal 12 4 3 11" xfId="10900" xr:uid="{00000000-0005-0000-0000-0000972A0000}"/>
    <cellStyle name="Normal 12 4 3 2" xfId="10901" xr:uid="{00000000-0005-0000-0000-0000982A0000}"/>
    <cellStyle name="Normal 12 4 3 2 10" xfId="10902" xr:uid="{00000000-0005-0000-0000-0000992A0000}"/>
    <cellStyle name="Normal 12 4 3 2 2" xfId="10903" xr:uid="{00000000-0005-0000-0000-00009A2A0000}"/>
    <cellStyle name="Normal 12 4 3 2 2 2" xfId="10904" xr:uid="{00000000-0005-0000-0000-00009B2A0000}"/>
    <cellStyle name="Normal 12 4 3 2 2 2 2" xfId="10905" xr:uid="{00000000-0005-0000-0000-00009C2A0000}"/>
    <cellStyle name="Normal 12 4 3 2 2 2 3" xfId="10906" xr:uid="{00000000-0005-0000-0000-00009D2A0000}"/>
    <cellStyle name="Normal 12 4 3 2 2 3" xfId="10907" xr:uid="{00000000-0005-0000-0000-00009E2A0000}"/>
    <cellStyle name="Normal 12 4 3 2 2 4" xfId="10908" xr:uid="{00000000-0005-0000-0000-00009F2A0000}"/>
    <cellStyle name="Normal 12 4 3 2 3" xfId="10909" xr:uid="{00000000-0005-0000-0000-0000A02A0000}"/>
    <cellStyle name="Normal 12 4 3 2 3 2" xfId="10910" xr:uid="{00000000-0005-0000-0000-0000A12A0000}"/>
    <cellStyle name="Normal 12 4 3 2 3 2 2" xfId="10911" xr:uid="{00000000-0005-0000-0000-0000A22A0000}"/>
    <cellStyle name="Normal 12 4 3 2 3 2 3" xfId="10912" xr:uid="{00000000-0005-0000-0000-0000A32A0000}"/>
    <cellStyle name="Normal 12 4 3 2 3 3" xfId="10913" xr:uid="{00000000-0005-0000-0000-0000A42A0000}"/>
    <cellStyle name="Normal 12 4 3 2 3 4" xfId="10914" xr:uid="{00000000-0005-0000-0000-0000A52A0000}"/>
    <cellStyle name="Normal 12 4 3 2 4" xfId="10915" xr:uid="{00000000-0005-0000-0000-0000A62A0000}"/>
    <cellStyle name="Normal 12 4 3 2 4 2" xfId="10916" xr:uid="{00000000-0005-0000-0000-0000A72A0000}"/>
    <cellStyle name="Normal 12 4 3 2 4 2 2" xfId="10917" xr:uid="{00000000-0005-0000-0000-0000A82A0000}"/>
    <cellStyle name="Normal 12 4 3 2 4 2 3" xfId="10918" xr:uid="{00000000-0005-0000-0000-0000A92A0000}"/>
    <cellStyle name="Normal 12 4 3 2 4 3" xfId="10919" xr:uid="{00000000-0005-0000-0000-0000AA2A0000}"/>
    <cellStyle name="Normal 12 4 3 2 4 4" xfId="10920" xr:uid="{00000000-0005-0000-0000-0000AB2A0000}"/>
    <cellStyle name="Normal 12 4 3 2 5" xfId="10921" xr:uid="{00000000-0005-0000-0000-0000AC2A0000}"/>
    <cellStyle name="Normal 12 4 3 2 5 2" xfId="10922" xr:uid="{00000000-0005-0000-0000-0000AD2A0000}"/>
    <cellStyle name="Normal 12 4 3 2 5 2 2" xfId="10923" xr:uid="{00000000-0005-0000-0000-0000AE2A0000}"/>
    <cellStyle name="Normal 12 4 3 2 5 2 3" xfId="10924" xr:uid="{00000000-0005-0000-0000-0000AF2A0000}"/>
    <cellStyle name="Normal 12 4 3 2 5 3" xfId="10925" xr:uid="{00000000-0005-0000-0000-0000B02A0000}"/>
    <cellStyle name="Normal 12 4 3 2 5 4" xfId="10926" xr:uid="{00000000-0005-0000-0000-0000B12A0000}"/>
    <cellStyle name="Normal 12 4 3 2 6" xfId="10927" xr:uid="{00000000-0005-0000-0000-0000B22A0000}"/>
    <cellStyle name="Normal 12 4 3 2 6 2" xfId="10928" xr:uid="{00000000-0005-0000-0000-0000B32A0000}"/>
    <cellStyle name="Normal 12 4 3 2 6 3" xfId="10929" xr:uid="{00000000-0005-0000-0000-0000B42A0000}"/>
    <cellStyle name="Normal 12 4 3 2 7" xfId="10930" xr:uid="{00000000-0005-0000-0000-0000B52A0000}"/>
    <cellStyle name="Normal 12 4 3 2 7 2" xfId="10931" xr:uid="{00000000-0005-0000-0000-0000B62A0000}"/>
    <cellStyle name="Normal 12 4 3 2 7 3" xfId="10932" xr:uid="{00000000-0005-0000-0000-0000B72A0000}"/>
    <cellStyle name="Normal 12 4 3 2 8" xfId="10933" xr:uid="{00000000-0005-0000-0000-0000B82A0000}"/>
    <cellStyle name="Normal 12 4 3 2 9" xfId="10934" xr:uid="{00000000-0005-0000-0000-0000B92A0000}"/>
    <cellStyle name="Normal 12 4 3 3" xfId="10935" xr:uid="{00000000-0005-0000-0000-0000BA2A0000}"/>
    <cellStyle name="Normal 12 4 3 3 2" xfId="10936" xr:uid="{00000000-0005-0000-0000-0000BB2A0000}"/>
    <cellStyle name="Normal 12 4 3 3 2 2" xfId="10937" xr:uid="{00000000-0005-0000-0000-0000BC2A0000}"/>
    <cellStyle name="Normal 12 4 3 3 2 2 2" xfId="10938" xr:uid="{00000000-0005-0000-0000-0000BD2A0000}"/>
    <cellStyle name="Normal 12 4 3 3 2 2 3" xfId="10939" xr:uid="{00000000-0005-0000-0000-0000BE2A0000}"/>
    <cellStyle name="Normal 12 4 3 3 2 3" xfId="10940" xr:uid="{00000000-0005-0000-0000-0000BF2A0000}"/>
    <cellStyle name="Normal 12 4 3 3 2 4" xfId="10941" xr:uid="{00000000-0005-0000-0000-0000C02A0000}"/>
    <cellStyle name="Normal 12 4 3 3 3" xfId="10942" xr:uid="{00000000-0005-0000-0000-0000C12A0000}"/>
    <cellStyle name="Normal 12 4 3 3 3 2" xfId="10943" xr:uid="{00000000-0005-0000-0000-0000C22A0000}"/>
    <cellStyle name="Normal 12 4 3 3 3 2 2" xfId="10944" xr:uid="{00000000-0005-0000-0000-0000C32A0000}"/>
    <cellStyle name="Normal 12 4 3 3 3 2 3" xfId="10945" xr:uid="{00000000-0005-0000-0000-0000C42A0000}"/>
    <cellStyle name="Normal 12 4 3 3 3 3" xfId="10946" xr:uid="{00000000-0005-0000-0000-0000C52A0000}"/>
    <cellStyle name="Normal 12 4 3 3 3 4" xfId="10947" xr:uid="{00000000-0005-0000-0000-0000C62A0000}"/>
    <cellStyle name="Normal 12 4 3 3 4" xfId="10948" xr:uid="{00000000-0005-0000-0000-0000C72A0000}"/>
    <cellStyle name="Normal 12 4 3 3 4 2" xfId="10949" xr:uid="{00000000-0005-0000-0000-0000C82A0000}"/>
    <cellStyle name="Normal 12 4 3 3 4 2 2" xfId="10950" xr:uid="{00000000-0005-0000-0000-0000C92A0000}"/>
    <cellStyle name="Normal 12 4 3 3 4 2 3" xfId="10951" xr:uid="{00000000-0005-0000-0000-0000CA2A0000}"/>
    <cellStyle name="Normal 12 4 3 3 4 3" xfId="10952" xr:uid="{00000000-0005-0000-0000-0000CB2A0000}"/>
    <cellStyle name="Normal 12 4 3 3 4 4" xfId="10953" xr:uid="{00000000-0005-0000-0000-0000CC2A0000}"/>
    <cellStyle name="Normal 12 4 3 3 5" xfId="10954" xr:uid="{00000000-0005-0000-0000-0000CD2A0000}"/>
    <cellStyle name="Normal 12 4 3 3 5 2" xfId="10955" xr:uid="{00000000-0005-0000-0000-0000CE2A0000}"/>
    <cellStyle name="Normal 12 4 3 3 5 3" xfId="10956" xr:uid="{00000000-0005-0000-0000-0000CF2A0000}"/>
    <cellStyle name="Normal 12 4 3 3 6" xfId="10957" xr:uid="{00000000-0005-0000-0000-0000D02A0000}"/>
    <cellStyle name="Normal 12 4 3 3 6 2" xfId="10958" xr:uid="{00000000-0005-0000-0000-0000D12A0000}"/>
    <cellStyle name="Normal 12 4 3 3 6 3" xfId="10959" xr:uid="{00000000-0005-0000-0000-0000D22A0000}"/>
    <cellStyle name="Normal 12 4 3 3 7" xfId="10960" xr:uid="{00000000-0005-0000-0000-0000D32A0000}"/>
    <cellStyle name="Normal 12 4 3 3 8" xfId="10961" xr:uid="{00000000-0005-0000-0000-0000D42A0000}"/>
    <cellStyle name="Normal 12 4 3 3 9" xfId="10962" xr:uid="{00000000-0005-0000-0000-0000D52A0000}"/>
    <cellStyle name="Normal 12 4 3 4" xfId="10963" xr:uid="{00000000-0005-0000-0000-0000D62A0000}"/>
    <cellStyle name="Normal 12 4 3 4 2" xfId="10964" xr:uid="{00000000-0005-0000-0000-0000D72A0000}"/>
    <cellStyle name="Normal 12 4 3 4 2 2" xfId="10965" xr:uid="{00000000-0005-0000-0000-0000D82A0000}"/>
    <cellStyle name="Normal 12 4 3 4 2 3" xfId="10966" xr:uid="{00000000-0005-0000-0000-0000D92A0000}"/>
    <cellStyle name="Normal 12 4 3 4 3" xfId="10967" xr:uid="{00000000-0005-0000-0000-0000DA2A0000}"/>
    <cellStyle name="Normal 12 4 3 4 4" xfId="10968" xr:uid="{00000000-0005-0000-0000-0000DB2A0000}"/>
    <cellStyle name="Normal 12 4 3 5" xfId="10969" xr:uid="{00000000-0005-0000-0000-0000DC2A0000}"/>
    <cellStyle name="Normal 12 4 3 5 2" xfId="10970" xr:uid="{00000000-0005-0000-0000-0000DD2A0000}"/>
    <cellStyle name="Normal 12 4 3 5 2 2" xfId="10971" xr:uid="{00000000-0005-0000-0000-0000DE2A0000}"/>
    <cellStyle name="Normal 12 4 3 5 2 3" xfId="10972" xr:uid="{00000000-0005-0000-0000-0000DF2A0000}"/>
    <cellStyle name="Normal 12 4 3 5 3" xfId="10973" xr:uid="{00000000-0005-0000-0000-0000E02A0000}"/>
    <cellStyle name="Normal 12 4 3 5 4" xfId="10974" xr:uid="{00000000-0005-0000-0000-0000E12A0000}"/>
    <cellStyle name="Normal 12 4 3 6" xfId="10975" xr:uid="{00000000-0005-0000-0000-0000E22A0000}"/>
    <cellStyle name="Normal 12 4 3 6 2" xfId="10976" xr:uid="{00000000-0005-0000-0000-0000E32A0000}"/>
    <cellStyle name="Normal 12 4 3 6 2 2" xfId="10977" xr:uid="{00000000-0005-0000-0000-0000E42A0000}"/>
    <cellStyle name="Normal 12 4 3 6 2 3" xfId="10978" xr:uid="{00000000-0005-0000-0000-0000E52A0000}"/>
    <cellStyle name="Normal 12 4 3 6 3" xfId="10979" xr:uid="{00000000-0005-0000-0000-0000E62A0000}"/>
    <cellStyle name="Normal 12 4 3 6 4" xfId="10980" xr:uid="{00000000-0005-0000-0000-0000E72A0000}"/>
    <cellStyle name="Normal 12 4 3 7" xfId="10981" xr:uid="{00000000-0005-0000-0000-0000E82A0000}"/>
    <cellStyle name="Normal 12 4 3 7 2" xfId="10982" xr:uid="{00000000-0005-0000-0000-0000E92A0000}"/>
    <cellStyle name="Normal 12 4 3 7 3" xfId="10983" xr:uid="{00000000-0005-0000-0000-0000EA2A0000}"/>
    <cellStyle name="Normal 12 4 3 8" xfId="10984" xr:uid="{00000000-0005-0000-0000-0000EB2A0000}"/>
    <cellStyle name="Normal 12 4 3 8 2" xfId="10985" xr:uid="{00000000-0005-0000-0000-0000EC2A0000}"/>
    <cellStyle name="Normal 12 4 3 8 3" xfId="10986" xr:uid="{00000000-0005-0000-0000-0000ED2A0000}"/>
    <cellStyle name="Normal 12 4 3 9" xfId="10987" xr:uid="{00000000-0005-0000-0000-0000EE2A0000}"/>
    <cellStyle name="Normal 12 4 4" xfId="10988" xr:uid="{00000000-0005-0000-0000-0000EF2A0000}"/>
    <cellStyle name="Normal 12 4 4 10" xfId="10989" xr:uid="{00000000-0005-0000-0000-0000F02A0000}"/>
    <cellStyle name="Normal 12 4 4 2" xfId="10990" xr:uid="{00000000-0005-0000-0000-0000F12A0000}"/>
    <cellStyle name="Normal 12 4 4 2 2" xfId="10991" xr:uid="{00000000-0005-0000-0000-0000F22A0000}"/>
    <cellStyle name="Normal 12 4 4 2 2 2" xfId="10992" xr:uid="{00000000-0005-0000-0000-0000F32A0000}"/>
    <cellStyle name="Normal 12 4 4 2 2 3" xfId="10993" xr:uid="{00000000-0005-0000-0000-0000F42A0000}"/>
    <cellStyle name="Normal 12 4 4 2 3" xfId="10994" xr:uid="{00000000-0005-0000-0000-0000F52A0000}"/>
    <cellStyle name="Normal 12 4 4 2 4" xfId="10995" xr:uid="{00000000-0005-0000-0000-0000F62A0000}"/>
    <cellStyle name="Normal 12 4 4 3" xfId="10996" xr:uid="{00000000-0005-0000-0000-0000F72A0000}"/>
    <cellStyle name="Normal 12 4 4 3 2" xfId="10997" xr:uid="{00000000-0005-0000-0000-0000F82A0000}"/>
    <cellStyle name="Normal 12 4 4 3 2 2" xfId="10998" xr:uid="{00000000-0005-0000-0000-0000F92A0000}"/>
    <cellStyle name="Normal 12 4 4 3 2 3" xfId="10999" xr:uid="{00000000-0005-0000-0000-0000FA2A0000}"/>
    <cellStyle name="Normal 12 4 4 3 3" xfId="11000" xr:uid="{00000000-0005-0000-0000-0000FB2A0000}"/>
    <cellStyle name="Normal 12 4 4 3 4" xfId="11001" xr:uid="{00000000-0005-0000-0000-0000FC2A0000}"/>
    <cellStyle name="Normal 12 4 4 4" xfId="11002" xr:uid="{00000000-0005-0000-0000-0000FD2A0000}"/>
    <cellStyle name="Normal 12 4 4 4 2" xfId="11003" xr:uid="{00000000-0005-0000-0000-0000FE2A0000}"/>
    <cellStyle name="Normal 12 4 4 4 2 2" xfId="11004" xr:uid="{00000000-0005-0000-0000-0000FF2A0000}"/>
    <cellStyle name="Normal 12 4 4 4 2 3" xfId="11005" xr:uid="{00000000-0005-0000-0000-0000002B0000}"/>
    <cellStyle name="Normal 12 4 4 4 3" xfId="11006" xr:uid="{00000000-0005-0000-0000-0000012B0000}"/>
    <cellStyle name="Normal 12 4 4 4 4" xfId="11007" xr:uid="{00000000-0005-0000-0000-0000022B0000}"/>
    <cellStyle name="Normal 12 4 4 5" xfId="11008" xr:uid="{00000000-0005-0000-0000-0000032B0000}"/>
    <cellStyle name="Normal 12 4 4 5 2" xfId="11009" xr:uid="{00000000-0005-0000-0000-0000042B0000}"/>
    <cellStyle name="Normal 12 4 4 5 2 2" xfId="11010" xr:uid="{00000000-0005-0000-0000-0000052B0000}"/>
    <cellStyle name="Normal 12 4 4 5 2 3" xfId="11011" xr:uid="{00000000-0005-0000-0000-0000062B0000}"/>
    <cellStyle name="Normal 12 4 4 5 3" xfId="11012" xr:uid="{00000000-0005-0000-0000-0000072B0000}"/>
    <cellStyle name="Normal 12 4 4 5 4" xfId="11013" xr:uid="{00000000-0005-0000-0000-0000082B0000}"/>
    <cellStyle name="Normal 12 4 4 6" xfId="11014" xr:uid="{00000000-0005-0000-0000-0000092B0000}"/>
    <cellStyle name="Normal 12 4 4 6 2" xfId="11015" xr:uid="{00000000-0005-0000-0000-00000A2B0000}"/>
    <cellStyle name="Normal 12 4 4 6 3" xfId="11016" xr:uid="{00000000-0005-0000-0000-00000B2B0000}"/>
    <cellStyle name="Normal 12 4 4 7" xfId="11017" xr:uid="{00000000-0005-0000-0000-00000C2B0000}"/>
    <cellStyle name="Normal 12 4 4 7 2" xfId="11018" xr:uid="{00000000-0005-0000-0000-00000D2B0000}"/>
    <cellStyle name="Normal 12 4 4 7 3" xfId="11019" xr:uid="{00000000-0005-0000-0000-00000E2B0000}"/>
    <cellStyle name="Normal 12 4 4 8" xfId="11020" xr:uid="{00000000-0005-0000-0000-00000F2B0000}"/>
    <cellStyle name="Normal 12 4 4 9" xfId="11021" xr:uid="{00000000-0005-0000-0000-0000102B0000}"/>
    <cellStyle name="Normal 12 4 5" xfId="11022" xr:uid="{00000000-0005-0000-0000-0000112B0000}"/>
    <cellStyle name="Normal 12 4 5 2" xfId="11023" xr:uid="{00000000-0005-0000-0000-0000122B0000}"/>
    <cellStyle name="Normal 12 4 5 2 2" xfId="11024" xr:uid="{00000000-0005-0000-0000-0000132B0000}"/>
    <cellStyle name="Normal 12 4 5 2 2 2" xfId="11025" xr:uid="{00000000-0005-0000-0000-0000142B0000}"/>
    <cellStyle name="Normal 12 4 5 2 2 3" xfId="11026" xr:uid="{00000000-0005-0000-0000-0000152B0000}"/>
    <cellStyle name="Normal 12 4 5 2 3" xfId="11027" xr:uid="{00000000-0005-0000-0000-0000162B0000}"/>
    <cellStyle name="Normal 12 4 5 2 4" xfId="11028" xr:uid="{00000000-0005-0000-0000-0000172B0000}"/>
    <cellStyle name="Normal 12 4 5 3" xfId="11029" xr:uid="{00000000-0005-0000-0000-0000182B0000}"/>
    <cellStyle name="Normal 12 4 5 3 2" xfId="11030" xr:uid="{00000000-0005-0000-0000-0000192B0000}"/>
    <cellStyle name="Normal 12 4 5 3 2 2" xfId="11031" xr:uid="{00000000-0005-0000-0000-00001A2B0000}"/>
    <cellStyle name="Normal 12 4 5 3 2 3" xfId="11032" xr:uid="{00000000-0005-0000-0000-00001B2B0000}"/>
    <cellStyle name="Normal 12 4 5 3 3" xfId="11033" xr:uid="{00000000-0005-0000-0000-00001C2B0000}"/>
    <cellStyle name="Normal 12 4 5 3 4" xfId="11034" xr:uid="{00000000-0005-0000-0000-00001D2B0000}"/>
    <cellStyle name="Normal 12 4 5 4" xfId="11035" xr:uid="{00000000-0005-0000-0000-00001E2B0000}"/>
    <cellStyle name="Normal 12 4 5 4 2" xfId="11036" xr:uid="{00000000-0005-0000-0000-00001F2B0000}"/>
    <cellStyle name="Normal 12 4 5 4 2 2" xfId="11037" xr:uid="{00000000-0005-0000-0000-0000202B0000}"/>
    <cellStyle name="Normal 12 4 5 4 2 3" xfId="11038" xr:uid="{00000000-0005-0000-0000-0000212B0000}"/>
    <cellStyle name="Normal 12 4 5 4 3" xfId="11039" xr:uid="{00000000-0005-0000-0000-0000222B0000}"/>
    <cellStyle name="Normal 12 4 5 4 4" xfId="11040" xr:uid="{00000000-0005-0000-0000-0000232B0000}"/>
    <cellStyle name="Normal 12 4 5 5" xfId="11041" xr:uid="{00000000-0005-0000-0000-0000242B0000}"/>
    <cellStyle name="Normal 12 4 5 5 2" xfId="11042" xr:uid="{00000000-0005-0000-0000-0000252B0000}"/>
    <cellStyle name="Normal 12 4 5 5 3" xfId="11043" xr:uid="{00000000-0005-0000-0000-0000262B0000}"/>
    <cellStyle name="Normal 12 4 5 6" xfId="11044" xr:uid="{00000000-0005-0000-0000-0000272B0000}"/>
    <cellStyle name="Normal 12 4 5 6 2" xfId="11045" xr:uid="{00000000-0005-0000-0000-0000282B0000}"/>
    <cellStyle name="Normal 12 4 5 6 3" xfId="11046" xr:uid="{00000000-0005-0000-0000-0000292B0000}"/>
    <cellStyle name="Normal 12 4 5 7" xfId="11047" xr:uid="{00000000-0005-0000-0000-00002A2B0000}"/>
    <cellStyle name="Normal 12 4 5 8" xfId="11048" xr:uid="{00000000-0005-0000-0000-00002B2B0000}"/>
    <cellStyle name="Normal 12 4 5 9" xfId="11049" xr:uid="{00000000-0005-0000-0000-00002C2B0000}"/>
    <cellStyle name="Normal 12 4 6" xfId="11050" xr:uid="{00000000-0005-0000-0000-00002D2B0000}"/>
    <cellStyle name="Normal 12 4 6 2" xfId="11051" xr:uid="{00000000-0005-0000-0000-00002E2B0000}"/>
    <cellStyle name="Normal 12 4 6 2 2" xfId="11052" xr:uid="{00000000-0005-0000-0000-00002F2B0000}"/>
    <cellStyle name="Normal 12 4 6 2 3" xfId="11053" xr:uid="{00000000-0005-0000-0000-0000302B0000}"/>
    <cellStyle name="Normal 12 4 6 3" xfId="11054" xr:uid="{00000000-0005-0000-0000-0000312B0000}"/>
    <cellStyle name="Normal 12 4 6 4" xfId="11055" xr:uid="{00000000-0005-0000-0000-0000322B0000}"/>
    <cellStyle name="Normal 12 4 7" xfId="11056" xr:uid="{00000000-0005-0000-0000-0000332B0000}"/>
    <cellStyle name="Normal 12 4 7 2" xfId="11057" xr:uid="{00000000-0005-0000-0000-0000342B0000}"/>
    <cellStyle name="Normal 12 4 7 2 2" xfId="11058" xr:uid="{00000000-0005-0000-0000-0000352B0000}"/>
    <cellStyle name="Normal 12 4 7 2 3" xfId="11059" xr:uid="{00000000-0005-0000-0000-0000362B0000}"/>
    <cellStyle name="Normal 12 4 7 3" xfId="11060" xr:uid="{00000000-0005-0000-0000-0000372B0000}"/>
    <cellStyle name="Normal 12 4 7 4" xfId="11061" xr:uid="{00000000-0005-0000-0000-0000382B0000}"/>
    <cellStyle name="Normal 12 4 8" xfId="11062" xr:uid="{00000000-0005-0000-0000-0000392B0000}"/>
    <cellStyle name="Normal 12 4 8 2" xfId="11063" xr:uid="{00000000-0005-0000-0000-00003A2B0000}"/>
    <cellStyle name="Normal 12 4 8 2 2" xfId="11064" xr:uid="{00000000-0005-0000-0000-00003B2B0000}"/>
    <cellStyle name="Normal 12 4 8 2 3" xfId="11065" xr:uid="{00000000-0005-0000-0000-00003C2B0000}"/>
    <cellStyle name="Normal 12 4 8 3" xfId="11066" xr:uid="{00000000-0005-0000-0000-00003D2B0000}"/>
    <cellStyle name="Normal 12 4 8 4" xfId="11067" xr:uid="{00000000-0005-0000-0000-00003E2B0000}"/>
    <cellStyle name="Normal 12 4 9" xfId="11068" xr:uid="{00000000-0005-0000-0000-00003F2B0000}"/>
    <cellStyle name="Normal 12 4 9 2" xfId="11069" xr:uid="{00000000-0005-0000-0000-0000402B0000}"/>
    <cellStyle name="Normal 12 4 9 3" xfId="11070" xr:uid="{00000000-0005-0000-0000-0000412B0000}"/>
    <cellStyle name="Normal 12 5" xfId="11071" xr:uid="{00000000-0005-0000-0000-0000422B0000}"/>
    <cellStyle name="Normal 12 5 10" xfId="11072" xr:uid="{00000000-0005-0000-0000-0000432B0000}"/>
    <cellStyle name="Normal 12 5 11" xfId="11073" xr:uid="{00000000-0005-0000-0000-0000442B0000}"/>
    <cellStyle name="Normal 12 5 2" xfId="11074" xr:uid="{00000000-0005-0000-0000-0000452B0000}"/>
    <cellStyle name="Normal 12 5 2 10" xfId="11075" xr:uid="{00000000-0005-0000-0000-0000462B0000}"/>
    <cellStyle name="Normal 12 5 2 2" xfId="11076" xr:uid="{00000000-0005-0000-0000-0000472B0000}"/>
    <cellStyle name="Normal 12 5 2 2 2" xfId="11077" xr:uid="{00000000-0005-0000-0000-0000482B0000}"/>
    <cellStyle name="Normal 12 5 2 2 2 2" xfId="11078" xr:uid="{00000000-0005-0000-0000-0000492B0000}"/>
    <cellStyle name="Normal 12 5 2 2 2 3" xfId="11079" xr:uid="{00000000-0005-0000-0000-00004A2B0000}"/>
    <cellStyle name="Normal 12 5 2 2 3" xfId="11080" xr:uid="{00000000-0005-0000-0000-00004B2B0000}"/>
    <cellStyle name="Normal 12 5 2 2 4" xfId="11081" xr:uid="{00000000-0005-0000-0000-00004C2B0000}"/>
    <cellStyle name="Normal 12 5 2 3" xfId="11082" xr:uid="{00000000-0005-0000-0000-00004D2B0000}"/>
    <cellStyle name="Normal 12 5 2 3 2" xfId="11083" xr:uid="{00000000-0005-0000-0000-00004E2B0000}"/>
    <cellStyle name="Normal 12 5 2 3 2 2" xfId="11084" xr:uid="{00000000-0005-0000-0000-00004F2B0000}"/>
    <cellStyle name="Normal 12 5 2 3 2 3" xfId="11085" xr:uid="{00000000-0005-0000-0000-0000502B0000}"/>
    <cellStyle name="Normal 12 5 2 3 3" xfId="11086" xr:uid="{00000000-0005-0000-0000-0000512B0000}"/>
    <cellStyle name="Normal 12 5 2 3 4" xfId="11087" xr:uid="{00000000-0005-0000-0000-0000522B0000}"/>
    <cellStyle name="Normal 12 5 2 4" xfId="11088" xr:uid="{00000000-0005-0000-0000-0000532B0000}"/>
    <cellStyle name="Normal 12 5 2 4 2" xfId="11089" xr:uid="{00000000-0005-0000-0000-0000542B0000}"/>
    <cellStyle name="Normal 12 5 2 4 2 2" xfId="11090" xr:uid="{00000000-0005-0000-0000-0000552B0000}"/>
    <cellStyle name="Normal 12 5 2 4 2 3" xfId="11091" xr:uid="{00000000-0005-0000-0000-0000562B0000}"/>
    <cellStyle name="Normal 12 5 2 4 3" xfId="11092" xr:uid="{00000000-0005-0000-0000-0000572B0000}"/>
    <cellStyle name="Normal 12 5 2 4 4" xfId="11093" xr:uid="{00000000-0005-0000-0000-0000582B0000}"/>
    <cellStyle name="Normal 12 5 2 5" xfId="11094" xr:uid="{00000000-0005-0000-0000-0000592B0000}"/>
    <cellStyle name="Normal 12 5 2 5 2" xfId="11095" xr:uid="{00000000-0005-0000-0000-00005A2B0000}"/>
    <cellStyle name="Normal 12 5 2 5 2 2" xfId="11096" xr:uid="{00000000-0005-0000-0000-00005B2B0000}"/>
    <cellStyle name="Normal 12 5 2 5 2 3" xfId="11097" xr:uid="{00000000-0005-0000-0000-00005C2B0000}"/>
    <cellStyle name="Normal 12 5 2 5 3" xfId="11098" xr:uid="{00000000-0005-0000-0000-00005D2B0000}"/>
    <cellStyle name="Normal 12 5 2 5 4" xfId="11099" xr:uid="{00000000-0005-0000-0000-00005E2B0000}"/>
    <cellStyle name="Normal 12 5 2 6" xfId="11100" xr:uid="{00000000-0005-0000-0000-00005F2B0000}"/>
    <cellStyle name="Normal 12 5 2 6 2" xfId="11101" xr:uid="{00000000-0005-0000-0000-0000602B0000}"/>
    <cellStyle name="Normal 12 5 2 6 3" xfId="11102" xr:uid="{00000000-0005-0000-0000-0000612B0000}"/>
    <cellStyle name="Normal 12 5 2 7" xfId="11103" xr:uid="{00000000-0005-0000-0000-0000622B0000}"/>
    <cellStyle name="Normal 12 5 2 7 2" xfId="11104" xr:uid="{00000000-0005-0000-0000-0000632B0000}"/>
    <cellStyle name="Normal 12 5 2 7 3" xfId="11105" xr:uid="{00000000-0005-0000-0000-0000642B0000}"/>
    <cellStyle name="Normal 12 5 2 8" xfId="11106" xr:uid="{00000000-0005-0000-0000-0000652B0000}"/>
    <cellStyle name="Normal 12 5 2 9" xfId="11107" xr:uid="{00000000-0005-0000-0000-0000662B0000}"/>
    <cellStyle name="Normal 12 5 3" xfId="11108" xr:uid="{00000000-0005-0000-0000-0000672B0000}"/>
    <cellStyle name="Normal 12 5 3 2" xfId="11109" xr:uid="{00000000-0005-0000-0000-0000682B0000}"/>
    <cellStyle name="Normal 12 5 3 2 2" xfId="11110" xr:uid="{00000000-0005-0000-0000-0000692B0000}"/>
    <cellStyle name="Normal 12 5 3 2 2 2" xfId="11111" xr:uid="{00000000-0005-0000-0000-00006A2B0000}"/>
    <cellStyle name="Normal 12 5 3 2 2 3" xfId="11112" xr:uid="{00000000-0005-0000-0000-00006B2B0000}"/>
    <cellStyle name="Normal 12 5 3 2 3" xfId="11113" xr:uid="{00000000-0005-0000-0000-00006C2B0000}"/>
    <cellStyle name="Normal 12 5 3 2 4" xfId="11114" xr:uid="{00000000-0005-0000-0000-00006D2B0000}"/>
    <cellStyle name="Normal 12 5 3 3" xfId="11115" xr:uid="{00000000-0005-0000-0000-00006E2B0000}"/>
    <cellStyle name="Normal 12 5 3 3 2" xfId="11116" xr:uid="{00000000-0005-0000-0000-00006F2B0000}"/>
    <cellStyle name="Normal 12 5 3 3 2 2" xfId="11117" xr:uid="{00000000-0005-0000-0000-0000702B0000}"/>
    <cellStyle name="Normal 12 5 3 3 2 3" xfId="11118" xr:uid="{00000000-0005-0000-0000-0000712B0000}"/>
    <cellStyle name="Normal 12 5 3 3 3" xfId="11119" xr:uid="{00000000-0005-0000-0000-0000722B0000}"/>
    <cellStyle name="Normal 12 5 3 3 4" xfId="11120" xr:uid="{00000000-0005-0000-0000-0000732B0000}"/>
    <cellStyle name="Normal 12 5 3 4" xfId="11121" xr:uid="{00000000-0005-0000-0000-0000742B0000}"/>
    <cellStyle name="Normal 12 5 3 4 2" xfId="11122" xr:uid="{00000000-0005-0000-0000-0000752B0000}"/>
    <cellStyle name="Normal 12 5 3 4 2 2" xfId="11123" xr:uid="{00000000-0005-0000-0000-0000762B0000}"/>
    <cellStyle name="Normal 12 5 3 4 2 3" xfId="11124" xr:uid="{00000000-0005-0000-0000-0000772B0000}"/>
    <cellStyle name="Normal 12 5 3 4 3" xfId="11125" xr:uid="{00000000-0005-0000-0000-0000782B0000}"/>
    <cellStyle name="Normal 12 5 3 4 4" xfId="11126" xr:uid="{00000000-0005-0000-0000-0000792B0000}"/>
    <cellStyle name="Normal 12 5 3 5" xfId="11127" xr:uid="{00000000-0005-0000-0000-00007A2B0000}"/>
    <cellStyle name="Normal 12 5 3 5 2" xfId="11128" xr:uid="{00000000-0005-0000-0000-00007B2B0000}"/>
    <cellStyle name="Normal 12 5 3 5 3" xfId="11129" xr:uid="{00000000-0005-0000-0000-00007C2B0000}"/>
    <cellStyle name="Normal 12 5 3 6" xfId="11130" xr:uid="{00000000-0005-0000-0000-00007D2B0000}"/>
    <cellStyle name="Normal 12 5 3 6 2" xfId="11131" xr:uid="{00000000-0005-0000-0000-00007E2B0000}"/>
    <cellStyle name="Normal 12 5 3 6 3" xfId="11132" xr:uid="{00000000-0005-0000-0000-00007F2B0000}"/>
    <cellStyle name="Normal 12 5 3 7" xfId="11133" xr:uid="{00000000-0005-0000-0000-0000802B0000}"/>
    <cellStyle name="Normal 12 5 3 8" xfId="11134" xr:uid="{00000000-0005-0000-0000-0000812B0000}"/>
    <cellStyle name="Normal 12 5 3 9" xfId="11135" xr:uid="{00000000-0005-0000-0000-0000822B0000}"/>
    <cellStyle name="Normal 12 5 4" xfId="11136" xr:uid="{00000000-0005-0000-0000-0000832B0000}"/>
    <cellStyle name="Normal 12 5 4 2" xfId="11137" xr:uid="{00000000-0005-0000-0000-0000842B0000}"/>
    <cellStyle name="Normal 12 5 4 2 2" xfId="11138" xr:uid="{00000000-0005-0000-0000-0000852B0000}"/>
    <cellStyle name="Normal 12 5 4 2 3" xfId="11139" xr:uid="{00000000-0005-0000-0000-0000862B0000}"/>
    <cellStyle name="Normal 12 5 4 3" xfId="11140" xr:uid="{00000000-0005-0000-0000-0000872B0000}"/>
    <cellStyle name="Normal 12 5 4 4" xfId="11141" xr:uid="{00000000-0005-0000-0000-0000882B0000}"/>
    <cellStyle name="Normal 12 5 5" xfId="11142" xr:uid="{00000000-0005-0000-0000-0000892B0000}"/>
    <cellStyle name="Normal 12 5 5 2" xfId="11143" xr:uid="{00000000-0005-0000-0000-00008A2B0000}"/>
    <cellStyle name="Normal 12 5 5 2 2" xfId="11144" xr:uid="{00000000-0005-0000-0000-00008B2B0000}"/>
    <cellStyle name="Normal 12 5 5 2 3" xfId="11145" xr:uid="{00000000-0005-0000-0000-00008C2B0000}"/>
    <cellStyle name="Normal 12 5 5 3" xfId="11146" xr:uid="{00000000-0005-0000-0000-00008D2B0000}"/>
    <cellStyle name="Normal 12 5 5 4" xfId="11147" xr:uid="{00000000-0005-0000-0000-00008E2B0000}"/>
    <cellStyle name="Normal 12 5 6" xfId="11148" xr:uid="{00000000-0005-0000-0000-00008F2B0000}"/>
    <cellStyle name="Normal 12 5 6 2" xfId="11149" xr:uid="{00000000-0005-0000-0000-0000902B0000}"/>
    <cellStyle name="Normal 12 5 6 2 2" xfId="11150" xr:uid="{00000000-0005-0000-0000-0000912B0000}"/>
    <cellStyle name="Normal 12 5 6 2 3" xfId="11151" xr:uid="{00000000-0005-0000-0000-0000922B0000}"/>
    <cellStyle name="Normal 12 5 6 3" xfId="11152" xr:uid="{00000000-0005-0000-0000-0000932B0000}"/>
    <cellStyle name="Normal 12 5 6 4" xfId="11153" xr:uid="{00000000-0005-0000-0000-0000942B0000}"/>
    <cellStyle name="Normal 12 5 7" xfId="11154" xr:uid="{00000000-0005-0000-0000-0000952B0000}"/>
    <cellStyle name="Normal 12 5 7 2" xfId="11155" xr:uid="{00000000-0005-0000-0000-0000962B0000}"/>
    <cellStyle name="Normal 12 5 7 3" xfId="11156" xr:uid="{00000000-0005-0000-0000-0000972B0000}"/>
    <cellStyle name="Normal 12 5 8" xfId="11157" xr:uid="{00000000-0005-0000-0000-0000982B0000}"/>
    <cellStyle name="Normal 12 5 8 2" xfId="11158" xr:uid="{00000000-0005-0000-0000-0000992B0000}"/>
    <cellStyle name="Normal 12 5 8 3" xfId="11159" xr:uid="{00000000-0005-0000-0000-00009A2B0000}"/>
    <cellStyle name="Normal 12 5 9" xfId="11160" xr:uid="{00000000-0005-0000-0000-00009B2B0000}"/>
    <cellStyle name="Normal 12 6" xfId="11161" xr:uid="{00000000-0005-0000-0000-00009C2B0000}"/>
    <cellStyle name="Normal 12 6 10" xfId="11162" xr:uid="{00000000-0005-0000-0000-00009D2B0000}"/>
    <cellStyle name="Normal 12 6 11" xfId="11163" xr:uid="{00000000-0005-0000-0000-00009E2B0000}"/>
    <cellStyle name="Normal 12 6 2" xfId="11164" xr:uid="{00000000-0005-0000-0000-00009F2B0000}"/>
    <cellStyle name="Normal 12 6 2 10" xfId="11165" xr:uid="{00000000-0005-0000-0000-0000A02B0000}"/>
    <cellStyle name="Normal 12 6 2 2" xfId="11166" xr:uid="{00000000-0005-0000-0000-0000A12B0000}"/>
    <cellStyle name="Normal 12 6 2 2 2" xfId="11167" xr:uid="{00000000-0005-0000-0000-0000A22B0000}"/>
    <cellStyle name="Normal 12 6 2 2 2 2" xfId="11168" xr:uid="{00000000-0005-0000-0000-0000A32B0000}"/>
    <cellStyle name="Normal 12 6 2 2 2 3" xfId="11169" xr:uid="{00000000-0005-0000-0000-0000A42B0000}"/>
    <cellStyle name="Normal 12 6 2 2 3" xfId="11170" xr:uid="{00000000-0005-0000-0000-0000A52B0000}"/>
    <cellStyle name="Normal 12 6 2 2 4" xfId="11171" xr:uid="{00000000-0005-0000-0000-0000A62B0000}"/>
    <cellStyle name="Normal 12 6 2 3" xfId="11172" xr:uid="{00000000-0005-0000-0000-0000A72B0000}"/>
    <cellStyle name="Normal 12 6 2 3 2" xfId="11173" xr:uid="{00000000-0005-0000-0000-0000A82B0000}"/>
    <cellStyle name="Normal 12 6 2 3 2 2" xfId="11174" xr:uid="{00000000-0005-0000-0000-0000A92B0000}"/>
    <cellStyle name="Normal 12 6 2 3 2 3" xfId="11175" xr:uid="{00000000-0005-0000-0000-0000AA2B0000}"/>
    <cellStyle name="Normal 12 6 2 3 3" xfId="11176" xr:uid="{00000000-0005-0000-0000-0000AB2B0000}"/>
    <cellStyle name="Normal 12 6 2 3 4" xfId="11177" xr:uid="{00000000-0005-0000-0000-0000AC2B0000}"/>
    <cellStyle name="Normal 12 6 2 4" xfId="11178" xr:uid="{00000000-0005-0000-0000-0000AD2B0000}"/>
    <cellStyle name="Normal 12 6 2 4 2" xfId="11179" xr:uid="{00000000-0005-0000-0000-0000AE2B0000}"/>
    <cellStyle name="Normal 12 6 2 4 2 2" xfId="11180" xr:uid="{00000000-0005-0000-0000-0000AF2B0000}"/>
    <cellStyle name="Normal 12 6 2 4 2 3" xfId="11181" xr:uid="{00000000-0005-0000-0000-0000B02B0000}"/>
    <cellStyle name="Normal 12 6 2 4 3" xfId="11182" xr:uid="{00000000-0005-0000-0000-0000B12B0000}"/>
    <cellStyle name="Normal 12 6 2 4 4" xfId="11183" xr:uid="{00000000-0005-0000-0000-0000B22B0000}"/>
    <cellStyle name="Normal 12 6 2 5" xfId="11184" xr:uid="{00000000-0005-0000-0000-0000B32B0000}"/>
    <cellStyle name="Normal 12 6 2 5 2" xfId="11185" xr:uid="{00000000-0005-0000-0000-0000B42B0000}"/>
    <cellStyle name="Normal 12 6 2 5 2 2" xfId="11186" xr:uid="{00000000-0005-0000-0000-0000B52B0000}"/>
    <cellStyle name="Normal 12 6 2 5 2 3" xfId="11187" xr:uid="{00000000-0005-0000-0000-0000B62B0000}"/>
    <cellStyle name="Normal 12 6 2 5 3" xfId="11188" xr:uid="{00000000-0005-0000-0000-0000B72B0000}"/>
    <cellStyle name="Normal 12 6 2 5 4" xfId="11189" xr:uid="{00000000-0005-0000-0000-0000B82B0000}"/>
    <cellStyle name="Normal 12 6 2 6" xfId="11190" xr:uid="{00000000-0005-0000-0000-0000B92B0000}"/>
    <cellStyle name="Normal 12 6 2 6 2" xfId="11191" xr:uid="{00000000-0005-0000-0000-0000BA2B0000}"/>
    <cellStyle name="Normal 12 6 2 6 3" xfId="11192" xr:uid="{00000000-0005-0000-0000-0000BB2B0000}"/>
    <cellStyle name="Normal 12 6 2 7" xfId="11193" xr:uid="{00000000-0005-0000-0000-0000BC2B0000}"/>
    <cellStyle name="Normal 12 6 2 7 2" xfId="11194" xr:uid="{00000000-0005-0000-0000-0000BD2B0000}"/>
    <cellStyle name="Normal 12 6 2 7 3" xfId="11195" xr:uid="{00000000-0005-0000-0000-0000BE2B0000}"/>
    <cellStyle name="Normal 12 6 2 8" xfId="11196" xr:uid="{00000000-0005-0000-0000-0000BF2B0000}"/>
    <cellStyle name="Normal 12 6 2 9" xfId="11197" xr:uid="{00000000-0005-0000-0000-0000C02B0000}"/>
    <cellStyle name="Normal 12 6 3" xfId="11198" xr:uid="{00000000-0005-0000-0000-0000C12B0000}"/>
    <cellStyle name="Normal 12 6 3 2" xfId="11199" xr:uid="{00000000-0005-0000-0000-0000C22B0000}"/>
    <cellStyle name="Normal 12 6 3 2 2" xfId="11200" xr:uid="{00000000-0005-0000-0000-0000C32B0000}"/>
    <cellStyle name="Normal 12 6 3 2 2 2" xfId="11201" xr:uid="{00000000-0005-0000-0000-0000C42B0000}"/>
    <cellStyle name="Normal 12 6 3 2 2 3" xfId="11202" xr:uid="{00000000-0005-0000-0000-0000C52B0000}"/>
    <cellStyle name="Normal 12 6 3 2 3" xfId="11203" xr:uid="{00000000-0005-0000-0000-0000C62B0000}"/>
    <cellStyle name="Normal 12 6 3 2 4" xfId="11204" xr:uid="{00000000-0005-0000-0000-0000C72B0000}"/>
    <cellStyle name="Normal 12 6 3 3" xfId="11205" xr:uid="{00000000-0005-0000-0000-0000C82B0000}"/>
    <cellStyle name="Normal 12 6 3 3 2" xfId="11206" xr:uid="{00000000-0005-0000-0000-0000C92B0000}"/>
    <cellStyle name="Normal 12 6 3 3 2 2" xfId="11207" xr:uid="{00000000-0005-0000-0000-0000CA2B0000}"/>
    <cellStyle name="Normal 12 6 3 3 2 3" xfId="11208" xr:uid="{00000000-0005-0000-0000-0000CB2B0000}"/>
    <cellStyle name="Normal 12 6 3 3 3" xfId="11209" xr:uid="{00000000-0005-0000-0000-0000CC2B0000}"/>
    <cellStyle name="Normal 12 6 3 3 4" xfId="11210" xr:uid="{00000000-0005-0000-0000-0000CD2B0000}"/>
    <cellStyle name="Normal 12 6 3 4" xfId="11211" xr:uid="{00000000-0005-0000-0000-0000CE2B0000}"/>
    <cellStyle name="Normal 12 6 3 4 2" xfId="11212" xr:uid="{00000000-0005-0000-0000-0000CF2B0000}"/>
    <cellStyle name="Normal 12 6 3 4 2 2" xfId="11213" xr:uid="{00000000-0005-0000-0000-0000D02B0000}"/>
    <cellStyle name="Normal 12 6 3 4 2 3" xfId="11214" xr:uid="{00000000-0005-0000-0000-0000D12B0000}"/>
    <cellStyle name="Normal 12 6 3 4 3" xfId="11215" xr:uid="{00000000-0005-0000-0000-0000D22B0000}"/>
    <cellStyle name="Normal 12 6 3 4 4" xfId="11216" xr:uid="{00000000-0005-0000-0000-0000D32B0000}"/>
    <cellStyle name="Normal 12 6 3 5" xfId="11217" xr:uid="{00000000-0005-0000-0000-0000D42B0000}"/>
    <cellStyle name="Normal 12 6 3 5 2" xfId="11218" xr:uid="{00000000-0005-0000-0000-0000D52B0000}"/>
    <cellStyle name="Normal 12 6 3 5 3" xfId="11219" xr:uid="{00000000-0005-0000-0000-0000D62B0000}"/>
    <cellStyle name="Normal 12 6 3 6" xfId="11220" xr:uid="{00000000-0005-0000-0000-0000D72B0000}"/>
    <cellStyle name="Normal 12 6 3 6 2" xfId="11221" xr:uid="{00000000-0005-0000-0000-0000D82B0000}"/>
    <cellStyle name="Normal 12 6 3 6 3" xfId="11222" xr:uid="{00000000-0005-0000-0000-0000D92B0000}"/>
    <cellStyle name="Normal 12 6 3 7" xfId="11223" xr:uid="{00000000-0005-0000-0000-0000DA2B0000}"/>
    <cellStyle name="Normal 12 6 3 8" xfId="11224" xr:uid="{00000000-0005-0000-0000-0000DB2B0000}"/>
    <cellStyle name="Normal 12 6 3 9" xfId="11225" xr:uid="{00000000-0005-0000-0000-0000DC2B0000}"/>
    <cellStyle name="Normal 12 6 4" xfId="11226" xr:uid="{00000000-0005-0000-0000-0000DD2B0000}"/>
    <cellStyle name="Normal 12 6 4 2" xfId="11227" xr:uid="{00000000-0005-0000-0000-0000DE2B0000}"/>
    <cellStyle name="Normal 12 6 4 2 2" xfId="11228" xr:uid="{00000000-0005-0000-0000-0000DF2B0000}"/>
    <cellStyle name="Normal 12 6 4 2 3" xfId="11229" xr:uid="{00000000-0005-0000-0000-0000E02B0000}"/>
    <cellStyle name="Normal 12 6 4 3" xfId="11230" xr:uid="{00000000-0005-0000-0000-0000E12B0000}"/>
    <cellStyle name="Normal 12 6 4 4" xfId="11231" xr:uid="{00000000-0005-0000-0000-0000E22B0000}"/>
    <cellStyle name="Normal 12 6 5" xfId="11232" xr:uid="{00000000-0005-0000-0000-0000E32B0000}"/>
    <cellStyle name="Normal 12 6 5 2" xfId="11233" xr:uid="{00000000-0005-0000-0000-0000E42B0000}"/>
    <cellStyle name="Normal 12 6 5 2 2" xfId="11234" xr:uid="{00000000-0005-0000-0000-0000E52B0000}"/>
    <cellStyle name="Normal 12 6 5 2 3" xfId="11235" xr:uid="{00000000-0005-0000-0000-0000E62B0000}"/>
    <cellStyle name="Normal 12 6 5 3" xfId="11236" xr:uid="{00000000-0005-0000-0000-0000E72B0000}"/>
    <cellStyle name="Normal 12 6 5 4" xfId="11237" xr:uid="{00000000-0005-0000-0000-0000E82B0000}"/>
    <cellStyle name="Normal 12 6 6" xfId="11238" xr:uid="{00000000-0005-0000-0000-0000E92B0000}"/>
    <cellStyle name="Normal 12 6 6 2" xfId="11239" xr:uid="{00000000-0005-0000-0000-0000EA2B0000}"/>
    <cellStyle name="Normal 12 6 6 2 2" xfId="11240" xr:uid="{00000000-0005-0000-0000-0000EB2B0000}"/>
    <cellStyle name="Normal 12 6 6 2 3" xfId="11241" xr:uid="{00000000-0005-0000-0000-0000EC2B0000}"/>
    <cellStyle name="Normal 12 6 6 3" xfId="11242" xr:uid="{00000000-0005-0000-0000-0000ED2B0000}"/>
    <cellStyle name="Normal 12 6 6 4" xfId="11243" xr:uid="{00000000-0005-0000-0000-0000EE2B0000}"/>
    <cellStyle name="Normal 12 6 7" xfId="11244" xr:uid="{00000000-0005-0000-0000-0000EF2B0000}"/>
    <cellStyle name="Normal 12 6 7 2" xfId="11245" xr:uid="{00000000-0005-0000-0000-0000F02B0000}"/>
    <cellStyle name="Normal 12 6 7 3" xfId="11246" xr:uid="{00000000-0005-0000-0000-0000F12B0000}"/>
    <cellStyle name="Normal 12 6 8" xfId="11247" xr:uid="{00000000-0005-0000-0000-0000F22B0000}"/>
    <cellStyle name="Normal 12 6 8 2" xfId="11248" xr:uid="{00000000-0005-0000-0000-0000F32B0000}"/>
    <cellStyle name="Normal 12 6 8 3" xfId="11249" xr:uid="{00000000-0005-0000-0000-0000F42B0000}"/>
    <cellStyle name="Normal 12 6 9" xfId="11250" xr:uid="{00000000-0005-0000-0000-0000F52B0000}"/>
    <cellStyle name="Normal 12 7" xfId="11251" xr:uid="{00000000-0005-0000-0000-0000F62B0000}"/>
    <cellStyle name="Normal 12 7 10" xfId="11252" xr:uid="{00000000-0005-0000-0000-0000F72B0000}"/>
    <cellStyle name="Normal 12 7 2" xfId="11253" xr:uid="{00000000-0005-0000-0000-0000F82B0000}"/>
    <cellStyle name="Normal 12 7 2 2" xfId="11254" xr:uid="{00000000-0005-0000-0000-0000F92B0000}"/>
    <cellStyle name="Normal 12 7 2 2 2" xfId="11255" xr:uid="{00000000-0005-0000-0000-0000FA2B0000}"/>
    <cellStyle name="Normal 12 7 2 2 3" xfId="11256" xr:uid="{00000000-0005-0000-0000-0000FB2B0000}"/>
    <cellStyle name="Normal 12 7 2 3" xfId="11257" xr:uid="{00000000-0005-0000-0000-0000FC2B0000}"/>
    <cellStyle name="Normal 12 7 2 4" xfId="11258" xr:uid="{00000000-0005-0000-0000-0000FD2B0000}"/>
    <cellStyle name="Normal 12 7 3" xfId="11259" xr:uid="{00000000-0005-0000-0000-0000FE2B0000}"/>
    <cellStyle name="Normal 12 7 3 2" xfId="11260" xr:uid="{00000000-0005-0000-0000-0000FF2B0000}"/>
    <cellStyle name="Normal 12 7 3 2 2" xfId="11261" xr:uid="{00000000-0005-0000-0000-0000002C0000}"/>
    <cellStyle name="Normal 12 7 3 2 3" xfId="11262" xr:uid="{00000000-0005-0000-0000-0000012C0000}"/>
    <cellStyle name="Normal 12 7 3 3" xfId="11263" xr:uid="{00000000-0005-0000-0000-0000022C0000}"/>
    <cellStyle name="Normal 12 7 3 4" xfId="11264" xr:uid="{00000000-0005-0000-0000-0000032C0000}"/>
    <cellStyle name="Normal 12 7 4" xfId="11265" xr:uid="{00000000-0005-0000-0000-0000042C0000}"/>
    <cellStyle name="Normal 12 7 4 2" xfId="11266" xr:uid="{00000000-0005-0000-0000-0000052C0000}"/>
    <cellStyle name="Normal 12 7 4 2 2" xfId="11267" xr:uid="{00000000-0005-0000-0000-0000062C0000}"/>
    <cellStyle name="Normal 12 7 4 2 3" xfId="11268" xr:uid="{00000000-0005-0000-0000-0000072C0000}"/>
    <cellStyle name="Normal 12 7 4 3" xfId="11269" xr:uid="{00000000-0005-0000-0000-0000082C0000}"/>
    <cellStyle name="Normal 12 7 4 4" xfId="11270" xr:uid="{00000000-0005-0000-0000-0000092C0000}"/>
    <cellStyle name="Normal 12 7 5" xfId="11271" xr:uid="{00000000-0005-0000-0000-00000A2C0000}"/>
    <cellStyle name="Normal 12 7 5 2" xfId="11272" xr:uid="{00000000-0005-0000-0000-00000B2C0000}"/>
    <cellStyle name="Normal 12 7 5 2 2" xfId="11273" xr:uid="{00000000-0005-0000-0000-00000C2C0000}"/>
    <cellStyle name="Normal 12 7 5 2 3" xfId="11274" xr:uid="{00000000-0005-0000-0000-00000D2C0000}"/>
    <cellStyle name="Normal 12 7 5 3" xfId="11275" xr:uid="{00000000-0005-0000-0000-00000E2C0000}"/>
    <cellStyle name="Normal 12 7 5 4" xfId="11276" xr:uid="{00000000-0005-0000-0000-00000F2C0000}"/>
    <cellStyle name="Normal 12 7 6" xfId="11277" xr:uid="{00000000-0005-0000-0000-0000102C0000}"/>
    <cellStyle name="Normal 12 7 6 2" xfId="11278" xr:uid="{00000000-0005-0000-0000-0000112C0000}"/>
    <cellStyle name="Normal 12 7 6 3" xfId="11279" xr:uid="{00000000-0005-0000-0000-0000122C0000}"/>
    <cellStyle name="Normal 12 7 7" xfId="11280" xr:uid="{00000000-0005-0000-0000-0000132C0000}"/>
    <cellStyle name="Normal 12 7 7 2" xfId="11281" xr:uid="{00000000-0005-0000-0000-0000142C0000}"/>
    <cellStyle name="Normal 12 7 7 3" xfId="11282" xr:uid="{00000000-0005-0000-0000-0000152C0000}"/>
    <cellStyle name="Normal 12 7 8" xfId="11283" xr:uid="{00000000-0005-0000-0000-0000162C0000}"/>
    <cellStyle name="Normal 12 7 9" xfId="11284" xr:uid="{00000000-0005-0000-0000-0000172C0000}"/>
    <cellStyle name="Normal 12 8" xfId="11285" xr:uid="{00000000-0005-0000-0000-0000182C0000}"/>
    <cellStyle name="Normal 12 8 2" xfId="11286" xr:uid="{00000000-0005-0000-0000-0000192C0000}"/>
    <cellStyle name="Normal 12 8 2 2" xfId="11287" xr:uid="{00000000-0005-0000-0000-00001A2C0000}"/>
    <cellStyle name="Normal 12 8 2 2 2" xfId="11288" xr:uid="{00000000-0005-0000-0000-00001B2C0000}"/>
    <cellStyle name="Normal 12 8 2 2 3" xfId="11289" xr:uid="{00000000-0005-0000-0000-00001C2C0000}"/>
    <cellStyle name="Normal 12 8 2 3" xfId="11290" xr:uid="{00000000-0005-0000-0000-00001D2C0000}"/>
    <cellStyle name="Normal 12 8 2 4" xfId="11291" xr:uid="{00000000-0005-0000-0000-00001E2C0000}"/>
    <cellStyle name="Normal 12 8 3" xfId="11292" xr:uid="{00000000-0005-0000-0000-00001F2C0000}"/>
    <cellStyle name="Normal 12 8 3 2" xfId="11293" xr:uid="{00000000-0005-0000-0000-0000202C0000}"/>
    <cellStyle name="Normal 12 8 3 2 2" xfId="11294" xr:uid="{00000000-0005-0000-0000-0000212C0000}"/>
    <cellStyle name="Normal 12 8 3 2 3" xfId="11295" xr:uid="{00000000-0005-0000-0000-0000222C0000}"/>
    <cellStyle name="Normal 12 8 3 3" xfId="11296" xr:uid="{00000000-0005-0000-0000-0000232C0000}"/>
    <cellStyle name="Normal 12 8 3 4" xfId="11297" xr:uid="{00000000-0005-0000-0000-0000242C0000}"/>
    <cellStyle name="Normal 12 8 4" xfId="11298" xr:uid="{00000000-0005-0000-0000-0000252C0000}"/>
    <cellStyle name="Normal 12 8 4 2" xfId="11299" xr:uid="{00000000-0005-0000-0000-0000262C0000}"/>
    <cellStyle name="Normal 12 8 4 2 2" xfId="11300" xr:uid="{00000000-0005-0000-0000-0000272C0000}"/>
    <cellStyle name="Normal 12 8 4 2 3" xfId="11301" xr:uid="{00000000-0005-0000-0000-0000282C0000}"/>
    <cellStyle name="Normal 12 8 4 3" xfId="11302" xr:uid="{00000000-0005-0000-0000-0000292C0000}"/>
    <cellStyle name="Normal 12 8 4 4" xfId="11303" xr:uid="{00000000-0005-0000-0000-00002A2C0000}"/>
    <cellStyle name="Normal 12 8 5" xfId="11304" xr:uid="{00000000-0005-0000-0000-00002B2C0000}"/>
    <cellStyle name="Normal 12 8 5 2" xfId="11305" xr:uid="{00000000-0005-0000-0000-00002C2C0000}"/>
    <cellStyle name="Normal 12 8 5 3" xfId="11306" xr:uid="{00000000-0005-0000-0000-00002D2C0000}"/>
    <cellStyle name="Normal 12 8 6" xfId="11307" xr:uid="{00000000-0005-0000-0000-00002E2C0000}"/>
    <cellStyle name="Normal 12 8 6 2" xfId="11308" xr:uid="{00000000-0005-0000-0000-00002F2C0000}"/>
    <cellStyle name="Normal 12 8 6 3" xfId="11309" xr:uid="{00000000-0005-0000-0000-0000302C0000}"/>
    <cellStyle name="Normal 12 8 7" xfId="11310" xr:uid="{00000000-0005-0000-0000-0000312C0000}"/>
    <cellStyle name="Normal 12 8 8" xfId="11311" xr:uid="{00000000-0005-0000-0000-0000322C0000}"/>
    <cellStyle name="Normal 12 8 9" xfId="11312" xr:uid="{00000000-0005-0000-0000-0000332C0000}"/>
    <cellStyle name="Normal 12 9" xfId="11313" xr:uid="{00000000-0005-0000-0000-0000342C0000}"/>
    <cellStyle name="Normal 12 9 2" xfId="11314" xr:uid="{00000000-0005-0000-0000-0000352C0000}"/>
    <cellStyle name="Normal 12 9 2 2" xfId="11315" xr:uid="{00000000-0005-0000-0000-0000362C0000}"/>
    <cellStyle name="Normal 12 9 2 3" xfId="11316" xr:uid="{00000000-0005-0000-0000-0000372C0000}"/>
    <cellStyle name="Normal 12 9 3" xfId="11317" xr:uid="{00000000-0005-0000-0000-0000382C0000}"/>
    <cellStyle name="Normal 12 9 4" xfId="11318" xr:uid="{00000000-0005-0000-0000-0000392C0000}"/>
    <cellStyle name="Normal 120" xfId="11319" xr:uid="{00000000-0005-0000-0000-00003A2C0000}"/>
    <cellStyle name="Normal 121" xfId="11320" xr:uid="{00000000-0005-0000-0000-00003B2C0000}"/>
    <cellStyle name="Normal 122" xfId="11321" xr:uid="{00000000-0005-0000-0000-00003C2C0000}"/>
    <cellStyle name="Normal 123" xfId="11322" xr:uid="{00000000-0005-0000-0000-00003D2C0000}"/>
    <cellStyle name="Normal 124" xfId="11323" xr:uid="{00000000-0005-0000-0000-00003E2C0000}"/>
    <cellStyle name="Normal 125" xfId="42313" xr:uid="{00000000-0005-0000-0000-00003F2C0000}"/>
    <cellStyle name="Normal 126" xfId="11324" xr:uid="{00000000-0005-0000-0000-0000402C0000}"/>
    <cellStyle name="Normal 127" xfId="11325" xr:uid="{00000000-0005-0000-0000-0000412C0000}"/>
    <cellStyle name="Normal 128" xfId="11326" xr:uid="{00000000-0005-0000-0000-0000422C0000}"/>
    <cellStyle name="Normal 129" xfId="11327" xr:uid="{00000000-0005-0000-0000-0000432C0000}"/>
    <cellStyle name="Normal 13" xfId="11328" xr:uid="{00000000-0005-0000-0000-0000442C0000}"/>
    <cellStyle name="Normal 13 2" xfId="11329" xr:uid="{00000000-0005-0000-0000-0000452C0000}"/>
    <cellStyle name="Normal 130" xfId="42314" xr:uid="{00000000-0005-0000-0000-0000462C0000}"/>
    <cellStyle name="Normal 131" xfId="11330" xr:uid="{00000000-0005-0000-0000-0000472C0000}"/>
    <cellStyle name="Normal 132" xfId="42321" xr:uid="{00000000-0005-0000-0000-0000482C0000}"/>
    <cellStyle name="Normal 133" xfId="42322" xr:uid="{713356F0-C6B9-410B-B1D7-D2B0D7C39858}"/>
    <cellStyle name="Normal 134" xfId="42324" xr:uid="{FCD8C74C-788B-49C0-85A1-160FFB5561DF}"/>
    <cellStyle name="Normal 14" xfId="11331" xr:uid="{00000000-0005-0000-0000-0000492C0000}"/>
    <cellStyle name="Normal 14 2" xfId="11332" xr:uid="{00000000-0005-0000-0000-00004A2C0000}"/>
    <cellStyle name="Normal 14 2 2" xfId="11333" xr:uid="{00000000-0005-0000-0000-00004B2C0000}"/>
    <cellStyle name="Normal 14 3" xfId="11334" xr:uid="{00000000-0005-0000-0000-00004C2C0000}"/>
    <cellStyle name="Normal 14 4" xfId="11335" xr:uid="{00000000-0005-0000-0000-00004D2C0000}"/>
    <cellStyle name="Normal 15" xfId="11336" xr:uid="{00000000-0005-0000-0000-00004E2C0000}"/>
    <cellStyle name="Normal 15 10" xfId="11337" xr:uid="{00000000-0005-0000-0000-00004F2C0000}"/>
    <cellStyle name="Normal 15 11" xfId="11338" xr:uid="{00000000-0005-0000-0000-0000502C0000}"/>
    <cellStyle name="Normal 15 2" xfId="11339" xr:uid="{00000000-0005-0000-0000-0000512C0000}"/>
    <cellStyle name="Normal 15 2 10" xfId="11340" xr:uid="{00000000-0005-0000-0000-0000522C0000}"/>
    <cellStyle name="Normal 15 2 2" xfId="11341" xr:uid="{00000000-0005-0000-0000-0000532C0000}"/>
    <cellStyle name="Normal 15 2 2 2" xfId="11342" xr:uid="{00000000-0005-0000-0000-0000542C0000}"/>
    <cellStyle name="Normal 15 2 2 2 2" xfId="11343" xr:uid="{00000000-0005-0000-0000-0000552C0000}"/>
    <cellStyle name="Normal 15 2 2 2 3" xfId="11344" xr:uid="{00000000-0005-0000-0000-0000562C0000}"/>
    <cellStyle name="Normal 15 2 2 3" xfId="11345" xr:uid="{00000000-0005-0000-0000-0000572C0000}"/>
    <cellStyle name="Normal 15 2 2 4" xfId="11346" xr:uid="{00000000-0005-0000-0000-0000582C0000}"/>
    <cellStyle name="Normal 15 2 3" xfId="11347" xr:uid="{00000000-0005-0000-0000-0000592C0000}"/>
    <cellStyle name="Normal 15 2 3 2" xfId="11348" xr:uid="{00000000-0005-0000-0000-00005A2C0000}"/>
    <cellStyle name="Normal 15 2 3 2 2" xfId="11349" xr:uid="{00000000-0005-0000-0000-00005B2C0000}"/>
    <cellStyle name="Normal 15 2 3 2 3" xfId="11350" xr:uid="{00000000-0005-0000-0000-00005C2C0000}"/>
    <cellStyle name="Normal 15 2 3 3" xfId="11351" xr:uid="{00000000-0005-0000-0000-00005D2C0000}"/>
    <cellStyle name="Normal 15 2 3 4" xfId="11352" xr:uid="{00000000-0005-0000-0000-00005E2C0000}"/>
    <cellStyle name="Normal 15 2 4" xfId="11353" xr:uid="{00000000-0005-0000-0000-00005F2C0000}"/>
    <cellStyle name="Normal 15 2 4 2" xfId="11354" xr:uid="{00000000-0005-0000-0000-0000602C0000}"/>
    <cellStyle name="Normal 15 2 4 2 2" xfId="11355" xr:uid="{00000000-0005-0000-0000-0000612C0000}"/>
    <cellStyle name="Normal 15 2 4 2 3" xfId="11356" xr:uid="{00000000-0005-0000-0000-0000622C0000}"/>
    <cellStyle name="Normal 15 2 4 3" xfId="11357" xr:uid="{00000000-0005-0000-0000-0000632C0000}"/>
    <cellStyle name="Normal 15 2 4 4" xfId="11358" xr:uid="{00000000-0005-0000-0000-0000642C0000}"/>
    <cellStyle name="Normal 15 2 5" xfId="11359" xr:uid="{00000000-0005-0000-0000-0000652C0000}"/>
    <cellStyle name="Normal 15 2 5 2" xfId="11360" xr:uid="{00000000-0005-0000-0000-0000662C0000}"/>
    <cellStyle name="Normal 15 2 5 3" xfId="11361" xr:uid="{00000000-0005-0000-0000-0000672C0000}"/>
    <cellStyle name="Normal 15 2 6" xfId="11362" xr:uid="{00000000-0005-0000-0000-0000682C0000}"/>
    <cellStyle name="Normal 15 2 6 2" xfId="11363" xr:uid="{00000000-0005-0000-0000-0000692C0000}"/>
    <cellStyle name="Normal 15 2 6 3" xfId="11364" xr:uid="{00000000-0005-0000-0000-00006A2C0000}"/>
    <cellStyle name="Normal 15 2 7" xfId="11365" xr:uid="{00000000-0005-0000-0000-00006B2C0000}"/>
    <cellStyle name="Normal 15 2 8" xfId="11366" xr:uid="{00000000-0005-0000-0000-00006C2C0000}"/>
    <cellStyle name="Normal 15 2 9" xfId="11367" xr:uid="{00000000-0005-0000-0000-00006D2C0000}"/>
    <cellStyle name="Normal 15 3" xfId="11368" xr:uid="{00000000-0005-0000-0000-00006E2C0000}"/>
    <cellStyle name="Normal 15 3 2" xfId="11369" xr:uid="{00000000-0005-0000-0000-00006F2C0000}"/>
    <cellStyle name="Normal 15 3 2 2" xfId="11370" xr:uid="{00000000-0005-0000-0000-0000702C0000}"/>
    <cellStyle name="Normal 15 3 2 3" xfId="11371" xr:uid="{00000000-0005-0000-0000-0000712C0000}"/>
    <cellStyle name="Normal 15 3 3" xfId="11372" xr:uid="{00000000-0005-0000-0000-0000722C0000}"/>
    <cellStyle name="Normal 15 3 4" xfId="11373" xr:uid="{00000000-0005-0000-0000-0000732C0000}"/>
    <cellStyle name="Normal 15 4" xfId="11374" xr:uid="{00000000-0005-0000-0000-0000742C0000}"/>
    <cellStyle name="Normal 15 4 2" xfId="11375" xr:uid="{00000000-0005-0000-0000-0000752C0000}"/>
    <cellStyle name="Normal 15 4 2 2" xfId="11376" xr:uid="{00000000-0005-0000-0000-0000762C0000}"/>
    <cellStyle name="Normal 15 4 2 3" xfId="11377" xr:uid="{00000000-0005-0000-0000-0000772C0000}"/>
    <cellStyle name="Normal 15 4 3" xfId="11378" xr:uid="{00000000-0005-0000-0000-0000782C0000}"/>
    <cellStyle name="Normal 15 4 4" xfId="11379" xr:uid="{00000000-0005-0000-0000-0000792C0000}"/>
    <cellStyle name="Normal 15 5" xfId="11380" xr:uid="{00000000-0005-0000-0000-00007A2C0000}"/>
    <cellStyle name="Normal 15 5 2" xfId="11381" xr:uid="{00000000-0005-0000-0000-00007B2C0000}"/>
    <cellStyle name="Normal 15 5 2 2" xfId="11382" xr:uid="{00000000-0005-0000-0000-00007C2C0000}"/>
    <cellStyle name="Normal 15 5 2 3" xfId="11383" xr:uid="{00000000-0005-0000-0000-00007D2C0000}"/>
    <cellStyle name="Normal 15 5 3" xfId="11384" xr:uid="{00000000-0005-0000-0000-00007E2C0000}"/>
    <cellStyle name="Normal 15 5 4" xfId="11385" xr:uid="{00000000-0005-0000-0000-00007F2C0000}"/>
    <cellStyle name="Normal 15 6" xfId="11386" xr:uid="{00000000-0005-0000-0000-0000802C0000}"/>
    <cellStyle name="Normal 15 6 2" xfId="11387" xr:uid="{00000000-0005-0000-0000-0000812C0000}"/>
    <cellStyle name="Normal 15 6 3" xfId="11388" xr:uid="{00000000-0005-0000-0000-0000822C0000}"/>
    <cellStyle name="Normal 15 7" xfId="11389" xr:uid="{00000000-0005-0000-0000-0000832C0000}"/>
    <cellStyle name="Normal 15 7 2" xfId="11390" xr:uid="{00000000-0005-0000-0000-0000842C0000}"/>
    <cellStyle name="Normal 15 7 3" xfId="11391" xr:uid="{00000000-0005-0000-0000-0000852C0000}"/>
    <cellStyle name="Normal 15 8" xfId="11392" xr:uid="{00000000-0005-0000-0000-0000862C0000}"/>
    <cellStyle name="Normal 15 9" xfId="11393" xr:uid="{00000000-0005-0000-0000-0000872C0000}"/>
    <cellStyle name="Normal 16" xfId="11394" xr:uid="{00000000-0005-0000-0000-0000882C0000}"/>
    <cellStyle name="Normal 16 2" xfId="11395" xr:uid="{00000000-0005-0000-0000-0000892C0000}"/>
    <cellStyle name="Normal 16 3" xfId="11396" xr:uid="{00000000-0005-0000-0000-00008A2C0000}"/>
    <cellStyle name="Normal 17" xfId="11397" xr:uid="{00000000-0005-0000-0000-00008B2C0000}"/>
    <cellStyle name="Normal 17 2" xfId="11398" xr:uid="{00000000-0005-0000-0000-00008C2C0000}"/>
    <cellStyle name="Normal 18" xfId="11399" xr:uid="{00000000-0005-0000-0000-00008D2C0000}"/>
    <cellStyle name="Normal 18 10" xfId="11400" xr:uid="{00000000-0005-0000-0000-00008E2C0000}"/>
    <cellStyle name="Normal 18 2" xfId="11401" xr:uid="{00000000-0005-0000-0000-00008F2C0000}"/>
    <cellStyle name="Normal 18 2 2" xfId="11402" xr:uid="{00000000-0005-0000-0000-0000902C0000}"/>
    <cellStyle name="Normal 18 2 2 2" xfId="11403" xr:uid="{00000000-0005-0000-0000-0000912C0000}"/>
    <cellStyle name="Normal 18 2 2 3" xfId="11404" xr:uid="{00000000-0005-0000-0000-0000922C0000}"/>
    <cellStyle name="Normal 18 2 3" xfId="11405" xr:uid="{00000000-0005-0000-0000-0000932C0000}"/>
    <cellStyle name="Normal 18 2 4" xfId="11406" xr:uid="{00000000-0005-0000-0000-0000942C0000}"/>
    <cellStyle name="Normal 18 2 5" xfId="11407" xr:uid="{00000000-0005-0000-0000-0000952C0000}"/>
    <cellStyle name="Normal 18 3" xfId="11408" xr:uid="{00000000-0005-0000-0000-0000962C0000}"/>
    <cellStyle name="Normal 18 3 2" xfId="11409" xr:uid="{00000000-0005-0000-0000-0000972C0000}"/>
    <cellStyle name="Normal 18 3 2 2" xfId="11410" xr:uid="{00000000-0005-0000-0000-0000982C0000}"/>
    <cellStyle name="Normal 18 3 2 3" xfId="11411" xr:uid="{00000000-0005-0000-0000-0000992C0000}"/>
    <cellStyle name="Normal 18 3 3" xfId="11412" xr:uid="{00000000-0005-0000-0000-00009A2C0000}"/>
    <cellStyle name="Normal 18 3 4" xfId="11413" xr:uid="{00000000-0005-0000-0000-00009B2C0000}"/>
    <cellStyle name="Normal 18 4" xfId="11414" xr:uid="{00000000-0005-0000-0000-00009C2C0000}"/>
    <cellStyle name="Normal 18 4 2" xfId="11415" xr:uid="{00000000-0005-0000-0000-00009D2C0000}"/>
    <cellStyle name="Normal 18 4 2 2" xfId="11416" xr:uid="{00000000-0005-0000-0000-00009E2C0000}"/>
    <cellStyle name="Normal 18 4 2 3" xfId="11417" xr:uid="{00000000-0005-0000-0000-00009F2C0000}"/>
    <cellStyle name="Normal 18 4 3" xfId="11418" xr:uid="{00000000-0005-0000-0000-0000A02C0000}"/>
    <cellStyle name="Normal 18 4 4" xfId="11419" xr:uid="{00000000-0005-0000-0000-0000A12C0000}"/>
    <cellStyle name="Normal 18 5" xfId="11420" xr:uid="{00000000-0005-0000-0000-0000A22C0000}"/>
    <cellStyle name="Normal 18 5 2" xfId="11421" xr:uid="{00000000-0005-0000-0000-0000A32C0000}"/>
    <cellStyle name="Normal 18 5 3" xfId="11422" xr:uid="{00000000-0005-0000-0000-0000A42C0000}"/>
    <cellStyle name="Normal 18 6" xfId="11423" xr:uid="{00000000-0005-0000-0000-0000A52C0000}"/>
    <cellStyle name="Normal 18 6 2" xfId="11424" xr:uid="{00000000-0005-0000-0000-0000A62C0000}"/>
    <cellStyle name="Normal 18 6 3" xfId="11425" xr:uid="{00000000-0005-0000-0000-0000A72C0000}"/>
    <cellStyle name="Normal 18 7" xfId="11426" xr:uid="{00000000-0005-0000-0000-0000A82C0000}"/>
    <cellStyle name="Normal 18 8" xfId="11427" xr:uid="{00000000-0005-0000-0000-0000A92C0000}"/>
    <cellStyle name="Normal 18 9" xfId="11428" xr:uid="{00000000-0005-0000-0000-0000AA2C0000}"/>
    <cellStyle name="Normal 19" xfId="11429" xr:uid="{00000000-0005-0000-0000-0000AB2C0000}"/>
    <cellStyle name="Normal 19 10" xfId="11430" xr:uid="{00000000-0005-0000-0000-0000AC2C0000}"/>
    <cellStyle name="Normal 19 11" xfId="11431" xr:uid="{00000000-0005-0000-0000-0000AD2C0000}"/>
    <cellStyle name="Normal 19 12" xfId="11432" xr:uid="{00000000-0005-0000-0000-0000AE2C0000}"/>
    <cellStyle name="Normal 19 2" xfId="11433" xr:uid="{00000000-0005-0000-0000-0000AF2C0000}"/>
    <cellStyle name="Normal 19 2 2" xfId="11434" xr:uid="{00000000-0005-0000-0000-0000B02C0000}"/>
    <cellStyle name="Normal 19 2 3" xfId="11435" xr:uid="{00000000-0005-0000-0000-0000B12C0000}"/>
    <cellStyle name="Normal 19 2 4" xfId="11436" xr:uid="{00000000-0005-0000-0000-0000B22C0000}"/>
    <cellStyle name="Normal 19 3" xfId="11437" xr:uid="{00000000-0005-0000-0000-0000B32C0000}"/>
    <cellStyle name="Normal 19 3 2" xfId="11438" xr:uid="{00000000-0005-0000-0000-0000B42C0000}"/>
    <cellStyle name="Normal 19 4" xfId="11439" xr:uid="{00000000-0005-0000-0000-0000B52C0000}"/>
    <cellStyle name="Normal 19 4 2" xfId="11440" xr:uid="{00000000-0005-0000-0000-0000B62C0000}"/>
    <cellStyle name="Normal 19 5" xfId="11441" xr:uid="{00000000-0005-0000-0000-0000B72C0000}"/>
    <cellStyle name="Normal 19 6" xfId="11442" xr:uid="{00000000-0005-0000-0000-0000B82C0000}"/>
    <cellStyle name="Normal 19 7" xfId="11443" xr:uid="{00000000-0005-0000-0000-0000B92C0000}"/>
    <cellStyle name="Normal 19 8" xfId="11444" xr:uid="{00000000-0005-0000-0000-0000BA2C0000}"/>
    <cellStyle name="Normal 19 9" xfId="11445" xr:uid="{00000000-0005-0000-0000-0000BB2C0000}"/>
    <cellStyle name="Normal 2" xfId="28" xr:uid="{00000000-0005-0000-0000-0000BC2C0000}"/>
    <cellStyle name="Normal 2 10" xfId="11446" xr:uid="{00000000-0005-0000-0000-0000BD2C0000}"/>
    <cellStyle name="Normal 2 11" xfId="11447" xr:uid="{00000000-0005-0000-0000-0000BE2C0000}"/>
    <cellStyle name="Normal 2 12" xfId="11448" xr:uid="{00000000-0005-0000-0000-0000BF2C0000}"/>
    <cellStyle name="Normal 2 13" xfId="11449" xr:uid="{00000000-0005-0000-0000-0000C02C0000}"/>
    <cellStyle name="Normal 2 14" xfId="11450" xr:uid="{00000000-0005-0000-0000-0000C12C0000}"/>
    <cellStyle name="Normal 2 15" xfId="11451" xr:uid="{00000000-0005-0000-0000-0000C22C0000}"/>
    <cellStyle name="Normal 2 16" xfId="11452" xr:uid="{00000000-0005-0000-0000-0000C32C0000}"/>
    <cellStyle name="Normal 2 17" xfId="11453" xr:uid="{00000000-0005-0000-0000-0000C42C0000}"/>
    <cellStyle name="Normal 2 18" xfId="11454" xr:uid="{00000000-0005-0000-0000-0000C52C0000}"/>
    <cellStyle name="Normal 2 19" xfId="11455" xr:uid="{00000000-0005-0000-0000-0000C62C0000}"/>
    <cellStyle name="Normal 2 2" xfId="29" xr:uid="{00000000-0005-0000-0000-0000C72C0000}"/>
    <cellStyle name="Normal 2 2 10" xfId="11456" xr:uid="{00000000-0005-0000-0000-0000C82C0000}"/>
    <cellStyle name="Normal 2 2 11" xfId="11457" xr:uid="{00000000-0005-0000-0000-0000C92C0000}"/>
    <cellStyle name="Normal 2 2 12" xfId="11458" xr:uid="{00000000-0005-0000-0000-0000CA2C0000}"/>
    <cellStyle name="Normal 2 2 13" xfId="11459" xr:uid="{00000000-0005-0000-0000-0000CB2C0000}"/>
    <cellStyle name="Normal 2 2 13 10" xfId="11460" xr:uid="{00000000-0005-0000-0000-0000CC2C0000}"/>
    <cellStyle name="Normal 2 2 13 11" xfId="11461" xr:uid="{00000000-0005-0000-0000-0000CD2C0000}"/>
    <cellStyle name="Normal 2 2 13 12" xfId="11462" xr:uid="{00000000-0005-0000-0000-0000CE2C0000}"/>
    <cellStyle name="Normal 2 2 13 2" xfId="11463" xr:uid="{00000000-0005-0000-0000-0000CF2C0000}"/>
    <cellStyle name="Normal 2 2 13 3" xfId="11464" xr:uid="{00000000-0005-0000-0000-0000D02C0000}"/>
    <cellStyle name="Normal 2 2 13 4" xfId="11465" xr:uid="{00000000-0005-0000-0000-0000D12C0000}"/>
    <cellStyle name="Normal 2 2 13 5" xfId="11466" xr:uid="{00000000-0005-0000-0000-0000D22C0000}"/>
    <cellStyle name="Normal 2 2 13 6" xfId="11467" xr:uid="{00000000-0005-0000-0000-0000D32C0000}"/>
    <cellStyle name="Normal 2 2 13 7" xfId="11468" xr:uid="{00000000-0005-0000-0000-0000D42C0000}"/>
    <cellStyle name="Normal 2 2 13 8" xfId="11469" xr:uid="{00000000-0005-0000-0000-0000D52C0000}"/>
    <cellStyle name="Normal 2 2 13 9" xfId="11470" xr:uid="{00000000-0005-0000-0000-0000D62C0000}"/>
    <cellStyle name="Normal 2 2 14" xfId="11471" xr:uid="{00000000-0005-0000-0000-0000D72C0000}"/>
    <cellStyle name="Normal 2 2 15" xfId="11472" xr:uid="{00000000-0005-0000-0000-0000D82C0000}"/>
    <cellStyle name="Normal 2 2 16" xfId="11473" xr:uid="{00000000-0005-0000-0000-0000D92C0000}"/>
    <cellStyle name="Normal 2 2 17" xfId="11474" xr:uid="{00000000-0005-0000-0000-0000DA2C0000}"/>
    <cellStyle name="Normal 2 2 18" xfId="11475" xr:uid="{00000000-0005-0000-0000-0000DB2C0000}"/>
    <cellStyle name="Normal 2 2 19" xfId="11476" xr:uid="{00000000-0005-0000-0000-0000DC2C0000}"/>
    <cellStyle name="Normal 2 2 2" xfId="11477" xr:uid="{00000000-0005-0000-0000-0000DD2C0000}"/>
    <cellStyle name="Normal 2 2 2 10" xfId="11478" xr:uid="{00000000-0005-0000-0000-0000DE2C0000}"/>
    <cellStyle name="Normal 2 2 2 2" xfId="11479" xr:uid="{00000000-0005-0000-0000-0000DF2C0000}"/>
    <cellStyle name="Normal 2 2 2 3" xfId="11480" xr:uid="{00000000-0005-0000-0000-0000E02C0000}"/>
    <cellStyle name="Normal 2 2 2 4" xfId="11481" xr:uid="{00000000-0005-0000-0000-0000E12C0000}"/>
    <cellStyle name="Normal 2 2 2 5" xfId="11482" xr:uid="{00000000-0005-0000-0000-0000E22C0000}"/>
    <cellStyle name="Normal 2 2 2 6" xfId="11483" xr:uid="{00000000-0005-0000-0000-0000E32C0000}"/>
    <cellStyle name="Normal 2 2 2 7" xfId="11484" xr:uid="{00000000-0005-0000-0000-0000E42C0000}"/>
    <cellStyle name="Normal 2 2 2 8" xfId="11485" xr:uid="{00000000-0005-0000-0000-0000E52C0000}"/>
    <cellStyle name="Normal 2 2 2 9" xfId="11486" xr:uid="{00000000-0005-0000-0000-0000E62C0000}"/>
    <cellStyle name="Normal 2 2 20" xfId="11487" xr:uid="{00000000-0005-0000-0000-0000E72C0000}"/>
    <cellStyle name="Normal 2 2 21" xfId="11488" xr:uid="{00000000-0005-0000-0000-0000E82C0000}"/>
    <cellStyle name="Normal 2 2 22" xfId="11489" xr:uid="{00000000-0005-0000-0000-0000E92C0000}"/>
    <cellStyle name="Normal 2 2 23" xfId="11490" xr:uid="{00000000-0005-0000-0000-0000EA2C0000}"/>
    <cellStyle name="Normal 2 2 24" xfId="11491" xr:uid="{00000000-0005-0000-0000-0000EB2C0000}"/>
    <cellStyle name="Normal 2 2 25" xfId="11492" xr:uid="{00000000-0005-0000-0000-0000EC2C0000}"/>
    <cellStyle name="Normal 2 2 26" xfId="11493" xr:uid="{00000000-0005-0000-0000-0000ED2C0000}"/>
    <cellStyle name="Normal 2 2 27" xfId="11494" xr:uid="{00000000-0005-0000-0000-0000EE2C0000}"/>
    <cellStyle name="Normal 2 2 28" xfId="11495" xr:uid="{00000000-0005-0000-0000-0000EF2C0000}"/>
    <cellStyle name="Normal 2 2 29" xfId="11496" xr:uid="{00000000-0005-0000-0000-0000F02C0000}"/>
    <cellStyle name="Normal 2 2 3" xfId="11497" xr:uid="{00000000-0005-0000-0000-0000F12C0000}"/>
    <cellStyle name="Normal 2 2 30" xfId="11498" xr:uid="{00000000-0005-0000-0000-0000F22C0000}"/>
    <cellStyle name="Normal 2 2 31" xfId="11499" xr:uid="{00000000-0005-0000-0000-0000F32C0000}"/>
    <cellStyle name="Normal 2 2 32" xfId="11500" xr:uid="{00000000-0005-0000-0000-0000F42C0000}"/>
    <cellStyle name="Normal 2 2 33" xfId="11501" xr:uid="{00000000-0005-0000-0000-0000F52C0000}"/>
    <cellStyle name="Normal 2 2 34" xfId="11502" xr:uid="{00000000-0005-0000-0000-0000F62C0000}"/>
    <cellStyle name="Normal 2 2 35" xfId="11503" xr:uid="{00000000-0005-0000-0000-0000F72C0000}"/>
    <cellStyle name="Normal 2 2 4" xfId="11504" xr:uid="{00000000-0005-0000-0000-0000F82C0000}"/>
    <cellStyle name="Normal 2 2 5" xfId="11505" xr:uid="{00000000-0005-0000-0000-0000F92C0000}"/>
    <cellStyle name="Normal 2 2 6" xfId="11506" xr:uid="{00000000-0005-0000-0000-0000FA2C0000}"/>
    <cellStyle name="Normal 2 2 7" xfId="11507" xr:uid="{00000000-0005-0000-0000-0000FB2C0000}"/>
    <cellStyle name="Normal 2 2 8" xfId="11508" xr:uid="{00000000-0005-0000-0000-0000FC2C0000}"/>
    <cellStyle name="Normal 2 2 9" xfId="11509" xr:uid="{00000000-0005-0000-0000-0000FD2C0000}"/>
    <cellStyle name="Normal 2 20" xfId="11510" xr:uid="{00000000-0005-0000-0000-0000FE2C0000}"/>
    <cellStyle name="Normal 2 21" xfId="11511" xr:uid="{00000000-0005-0000-0000-0000FF2C0000}"/>
    <cellStyle name="Normal 2 22" xfId="11512" xr:uid="{00000000-0005-0000-0000-0000002D0000}"/>
    <cellStyle name="Normal 2 23" xfId="11513" xr:uid="{00000000-0005-0000-0000-0000012D0000}"/>
    <cellStyle name="Normal 2 24" xfId="11514" xr:uid="{00000000-0005-0000-0000-0000022D0000}"/>
    <cellStyle name="Normal 2 25" xfId="11515" xr:uid="{00000000-0005-0000-0000-0000032D0000}"/>
    <cellStyle name="Normal 2 26" xfId="11516" xr:uid="{00000000-0005-0000-0000-0000042D0000}"/>
    <cellStyle name="Normal 2 27" xfId="11517" xr:uid="{00000000-0005-0000-0000-0000052D0000}"/>
    <cellStyle name="Normal 2 28" xfId="11518" xr:uid="{00000000-0005-0000-0000-0000062D0000}"/>
    <cellStyle name="Normal 2 29" xfId="11519" xr:uid="{00000000-0005-0000-0000-0000072D0000}"/>
    <cellStyle name="Normal 2 3" xfId="11520" xr:uid="{00000000-0005-0000-0000-0000082D0000}"/>
    <cellStyle name="Normal 2 3 10" xfId="11521" xr:uid="{00000000-0005-0000-0000-0000092D0000}"/>
    <cellStyle name="Normal 2 3 11" xfId="11522" xr:uid="{00000000-0005-0000-0000-00000A2D0000}"/>
    <cellStyle name="Normal 2 3 12" xfId="11523" xr:uid="{00000000-0005-0000-0000-00000B2D0000}"/>
    <cellStyle name="Normal 2 3 13" xfId="11524" xr:uid="{00000000-0005-0000-0000-00000C2D0000}"/>
    <cellStyle name="Normal 2 3 14" xfId="11525" xr:uid="{00000000-0005-0000-0000-00000D2D0000}"/>
    <cellStyle name="Normal 2 3 15" xfId="11526" xr:uid="{00000000-0005-0000-0000-00000E2D0000}"/>
    <cellStyle name="Normal 2 3 16" xfId="11527" xr:uid="{00000000-0005-0000-0000-00000F2D0000}"/>
    <cellStyle name="Normal 2 3 17" xfId="11528" xr:uid="{00000000-0005-0000-0000-0000102D0000}"/>
    <cellStyle name="Normal 2 3 18" xfId="11529" xr:uid="{00000000-0005-0000-0000-0000112D0000}"/>
    <cellStyle name="Normal 2 3 19" xfId="11530" xr:uid="{00000000-0005-0000-0000-0000122D0000}"/>
    <cellStyle name="Normal 2 3 2" xfId="11531" xr:uid="{00000000-0005-0000-0000-0000132D0000}"/>
    <cellStyle name="Normal 2 3 2 10" xfId="11532" xr:uid="{00000000-0005-0000-0000-0000142D0000}"/>
    <cellStyle name="Normal 2 3 2 11" xfId="11533" xr:uid="{00000000-0005-0000-0000-0000152D0000}"/>
    <cellStyle name="Normal 2 3 2 12" xfId="11534" xr:uid="{00000000-0005-0000-0000-0000162D0000}"/>
    <cellStyle name="Normal 2 3 2 2" xfId="11535" xr:uid="{00000000-0005-0000-0000-0000172D0000}"/>
    <cellStyle name="Normal 2 3 2 2 2" xfId="11536" xr:uid="{00000000-0005-0000-0000-0000182D0000}"/>
    <cellStyle name="Normal 2 3 2 3" xfId="11537" xr:uid="{00000000-0005-0000-0000-0000192D0000}"/>
    <cellStyle name="Normal 2 3 2 4" xfId="11538" xr:uid="{00000000-0005-0000-0000-00001A2D0000}"/>
    <cellStyle name="Normal 2 3 2 5" xfId="11539" xr:uid="{00000000-0005-0000-0000-00001B2D0000}"/>
    <cellStyle name="Normal 2 3 2 6" xfId="11540" xr:uid="{00000000-0005-0000-0000-00001C2D0000}"/>
    <cellStyle name="Normal 2 3 2 7" xfId="11541" xr:uid="{00000000-0005-0000-0000-00001D2D0000}"/>
    <cellStyle name="Normal 2 3 2 8" xfId="11542" xr:uid="{00000000-0005-0000-0000-00001E2D0000}"/>
    <cellStyle name="Normal 2 3 2 9" xfId="11543" xr:uid="{00000000-0005-0000-0000-00001F2D0000}"/>
    <cellStyle name="Normal 2 3 20" xfId="11544" xr:uid="{00000000-0005-0000-0000-0000202D0000}"/>
    <cellStyle name="Normal 2 3 21" xfId="11545" xr:uid="{00000000-0005-0000-0000-0000212D0000}"/>
    <cellStyle name="Normal 2 3 22" xfId="11546" xr:uid="{00000000-0005-0000-0000-0000222D0000}"/>
    <cellStyle name="Normal 2 3 23" xfId="11547" xr:uid="{00000000-0005-0000-0000-0000232D0000}"/>
    <cellStyle name="Normal 2 3 24" xfId="11548" xr:uid="{00000000-0005-0000-0000-0000242D0000}"/>
    <cellStyle name="Normal 2 3 25" xfId="11549" xr:uid="{00000000-0005-0000-0000-0000252D0000}"/>
    <cellStyle name="Normal 2 3 3" xfId="11550" xr:uid="{00000000-0005-0000-0000-0000262D0000}"/>
    <cellStyle name="Normal 2 3 4" xfId="11551" xr:uid="{00000000-0005-0000-0000-0000272D0000}"/>
    <cellStyle name="Normal 2 3 5" xfId="11552" xr:uid="{00000000-0005-0000-0000-0000282D0000}"/>
    <cellStyle name="Normal 2 3 6" xfId="11553" xr:uid="{00000000-0005-0000-0000-0000292D0000}"/>
    <cellStyle name="Normal 2 3 7" xfId="11554" xr:uid="{00000000-0005-0000-0000-00002A2D0000}"/>
    <cellStyle name="Normal 2 3 8" xfId="11555" xr:uid="{00000000-0005-0000-0000-00002B2D0000}"/>
    <cellStyle name="Normal 2 3 9" xfId="11556" xr:uid="{00000000-0005-0000-0000-00002C2D0000}"/>
    <cellStyle name="Normal 2 4" xfId="11557" xr:uid="{00000000-0005-0000-0000-00002D2D0000}"/>
    <cellStyle name="Normal 2 4 10" xfId="11558" xr:uid="{00000000-0005-0000-0000-00002E2D0000}"/>
    <cellStyle name="Normal 2 4 11" xfId="11559" xr:uid="{00000000-0005-0000-0000-00002F2D0000}"/>
    <cellStyle name="Normal 2 4 12" xfId="11560" xr:uid="{00000000-0005-0000-0000-0000302D0000}"/>
    <cellStyle name="Normal 2 4 13" xfId="11561" xr:uid="{00000000-0005-0000-0000-0000312D0000}"/>
    <cellStyle name="Normal 2 4 14" xfId="11562" xr:uid="{00000000-0005-0000-0000-0000322D0000}"/>
    <cellStyle name="Normal 2 4 15" xfId="11563" xr:uid="{00000000-0005-0000-0000-0000332D0000}"/>
    <cellStyle name="Normal 2 4 16" xfId="11564" xr:uid="{00000000-0005-0000-0000-0000342D0000}"/>
    <cellStyle name="Normal 2 4 17" xfId="11565" xr:uid="{00000000-0005-0000-0000-0000352D0000}"/>
    <cellStyle name="Normal 2 4 18" xfId="11566" xr:uid="{00000000-0005-0000-0000-0000362D0000}"/>
    <cellStyle name="Normal 2 4 19" xfId="11567" xr:uid="{00000000-0005-0000-0000-0000372D0000}"/>
    <cellStyle name="Normal 2 4 2" xfId="11568" xr:uid="{00000000-0005-0000-0000-0000382D0000}"/>
    <cellStyle name="Normal 2 4 2 2" xfId="11569" xr:uid="{00000000-0005-0000-0000-0000392D0000}"/>
    <cellStyle name="Normal 2 4 20" xfId="11570" xr:uid="{00000000-0005-0000-0000-00003A2D0000}"/>
    <cellStyle name="Normal 2 4 21" xfId="11571" xr:uid="{00000000-0005-0000-0000-00003B2D0000}"/>
    <cellStyle name="Normal 2 4 22" xfId="11572" xr:uid="{00000000-0005-0000-0000-00003C2D0000}"/>
    <cellStyle name="Normal 2 4 3" xfId="11573" xr:uid="{00000000-0005-0000-0000-00003D2D0000}"/>
    <cellStyle name="Normal 2 4 4" xfId="11574" xr:uid="{00000000-0005-0000-0000-00003E2D0000}"/>
    <cellStyle name="Normal 2 4 5" xfId="11575" xr:uid="{00000000-0005-0000-0000-00003F2D0000}"/>
    <cellStyle name="Normal 2 4 6" xfId="11576" xr:uid="{00000000-0005-0000-0000-0000402D0000}"/>
    <cellStyle name="Normal 2 4 7" xfId="11577" xr:uid="{00000000-0005-0000-0000-0000412D0000}"/>
    <cellStyle name="Normal 2 4 8" xfId="11578" xr:uid="{00000000-0005-0000-0000-0000422D0000}"/>
    <cellStyle name="Normal 2 4 9" xfId="11579" xr:uid="{00000000-0005-0000-0000-0000432D0000}"/>
    <cellStyle name="Normal 2 5" xfId="11580" xr:uid="{00000000-0005-0000-0000-0000442D0000}"/>
    <cellStyle name="Normal 2 6" xfId="11581" xr:uid="{00000000-0005-0000-0000-0000452D0000}"/>
    <cellStyle name="Normal 2 6 2" xfId="11582" xr:uid="{00000000-0005-0000-0000-0000462D0000}"/>
    <cellStyle name="Normal 2 7" xfId="11583" xr:uid="{00000000-0005-0000-0000-0000472D0000}"/>
    <cellStyle name="Normal 2 8" xfId="11584" xr:uid="{00000000-0005-0000-0000-0000482D0000}"/>
    <cellStyle name="Normal 2 9" xfId="11585" xr:uid="{00000000-0005-0000-0000-0000492D0000}"/>
    <cellStyle name="Normal 2_Norfolk Tables report 6-25 b" xfId="11586" xr:uid="{00000000-0005-0000-0000-00004A2D0000}"/>
    <cellStyle name="Normal 20" xfId="11587" xr:uid="{00000000-0005-0000-0000-00004B2D0000}"/>
    <cellStyle name="Normal 20 10" xfId="11588" xr:uid="{00000000-0005-0000-0000-00004C2D0000}"/>
    <cellStyle name="Normal 20 11" xfId="11589" xr:uid="{00000000-0005-0000-0000-00004D2D0000}"/>
    <cellStyle name="Normal 20 2" xfId="11590" xr:uid="{00000000-0005-0000-0000-00004E2D0000}"/>
    <cellStyle name="Normal 20 2 2" xfId="11591" xr:uid="{00000000-0005-0000-0000-00004F2D0000}"/>
    <cellStyle name="Normal 20 2 3" xfId="11592" xr:uid="{00000000-0005-0000-0000-0000502D0000}"/>
    <cellStyle name="Normal 20 2 4" xfId="11593" xr:uid="{00000000-0005-0000-0000-0000512D0000}"/>
    <cellStyle name="Normal 20 3" xfId="11594" xr:uid="{00000000-0005-0000-0000-0000522D0000}"/>
    <cellStyle name="Normal 20 3 2" xfId="11595" xr:uid="{00000000-0005-0000-0000-0000532D0000}"/>
    <cellStyle name="Normal 20 4" xfId="11596" xr:uid="{00000000-0005-0000-0000-0000542D0000}"/>
    <cellStyle name="Normal 20 4 2" xfId="11597" xr:uid="{00000000-0005-0000-0000-0000552D0000}"/>
    <cellStyle name="Normal 20 5" xfId="11598" xr:uid="{00000000-0005-0000-0000-0000562D0000}"/>
    <cellStyle name="Normal 20 6" xfId="11599" xr:uid="{00000000-0005-0000-0000-0000572D0000}"/>
    <cellStyle name="Normal 20 7" xfId="11600" xr:uid="{00000000-0005-0000-0000-0000582D0000}"/>
    <cellStyle name="Normal 20 8" xfId="11601" xr:uid="{00000000-0005-0000-0000-0000592D0000}"/>
    <cellStyle name="Normal 20 9" xfId="11602" xr:uid="{00000000-0005-0000-0000-00005A2D0000}"/>
    <cellStyle name="Normal 21" xfId="11603" xr:uid="{00000000-0005-0000-0000-00005B2D0000}"/>
    <cellStyle name="Normal 21 2" xfId="11604" xr:uid="{00000000-0005-0000-0000-00005C2D0000}"/>
    <cellStyle name="Normal 21 2 2" xfId="11605" xr:uid="{00000000-0005-0000-0000-00005D2D0000}"/>
    <cellStyle name="Normal 21 2 3" xfId="11606" xr:uid="{00000000-0005-0000-0000-00005E2D0000}"/>
    <cellStyle name="Normal 21 3" xfId="11607" xr:uid="{00000000-0005-0000-0000-00005F2D0000}"/>
    <cellStyle name="Normal 21 4" xfId="11608" xr:uid="{00000000-0005-0000-0000-0000602D0000}"/>
    <cellStyle name="Normal 21 5" xfId="11609" xr:uid="{00000000-0005-0000-0000-0000612D0000}"/>
    <cellStyle name="Normal 22" xfId="11610" xr:uid="{00000000-0005-0000-0000-0000622D0000}"/>
    <cellStyle name="Normal 22 2" xfId="11611" xr:uid="{00000000-0005-0000-0000-0000632D0000}"/>
    <cellStyle name="Normal 22 3" xfId="11612" xr:uid="{00000000-0005-0000-0000-0000642D0000}"/>
    <cellStyle name="Normal 22 4" xfId="11613" xr:uid="{00000000-0005-0000-0000-0000652D0000}"/>
    <cellStyle name="Normal 23" xfId="11614" xr:uid="{00000000-0005-0000-0000-0000662D0000}"/>
    <cellStyle name="Normal 23 2" xfId="11615" xr:uid="{00000000-0005-0000-0000-0000672D0000}"/>
    <cellStyle name="Normal 24" xfId="11616" xr:uid="{00000000-0005-0000-0000-0000682D0000}"/>
    <cellStyle name="Normal 24 2" xfId="11617" xr:uid="{00000000-0005-0000-0000-0000692D0000}"/>
    <cellStyle name="Normal 25" xfId="11618" xr:uid="{00000000-0005-0000-0000-00006A2D0000}"/>
    <cellStyle name="Normal 26" xfId="11619" xr:uid="{00000000-0005-0000-0000-00006B2D0000}"/>
    <cellStyle name="Normal 27" xfId="11620" xr:uid="{00000000-0005-0000-0000-00006C2D0000}"/>
    <cellStyle name="Normal 28" xfId="11621" xr:uid="{00000000-0005-0000-0000-00006D2D0000}"/>
    <cellStyle name="Normal 29" xfId="11622" xr:uid="{00000000-0005-0000-0000-00006E2D0000}"/>
    <cellStyle name="Normal 3" xfId="21" xr:uid="{00000000-0005-0000-0000-00006F2D0000}"/>
    <cellStyle name="Normal 3 10" xfId="11623" xr:uid="{00000000-0005-0000-0000-0000702D0000}"/>
    <cellStyle name="Normal 3 10 10" xfId="11624" xr:uid="{00000000-0005-0000-0000-0000712D0000}"/>
    <cellStyle name="Normal 3 10 11" xfId="11625" xr:uid="{00000000-0005-0000-0000-0000722D0000}"/>
    <cellStyle name="Normal 3 10 12" xfId="11626" xr:uid="{00000000-0005-0000-0000-0000732D0000}"/>
    <cellStyle name="Normal 3 10 2" xfId="11627" xr:uid="{00000000-0005-0000-0000-0000742D0000}"/>
    <cellStyle name="Normal 3 10 2 10" xfId="11628" xr:uid="{00000000-0005-0000-0000-0000752D0000}"/>
    <cellStyle name="Normal 3 10 2 2" xfId="11629" xr:uid="{00000000-0005-0000-0000-0000762D0000}"/>
    <cellStyle name="Normal 3 10 2 2 2" xfId="11630" xr:uid="{00000000-0005-0000-0000-0000772D0000}"/>
    <cellStyle name="Normal 3 10 2 2 2 2" xfId="11631" xr:uid="{00000000-0005-0000-0000-0000782D0000}"/>
    <cellStyle name="Normal 3 10 2 2 2 3" xfId="11632" xr:uid="{00000000-0005-0000-0000-0000792D0000}"/>
    <cellStyle name="Normal 3 10 2 2 3" xfId="11633" xr:uid="{00000000-0005-0000-0000-00007A2D0000}"/>
    <cellStyle name="Normal 3 10 2 2 4" xfId="11634" xr:uid="{00000000-0005-0000-0000-00007B2D0000}"/>
    <cellStyle name="Normal 3 10 2 3" xfId="11635" xr:uid="{00000000-0005-0000-0000-00007C2D0000}"/>
    <cellStyle name="Normal 3 10 2 3 2" xfId="11636" xr:uid="{00000000-0005-0000-0000-00007D2D0000}"/>
    <cellStyle name="Normal 3 10 2 3 2 2" xfId="11637" xr:uid="{00000000-0005-0000-0000-00007E2D0000}"/>
    <cellStyle name="Normal 3 10 2 3 2 3" xfId="11638" xr:uid="{00000000-0005-0000-0000-00007F2D0000}"/>
    <cellStyle name="Normal 3 10 2 3 3" xfId="11639" xr:uid="{00000000-0005-0000-0000-0000802D0000}"/>
    <cellStyle name="Normal 3 10 2 3 4" xfId="11640" xr:uid="{00000000-0005-0000-0000-0000812D0000}"/>
    <cellStyle name="Normal 3 10 2 4" xfId="11641" xr:uid="{00000000-0005-0000-0000-0000822D0000}"/>
    <cellStyle name="Normal 3 10 2 4 2" xfId="11642" xr:uid="{00000000-0005-0000-0000-0000832D0000}"/>
    <cellStyle name="Normal 3 10 2 4 2 2" xfId="11643" xr:uid="{00000000-0005-0000-0000-0000842D0000}"/>
    <cellStyle name="Normal 3 10 2 4 2 3" xfId="11644" xr:uid="{00000000-0005-0000-0000-0000852D0000}"/>
    <cellStyle name="Normal 3 10 2 4 3" xfId="11645" xr:uid="{00000000-0005-0000-0000-0000862D0000}"/>
    <cellStyle name="Normal 3 10 2 4 4" xfId="11646" xr:uid="{00000000-0005-0000-0000-0000872D0000}"/>
    <cellStyle name="Normal 3 10 2 5" xfId="11647" xr:uid="{00000000-0005-0000-0000-0000882D0000}"/>
    <cellStyle name="Normal 3 10 2 5 2" xfId="11648" xr:uid="{00000000-0005-0000-0000-0000892D0000}"/>
    <cellStyle name="Normal 3 10 2 5 2 2" xfId="11649" xr:uid="{00000000-0005-0000-0000-00008A2D0000}"/>
    <cellStyle name="Normal 3 10 2 5 2 3" xfId="11650" xr:uid="{00000000-0005-0000-0000-00008B2D0000}"/>
    <cellStyle name="Normal 3 10 2 5 3" xfId="11651" xr:uid="{00000000-0005-0000-0000-00008C2D0000}"/>
    <cellStyle name="Normal 3 10 2 5 4" xfId="11652" xr:uid="{00000000-0005-0000-0000-00008D2D0000}"/>
    <cellStyle name="Normal 3 10 2 6" xfId="11653" xr:uid="{00000000-0005-0000-0000-00008E2D0000}"/>
    <cellStyle name="Normal 3 10 2 6 2" xfId="11654" xr:uid="{00000000-0005-0000-0000-00008F2D0000}"/>
    <cellStyle name="Normal 3 10 2 6 3" xfId="11655" xr:uid="{00000000-0005-0000-0000-0000902D0000}"/>
    <cellStyle name="Normal 3 10 2 7" xfId="11656" xr:uid="{00000000-0005-0000-0000-0000912D0000}"/>
    <cellStyle name="Normal 3 10 2 7 2" xfId="11657" xr:uid="{00000000-0005-0000-0000-0000922D0000}"/>
    <cellStyle name="Normal 3 10 2 7 3" xfId="11658" xr:uid="{00000000-0005-0000-0000-0000932D0000}"/>
    <cellStyle name="Normal 3 10 2 8" xfId="11659" xr:uid="{00000000-0005-0000-0000-0000942D0000}"/>
    <cellStyle name="Normal 3 10 2 9" xfId="11660" xr:uid="{00000000-0005-0000-0000-0000952D0000}"/>
    <cellStyle name="Normal 3 10 3" xfId="11661" xr:uid="{00000000-0005-0000-0000-0000962D0000}"/>
    <cellStyle name="Normal 3 10 3 2" xfId="11662" xr:uid="{00000000-0005-0000-0000-0000972D0000}"/>
    <cellStyle name="Normal 3 10 3 2 2" xfId="11663" xr:uid="{00000000-0005-0000-0000-0000982D0000}"/>
    <cellStyle name="Normal 3 10 3 2 2 2" xfId="11664" xr:uid="{00000000-0005-0000-0000-0000992D0000}"/>
    <cellStyle name="Normal 3 10 3 2 2 3" xfId="11665" xr:uid="{00000000-0005-0000-0000-00009A2D0000}"/>
    <cellStyle name="Normal 3 10 3 2 3" xfId="11666" xr:uid="{00000000-0005-0000-0000-00009B2D0000}"/>
    <cellStyle name="Normal 3 10 3 2 4" xfId="11667" xr:uid="{00000000-0005-0000-0000-00009C2D0000}"/>
    <cellStyle name="Normal 3 10 3 3" xfId="11668" xr:uid="{00000000-0005-0000-0000-00009D2D0000}"/>
    <cellStyle name="Normal 3 10 3 3 2" xfId="11669" xr:uid="{00000000-0005-0000-0000-00009E2D0000}"/>
    <cellStyle name="Normal 3 10 3 3 2 2" xfId="11670" xr:uid="{00000000-0005-0000-0000-00009F2D0000}"/>
    <cellStyle name="Normal 3 10 3 3 2 3" xfId="11671" xr:uid="{00000000-0005-0000-0000-0000A02D0000}"/>
    <cellStyle name="Normal 3 10 3 3 3" xfId="11672" xr:uid="{00000000-0005-0000-0000-0000A12D0000}"/>
    <cellStyle name="Normal 3 10 3 3 4" xfId="11673" xr:uid="{00000000-0005-0000-0000-0000A22D0000}"/>
    <cellStyle name="Normal 3 10 3 4" xfId="11674" xr:uid="{00000000-0005-0000-0000-0000A32D0000}"/>
    <cellStyle name="Normal 3 10 3 4 2" xfId="11675" xr:uid="{00000000-0005-0000-0000-0000A42D0000}"/>
    <cellStyle name="Normal 3 10 3 4 2 2" xfId="11676" xr:uid="{00000000-0005-0000-0000-0000A52D0000}"/>
    <cellStyle name="Normal 3 10 3 4 2 3" xfId="11677" xr:uid="{00000000-0005-0000-0000-0000A62D0000}"/>
    <cellStyle name="Normal 3 10 3 4 3" xfId="11678" xr:uid="{00000000-0005-0000-0000-0000A72D0000}"/>
    <cellStyle name="Normal 3 10 3 4 4" xfId="11679" xr:uid="{00000000-0005-0000-0000-0000A82D0000}"/>
    <cellStyle name="Normal 3 10 3 5" xfId="11680" xr:uid="{00000000-0005-0000-0000-0000A92D0000}"/>
    <cellStyle name="Normal 3 10 3 5 2" xfId="11681" xr:uid="{00000000-0005-0000-0000-0000AA2D0000}"/>
    <cellStyle name="Normal 3 10 3 5 3" xfId="11682" xr:uid="{00000000-0005-0000-0000-0000AB2D0000}"/>
    <cellStyle name="Normal 3 10 3 6" xfId="11683" xr:uid="{00000000-0005-0000-0000-0000AC2D0000}"/>
    <cellStyle name="Normal 3 10 3 6 2" xfId="11684" xr:uid="{00000000-0005-0000-0000-0000AD2D0000}"/>
    <cellStyle name="Normal 3 10 3 6 3" xfId="11685" xr:uid="{00000000-0005-0000-0000-0000AE2D0000}"/>
    <cellStyle name="Normal 3 10 3 7" xfId="11686" xr:uid="{00000000-0005-0000-0000-0000AF2D0000}"/>
    <cellStyle name="Normal 3 10 3 8" xfId="11687" xr:uid="{00000000-0005-0000-0000-0000B02D0000}"/>
    <cellStyle name="Normal 3 10 3 9" xfId="11688" xr:uid="{00000000-0005-0000-0000-0000B12D0000}"/>
    <cellStyle name="Normal 3 10 4" xfId="11689" xr:uid="{00000000-0005-0000-0000-0000B22D0000}"/>
    <cellStyle name="Normal 3 10 4 2" xfId="11690" xr:uid="{00000000-0005-0000-0000-0000B32D0000}"/>
    <cellStyle name="Normal 3 10 4 2 2" xfId="11691" xr:uid="{00000000-0005-0000-0000-0000B42D0000}"/>
    <cellStyle name="Normal 3 10 4 2 3" xfId="11692" xr:uid="{00000000-0005-0000-0000-0000B52D0000}"/>
    <cellStyle name="Normal 3 10 4 3" xfId="11693" xr:uid="{00000000-0005-0000-0000-0000B62D0000}"/>
    <cellStyle name="Normal 3 10 4 4" xfId="11694" xr:uid="{00000000-0005-0000-0000-0000B72D0000}"/>
    <cellStyle name="Normal 3 10 5" xfId="11695" xr:uid="{00000000-0005-0000-0000-0000B82D0000}"/>
    <cellStyle name="Normal 3 10 5 2" xfId="11696" xr:uid="{00000000-0005-0000-0000-0000B92D0000}"/>
    <cellStyle name="Normal 3 10 5 2 2" xfId="11697" xr:uid="{00000000-0005-0000-0000-0000BA2D0000}"/>
    <cellStyle name="Normal 3 10 5 2 3" xfId="11698" xr:uid="{00000000-0005-0000-0000-0000BB2D0000}"/>
    <cellStyle name="Normal 3 10 5 3" xfId="11699" xr:uid="{00000000-0005-0000-0000-0000BC2D0000}"/>
    <cellStyle name="Normal 3 10 5 4" xfId="11700" xr:uid="{00000000-0005-0000-0000-0000BD2D0000}"/>
    <cellStyle name="Normal 3 10 6" xfId="11701" xr:uid="{00000000-0005-0000-0000-0000BE2D0000}"/>
    <cellStyle name="Normal 3 10 6 2" xfId="11702" xr:uid="{00000000-0005-0000-0000-0000BF2D0000}"/>
    <cellStyle name="Normal 3 10 6 2 2" xfId="11703" xr:uid="{00000000-0005-0000-0000-0000C02D0000}"/>
    <cellStyle name="Normal 3 10 6 2 3" xfId="11704" xr:uid="{00000000-0005-0000-0000-0000C12D0000}"/>
    <cellStyle name="Normal 3 10 6 3" xfId="11705" xr:uid="{00000000-0005-0000-0000-0000C22D0000}"/>
    <cellStyle name="Normal 3 10 6 4" xfId="11706" xr:uid="{00000000-0005-0000-0000-0000C32D0000}"/>
    <cellStyle name="Normal 3 10 7" xfId="11707" xr:uid="{00000000-0005-0000-0000-0000C42D0000}"/>
    <cellStyle name="Normal 3 10 7 2" xfId="11708" xr:uid="{00000000-0005-0000-0000-0000C52D0000}"/>
    <cellStyle name="Normal 3 10 7 3" xfId="11709" xr:uid="{00000000-0005-0000-0000-0000C62D0000}"/>
    <cellStyle name="Normal 3 10 8" xfId="11710" xr:uid="{00000000-0005-0000-0000-0000C72D0000}"/>
    <cellStyle name="Normal 3 10 8 2" xfId="11711" xr:uid="{00000000-0005-0000-0000-0000C82D0000}"/>
    <cellStyle name="Normal 3 10 8 3" xfId="11712" xr:uid="{00000000-0005-0000-0000-0000C92D0000}"/>
    <cellStyle name="Normal 3 10 9" xfId="11713" xr:uid="{00000000-0005-0000-0000-0000CA2D0000}"/>
    <cellStyle name="Normal 3 11" xfId="11714" xr:uid="{00000000-0005-0000-0000-0000CB2D0000}"/>
    <cellStyle name="Normal 3 11 10" xfId="11715" xr:uid="{00000000-0005-0000-0000-0000CC2D0000}"/>
    <cellStyle name="Normal 3 11 11" xfId="11716" xr:uid="{00000000-0005-0000-0000-0000CD2D0000}"/>
    <cellStyle name="Normal 3 11 2" xfId="11717" xr:uid="{00000000-0005-0000-0000-0000CE2D0000}"/>
    <cellStyle name="Normal 3 11 2 2" xfId="11718" xr:uid="{00000000-0005-0000-0000-0000CF2D0000}"/>
    <cellStyle name="Normal 3 11 2 2 2" xfId="11719" xr:uid="{00000000-0005-0000-0000-0000D02D0000}"/>
    <cellStyle name="Normal 3 11 2 2 3" xfId="11720" xr:uid="{00000000-0005-0000-0000-0000D12D0000}"/>
    <cellStyle name="Normal 3 11 2 3" xfId="11721" xr:uid="{00000000-0005-0000-0000-0000D22D0000}"/>
    <cellStyle name="Normal 3 11 2 4" xfId="11722" xr:uid="{00000000-0005-0000-0000-0000D32D0000}"/>
    <cellStyle name="Normal 3 11 3" xfId="11723" xr:uid="{00000000-0005-0000-0000-0000D42D0000}"/>
    <cellStyle name="Normal 3 11 3 2" xfId="11724" xr:uid="{00000000-0005-0000-0000-0000D52D0000}"/>
    <cellStyle name="Normal 3 11 3 2 2" xfId="11725" xr:uid="{00000000-0005-0000-0000-0000D62D0000}"/>
    <cellStyle name="Normal 3 11 3 2 3" xfId="11726" xr:uid="{00000000-0005-0000-0000-0000D72D0000}"/>
    <cellStyle name="Normal 3 11 3 3" xfId="11727" xr:uid="{00000000-0005-0000-0000-0000D82D0000}"/>
    <cellStyle name="Normal 3 11 3 4" xfId="11728" xr:uid="{00000000-0005-0000-0000-0000D92D0000}"/>
    <cellStyle name="Normal 3 11 4" xfId="11729" xr:uid="{00000000-0005-0000-0000-0000DA2D0000}"/>
    <cellStyle name="Normal 3 11 4 2" xfId="11730" xr:uid="{00000000-0005-0000-0000-0000DB2D0000}"/>
    <cellStyle name="Normal 3 11 4 2 2" xfId="11731" xr:uid="{00000000-0005-0000-0000-0000DC2D0000}"/>
    <cellStyle name="Normal 3 11 4 2 3" xfId="11732" xr:uid="{00000000-0005-0000-0000-0000DD2D0000}"/>
    <cellStyle name="Normal 3 11 4 3" xfId="11733" xr:uid="{00000000-0005-0000-0000-0000DE2D0000}"/>
    <cellStyle name="Normal 3 11 4 4" xfId="11734" xr:uid="{00000000-0005-0000-0000-0000DF2D0000}"/>
    <cellStyle name="Normal 3 11 5" xfId="11735" xr:uid="{00000000-0005-0000-0000-0000E02D0000}"/>
    <cellStyle name="Normal 3 11 5 2" xfId="11736" xr:uid="{00000000-0005-0000-0000-0000E12D0000}"/>
    <cellStyle name="Normal 3 11 5 2 2" xfId="11737" xr:uid="{00000000-0005-0000-0000-0000E22D0000}"/>
    <cellStyle name="Normal 3 11 5 2 3" xfId="11738" xr:uid="{00000000-0005-0000-0000-0000E32D0000}"/>
    <cellStyle name="Normal 3 11 5 3" xfId="11739" xr:uid="{00000000-0005-0000-0000-0000E42D0000}"/>
    <cellStyle name="Normal 3 11 5 4" xfId="11740" xr:uid="{00000000-0005-0000-0000-0000E52D0000}"/>
    <cellStyle name="Normal 3 11 6" xfId="11741" xr:uid="{00000000-0005-0000-0000-0000E62D0000}"/>
    <cellStyle name="Normal 3 11 6 2" xfId="11742" xr:uid="{00000000-0005-0000-0000-0000E72D0000}"/>
    <cellStyle name="Normal 3 11 6 3" xfId="11743" xr:uid="{00000000-0005-0000-0000-0000E82D0000}"/>
    <cellStyle name="Normal 3 11 7" xfId="11744" xr:uid="{00000000-0005-0000-0000-0000E92D0000}"/>
    <cellStyle name="Normal 3 11 7 2" xfId="11745" xr:uid="{00000000-0005-0000-0000-0000EA2D0000}"/>
    <cellStyle name="Normal 3 11 7 3" xfId="11746" xr:uid="{00000000-0005-0000-0000-0000EB2D0000}"/>
    <cellStyle name="Normal 3 11 8" xfId="11747" xr:uid="{00000000-0005-0000-0000-0000EC2D0000}"/>
    <cellStyle name="Normal 3 11 9" xfId="11748" xr:uid="{00000000-0005-0000-0000-0000ED2D0000}"/>
    <cellStyle name="Normal 3 12" xfId="11749" xr:uid="{00000000-0005-0000-0000-0000EE2D0000}"/>
    <cellStyle name="Normal 3 12 10" xfId="11750" xr:uid="{00000000-0005-0000-0000-0000EF2D0000}"/>
    <cellStyle name="Normal 3 12 2" xfId="11751" xr:uid="{00000000-0005-0000-0000-0000F02D0000}"/>
    <cellStyle name="Normal 3 12 2 2" xfId="11752" xr:uid="{00000000-0005-0000-0000-0000F12D0000}"/>
    <cellStyle name="Normal 3 12 2 2 2" xfId="11753" xr:uid="{00000000-0005-0000-0000-0000F22D0000}"/>
    <cellStyle name="Normal 3 12 2 2 3" xfId="11754" xr:uid="{00000000-0005-0000-0000-0000F32D0000}"/>
    <cellStyle name="Normal 3 12 2 3" xfId="11755" xr:uid="{00000000-0005-0000-0000-0000F42D0000}"/>
    <cellStyle name="Normal 3 12 2 4" xfId="11756" xr:uid="{00000000-0005-0000-0000-0000F52D0000}"/>
    <cellStyle name="Normal 3 12 3" xfId="11757" xr:uid="{00000000-0005-0000-0000-0000F62D0000}"/>
    <cellStyle name="Normal 3 12 3 2" xfId="11758" xr:uid="{00000000-0005-0000-0000-0000F72D0000}"/>
    <cellStyle name="Normal 3 12 3 2 2" xfId="11759" xr:uid="{00000000-0005-0000-0000-0000F82D0000}"/>
    <cellStyle name="Normal 3 12 3 2 3" xfId="11760" xr:uid="{00000000-0005-0000-0000-0000F92D0000}"/>
    <cellStyle name="Normal 3 12 3 3" xfId="11761" xr:uid="{00000000-0005-0000-0000-0000FA2D0000}"/>
    <cellStyle name="Normal 3 12 3 4" xfId="11762" xr:uid="{00000000-0005-0000-0000-0000FB2D0000}"/>
    <cellStyle name="Normal 3 12 4" xfId="11763" xr:uid="{00000000-0005-0000-0000-0000FC2D0000}"/>
    <cellStyle name="Normal 3 12 4 2" xfId="11764" xr:uid="{00000000-0005-0000-0000-0000FD2D0000}"/>
    <cellStyle name="Normal 3 12 4 2 2" xfId="11765" xr:uid="{00000000-0005-0000-0000-0000FE2D0000}"/>
    <cellStyle name="Normal 3 12 4 2 3" xfId="11766" xr:uid="{00000000-0005-0000-0000-0000FF2D0000}"/>
    <cellStyle name="Normal 3 12 4 3" xfId="11767" xr:uid="{00000000-0005-0000-0000-0000002E0000}"/>
    <cellStyle name="Normal 3 12 4 4" xfId="11768" xr:uid="{00000000-0005-0000-0000-0000012E0000}"/>
    <cellStyle name="Normal 3 12 5" xfId="11769" xr:uid="{00000000-0005-0000-0000-0000022E0000}"/>
    <cellStyle name="Normal 3 12 5 2" xfId="11770" xr:uid="{00000000-0005-0000-0000-0000032E0000}"/>
    <cellStyle name="Normal 3 12 5 3" xfId="11771" xr:uid="{00000000-0005-0000-0000-0000042E0000}"/>
    <cellStyle name="Normal 3 12 6" xfId="11772" xr:uid="{00000000-0005-0000-0000-0000052E0000}"/>
    <cellStyle name="Normal 3 12 6 2" xfId="11773" xr:uid="{00000000-0005-0000-0000-0000062E0000}"/>
    <cellStyle name="Normal 3 12 6 3" xfId="11774" xr:uid="{00000000-0005-0000-0000-0000072E0000}"/>
    <cellStyle name="Normal 3 12 7" xfId="11775" xr:uid="{00000000-0005-0000-0000-0000082E0000}"/>
    <cellStyle name="Normal 3 12 8" xfId="11776" xr:uid="{00000000-0005-0000-0000-0000092E0000}"/>
    <cellStyle name="Normal 3 12 9" xfId="11777" xr:uid="{00000000-0005-0000-0000-00000A2E0000}"/>
    <cellStyle name="Normal 3 13" xfId="11778" xr:uid="{00000000-0005-0000-0000-00000B2E0000}"/>
    <cellStyle name="Normal 3 13 2" xfId="11779" xr:uid="{00000000-0005-0000-0000-00000C2E0000}"/>
    <cellStyle name="Normal 3 13 2 2" xfId="11780" xr:uid="{00000000-0005-0000-0000-00000D2E0000}"/>
    <cellStyle name="Normal 3 13 2 3" xfId="11781" xr:uid="{00000000-0005-0000-0000-00000E2E0000}"/>
    <cellStyle name="Normal 3 13 3" xfId="11782" xr:uid="{00000000-0005-0000-0000-00000F2E0000}"/>
    <cellStyle name="Normal 3 13 4" xfId="11783" xr:uid="{00000000-0005-0000-0000-0000102E0000}"/>
    <cellStyle name="Normal 3 13 5" xfId="11784" xr:uid="{00000000-0005-0000-0000-0000112E0000}"/>
    <cellStyle name="Normal 3 14" xfId="11785" xr:uid="{00000000-0005-0000-0000-0000122E0000}"/>
    <cellStyle name="Normal 3 14 2" xfId="11786" xr:uid="{00000000-0005-0000-0000-0000132E0000}"/>
    <cellStyle name="Normal 3 14 2 2" xfId="11787" xr:uid="{00000000-0005-0000-0000-0000142E0000}"/>
    <cellStyle name="Normal 3 14 2 3" xfId="11788" xr:uid="{00000000-0005-0000-0000-0000152E0000}"/>
    <cellStyle name="Normal 3 14 3" xfId="11789" xr:uid="{00000000-0005-0000-0000-0000162E0000}"/>
    <cellStyle name="Normal 3 14 4" xfId="11790" xr:uid="{00000000-0005-0000-0000-0000172E0000}"/>
    <cellStyle name="Normal 3 14 5" xfId="11791" xr:uid="{00000000-0005-0000-0000-0000182E0000}"/>
    <cellStyle name="Normal 3 15" xfId="11792" xr:uid="{00000000-0005-0000-0000-0000192E0000}"/>
    <cellStyle name="Normal 3 15 2" xfId="11793" xr:uid="{00000000-0005-0000-0000-00001A2E0000}"/>
    <cellStyle name="Normal 3 15 2 2" xfId="11794" xr:uid="{00000000-0005-0000-0000-00001B2E0000}"/>
    <cellStyle name="Normal 3 15 2 3" xfId="11795" xr:uid="{00000000-0005-0000-0000-00001C2E0000}"/>
    <cellStyle name="Normal 3 15 3" xfId="11796" xr:uid="{00000000-0005-0000-0000-00001D2E0000}"/>
    <cellStyle name="Normal 3 15 4" xfId="11797" xr:uid="{00000000-0005-0000-0000-00001E2E0000}"/>
    <cellStyle name="Normal 3 15 5" xfId="11798" xr:uid="{00000000-0005-0000-0000-00001F2E0000}"/>
    <cellStyle name="Normal 3 16" xfId="11799" xr:uid="{00000000-0005-0000-0000-0000202E0000}"/>
    <cellStyle name="Normal 3 16 2" xfId="11800" xr:uid="{00000000-0005-0000-0000-0000212E0000}"/>
    <cellStyle name="Normal 3 16 3" xfId="11801" xr:uid="{00000000-0005-0000-0000-0000222E0000}"/>
    <cellStyle name="Normal 3 16 4" xfId="11802" xr:uid="{00000000-0005-0000-0000-0000232E0000}"/>
    <cellStyle name="Normal 3 17" xfId="11803" xr:uid="{00000000-0005-0000-0000-0000242E0000}"/>
    <cellStyle name="Normal 3 17 2" xfId="11804" xr:uid="{00000000-0005-0000-0000-0000252E0000}"/>
    <cellStyle name="Normal 3 17 3" xfId="11805" xr:uid="{00000000-0005-0000-0000-0000262E0000}"/>
    <cellStyle name="Normal 3 17 4" xfId="11806" xr:uid="{00000000-0005-0000-0000-0000272E0000}"/>
    <cellStyle name="Normal 3 18" xfId="11807" xr:uid="{00000000-0005-0000-0000-0000282E0000}"/>
    <cellStyle name="Normal 3 18 2" xfId="11808" xr:uid="{00000000-0005-0000-0000-0000292E0000}"/>
    <cellStyle name="Normal 3 19" xfId="11809" xr:uid="{00000000-0005-0000-0000-00002A2E0000}"/>
    <cellStyle name="Normal 3 19 2" xfId="11810" xr:uid="{00000000-0005-0000-0000-00002B2E0000}"/>
    <cellStyle name="Normal 3 2" xfId="210" xr:uid="{00000000-0005-0000-0000-00002C2E0000}"/>
    <cellStyle name="Normal 3 2 10" xfId="11811" xr:uid="{00000000-0005-0000-0000-00002D2E0000}"/>
    <cellStyle name="Normal 3 2 10 2" xfId="11812" xr:uid="{00000000-0005-0000-0000-00002E2E0000}"/>
    <cellStyle name="Normal 3 2 10 2 2" xfId="11813" xr:uid="{00000000-0005-0000-0000-00002F2E0000}"/>
    <cellStyle name="Normal 3 2 10 2 3" xfId="11814" xr:uid="{00000000-0005-0000-0000-0000302E0000}"/>
    <cellStyle name="Normal 3 2 10 3" xfId="11815" xr:uid="{00000000-0005-0000-0000-0000312E0000}"/>
    <cellStyle name="Normal 3 2 10 4" xfId="11816" xr:uid="{00000000-0005-0000-0000-0000322E0000}"/>
    <cellStyle name="Normal 3 2 10 5" xfId="11817" xr:uid="{00000000-0005-0000-0000-0000332E0000}"/>
    <cellStyle name="Normal 3 2 11" xfId="11818" xr:uid="{00000000-0005-0000-0000-0000342E0000}"/>
    <cellStyle name="Normal 3 2 11 2" xfId="11819" xr:uid="{00000000-0005-0000-0000-0000352E0000}"/>
    <cellStyle name="Normal 3 2 11 2 2" xfId="11820" xr:uid="{00000000-0005-0000-0000-0000362E0000}"/>
    <cellStyle name="Normal 3 2 11 2 3" xfId="11821" xr:uid="{00000000-0005-0000-0000-0000372E0000}"/>
    <cellStyle name="Normal 3 2 11 3" xfId="11822" xr:uid="{00000000-0005-0000-0000-0000382E0000}"/>
    <cellStyle name="Normal 3 2 11 4" xfId="11823" xr:uid="{00000000-0005-0000-0000-0000392E0000}"/>
    <cellStyle name="Normal 3 2 11 5" xfId="11824" xr:uid="{00000000-0005-0000-0000-00003A2E0000}"/>
    <cellStyle name="Normal 3 2 12" xfId="11825" xr:uid="{00000000-0005-0000-0000-00003B2E0000}"/>
    <cellStyle name="Normal 3 2 12 2" xfId="11826" xr:uid="{00000000-0005-0000-0000-00003C2E0000}"/>
    <cellStyle name="Normal 3 2 12 2 2" xfId="11827" xr:uid="{00000000-0005-0000-0000-00003D2E0000}"/>
    <cellStyle name="Normal 3 2 12 2 3" xfId="11828" xr:uid="{00000000-0005-0000-0000-00003E2E0000}"/>
    <cellStyle name="Normal 3 2 12 3" xfId="11829" xr:uid="{00000000-0005-0000-0000-00003F2E0000}"/>
    <cellStyle name="Normal 3 2 12 4" xfId="11830" xr:uid="{00000000-0005-0000-0000-0000402E0000}"/>
    <cellStyle name="Normal 3 2 12 5" xfId="11831" xr:uid="{00000000-0005-0000-0000-0000412E0000}"/>
    <cellStyle name="Normal 3 2 13" xfId="11832" xr:uid="{00000000-0005-0000-0000-0000422E0000}"/>
    <cellStyle name="Normal 3 2 13 10" xfId="11833" xr:uid="{00000000-0005-0000-0000-0000432E0000}"/>
    <cellStyle name="Normal 3 2 13 11" xfId="11834" xr:uid="{00000000-0005-0000-0000-0000442E0000}"/>
    <cellStyle name="Normal 3 2 13 12" xfId="11835" xr:uid="{00000000-0005-0000-0000-0000452E0000}"/>
    <cellStyle name="Normal 3 2 13 13" xfId="11836" xr:uid="{00000000-0005-0000-0000-0000462E0000}"/>
    <cellStyle name="Normal 3 2 13 2" xfId="11837" xr:uid="{00000000-0005-0000-0000-0000472E0000}"/>
    <cellStyle name="Normal 3 2 13 2 2" xfId="11838" xr:uid="{00000000-0005-0000-0000-0000482E0000}"/>
    <cellStyle name="Normal 3 2 13 3" xfId="11839" xr:uid="{00000000-0005-0000-0000-0000492E0000}"/>
    <cellStyle name="Normal 3 2 13 3 2" xfId="11840" xr:uid="{00000000-0005-0000-0000-00004A2E0000}"/>
    <cellStyle name="Normal 3 2 13 4" xfId="11841" xr:uid="{00000000-0005-0000-0000-00004B2E0000}"/>
    <cellStyle name="Normal 3 2 13 5" xfId="11842" xr:uid="{00000000-0005-0000-0000-00004C2E0000}"/>
    <cellStyle name="Normal 3 2 13 6" xfId="11843" xr:uid="{00000000-0005-0000-0000-00004D2E0000}"/>
    <cellStyle name="Normal 3 2 13 7" xfId="11844" xr:uid="{00000000-0005-0000-0000-00004E2E0000}"/>
    <cellStyle name="Normal 3 2 13 8" xfId="11845" xr:uid="{00000000-0005-0000-0000-00004F2E0000}"/>
    <cellStyle name="Normal 3 2 13 9" xfId="11846" xr:uid="{00000000-0005-0000-0000-0000502E0000}"/>
    <cellStyle name="Normal 3 2 14" xfId="11847" xr:uid="{00000000-0005-0000-0000-0000512E0000}"/>
    <cellStyle name="Normal 3 2 14 2" xfId="11848" xr:uid="{00000000-0005-0000-0000-0000522E0000}"/>
    <cellStyle name="Normal 3 2 14 3" xfId="11849" xr:uid="{00000000-0005-0000-0000-0000532E0000}"/>
    <cellStyle name="Normal 3 2 14 4" xfId="11850" xr:uid="{00000000-0005-0000-0000-0000542E0000}"/>
    <cellStyle name="Normal 3 2 15" xfId="11851" xr:uid="{00000000-0005-0000-0000-0000552E0000}"/>
    <cellStyle name="Normal 3 2 15 2" xfId="11852" xr:uid="{00000000-0005-0000-0000-0000562E0000}"/>
    <cellStyle name="Normal 3 2 16" xfId="11853" xr:uid="{00000000-0005-0000-0000-0000572E0000}"/>
    <cellStyle name="Normal 3 2 16 2" xfId="11854" xr:uid="{00000000-0005-0000-0000-0000582E0000}"/>
    <cellStyle name="Normal 3 2 17" xfId="11855" xr:uid="{00000000-0005-0000-0000-0000592E0000}"/>
    <cellStyle name="Normal 3 2 17 2" xfId="11856" xr:uid="{00000000-0005-0000-0000-00005A2E0000}"/>
    <cellStyle name="Normal 3 2 18" xfId="11857" xr:uid="{00000000-0005-0000-0000-00005B2E0000}"/>
    <cellStyle name="Normal 3 2 18 2" xfId="11858" xr:uid="{00000000-0005-0000-0000-00005C2E0000}"/>
    <cellStyle name="Normal 3 2 19" xfId="11859" xr:uid="{00000000-0005-0000-0000-00005D2E0000}"/>
    <cellStyle name="Normal 3 2 2" xfId="11860" xr:uid="{00000000-0005-0000-0000-00005E2E0000}"/>
    <cellStyle name="Normal 3 2 2 10" xfId="11861" xr:uid="{00000000-0005-0000-0000-00005F2E0000}"/>
    <cellStyle name="Normal 3 2 2 10 2" xfId="11862" xr:uid="{00000000-0005-0000-0000-0000602E0000}"/>
    <cellStyle name="Normal 3 2 2 10 2 2" xfId="11863" xr:uid="{00000000-0005-0000-0000-0000612E0000}"/>
    <cellStyle name="Normal 3 2 2 10 2 3" xfId="11864" xr:uid="{00000000-0005-0000-0000-0000622E0000}"/>
    <cellStyle name="Normal 3 2 2 10 3" xfId="11865" xr:uid="{00000000-0005-0000-0000-0000632E0000}"/>
    <cellStyle name="Normal 3 2 2 10 4" xfId="11866" xr:uid="{00000000-0005-0000-0000-0000642E0000}"/>
    <cellStyle name="Normal 3 2 2 11" xfId="11867" xr:uid="{00000000-0005-0000-0000-0000652E0000}"/>
    <cellStyle name="Normal 3 2 2 11 2" xfId="11868" xr:uid="{00000000-0005-0000-0000-0000662E0000}"/>
    <cellStyle name="Normal 3 2 2 11 2 2" xfId="11869" xr:uid="{00000000-0005-0000-0000-0000672E0000}"/>
    <cellStyle name="Normal 3 2 2 11 2 3" xfId="11870" xr:uid="{00000000-0005-0000-0000-0000682E0000}"/>
    <cellStyle name="Normal 3 2 2 11 3" xfId="11871" xr:uid="{00000000-0005-0000-0000-0000692E0000}"/>
    <cellStyle name="Normal 3 2 2 11 4" xfId="11872" xr:uid="{00000000-0005-0000-0000-00006A2E0000}"/>
    <cellStyle name="Normal 3 2 2 12" xfId="11873" xr:uid="{00000000-0005-0000-0000-00006B2E0000}"/>
    <cellStyle name="Normal 3 2 2 12 2" xfId="11874" xr:uid="{00000000-0005-0000-0000-00006C2E0000}"/>
    <cellStyle name="Normal 3 2 2 12 3" xfId="11875" xr:uid="{00000000-0005-0000-0000-00006D2E0000}"/>
    <cellStyle name="Normal 3 2 2 13" xfId="11876" xr:uid="{00000000-0005-0000-0000-00006E2E0000}"/>
    <cellStyle name="Normal 3 2 2 13 2" xfId="11877" xr:uid="{00000000-0005-0000-0000-00006F2E0000}"/>
    <cellStyle name="Normal 3 2 2 13 3" xfId="11878" xr:uid="{00000000-0005-0000-0000-0000702E0000}"/>
    <cellStyle name="Normal 3 2 2 14" xfId="11879" xr:uid="{00000000-0005-0000-0000-0000712E0000}"/>
    <cellStyle name="Normal 3 2 2 15" xfId="11880" xr:uid="{00000000-0005-0000-0000-0000722E0000}"/>
    <cellStyle name="Normal 3 2 2 16" xfId="11881" xr:uid="{00000000-0005-0000-0000-0000732E0000}"/>
    <cellStyle name="Normal 3 2 2 17" xfId="11882" xr:uid="{00000000-0005-0000-0000-0000742E0000}"/>
    <cellStyle name="Normal 3 2 2 2" xfId="11883" xr:uid="{00000000-0005-0000-0000-0000752E0000}"/>
    <cellStyle name="Normal 3 2 2 2 10" xfId="11884" xr:uid="{00000000-0005-0000-0000-0000762E0000}"/>
    <cellStyle name="Normal 3 2 2 2 10 2" xfId="11885" xr:uid="{00000000-0005-0000-0000-0000772E0000}"/>
    <cellStyle name="Normal 3 2 2 2 10 2 2" xfId="11886" xr:uid="{00000000-0005-0000-0000-0000782E0000}"/>
    <cellStyle name="Normal 3 2 2 2 10 2 3" xfId="11887" xr:uid="{00000000-0005-0000-0000-0000792E0000}"/>
    <cellStyle name="Normal 3 2 2 2 10 3" xfId="11888" xr:uid="{00000000-0005-0000-0000-00007A2E0000}"/>
    <cellStyle name="Normal 3 2 2 2 10 4" xfId="11889" xr:uid="{00000000-0005-0000-0000-00007B2E0000}"/>
    <cellStyle name="Normal 3 2 2 2 11" xfId="11890" xr:uid="{00000000-0005-0000-0000-00007C2E0000}"/>
    <cellStyle name="Normal 3 2 2 2 11 2" xfId="11891" xr:uid="{00000000-0005-0000-0000-00007D2E0000}"/>
    <cellStyle name="Normal 3 2 2 2 11 3" xfId="11892" xr:uid="{00000000-0005-0000-0000-00007E2E0000}"/>
    <cellStyle name="Normal 3 2 2 2 12" xfId="11893" xr:uid="{00000000-0005-0000-0000-00007F2E0000}"/>
    <cellStyle name="Normal 3 2 2 2 12 2" xfId="11894" xr:uid="{00000000-0005-0000-0000-0000802E0000}"/>
    <cellStyle name="Normal 3 2 2 2 12 3" xfId="11895" xr:uid="{00000000-0005-0000-0000-0000812E0000}"/>
    <cellStyle name="Normal 3 2 2 2 13" xfId="11896" xr:uid="{00000000-0005-0000-0000-0000822E0000}"/>
    <cellStyle name="Normal 3 2 2 2 14" xfId="11897" xr:uid="{00000000-0005-0000-0000-0000832E0000}"/>
    <cellStyle name="Normal 3 2 2 2 15" xfId="11898" xr:uid="{00000000-0005-0000-0000-0000842E0000}"/>
    <cellStyle name="Normal 3 2 2 2 2" xfId="11899" xr:uid="{00000000-0005-0000-0000-0000852E0000}"/>
    <cellStyle name="Normal 3 2 2 2 2 10" xfId="11900" xr:uid="{00000000-0005-0000-0000-0000862E0000}"/>
    <cellStyle name="Normal 3 2 2 2 2 10 2" xfId="11901" xr:uid="{00000000-0005-0000-0000-0000872E0000}"/>
    <cellStyle name="Normal 3 2 2 2 2 10 3" xfId="11902" xr:uid="{00000000-0005-0000-0000-0000882E0000}"/>
    <cellStyle name="Normal 3 2 2 2 2 11" xfId="11903" xr:uid="{00000000-0005-0000-0000-0000892E0000}"/>
    <cellStyle name="Normal 3 2 2 2 2 11 2" xfId="11904" xr:uid="{00000000-0005-0000-0000-00008A2E0000}"/>
    <cellStyle name="Normal 3 2 2 2 2 11 3" xfId="11905" xr:uid="{00000000-0005-0000-0000-00008B2E0000}"/>
    <cellStyle name="Normal 3 2 2 2 2 12" xfId="11906" xr:uid="{00000000-0005-0000-0000-00008C2E0000}"/>
    <cellStyle name="Normal 3 2 2 2 2 13" xfId="11907" xr:uid="{00000000-0005-0000-0000-00008D2E0000}"/>
    <cellStyle name="Normal 3 2 2 2 2 14" xfId="11908" xr:uid="{00000000-0005-0000-0000-00008E2E0000}"/>
    <cellStyle name="Normal 3 2 2 2 2 2" xfId="11909" xr:uid="{00000000-0005-0000-0000-00008F2E0000}"/>
    <cellStyle name="Normal 3 2 2 2 2 2 10" xfId="11910" xr:uid="{00000000-0005-0000-0000-0000902E0000}"/>
    <cellStyle name="Normal 3 2 2 2 2 2 10 2" xfId="11911" xr:uid="{00000000-0005-0000-0000-0000912E0000}"/>
    <cellStyle name="Normal 3 2 2 2 2 2 10 3" xfId="11912" xr:uid="{00000000-0005-0000-0000-0000922E0000}"/>
    <cellStyle name="Normal 3 2 2 2 2 2 11" xfId="11913" xr:uid="{00000000-0005-0000-0000-0000932E0000}"/>
    <cellStyle name="Normal 3 2 2 2 2 2 12" xfId="11914" xr:uid="{00000000-0005-0000-0000-0000942E0000}"/>
    <cellStyle name="Normal 3 2 2 2 2 2 13" xfId="11915" xr:uid="{00000000-0005-0000-0000-0000952E0000}"/>
    <cellStyle name="Normal 3 2 2 2 2 2 2" xfId="11916" xr:uid="{00000000-0005-0000-0000-0000962E0000}"/>
    <cellStyle name="Normal 3 2 2 2 2 2 2 10" xfId="11917" xr:uid="{00000000-0005-0000-0000-0000972E0000}"/>
    <cellStyle name="Normal 3 2 2 2 2 2 2 11" xfId="11918" xr:uid="{00000000-0005-0000-0000-0000982E0000}"/>
    <cellStyle name="Normal 3 2 2 2 2 2 2 2" xfId="11919" xr:uid="{00000000-0005-0000-0000-0000992E0000}"/>
    <cellStyle name="Normal 3 2 2 2 2 2 2 2 10" xfId="11920" xr:uid="{00000000-0005-0000-0000-00009A2E0000}"/>
    <cellStyle name="Normal 3 2 2 2 2 2 2 2 2" xfId="11921" xr:uid="{00000000-0005-0000-0000-00009B2E0000}"/>
    <cellStyle name="Normal 3 2 2 2 2 2 2 2 2 2" xfId="11922" xr:uid="{00000000-0005-0000-0000-00009C2E0000}"/>
    <cellStyle name="Normal 3 2 2 2 2 2 2 2 2 2 2" xfId="11923" xr:uid="{00000000-0005-0000-0000-00009D2E0000}"/>
    <cellStyle name="Normal 3 2 2 2 2 2 2 2 2 2 3" xfId="11924" xr:uid="{00000000-0005-0000-0000-00009E2E0000}"/>
    <cellStyle name="Normal 3 2 2 2 2 2 2 2 2 3" xfId="11925" xr:uid="{00000000-0005-0000-0000-00009F2E0000}"/>
    <cellStyle name="Normal 3 2 2 2 2 2 2 2 2 4" xfId="11926" xr:uid="{00000000-0005-0000-0000-0000A02E0000}"/>
    <cellStyle name="Normal 3 2 2 2 2 2 2 2 3" xfId="11927" xr:uid="{00000000-0005-0000-0000-0000A12E0000}"/>
    <cellStyle name="Normal 3 2 2 2 2 2 2 2 3 2" xfId="11928" xr:uid="{00000000-0005-0000-0000-0000A22E0000}"/>
    <cellStyle name="Normal 3 2 2 2 2 2 2 2 3 2 2" xfId="11929" xr:uid="{00000000-0005-0000-0000-0000A32E0000}"/>
    <cellStyle name="Normal 3 2 2 2 2 2 2 2 3 2 3" xfId="11930" xr:uid="{00000000-0005-0000-0000-0000A42E0000}"/>
    <cellStyle name="Normal 3 2 2 2 2 2 2 2 3 3" xfId="11931" xr:uid="{00000000-0005-0000-0000-0000A52E0000}"/>
    <cellStyle name="Normal 3 2 2 2 2 2 2 2 3 4" xfId="11932" xr:uid="{00000000-0005-0000-0000-0000A62E0000}"/>
    <cellStyle name="Normal 3 2 2 2 2 2 2 2 4" xfId="11933" xr:uid="{00000000-0005-0000-0000-0000A72E0000}"/>
    <cellStyle name="Normal 3 2 2 2 2 2 2 2 4 2" xfId="11934" xr:uid="{00000000-0005-0000-0000-0000A82E0000}"/>
    <cellStyle name="Normal 3 2 2 2 2 2 2 2 4 2 2" xfId="11935" xr:uid="{00000000-0005-0000-0000-0000A92E0000}"/>
    <cellStyle name="Normal 3 2 2 2 2 2 2 2 4 2 3" xfId="11936" xr:uid="{00000000-0005-0000-0000-0000AA2E0000}"/>
    <cellStyle name="Normal 3 2 2 2 2 2 2 2 4 3" xfId="11937" xr:uid="{00000000-0005-0000-0000-0000AB2E0000}"/>
    <cellStyle name="Normal 3 2 2 2 2 2 2 2 4 4" xfId="11938" xr:uid="{00000000-0005-0000-0000-0000AC2E0000}"/>
    <cellStyle name="Normal 3 2 2 2 2 2 2 2 5" xfId="11939" xr:uid="{00000000-0005-0000-0000-0000AD2E0000}"/>
    <cellStyle name="Normal 3 2 2 2 2 2 2 2 5 2" xfId="11940" xr:uid="{00000000-0005-0000-0000-0000AE2E0000}"/>
    <cellStyle name="Normal 3 2 2 2 2 2 2 2 5 2 2" xfId="11941" xr:uid="{00000000-0005-0000-0000-0000AF2E0000}"/>
    <cellStyle name="Normal 3 2 2 2 2 2 2 2 5 2 3" xfId="11942" xr:uid="{00000000-0005-0000-0000-0000B02E0000}"/>
    <cellStyle name="Normal 3 2 2 2 2 2 2 2 5 3" xfId="11943" xr:uid="{00000000-0005-0000-0000-0000B12E0000}"/>
    <cellStyle name="Normal 3 2 2 2 2 2 2 2 5 4" xfId="11944" xr:uid="{00000000-0005-0000-0000-0000B22E0000}"/>
    <cellStyle name="Normal 3 2 2 2 2 2 2 2 6" xfId="11945" xr:uid="{00000000-0005-0000-0000-0000B32E0000}"/>
    <cellStyle name="Normal 3 2 2 2 2 2 2 2 6 2" xfId="11946" xr:uid="{00000000-0005-0000-0000-0000B42E0000}"/>
    <cellStyle name="Normal 3 2 2 2 2 2 2 2 6 3" xfId="11947" xr:uid="{00000000-0005-0000-0000-0000B52E0000}"/>
    <cellStyle name="Normal 3 2 2 2 2 2 2 2 7" xfId="11948" xr:uid="{00000000-0005-0000-0000-0000B62E0000}"/>
    <cellStyle name="Normal 3 2 2 2 2 2 2 2 7 2" xfId="11949" xr:uid="{00000000-0005-0000-0000-0000B72E0000}"/>
    <cellStyle name="Normal 3 2 2 2 2 2 2 2 7 3" xfId="11950" xr:uid="{00000000-0005-0000-0000-0000B82E0000}"/>
    <cellStyle name="Normal 3 2 2 2 2 2 2 2 8" xfId="11951" xr:uid="{00000000-0005-0000-0000-0000B92E0000}"/>
    <cellStyle name="Normal 3 2 2 2 2 2 2 2 9" xfId="11952" xr:uid="{00000000-0005-0000-0000-0000BA2E0000}"/>
    <cellStyle name="Normal 3 2 2 2 2 2 2 3" xfId="11953" xr:uid="{00000000-0005-0000-0000-0000BB2E0000}"/>
    <cellStyle name="Normal 3 2 2 2 2 2 2 3 2" xfId="11954" xr:uid="{00000000-0005-0000-0000-0000BC2E0000}"/>
    <cellStyle name="Normal 3 2 2 2 2 2 2 3 2 2" xfId="11955" xr:uid="{00000000-0005-0000-0000-0000BD2E0000}"/>
    <cellStyle name="Normal 3 2 2 2 2 2 2 3 2 2 2" xfId="11956" xr:uid="{00000000-0005-0000-0000-0000BE2E0000}"/>
    <cellStyle name="Normal 3 2 2 2 2 2 2 3 2 2 3" xfId="11957" xr:uid="{00000000-0005-0000-0000-0000BF2E0000}"/>
    <cellStyle name="Normal 3 2 2 2 2 2 2 3 2 3" xfId="11958" xr:uid="{00000000-0005-0000-0000-0000C02E0000}"/>
    <cellStyle name="Normal 3 2 2 2 2 2 2 3 2 4" xfId="11959" xr:uid="{00000000-0005-0000-0000-0000C12E0000}"/>
    <cellStyle name="Normal 3 2 2 2 2 2 2 3 3" xfId="11960" xr:uid="{00000000-0005-0000-0000-0000C22E0000}"/>
    <cellStyle name="Normal 3 2 2 2 2 2 2 3 3 2" xfId="11961" xr:uid="{00000000-0005-0000-0000-0000C32E0000}"/>
    <cellStyle name="Normal 3 2 2 2 2 2 2 3 3 2 2" xfId="11962" xr:uid="{00000000-0005-0000-0000-0000C42E0000}"/>
    <cellStyle name="Normal 3 2 2 2 2 2 2 3 3 2 3" xfId="11963" xr:uid="{00000000-0005-0000-0000-0000C52E0000}"/>
    <cellStyle name="Normal 3 2 2 2 2 2 2 3 3 3" xfId="11964" xr:uid="{00000000-0005-0000-0000-0000C62E0000}"/>
    <cellStyle name="Normal 3 2 2 2 2 2 2 3 3 4" xfId="11965" xr:uid="{00000000-0005-0000-0000-0000C72E0000}"/>
    <cellStyle name="Normal 3 2 2 2 2 2 2 3 4" xfId="11966" xr:uid="{00000000-0005-0000-0000-0000C82E0000}"/>
    <cellStyle name="Normal 3 2 2 2 2 2 2 3 4 2" xfId="11967" xr:uid="{00000000-0005-0000-0000-0000C92E0000}"/>
    <cellStyle name="Normal 3 2 2 2 2 2 2 3 4 2 2" xfId="11968" xr:uid="{00000000-0005-0000-0000-0000CA2E0000}"/>
    <cellStyle name="Normal 3 2 2 2 2 2 2 3 4 2 3" xfId="11969" xr:uid="{00000000-0005-0000-0000-0000CB2E0000}"/>
    <cellStyle name="Normal 3 2 2 2 2 2 2 3 4 3" xfId="11970" xr:uid="{00000000-0005-0000-0000-0000CC2E0000}"/>
    <cellStyle name="Normal 3 2 2 2 2 2 2 3 4 4" xfId="11971" xr:uid="{00000000-0005-0000-0000-0000CD2E0000}"/>
    <cellStyle name="Normal 3 2 2 2 2 2 2 3 5" xfId="11972" xr:uid="{00000000-0005-0000-0000-0000CE2E0000}"/>
    <cellStyle name="Normal 3 2 2 2 2 2 2 3 5 2" xfId="11973" xr:uid="{00000000-0005-0000-0000-0000CF2E0000}"/>
    <cellStyle name="Normal 3 2 2 2 2 2 2 3 5 3" xfId="11974" xr:uid="{00000000-0005-0000-0000-0000D02E0000}"/>
    <cellStyle name="Normal 3 2 2 2 2 2 2 3 6" xfId="11975" xr:uid="{00000000-0005-0000-0000-0000D12E0000}"/>
    <cellStyle name="Normal 3 2 2 2 2 2 2 3 6 2" xfId="11976" xr:uid="{00000000-0005-0000-0000-0000D22E0000}"/>
    <cellStyle name="Normal 3 2 2 2 2 2 2 3 6 3" xfId="11977" xr:uid="{00000000-0005-0000-0000-0000D32E0000}"/>
    <cellStyle name="Normal 3 2 2 2 2 2 2 3 7" xfId="11978" xr:uid="{00000000-0005-0000-0000-0000D42E0000}"/>
    <cellStyle name="Normal 3 2 2 2 2 2 2 3 8" xfId="11979" xr:uid="{00000000-0005-0000-0000-0000D52E0000}"/>
    <cellStyle name="Normal 3 2 2 2 2 2 2 3 9" xfId="11980" xr:uid="{00000000-0005-0000-0000-0000D62E0000}"/>
    <cellStyle name="Normal 3 2 2 2 2 2 2 4" xfId="11981" xr:uid="{00000000-0005-0000-0000-0000D72E0000}"/>
    <cellStyle name="Normal 3 2 2 2 2 2 2 4 2" xfId="11982" xr:uid="{00000000-0005-0000-0000-0000D82E0000}"/>
    <cellStyle name="Normal 3 2 2 2 2 2 2 4 2 2" xfId="11983" xr:uid="{00000000-0005-0000-0000-0000D92E0000}"/>
    <cellStyle name="Normal 3 2 2 2 2 2 2 4 2 3" xfId="11984" xr:uid="{00000000-0005-0000-0000-0000DA2E0000}"/>
    <cellStyle name="Normal 3 2 2 2 2 2 2 4 3" xfId="11985" xr:uid="{00000000-0005-0000-0000-0000DB2E0000}"/>
    <cellStyle name="Normal 3 2 2 2 2 2 2 4 4" xfId="11986" xr:uid="{00000000-0005-0000-0000-0000DC2E0000}"/>
    <cellStyle name="Normal 3 2 2 2 2 2 2 5" xfId="11987" xr:uid="{00000000-0005-0000-0000-0000DD2E0000}"/>
    <cellStyle name="Normal 3 2 2 2 2 2 2 5 2" xfId="11988" xr:uid="{00000000-0005-0000-0000-0000DE2E0000}"/>
    <cellStyle name="Normal 3 2 2 2 2 2 2 5 2 2" xfId="11989" xr:uid="{00000000-0005-0000-0000-0000DF2E0000}"/>
    <cellStyle name="Normal 3 2 2 2 2 2 2 5 2 3" xfId="11990" xr:uid="{00000000-0005-0000-0000-0000E02E0000}"/>
    <cellStyle name="Normal 3 2 2 2 2 2 2 5 3" xfId="11991" xr:uid="{00000000-0005-0000-0000-0000E12E0000}"/>
    <cellStyle name="Normal 3 2 2 2 2 2 2 5 4" xfId="11992" xr:uid="{00000000-0005-0000-0000-0000E22E0000}"/>
    <cellStyle name="Normal 3 2 2 2 2 2 2 6" xfId="11993" xr:uid="{00000000-0005-0000-0000-0000E32E0000}"/>
    <cellStyle name="Normal 3 2 2 2 2 2 2 6 2" xfId="11994" xr:uid="{00000000-0005-0000-0000-0000E42E0000}"/>
    <cellStyle name="Normal 3 2 2 2 2 2 2 6 2 2" xfId="11995" xr:uid="{00000000-0005-0000-0000-0000E52E0000}"/>
    <cellStyle name="Normal 3 2 2 2 2 2 2 6 2 3" xfId="11996" xr:uid="{00000000-0005-0000-0000-0000E62E0000}"/>
    <cellStyle name="Normal 3 2 2 2 2 2 2 6 3" xfId="11997" xr:uid="{00000000-0005-0000-0000-0000E72E0000}"/>
    <cellStyle name="Normal 3 2 2 2 2 2 2 6 4" xfId="11998" xr:uid="{00000000-0005-0000-0000-0000E82E0000}"/>
    <cellStyle name="Normal 3 2 2 2 2 2 2 7" xfId="11999" xr:uid="{00000000-0005-0000-0000-0000E92E0000}"/>
    <cellStyle name="Normal 3 2 2 2 2 2 2 7 2" xfId="12000" xr:uid="{00000000-0005-0000-0000-0000EA2E0000}"/>
    <cellStyle name="Normal 3 2 2 2 2 2 2 7 3" xfId="12001" xr:uid="{00000000-0005-0000-0000-0000EB2E0000}"/>
    <cellStyle name="Normal 3 2 2 2 2 2 2 8" xfId="12002" xr:uid="{00000000-0005-0000-0000-0000EC2E0000}"/>
    <cellStyle name="Normal 3 2 2 2 2 2 2 8 2" xfId="12003" xr:uid="{00000000-0005-0000-0000-0000ED2E0000}"/>
    <cellStyle name="Normal 3 2 2 2 2 2 2 8 3" xfId="12004" xr:uid="{00000000-0005-0000-0000-0000EE2E0000}"/>
    <cellStyle name="Normal 3 2 2 2 2 2 2 9" xfId="12005" xr:uid="{00000000-0005-0000-0000-0000EF2E0000}"/>
    <cellStyle name="Normal 3 2 2 2 2 2 3" xfId="12006" xr:uid="{00000000-0005-0000-0000-0000F02E0000}"/>
    <cellStyle name="Normal 3 2 2 2 2 2 3 10" xfId="12007" xr:uid="{00000000-0005-0000-0000-0000F12E0000}"/>
    <cellStyle name="Normal 3 2 2 2 2 2 3 11" xfId="12008" xr:uid="{00000000-0005-0000-0000-0000F22E0000}"/>
    <cellStyle name="Normal 3 2 2 2 2 2 3 2" xfId="12009" xr:uid="{00000000-0005-0000-0000-0000F32E0000}"/>
    <cellStyle name="Normal 3 2 2 2 2 2 3 2 10" xfId="12010" xr:uid="{00000000-0005-0000-0000-0000F42E0000}"/>
    <cellStyle name="Normal 3 2 2 2 2 2 3 2 2" xfId="12011" xr:uid="{00000000-0005-0000-0000-0000F52E0000}"/>
    <cellStyle name="Normal 3 2 2 2 2 2 3 2 2 2" xfId="12012" xr:uid="{00000000-0005-0000-0000-0000F62E0000}"/>
    <cellStyle name="Normal 3 2 2 2 2 2 3 2 2 2 2" xfId="12013" xr:uid="{00000000-0005-0000-0000-0000F72E0000}"/>
    <cellStyle name="Normal 3 2 2 2 2 2 3 2 2 2 3" xfId="12014" xr:uid="{00000000-0005-0000-0000-0000F82E0000}"/>
    <cellStyle name="Normal 3 2 2 2 2 2 3 2 2 3" xfId="12015" xr:uid="{00000000-0005-0000-0000-0000F92E0000}"/>
    <cellStyle name="Normal 3 2 2 2 2 2 3 2 2 4" xfId="12016" xr:uid="{00000000-0005-0000-0000-0000FA2E0000}"/>
    <cellStyle name="Normal 3 2 2 2 2 2 3 2 3" xfId="12017" xr:uid="{00000000-0005-0000-0000-0000FB2E0000}"/>
    <cellStyle name="Normal 3 2 2 2 2 2 3 2 3 2" xfId="12018" xr:uid="{00000000-0005-0000-0000-0000FC2E0000}"/>
    <cellStyle name="Normal 3 2 2 2 2 2 3 2 3 2 2" xfId="12019" xr:uid="{00000000-0005-0000-0000-0000FD2E0000}"/>
    <cellStyle name="Normal 3 2 2 2 2 2 3 2 3 2 3" xfId="12020" xr:uid="{00000000-0005-0000-0000-0000FE2E0000}"/>
    <cellStyle name="Normal 3 2 2 2 2 2 3 2 3 3" xfId="12021" xr:uid="{00000000-0005-0000-0000-0000FF2E0000}"/>
    <cellStyle name="Normal 3 2 2 2 2 2 3 2 3 4" xfId="12022" xr:uid="{00000000-0005-0000-0000-0000002F0000}"/>
    <cellStyle name="Normal 3 2 2 2 2 2 3 2 4" xfId="12023" xr:uid="{00000000-0005-0000-0000-0000012F0000}"/>
    <cellStyle name="Normal 3 2 2 2 2 2 3 2 4 2" xfId="12024" xr:uid="{00000000-0005-0000-0000-0000022F0000}"/>
    <cellStyle name="Normal 3 2 2 2 2 2 3 2 4 2 2" xfId="12025" xr:uid="{00000000-0005-0000-0000-0000032F0000}"/>
    <cellStyle name="Normal 3 2 2 2 2 2 3 2 4 2 3" xfId="12026" xr:uid="{00000000-0005-0000-0000-0000042F0000}"/>
    <cellStyle name="Normal 3 2 2 2 2 2 3 2 4 3" xfId="12027" xr:uid="{00000000-0005-0000-0000-0000052F0000}"/>
    <cellStyle name="Normal 3 2 2 2 2 2 3 2 4 4" xfId="12028" xr:uid="{00000000-0005-0000-0000-0000062F0000}"/>
    <cellStyle name="Normal 3 2 2 2 2 2 3 2 5" xfId="12029" xr:uid="{00000000-0005-0000-0000-0000072F0000}"/>
    <cellStyle name="Normal 3 2 2 2 2 2 3 2 5 2" xfId="12030" xr:uid="{00000000-0005-0000-0000-0000082F0000}"/>
    <cellStyle name="Normal 3 2 2 2 2 2 3 2 5 2 2" xfId="12031" xr:uid="{00000000-0005-0000-0000-0000092F0000}"/>
    <cellStyle name="Normal 3 2 2 2 2 2 3 2 5 2 3" xfId="12032" xr:uid="{00000000-0005-0000-0000-00000A2F0000}"/>
    <cellStyle name="Normal 3 2 2 2 2 2 3 2 5 3" xfId="12033" xr:uid="{00000000-0005-0000-0000-00000B2F0000}"/>
    <cellStyle name="Normal 3 2 2 2 2 2 3 2 5 4" xfId="12034" xr:uid="{00000000-0005-0000-0000-00000C2F0000}"/>
    <cellStyle name="Normal 3 2 2 2 2 2 3 2 6" xfId="12035" xr:uid="{00000000-0005-0000-0000-00000D2F0000}"/>
    <cellStyle name="Normal 3 2 2 2 2 2 3 2 6 2" xfId="12036" xr:uid="{00000000-0005-0000-0000-00000E2F0000}"/>
    <cellStyle name="Normal 3 2 2 2 2 2 3 2 6 3" xfId="12037" xr:uid="{00000000-0005-0000-0000-00000F2F0000}"/>
    <cellStyle name="Normal 3 2 2 2 2 2 3 2 7" xfId="12038" xr:uid="{00000000-0005-0000-0000-0000102F0000}"/>
    <cellStyle name="Normal 3 2 2 2 2 2 3 2 7 2" xfId="12039" xr:uid="{00000000-0005-0000-0000-0000112F0000}"/>
    <cellStyle name="Normal 3 2 2 2 2 2 3 2 7 3" xfId="12040" xr:uid="{00000000-0005-0000-0000-0000122F0000}"/>
    <cellStyle name="Normal 3 2 2 2 2 2 3 2 8" xfId="12041" xr:uid="{00000000-0005-0000-0000-0000132F0000}"/>
    <cellStyle name="Normal 3 2 2 2 2 2 3 2 9" xfId="12042" xr:uid="{00000000-0005-0000-0000-0000142F0000}"/>
    <cellStyle name="Normal 3 2 2 2 2 2 3 3" xfId="12043" xr:uid="{00000000-0005-0000-0000-0000152F0000}"/>
    <cellStyle name="Normal 3 2 2 2 2 2 3 3 2" xfId="12044" xr:uid="{00000000-0005-0000-0000-0000162F0000}"/>
    <cellStyle name="Normal 3 2 2 2 2 2 3 3 2 2" xfId="12045" xr:uid="{00000000-0005-0000-0000-0000172F0000}"/>
    <cellStyle name="Normal 3 2 2 2 2 2 3 3 2 2 2" xfId="12046" xr:uid="{00000000-0005-0000-0000-0000182F0000}"/>
    <cellStyle name="Normal 3 2 2 2 2 2 3 3 2 2 3" xfId="12047" xr:uid="{00000000-0005-0000-0000-0000192F0000}"/>
    <cellStyle name="Normal 3 2 2 2 2 2 3 3 2 3" xfId="12048" xr:uid="{00000000-0005-0000-0000-00001A2F0000}"/>
    <cellStyle name="Normal 3 2 2 2 2 2 3 3 2 4" xfId="12049" xr:uid="{00000000-0005-0000-0000-00001B2F0000}"/>
    <cellStyle name="Normal 3 2 2 2 2 2 3 3 3" xfId="12050" xr:uid="{00000000-0005-0000-0000-00001C2F0000}"/>
    <cellStyle name="Normal 3 2 2 2 2 2 3 3 3 2" xfId="12051" xr:uid="{00000000-0005-0000-0000-00001D2F0000}"/>
    <cellStyle name="Normal 3 2 2 2 2 2 3 3 3 2 2" xfId="12052" xr:uid="{00000000-0005-0000-0000-00001E2F0000}"/>
    <cellStyle name="Normal 3 2 2 2 2 2 3 3 3 2 3" xfId="12053" xr:uid="{00000000-0005-0000-0000-00001F2F0000}"/>
    <cellStyle name="Normal 3 2 2 2 2 2 3 3 3 3" xfId="12054" xr:uid="{00000000-0005-0000-0000-0000202F0000}"/>
    <cellStyle name="Normal 3 2 2 2 2 2 3 3 3 4" xfId="12055" xr:uid="{00000000-0005-0000-0000-0000212F0000}"/>
    <cellStyle name="Normal 3 2 2 2 2 2 3 3 4" xfId="12056" xr:uid="{00000000-0005-0000-0000-0000222F0000}"/>
    <cellStyle name="Normal 3 2 2 2 2 2 3 3 4 2" xfId="12057" xr:uid="{00000000-0005-0000-0000-0000232F0000}"/>
    <cellStyle name="Normal 3 2 2 2 2 2 3 3 4 2 2" xfId="12058" xr:uid="{00000000-0005-0000-0000-0000242F0000}"/>
    <cellStyle name="Normal 3 2 2 2 2 2 3 3 4 2 3" xfId="12059" xr:uid="{00000000-0005-0000-0000-0000252F0000}"/>
    <cellStyle name="Normal 3 2 2 2 2 2 3 3 4 3" xfId="12060" xr:uid="{00000000-0005-0000-0000-0000262F0000}"/>
    <cellStyle name="Normal 3 2 2 2 2 2 3 3 4 4" xfId="12061" xr:uid="{00000000-0005-0000-0000-0000272F0000}"/>
    <cellStyle name="Normal 3 2 2 2 2 2 3 3 5" xfId="12062" xr:uid="{00000000-0005-0000-0000-0000282F0000}"/>
    <cellStyle name="Normal 3 2 2 2 2 2 3 3 5 2" xfId="12063" xr:uid="{00000000-0005-0000-0000-0000292F0000}"/>
    <cellStyle name="Normal 3 2 2 2 2 2 3 3 5 3" xfId="12064" xr:uid="{00000000-0005-0000-0000-00002A2F0000}"/>
    <cellStyle name="Normal 3 2 2 2 2 2 3 3 6" xfId="12065" xr:uid="{00000000-0005-0000-0000-00002B2F0000}"/>
    <cellStyle name="Normal 3 2 2 2 2 2 3 3 6 2" xfId="12066" xr:uid="{00000000-0005-0000-0000-00002C2F0000}"/>
    <cellStyle name="Normal 3 2 2 2 2 2 3 3 6 3" xfId="12067" xr:uid="{00000000-0005-0000-0000-00002D2F0000}"/>
    <cellStyle name="Normal 3 2 2 2 2 2 3 3 7" xfId="12068" xr:uid="{00000000-0005-0000-0000-00002E2F0000}"/>
    <cellStyle name="Normal 3 2 2 2 2 2 3 3 8" xfId="12069" xr:uid="{00000000-0005-0000-0000-00002F2F0000}"/>
    <cellStyle name="Normal 3 2 2 2 2 2 3 3 9" xfId="12070" xr:uid="{00000000-0005-0000-0000-0000302F0000}"/>
    <cellStyle name="Normal 3 2 2 2 2 2 3 4" xfId="12071" xr:uid="{00000000-0005-0000-0000-0000312F0000}"/>
    <cellStyle name="Normal 3 2 2 2 2 2 3 4 2" xfId="12072" xr:uid="{00000000-0005-0000-0000-0000322F0000}"/>
    <cellStyle name="Normal 3 2 2 2 2 2 3 4 2 2" xfId="12073" xr:uid="{00000000-0005-0000-0000-0000332F0000}"/>
    <cellStyle name="Normal 3 2 2 2 2 2 3 4 2 3" xfId="12074" xr:uid="{00000000-0005-0000-0000-0000342F0000}"/>
    <cellStyle name="Normal 3 2 2 2 2 2 3 4 3" xfId="12075" xr:uid="{00000000-0005-0000-0000-0000352F0000}"/>
    <cellStyle name="Normal 3 2 2 2 2 2 3 4 4" xfId="12076" xr:uid="{00000000-0005-0000-0000-0000362F0000}"/>
    <cellStyle name="Normal 3 2 2 2 2 2 3 5" xfId="12077" xr:uid="{00000000-0005-0000-0000-0000372F0000}"/>
    <cellStyle name="Normal 3 2 2 2 2 2 3 5 2" xfId="12078" xr:uid="{00000000-0005-0000-0000-0000382F0000}"/>
    <cellStyle name="Normal 3 2 2 2 2 2 3 5 2 2" xfId="12079" xr:uid="{00000000-0005-0000-0000-0000392F0000}"/>
    <cellStyle name="Normal 3 2 2 2 2 2 3 5 2 3" xfId="12080" xr:uid="{00000000-0005-0000-0000-00003A2F0000}"/>
    <cellStyle name="Normal 3 2 2 2 2 2 3 5 3" xfId="12081" xr:uid="{00000000-0005-0000-0000-00003B2F0000}"/>
    <cellStyle name="Normal 3 2 2 2 2 2 3 5 4" xfId="12082" xr:uid="{00000000-0005-0000-0000-00003C2F0000}"/>
    <cellStyle name="Normal 3 2 2 2 2 2 3 6" xfId="12083" xr:uid="{00000000-0005-0000-0000-00003D2F0000}"/>
    <cellStyle name="Normal 3 2 2 2 2 2 3 6 2" xfId="12084" xr:uid="{00000000-0005-0000-0000-00003E2F0000}"/>
    <cellStyle name="Normal 3 2 2 2 2 2 3 6 2 2" xfId="12085" xr:uid="{00000000-0005-0000-0000-00003F2F0000}"/>
    <cellStyle name="Normal 3 2 2 2 2 2 3 6 2 3" xfId="12086" xr:uid="{00000000-0005-0000-0000-0000402F0000}"/>
    <cellStyle name="Normal 3 2 2 2 2 2 3 6 3" xfId="12087" xr:uid="{00000000-0005-0000-0000-0000412F0000}"/>
    <cellStyle name="Normal 3 2 2 2 2 2 3 6 4" xfId="12088" xr:uid="{00000000-0005-0000-0000-0000422F0000}"/>
    <cellStyle name="Normal 3 2 2 2 2 2 3 7" xfId="12089" xr:uid="{00000000-0005-0000-0000-0000432F0000}"/>
    <cellStyle name="Normal 3 2 2 2 2 2 3 7 2" xfId="12090" xr:uid="{00000000-0005-0000-0000-0000442F0000}"/>
    <cellStyle name="Normal 3 2 2 2 2 2 3 7 3" xfId="12091" xr:uid="{00000000-0005-0000-0000-0000452F0000}"/>
    <cellStyle name="Normal 3 2 2 2 2 2 3 8" xfId="12092" xr:uid="{00000000-0005-0000-0000-0000462F0000}"/>
    <cellStyle name="Normal 3 2 2 2 2 2 3 8 2" xfId="12093" xr:uid="{00000000-0005-0000-0000-0000472F0000}"/>
    <cellStyle name="Normal 3 2 2 2 2 2 3 8 3" xfId="12094" xr:uid="{00000000-0005-0000-0000-0000482F0000}"/>
    <cellStyle name="Normal 3 2 2 2 2 2 3 9" xfId="12095" xr:uid="{00000000-0005-0000-0000-0000492F0000}"/>
    <cellStyle name="Normal 3 2 2 2 2 2 4" xfId="12096" xr:uid="{00000000-0005-0000-0000-00004A2F0000}"/>
    <cellStyle name="Normal 3 2 2 2 2 2 4 10" xfId="12097" xr:uid="{00000000-0005-0000-0000-00004B2F0000}"/>
    <cellStyle name="Normal 3 2 2 2 2 2 4 2" xfId="12098" xr:uid="{00000000-0005-0000-0000-00004C2F0000}"/>
    <cellStyle name="Normal 3 2 2 2 2 2 4 2 2" xfId="12099" xr:uid="{00000000-0005-0000-0000-00004D2F0000}"/>
    <cellStyle name="Normal 3 2 2 2 2 2 4 2 2 2" xfId="12100" xr:uid="{00000000-0005-0000-0000-00004E2F0000}"/>
    <cellStyle name="Normal 3 2 2 2 2 2 4 2 2 3" xfId="12101" xr:uid="{00000000-0005-0000-0000-00004F2F0000}"/>
    <cellStyle name="Normal 3 2 2 2 2 2 4 2 3" xfId="12102" xr:uid="{00000000-0005-0000-0000-0000502F0000}"/>
    <cellStyle name="Normal 3 2 2 2 2 2 4 2 4" xfId="12103" xr:uid="{00000000-0005-0000-0000-0000512F0000}"/>
    <cellStyle name="Normal 3 2 2 2 2 2 4 3" xfId="12104" xr:uid="{00000000-0005-0000-0000-0000522F0000}"/>
    <cellStyle name="Normal 3 2 2 2 2 2 4 3 2" xfId="12105" xr:uid="{00000000-0005-0000-0000-0000532F0000}"/>
    <cellStyle name="Normal 3 2 2 2 2 2 4 3 2 2" xfId="12106" xr:uid="{00000000-0005-0000-0000-0000542F0000}"/>
    <cellStyle name="Normal 3 2 2 2 2 2 4 3 2 3" xfId="12107" xr:uid="{00000000-0005-0000-0000-0000552F0000}"/>
    <cellStyle name="Normal 3 2 2 2 2 2 4 3 3" xfId="12108" xr:uid="{00000000-0005-0000-0000-0000562F0000}"/>
    <cellStyle name="Normal 3 2 2 2 2 2 4 3 4" xfId="12109" xr:uid="{00000000-0005-0000-0000-0000572F0000}"/>
    <cellStyle name="Normal 3 2 2 2 2 2 4 4" xfId="12110" xr:uid="{00000000-0005-0000-0000-0000582F0000}"/>
    <cellStyle name="Normal 3 2 2 2 2 2 4 4 2" xfId="12111" xr:uid="{00000000-0005-0000-0000-0000592F0000}"/>
    <cellStyle name="Normal 3 2 2 2 2 2 4 4 2 2" xfId="12112" xr:uid="{00000000-0005-0000-0000-00005A2F0000}"/>
    <cellStyle name="Normal 3 2 2 2 2 2 4 4 2 3" xfId="12113" xr:uid="{00000000-0005-0000-0000-00005B2F0000}"/>
    <cellStyle name="Normal 3 2 2 2 2 2 4 4 3" xfId="12114" xr:uid="{00000000-0005-0000-0000-00005C2F0000}"/>
    <cellStyle name="Normal 3 2 2 2 2 2 4 4 4" xfId="12115" xr:uid="{00000000-0005-0000-0000-00005D2F0000}"/>
    <cellStyle name="Normal 3 2 2 2 2 2 4 5" xfId="12116" xr:uid="{00000000-0005-0000-0000-00005E2F0000}"/>
    <cellStyle name="Normal 3 2 2 2 2 2 4 5 2" xfId="12117" xr:uid="{00000000-0005-0000-0000-00005F2F0000}"/>
    <cellStyle name="Normal 3 2 2 2 2 2 4 5 2 2" xfId="12118" xr:uid="{00000000-0005-0000-0000-0000602F0000}"/>
    <cellStyle name="Normal 3 2 2 2 2 2 4 5 2 3" xfId="12119" xr:uid="{00000000-0005-0000-0000-0000612F0000}"/>
    <cellStyle name="Normal 3 2 2 2 2 2 4 5 3" xfId="12120" xr:uid="{00000000-0005-0000-0000-0000622F0000}"/>
    <cellStyle name="Normal 3 2 2 2 2 2 4 5 4" xfId="12121" xr:uid="{00000000-0005-0000-0000-0000632F0000}"/>
    <cellStyle name="Normal 3 2 2 2 2 2 4 6" xfId="12122" xr:uid="{00000000-0005-0000-0000-0000642F0000}"/>
    <cellStyle name="Normal 3 2 2 2 2 2 4 6 2" xfId="12123" xr:uid="{00000000-0005-0000-0000-0000652F0000}"/>
    <cellStyle name="Normal 3 2 2 2 2 2 4 6 3" xfId="12124" xr:uid="{00000000-0005-0000-0000-0000662F0000}"/>
    <cellStyle name="Normal 3 2 2 2 2 2 4 7" xfId="12125" xr:uid="{00000000-0005-0000-0000-0000672F0000}"/>
    <cellStyle name="Normal 3 2 2 2 2 2 4 7 2" xfId="12126" xr:uid="{00000000-0005-0000-0000-0000682F0000}"/>
    <cellStyle name="Normal 3 2 2 2 2 2 4 7 3" xfId="12127" xr:uid="{00000000-0005-0000-0000-0000692F0000}"/>
    <cellStyle name="Normal 3 2 2 2 2 2 4 8" xfId="12128" xr:uid="{00000000-0005-0000-0000-00006A2F0000}"/>
    <cellStyle name="Normal 3 2 2 2 2 2 4 9" xfId="12129" xr:uid="{00000000-0005-0000-0000-00006B2F0000}"/>
    <cellStyle name="Normal 3 2 2 2 2 2 5" xfId="12130" xr:uid="{00000000-0005-0000-0000-00006C2F0000}"/>
    <cellStyle name="Normal 3 2 2 2 2 2 5 2" xfId="12131" xr:uid="{00000000-0005-0000-0000-00006D2F0000}"/>
    <cellStyle name="Normal 3 2 2 2 2 2 5 2 2" xfId="12132" xr:uid="{00000000-0005-0000-0000-00006E2F0000}"/>
    <cellStyle name="Normal 3 2 2 2 2 2 5 2 2 2" xfId="12133" xr:uid="{00000000-0005-0000-0000-00006F2F0000}"/>
    <cellStyle name="Normal 3 2 2 2 2 2 5 2 2 3" xfId="12134" xr:uid="{00000000-0005-0000-0000-0000702F0000}"/>
    <cellStyle name="Normal 3 2 2 2 2 2 5 2 3" xfId="12135" xr:uid="{00000000-0005-0000-0000-0000712F0000}"/>
    <cellStyle name="Normal 3 2 2 2 2 2 5 2 4" xfId="12136" xr:uid="{00000000-0005-0000-0000-0000722F0000}"/>
    <cellStyle name="Normal 3 2 2 2 2 2 5 3" xfId="12137" xr:uid="{00000000-0005-0000-0000-0000732F0000}"/>
    <cellStyle name="Normal 3 2 2 2 2 2 5 3 2" xfId="12138" xr:uid="{00000000-0005-0000-0000-0000742F0000}"/>
    <cellStyle name="Normal 3 2 2 2 2 2 5 3 2 2" xfId="12139" xr:uid="{00000000-0005-0000-0000-0000752F0000}"/>
    <cellStyle name="Normal 3 2 2 2 2 2 5 3 2 3" xfId="12140" xr:uid="{00000000-0005-0000-0000-0000762F0000}"/>
    <cellStyle name="Normal 3 2 2 2 2 2 5 3 3" xfId="12141" xr:uid="{00000000-0005-0000-0000-0000772F0000}"/>
    <cellStyle name="Normal 3 2 2 2 2 2 5 3 4" xfId="12142" xr:uid="{00000000-0005-0000-0000-0000782F0000}"/>
    <cellStyle name="Normal 3 2 2 2 2 2 5 4" xfId="12143" xr:uid="{00000000-0005-0000-0000-0000792F0000}"/>
    <cellStyle name="Normal 3 2 2 2 2 2 5 4 2" xfId="12144" xr:uid="{00000000-0005-0000-0000-00007A2F0000}"/>
    <cellStyle name="Normal 3 2 2 2 2 2 5 4 2 2" xfId="12145" xr:uid="{00000000-0005-0000-0000-00007B2F0000}"/>
    <cellStyle name="Normal 3 2 2 2 2 2 5 4 2 3" xfId="12146" xr:uid="{00000000-0005-0000-0000-00007C2F0000}"/>
    <cellStyle name="Normal 3 2 2 2 2 2 5 4 3" xfId="12147" xr:uid="{00000000-0005-0000-0000-00007D2F0000}"/>
    <cellStyle name="Normal 3 2 2 2 2 2 5 4 4" xfId="12148" xr:uid="{00000000-0005-0000-0000-00007E2F0000}"/>
    <cellStyle name="Normal 3 2 2 2 2 2 5 5" xfId="12149" xr:uid="{00000000-0005-0000-0000-00007F2F0000}"/>
    <cellStyle name="Normal 3 2 2 2 2 2 5 5 2" xfId="12150" xr:uid="{00000000-0005-0000-0000-0000802F0000}"/>
    <cellStyle name="Normal 3 2 2 2 2 2 5 5 3" xfId="12151" xr:uid="{00000000-0005-0000-0000-0000812F0000}"/>
    <cellStyle name="Normal 3 2 2 2 2 2 5 6" xfId="12152" xr:uid="{00000000-0005-0000-0000-0000822F0000}"/>
    <cellStyle name="Normal 3 2 2 2 2 2 5 6 2" xfId="12153" xr:uid="{00000000-0005-0000-0000-0000832F0000}"/>
    <cellStyle name="Normal 3 2 2 2 2 2 5 6 3" xfId="12154" xr:uid="{00000000-0005-0000-0000-0000842F0000}"/>
    <cellStyle name="Normal 3 2 2 2 2 2 5 7" xfId="12155" xr:uid="{00000000-0005-0000-0000-0000852F0000}"/>
    <cellStyle name="Normal 3 2 2 2 2 2 5 8" xfId="12156" xr:uid="{00000000-0005-0000-0000-0000862F0000}"/>
    <cellStyle name="Normal 3 2 2 2 2 2 5 9" xfId="12157" xr:uid="{00000000-0005-0000-0000-0000872F0000}"/>
    <cellStyle name="Normal 3 2 2 2 2 2 6" xfId="12158" xr:uid="{00000000-0005-0000-0000-0000882F0000}"/>
    <cellStyle name="Normal 3 2 2 2 2 2 6 2" xfId="12159" xr:uid="{00000000-0005-0000-0000-0000892F0000}"/>
    <cellStyle name="Normal 3 2 2 2 2 2 6 2 2" xfId="12160" xr:uid="{00000000-0005-0000-0000-00008A2F0000}"/>
    <cellStyle name="Normal 3 2 2 2 2 2 6 2 3" xfId="12161" xr:uid="{00000000-0005-0000-0000-00008B2F0000}"/>
    <cellStyle name="Normal 3 2 2 2 2 2 6 3" xfId="12162" xr:uid="{00000000-0005-0000-0000-00008C2F0000}"/>
    <cellStyle name="Normal 3 2 2 2 2 2 6 4" xfId="12163" xr:uid="{00000000-0005-0000-0000-00008D2F0000}"/>
    <cellStyle name="Normal 3 2 2 2 2 2 7" xfId="12164" xr:uid="{00000000-0005-0000-0000-00008E2F0000}"/>
    <cellStyle name="Normal 3 2 2 2 2 2 7 2" xfId="12165" xr:uid="{00000000-0005-0000-0000-00008F2F0000}"/>
    <cellStyle name="Normal 3 2 2 2 2 2 7 2 2" xfId="12166" xr:uid="{00000000-0005-0000-0000-0000902F0000}"/>
    <cellStyle name="Normal 3 2 2 2 2 2 7 2 3" xfId="12167" xr:uid="{00000000-0005-0000-0000-0000912F0000}"/>
    <cellStyle name="Normal 3 2 2 2 2 2 7 3" xfId="12168" xr:uid="{00000000-0005-0000-0000-0000922F0000}"/>
    <cellStyle name="Normal 3 2 2 2 2 2 7 4" xfId="12169" xr:uid="{00000000-0005-0000-0000-0000932F0000}"/>
    <cellStyle name="Normal 3 2 2 2 2 2 8" xfId="12170" xr:uid="{00000000-0005-0000-0000-0000942F0000}"/>
    <cellStyle name="Normal 3 2 2 2 2 2 8 2" xfId="12171" xr:uid="{00000000-0005-0000-0000-0000952F0000}"/>
    <cellStyle name="Normal 3 2 2 2 2 2 8 2 2" xfId="12172" xr:uid="{00000000-0005-0000-0000-0000962F0000}"/>
    <cellStyle name="Normal 3 2 2 2 2 2 8 2 3" xfId="12173" xr:uid="{00000000-0005-0000-0000-0000972F0000}"/>
    <cellStyle name="Normal 3 2 2 2 2 2 8 3" xfId="12174" xr:uid="{00000000-0005-0000-0000-0000982F0000}"/>
    <cellStyle name="Normal 3 2 2 2 2 2 8 4" xfId="12175" xr:uid="{00000000-0005-0000-0000-0000992F0000}"/>
    <cellStyle name="Normal 3 2 2 2 2 2 9" xfId="12176" xr:uid="{00000000-0005-0000-0000-00009A2F0000}"/>
    <cellStyle name="Normal 3 2 2 2 2 2 9 2" xfId="12177" xr:uid="{00000000-0005-0000-0000-00009B2F0000}"/>
    <cellStyle name="Normal 3 2 2 2 2 2 9 3" xfId="12178" xr:uid="{00000000-0005-0000-0000-00009C2F0000}"/>
    <cellStyle name="Normal 3 2 2 2 2 3" xfId="12179" xr:uid="{00000000-0005-0000-0000-00009D2F0000}"/>
    <cellStyle name="Normal 3 2 2 2 2 3 10" xfId="12180" xr:uid="{00000000-0005-0000-0000-00009E2F0000}"/>
    <cellStyle name="Normal 3 2 2 2 2 3 11" xfId="12181" xr:uid="{00000000-0005-0000-0000-00009F2F0000}"/>
    <cellStyle name="Normal 3 2 2 2 2 3 2" xfId="12182" xr:uid="{00000000-0005-0000-0000-0000A02F0000}"/>
    <cellStyle name="Normal 3 2 2 2 2 3 2 10" xfId="12183" xr:uid="{00000000-0005-0000-0000-0000A12F0000}"/>
    <cellStyle name="Normal 3 2 2 2 2 3 2 2" xfId="12184" xr:uid="{00000000-0005-0000-0000-0000A22F0000}"/>
    <cellStyle name="Normal 3 2 2 2 2 3 2 2 2" xfId="12185" xr:uid="{00000000-0005-0000-0000-0000A32F0000}"/>
    <cellStyle name="Normal 3 2 2 2 2 3 2 2 2 2" xfId="12186" xr:uid="{00000000-0005-0000-0000-0000A42F0000}"/>
    <cellStyle name="Normal 3 2 2 2 2 3 2 2 2 3" xfId="12187" xr:uid="{00000000-0005-0000-0000-0000A52F0000}"/>
    <cellStyle name="Normal 3 2 2 2 2 3 2 2 3" xfId="12188" xr:uid="{00000000-0005-0000-0000-0000A62F0000}"/>
    <cellStyle name="Normal 3 2 2 2 2 3 2 2 4" xfId="12189" xr:uid="{00000000-0005-0000-0000-0000A72F0000}"/>
    <cellStyle name="Normal 3 2 2 2 2 3 2 3" xfId="12190" xr:uid="{00000000-0005-0000-0000-0000A82F0000}"/>
    <cellStyle name="Normal 3 2 2 2 2 3 2 3 2" xfId="12191" xr:uid="{00000000-0005-0000-0000-0000A92F0000}"/>
    <cellStyle name="Normal 3 2 2 2 2 3 2 3 2 2" xfId="12192" xr:uid="{00000000-0005-0000-0000-0000AA2F0000}"/>
    <cellStyle name="Normal 3 2 2 2 2 3 2 3 2 3" xfId="12193" xr:uid="{00000000-0005-0000-0000-0000AB2F0000}"/>
    <cellStyle name="Normal 3 2 2 2 2 3 2 3 3" xfId="12194" xr:uid="{00000000-0005-0000-0000-0000AC2F0000}"/>
    <cellStyle name="Normal 3 2 2 2 2 3 2 3 4" xfId="12195" xr:uid="{00000000-0005-0000-0000-0000AD2F0000}"/>
    <cellStyle name="Normal 3 2 2 2 2 3 2 4" xfId="12196" xr:uid="{00000000-0005-0000-0000-0000AE2F0000}"/>
    <cellStyle name="Normal 3 2 2 2 2 3 2 4 2" xfId="12197" xr:uid="{00000000-0005-0000-0000-0000AF2F0000}"/>
    <cellStyle name="Normal 3 2 2 2 2 3 2 4 2 2" xfId="12198" xr:uid="{00000000-0005-0000-0000-0000B02F0000}"/>
    <cellStyle name="Normal 3 2 2 2 2 3 2 4 2 3" xfId="12199" xr:uid="{00000000-0005-0000-0000-0000B12F0000}"/>
    <cellStyle name="Normal 3 2 2 2 2 3 2 4 3" xfId="12200" xr:uid="{00000000-0005-0000-0000-0000B22F0000}"/>
    <cellStyle name="Normal 3 2 2 2 2 3 2 4 4" xfId="12201" xr:uid="{00000000-0005-0000-0000-0000B32F0000}"/>
    <cellStyle name="Normal 3 2 2 2 2 3 2 5" xfId="12202" xr:uid="{00000000-0005-0000-0000-0000B42F0000}"/>
    <cellStyle name="Normal 3 2 2 2 2 3 2 5 2" xfId="12203" xr:uid="{00000000-0005-0000-0000-0000B52F0000}"/>
    <cellStyle name="Normal 3 2 2 2 2 3 2 5 2 2" xfId="12204" xr:uid="{00000000-0005-0000-0000-0000B62F0000}"/>
    <cellStyle name="Normal 3 2 2 2 2 3 2 5 2 3" xfId="12205" xr:uid="{00000000-0005-0000-0000-0000B72F0000}"/>
    <cellStyle name="Normal 3 2 2 2 2 3 2 5 3" xfId="12206" xr:uid="{00000000-0005-0000-0000-0000B82F0000}"/>
    <cellStyle name="Normal 3 2 2 2 2 3 2 5 4" xfId="12207" xr:uid="{00000000-0005-0000-0000-0000B92F0000}"/>
    <cellStyle name="Normal 3 2 2 2 2 3 2 6" xfId="12208" xr:uid="{00000000-0005-0000-0000-0000BA2F0000}"/>
    <cellStyle name="Normal 3 2 2 2 2 3 2 6 2" xfId="12209" xr:uid="{00000000-0005-0000-0000-0000BB2F0000}"/>
    <cellStyle name="Normal 3 2 2 2 2 3 2 6 3" xfId="12210" xr:uid="{00000000-0005-0000-0000-0000BC2F0000}"/>
    <cellStyle name="Normal 3 2 2 2 2 3 2 7" xfId="12211" xr:uid="{00000000-0005-0000-0000-0000BD2F0000}"/>
    <cellStyle name="Normal 3 2 2 2 2 3 2 7 2" xfId="12212" xr:uid="{00000000-0005-0000-0000-0000BE2F0000}"/>
    <cellStyle name="Normal 3 2 2 2 2 3 2 7 3" xfId="12213" xr:uid="{00000000-0005-0000-0000-0000BF2F0000}"/>
    <cellStyle name="Normal 3 2 2 2 2 3 2 8" xfId="12214" xr:uid="{00000000-0005-0000-0000-0000C02F0000}"/>
    <cellStyle name="Normal 3 2 2 2 2 3 2 9" xfId="12215" xr:uid="{00000000-0005-0000-0000-0000C12F0000}"/>
    <cellStyle name="Normal 3 2 2 2 2 3 3" xfId="12216" xr:uid="{00000000-0005-0000-0000-0000C22F0000}"/>
    <cellStyle name="Normal 3 2 2 2 2 3 3 2" xfId="12217" xr:uid="{00000000-0005-0000-0000-0000C32F0000}"/>
    <cellStyle name="Normal 3 2 2 2 2 3 3 2 2" xfId="12218" xr:uid="{00000000-0005-0000-0000-0000C42F0000}"/>
    <cellStyle name="Normal 3 2 2 2 2 3 3 2 2 2" xfId="12219" xr:uid="{00000000-0005-0000-0000-0000C52F0000}"/>
    <cellStyle name="Normal 3 2 2 2 2 3 3 2 2 3" xfId="12220" xr:uid="{00000000-0005-0000-0000-0000C62F0000}"/>
    <cellStyle name="Normal 3 2 2 2 2 3 3 2 3" xfId="12221" xr:uid="{00000000-0005-0000-0000-0000C72F0000}"/>
    <cellStyle name="Normal 3 2 2 2 2 3 3 2 4" xfId="12222" xr:uid="{00000000-0005-0000-0000-0000C82F0000}"/>
    <cellStyle name="Normal 3 2 2 2 2 3 3 3" xfId="12223" xr:uid="{00000000-0005-0000-0000-0000C92F0000}"/>
    <cellStyle name="Normal 3 2 2 2 2 3 3 3 2" xfId="12224" xr:uid="{00000000-0005-0000-0000-0000CA2F0000}"/>
    <cellStyle name="Normal 3 2 2 2 2 3 3 3 2 2" xfId="12225" xr:uid="{00000000-0005-0000-0000-0000CB2F0000}"/>
    <cellStyle name="Normal 3 2 2 2 2 3 3 3 2 3" xfId="12226" xr:uid="{00000000-0005-0000-0000-0000CC2F0000}"/>
    <cellStyle name="Normal 3 2 2 2 2 3 3 3 3" xfId="12227" xr:uid="{00000000-0005-0000-0000-0000CD2F0000}"/>
    <cellStyle name="Normal 3 2 2 2 2 3 3 3 4" xfId="12228" xr:uid="{00000000-0005-0000-0000-0000CE2F0000}"/>
    <cellStyle name="Normal 3 2 2 2 2 3 3 4" xfId="12229" xr:uid="{00000000-0005-0000-0000-0000CF2F0000}"/>
    <cellStyle name="Normal 3 2 2 2 2 3 3 4 2" xfId="12230" xr:uid="{00000000-0005-0000-0000-0000D02F0000}"/>
    <cellStyle name="Normal 3 2 2 2 2 3 3 4 2 2" xfId="12231" xr:uid="{00000000-0005-0000-0000-0000D12F0000}"/>
    <cellStyle name="Normal 3 2 2 2 2 3 3 4 2 3" xfId="12232" xr:uid="{00000000-0005-0000-0000-0000D22F0000}"/>
    <cellStyle name="Normal 3 2 2 2 2 3 3 4 3" xfId="12233" xr:uid="{00000000-0005-0000-0000-0000D32F0000}"/>
    <cellStyle name="Normal 3 2 2 2 2 3 3 4 4" xfId="12234" xr:uid="{00000000-0005-0000-0000-0000D42F0000}"/>
    <cellStyle name="Normal 3 2 2 2 2 3 3 5" xfId="12235" xr:uid="{00000000-0005-0000-0000-0000D52F0000}"/>
    <cellStyle name="Normal 3 2 2 2 2 3 3 5 2" xfId="12236" xr:uid="{00000000-0005-0000-0000-0000D62F0000}"/>
    <cellStyle name="Normal 3 2 2 2 2 3 3 5 3" xfId="12237" xr:uid="{00000000-0005-0000-0000-0000D72F0000}"/>
    <cellStyle name="Normal 3 2 2 2 2 3 3 6" xfId="12238" xr:uid="{00000000-0005-0000-0000-0000D82F0000}"/>
    <cellStyle name="Normal 3 2 2 2 2 3 3 6 2" xfId="12239" xr:uid="{00000000-0005-0000-0000-0000D92F0000}"/>
    <cellStyle name="Normal 3 2 2 2 2 3 3 6 3" xfId="12240" xr:uid="{00000000-0005-0000-0000-0000DA2F0000}"/>
    <cellStyle name="Normal 3 2 2 2 2 3 3 7" xfId="12241" xr:uid="{00000000-0005-0000-0000-0000DB2F0000}"/>
    <cellStyle name="Normal 3 2 2 2 2 3 3 8" xfId="12242" xr:uid="{00000000-0005-0000-0000-0000DC2F0000}"/>
    <cellStyle name="Normal 3 2 2 2 2 3 3 9" xfId="12243" xr:uid="{00000000-0005-0000-0000-0000DD2F0000}"/>
    <cellStyle name="Normal 3 2 2 2 2 3 4" xfId="12244" xr:uid="{00000000-0005-0000-0000-0000DE2F0000}"/>
    <cellStyle name="Normal 3 2 2 2 2 3 4 2" xfId="12245" xr:uid="{00000000-0005-0000-0000-0000DF2F0000}"/>
    <cellStyle name="Normal 3 2 2 2 2 3 4 2 2" xfId="12246" xr:uid="{00000000-0005-0000-0000-0000E02F0000}"/>
    <cellStyle name="Normal 3 2 2 2 2 3 4 2 3" xfId="12247" xr:uid="{00000000-0005-0000-0000-0000E12F0000}"/>
    <cellStyle name="Normal 3 2 2 2 2 3 4 3" xfId="12248" xr:uid="{00000000-0005-0000-0000-0000E22F0000}"/>
    <cellStyle name="Normal 3 2 2 2 2 3 4 4" xfId="12249" xr:uid="{00000000-0005-0000-0000-0000E32F0000}"/>
    <cellStyle name="Normal 3 2 2 2 2 3 5" xfId="12250" xr:uid="{00000000-0005-0000-0000-0000E42F0000}"/>
    <cellStyle name="Normal 3 2 2 2 2 3 5 2" xfId="12251" xr:uid="{00000000-0005-0000-0000-0000E52F0000}"/>
    <cellStyle name="Normal 3 2 2 2 2 3 5 2 2" xfId="12252" xr:uid="{00000000-0005-0000-0000-0000E62F0000}"/>
    <cellStyle name="Normal 3 2 2 2 2 3 5 2 3" xfId="12253" xr:uid="{00000000-0005-0000-0000-0000E72F0000}"/>
    <cellStyle name="Normal 3 2 2 2 2 3 5 3" xfId="12254" xr:uid="{00000000-0005-0000-0000-0000E82F0000}"/>
    <cellStyle name="Normal 3 2 2 2 2 3 5 4" xfId="12255" xr:uid="{00000000-0005-0000-0000-0000E92F0000}"/>
    <cellStyle name="Normal 3 2 2 2 2 3 6" xfId="12256" xr:uid="{00000000-0005-0000-0000-0000EA2F0000}"/>
    <cellStyle name="Normal 3 2 2 2 2 3 6 2" xfId="12257" xr:uid="{00000000-0005-0000-0000-0000EB2F0000}"/>
    <cellStyle name="Normal 3 2 2 2 2 3 6 2 2" xfId="12258" xr:uid="{00000000-0005-0000-0000-0000EC2F0000}"/>
    <cellStyle name="Normal 3 2 2 2 2 3 6 2 3" xfId="12259" xr:uid="{00000000-0005-0000-0000-0000ED2F0000}"/>
    <cellStyle name="Normal 3 2 2 2 2 3 6 3" xfId="12260" xr:uid="{00000000-0005-0000-0000-0000EE2F0000}"/>
    <cellStyle name="Normal 3 2 2 2 2 3 6 4" xfId="12261" xr:uid="{00000000-0005-0000-0000-0000EF2F0000}"/>
    <cellStyle name="Normal 3 2 2 2 2 3 7" xfId="12262" xr:uid="{00000000-0005-0000-0000-0000F02F0000}"/>
    <cellStyle name="Normal 3 2 2 2 2 3 7 2" xfId="12263" xr:uid="{00000000-0005-0000-0000-0000F12F0000}"/>
    <cellStyle name="Normal 3 2 2 2 2 3 7 3" xfId="12264" xr:uid="{00000000-0005-0000-0000-0000F22F0000}"/>
    <cellStyle name="Normal 3 2 2 2 2 3 8" xfId="12265" xr:uid="{00000000-0005-0000-0000-0000F32F0000}"/>
    <cellStyle name="Normal 3 2 2 2 2 3 8 2" xfId="12266" xr:uid="{00000000-0005-0000-0000-0000F42F0000}"/>
    <cellStyle name="Normal 3 2 2 2 2 3 8 3" xfId="12267" xr:uid="{00000000-0005-0000-0000-0000F52F0000}"/>
    <cellStyle name="Normal 3 2 2 2 2 3 9" xfId="12268" xr:uid="{00000000-0005-0000-0000-0000F62F0000}"/>
    <cellStyle name="Normal 3 2 2 2 2 4" xfId="12269" xr:uid="{00000000-0005-0000-0000-0000F72F0000}"/>
    <cellStyle name="Normal 3 2 2 2 2 4 10" xfId="12270" xr:uid="{00000000-0005-0000-0000-0000F82F0000}"/>
    <cellStyle name="Normal 3 2 2 2 2 4 11" xfId="12271" xr:uid="{00000000-0005-0000-0000-0000F92F0000}"/>
    <cellStyle name="Normal 3 2 2 2 2 4 2" xfId="12272" xr:uid="{00000000-0005-0000-0000-0000FA2F0000}"/>
    <cellStyle name="Normal 3 2 2 2 2 4 2 10" xfId="12273" xr:uid="{00000000-0005-0000-0000-0000FB2F0000}"/>
    <cellStyle name="Normal 3 2 2 2 2 4 2 2" xfId="12274" xr:uid="{00000000-0005-0000-0000-0000FC2F0000}"/>
    <cellStyle name="Normal 3 2 2 2 2 4 2 2 2" xfId="12275" xr:uid="{00000000-0005-0000-0000-0000FD2F0000}"/>
    <cellStyle name="Normal 3 2 2 2 2 4 2 2 2 2" xfId="12276" xr:uid="{00000000-0005-0000-0000-0000FE2F0000}"/>
    <cellStyle name="Normal 3 2 2 2 2 4 2 2 2 3" xfId="12277" xr:uid="{00000000-0005-0000-0000-0000FF2F0000}"/>
    <cellStyle name="Normal 3 2 2 2 2 4 2 2 3" xfId="12278" xr:uid="{00000000-0005-0000-0000-000000300000}"/>
    <cellStyle name="Normal 3 2 2 2 2 4 2 2 4" xfId="12279" xr:uid="{00000000-0005-0000-0000-000001300000}"/>
    <cellStyle name="Normal 3 2 2 2 2 4 2 3" xfId="12280" xr:uid="{00000000-0005-0000-0000-000002300000}"/>
    <cellStyle name="Normal 3 2 2 2 2 4 2 3 2" xfId="12281" xr:uid="{00000000-0005-0000-0000-000003300000}"/>
    <cellStyle name="Normal 3 2 2 2 2 4 2 3 2 2" xfId="12282" xr:uid="{00000000-0005-0000-0000-000004300000}"/>
    <cellStyle name="Normal 3 2 2 2 2 4 2 3 2 3" xfId="12283" xr:uid="{00000000-0005-0000-0000-000005300000}"/>
    <cellStyle name="Normal 3 2 2 2 2 4 2 3 3" xfId="12284" xr:uid="{00000000-0005-0000-0000-000006300000}"/>
    <cellStyle name="Normal 3 2 2 2 2 4 2 3 4" xfId="12285" xr:uid="{00000000-0005-0000-0000-000007300000}"/>
    <cellStyle name="Normal 3 2 2 2 2 4 2 4" xfId="12286" xr:uid="{00000000-0005-0000-0000-000008300000}"/>
    <cellStyle name="Normal 3 2 2 2 2 4 2 4 2" xfId="12287" xr:uid="{00000000-0005-0000-0000-000009300000}"/>
    <cellStyle name="Normal 3 2 2 2 2 4 2 4 2 2" xfId="12288" xr:uid="{00000000-0005-0000-0000-00000A300000}"/>
    <cellStyle name="Normal 3 2 2 2 2 4 2 4 2 3" xfId="12289" xr:uid="{00000000-0005-0000-0000-00000B300000}"/>
    <cellStyle name="Normal 3 2 2 2 2 4 2 4 3" xfId="12290" xr:uid="{00000000-0005-0000-0000-00000C300000}"/>
    <cellStyle name="Normal 3 2 2 2 2 4 2 4 4" xfId="12291" xr:uid="{00000000-0005-0000-0000-00000D300000}"/>
    <cellStyle name="Normal 3 2 2 2 2 4 2 5" xfId="12292" xr:uid="{00000000-0005-0000-0000-00000E300000}"/>
    <cellStyle name="Normal 3 2 2 2 2 4 2 5 2" xfId="12293" xr:uid="{00000000-0005-0000-0000-00000F300000}"/>
    <cellStyle name="Normal 3 2 2 2 2 4 2 5 2 2" xfId="12294" xr:uid="{00000000-0005-0000-0000-000010300000}"/>
    <cellStyle name="Normal 3 2 2 2 2 4 2 5 2 3" xfId="12295" xr:uid="{00000000-0005-0000-0000-000011300000}"/>
    <cellStyle name="Normal 3 2 2 2 2 4 2 5 3" xfId="12296" xr:uid="{00000000-0005-0000-0000-000012300000}"/>
    <cellStyle name="Normal 3 2 2 2 2 4 2 5 4" xfId="12297" xr:uid="{00000000-0005-0000-0000-000013300000}"/>
    <cellStyle name="Normal 3 2 2 2 2 4 2 6" xfId="12298" xr:uid="{00000000-0005-0000-0000-000014300000}"/>
    <cellStyle name="Normal 3 2 2 2 2 4 2 6 2" xfId="12299" xr:uid="{00000000-0005-0000-0000-000015300000}"/>
    <cellStyle name="Normal 3 2 2 2 2 4 2 6 3" xfId="12300" xr:uid="{00000000-0005-0000-0000-000016300000}"/>
    <cellStyle name="Normal 3 2 2 2 2 4 2 7" xfId="12301" xr:uid="{00000000-0005-0000-0000-000017300000}"/>
    <cellStyle name="Normal 3 2 2 2 2 4 2 7 2" xfId="12302" xr:uid="{00000000-0005-0000-0000-000018300000}"/>
    <cellStyle name="Normal 3 2 2 2 2 4 2 7 3" xfId="12303" xr:uid="{00000000-0005-0000-0000-000019300000}"/>
    <cellStyle name="Normal 3 2 2 2 2 4 2 8" xfId="12304" xr:uid="{00000000-0005-0000-0000-00001A300000}"/>
    <cellStyle name="Normal 3 2 2 2 2 4 2 9" xfId="12305" xr:uid="{00000000-0005-0000-0000-00001B300000}"/>
    <cellStyle name="Normal 3 2 2 2 2 4 3" xfId="12306" xr:uid="{00000000-0005-0000-0000-00001C300000}"/>
    <cellStyle name="Normal 3 2 2 2 2 4 3 2" xfId="12307" xr:uid="{00000000-0005-0000-0000-00001D300000}"/>
    <cellStyle name="Normal 3 2 2 2 2 4 3 2 2" xfId="12308" xr:uid="{00000000-0005-0000-0000-00001E300000}"/>
    <cellStyle name="Normal 3 2 2 2 2 4 3 2 2 2" xfId="12309" xr:uid="{00000000-0005-0000-0000-00001F300000}"/>
    <cellStyle name="Normal 3 2 2 2 2 4 3 2 2 3" xfId="12310" xr:uid="{00000000-0005-0000-0000-000020300000}"/>
    <cellStyle name="Normal 3 2 2 2 2 4 3 2 3" xfId="12311" xr:uid="{00000000-0005-0000-0000-000021300000}"/>
    <cellStyle name="Normal 3 2 2 2 2 4 3 2 4" xfId="12312" xr:uid="{00000000-0005-0000-0000-000022300000}"/>
    <cellStyle name="Normal 3 2 2 2 2 4 3 3" xfId="12313" xr:uid="{00000000-0005-0000-0000-000023300000}"/>
    <cellStyle name="Normal 3 2 2 2 2 4 3 3 2" xfId="12314" xr:uid="{00000000-0005-0000-0000-000024300000}"/>
    <cellStyle name="Normal 3 2 2 2 2 4 3 3 2 2" xfId="12315" xr:uid="{00000000-0005-0000-0000-000025300000}"/>
    <cellStyle name="Normal 3 2 2 2 2 4 3 3 2 3" xfId="12316" xr:uid="{00000000-0005-0000-0000-000026300000}"/>
    <cellStyle name="Normal 3 2 2 2 2 4 3 3 3" xfId="12317" xr:uid="{00000000-0005-0000-0000-000027300000}"/>
    <cellStyle name="Normal 3 2 2 2 2 4 3 3 4" xfId="12318" xr:uid="{00000000-0005-0000-0000-000028300000}"/>
    <cellStyle name="Normal 3 2 2 2 2 4 3 4" xfId="12319" xr:uid="{00000000-0005-0000-0000-000029300000}"/>
    <cellStyle name="Normal 3 2 2 2 2 4 3 4 2" xfId="12320" xr:uid="{00000000-0005-0000-0000-00002A300000}"/>
    <cellStyle name="Normal 3 2 2 2 2 4 3 4 2 2" xfId="12321" xr:uid="{00000000-0005-0000-0000-00002B300000}"/>
    <cellStyle name="Normal 3 2 2 2 2 4 3 4 2 3" xfId="12322" xr:uid="{00000000-0005-0000-0000-00002C300000}"/>
    <cellStyle name="Normal 3 2 2 2 2 4 3 4 3" xfId="12323" xr:uid="{00000000-0005-0000-0000-00002D300000}"/>
    <cellStyle name="Normal 3 2 2 2 2 4 3 4 4" xfId="12324" xr:uid="{00000000-0005-0000-0000-00002E300000}"/>
    <cellStyle name="Normal 3 2 2 2 2 4 3 5" xfId="12325" xr:uid="{00000000-0005-0000-0000-00002F300000}"/>
    <cellStyle name="Normal 3 2 2 2 2 4 3 5 2" xfId="12326" xr:uid="{00000000-0005-0000-0000-000030300000}"/>
    <cellStyle name="Normal 3 2 2 2 2 4 3 5 3" xfId="12327" xr:uid="{00000000-0005-0000-0000-000031300000}"/>
    <cellStyle name="Normal 3 2 2 2 2 4 3 6" xfId="12328" xr:uid="{00000000-0005-0000-0000-000032300000}"/>
    <cellStyle name="Normal 3 2 2 2 2 4 3 6 2" xfId="12329" xr:uid="{00000000-0005-0000-0000-000033300000}"/>
    <cellStyle name="Normal 3 2 2 2 2 4 3 6 3" xfId="12330" xr:uid="{00000000-0005-0000-0000-000034300000}"/>
    <cellStyle name="Normal 3 2 2 2 2 4 3 7" xfId="12331" xr:uid="{00000000-0005-0000-0000-000035300000}"/>
    <cellStyle name="Normal 3 2 2 2 2 4 3 8" xfId="12332" xr:uid="{00000000-0005-0000-0000-000036300000}"/>
    <cellStyle name="Normal 3 2 2 2 2 4 3 9" xfId="12333" xr:uid="{00000000-0005-0000-0000-000037300000}"/>
    <cellStyle name="Normal 3 2 2 2 2 4 4" xfId="12334" xr:uid="{00000000-0005-0000-0000-000038300000}"/>
    <cellStyle name="Normal 3 2 2 2 2 4 4 2" xfId="12335" xr:uid="{00000000-0005-0000-0000-000039300000}"/>
    <cellStyle name="Normal 3 2 2 2 2 4 4 2 2" xfId="12336" xr:uid="{00000000-0005-0000-0000-00003A300000}"/>
    <cellStyle name="Normal 3 2 2 2 2 4 4 2 3" xfId="12337" xr:uid="{00000000-0005-0000-0000-00003B300000}"/>
    <cellStyle name="Normal 3 2 2 2 2 4 4 3" xfId="12338" xr:uid="{00000000-0005-0000-0000-00003C300000}"/>
    <cellStyle name="Normal 3 2 2 2 2 4 4 4" xfId="12339" xr:uid="{00000000-0005-0000-0000-00003D300000}"/>
    <cellStyle name="Normal 3 2 2 2 2 4 5" xfId="12340" xr:uid="{00000000-0005-0000-0000-00003E300000}"/>
    <cellStyle name="Normal 3 2 2 2 2 4 5 2" xfId="12341" xr:uid="{00000000-0005-0000-0000-00003F300000}"/>
    <cellStyle name="Normal 3 2 2 2 2 4 5 2 2" xfId="12342" xr:uid="{00000000-0005-0000-0000-000040300000}"/>
    <cellStyle name="Normal 3 2 2 2 2 4 5 2 3" xfId="12343" xr:uid="{00000000-0005-0000-0000-000041300000}"/>
    <cellStyle name="Normal 3 2 2 2 2 4 5 3" xfId="12344" xr:uid="{00000000-0005-0000-0000-000042300000}"/>
    <cellStyle name="Normal 3 2 2 2 2 4 5 4" xfId="12345" xr:uid="{00000000-0005-0000-0000-000043300000}"/>
    <cellStyle name="Normal 3 2 2 2 2 4 6" xfId="12346" xr:uid="{00000000-0005-0000-0000-000044300000}"/>
    <cellStyle name="Normal 3 2 2 2 2 4 6 2" xfId="12347" xr:uid="{00000000-0005-0000-0000-000045300000}"/>
    <cellStyle name="Normal 3 2 2 2 2 4 6 2 2" xfId="12348" xr:uid="{00000000-0005-0000-0000-000046300000}"/>
    <cellStyle name="Normal 3 2 2 2 2 4 6 2 3" xfId="12349" xr:uid="{00000000-0005-0000-0000-000047300000}"/>
    <cellStyle name="Normal 3 2 2 2 2 4 6 3" xfId="12350" xr:uid="{00000000-0005-0000-0000-000048300000}"/>
    <cellStyle name="Normal 3 2 2 2 2 4 6 4" xfId="12351" xr:uid="{00000000-0005-0000-0000-000049300000}"/>
    <cellStyle name="Normal 3 2 2 2 2 4 7" xfId="12352" xr:uid="{00000000-0005-0000-0000-00004A300000}"/>
    <cellStyle name="Normal 3 2 2 2 2 4 7 2" xfId="12353" xr:uid="{00000000-0005-0000-0000-00004B300000}"/>
    <cellStyle name="Normal 3 2 2 2 2 4 7 3" xfId="12354" xr:uid="{00000000-0005-0000-0000-00004C300000}"/>
    <cellStyle name="Normal 3 2 2 2 2 4 8" xfId="12355" xr:uid="{00000000-0005-0000-0000-00004D300000}"/>
    <cellStyle name="Normal 3 2 2 2 2 4 8 2" xfId="12356" xr:uid="{00000000-0005-0000-0000-00004E300000}"/>
    <cellStyle name="Normal 3 2 2 2 2 4 8 3" xfId="12357" xr:uid="{00000000-0005-0000-0000-00004F300000}"/>
    <cellStyle name="Normal 3 2 2 2 2 4 9" xfId="12358" xr:uid="{00000000-0005-0000-0000-000050300000}"/>
    <cellStyle name="Normal 3 2 2 2 2 5" xfId="12359" xr:uid="{00000000-0005-0000-0000-000051300000}"/>
    <cellStyle name="Normal 3 2 2 2 2 5 10" xfId="12360" xr:uid="{00000000-0005-0000-0000-000052300000}"/>
    <cellStyle name="Normal 3 2 2 2 2 5 2" xfId="12361" xr:uid="{00000000-0005-0000-0000-000053300000}"/>
    <cellStyle name="Normal 3 2 2 2 2 5 2 2" xfId="12362" xr:uid="{00000000-0005-0000-0000-000054300000}"/>
    <cellStyle name="Normal 3 2 2 2 2 5 2 2 2" xfId="12363" xr:uid="{00000000-0005-0000-0000-000055300000}"/>
    <cellStyle name="Normal 3 2 2 2 2 5 2 2 3" xfId="12364" xr:uid="{00000000-0005-0000-0000-000056300000}"/>
    <cellStyle name="Normal 3 2 2 2 2 5 2 3" xfId="12365" xr:uid="{00000000-0005-0000-0000-000057300000}"/>
    <cellStyle name="Normal 3 2 2 2 2 5 2 4" xfId="12366" xr:uid="{00000000-0005-0000-0000-000058300000}"/>
    <cellStyle name="Normal 3 2 2 2 2 5 3" xfId="12367" xr:uid="{00000000-0005-0000-0000-000059300000}"/>
    <cellStyle name="Normal 3 2 2 2 2 5 3 2" xfId="12368" xr:uid="{00000000-0005-0000-0000-00005A300000}"/>
    <cellStyle name="Normal 3 2 2 2 2 5 3 2 2" xfId="12369" xr:uid="{00000000-0005-0000-0000-00005B300000}"/>
    <cellStyle name="Normal 3 2 2 2 2 5 3 2 3" xfId="12370" xr:uid="{00000000-0005-0000-0000-00005C300000}"/>
    <cellStyle name="Normal 3 2 2 2 2 5 3 3" xfId="12371" xr:uid="{00000000-0005-0000-0000-00005D300000}"/>
    <cellStyle name="Normal 3 2 2 2 2 5 3 4" xfId="12372" xr:uid="{00000000-0005-0000-0000-00005E300000}"/>
    <cellStyle name="Normal 3 2 2 2 2 5 4" xfId="12373" xr:uid="{00000000-0005-0000-0000-00005F300000}"/>
    <cellStyle name="Normal 3 2 2 2 2 5 4 2" xfId="12374" xr:uid="{00000000-0005-0000-0000-000060300000}"/>
    <cellStyle name="Normal 3 2 2 2 2 5 4 2 2" xfId="12375" xr:uid="{00000000-0005-0000-0000-000061300000}"/>
    <cellStyle name="Normal 3 2 2 2 2 5 4 2 3" xfId="12376" xr:uid="{00000000-0005-0000-0000-000062300000}"/>
    <cellStyle name="Normal 3 2 2 2 2 5 4 3" xfId="12377" xr:uid="{00000000-0005-0000-0000-000063300000}"/>
    <cellStyle name="Normal 3 2 2 2 2 5 4 4" xfId="12378" xr:uid="{00000000-0005-0000-0000-000064300000}"/>
    <cellStyle name="Normal 3 2 2 2 2 5 5" xfId="12379" xr:uid="{00000000-0005-0000-0000-000065300000}"/>
    <cellStyle name="Normal 3 2 2 2 2 5 5 2" xfId="12380" xr:uid="{00000000-0005-0000-0000-000066300000}"/>
    <cellStyle name="Normal 3 2 2 2 2 5 5 2 2" xfId="12381" xr:uid="{00000000-0005-0000-0000-000067300000}"/>
    <cellStyle name="Normal 3 2 2 2 2 5 5 2 3" xfId="12382" xr:uid="{00000000-0005-0000-0000-000068300000}"/>
    <cellStyle name="Normal 3 2 2 2 2 5 5 3" xfId="12383" xr:uid="{00000000-0005-0000-0000-000069300000}"/>
    <cellStyle name="Normal 3 2 2 2 2 5 5 4" xfId="12384" xr:uid="{00000000-0005-0000-0000-00006A300000}"/>
    <cellStyle name="Normal 3 2 2 2 2 5 6" xfId="12385" xr:uid="{00000000-0005-0000-0000-00006B300000}"/>
    <cellStyle name="Normal 3 2 2 2 2 5 6 2" xfId="12386" xr:uid="{00000000-0005-0000-0000-00006C300000}"/>
    <cellStyle name="Normal 3 2 2 2 2 5 6 3" xfId="12387" xr:uid="{00000000-0005-0000-0000-00006D300000}"/>
    <cellStyle name="Normal 3 2 2 2 2 5 7" xfId="12388" xr:uid="{00000000-0005-0000-0000-00006E300000}"/>
    <cellStyle name="Normal 3 2 2 2 2 5 7 2" xfId="12389" xr:uid="{00000000-0005-0000-0000-00006F300000}"/>
    <cellStyle name="Normal 3 2 2 2 2 5 7 3" xfId="12390" xr:uid="{00000000-0005-0000-0000-000070300000}"/>
    <cellStyle name="Normal 3 2 2 2 2 5 8" xfId="12391" xr:uid="{00000000-0005-0000-0000-000071300000}"/>
    <cellStyle name="Normal 3 2 2 2 2 5 9" xfId="12392" xr:uid="{00000000-0005-0000-0000-000072300000}"/>
    <cellStyle name="Normal 3 2 2 2 2 6" xfId="12393" xr:uid="{00000000-0005-0000-0000-000073300000}"/>
    <cellStyle name="Normal 3 2 2 2 2 6 2" xfId="12394" xr:uid="{00000000-0005-0000-0000-000074300000}"/>
    <cellStyle name="Normal 3 2 2 2 2 6 2 2" xfId="12395" xr:uid="{00000000-0005-0000-0000-000075300000}"/>
    <cellStyle name="Normal 3 2 2 2 2 6 2 2 2" xfId="12396" xr:uid="{00000000-0005-0000-0000-000076300000}"/>
    <cellStyle name="Normal 3 2 2 2 2 6 2 2 3" xfId="12397" xr:uid="{00000000-0005-0000-0000-000077300000}"/>
    <cellStyle name="Normal 3 2 2 2 2 6 2 3" xfId="12398" xr:uid="{00000000-0005-0000-0000-000078300000}"/>
    <cellStyle name="Normal 3 2 2 2 2 6 2 4" xfId="12399" xr:uid="{00000000-0005-0000-0000-000079300000}"/>
    <cellStyle name="Normal 3 2 2 2 2 6 3" xfId="12400" xr:uid="{00000000-0005-0000-0000-00007A300000}"/>
    <cellStyle name="Normal 3 2 2 2 2 6 3 2" xfId="12401" xr:uid="{00000000-0005-0000-0000-00007B300000}"/>
    <cellStyle name="Normal 3 2 2 2 2 6 3 2 2" xfId="12402" xr:uid="{00000000-0005-0000-0000-00007C300000}"/>
    <cellStyle name="Normal 3 2 2 2 2 6 3 2 3" xfId="12403" xr:uid="{00000000-0005-0000-0000-00007D300000}"/>
    <cellStyle name="Normal 3 2 2 2 2 6 3 3" xfId="12404" xr:uid="{00000000-0005-0000-0000-00007E300000}"/>
    <cellStyle name="Normal 3 2 2 2 2 6 3 4" xfId="12405" xr:uid="{00000000-0005-0000-0000-00007F300000}"/>
    <cellStyle name="Normal 3 2 2 2 2 6 4" xfId="12406" xr:uid="{00000000-0005-0000-0000-000080300000}"/>
    <cellStyle name="Normal 3 2 2 2 2 6 4 2" xfId="12407" xr:uid="{00000000-0005-0000-0000-000081300000}"/>
    <cellStyle name="Normal 3 2 2 2 2 6 4 2 2" xfId="12408" xr:uid="{00000000-0005-0000-0000-000082300000}"/>
    <cellStyle name="Normal 3 2 2 2 2 6 4 2 3" xfId="12409" xr:uid="{00000000-0005-0000-0000-000083300000}"/>
    <cellStyle name="Normal 3 2 2 2 2 6 4 3" xfId="12410" xr:uid="{00000000-0005-0000-0000-000084300000}"/>
    <cellStyle name="Normal 3 2 2 2 2 6 4 4" xfId="12411" xr:uid="{00000000-0005-0000-0000-000085300000}"/>
    <cellStyle name="Normal 3 2 2 2 2 6 5" xfId="12412" xr:uid="{00000000-0005-0000-0000-000086300000}"/>
    <cellStyle name="Normal 3 2 2 2 2 6 5 2" xfId="12413" xr:uid="{00000000-0005-0000-0000-000087300000}"/>
    <cellStyle name="Normal 3 2 2 2 2 6 5 3" xfId="12414" xr:uid="{00000000-0005-0000-0000-000088300000}"/>
    <cellStyle name="Normal 3 2 2 2 2 6 6" xfId="12415" xr:uid="{00000000-0005-0000-0000-000089300000}"/>
    <cellStyle name="Normal 3 2 2 2 2 6 6 2" xfId="12416" xr:uid="{00000000-0005-0000-0000-00008A300000}"/>
    <cellStyle name="Normal 3 2 2 2 2 6 6 3" xfId="12417" xr:uid="{00000000-0005-0000-0000-00008B300000}"/>
    <cellStyle name="Normal 3 2 2 2 2 6 7" xfId="12418" xr:uid="{00000000-0005-0000-0000-00008C300000}"/>
    <cellStyle name="Normal 3 2 2 2 2 6 8" xfId="12419" xr:uid="{00000000-0005-0000-0000-00008D300000}"/>
    <cellStyle name="Normal 3 2 2 2 2 6 9" xfId="12420" xr:uid="{00000000-0005-0000-0000-00008E300000}"/>
    <cellStyle name="Normal 3 2 2 2 2 7" xfId="12421" xr:uid="{00000000-0005-0000-0000-00008F300000}"/>
    <cellStyle name="Normal 3 2 2 2 2 7 2" xfId="12422" xr:uid="{00000000-0005-0000-0000-000090300000}"/>
    <cellStyle name="Normal 3 2 2 2 2 7 2 2" xfId="12423" xr:uid="{00000000-0005-0000-0000-000091300000}"/>
    <cellStyle name="Normal 3 2 2 2 2 7 2 3" xfId="12424" xr:uid="{00000000-0005-0000-0000-000092300000}"/>
    <cellStyle name="Normal 3 2 2 2 2 7 3" xfId="12425" xr:uid="{00000000-0005-0000-0000-000093300000}"/>
    <cellStyle name="Normal 3 2 2 2 2 7 4" xfId="12426" xr:uid="{00000000-0005-0000-0000-000094300000}"/>
    <cellStyle name="Normal 3 2 2 2 2 8" xfId="12427" xr:uid="{00000000-0005-0000-0000-000095300000}"/>
    <cellStyle name="Normal 3 2 2 2 2 8 2" xfId="12428" xr:uid="{00000000-0005-0000-0000-000096300000}"/>
    <cellStyle name="Normal 3 2 2 2 2 8 2 2" xfId="12429" xr:uid="{00000000-0005-0000-0000-000097300000}"/>
    <cellStyle name="Normal 3 2 2 2 2 8 2 3" xfId="12430" xr:uid="{00000000-0005-0000-0000-000098300000}"/>
    <cellStyle name="Normal 3 2 2 2 2 8 3" xfId="12431" xr:uid="{00000000-0005-0000-0000-000099300000}"/>
    <cellStyle name="Normal 3 2 2 2 2 8 4" xfId="12432" xr:uid="{00000000-0005-0000-0000-00009A300000}"/>
    <cellStyle name="Normal 3 2 2 2 2 9" xfId="12433" xr:uid="{00000000-0005-0000-0000-00009B300000}"/>
    <cellStyle name="Normal 3 2 2 2 2 9 2" xfId="12434" xr:uid="{00000000-0005-0000-0000-00009C300000}"/>
    <cellStyle name="Normal 3 2 2 2 2 9 2 2" xfId="12435" xr:uid="{00000000-0005-0000-0000-00009D300000}"/>
    <cellStyle name="Normal 3 2 2 2 2 9 2 3" xfId="12436" xr:uid="{00000000-0005-0000-0000-00009E300000}"/>
    <cellStyle name="Normal 3 2 2 2 2 9 3" xfId="12437" xr:uid="{00000000-0005-0000-0000-00009F300000}"/>
    <cellStyle name="Normal 3 2 2 2 2 9 4" xfId="12438" xr:uid="{00000000-0005-0000-0000-0000A0300000}"/>
    <cellStyle name="Normal 3 2 2 2 3" xfId="12439" xr:uid="{00000000-0005-0000-0000-0000A1300000}"/>
    <cellStyle name="Normal 3 2 2 2 3 10" xfId="12440" xr:uid="{00000000-0005-0000-0000-0000A2300000}"/>
    <cellStyle name="Normal 3 2 2 2 3 10 2" xfId="12441" xr:uid="{00000000-0005-0000-0000-0000A3300000}"/>
    <cellStyle name="Normal 3 2 2 2 3 10 3" xfId="12442" xr:uid="{00000000-0005-0000-0000-0000A4300000}"/>
    <cellStyle name="Normal 3 2 2 2 3 11" xfId="12443" xr:uid="{00000000-0005-0000-0000-0000A5300000}"/>
    <cellStyle name="Normal 3 2 2 2 3 12" xfId="12444" xr:uid="{00000000-0005-0000-0000-0000A6300000}"/>
    <cellStyle name="Normal 3 2 2 2 3 13" xfId="12445" xr:uid="{00000000-0005-0000-0000-0000A7300000}"/>
    <cellStyle name="Normal 3 2 2 2 3 2" xfId="12446" xr:uid="{00000000-0005-0000-0000-0000A8300000}"/>
    <cellStyle name="Normal 3 2 2 2 3 2 10" xfId="12447" xr:uid="{00000000-0005-0000-0000-0000A9300000}"/>
    <cellStyle name="Normal 3 2 2 2 3 2 11" xfId="12448" xr:uid="{00000000-0005-0000-0000-0000AA300000}"/>
    <cellStyle name="Normal 3 2 2 2 3 2 2" xfId="12449" xr:uid="{00000000-0005-0000-0000-0000AB300000}"/>
    <cellStyle name="Normal 3 2 2 2 3 2 2 10" xfId="12450" xr:uid="{00000000-0005-0000-0000-0000AC300000}"/>
    <cellStyle name="Normal 3 2 2 2 3 2 2 2" xfId="12451" xr:uid="{00000000-0005-0000-0000-0000AD300000}"/>
    <cellStyle name="Normal 3 2 2 2 3 2 2 2 2" xfId="12452" xr:uid="{00000000-0005-0000-0000-0000AE300000}"/>
    <cellStyle name="Normal 3 2 2 2 3 2 2 2 2 2" xfId="12453" xr:uid="{00000000-0005-0000-0000-0000AF300000}"/>
    <cellStyle name="Normal 3 2 2 2 3 2 2 2 2 3" xfId="12454" xr:uid="{00000000-0005-0000-0000-0000B0300000}"/>
    <cellStyle name="Normal 3 2 2 2 3 2 2 2 3" xfId="12455" xr:uid="{00000000-0005-0000-0000-0000B1300000}"/>
    <cellStyle name="Normal 3 2 2 2 3 2 2 2 4" xfId="12456" xr:uid="{00000000-0005-0000-0000-0000B2300000}"/>
    <cellStyle name="Normal 3 2 2 2 3 2 2 3" xfId="12457" xr:uid="{00000000-0005-0000-0000-0000B3300000}"/>
    <cellStyle name="Normal 3 2 2 2 3 2 2 3 2" xfId="12458" xr:uid="{00000000-0005-0000-0000-0000B4300000}"/>
    <cellStyle name="Normal 3 2 2 2 3 2 2 3 2 2" xfId="12459" xr:uid="{00000000-0005-0000-0000-0000B5300000}"/>
    <cellStyle name="Normal 3 2 2 2 3 2 2 3 2 3" xfId="12460" xr:uid="{00000000-0005-0000-0000-0000B6300000}"/>
    <cellStyle name="Normal 3 2 2 2 3 2 2 3 3" xfId="12461" xr:uid="{00000000-0005-0000-0000-0000B7300000}"/>
    <cellStyle name="Normal 3 2 2 2 3 2 2 3 4" xfId="12462" xr:uid="{00000000-0005-0000-0000-0000B8300000}"/>
    <cellStyle name="Normal 3 2 2 2 3 2 2 4" xfId="12463" xr:uid="{00000000-0005-0000-0000-0000B9300000}"/>
    <cellStyle name="Normal 3 2 2 2 3 2 2 4 2" xfId="12464" xr:uid="{00000000-0005-0000-0000-0000BA300000}"/>
    <cellStyle name="Normal 3 2 2 2 3 2 2 4 2 2" xfId="12465" xr:uid="{00000000-0005-0000-0000-0000BB300000}"/>
    <cellStyle name="Normal 3 2 2 2 3 2 2 4 2 3" xfId="12466" xr:uid="{00000000-0005-0000-0000-0000BC300000}"/>
    <cellStyle name="Normal 3 2 2 2 3 2 2 4 3" xfId="12467" xr:uid="{00000000-0005-0000-0000-0000BD300000}"/>
    <cellStyle name="Normal 3 2 2 2 3 2 2 4 4" xfId="12468" xr:uid="{00000000-0005-0000-0000-0000BE300000}"/>
    <cellStyle name="Normal 3 2 2 2 3 2 2 5" xfId="12469" xr:uid="{00000000-0005-0000-0000-0000BF300000}"/>
    <cellStyle name="Normal 3 2 2 2 3 2 2 5 2" xfId="12470" xr:uid="{00000000-0005-0000-0000-0000C0300000}"/>
    <cellStyle name="Normal 3 2 2 2 3 2 2 5 2 2" xfId="12471" xr:uid="{00000000-0005-0000-0000-0000C1300000}"/>
    <cellStyle name="Normal 3 2 2 2 3 2 2 5 2 3" xfId="12472" xr:uid="{00000000-0005-0000-0000-0000C2300000}"/>
    <cellStyle name="Normal 3 2 2 2 3 2 2 5 3" xfId="12473" xr:uid="{00000000-0005-0000-0000-0000C3300000}"/>
    <cellStyle name="Normal 3 2 2 2 3 2 2 5 4" xfId="12474" xr:uid="{00000000-0005-0000-0000-0000C4300000}"/>
    <cellStyle name="Normal 3 2 2 2 3 2 2 6" xfId="12475" xr:uid="{00000000-0005-0000-0000-0000C5300000}"/>
    <cellStyle name="Normal 3 2 2 2 3 2 2 6 2" xfId="12476" xr:uid="{00000000-0005-0000-0000-0000C6300000}"/>
    <cellStyle name="Normal 3 2 2 2 3 2 2 6 3" xfId="12477" xr:uid="{00000000-0005-0000-0000-0000C7300000}"/>
    <cellStyle name="Normal 3 2 2 2 3 2 2 7" xfId="12478" xr:uid="{00000000-0005-0000-0000-0000C8300000}"/>
    <cellStyle name="Normal 3 2 2 2 3 2 2 7 2" xfId="12479" xr:uid="{00000000-0005-0000-0000-0000C9300000}"/>
    <cellStyle name="Normal 3 2 2 2 3 2 2 7 3" xfId="12480" xr:uid="{00000000-0005-0000-0000-0000CA300000}"/>
    <cellStyle name="Normal 3 2 2 2 3 2 2 8" xfId="12481" xr:uid="{00000000-0005-0000-0000-0000CB300000}"/>
    <cellStyle name="Normal 3 2 2 2 3 2 2 9" xfId="12482" xr:uid="{00000000-0005-0000-0000-0000CC300000}"/>
    <cellStyle name="Normal 3 2 2 2 3 2 3" xfId="12483" xr:uid="{00000000-0005-0000-0000-0000CD300000}"/>
    <cellStyle name="Normal 3 2 2 2 3 2 3 2" xfId="12484" xr:uid="{00000000-0005-0000-0000-0000CE300000}"/>
    <cellStyle name="Normal 3 2 2 2 3 2 3 2 2" xfId="12485" xr:uid="{00000000-0005-0000-0000-0000CF300000}"/>
    <cellStyle name="Normal 3 2 2 2 3 2 3 2 2 2" xfId="12486" xr:uid="{00000000-0005-0000-0000-0000D0300000}"/>
    <cellStyle name="Normal 3 2 2 2 3 2 3 2 2 3" xfId="12487" xr:uid="{00000000-0005-0000-0000-0000D1300000}"/>
    <cellStyle name="Normal 3 2 2 2 3 2 3 2 3" xfId="12488" xr:uid="{00000000-0005-0000-0000-0000D2300000}"/>
    <cellStyle name="Normal 3 2 2 2 3 2 3 2 4" xfId="12489" xr:uid="{00000000-0005-0000-0000-0000D3300000}"/>
    <cellStyle name="Normal 3 2 2 2 3 2 3 3" xfId="12490" xr:uid="{00000000-0005-0000-0000-0000D4300000}"/>
    <cellStyle name="Normal 3 2 2 2 3 2 3 3 2" xfId="12491" xr:uid="{00000000-0005-0000-0000-0000D5300000}"/>
    <cellStyle name="Normal 3 2 2 2 3 2 3 3 2 2" xfId="12492" xr:uid="{00000000-0005-0000-0000-0000D6300000}"/>
    <cellStyle name="Normal 3 2 2 2 3 2 3 3 2 3" xfId="12493" xr:uid="{00000000-0005-0000-0000-0000D7300000}"/>
    <cellStyle name="Normal 3 2 2 2 3 2 3 3 3" xfId="12494" xr:uid="{00000000-0005-0000-0000-0000D8300000}"/>
    <cellStyle name="Normal 3 2 2 2 3 2 3 3 4" xfId="12495" xr:uid="{00000000-0005-0000-0000-0000D9300000}"/>
    <cellStyle name="Normal 3 2 2 2 3 2 3 4" xfId="12496" xr:uid="{00000000-0005-0000-0000-0000DA300000}"/>
    <cellStyle name="Normal 3 2 2 2 3 2 3 4 2" xfId="12497" xr:uid="{00000000-0005-0000-0000-0000DB300000}"/>
    <cellStyle name="Normal 3 2 2 2 3 2 3 4 2 2" xfId="12498" xr:uid="{00000000-0005-0000-0000-0000DC300000}"/>
    <cellStyle name="Normal 3 2 2 2 3 2 3 4 2 3" xfId="12499" xr:uid="{00000000-0005-0000-0000-0000DD300000}"/>
    <cellStyle name="Normal 3 2 2 2 3 2 3 4 3" xfId="12500" xr:uid="{00000000-0005-0000-0000-0000DE300000}"/>
    <cellStyle name="Normal 3 2 2 2 3 2 3 4 4" xfId="12501" xr:uid="{00000000-0005-0000-0000-0000DF300000}"/>
    <cellStyle name="Normal 3 2 2 2 3 2 3 5" xfId="12502" xr:uid="{00000000-0005-0000-0000-0000E0300000}"/>
    <cellStyle name="Normal 3 2 2 2 3 2 3 5 2" xfId="12503" xr:uid="{00000000-0005-0000-0000-0000E1300000}"/>
    <cellStyle name="Normal 3 2 2 2 3 2 3 5 3" xfId="12504" xr:uid="{00000000-0005-0000-0000-0000E2300000}"/>
    <cellStyle name="Normal 3 2 2 2 3 2 3 6" xfId="12505" xr:uid="{00000000-0005-0000-0000-0000E3300000}"/>
    <cellStyle name="Normal 3 2 2 2 3 2 3 6 2" xfId="12506" xr:uid="{00000000-0005-0000-0000-0000E4300000}"/>
    <cellStyle name="Normal 3 2 2 2 3 2 3 6 3" xfId="12507" xr:uid="{00000000-0005-0000-0000-0000E5300000}"/>
    <cellStyle name="Normal 3 2 2 2 3 2 3 7" xfId="12508" xr:uid="{00000000-0005-0000-0000-0000E6300000}"/>
    <cellStyle name="Normal 3 2 2 2 3 2 3 8" xfId="12509" xr:uid="{00000000-0005-0000-0000-0000E7300000}"/>
    <cellStyle name="Normal 3 2 2 2 3 2 3 9" xfId="12510" xr:uid="{00000000-0005-0000-0000-0000E8300000}"/>
    <cellStyle name="Normal 3 2 2 2 3 2 4" xfId="12511" xr:uid="{00000000-0005-0000-0000-0000E9300000}"/>
    <cellStyle name="Normal 3 2 2 2 3 2 4 2" xfId="12512" xr:uid="{00000000-0005-0000-0000-0000EA300000}"/>
    <cellStyle name="Normal 3 2 2 2 3 2 4 2 2" xfId="12513" xr:uid="{00000000-0005-0000-0000-0000EB300000}"/>
    <cellStyle name="Normal 3 2 2 2 3 2 4 2 3" xfId="12514" xr:uid="{00000000-0005-0000-0000-0000EC300000}"/>
    <cellStyle name="Normal 3 2 2 2 3 2 4 3" xfId="12515" xr:uid="{00000000-0005-0000-0000-0000ED300000}"/>
    <cellStyle name="Normal 3 2 2 2 3 2 4 4" xfId="12516" xr:uid="{00000000-0005-0000-0000-0000EE300000}"/>
    <cellStyle name="Normal 3 2 2 2 3 2 5" xfId="12517" xr:uid="{00000000-0005-0000-0000-0000EF300000}"/>
    <cellStyle name="Normal 3 2 2 2 3 2 5 2" xfId="12518" xr:uid="{00000000-0005-0000-0000-0000F0300000}"/>
    <cellStyle name="Normal 3 2 2 2 3 2 5 2 2" xfId="12519" xr:uid="{00000000-0005-0000-0000-0000F1300000}"/>
    <cellStyle name="Normal 3 2 2 2 3 2 5 2 3" xfId="12520" xr:uid="{00000000-0005-0000-0000-0000F2300000}"/>
    <cellStyle name="Normal 3 2 2 2 3 2 5 3" xfId="12521" xr:uid="{00000000-0005-0000-0000-0000F3300000}"/>
    <cellStyle name="Normal 3 2 2 2 3 2 5 4" xfId="12522" xr:uid="{00000000-0005-0000-0000-0000F4300000}"/>
    <cellStyle name="Normal 3 2 2 2 3 2 6" xfId="12523" xr:uid="{00000000-0005-0000-0000-0000F5300000}"/>
    <cellStyle name="Normal 3 2 2 2 3 2 6 2" xfId="12524" xr:uid="{00000000-0005-0000-0000-0000F6300000}"/>
    <cellStyle name="Normal 3 2 2 2 3 2 6 2 2" xfId="12525" xr:uid="{00000000-0005-0000-0000-0000F7300000}"/>
    <cellStyle name="Normal 3 2 2 2 3 2 6 2 3" xfId="12526" xr:uid="{00000000-0005-0000-0000-0000F8300000}"/>
    <cellStyle name="Normal 3 2 2 2 3 2 6 3" xfId="12527" xr:uid="{00000000-0005-0000-0000-0000F9300000}"/>
    <cellStyle name="Normal 3 2 2 2 3 2 6 4" xfId="12528" xr:uid="{00000000-0005-0000-0000-0000FA300000}"/>
    <cellStyle name="Normal 3 2 2 2 3 2 7" xfId="12529" xr:uid="{00000000-0005-0000-0000-0000FB300000}"/>
    <cellStyle name="Normal 3 2 2 2 3 2 7 2" xfId="12530" xr:uid="{00000000-0005-0000-0000-0000FC300000}"/>
    <cellStyle name="Normal 3 2 2 2 3 2 7 3" xfId="12531" xr:uid="{00000000-0005-0000-0000-0000FD300000}"/>
    <cellStyle name="Normal 3 2 2 2 3 2 8" xfId="12532" xr:uid="{00000000-0005-0000-0000-0000FE300000}"/>
    <cellStyle name="Normal 3 2 2 2 3 2 8 2" xfId="12533" xr:uid="{00000000-0005-0000-0000-0000FF300000}"/>
    <cellStyle name="Normal 3 2 2 2 3 2 8 3" xfId="12534" xr:uid="{00000000-0005-0000-0000-000000310000}"/>
    <cellStyle name="Normal 3 2 2 2 3 2 9" xfId="12535" xr:uid="{00000000-0005-0000-0000-000001310000}"/>
    <cellStyle name="Normal 3 2 2 2 3 3" xfId="12536" xr:uid="{00000000-0005-0000-0000-000002310000}"/>
    <cellStyle name="Normal 3 2 2 2 3 3 10" xfId="12537" xr:uid="{00000000-0005-0000-0000-000003310000}"/>
    <cellStyle name="Normal 3 2 2 2 3 3 11" xfId="12538" xr:uid="{00000000-0005-0000-0000-000004310000}"/>
    <cellStyle name="Normal 3 2 2 2 3 3 2" xfId="12539" xr:uid="{00000000-0005-0000-0000-000005310000}"/>
    <cellStyle name="Normal 3 2 2 2 3 3 2 10" xfId="12540" xr:uid="{00000000-0005-0000-0000-000006310000}"/>
    <cellStyle name="Normal 3 2 2 2 3 3 2 2" xfId="12541" xr:uid="{00000000-0005-0000-0000-000007310000}"/>
    <cellStyle name="Normal 3 2 2 2 3 3 2 2 2" xfId="12542" xr:uid="{00000000-0005-0000-0000-000008310000}"/>
    <cellStyle name="Normal 3 2 2 2 3 3 2 2 2 2" xfId="12543" xr:uid="{00000000-0005-0000-0000-000009310000}"/>
    <cellStyle name="Normal 3 2 2 2 3 3 2 2 2 3" xfId="12544" xr:uid="{00000000-0005-0000-0000-00000A310000}"/>
    <cellStyle name="Normal 3 2 2 2 3 3 2 2 3" xfId="12545" xr:uid="{00000000-0005-0000-0000-00000B310000}"/>
    <cellStyle name="Normal 3 2 2 2 3 3 2 2 4" xfId="12546" xr:uid="{00000000-0005-0000-0000-00000C310000}"/>
    <cellStyle name="Normal 3 2 2 2 3 3 2 3" xfId="12547" xr:uid="{00000000-0005-0000-0000-00000D310000}"/>
    <cellStyle name="Normal 3 2 2 2 3 3 2 3 2" xfId="12548" xr:uid="{00000000-0005-0000-0000-00000E310000}"/>
    <cellStyle name="Normal 3 2 2 2 3 3 2 3 2 2" xfId="12549" xr:uid="{00000000-0005-0000-0000-00000F310000}"/>
    <cellStyle name="Normal 3 2 2 2 3 3 2 3 2 3" xfId="12550" xr:uid="{00000000-0005-0000-0000-000010310000}"/>
    <cellStyle name="Normal 3 2 2 2 3 3 2 3 3" xfId="12551" xr:uid="{00000000-0005-0000-0000-000011310000}"/>
    <cellStyle name="Normal 3 2 2 2 3 3 2 3 4" xfId="12552" xr:uid="{00000000-0005-0000-0000-000012310000}"/>
    <cellStyle name="Normal 3 2 2 2 3 3 2 4" xfId="12553" xr:uid="{00000000-0005-0000-0000-000013310000}"/>
    <cellStyle name="Normal 3 2 2 2 3 3 2 4 2" xfId="12554" xr:uid="{00000000-0005-0000-0000-000014310000}"/>
    <cellStyle name="Normal 3 2 2 2 3 3 2 4 2 2" xfId="12555" xr:uid="{00000000-0005-0000-0000-000015310000}"/>
    <cellStyle name="Normal 3 2 2 2 3 3 2 4 2 3" xfId="12556" xr:uid="{00000000-0005-0000-0000-000016310000}"/>
    <cellStyle name="Normal 3 2 2 2 3 3 2 4 3" xfId="12557" xr:uid="{00000000-0005-0000-0000-000017310000}"/>
    <cellStyle name="Normal 3 2 2 2 3 3 2 4 4" xfId="12558" xr:uid="{00000000-0005-0000-0000-000018310000}"/>
    <cellStyle name="Normal 3 2 2 2 3 3 2 5" xfId="12559" xr:uid="{00000000-0005-0000-0000-000019310000}"/>
    <cellStyle name="Normal 3 2 2 2 3 3 2 5 2" xfId="12560" xr:uid="{00000000-0005-0000-0000-00001A310000}"/>
    <cellStyle name="Normal 3 2 2 2 3 3 2 5 2 2" xfId="12561" xr:uid="{00000000-0005-0000-0000-00001B310000}"/>
    <cellStyle name="Normal 3 2 2 2 3 3 2 5 2 3" xfId="12562" xr:uid="{00000000-0005-0000-0000-00001C310000}"/>
    <cellStyle name="Normal 3 2 2 2 3 3 2 5 3" xfId="12563" xr:uid="{00000000-0005-0000-0000-00001D310000}"/>
    <cellStyle name="Normal 3 2 2 2 3 3 2 5 4" xfId="12564" xr:uid="{00000000-0005-0000-0000-00001E310000}"/>
    <cellStyle name="Normal 3 2 2 2 3 3 2 6" xfId="12565" xr:uid="{00000000-0005-0000-0000-00001F310000}"/>
    <cellStyle name="Normal 3 2 2 2 3 3 2 6 2" xfId="12566" xr:uid="{00000000-0005-0000-0000-000020310000}"/>
    <cellStyle name="Normal 3 2 2 2 3 3 2 6 3" xfId="12567" xr:uid="{00000000-0005-0000-0000-000021310000}"/>
    <cellStyle name="Normal 3 2 2 2 3 3 2 7" xfId="12568" xr:uid="{00000000-0005-0000-0000-000022310000}"/>
    <cellStyle name="Normal 3 2 2 2 3 3 2 7 2" xfId="12569" xr:uid="{00000000-0005-0000-0000-000023310000}"/>
    <cellStyle name="Normal 3 2 2 2 3 3 2 7 3" xfId="12570" xr:uid="{00000000-0005-0000-0000-000024310000}"/>
    <cellStyle name="Normal 3 2 2 2 3 3 2 8" xfId="12571" xr:uid="{00000000-0005-0000-0000-000025310000}"/>
    <cellStyle name="Normal 3 2 2 2 3 3 2 9" xfId="12572" xr:uid="{00000000-0005-0000-0000-000026310000}"/>
    <cellStyle name="Normal 3 2 2 2 3 3 3" xfId="12573" xr:uid="{00000000-0005-0000-0000-000027310000}"/>
    <cellStyle name="Normal 3 2 2 2 3 3 3 2" xfId="12574" xr:uid="{00000000-0005-0000-0000-000028310000}"/>
    <cellStyle name="Normal 3 2 2 2 3 3 3 2 2" xfId="12575" xr:uid="{00000000-0005-0000-0000-000029310000}"/>
    <cellStyle name="Normal 3 2 2 2 3 3 3 2 2 2" xfId="12576" xr:uid="{00000000-0005-0000-0000-00002A310000}"/>
    <cellStyle name="Normal 3 2 2 2 3 3 3 2 2 3" xfId="12577" xr:uid="{00000000-0005-0000-0000-00002B310000}"/>
    <cellStyle name="Normal 3 2 2 2 3 3 3 2 3" xfId="12578" xr:uid="{00000000-0005-0000-0000-00002C310000}"/>
    <cellStyle name="Normal 3 2 2 2 3 3 3 2 4" xfId="12579" xr:uid="{00000000-0005-0000-0000-00002D310000}"/>
    <cellStyle name="Normal 3 2 2 2 3 3 3 3" xfId="12580" xr:uid="{00000000-0005-0000-0000-00002E310000}"/>
    <cellStyle name="Normal 3 2 2 2 3 3 3 3 2" xfId="12581" xr:uid="{00000000-0005-0000-0000-00002F310000}"/>
    <cellStyle name="Normal 3 2 2 2 3 3 3 3 2 2" xfId="12582" xr:uid="{00000000-0005-0000-0000-000030310000}"/>
    <cellStyle name="Normal 3 2 2 2 3 3 3 3 2 3" xfId="12583" xr:uid="{00000000-0005-0000-0000-000031310000}"/>
    <cellStyle name="Normal 3 2 2 2 3 3 3 3 3" xfId="12584" xr:uid="{00000000-0005-0000-0000-000032310000}"/>
    <cellStyle name="Normal 3 2 2 2 3 3 3 3 4" xfId="12585" xr:uid="{00000000-0005-0000-0000-000033310000}"/>
    <cellStyle name="Normal 3 2 2 2 3 3 3 4" xfId="12586" xr:uid="{00000000-0005-0000-0000-000034310000}"/>
    <cellStyle name="Normal 3 2 2 2 3 3 3 4 2" xfId="12587" xr:uid="{00000000-0005-0000-0000-000035310000}"/>
    <cellStyle name="Normal 3 2 2 2 3 3 3 4 2 2" xfId="12588" xr:uid="{00000000-0005-0000-0000-000036310000}"/>
    <cellStyle name="Normal 3 2 2 2 3 3 3 4 2 3" xfId="12589" xr:uid="{00000000-0005-0000-0000-000037310000}"/>
    <cellStyle name="Normal 3 2 2 2 3 3 3 4 3" xfId="12590" xr:uid="{00000000-0005-0000-0000-000038310000}"/>
    <cellStyle name="Normal 3 2 2 2 3 3 3 4 4" xfId="12591" xr:uid="{00000000-0005-0000-0000-000039310000}"/>
    <cellStyle name="Normal 3 2 2 2 3 3 3 5" xfId="12592" xr:uid="{00000000-0005-0000-0000-00003A310000}"/>
    <cellStyle name="Normal 3 2 2 2 3 3 3 5 2" xfId="12593" xr:uid="{00000000-0005-0000-0000-00003B310000}"/>
    <cellStyle name="Normal 3 2 2 2 3 3 3 5 3" xfId="12594" xr:uid="{00000000-0005-0000-0000-00003C310000}"/>
    <cellStyle name="Normal 3 2 2 2 3 3 3 6" xfId="12595" xr:uid="{00000000-0005-0000-0000-00003D310000}"/>
    <cellStyle name="Normal 3 2 2 2 3 3 3 6 2" xfId="12596" xr:uid="{00000000-0005-0000-0000-00003E310000}"/>
    <cellStyle name="Normal 3 2 2 2 3 3 3 6 3" xfId="12597" xr:uid="{00000000-0005-0000-0000-00003F310000}"/>
    <cellStyle name="Normal 3 2 2 2 3 3 3 7" xfId="12598" xr:uid="{00000000-0005-0000-0000-000040310000}"/>
    <cellStyle name="Normal 3 2 2 2 3 3 3 8" xfId="12599" xr:uid="{00000000-0005-0000-0000-000041310000}"/>
    <cellStyle name="Normal 3 2 2 2 3 3 3 9" xfId="12600" xr:uid="{00000000-0005-0000-0000-000042310000}"/>
    <cellStyle name="Normal 3 2 2 2 3 3 4" xfId="12601" xr:uid="{00000000-0005-0000-0000-000043310000}"/>
    <cellStyle name="Normal 3 2 2 2 3 3 4 2" xfId="12602" xr:uid="{00000000-0005-0000-0000-000044310000}"/>
    <cellStyle name="Normal 3 2 2 2 3 3 4 2 2" xfId="12603" xr:uid="{00000000-0005-0000-0000-000045310000}"/>
    <cellStyle name="Normal 3 2 2 2 3 3 4 2 3" xfId="12604" xr:uid="{00000000-0005-0000-0000-000046310000}"/>
    <cellStyle name="Normal 3 2 2 2 3 3 4 3" xfId="12605" xr:uid="{00000000-0005-0000-0000-000047310000}"/>
    <cellStyle name="Normal 3 2 2 2 3 3 4 4" xfId="12606" xr:uid="{00000000-0005-0000-0000-000048310000}"/>
    <cellStyle name="Normal 3 2 2 2 3 3 5" xfId="12607" xr:uid="{00000000-0005-0000-0000-000049310000}"/>
    <cellStyle name="Normal 3 2 2 2 3 3 5 2" xfId="12608" xr:uid="{00000000-0005-0000-0000-00004A310000}"/>
    <cellStyle name="Normal 3 2 2 2 3 3 5 2 2" xfId="12609" xr:uid="{00000000-0005-0000-0000-00004B310000}"/>
    <cellStyle name="Normal 3 2 2 2 3 3 5 2 3" xfId="12610" xr:uid="{00000000-0005-0000-0000-00004C310000}"/>
    <cellStyle name="Normal 3 2 2 2 3 3 5 3" xfId="12611" xr:uid="{00000000-0005-0000-0000-00004D310000}"/>
    <cellStyle name="Normal 3 2 2 2 3 3 5 4" xfId="12612" xr:uid="{00000000-0005-0000-0000-00004E310000}"/>
    <cellStyle name="Normal 3 2 2 2 3 3 6" xfId="12613" xr:uid="{00000000-0005-0000-0000-00004F310000}"/>
    <cellStyle name="Normal 3 2 2 2 3 3 6 2" xfId="12614" xr:uid="{00000000-0005-0000-0000-000050310000}"/>
    <cellStyle name="Normal 3 2 2 2 3 3 6 2 2" xfId="12615" xr:uid="{00000000-0005-0000-0000-000051310000}"/>
    <cellStyle name="Normal 3 2 2 2 3 3 6 2 3" xfId="12616" xr:uid="{00000000-0005-0000-0000-000052310000}"/>
    <cellStyle name="Normal 3 2 2 2 3 3 6 3" xfId="12617" xr:uid="{00000000-0005-0000-0000-000053310000}"/>
    <cellStyle name="Normal 3 2 2 2 3 3 6 4" xfId="12618" xr:uid="{00000000-0005-0000-0000-000054310000}"/>
    <cellStyle name="Normal 3 2 2 2 3 3 7" xfId="12619" xr:uid="{00000000-0005-0000-0000-000055310000}"/>
    <cellStyle name="Normal 3 2 2 2 3 3 7 2" xfId="12620" xr:uid="{00000000-0005-0000-0000-000056310000}"/>
    <cellStyle name="Normal 3 2 2 2 3 3 7 3" xfId="12621" xr:uid="{00000000-0005-0000-0000-000057310000}"/>
    <cellStyle name="Normal 3 2 2 2 3 3 8" xfId="12622" xr:uid="{00000000-0005-0000-0000-000058310000}"/>
    <cellStyle name="Normal 3 2 2 2 3 3 8 2" xfId="12623" xr:uid="{00000000-0005-0000-0000-000059310000}"/>
    <cellStyle name="Normal 3 2 2 2 3 3 8 3" xfId="12624" xr:uid="{00000000-0005-0000-0000-00005A310000}"/>
    <cellStyle name="Normal 3 2 2 2 3 3 9" xfId="12625" xr:uid="{00000000-0005-0000-0000-00005B310000}"/>
    <cellStyle name="Normal 3 2 2 2 3 4" xfId="12626" xr:uid="{00000000-0005-0000-0000-00005C310000}"/>
    <cellStyle name="Normal 3 2 2 2 3 4 10" xfId="12627" xr:uid="{00000000-0005-0000-0000-00005D310000}"/>
    <cellStyle name="Normal 3 2 2 2 3 4 2" xfId="12628" xr:uid="{00000000-0005-0000-0000-00005E310000}"/>
    <cellStyle name="Normal 3 2 2 2 3 4 2 2" xfId="12629" xr:uid="{00000000-0005-0000-0000-00005F310000}"/>
    <cellStyle name="Normal 3 2 2 2 3 4 2 2 2" xfId="12630" xr:uid="{00000000-0005-0000-0000-000060310000}"/>
    <cellStyle name="Normal 3 2 2 2 3 4 2 2 3" xfId="12631" xr:uid="{00000000-0005-0000-0000-000061310000}"/>
    <cellStyle name="Normal 3 2 2 2 3 4 2 3" xfId="12632" xr:uid="{00000000-0005-0000-0000-000062310000}"/>
    <cellStyle name="Normal 3 2 2 2 3 4 2 4" xfId="12633" xr:uid="{00000000-0005-0000-0000-000063310000}"/>
    <cellStyle name="Normal 3 2 2 2 3 4 3" xfId="12634" xr:uid="{00000000-0005-0000-0000-000064310000}"/>
    <cellStyle name="Normal 3 2 2 2 3 4 3 2" xfId="12635" xr:uid="{00000000-0005-0000-0000-000065310000}"/>
    <cellStyle name="Normal 3 2 2 2 3 4 3 2 2" xfId="12636" xr:uid="{00000000-0005-0000-0000-000066310000}"/>
    <cellStyle name="Normal 3 2 2 2 3 4 3 2 3" xfId="12637" xr:uid="{00000000-0005-0000-0000-000067310000}"/>
    <cellStyle name="Normal 3 2 2 2 3 4 3 3" xfId="12638" xr:uid="{00000000-0005-0000-0000-000068310000}"/>
    <cellStyle name="Normal 3 2 2 2 3 4 3 4" xfId="12639" xr:uid="{00000000-0005-0000-0000-000069310000}"/>
    <cellStyle name="Normal 3 2 2 2 3 4 4" xfId="12640" xr:uid="{00000000-0005-0000-0000-00006A310000}"/>
    <cellStyle name="Normal 3 2 2 2 3 4 4 2" xfId="12641" xr:uid="{00000000-0005-0000-0000-00006B310000}"/>
    <cellStyle name="Normal 3 2 2 2 3 4 4 2 2" xfId="12642" xr:uid="{00000000-0005-0000-0000-00006C310000}"/>
    <cellStyle name="Normal 3 2 2 2 3 4 4 2 3" xfId="12643" xr:uid="{00000000-0005-0000-0000-00006D310000}"/>
    <cellStyle name="Normal 3 2 2 2 3 4 4 3" xfId="12644" xr:uid="{00000000-0005-0000-0000-00006E310000}"/>
    <cellStyle name="Normal 3 2 2 2 3 4 4 4" xfId="12645" xr:uid="{00000000-0005-0000-0000-00006F310000}"/>
    <cellStyle name="Normal 3 2 2 2 3 4 5" xfId="12646" xr:uid="{00000000-0005-0000-0000-000070310000}"/>
    <cellStyle name="Normal 3 2 2 2 3 4 5 2" xfId="12647" xr:uid="{00000000-0005-0000-0000-000071310000}"/>
    <cellStyle name="Normal 3 2 2 2 3 4 5 2 2" xfId="12648" xr:uid="{00000000-0005-0000-0000-000072310000}"/>
    <cellStyle name="Normal 3 2 2 2 3 4 5 2 3" xfId="12649" xr:uid="{00000000-0005-0000-0000-000073310000}"/>
    <cellStyle name="Normal 3 2 2 2 3 4 5 3" xfId="12650" xr:uid="{00000000-0005-0000-0000-000074310000}"/>
    <cellStyle name="Normal 3 2 2 2 3 4 5 4" xfId="12651" xr:uid="{00000000-0005-0000-0000-000075310000}"/>
    <cellStyle name="Normal 3 2 2 2 3 4 6" xfId="12652" xr:uid="{00000000-0005-0000-0000-000076310000}"/>
    <cellStyle name="Normal 3 2 2 2 3 4 6 2" xfId="12653" xr:uid="{00000000-0005-0000-0000-000077310000}"/>
    <cellStyle name="Normal 3 2 2 2 3 4 6 3" xfId="12654" xr:uid="{00000000-0005-0000-0000-000078310000}"/>
    <cellStyle name="Normal 3 2 2 2 3 4 7" xfId="12655" xr:uid="{00000000-0005-0000-0000-000079310000}"/>
    <cellStyle name="Normal 3 2 2 2 3 4 7 2" xfId="12656" xr:uid="{00000000-0005-0000-0000-00007A310000}"/>
    <cellStyle name="Normal 3 2 2 2 3 4 7 3" xfId="12657" xr:uid="{00000000-0005-0000-0000-00007B310000}"/>
    <cellStyle name="Normal 3 2 2 2 3 4 8" xfId="12658" xr:uid="{00000000-0005-0000-0000-00007C310000}"/>
    <cellStyle name="Normal 3 2 2 2 3 4 9" xfId="12659" xr:uid="{00000000-0005-0000-0000-00007D310000}"/>
    <cellStyle name="Normal 3 2 2 2 3 5" xfId="12660" xr:uid="{00000000-0005-0000-0000-00007E310000}"/>
    <cellStyle name="Normal 3 2 2 2 3 5 2" xfId="12661" xr:uid="{00000000-0005-0000-0000-00007F310000}"/>
    <cellStyle name="Normal 3 2 2 2 3 5 2 2" xfId="12662" xr:uid="{00000000-0005-0000-0000-000080310000}"/>
    <cellStyle name="Normal 3 2 2 2 3 5 2 2 2" xfId="12663" xr:uid="{00000000-0005-0000-0000-000081310000}"/>
    <cellStyle name="Normal 3 2 2 2 3 5 2 2 3" xfId="12664" xr:uid="{00000000-0005-0000-0000-000082310000}"/>
    <cellStyle name="Normal 3 2 2 2 3 5 2 3" xfId="12665" xr:uid="{00000000-0005-0000-0000-000083310000}"/>
    <cellStyle name="Normal 3 2 2 2 3 5 2 4" xfId="12666" xr:uid="{00000000-0005-0000-0000-000084310000}"/>
    <cellStyle name="Normal 3 2 2 2 3 5 3" xfId="12667" xr:uid="{00000000-0005-0000-0000-000085310000}"/>
    <cellStyle name="Normal 3 2 2 2 3 5 3 2" xfId="12668" xr:uid="{00000000-0005-0000-0000-000086310000}"/>
    <cellStyle name="Normal 3 2 2 2 3 5 3 2 2" xfId="12669" xr:uid="{00000000-0005-0000-0000-000087310000}"/>
    <cellStyle name="Normal 3 2 2 2 3 5 3 2 3" xfId="12670" xr:uid="{00000000-0005-0000-0000-000088310000}"/>
    <cellStyle name="Normal 3 2 2 2 3 5 3 3" xfId="12671" xr:uid="{00000000-0005-0000-0000-000089310000}"/>
    <cellStyle name="Normal 3 2 2 2 3 5 3 4" xfId="12672" xr:uid="{00000000-0005-0000-0000-00008A310000}"/>
    <cellStyle name="Normal 3 2 2 2 3 5 4" xfId="12673" xr:uid="{00000000-0005-0000-0000-00008B310000}"/>
    <cellStyle name="Normal 3 2 2 2 3 5 4 2" xfId="12674" xr:uid="{00000000-0005-0000-0000-00008C310000}"/>
    <cellStyle name="Normal 3 2 2 2 3 5 4 2 2" xfId="12675" xr:uid="{00000000-0005-0000-0000-00008D310000}"/>
    <cellStyle name="Normal 3 2 2 2 3 5 4 2 3" xfId="12676" xr:uid="{00000000-0005-0000-0000-00008E310000}"/>
    <cellStyle name="Normal 3 2 2 2 3 5 4 3" xfId="12677" xr:uid="{00000000-0005-0000-0000-00008F310000}"/>
    <cellStyle name="Normal 3 2 2 2 3 5 4 4" xfId="12678" xr:uid="{00000000-0005-0000-0000-000090310000}"/>
    <cellStyle name="Normal 3 2 2 2 3 5 5" xfId="12679" xr:uid="{00000000-0005-0000-0000-000091310000}"/>
    <cellStyle name="Normal 3 2 2 2 3 5 5 2" xfId="12680" xr:uid="{00000000-0005-0000-0000-000092310000}"/>
    <cellStyle name="Normal 3 2 2 2 3 5 5 3" xfId="12681" xr:uid="{00000000-0005-0000-0000-000093310000}"/>
    <cellStyle name="Normal 3 2 2 2 3 5 6" xfId="12682" xr:uid="{00000000-0005-0000-0000-000094310000}"/>
    <cellStyle name="Normal 3 2 2 2 3 5 6 2" xfId="12683" xr:uid="{00000000-0005-0000-0000-000095310000}"/>
    <cellStyle name="Normal 3 2 2 2 3 5 6 3" xfId="12684" xr:uid="{00000000-0005-0000-0000-000096310000}"/>
    <cellStyle name="Normal 3 2 2 2 3 5 7" xfId="12685" xr:uid="{00000000-0005-0000-0000-000097310000}"/>
    <cellStyle name="Normal 3 2 2 2 3 5 8" xfId="12686" xr:uid="{00000000-0005-0000-0000-000098310000}"/>
    <cellStyle name="Normal 3 2 2 2 3 5 9" xfId="12687" xr:uid="{00000000-0005-0000-0000-000099310000}"/>
    <cellStyle name="Normal 3 2 2 2 3 6" xfId="12688" xr:uid="{00000000-0005-0000-0000-00009A310000}"/>
    <cellStyle name="Normal 3 2 2 2 3 6 2" xfId="12689" xr:uid="{00000000-0005-0000-0000-00009B310000}"/>
    <cellStyle name="Normal 3 2 2 2 3 6 2 2" xfId="12690" xr:uid="{00000000-0005-0000-0000-00009C310000}"/>
    <cellStyle name="Normal 3 2 2 2 3 6 2 3" xfId="12691" xr:uid="{00000000-0005-0000-0000-00009D310000}"/>
    <cellStyle name="Normal 3 2 2 2 3 6 3" xfId="12692" xr:uid="{00000000-0005-0000-0000-00009E310000}"/>
    <cellStyle name="Normal 3 2 2 2 3 6 4" xfId="12693" xr:uid="{00000000-0005-0000-0000-00009F310000}"/>
    <cellStyle name="Normal 3 2 2 2 3 7" xfId="12694" xr:uid="{00000000-0005-0000-0000-0000A0310000}"/>
    <cellStyle name="Normal 3 2 2 2 3 7 2" xfId="12695" xr:uid="{00000000-0005-0000-0000-0000A1310000}"/>
    <cellStyle name="Normal 3 2 2 2 3 7 2 2" xfId="12696" xr:uid="{00000000-0005-0000-0000-0000A2310000}"/>
    <cellStyle name="Normal 3 2 2 2 3 7 2 3" xfId="12697" xr:uid="{00000000-0005-0000-0000-0000A3310000}"/>
    <cellStyle name="Normal 3 2 2 2 3 7 3" xfId="12698" xr:uid="{00000000-0005-0000-0000-0000A4310000}"/>
    <cellStyle name="Normal 3 2 2 2 3 7 4" xfId="12699" xr:uid="{00000000-0005-0000-0000-0000A5310000}"/>
    <cellStyle name="Normal 3 2 2 2 3 8" xfId="12700" xr:uid="{00000000-0005-0000-0000-0000A6310000}"/>
    <cellStyle name="Normal 3 2 2 2 3 8 2" xfId="12701" xr:uid="{00000000-0005-0000-0000-0000A7310000}"/>
    <cellStyle name="Normal 3 2 2 2 3 8 2 2" xfId="12702" xr:uid="{00000000-0005-0000-0000-0000A8310000}"/>
    <cellStyle name="Normal 3 2 2 2 3 8 2 3" xfId="12703" xr:uid="{00000000-0005-0000-0000-0000A9310000}"/>
    <cellStyle name="Normal 3 2 2 2 3 8 3" xfId="12704" xr:uid="{00000000-0005-0000-0000-0000AA310000}"/>
    <cellStyle name="Normal 3 2 2 2 3 8 4" xfId="12705" xr:uid="{00000000-0005-0000-0000-0000AB310000}"/>
    <cellStyle name="Normal 3 2 2 2 3 9" xfId="12706" xr:uid="{00000000-0005-0000-0000-0000AC310000}"/>
    <cellStyle name="Normal 3 2 2 2 3 9 2" xfId="12707" xr:uid="{00000000-0005-0000-0000-0000AD310000}"/>
    <cellStyle name="Normal 3 2 2 2 3 9 3" xfId="12708" xr:uid="{00000000-0005-0000-0000-0000AE310000}"/>
    <cellStyle name="Normal 3 2 2 2 4" xfId="12709" xr:uid="{00000000-0005-0000-0000-0000AF310000}"/>
    <cellStyle name="Normal 3 2 2 2 4 10" xfId="12710" xr:uid="{00000000-0005-0000-0000-0000B0310000}"/>
    <cellStyle name="Normal 3 2 2 2 4 11" xfId="12711" xr:uid="{00000000-0005-0000-0000-0000B1310000}"/>
    <cellStyle name="Normal 3 2 2 2 4 2" xfId="12712" xr:uid="{00000000-0005-0000-0000-0000B2310000}"/>
    <cellStyle name="Normal 3 2 2 2 4 2 10" xfId="12713" xr:uid="{00000000-0005-0000-0000-0000B3310000}"/>
    <cellStyle name="Normal 3 2 2 2 4 2 2" xfId="12714" xr:uid="{00000000-0005-0000-0000-0000B4310000}"/>
    <cellStyle name="Normal 3 2 2 2 4 2 2 2" xfId="12715" xr:uid="{00000000-0005-0000-0000-0000B5310000}"/>
    <cellStyle name="Normal 3 2 2 2 4 2 2 2 2" xfId="12716" xr:uid="{00000000-0005-0000-0000-0000B6310000}"/>
    <cellStyle name="Normal 3 2 2 2 4 2 2 2 3" xfId="12717" xr:uid="{00000000-0005-0000-0000-0000B7310000}"/>
    <cellStyle name="Normal 3 2 2 2 4 2 2 3" xfId="12718" xr:uid="{00000000-0005-0000-0000-0000B8310000}"/>
    <cellStyle name="Normal 3 2 2 2 4 2 2 4" xfId="12719" xr:uid="{00000000-0005-0000-0000-0000B9310000}"/>
    <cellStyle name="Normal 3 2 2 2 4 2 3" xfId="12720" xr:uid="{00000000-0005-0000-0000-0000BA310000}"/>
    <cellStyle name="Normal 3 2 2 2 4 2 3 2" xfId="12721" xr:uid="{00000000-0005-0000-0000-0000BB310000}"/>
    <cellStyle name="Normal 3 2 2 2 4 2 3 2 2" xfId="12722" xr:uid="{00000000-0005-0000-0000-0000BC310000}"/>
    <cellStyle name="Normal 3 2 2 2 4 2 3 2 3" xfId="12723" xr:uid="{00000000-0005-0000-0000-0000BD310000}"/>
    <cellStyle name="Normal 3 2 2 2 4 2 3 3" xfId="12724" xr:uid="{00000000-0005-0000-0000-0000BE310000}"/>
    <cellStyle name="Normal 3 2 2 2 4 2 3 4" xfId="12725" xr:uid="{00000000-0005-0000-0000-0000BF310000}"/>
    <cellStyle name="Normal 3 2 2 2 4 2 4" xfId="12726" xr:uid="{00000000-0005-0000-0000-0000C0310000}"/>
    <cellStyle name="Normal 3 2 2 2 4 2 4 2" xfId="12727" xr:uid="{00000000-0005-0000-0000-0000C1310000}"/>
    <cellStyle name="Normal 3 2 2 2 4 2 4 2 2" xfId="12728" xr:uid="{00000000-0005-0000-0000-0000C2310000}"/>
    <cellStyle name="Normal 3 2 2 2 4 2 4 2 3" xfId="12729" xr:uid="{00000000-0005-0000-0000-0000C3310000}"/>
    <cellStyle name="Normal 3 2 2 2 4 2 4 3" xfId="12730" xr:uid="{00000000-0005-0000-0000-0000C4310000}"/>
    <cellStyle name="Normal 3 2 2 2 4 2 4 4" xfId="12731" xr:uid="{00000000-0005-0000-0000-0000C5310000}"/>
    <cellStyle name="Normal 3 2 2 2 4 2 5" xfId="12732" xr:uid="{00000000-0005-0000-0000-0000C6310000}"/>
    <cellStyle name="Normal 3 2 2 2 4 2 5 2" xfId="12733" xr:uid="{00000000-0005-0000-0000-0000C7310000}"/>
    <cellStyle name="Normal 3 2 2 2 4 2 5 2 2" xfId="12734" xr:uid="{00000000-0005-0000-0000-0000C8310000}"/>
    <cellStyle name="Normal 3 2 2 2 4 2 5 2 3" xfId="12735" xr:uid="{00000000-0005-0000-0000-0000C9310000}"/>
    <cellStyle name="Normal 3 2 2 2 4 2 5 3" xfId="12736" xr:uid="{00000000-0005-0000-0000-0000CA310000}"/>
    <cellStyle name="Normal 3 2 2 2 4 2 5 4" xfId="12737" xr:uid="{00000000-0005-0000-0000-0000CB310000}"/>
    <cellStyle name="Normal 3 2 2 2 4 2 6" xfId="12738" xr:uid="{00000000-0005-0000-0000-0000CC310000}"/>
    <cellStyle name="Normal 3 2 2 2 4 2 6 2" xfId="12739" xr:uid="{00000000-0005-0000-0000-0000CD310000}"/>
    <cellStyle name="Normal 3 2 2 2 4 2 6 3" xfId="12740" xr:uid="{00000000-0005-0000-0000-0000CE310000}"/>
    <cellStyle name="Normal 3 2 2 2 4 2 7" xfId="12741" xr:uid="{00000000-0005-0000-0000-0000CF310000}"/>
    <cellStyle name="Normal 3 2 2 2 4 2 7 2" xfId="12742" xr:uid="{00000000-0005-0000-0000-0000D0310000}"/>
    <cellStyle name="Normal 3 2 2 2 4 2 7 3" xfId="12743" xr:uid="{00000000-0005-0000-0000-0000D1310000}"/>
    <cellStyle name="Normal 3 2 2 2 4 2 8" xfId="12744" xr:uid="{00000000-0005-0000-0000-0000D2310000}"/>
    <cellStyle name="Normal 3 2 2 2 4 2 9" xfId="12745" xr:uid="{00000000-0005-0000-0000-0000D3310000}"/>
    <cellStyle name="Normal 3 2 2 2 4 3" xfId="12746" xr:uid="{00000000-0005-0000-0000-0000D4310000}"/>
    <cellStyle name="Normal 3 2 2 2 4 3 2" xfId="12747" xr:uid="{00000000-0005-0000-0000-0000D5310000}"/>
    <cellStyle name="Normal 3 2 2 2 4 3 2 2" xfId="12748" xr:uid="{00000000-0005-0000-0000-0000D6310000}"/>
    <cellStyle name="Normal 3 2 2 2 4 3 2 2 2" xfId="12749" xr:uid="{00000000-0005-0000-0000-0000D7310000}"/>
    <cellStyle name="Normal 3 2 2 2 4 3 2 2 3" xfId="12750" xr:uid="{00000000-0005-0000-0000-0000D8310000}"/>
    <cellStyle name="Normal 3 2 2 2 4 3 2 3" xfId="12751" xr:uid="{00000000-0005-0000-0000-0000D9310000}"/>
    <cellStyle name="Normal 3 2 2 2 4 3 2 4" xfId="12752" xr:uid="{00000000-0005-0000-0000-0000DA310000}"/>
    <cellStyle name="Normal 3 2 2 2 4 3 3" xfId="12753" xr:uid="{00000000-0005-0000-0000-0000DB310000}"/>
    <cellStyle name="Normal 3 2 2 2 4 3 3 2" xfId="12754" xr:uid="{00000000-0005-0000-0000-0000DC310000}"/>
    <cellStyle name="Normal 3 2 2 2 4 3 3 2 2" xfId="12755" xr:uid="{00000000-0005-0000-0000-0000DD310000}"/>
    <cellStyle name="Normal 3 2 2 2 4 3 3 2 3" xfId="12756" xr:uid="{00000000-0005-0000-0000-0000DE310000}"/>
    <cellStyle name="Normal 3 2 2 2 4 3 3 3" xfId="12757" xr:uid="{00000000-0005-0000-0000-0000DF310000}"/>
    <cellStyle name="Normal 3 2 2 2 4 3 3 4" xfId="12758" xr:uid="{00000000-0005-0000-0000-0000E0310000}"/>
    <cellStyle name="Normal 3 2 2 2 4 3 4" xfId="12759" xr:uid="{00000000-0005-0000-0000-0000E1310000}"/>
    <cellStyle name="Normal 3 2 2 2 4 3 4 2" xfId="12760" xr:uid="{00000000-0005-0000-0000-0000E2310000}"/>
    <cellStyle name="Normal 3 2 2 2 4 3 4 2 2" xfId="12761" xr:uid="{00000000-0005-0000-0000-0000E3310000}"/>
    <cellStyle name="Normal 3 2 2 2 4 3 4 2 3" xfId="12762" xr:uid="{00000000-0005-0000-0000-0000E4310000}"/>
    <cellStyle name="Normal 3 2 2 2 4 3 4 3" xfId="12763" xr:uid="{00000000-0005-0000-0000-0000E5310000}"/>
    <cellStyle name="Normal 3 2 2 2 4 3 4 4" xfId="12764" xr:uid="{00000000-0005-0000-0000-0000E6310000}"/>
    <cellStyle name="Normal 3 2 2 2 4 3 5" xfId="12765" xr:uid="{00000000-0005-0000-0000-0000E7310000}"/>
    <cellStyle name="Normal 3 2 2 2 4 3 5 2" xfId="12766" xr:uid="{00000000-0005-0000-0000-0000E8310000}"/>
    <cellStyle name="Normal 3 2 2 2 4 3 5 3" xfId="12767" xr:uid="{00000000-0005-0000-0000-0000E9310000}"/>
    <cellStyle name="Normal 3 2 2 2 4 3 6" xfId="12768" xr:uid="{00000000-0005-0000-0000-0000EA310000}"/>
    <cellStyle name="Normal 3 2 2 2 4 3 6 2" xfId="12769" xr:uid="{00000000-0005-0000-0000-0000EB310000}"/>
    <cellStyle name="Normal 3 2 2 2 4 3 6 3" xfId="12770" xr:uid="{00000000-0005-0000-0000-0000EC310000}"/>
    <cellStyle name="Normal 3 2 2 2 4 3 7" xfId="12771" xr:uid="{00000000-0005-0000-0000-0000ED310000}"/>
    <cellStyle name="Normal 3 2 2 2 4 3 8" xfId="12772" xr:uid="{00000000-0005-0000-0000-0000EE310000}"/>
    <cellStyle name="Normal 3 2 2 2 4 3 9" xfId="12773" xr:uid="{00000000-0005-0000-0000-0000EF310000}"/>
    <cellStyle name="Normal 3 2 2 2 4 4" xfId="12774" xr:uid="{00000000-0005-0000-0000-0000F0310000}"/>
    <cellStyle name="Normal 3 2 2 2 4 4 2" xfId="12775" xr:uid="{00000000-0005-0000-0000-0000F1310000}"/>
    <cellStyle name="Normal 3 2 2 2 4 4 2 2" xfId="12776" xr:uid="{00000000-0005-0000-0000-0000F2310000}"/>
    <cellStyle name="Normal 3 2 2 2 4 4 2 3" xfId="12777" xr:uid="{00000000-0005-0000-0000-0000F3310000}"/>
    <cellStyle name="Normal 3 2 2 2 4 4 3" xfId="12778" xr:uid="{00000000-0005-0000-0000-0000F4310000}"/>
    <cellStyle name="Normal 3 2 2 2 4 4 4" xfId="12779" xr:uid="{00000000-0005-0000-0000-0000F5310000}"/>
    <cellStyle name="Normal 3 2 2 2 4 5" xfId="12780" xr:uid="{00000000-0005-0000-0000-0000F6310000}"/>
    <cellStyle name="Normal 3 2 2 2 4 5 2" xfId="12781" xr:uid="{00000000-0005-0000-0000-0000F7310000}"/>
    <cellStyle name="Normal 3 2 2 2 4 5 2 2" xfId="12782" xr:uid="{00000000-0005-0000-0000-0000F8310000}"/>
    <cellStyle name="Normal 3 2 2 2 4 5 2 3" xfId="12783" xr:uid="{00000000-0005-0000-0000-0000F9310000}"/>
    <cellStyle name="Normal 3 2 2 2 4 5 3" xfId="12784" xr:uid="{00000000-0005-0000-0000-0000FA310000}"/>
    <cellStyle name="Normal 3 2 2 2 4 5 4" xfId="12785" xr:uid="{00000000-0005-0000-0000-0000FB310000}"/>
    <cellStyle name="Normal 3 2 2 2 4 6" xfId="12786" xr:uid="{00000000-0005-0000-0000-0000FC310000}"/>
    <cellStyle name="Normal 3 2 2 2 4 6 2" xfId="12787" xr:uid="{00000000-0005-0000-0000-0000FD310000}"/>
    <cellStyle name="Normal 3 2 2 2 4 6 2 2" xfId="12788" xr:uid="{00000000-0005-0000-0000-0000FE310000}"/>
    <cellStyle name="Normal 3 2 2 2 4 6 2 3" xfId="12789" xr:uid="{00000000-0005-0000-0000-0000FF310000}"/>
    <cellStyle name="Normal 3 2 2 2 4 6 3" xfId="12790" xr:uid="{00000000-0005-0000-0000-000000320000}"/>
    <cellStyle name="Normal 3 2 2 2 4 6 4" xfId="12791" xr:uid="{00000000-0005-0000-0000-000001320000}"/>
    <cellStyle name="Normal 3 2 2 2 4 7" xfId="12792" xr:uid="{00000000-0005-0000-0000-000002320000}"/>
    <cellStyle name="Normal 3 2 2 2 4 7 2" xfId="12793" xr:uid="{00000000-0005-0000-0000-000003320000}"/>
    <cellStyle name="Normal 3 2 2 2 4 7 3" xfId="12794" xr:uid="{00000000-0005-0000-0000-000004320000}"/>
    <cellStyle name="Normal 3 2 2 2 4 8" xfId="12795" xr:uid="{00000000-0005-0000-0000-000005320000}"/>
    <cellStyle name="Normal 3 2 2 2 4 8 2" xfId="12796" xr:uid="{00000000-0005-0000-0000-000006320000}"/>
    <cellStyle name="Normal 3 2 2 2 4 8 3" xfId="12797" xr:uid="{00000000-0005-0000-0000-000007320000}"/>
    <cellStyle name="Normal 3 2 2 2 4 9" xfId="12798" xr:uid="{00000000-0005-0000-0000-000008320000}"/>
    <cellStyle name="Normal 3 2 2 2 5" xfId="12799" xr:uid="{00000000-0005-0000-0000-000009320000}"/>
    <cellStyle name="Normal 3 2 2 2 5 10" xfId="12800" xr:uid="{00000000-0005-0000-0000-00000A320000}"/>
    <cellStyle name="Normal 3 2 2 2 5 11" xfId="12801" xr:uid="{00000000-0005-0000-0000-00000B320000}"/>
    <cellStyle name="Normal 3 2 2 2 5 2" xfId="12802" xr:uid="{00000000-0005-0000-0000-00000C320000}"/>
    <cellStyle name="Normal 3 2 2 2 5 2 10" xfId="12803" xr:uid="{00000000-0005-0000-0000-00000D320000}"/>
    <cellStyle name="Normal 3 2 2 2 5 2 2" xfId="12804" xr:uid="{00000000-0005-0000-0000-00000E320000}"/>
    <cellStyle name="Normal 3 2 2 2 5 2 2 2" xfId="12805" xr:uid="{00000000-0005-0000-0000-00000F320000}"/>
    <cellStyle name="Normal 3 2 2 2 5 2 2 2 2" xfId="12806" xr:uid="{00000000-0005-0000-0000-000010320000}"/>
    <cellStyle name="Normal 3 2 2 2 5 2 2 2 3" xfId="12807" xr:uid="{00000000-0005-0000-0000-000011320000}"/>
    <cellStyle name="Normal 3 2 2 2 5 2 2 3" xfId="12808" xr:uid="{00000000-0005-0000-0000-000012320000}"/>
    <cellStyle name="Normal 3 2 2 2 5 2 2 4" xfId="12809" xr:uid="{00000000-0005-0000-0000-000013320000}"/>
    <cellStyle name="Normal 3 2 2 2 5 2 3" xfId="12810" xr:uid="{00000000-0005-0000-0000-000014320000}"/>
    <cellStyle name="Normal 3 2 2 2 5 2 3 2" xfId="12811" xr:uid="{00000000-0005-0000-0000-000015320000}"/>
    <cellStyle name="Normal 3 2 2 2 5 2 3 2 2" xfId="12812" xr:uid="{00000000-0005-0000-0000-000016320000}"/>
    <cellStyle name="Normal 3 2 2 2 5 2 3 2 3" xfId="12813" xr:uid="{00000000-0005-0000-0000-000017320000}"/>
    <cellStyle name="Normal 3 2 2 2 5 2 3 3" xfId="12814" xr:uid="{00000000-0005-0000-0000-000018320000}"/>
    <cellStyle name="Normal 3 2 2 2 5 2 3 4" xfId="12815" xr:uid="{00000000-0005-0000-0000-000019320000}"/>
    <cellStyle name="Normal 3 2 2 2 5 2 4" xfId="12816" xr:uid="{00000000-0005-0000-0000-00001A320000}"/>
    <cellStyle name="Normal 3 2 2 2 5 2 4 2" xfId="12817" xr:uid="{00000000-0005-0000-0000-00001B320000}"/>
    <cellStyle name="Normal 3 2 2 2 5 2 4 2 2" xfId="12818" xr:uid="{00000000-0005-0000-0000-00001C320000}"/>
    <cellStyle name="Normal 3 2 2 2 5 2 4 2 3" xfId="12819" xr:uid="{00000000-0005-0000-0000-00001D320000}"/>
    <cellStyle name="Normal 3 2 2 2 5 2 4 3" xfId="12820" xr:uid="{00000000-0005-0000-0000-00001E320000}"/>
    <cellStyle name="Normal 3 2 2 2 5 2 4 4" xfId="12821" xr:uid="{00000000-0005-0000-0000-00001F320000}"/>
    <cellStyle name="Normal 3 2 2 2 5 2 5" xfId="12822" xr:uid="{00000000-0005-0000-0000-000020320000}"/>
    <cellStyle name="Normal 3 2 2 2 5 2 5 2" xfId="12823" xr:uid="{00000000-0005-0000-0000-000021320000}"/>
    <cellStyle name="Normal 3 2 2 2 5 2 5 2 2" xfId="12824" xr:uid="{00000000-0005-0000-0000-000022320000}"/>
    <cellStyle name="Normal 3 2 2 2 5 2 5 2 3" xfId="12825" xr:uid="{00000000-0005-0000-0000-000023320000}"/>
    <cellStyle name="Normal 3 2 2 2 5 2 5 3" xfId="12826" xr:uid="{00000000-0005-0000-0000-000024320000}"/>
    <cellStyle name="Normal 3 2 2 2 5 2 5 4" xfId="12827" xr:uid="{00000000-0005-0000-0000-000025320000}"/>
    <cellStyle name="Normal 3 2 2 2 5 2 6" xfId="12828" xr:uid="{00000000-0005-0000-0000-000026320000}"/>
    <cellStyle name="Normal 3 2 2 2 5 2 6 2" xfId="12829" xr:uid="{00000000-0005-0000-0000-000027320000}"/>
    <cellStyle name="Normal 3 2 2 2 5 2 6 3" xfId="12830" xr:uid="{00000000-0005-0000-0000-000028320000}"/>
    <cellStyle name="Normal 3 2 2 2 5 2 7" xfId="12831" xr:uid="{00000000-0005-0000-0000-000029320000}"/>
    <cellStyle name="Normal 3 2 2 2 5 2 7 2" xfId="12832" xr:uid="{00000000-0005-0000-0000-00002A320000}"/>
    <cellStyle name="Normal 3 2 2 2 5 2 7 3" xfId="12833" xr:uid="{00000000-0005-0000-0000-00002B320000}"/>
    <cellStyle name="Normal 3 2 2 2 5 2 8" xfId="12834" xr:uid="{00000000-0005-0000-0000-00002C320000}"/>
    <cellStyle name="Normal 3 2 2 2 5 2 9" xfId="12835" xr:uid="{00000000-0005-0000-0000-00002D320000}"/>
    <cellStyle name="Normal 3 2 2 2 5 3" xfId="12836" xr:uid="{00000000-0005-0000-0000-00002E320000}"/>
    <cellStyle name="Normal 3 2 2 2 5 3 2" xfId="12837" xr:uid="{00000000-0005-0000-0000-00002F320000}"/>
    <cellStyle name="Normal 3 2 2 2 5 3 2 2" xfId="12838" xr:uid="{00000000-0005-0000-0000-000030320000}"/>
    <cellStyle name="Normal 3 2 2 2 5 3 2 2 2" xfId="12839" xr:uid="{00000000-0005-0000-0000-000031320000}"/>
    <cellStyle name="Normal 3 2 2 2 5 3 2 2 3" xfId="12840" xr:uid="{00000000-0005-0000-0000-000032320000}"/>
    <cellStyle name="Normal 3 2 2 2 5 3 2 3" xfId="12841" xr:uid="{00000000-0005-0000-0000-000033320000}"/>
    <cellStyle name="Normal 3 2 2 2 5 3 2 4" xfId="12842" xr:uid="{00000000-0005-0000-0000-000034320000}"/>
    <cellStyle name="Normal 3 2 2 2 5 3 3" xfId="12843" xr:uid="{00000000-0005-0000-0000-000035320000}"/>
    <cellStyle name="Normal 3 2 2 2 5 3 3 2" xfId="12844" xr:uid="{00000000-0005-0000-0000-000036320000}"/>
    <cellStyle name="Normal 3 2 2 2 5 3 3 2 2" xfId="12845" xr:uid="{00000000-0005-0000-0000-000037320000}"/>
    <cellStyle name="Normal 3 2 2 2 5 3 3 2 3" xfId="12846" xr:uid="{00000000-0005-0000-0000-000038320000}"/>
    <cellStyle name="Normal 3 2 2 2 5 3 3 3" xfId="12847" xr:uid="{00000000-0005-0000-0000-000039320000}"/>
    <cellStyle name="Normal 3 2 2 2 5 3 3 4" xfId="12848" xr:uid="{00000000-0005-0000-0000-00003A320000}"/>
    <cellStyle name="Normal 3 2 2 2 5 3 4" xfId="12849" xr:uid="{00000000-0005-0000-0000-00003B320000}"/>
    <cellStyle name="Normal 3 2 2 2 5 3 4 2" xfId="12850" xr:uid="{00000000-0005-0000-0000-00003C320000}"/>
    <cellStyle name="Normal 3 2 2 2 5 3 4 2 2" xfId="12851" xr:uid="{00000000-0005-0000-0000-00003D320000}"/>
    <cellStyle name="Normal 3 2 2 2 5 3 4 2 3" xfId="12852" xr:uid="{00000000-0005-0000-0000-00003E320000}"/>
    <cellStyle name="Normal 3 2 2 2 5 3 4 3" xfId="12853" xr:uid="{00000000-0005-0000-0000-00003F320000}"/>
    <cellStyle name="Normal 3 2 2 2 5 3 4 4" xfId="12854" xr:uid="{00000000-0005-0000-0000-000040320000}"/>
    <cellStyle name="Normal 3 2 2 2 5 3 5" xfId="12855" xr:uid="{00000000-0005-0000-0000-000041320000}"/>
    <cellStyle name="Normal 3 2 2 2 5 3 5 2" xfId="12856" xr:uid="{00000000-0005-0000-0000-000042320000}"/>
    <cellStyle name="Normal 3 2 2 2 5 3 5 3" xfId="12857" xr:uid="{00000000-0005-0000-0000-000043320000}"/>
    <cellStyle name="Normal 3 2 2 2 5 3 6" xfId="12858" xr:uid="{00000000-0005-0000-0000-000044320000}"/>
    <cellStyle name="Normal 3 2 2 2 5 3 6 2" xfId="12859" xr:uid="{00000000-0005-0000-0000-000045320000}"/>
    <cellStyle name="Normal 3 2 2 2 5 3 6 3" xfId="12860" xr:uid="{00000000-0005-0000-0000-000046320000}"/>
    <cellStyle name="Normal 3 2 2 2 5 3 7" xfId="12861" xr:uid="{00000000-0005-0000-0000-000047320000}"/>
    <cellStyle name="Normal 3 2 2 2 5 3 8" xfId="12862" xr:uid="{00000000-0005-0000-0000-000048320000}"/>
    <cellStyle name="Normal 3 2 2 2 5 3 9" xfId="12863" xr:uid="{00000000-0005-0000-0000-000049320000}"/>
    <cellStyle name="Normal 3 2 2 2 5 4" xfId="12864" xr:uid="{00000000-0005-0000-0000-00004A320000}"/>
    <cellStyle name="Normal 3 2 2 2 5 4 2" xfId="12865" xr:uid="{00000000-0005-0000-0000-00004B320000}"/>
    <cellStyle name="Normal 3 2 2 2 5 4 2 2" xfId="12866" xr:uid="{00000000-0005-0000-0000-00004C320000}"/>
    <cellStyle name="Normal 3 2 2 2 5 4 2 3" xfId="12867" xr:uid="{00000000-0005-0000-0000-00004D320000}"/>
    <cellStyle name="Normal 3 2 2 2 5 4 3" xfId="12868" xr:uid="{00000000-0005-0000-0000-00004E320000}"/>
    <cellStyle name="Normal 3 2 2 2 5 4 4" xfId="12869" xr:uid="{00000000-0005-0000-0000-00004F320000}"/>
    <cellStyle name="Normal 3 2 2 2 5 5" xfId="12870" xr:uid="{00000000-0005-0000-0000-000050320000}"/>
    <cellStyle name="Normal 3 2 2 2 5 5 2" xfId="12871" xr:uid="{00000000-0005-0000-0000-000051320000}"/>
    <cellStyle name="Normal 3 2 2 2 5 5 2 2" xfId="12872" xr:uid="{00000000-0005-0000-0000-000052320000}"/>
    <cellStyle name="Normal 3 2 2 2 5 5 2 3" xfId="12873" xr:uid="{00000000-0005-0000-0000-000053320000}"/>
    <cellStyle name="Normal 3 2 2 2 5 5 3" xfId="12874" xr:uid="{00000000-0005-0000-0000-000054320000}"/>
    <cellStyle name="Normal 3 2 2 2 5 5 4" xfId="12875" xr:uid="{00000000-0005-0000-0000-000055320000}"/>
    <cellStyle name="Normal 3 2 2 2 5 6" xfId="12876" xr:uid="{00000000-0005-0000-0000-000056320000}"/>
    <cellStyle name="Normal 3 2 2 2 5 6 2" xfId="12877" xr:uid="{00000000-0005-0000-0000-000057320000}"/>
    <cellStyle name="Normal 3 2 2 2 5 6 2 2" xfId="12878" xr:uid="{00000000-0005-0000-0000-000058320000}"/>
    <cellStyle name="Normal 3 2 2 2 5 6 2 3" xfId="12879" xr:uid="{00000000-0005-0000-0000-000059320000}"/>
    <cellStyle name="Normal 3 2 2 2 5 6 3" xfId="12880" xr:uid="{00000000-0005-0000-0000-00005A320000}"/>
    <cellStyle name="Normal 3 2 2 2 5 6 4" xfId="12881" xr:uid="{00000000-0005-0000-0000-00005B320000}"/>
    <cellStyle name="Normal 3 2 2 2 5 7" xfId="12882" xr:uid="{00000000-0005-0000-0000-00005C320000}"/>
    <cellStyle name="Normal 3 2 2 2 5 7 2" xfId="12883" xr:uid="{00000000-0005-0000-0000-00005D320000}"/>
    <cellStyle name="Normal 3 2 2 2 5 7 3" xfId="12884" xr:uid="{00000000-0005-0000-0000-00005E320000}"/>
    <cellStyle name="Normal 3 2 2 2 5 8" xfId="12885" xr:uid="{00000000-0005-0000-0000-00005F320000}"/>
    <cellStyle name="Normal 3 2 2 2 5 8 2" xfId="12886" xr:uid="{00000000-0005-0000-0000-000060320000}"/>
    <cellStyle name="Normal 3 2 2 2 5 8 3" xfId="12887" xr:uid="{00000000-0005-0000-0000-000061320000}"/>
    <cellStyle name="Normal 3 2 2 2 5 9" xfId="12888" xr:uid="{00000000-0005-0000-0000-000062320000}"/>
    <cellStyle name="Normal 3 2 2 2 6" xfId="12889" xr:uid="{00000000-0005-0000-0000-000063320000}"/>
    <cellStyle name="Normal 3 2 2 2 6 10" xfId="12890" xr:uid="{00000000-0005-0000-0000-000064320000}"/>
    <cellStyle name="Normal 3 2 2 2 6 2" xfId="12891" xr:uid="{00000000-0005-0000-0000-000065320000}"/>
    <cellStyle name="Normal 3 2 2 2 6 2 2" xfId="12892" xr:uid="{00000000-0005-0000-0000-000066320000}"/>
    <cellStyle name="Normal 3 2 2 2 6 2 2 2" xfId="12893" xr:uid="{00000000-0005-0000-0000-000067320000}"/>
    <cellStyle name="Normal 3 2 2 2 6 2 2 3" xfId="12894" xr:uid="{00000000-0005-0000-0000-000068320000}"/>
    <cellStyle name="Normal 3 2 2 2 6 2 3" xfId="12895" xr:uid="{00000000-0005-0000-0000-000069320000}"/>
    <cellStyle name="Normal 3 2 2 2 6 2 4" xfId="12896" xr:uid="{00000000-0005-0000-0000-00006A320000}"/>
    <cellStyle name="Normal 3 2 2 2 6 3" xfId="12897" xr:uid="{00000000-0005-0000-0000-00006B320000}"/>
    <cellStyle name="Normal 3 2 2 2 6 3 2" xfId="12898" xr:uid="{00000000-0005-0000-0000-00006C320000}"/>
    <cellStyle name="Normal 3 2 2 2 6 3 2 2" xfId="12899" xr:uid="{00000000-0005-0000-0000-00006D320000}"/>
    <cellStyle name="Normal 3 2 2 2 6 3 2 3" xfId="12900" xr:uid="{00000000-0005-0000-0000-00006E320000}"/>
    <cellStyle name="Normal 3 2 2 2 6 3 3" xfId="12901" xr:uid="{00000000-0005-0000-0000-00006F320000}"/>
    <cellStyle name="Normal 3 2 2 2 6 3 4" xfId="12902" xr:uid="{00000000-0005-0000-0000-000070320000}"/>
    <cellStyle name="Normal 3 2 2 2 6 4" xfId="12903" xr:uid="{00000000-0005-0000-0000-000071320000}"/>
    <cellStyle name="Normal 3 2 2 2 6 4 2" xfId="12904" xr:uid="{00000000-0005-0000-0000-000072320000}"/>
    <cellStyle name="Normal 3 2 2 2 6 4 2 2" xfId="12905" xr:uid="{00000000-0005-0000-0000-000073320000}"/>
    <cellStyle name="Normal 3 2 2 2 6 4 2 3" xfId="12906" xr:uid="{00000000-0005-0000-0000-000074320000}"/>
    <cellStyle name="Normal 3 2 2 2 6 4 3" xfId="12907" xr:uid="{00000000-0005-0000-0000-000075320000}"/>
    <cellStyle name="Normal 3 2 2 2 6 4 4" xfId="12908" xr:uid="{00000000-0005-0000-0000-000076320000}"/>
    <cellStyle name="Normal 3 2 2 2 6 5" xfId="12909" xr:uid="{00000000-0005-0000-0000-000077320000}"/>
    <cellStyle name="Normal 3 2 2 2 6 5 2" xfId="12910" xr:uid="{00000000-0005-0000-0000-000078320000}"/>
    <cellStyle name="Normal 3 2 2 2 6 5 2 2" xfId="12911" xr:uid="{00000000-0005-0000-0000-000079320000}"/>
    <cellStyle name="Normal 3 2 2 2 6 5 2 3" xfId="12912" xr:uid="{00000000-0005-0000-0000-00007A320000}"/>
    <cellStyle name="Normal 3 2 2 2 6 5 3" xfId="12913" xr:uid="{00000000-0005-0000-0000-00007B320000}"/>
    <cellStyle name="Normal 3 2 2 2 6 5 4" xfId="12914" xr:uid="{00000000-0005-0000-0000-00007C320000}"/>
    <cellStyle name="Normal 3 2 2 2 6 6" xfId="12915" xr:uid="{00000000-0005-0000-0000-00007D320000}"/>
    <cellStyle name="Normal 3 2 2 2 6 6 2" xfId="12916" xr:uid="{00000000-0005-0000-0000-00007E320000}"/>
    <cellStyle name="Normal 3 2 2 2 6 6 3" xfId="12917" xr:uid="{00000000-0005-0000-0000-00007F320000}"/>
    <cellStyle name="Normal 3 2 2 2 6 7" xfId="12918" xr:uid="{00000000-0005-0000-0000-000080320000}"/>
    <cellStyle name="Normal 3 2 2 2 6 7 2" xfId="12919" xr:uid="{00000000-0005-0000-0000-000081320000}"/>
    <cellStyle name="Normal 3 2 2 2 6 7 3" xfId="12920" xr:uid="{00000000-0005-0000-0000-000082320000}"/>
    <cellStyle name="Normal 3 2 2 2 6 8" xfId="12921" xr:uid="{00000000-0005-0000-0000-000083320000}"/>
    <cellStyle name="Normal 3 2 2 2 6 9" xfId="12922" xr:uid="{00000000-0005-0000-0000-000084320000}"/>
    <cellStyle name="Normal 3 2 2 2 7" xfId="12923" xr:uid="{00000000-0005-0000-0000-000085320000}"/>
    <cellStyle name="Normal 3 2 2 2 7 2" xfId="12924" xr:uid="{00000000-0005-0000-0000-000086320000}"/>
    <cellStyle name="Normal 3 2 2 2 7 2 2" xfId="12925" xr:uid="{00000000-0005-0000-0000-000087320000}"/>
    <cellStyle name="Normal 3 2 2 2 7 2 2 2" xfId="12926" xr:uid="{00000000-0005-0000-0000-000088320000}"/>
    <cellStyle name="Normal 3 2 2 2 7 2 2 3" xfId="12927" xr:uid="{00000000-0005-0000-0000-000089320000}"/>
    <cellStyle name="Normal 3 2 2 2 7 2 3" xfId="12928" xr:uid="{00000000-0005-0000-0000-00008A320000}"/>
    <cellStyle name="Normal 3 2 2 2 7 2 4" xfId="12929" xr:uid="{00000000-0005-0000-0000-00008B320000}"/>
    <cellStyle name="Normal 3 2 2 2 7 3" xfId="12930" xr:uid="{00000000-0005-0000-0000-00008C320000}"/>
    <cellStyle name="Normal 3 2 2 2 7 3 2" xfId="12931" xr:uid="{00000000-0005-0000-0000-00008D320000}"/>
    <cellStyle name="Normal 3 2 2 2 7 3 2 2" xfId="12932" xr:uid="{00000000-0005-0000-0000-00008E320000}"/>
    <cellStyle name="Normal 3 2 2 2 7 3 2 3" xfId="12933" xr:uid="{00000000-0005-0000-0000-00008F320000}"/>
    <cellStyle name="Normal 3 2 2 2 7 3 3" xfId="12934" xr:uid="{00000000-0005-0000-0000-000090320000}"/>
    <cellStyle name="Normal 3 2 2 2 7 3 4" xfId="12935" xr:uid="{00000000-0005-0000-0000-000091320000}"/>
    <cellStyle name="Normal 3 2 2 2 7 4" xfId="12936" xr:uid="{00000000-0005-0000-0000-000092320000}"/>
    <cellStyle name="Normal 3 2 2 2 7 4 2" xfId="12937" xr:uid="{00000000-0005-0000-0000-000093320000}"/>
    <cellStyle name="Normal 3 2 2 2 7 4 2 2" xfId="12938" xr:uid="{00000000-0005-0000-0000-000094320000}"/>
    <cellStyle name="Normal 3 2 2 2 7 4 2 3" xfId="12939" xr:uid="{00000000-0005-0000-0000-000095320000}"/>
    <cellStyle name="Normal 3 2 2 2 7 4 3" xfId="12940" xr:uid="{00000000-0005-0000-0000-000096320000}"/>
    <cellStyle name="Normal 3 2 2 2 7 4 4" xfId="12941" xr:uid="{00000000-0005-0000-0000-000097320000}"/>
    <cellStyle name="Normal 3 2 2 2 7 5" xfId="12942" xr:uid="{00000000-0005-0000-0000-000098320000}"/>
    <cellStyle name="Normal 3 2 2 2 7 5 2" xfId="12943" xr:uid="{00000000-0005-0000-0000-000099320000}"/>
    <cellStyle name="Normal 3 2 2 2 7 5 3" xfId="12944" xr:uid="{00000000-0005-0000-0000-00009A320000}"/>
    <cellStyle name="Normal 3 2 2 2 7 6" xfId="12945" xr:uid="{00000000-0005-0000-0000-00009B320000}"/>
    <cellStyle name="Normal 3 2 2 2 7 6 2" xfId="12946" xr:uid="{00000000-0005-0000-0000-00009C320000}"/>
    <cellStyle name="Normal 3 2 2 2 7 6 3" xfId="12947" xr:uid="{00000000-0005-0000-0000-00009D320000}"/>
    <cellStyle name="Normal 3 2 2 2 7 7" xfId="12948" xr:uid="{00000000-0005-0000-0000-00009E320000}"/>
    <cellStyle name="Normal 3 2 2 2 7 8" xfId="12949" xr:uid="{00000000-0005-0000-0000-00009F320000}"/>
    <cellStyle name="Normal 3 2 2 2 7 9" xfId="12950" xr:uid="{00000000-0005-0000-0000-0000A0320000}"/>
    <cellStyle name="Normal 3 2 2 2 8" xfId="12951" xr:uid="{00000000-0005-0000-0000-0000A1320000}"/>
    <cellStyle name="Normal 3 2 2 2 8 2" xfId="12952" xr:uid="{00000000-0005-0000-0000-0000A2320000}"/>
    <cellStyle name="Normal 3 2 2 2 8 2 2" xfId="12953" xr:uid="{00000000-0005-0000-0000-0000A3320000}"/>
    <cellStyle name="Normal 3 2 2 2 8 2 3" xfId="12954" xr:uid="{00000000-0005-0000-0000-0000A4320000}"/>
    <cellStyle name="Normal 3 2 2 2 8 3" xfId="12955" xr:uid="{00000000-0005-0000-0000-0000A5320000}"/>
    <cellStyle name="Normal 3 2 2 2 8 4" xfId="12956" xr:uid="{00000000-0005-0000-0000-0000A6320000}"/>
    <cellStyle name="Normal 3 2 2 2 9" xfId="12957" xr:uid="{00000000-0005-0000-0000-0000A7320000}"/>
    <cellStyle name="Normal 3 2 2 2 9 2" xfId="12958" xr:uid="{00000000-0005-0000-0000-0000A8320000}"/>
    <cellStyle name="Normal 3 2 2 2 9 2 2" xfId="12959" xr:uid="{00000000-0005-0000-0000-0000A9320000}"/>
    <cellStyle name="Normal 3 2 2 2 9 2 3" xfId="12960" xr:uid="{00000000-0005-0000-0000-0000AA320000}"/>
    <cellStyle name="Normal 3 2 2 2 9 3" xfId="12961" xr:uid="{00000000-0005-0000-0000-0000AB320000}"/>
    <cellStyle name="Normal 3 2 2 2 9 4" xfId="12962" xr:uid="{00000000-0005-0000-0000-0000AC320000}"/>
    <cellStyle name="Normal 3 2 2 3" xfId="12963" xr:uid="{00000000-0005-0000-0000-0000AD320000}"/>
    <cellStyle name="Normal 3 2 2 3 10" xfId="12964" xr:uid="{00000000-0005-0000-0000-0000AE320000}"/>
    <cellStyle name="Normal 3 2 2 3 10 2" xfId="12965" xr:uid="{00000000-0005-0000-0000-0000AF320000}"/>
    <cellStyle name="Normal 3 2 2 3 10 3" xfId="12966" xr:uid="{00000000-0005-0000-0000-0000B0320000}"/>
    <cellStyle name="Normal 3 2 2 3 11" xfId="12967" xr:uid="{00000000-0005-0000-0000-0000B1320000}"/>
    <cellStyle name="Normal 3 2 2 3 11 2" xfId="12968" xr:uid="{00000000-0005-0000-0000-0000B2320000}"/>
    <cellStyle name="Normal 3 2 2 3 11 3" xfId="12969" xr:uid="{00000000-0005-0000-0000-0000B3320000}"/>
    <cellStyle name="Normal 3 2 2 3 12" xfId="12970" xr:uid="{00000000-0005-0000-0000-0000B4320000}"/>
    <cellStyle name="Normal 3 2 2 3 13" xfId="12971" xr:uid="{00000000-0005-0000-0000-0000B5320000}"/>
    <cellStyle name="Normal 3 2 2 3 14" xfId="12972" xr:uid="{00000000-0005-0000-0000-0000B6320000}"/>
    <cellStyle name="Normal 3 2 2 3 2" xfId="12973" xr:uid="{00000000-0005-0000-0000-0000B7320000}"/>
    <cellStyle name="Normal 3 2 2 3 2 10" xfId="12974" xr:uid="{00000000-0005-0000-0000-0000B8320000}"/>
    <cellStyle name="Normal 3 2 2 3 2 10 2" xfId="12975" xr:uid="{00000000-0005-0000-0000-0000B9320000}"/>
    <cellStyle name="Normal 3 2 2 3 2 10 3" xfId="12976" xr:uid="{00000000-0005-0000-0000-0000BA320000}"/>
    <cellStyle name="Normal 3 2 2 3 2 11" xfId="12977" xr:uid="{00000000-0005-0000-0000-0000BB320000}"/>
    <cellStyle name="Normal 3 2 2 3 2 12" xfId="12978" xr:uid="{00000000-0005-0000-0000-0000BC320000}"/>
    <cellStyle name="Normal 3 2 2 3 2 13" xfId="12979" xr:uid="{00000000-0005-0000-0000-0000BD320000}"/>
    <cellStyle name="Normal 3 2 2 3 2 2" xfId="12980" xr:uid="{00000000-0005-0000-0000-0000BE320000}"/>
    <cellStyle name="Normal 3 2 2 3 2 2 10" xfId="12981" xr:uid="{00000000-0005-0000-0000-0000BF320000}"/>
    <cellStyle name="Normal 3 2 2 3 2 2 11" xfId="12982" xr:uid="{00000000-0005-0000-0000-0000C0320000}"/>
    <cellStyle name="Normal 3 2 2 3 2 2 2" xfId="12983" xr:uid="{00000000-0005-0000-0000-0000C1320000}"/>
    <cellStyle name="Normal 3 2 2 3 2 2 2 10" xfId="12984" xr:uid="{00000000-0005-0000-0000-0000C2320000}"/>
    <cellStyle name="Normal 3 2 2 3 2 2 2 2" xfId="12985" xr:uid="{00000000-0005-0000-0000-0000C3320000}"/>
    <cellStyle name="Normal 3 2 2 3 2 2 2 2 2" xfId="12986" xr:uid="{00000000-0005-0000-0000-0000C4320000}"/>
    <cellStyle name="Normal 3 2 2 3 2 2 2 2 2 2" xfId="12987" xr:uid="{00000000-0005-0000-0000-0000C5320000}"/>
    <cellStyle name="Normal 3 2 2 3 2 2 2 2 2 3" xfId="12988" xr:uid="{00000000-0005-0000-0000-0000C6320000}"/>
    <cellStyle name="Normal 3 2 2 3 2 2 2 2 3" xfId="12989" xr:uid="{00000000-0005-0000-0000-0000C7320000}"/>
    <cellStyle name="Normal 3 2 2 3 2 2 2 2 4" xfId="12990" xr:uid="{00000000-0005-0000-0000-0000C8320000}"/>
    <cellStyle name="Normal 3 2 2 3 2 2 2 3" xfId="12991" xr:uid="{00000000-0005-0000-0000-0000C9320000}"/>
    <cellStyle name="Normal 3 2 2 3 2 2 2 3 2" xfId="12992" xr:uid="{00000000-0005-0000-0000-0000CA320000}"/>
    <cellStyle name="Normal 3 2 2 3 2 2 2 3 2 2" xfId="12993" xr:uid="{00000000-0005-0000-0000-0000CB320000}"/>
    <cellStyle name="Normal 3 2 2 3 2 2 2 3 2 3" xfId="12994" xr:uid="{00000000-0005-0000-0000-0000CC320000}"/>
    <cellStyle name="Normal 3 2 2 3 2 2 2 3 3" xfId="12995" xr:uid="{00000000-0005-0000-0000-0000CD320000}"/>
    <cellStyle name="Normal 3 2 2 3 2 2 2 3 4" xfId="12996" xr:uid="{00000000-0005-0000-0000-0000CE320000}"/>
    <cellStyle name="Normal 3 2 2 3 2 2 2 4" xfId="12997" xr:uid="{00000000-0005-0000-0000-0000CF320000}"/>
    <cellStyle name="Normal 3 2 2 3 2 2 2 4 2" xfId="12998" xr:uid="{00000000-0005-0000-0000-0000D0320000}"/>
    <cellStyle name="Normal 3 2 2 3 2 2 2 4 2 2" xfId="12999" xr:uid="{00000000-0005-0000-0000-0000D1320000}"/>
    <cellStyle name="Normal 3 2 2 3 2 2 2 4 2 3" xfId="13000" xr:uid="{00000000-0005-0000-0000-0000D2320000}"/>
    <cellStyle name="Normal 3 2 2 3 2 2 2 4 3" xfId="13001" xr:uid="{00000000-0005-0000-0000-0000D3320000}"/>
    <cellStyle name="Normal 3 2 2 3 2 2 2 4 4" xfId="13002" xr:uid="{00000000-0005-0000-0000-0000D4320000}"/>
    <cellStyle name="Normal 3 2 2 3 2 2 2 5" xfId="13003" xr:uid="{00000000-0005-0000-0000-0000D5320000}"/>
    <cellStyle name="Normal 3 2 2 3 2 2 2 5 2" xfId="13004" xr:uid="{00000000-0005-0000-0000-0000D6320000}"/>
    <cellStyle name="Normal 3 2 2 3 2 2 2 5 2 2" xfId="13005" xr:uid="{00000000-0005-0000-0000-0000D7320000}"/>
    <cellStyle name="Normal 3 2 2 3 2 2 2 5 2 3" xfId="13006" xr:uid="{00000000-0005-0000-0000-0000D8320000}"/>
    <cellStyle name="Normal 3 2 2 3 2 2 2 5 3" xfId="13007" xr:uid="{00000000-0005-0000-0000-0000D9320000}"/>
    <cellStyle name="Normal 3 2 2 3 2 2 2 5 4" xfId="13008" xr:uid="{00000000-0005-0000-0000-0000DA320000}"/>
    <cellStyle name="Normal 3 2 2 3 2 2 2 6" xfId="13009" xr:uid="{00000000-0005-0000-0000-0000DB320000}"/>
    <cellStyle name="Normal 3 2 2 3 2 2 2 6 2" xfId="13010" xr:uid="{00000000-0005-0000-0000-0000DC320000}"/>
    <cellStyle name="Normal 3 2 2 3 2 2 2 6 3" xfId="13011" xr:uid="{00000000-0005-0000-0000-0000DD320000}"/>
    <cellStyle name="Normal 3 2 2 3 2 2 2 7" xfId="13012" xr:uid="{00000000-0005-0000-0000-0000DE320000}"/>
    <cellStyle name="Normal 3 2 2 3 2 2 2 7 2" xfId="13013" xr:uid="{00000000-0005-0000-0000-0000DF320000}"/>
    <cellStyle name="Normal 3 2 2 3 2 2 2 7 3" xfId="13014" xr:uid="{00000000-0005-0000-0000-0000E0320000}"/>
    <cellStyle name="Normal 3 2 2 3 2 2 2 8" xfId="13015" xr:uid="{00000000-0005-0000-0000-0000E1320000}"/>
    <cellStyle name="Normal 3 2 2 3 2 2 2 9" xfId="13016" xr:uid="{00000000-0005-0000-0000-0000E2320000}"/>
    <cellStyle name="Normal 3 2 2 3 2 2 3" xfId="13017" xr:uid="{00000000-0005-0000-0000-0000E3320000}"/>
    <cellStyle name="Normal 3 2 2 3 2 2 3 2" xfId="13018" xr:uid="{00000000-0005-0000-0000-0000E4320000}"/>
    <cellStyle name="Normal 3 2 2 3 2 2 3 2 2" xfId="13019" xr:uid="{00000000-0005-0000-0000-0000E5320000}"/>
    <cellStyle name="Normal 3 2 2 3 2 2 3 2 2 2" xfId="13020" xr:uid="{00000000-0005-0000-0000-0000E6320000}"/>
    <cellStyle name="Normal 3 2 2 3 2 2 3 2 2 3" xfId="13021" xr:uid="{00000000-0005-0000-0000-0000E7320000}"/>
    <cellStyle name="Normal 3 2 2 3 2 2 3 2 3" xfId="13022" xr:uid="{00000000-0005-0000-0000-0000E8320000}"/>
    <cellStyle name="Normal 3 2 2 3 2 2 3 2 4" xfId="13023" xr:uid="{00000000-0005-0000-0000-0000E9320000}"/>
    <cellStyle name="Normal 3 2 2 3 2 2 3 3" xfId="13024" xr:uid="{00000000-0005-0000-0000-0000EA320000}"/>
    <cellStyle name="Normal 3 2 2 3 2 2 3 3 2" xfId="13025" xr:uid="{00000000-0005-0000-0000-0000EB320000}"/>
    <cellStyle name="Normal 3 2 2 3 2 2 3 3 2 2" xfId="13026" xr:uid="{00000000-0005-0000-0000-0000EC320000}"/>
    <cellStyle name="Normal 3 2 2 3 2 2 3 3 2 3" xfId="13027" xr:uid="{00000000-0005-0000-0000-0000ED320000}"/>
    <cellStyle name="Normal 3 2 2 3 2 2 3 3 3" xfId="13028" xr:uid="{00000000-0005-0000-0000-0000EE320000}"/>
    <cellStyle name="Normal 3 2 2 3 2 2 3 3 4" xfId="13029" xr:uid="{00000000-0005-0000-0000-0000EF320000}"/>
    <cellStyle name="Normal 3 2 2 3 2 2 3 4" xfId="13030" xr:uid="{00000000-0005-0000-0000-0000F0320000}"/>
    <cellStyle name="Normal 3 2 2 3 2 2 3 4 2" xfId="13031" xr:uid="{00000000-0005-0000-0000-0000F1320000}"/>
    <cellStyle name="Normal 3 2 2 3 2 2 3 4 2 2" xfId="13032" xr:uid="{00000000-0005-0000-0000-0000F2320000}"/>
    <cellStyle name="Normal 3 2 2 3 2 2 3 4 2 3" xfId="13033" xr:uid="{00000000-0005-0000-0000-0000F3320000}"/>
    <cellStyle name="Normal 3 2 2 3 2 2 3 4 3" xfId="13034" xr:uid="{00000000-0005-0000-0000-0000F4320000}"/>
    <cellStyle name="Normal 3 2 2 3 2 2 3 4 4" xfId="13035" xr:uid="{00000000-0005-0000-0000-0000F5320000}"/>
    <cellStyle name="Normal 3 2 2 3 2 2 3 5" xfId="13036" xr:uid="{00000000-0005-0000-0000-0000F6320000}"/>
    <cellStyle name="Normal 3 2 2 3 2 2 3 5 2" xfId="13037" xr:uid="{00000000-0005-0000-0000-0000F7320000}"/>
    <cellStyle name="Normal 3 2 2 3 2 2 3 5 3" xfId="13038" xr:uid="{00000000-0005-0000-0000-0000F8320000}"/>
    <cellStyle name="Normal 3 2 2 3 2 2 3 6" xfId="13039" xr:uid="{00000000-0005-0000-0000-0000F9320000}"/>
    <cellStyle name="Normal 3 2 2 3 2 2 3 6 2" xfId="13040" xr:uid="{00000000-0005-0000-0000-0000FA320000}"/>
    <cellStyle name="Normal 3 2 2 3 2 2 3 6 3" xfId="13041" xr:uid="{00000000-0005-0000-0000-0000FB320000}"/>
    <cellStyle name="Normal 3 2 2 3 2 2 3 7" xfId="13042" xr:uid="{00000000-0005-0000-0000-0000FC320000}"/>
    <cellStyle name="Normal 3 2 2 3 2 2 3 8" xfId="13043" xr:uid="{00000000-0005-0000-0000-0000FD320000}"/>
    <cellStyle name="Normal 3 2 2 3 2 2 3 9" xfId="13044" xr:uid="{00000000-0005-0000-0000-0000FE320000}"/>
    <cellStyle name="Normal 3 2 2 3 2 2 4" xfId="13045" xr:uid="{00000000-0005-0000-0000-0000FF320000}"/>
    <cellStyle name="Normal 3 2 2 3 2 2 4 2" xfId="13046" xr:uid="{00000000-0005-0000-0000-000000330000}"/>
    <cellStyle name="Normal 3 2 2 3 2 2 4 2 2" xfId="13047" xr:uid="{00000000-0005-0000-0000-000001330000}"/>
    <cellStyle name="Normal 3 2 2 3 2 2 4 2 3" xfId="13048" xr:uid="{00000000-0005-0000-0000-000002330000}"/>
    <cellStyle name="Normal 3 2 2 3 2 2 4 3" xfId="13049" xr:uid="{00000000-0005-0000-0000-000003330000}"/>
    <cellStyle name="Normal 3 2 2 3 2 2 4 4" xfId="13050" xr:uid="{00000000-0005-0000-0000-000004330000}"/>
    <cellStyle name="Normal 3 2 2 3 2 2 5" xfId="13051" xr:uid="{00000000-0005-0000-0000-000005330000}"/>
    <cellStyle name="Normal 3 2 2 3 2 2 5 2" xfId="13052" xr:uid="{00000000-0005-0000-0000-000006330000}"/>
    <cellStyle name="Normal 3 2 2 3 2 2 5 2 2" xfId="13053" xr:uid="{00000000-0005-0000-0000-000007330000}"/>
    <cellStyle name="Normal 3 2 2 3 2 2 5 2 3" xfId="13054" xr:uid="{00000000-0005-0000-0000-000008330000}"/>
    <cellStyle name="Normal 3 2 2 3 2 2 5 3" xfId="13055" xr:uid="{00000000-0005-0000-0000-000009330000}"/>
    <cellStyle name="Normal 3 2 2 3 2 2 5 4" xfId="13056" xr:uid="{00000000-0005-0000-0000-00000A330000}"/>
    <cellStyle name="Normal 3 2 2 3 2 2 6" xfId="13057" xr:uid="{00000000-0005-0000-0000-00000B330000}"/>
    <cellStyle name="Normal 3 2 2 3 2 2 6 2" xfId="13058" xr:uid="{00000000-0005-0000-0000-00000C330000}"/>
    <cellStyle name="Normal 3 2 2 3 2 2 6 2 2" xfId="13059" xr:uid="{00000000-0005-0000-0000-00000D330000}"/>
    <cellStyle name="Normal 3 2 2 3 2 2 6 2 3" xfId="13060" xr:uid="{00000000-0005-0000-0000-00000E330000}"/>
    <cellStyle name="Normal 3 2 2 3 2 2 6 3" xfId="13061" xr:uid="{00000000-0005-0000-0000-00000F330000}"/>
    <cellStyle name="Normal 3 2 2 3 2 2 6 4" xfId="13062" xr:uid="{00000000-0005-0000-0000-000010330000}"/>
    <cellStyle name="Normal 3 2 2 3 2 2 7" xfId="13063" xr:uid="{00000000-0005-0000-0000-000011330000}"/>
    <cellStyle name="Normal 3 2 2 3 2 2 7 2" xfId="13064" xr:uid="{00000000-0005-0000-0000-000012330000}"/>
    <cellStyle name="Normal 3 2 2 3 2 2 7 3" xfId="13065" xr:uid="{00000000-0005-0000-0000-000013330000}"/>
    <cellStyle name="Normal 3 2 2 3 2 2 8" xfId="13066" xr:uid="{00000000-0005-0000-0000-000014330000}"/>
    <cellStyle name="Normal 3 2 2 3 2 2 8 2" xfId="13067" xr:uid="{00000000-0005-0000-0000-000015330000}"/>
    <cellStyle name="Normal 3 2 2 3 2 2 8 3" xfId="13068" xr:uid="{00000000-0005-0000-0000-000016330000}"/>
    <cellStyle name="Normal 3 2 2 3 2 2 9" xfId="13069" xr:uid="{00000000-0005-0000-0000-000017330000}"/>
    <cellStyle name="Normal 3 2 2 3 2 3" xfId="13070" xr:uid="{00000000-0005-0000-0000-000018330000}"/>
    <cellStyle name="Normal 3 2 2 3 2 3 10" xfId="13071" xr:uid="{00000000-0005-0000-0000-000019330000}"/>
    <cellStyle name="Normal 3 2 2 3 2 3 11" xfId="13072" xr:uid="{00000000-0005-0000-0000-00001A330000}"/>
    <cellStyle name="Normal 3 2 2 3 2 3 2" xfId="13073" xr:uid="{00000000-0005-0000-0000-00001B330000}"/>
    <cellStyle name="Normal 3 2 2 3 2 3 2 10" xfId="13074" xr:uid="{00000000-0005-0000-0000-00001C330000}"/>
    <cellStyle name="Normal 3 2 2 3 2 3 2 2" xfId="13075" xr:uid="{00000000-0005-0000-0000-00001D330000}"/>
    <cellStyle name="Normal 3 2 2 3 2 3 2 2 2" xfId="13076" xr:uid="{00000000-0005-0000-0000-00001E330000}"/>
    <cellStyle name="Normal 3 2 2 3 2 3 2 2 2 2" xfId="13077" xr:uid="{00000000-0005-0000-0000-00001F330000}"/>
    <cellStyle name="Normal 3 2 2 3 2 3 2 2 2 3" xfId="13078" xr:uid="{00000000-0005-0000-0000-000020330000}"/>
    <cellStyle name="Normal 3 2 2 3 2 3 2 2 3" xfId="13079" xr:uid="{00000000-0005-0000-0000-000021330000}"/>
    <cellStyle name="Normal 3 2 2 3 2 3 2 2 4" xfId="13080" xr:uid="{00000000-0005-0000-0000-000022330000}"/>
    <cellStyle name="Normal 3 2 2 3 2 3 2 3" xfId="13081" xr:uid="{00000000-0005-0000-0000-000023330000}"/>
    <cellStyle name="Normal 3 2 2 3 2 3 2 3 2" xfId="13082" xr:uid="{00000000-0005-0000-0000-000024330000}"/>
    <cellStyle name="Normal 3 2 2 3 2 3 2 3 2 2" xfId="13083" xr:uid="{00000000-0005-0000-0000-000025330000}"/>
    <cellStyle name="Normal 3 2 2 3 2 3 2 3 2 3" xfId="13084" xr:uid="{00000000-0005-0000-0000-000026330000}"/>
    <cellStyle name="Normal 3 2 2 3 2 3 2 3 3" xfId="13085" xr:uid="{00000000-0005-0000-0000-000027330000}"/>
    <cellStyle name="Normal 3 2 2 3 2 3 2 3 4" xfId="13086" xr:uid="{00000000-0005-0000-0000-000028330000}"/>
    <cellStyle name="Normal 3 2 2 3 2 3 2 4" xfId="13087" xr:uid="{00000000-0005-0000-0000-000029330000}"/>
    <cellStyle name="Normal 3 2 2 3 2 3 2 4 2" xfId="13088" xr:uid="{00000000-0005-0000-0000-00002A330000}"/>
    <cellStyle name="Normal 3 2 2 3 2 3 2 4 2 2" xfId="13089" xr:uid="{00000000-0005-0000-0000-00002B330000}"/>
    <cellStyle name="Normal 3 2 2 3 2 3 2 4 2 3" xfId="13090" xr:uid="{00000000-0005-0000-0000-00002C330000}"/>
    <cellStyle name="Normal 3 2 2 3 2 3 2 4 3" xfId="13091" xr:uid="{00000000-0005-0000-0000-00002D330000}"/>
    <cellStyle name="Normal 3 2 2 3 2 3 2 4 4" xfId="13092" xr:uid="{00000000-0005-0000-0000-00002E330000}"/>
    <cellStyle name="Normal 3 2 2 3 2 3 2 5" xfId="13093" xr:uid="{00000000-0005-0000-0000-00002F330000}"/>
    <cellStyle name="Normal 3 2 2 3 2 3 2 5 2" xfId="13094" xr:uid="{00000000-0005-0000-0000-000030330000}"/>
    <cellStyle name="Normal 3 2 2 3 2 3 2 5 2 2" xfId="13095" xr:uid="{00000000-0005-0000-0000-000031330000}"/>
    <cellStyle name="Normal 3 2 2 3 2 3 2 5 2 3" xfId="13096" xr:uid="{00000000-0005-0000-0000-000032330000}"/>
    <cellStyle name="Normal 3 2 2 3 2 3 2 5 3" xfId="13097" xr:uid="{00000000-0005-0000-0000-000033330000}"/>
    <cellStyle name="Normal 3 2 2 3 2 3 2 5 4" xfId="13098" xr:uid="{00000000-0005-0000-0000-000034330000}"/>
    <cellStyle name="Normal 3 2 2 3 2 3 2 6" xfId="13099" xr:uid="{00000000-0005-0000-0000-000035330000}"/>
    <cellStyle name="Normal 3 2 2 3 2 3 2 6 2" xfId="13100" xr:uid="{00000000-0005-0000-0000-000036330000}"/>
    <cellStyle name="Normal 3 2 2 3 2 3 2 6 3" xfId="13101" xr:uid="{00000000-0005-0000-0000-000037330000}"/>
    <cellStyle name="Normal 3 2 2 3 2 3 2 7" xfId="13102" xr:uid="{00000000-0005-0000-0000-000038330000}"/>
    <cellStyle name="Normal 3 2 2 3 2 3 2 7 2" xfId="13103" xr:uid="{00000000-0005-0000-0000-000039330000}"/>
    <cellStyle name="Normal 3 2 2 3 2 3 2 7 3" xfId="13104" xr:uid="{00000000-0005-0000-0000-00003A330000}"/>
    <cellStyle name="Normal 3 2 2 3 2 3 2 8" xfId="13105" xr:uid="{00000000-0005-0000-0000-00003B330000}"/>
    <cellStyle name="Normal 3 2 2 3 2 3 2 9" xfId="13106" xr:uid="{00000000-0005-0000-0000-00003C330000}"/>
    <cellStyle name="Normal 3 2 2 3 2 3 3" xfId="13107" xr:uid="{00000000-0005-0000-0000-00003D330000}"/>
    <cellStyle name="Normal 3 2 2 3 2 3 3 2" xfId="13108" xr:uid="{00000000-0005-0000-0000-00003E330000}"/>
    <cellStyle name="Normal 3 2 2 3 2 3 3 2 2" xfId="13109" xr:uid="{00000000-0005-0000-0000-00003F330000}"/>
    <cellStyle name="Normal 3 2 2 3 2 3 3 2 2 2" xfId="13110" xr:uid="{00000000-0005-0000-0000-000040330000}"/>
    <cellStyle name="Normal 3 2 2 3 2 3 3 2 2 3" xfId="13111" xr:uid="{00000000-0005-0000-0000-000041330000}"/>
    <cellStyle name="Normal 3 2 2 3 2 3 3 2 3" xfId="13112" xr:uid="{00000000-0005-0000-0000-000042330000}"/>
    <cellStyle name="Normal 3 2 2 3 2 3 3 2 4" xfId="13113" xr:uid="{00000000-0005-0000-0000-000043330000}"/>
    <cellStyle name="Normal 3 2 2 3 2 3 3 3" xfId="13114" xr:uid="{00000000-0005-0000-0000-000044330000}"/>
    <cellStyle name="Normal 3 2 2 3 2 3 3 3 2" xfId="13115" xr:uid="{00000000-0005-0000-0000-000045330000}"/>
    <cellStyle name="Normal 3 2 2 3 2 3 3 3 2 2" xfId="13116" xr:uid="{00000000-0005-0000-0000-000046330000}"/>
    <cellStyle name="Normal 3 2 2 3 2 3 3 3 2 3" xfId="13117" xr:uid="{00000000-0005-0000-0000-000047330000}"/>
    <cellStyle name="Normal 3 2 2 3 2 3 3 3 3" xfId="13118" xr:uid="{00000000-0005-0000-0000-000048330000}"/>
    <cellStyle name="Normal 3 2 2 3 2 3 3 3 4" xfId="13119" xr:uid="{00000000-0005-0000-0000-000049330000}"/>
    <cellStyle name="Normal 3 2 2 3 2 3 3 4" xfId="13120" xr:uid="{00000000-0005-0000-0000-00004A330000}"/>
    <cellStyle name="Normal 3 2 2 3 2 3 3 4 2" xfId="13121" xr:uid="{00000000-0005-0000-0000-00004B330000}"/>
    <cellStyle name="Normal 3 2 2 3 2 3 3 4 2 2" xfId="13122" xr:uid="{00000000-0005-0000-0000-00004C330000}"/>
    <cellStyle name="Normal 3 2 2 3 2 3 3 4 2 3" xfId="13123" xr:uid="{00000000-0005-0000-0000-00004D330000}"/>
    <cellStyle name="Normal 3 2 2 3 2 3 3 4 3" xfId="13124" xr:uid="{00000000-0005-0000-0000-00004E330000}"/>
    <cellStyle name="Normal 3 2 2 3 2 3 3 4 4" xfId="13125" xr:uid="{00000000-0005-0000-0000-00004F330000}"/>
    <cellStyle name="Normal 3 2 2 3 2 3 3 5" xfId="13126" xr:uid="{00000000-0005-0000-0000-000050330000}"/>
    <cellStyle name="Normal 3 2 2 3 2 3 3 5 2" xfId="13127" xr:uid="{00000000-0005-0000-0000-000051330000}"/>
    <cellStyle name="Normal 3 2 2 3 2 3 3 5 3" xfId="13128" xr:uid="{00000000-0005-0000-0000-000052330000}"/>
    <cellStyle name="Normal 3 2 2 3 2 3 3 6" xfId="13129" xr:uid="{00000000-0005-0000-0000-000053330000}"/>
    <cellStyle name="Normal 3 2 2 3 2 3 3 6 2" xfId="13130" xr:uid="{00000000-0005-0000-0000-000054330000}"/>
    <cellStyle name="Normal 3 2 2 3 2 3 3 6 3" xfId="13131" xr:uid="{00000000-0005-0000-0000-000055330000}"/>
    <cellStyle name="Normal 3 2 2 3 2 3 3 7" xfId="13132" xr:uid="{00000000-0005-0000-0000-000056330000}"/>
    <cellStyle name="Normal 3 2 2 3 2 3 3 8" xfId="13133" xr:uid="{00000000-0005-0000-0000-000057330000}"/>
    <cellStyle name="Normal 3 2 2 3 2 3 3 9" xfId="13134" xr:uid="{00000000-0005-0000-0000-000058330000}"/>
    <cellStyle name="Normal 3 2 2 3 2 3 4" xfId="13135" xr:uid="{00000000-0005-0000-0000-000059330000}"/>
    <cellStyle name="Normal 3 2 2 3 2 3 4 2" xfId="13136" xr:uid="{00000000-0005-0000-0000-00005A330000}"/>
    <cellStyle name="Normal 3 2 2 3 2 3 4 2 2" xfId="13137" xr:uid="{00000000-0005-0000-0000-00005B330000}"/>
    <cellStyle name="Normal 3 2 2 3 2 3 4 2 3" xfId="13138" xr:uid="{00000000-0005-0000-0000-00005C330000}"/>
    <cellStyle name="Normal 3 2 2 3 2 3 4 3" xfId="13139" xr:uid="{00000000-0005-0000-0000-00005D330000}"/>
    <cellStyle name="Normal 3 2 2 3 2 3 4 4" xfId="13140" xr:uid="{00000000-0005-0000-0000-00005E330000}"/>
    <cellStyle name="Normal 3 2 2 3 2 3 5" xfId="13141" xr:uid="{00000000-0005-0000-0000-00005F330000}"/>
    <cellStyle name="Normal 3 2 2 3 2 3 5 2" xfId="13142" xr:uid="{00000000-0005-0000-0000-000060330000}"/>
    <cellStyle name="Normal 3 2 2 3 2 3 5 2 2" xfId="13143" xr:uid="{00000000-0005-0000-0000-000061330000}"/>
    <cellStyle name="Normal 3 2 2 3 2 3 5 2 3" xfId="13144" xr:uid="{00000000-0005-0000-0000-000062330000}"/>
    <cellStyle name="Normal 3 2 2 3 2 3 5 3" xfId="13145" xr:uid="{00000000-0005-0000-0000-000063330000}"/>
    <cellStyle name="Normal 3 2 2 3 2 3 5 4" xfId="13146" xr:uid="{00000000-0005-0000-0000-000064330000}"/>
    <cellStyle name="Normal 3 2 2 3 2 3 6" xfId="13147" xr:uid="{00000000-0005-0000-0000-000065330000}"/>
    <cellStyle name="Normal 3 2 2 3 2 3 6 2" xfId="13148" xr:uid="{00000000-0005-0000-0000-000066330000}"/>
    <cellStyle name="Normal 3 2 2 3 2 3 6 2 2" xfId="13149" xr:uid="{00000000-0005-0000-0000-000067330000}"/>
    <cellStyle name="Normal 3 2 2 3 2 3 6 2 3" xfId="13150" xr:uid="{00000000-0005-0000-0000-000068330000}"/>
    <cellStyle name="Normal 3 2 2 3 2 3 6 3" xfId="13151" xr:uid="{00000000-0005-0000-0000-000069330000}"/>
    <cellStyle name="Normal 3 2 2 3 2 3 6 4" xfId="13152" xr:uid="{00000000-0005-0000-0000-00006A330000}"/>
    <cellStyle name="Normal 3 2 2 3 2 3 7" xfId="13153" xr:uid="{00000000-0005-0000-0000-00006B330000}"/>
    <cellStyle name="Normal 3 2 2 3 2 3 7 2" xfId="13154" xr:uid="{00000000-0005-0000-0000-00006C330000}"/>
    <cellStyle name="Normal 3 2 2 3 2 3 7 3" xfId="13155" xr:uid="{00000000-0005-0000-0000-00006D330000}"/>
    <cellStyle name="Normal 3 2 2 3 2 3 8" xfId="13156" xr:uid="{00000000-0005-0000-0000-00006E330000}"/>
    <cellStyle name="Normal 3 2 2 3 2 3 8 2" xfId="13157" xr:uid="{00000000-0005-0000-0000-00006F330000}"/>
    <cellStyle name="Normal 3 2 2 3 2 3 8 3" xfId="13158" xr:uid="{00000000-0005-0000-0000-000070330000}"/>
    <cellStyle name="Normal 3 2 2 3 2 3 9" xfId="13159" xr:uid="{00000000-0005-0000-0000-000071330000}"/>
    <cellStyle name="Normal 3 2 2 3 2 4" xfId="13160" xr:uid="{00000000-0005-0000-0000-000072330000}"/>
    <cellStyle name="Normal 3 2 2 3 2 4 10" xfId="13161" xr:uid="{00000000-0005-0000-0000-000073330000}"/>
    <cellStyle name="Normal 3 2 2 3 2 4 2" xfId="13162" xr:uid="{00000000-0005-0000-0000-000074330000}"/>
    <cellStyle name="Normal 3 2 2 3 2 4 2 2" xfId="13163" xr:uid="{00000000-0005-0000-0000-000075330000}"/>
    <cellStyle name="Normal 3 2 2 3 2 4 2 2 2" xfId="13164" xr:uid="{00000000-0005-0000-0000-000076330000}"/>
    <cellStyle name="Normal 3 2 2 3 2 4 2 2 3" xfId="13165" xr:uid="{00000000-0005-0000-0000-000077330000}"/>
    <cellStyle name="Normal 3 2 2 3 2 4 2 3" xfId="13166" xr:uid="{00000000-0005-0000-0000-000078330000}"/>
    <cellStyle name="Normal 3 2 2 3 2 4 2 4" xfId="13167" xr:uid="{00000000-0005-0000-0000-000079330000}"/>
    <cellStyle name="Normal 3 2 2 3 2 4 3" xfId="13168" xr:uid="{00000000-0005-0000-0000-00007A330000}"/>
    <cellStyle name="Normal 3 2 2 3 2 4 3 2" xfId="13169" xr:uid="{00000000-0005-0000-0000-00007B330000}"/>
    <cellStyle name="Normal 3 2 2 3 2 4 3 2 2" xfId="13170" xr:uid="{00000000-0005-0000-0000-00007C330000}"/>
    <cellStyle name="Normal 3 2 2 3 2 4 3 2 3" xfId="13171" xr:uid="{00000000-0005-0000-0000-00007D330000}"/>
    <cellStyle name="Normal 3 2 2 3 2 4 3 3" xfId="13172" xr:uid="{00000000-0005-0000-0000-00007E330000}"/>
    <cellStyle name="Normal 3 2 2 3 2 4 3 4" xfId="13173" xr:uid="{00000000-0005-0000-0000-00007F330000}"/>
    <cellStyle name="Normal 3 2 2 3 2 4 4" xfId="13174" xr:uid="{00000000-0005-0000-0000-000080330000}"/>
    <cellStyle name="Normal 3 2 2 3 2 4 4 2" xfId="13175" xr:uid="{00000000-0005-0000-0000-000081330000}"/>
    <cellStyle name="Normal 3 2 2 3 2 4 4 2 2" xfId="13176" xr:uid="{00000000-0005-0000-0000-000082330000}"/>
    <cellStyle name="Normal 3 2 2 3 2 4 4 2 3" xfId="13177" xr:uid="{00000000-0005-0000-0000-000083330000}"/>
    <cellStyle name="Normal 3 2 2 3 2 4 4 3" xfId="13178" xr:uid="{00000000-0005-0000-0000-000084330000}"/>
    <cellStyle name="Normal 3 2 2 3 2 4 4 4" xfId="13179" xr:uid="{00000000-0005-0000-0000-000085330000}"/>
    <cellStyle name="Normal 3 2 2 3 2 4 5" xfId="13180" xr:uid="{00000000-0005-0000-0000-000086330000}"/>
    <cellStyle name="Normal 3 2 2 3 2 4 5 2" xfId="13181" xr:uid="{00000000-0005-0000-0000-000087330000}"/>
    <cellStyle name="Normal 3 2 2 3 2 4 5 2 2" xfId="13182" xr:uid="{00000000-0005-0000-0000-000088330000}"/>
    <cellStyle name="Normal 3 2 2 3 2 4 5 2 3" xfId="13183" xr:uid="{00000000-0005-0000-0000-000089330000}"/>
    <cellStyle name="Normal 3 2 2 3 2 4 5 3" xfId="13184" xr:uid="{00000000-0005-0000-0000-00008A330000}"/>
    <cellStyle name="Normal 3 2 2 3 2 4 5 4" xfId="13185" xr:uid="{00000000-0005-0000-0000-00008B330000}"/>
    <cellStyle name="Normal 3 2 2 3 2 4 6" xfId="13186" xr:uid="{00000000-0005-0000-0000-00008C330000}"/>
    <cellStyle name="Normal 3 2 2 3 2 4 6 2" xfId="13187" xr:uid="{00000000-0005-0000-0000-00008D330000}"/>
    <cellStyle name="Normal 3 2 2 3 2 4 6 3" xfId="13188" xr:uid="{00000000-0005-0000-0000-00008E330000}"/>
    <cellStyle name="Normal 3 2 2 3 2 4 7" xfId="13189" xr:uid="{00000000-0005-0000-0000-00008F330000}"/>
    <cellStyle name="Normal 3 2 2 3 2 4 7 2" xfId="13190" xr:uid="{00000000-0005-0000-0000-000090330000}"/>
    <cellStyle name="Normal 3 2 2 3 2 4 7 3" xfId="13191" xr:uid="{00000000-0005-0000-0000-000091330000}"/>
    <cellStyle name="Normal 3 2 2 3 2 4 8" xfId="13192" xr:uid="{00000000-0005-0000-0000-000092330000}"/>
    <cellStyle name="Normal 3 2 2 3 2 4 9" xfId="13193" xr:uid="{00000000-0005-0000-0000-000093330000}"/>
    <cellStyle name="Normal 3 2 2 3 2 5" xfId="13194" xr:uid="{00000000-0005-0000-0000-000094330000}"/>
    <cellStyle name="Normal 3 2 2 3 2 5 2" xfId="13195" xr:uid="{00000000-0005-0000-0000-000095330000}"/>
    <cellStyle name="Normal 3 2 2 3 2 5 2 2" xfId="13196" xr:uid="{00000000-0005-0000-0000-000096330000}"/>
    <cellStyle name="Normal 3 2 2 3 2 5 2 2 2" xfId="13197" xr:uid="{00000000-0005-0000-0000-000097330000}"/>
    <cellStyle name="Normal 3 2 2 3 2 5 2 2 3" xfId="13198" xr:uid="{00000000-0005-0000-0000-000098330000}"/>
    <cellStyle name="Normal 3 2 2 3 2 5 2 3" xfId="13199" xr:uid="{00000000-0005-0000-0000-000099330000}"/>
    <cellStyle name="Normal 3 2 2 3 2 5 2 4" xfId="13200" xr:uid="{00000000-0005-0000-0000-00009A330000}"/>
    <cellStyle name="Normal 3 2 2 3 2 5 3" xfId="13201" xr:uid="{00000000-0005-0000-0000-00009B330000}"/>
    <cellStyle name="Normal 3 2 2 3 2 5 3 2" xfId="13202" xr:uid="{00000000-0005-0000-0000-00009C330000}"/>
    <cellStyle name="Normal 3 2 2 3 2 5 3 2 2" xfId="13203" xr:uid="{00000000-0005-0000-0000-00009D330000}"/>
    <cellStyle name="Normal 3 2 2 3 2 5 3 2 3" xfId="13204" xr:uid="{00000000-0005-0000-0000-00009E330000}"/>
    <cellStyle name="Normal 3 2 2 3 2 5 3 3" xfId="13205" xr:uid="{00000000-0005-0000-0000-00009F330000}"/>
    <cellStyle name="Normal 3 2 2 3 2 5 3 4" xfId="13206" xr:uid="{00000000-0005-0000-0000-0000A0330000}"/>
    <cellStyle name="Normal 3 2 2 3 2 5 4" xfId="13207" xr:uid="{00000000-0005-0000-0000-0000A1330000}"/>
    <cellStyle name="Normal 3 2 2 3 2 5 4 2" xfId="13208" xr:uid="{00000000-0005-0000-0000-0000A2330000}"/>
    <cellStyle name="Normal 3 2 2 3 2 5 4 2 2" xfId="13209" xr:uid="{00000000-0005-0000-0000-0000A3330000}"/>
    <cellStyle name="Normal 3 2 2 3 2 5 4 2 3" xfId="13210" xr:uid="{00000000-0005-0000-0000-0000A4330000}"/>
    <cellStyle name="Normal 3 2 2 3 2 5 4 3" xfId="13211" xr:uid="{00000000-0005-0000-0000-0000A5330000}"/>
    <cellStyle name="Normal 3 2 2 3 2 5 4 4" xfId="13212" xr:uid="{00000000-0005-0000-0000-0000A6330000}"/>
    <cellStyle name="Normal 3 2 2 3 2 5 5" xfId="13213" xr:uid="{00000000-0005-0000-0000-0000A7330000}"/>
    <cellStyle name="Normal 3 2 2 3 2 5 5 2" xfId="13214" xr:uid="{00000000-0005-0000-0000-0000A8330000}"/>
    <cellStyle name="Normal 3 2 2 3 2 5 5 3" xfId="13215" xr:uid="{00000000-0005-0000-0000-0000A9330000}"/>
    <cellStyle name="Normal 3 2 2 3 2 5 6" xfId="13216" xr:uid="{00000000-0005-0000-0000-0000AA330000}"/>
    <cellStyle name="Normal 3 2 2 3 2 5 6 2" xfId="13217" xr:uid="{00000000-0005-0000-0000-0000AB330000}"/>
    <cellStyle name="Normal 3 2 2 3 2 5 6 3" xfId="13218" xr:uid="{00000000-0005-0000-0000-0000AC330000}"/>
    <cellStyle name="Normal 3 2 2 3 2 5 7" xfId="13219" xr:uid="{00000000-0005-0000-0000-0000AD330000}"/>
    <cellStyle name="Normal 3 2 2 3 2 5 8" xfId="13220" xr:uid="{00000000-0005-0000-0000-0000AE330000}"/>
    <cellStyle name="Normal 3 2 2 3 2 5 9" xfId="13221" xr:uid="{00000000-0005-0000-0000-0000AF330000}"/>
    <cellStyle name="Normal 3 2 2 3 2 6" xfId="13222" xr:uid="{00000000-0005-0000-0000-0000B0330000}"/>
    <cellStyle name="Normal 3 2 2 3 2 6 2" xfId="13223" xr:uid="{00000000-0005-0000-0000-0000B1330000}"/>
    <cellStyle name="Normal 3 2 2 3 2 6 2 2" xfId="13224" xr:uid="{00000000-0005-0000-0000-0000B2330000}"/>
    <cellStyle name="Normal 3 2 2 3 2 6 2 3" xfId="13225" xr:uid="{00000000-0005-0000-0000-0000B3330000}"/>
    <cellStyle name="Normal 3 2 2 3 2 6 3" xfId="13226" xr:uid="{00000000-0005-0000-0000-0000B4330000}"/>
    <cellStyle name="Normal 3 2 2 3 2 6 4" xfId="13227" xr:uid="{00000000-0005-0000-0000-0000B5330000}"/>
    <cellStyle name="Normal 3 2 2 3 2 7" xfId="13228" xr:uid="{00000000-0005-0000-0000-0000B6330000}"/>
    <cellStyle name="Normal 3 2 2 3 2 7 2" xfId="13229" xr:uid="{00000000-0005-0000-0000-0000B7330000}"/>
    <cellStyle name="Normal 3 2 2 3 2 7 2 2" xfId="13230" xr:uid="{00000000-0005-0000-0000-0000B8330000}"/>
    <cellStyle name="Normal 3 2 2 3 2 7 2 3" xfId="13231" xr:uid="{00000000-0005-0000-0000-0000B9330000}"/>
    <cellStyle name="Normal 3 2 2 3 2 7 3" xfId="13232" xr:uid="{00000000-0005-0000-0000-0000BA330000}"/>
    <cellStyle name="Normal 3 2 2 3 2 7 4" xfId="13233" xr:uid="{00000000-0005-0000-0000-0000BB330000}"/>
    <cellStyle name="Normal 3 2 2 3 2 8" xfId="13234" xr:uid="{00000000-0005-0000-0000-0000BC330000}"/>
    <cellStyle name="Normal 3 2 2 3 2 8 2" xfId="13235" xr:uid="{00000000-0005-0000-0000-0000BD330000}"/>
    <cellStyle name="Normal 3 2 2 3 2 8 2 2" xfId="13236" xr:uid="{00000000-0005-0000-0000-0000BE330000}"/>
    <cellStyle name="Normal 3 2 2 3 2 8 2 3" xfId="13237" xr:uid="{00000000-0005-0000-0000-0000BF330000}"/>
    <cellStyle name="Normal 3 2 2 3 2 8 3" xfId="13238" xr:uid="{00000000-0005-0000-0000-0000C0330000}"/>
    <cellStyle name="Normal 3 2 2 3 2 8 4" xfId="13239" xr:uid="{00000000-0005-0000-0000-0000C1330000}"/>
    <cellStyle name="Normal 3 2 2 3 2 9" xfId="13240" xr:uid="{00000000-0005-0000-0000-0000C2330000}"/>
    <cellStyle name="Normal 3 2 2 3 2 9 2" xfId="13241" xr:uid="{00000000-0005-0000-0000-0000C3330000}"/>
    <cellStyle name="Normal 3 2 2 3 2 9 3" xfId="13242" xr:uid="{00000000-0005-0000-0000-0000C4330000}"/>
    <cellStyle name="Normal 3 2 2 3 3" xfId="13243" xr:uid="{00000000-0005-0000-0000-0000C5330000}"/>
    <cellStyle name="Normal 3 2 2 3 3 10" xfId="13244" xr:uid="{00000000-0005-0000-0000-0000C6330000}"/>
    <cellStyle name="Normal 3 2 2 3 3 11" xfId="13245" xr:uid="{00000000-0005-0000-0000-0000C7330000}"/>
    <cellStyle name="Normal 3 2 2 3 3 2" xfId="13246" xr:uid="{00000000-0005-0000-0000-0000C8330000}"/>
    <cellStyle name="Normal 3 2 2 3 3 2 10" xfId="13247" xr:uid="{00000000-0005-0000-0000-0000C9330000}"/>
    <cellStyle name="Normal 3 2 2 3 3 2 2" xfId="13248" xr:uid="{00000000-0005-0000-0000-0000CA330000}"/>
    <cellStyle name="Normal 3 2 2 3 3 2 2 2" xfId="13249" xr:uid="{00000000-0005-0000-0000-0000CB330000}"/>
    <cellStyle name="Normal 3 2 2 3 3 2 2 2 2" xfId="13250" xr:uid="{00000000-0005-0000-0000-0000CC330000}"/>
    <cellStyle name="Normal 3 2 2 3 3 2 2 2 3" xfId="13251" xr:uid="{00000000-0005-0000-0000-0000CD330000}"/>
    <cellStyle name="Normal 3 2 2 3 3 2 2 3" xfId="13252" xr:uid="{00000000-0005-0000-0000-0000CE330000}"/>
    <cellStyle name="Normal 3 2 2 3 3 2 2 4" xfId="13253" xr:uid="{00000000-0005-0000-0000-0000CF330000}"/>
    <cellStyle name="Normal 3 2 2 3 3 2 3" xfId="13254" xr:uid="{00000000-0005-0000-0000-0000D0330000}"/>
    <cellStyle name="Normal 3 2 2 3 3 2 3 2" xfId="13255" xr:uid="{00000000-0005-0000-0000-0000D1330000}"/>
    <cellStyle name="Normal 3 2 2 3 3 2 3 2 2" xfId="13256" xr:uid="{00000000-0005-0000-0000-0000D2330000}"/>
    <cellStyle name="Normal 3 2 2 3 3 2 3 2 3" xfId="13257" xr:uid="{00000000-0005-0000-0000-0000D3330000}"/>
    <cellStyle name="Normal 3 2 2 3 3 2 3 3" xfId="13258" xr:uid="{00000000-0005-0000-0000-0000D4330000}"/>
    <cellStyle name="Normal 3 2 2 3 3 2 3 4" xfId="13259" xr:uid="{00000000-0005-0000-0000-0000D5330000}"/>
    <cellStyle name="Normal 3 2 2 3 3 2 4" xfId="13260" xr:uid="{00000000-0005-0000-0000-0000D6330000}"/>
    <cellStyle name="Normal 3 2 2 3 3 2 4 2" xfId="13261" xr:uid="{00000000-0005-0000-0000-0000D7330000}"/>
    <cellStyle name="Normal 3 2 2 3 3 2 4 2 2" xfId="13262" xr:uid="{00000000-0005-0000-0000-0000D8330000}"/>
    <cellStyle name="Normal 3 2 2 3 3 2 4 2 3" xfId="13263" xr:uid="{00000000-0005-0000-0000-0000D9330000}"/>
    <cellStyle name="Normal 3 2 2 3 3 2 4 3" xfId="13264" xr:uid="{00000000-0005-0000-0000-0000DA330000}"/>
    <cellStyle name="Normal 3 2 2 3 3 2 4 4" xfId="13265" xr:uid="{00000000-0005-0000-0000-0000DB330000}"/>
    <cellStyle name="Normal 3 2 2 3 3 2 5" xfId="13266" xr:uid="{00000000-0005-0000-0000-0000DC330000}"/>
    <cellStyle name="Normal 3 2 2 3 3 2 5 2" xfId="13267" xr:uid="{00000000-0005-0000-0000-0000DD330000}"/>
    <cellStyle name="Normal 3 2 2 3 3 2 5 2 2" xfId="13268" xr:uid="{00000000-0005-0000-0000-0000DE330000}"/>
    <cellStyle name="Normal 3 2 2 3 3 2 5 2 3" xfId="13269" xr:uid="{00000000-0005-0000-0000-0000DF330000}"/>
    <cellStyle name="Normal 3 2 2 3 3 2 5 3" xfId="13270" xr:uid="{00000000-0005-0000-0000-0000E0330000}"/>
    <cellStyle name="Normal 3 2 2 3 3 2 5 4" xfId="13271" xr:uid="{00000000-0005-0000-0000-0000E1330000}"/>
    <cellStyle name="Normal 3 2 2 3 3 2 6" xfId="13272" xr:uid="{00000000-0005-0000-0000-0000E2330000}"/>
    <cellStyle name="Normal 3 2 2 3 3 2 6 2" xfId="13273" xr:uid="{00000000-0005-0000-0000-0000E3330000}"/>
    <cellStyle name="Normal 3 2 2 3 3 2 6 3" xfId="13274" xr:uid="{00000000-0005-0000-0000-0000E4330000}"/>
    <cellStyle name="Normal 3 2 2 3 3 2 7" xfId="13275" xr:uid="{00000000-0005-0000-0000-0000E5330000}"/>
    <cellStyle name="Normal 3 2 2 3 3 2 7 2" xfId="13276" xr:uid="{00000000-0005-0000-0000-0000E6330000}"/>
    <cellStyle name="Normal 3 2 2 3 3 2 7 3" xfId="13277" xr:uid="{00000000-0005-0000-0000-0000E7330000}"/>
    <cellStyle name="Normal 3 2 2 3 3 2 8" xfId="13278" xr:uid="{00000000-0005-0000-0000-0000E8330000}"/>
    <cellStyle name="Normal 3 2 2 3 3 2 9" xfId="13279" xr:uid="{00000000-0005-0000-0000-0000E9330000}"/>
    <cellStyle name="Normal 3 2 2 3 3 3" xfId="13280" xr:uid="{00000000-0005-0000-0000-0000EA330000}"/>
    <cellStyle name="Normal 3 2 2 3 3 3 2" xfId="13281" xr:uid="{00000000-0005-0000-0000-0000EB330000}"/>
    <cellStyle name="Normal 3 2 2 3 3 3 2 2" xfId="13282" xr:uid="{00000000-0005-0000-0000-0000EC330000}"/>
    <cellStyle name="Normal 3 2 2 3 3 3 2 2 2" xfId="13283" xr:uid="{00000000-0005-0000-0000-0000ED330000}"/>
    <cellStyle name="Normal 3 2 2 3 3 3 2 2 3" xfId="13284" xr:uid="{00000000-0005-0000-0000-0000EE330000}"/>
    <cellStyle name="Normal 3 2 2 3 3 3 2 3" xfId="13285" xr:uid="{00000000-0005-0000-0000-0000EF330000}"/>
    <cellStyle name="Normal 3 2 2 3 3 3 2 4" xfId="13286" xr:uid="{00000000-0005-0000-0000-0000F0330000}"/>
    <cellStyle name="Normal 3 2 2 3 3 3 3" xfId="13287" xr:uid="{00000000-0005-0000-0000-0000F1330000}"/>
    <cellStyle name="Normal 3 2 2 3 3 3 3 2" xfId="13288" xr:uid="{00000000-0005-0000-0000-0000F2330000}"/>
    <cellStyle name="Normal 3 2 2 3 3 3 3 2 2" xfId="13289" xr:uid="{00000000-0005-0000-0000-0000F3330000}"/>
    <cellStyle name="Normal 3 2 2 3 3 3 3 2 3" xfId="13290" xr:uid="{00000000-0005-0000-0000-0000F4330000}"/>
    <cellStyle name="Normal 3 2 2 3 3 3 3 3" xfId="13291" xr:uid="{00000000-0005-0000-0000-0000F5330000}"/>
    <cellStyle name="Normal 3 2 2 3 3 3 3 4" xfId="13292" xr:uid="{00000000-0005-0000-0000-0000F6330000}"/>
    <cellStyle name="Normal 3 2 2 3 3 3 4" xfId="13293" xr:uid="{00000000-0005-0000-0000-0000F7330000}"/>
    <cellStyle name="Normal 3 2 2 3 3 3 4 2" xfId="13294" xr:uid="{00000000-0005-0000-0000-0000F8330000}"/>
    <cellStyle name="Normal 3 2 2 3 3 3 4 2 2" xfId="13295" xr:uid="{00000000-0005-0000-0000-0000F9330000}"/>
    <cellStyle name="Normal 3 2 2 3 3 3 4 2 3" xfId="13296" xr:uid="{00000000-0005-0000-0000-0000FA330000}"/>
    <cellStyle name="Normal 3 2 2 3 3 3 4 3" xfId="13297" xr:uid="{00000000-0005-0000-0000-0000FB330000}"/>
    <cellStyle name="Normal 3 2 2 3 3 3 4 4" xfId="13298" xr:uid="{00000000-0005-0000-0000-0000FC330000}"/>
    <cellStyle name="Normal 3 2 2 3 3 3 5" xfId="13299" xr:uid="{00000000-0005-0000-0000-0000FD330000}"/>
    <cellStyle name="Normal 3 2 2 3 3 3 5 2" xfId="13300" xr:uid="{00000000-0005-0000-0000-0000FE330000}"/>
    <cellStyle name="Normal 3 2 2 3 3 3 5 3" xfId="13301" xr:uid="{00000000-0005-0000-0000-0000FF330000}"/>
    <cellStyle name="Normal 3 2 2 3 3 3 6" xfId="13302" xr:uid="{00000000-0005-0000-0000-000000340000}"/>
    <cellStyle name="Normal 3 2 2 3 3 3 6 2" xfId="13303" xr:uid="{00000000-0005-0000-0000-000001340000}"/>
    <cellStyle name="Normal 3 2 2 3 3 3 6 3" xfId="13304" xr:uid="{00000000-0005-0000-0000-000002340000}"/>
    <cellStyle name="Normal 3 2 2 3 3 3 7" xfId="13305" xr:uid="{00000000-0005-0000-0000-000003340000}"/>
    <cellStyle name="Normal 3 2 2 3 3 3 8" xfId="13306" xr:uid="{00000000-0005-0000-0000-000004340000}"/>
    <cellStyle name="Normal 3 2 2 3 3 3 9" xfId="13307" xr:uid="{00000000-0005-0000-0000-000005340000}"/>
    <cellStyle name="Normal 3 2 2 3 3 4" xfId="13308" xr:uid="{00000000-0005-0000-0000-000006340000}"/>
    <cellStyle name="Normal 3 2 2 3 3 4 2" xfId="13309" xr:uid="{00000000-0005-0000-0000-000007340000}"/>
    <cellStyle name="Normal 3 2 2 3 3 4 2 2" xfId="13310" xr:uid="{00000000-0005-0000-0000-000008340000}"/>
    <cellStyle name="Normal 3 2 2 3 3 4 2 3" xfId="13311" xr:uid="{00000000-0005-0000-0000-000009340000}"/>
    <cellStyle name="Normal 3 2 2 3 3 4 3" xfId="13312" xr:uid="{00000000-0005-0000-0000-00000A340000}"/>
    <cellStyle name="Normal 3 2 2 3 3 4 4" xfId="13313" xr:uid="{00000000-0005-0000-0000-00000B340000}"/>
    <cellStyle name="Normal 3 2 2 3 3 5" xfId="13314" xr:uid="{00000000-0005-0000-0000-00000C340000}"/>
    <cellStyle name="Normal 3 2 2 3 3 5 2" xfId="13315" xr:uid="{00000000-0005-0000-0000-00000D340000}"/>
    <cellStyle name="Normal 3 2 2 3 3 5 2 2" xfId="13316" xr:uid="{00000000-0005-0000-0000-00000E340000}"/>
    <cellStyle name="Normal 3 2 2 3 3 5 2 3" xfId="13317" xr:uid="{00000000-0005-0000-0000-00000F340000}"/>
    <cellStyle name="Normal 3 2 2 3 3 5 3" xfId="13318" xr:uid="{00000000-0005-0000-0000-000010340000}"/>
    <cellStyle name="Normal 3 2 2 3 3 5 4" xfId="13319" xr:uid="{00000000-0005-0000-0000-000011340000}"/>
    <cellStyle name="Normal 3 2 2 3 3 6" xfId="13320" xr:uid="{00000000-0005-0000-0000-000012340000}"/>
    <cellStyle name="Normal 3 2 2 3 3 6 2" xfId="13321" xr:uid="{00000000-0005-0000-0000-000013340000}"/>
    <cellStyle name="Normal 3 2 2 3 3 6 2 2" xfId="13322" xr:uid="{00000000-0005-0000-0000-000014340000}"/>
    <cellStyle name="Normal 3 2 2 3 3 6 2 3" xfId="13323" xr:uid="{00000000-0005-0000-0000-000015340000}"/>
    <cellStyle name="Normal 3 2 2 3 3 6 3" xfId="13324" xr:uid="{00000000-0005-0000-0000-000016340000}"/>
    <cellStyle name="Normal 3 2 2 3 3 6 4" xfId="13325" xr:uid="{00000000-0005-0000-0000-000017340000}"/>
    <cellStyle name="Normal 3 2 2 3 3 7" xfId="13326" xr:uid="{00000000-0005-0000-0000-000018340000}"/>
    <cellStyle name="Normal 3 2 2 3 3 7 2" xfId="13327" xr:uid="{00000000-0005-0000-0000-000019340000}"/>
    <cellStyle name="Normal 3 2 2 3 3 7 3" xfId="13328" xr:uid="{00000000-0005-0000-0000-00001A340000}"/>
    <cellStyle name="Normal 3 2 2 3 3 8" xfId="13329" xr:uid="{00000000-0005-0000-0000-00001B340000}"/>
    <cellStyle name="Normal 3 2 2 3 3 8 2" xfId="13330" xr:uid="{00000000-0005-0000-0000-00001C340000}"/>
    <cellStyle name="Normal 3 2 2 3 3 8 3" xfId="13331" xr:uid="{00000000-0005-0000-0000-00001D340000}"/>
    <cellStyle name="Normal 3 2 2 3 3 9" xfId="13332" xr:uid="{00000000-0005-0000-0000-00001E340000}"/>
    <cellStyle name="Normal 3 2 2 3 4" xfId="13333" xr:uid="{00000000-0005-0000-0000-00001F340000}"/>
    <cellStyle name="Normal 3 2 2 3 4 10" xfId="13334" xr:uid="{00000000-0005-0000-0000-000020340000}"/>
    <cellStyle name="Normal 3 2 2 3 4 11" xfId="13335" xr:uid="{00000000-0005-0000-0000-000021340000}"/>
    <cellStyle name="Normal 3 2 2 3 4 2" xfId="13336" xr:uid="{00000000-0005-0000-0000-000022340000}"/>
    <cellStyle name="Normal 3 2 2 3 4 2 10" xfId="13337" xr:uid="{00000000-0005-0000-0000-000023340000}"/>
    <cellStyle name="Normal 3 2 2 3 4 2 2" xfId="13338" xr:uid="{00000000-0005-0000-0000-000024340000}"/>
    <cellStyle name="Normal 3 2 2 3 4 2 2 2" xfId="13339" xr:uid="{00000000-0005-0000-0000-000025340000}"/>
    <cellStyle name="Normal 3 2 2 3 4 2 2 2 2" xfId="13340" xr:uid="{00000000-0005-0000-0000-000026340000}"/>
    <cellStyle name="Normal 3 2 2 3 4 2 2 2 3" xfId="13341" xr:uid="{00000000-0005-0000-0000-000027340000}"/>
    <cellStyle name="Normal 3 2 2 3 4 2 2 3" xfId="13342" xr:uid="{00000000-0005-0000-0000-000028340000}"/>
    <cellStyle name="Normal 3 2 2 3 4 2 2 4" xfId="13343" xr:uid="{00000000-0005-0000-0000-000029340000}"/>
    <cellStyle name="Normal 3 2 2 3 4 2 3" xfId="13344" xr:uid="{00000000-0005-0000-0000-00002A340000}"/>
    <cellStyle name="Normal 3 2 2 3 4 2 3 2" xfId="13345" xr:uid="{00000000-0005-0000-0000-00002B340000}"/>
    <cellStyle name="Normal 3 2 2 3 4 2 3 2 2" xfId="13346" xr:uid="{00000000-0005-0000-0000-00002C340000}"/>
    <cellStyle name="Normal 3 2 2 3 4 2 3 2 3" xfId="13347" xr:uid="{00000000-0005-0000-0000-00002D340000}"/>
    <cellStyle name="Normal 3 2 2 3 4 2 3 3" xfId="13348" xr:uid="{00000000-0005-0000-0000-00002E340000}"/>
    <cellStyle name="Normal 3 2 2 3 4 2 3 4" xfId="13349" xr:uid="{00000000-0005-0000-0000-00002F340000}"/>
    <cellStyle name="Normal 3 2 2 3 4 2 4" xfId="13350" xr:uid="{00000000-0005-0000-0000-000030340000}"/>
    <cellStyle name="Normal 3 2 2 3 4 2 4 2" xfId="13351" xr:uid="{00000000-0005-0000-0000-000031340000}"/>
    <cellStyle name="Normal 3 2 2 3 4 2 4 2 2" xfId="13352" xr:uid="{00000000-0005-0000-0000-000032340000}"/>
    <cellStyle name="Normal 3 2 2 3 4 2 4 2 3" xfId="13353" xr:uid="{00000000-0005-0000-0000-000033340000}"/>
    <cellStyle name="Normal 3 2 2 3 4 2 4 3" xfId="13354" xr:uid="{00000000-0005-0000-0000-000034340000}"/>
    <cellStyle name="Normal 3 2 2 3 4 2 4 4" xfId="13355" xr:uid="{00000000-0005-0000-0000-000035340000}"/>
    <cellStyle name="Normal 3 2 2 3 4 2 5" xfId="13356" xr:uid="{00000000-0005-0000-0000-000036340000}"/>
    <cellStyle name="Normal 3 2 2 3 4 2 5 2" xfId="13357" xr:uid="{00000000-0005-0000-0000-000037340000}"/>
    <cellStyle name="Normal 3 2 2 3 4 2 5 2 2" xfId="13358" xr:uid="{00000000-0005-0000-0000-000038340000}"/>
    <cellStyle name="Normal 3 2 2 3 4 2 5 2 3" xfId="13359" xr:uid="{00000000-0005-0000-0000-000039340000}"/>
    <cellStyle name="Normal 3 2 2 3 4 2 5 3" xfId="13360" xr:uid="{00000000-0005-0000-0000-00003A340000}"/>
    <cellStyle name="Normal 3 2 2 3 4 2 5 4" xfId="13361" xr:uid="{00000000-0005-0000-0000-00003B340000}"/>
    <cellStyle name="Normal 3 2 2 3 4 2 6" xfId="13362" xr:uid="{00000000-0005-0000-0000-00003C340000}"/>
    <cellStyle name="Normal 3 2 2 3 4 2 6 2" xfId="13363" xr:uid="{00000000-0005-0000-0000-00003D340000}"/>
    <cellStyle name="Normal 3 2 2 3 4 2 6 3" xfId="13364" xr:uid="{00000000-0005-0000-0000-00003E340000}"/>
    <cellStyle name="Normal 3 2 2 3 4 2 7" xfId="13365" xr:uid="{00000000-0005-0000-0000-00003F340000}"/>
    <cellStyle name="Normal 3 2 2 3 4 2 7 2" xfId="13366" xr:uid="{00000000-0005-0000-0000-000040340000}"/>
    <cellStyle name="Normal 3 2 2 3 4 2 7 3" xfId="13367" xr:uid="{00000000-0005-0000-0000-000041340000}"/>
    <cellStyle name="Normal 3 2 2 3 4 2 8" xfId="13368" xr:uid="{00000000-0005-0000-0000-000042340000}"/>
    <cellStyle name="Normal 3 2 2 3 4 2 9" xfId="13369" xr:uid="{00000000-0005-0000-0000-000043340000}"/>
    <cellStyle name="Normal 3 2 2 3 4 3" xfId="13370" xr:uid="{00000000-0005-0000-0000-000044340000}"/>
    <cellStyle name="Normal 3 2 2 3 4 3 2" xfId="13371" xr:uid="{00000000-0005-0000-0000-000045340000}"/>
    <cellStyle name="Normal 3 2 2 3 4 3 2 2" xfId="13372" xr:uid="{00000000-0005-0000-0000-000046340000}"/>
    <cellStyle name="Normal 3 2 2 3 4 3 2 2 2" xfId="13373" xr:uid="{00000000-0005-0000-0000-000047340000}"/>
    <cellStyle name="Normal 3 2 2 3 4 3 2 2 3" xfId="13374" xr:uid="{00000000-0005-0000-0000-000048340000}"/>
    <cellStyle name="Normal 3 2 2 3 4 3 2 3" xfId="13375" xr:uid="{00000000-0005-0000-0000-000049340000}"/>
    <cellStyle name="Normal 3 2 2 3 4 3 2 4" xfId="13376" xr:uid="{00000000-0005-0000-0000-00004A340000}"/>
    <cellStyle name="Normal 3 2 2 3 4 3 3" xfId="13377" xr:uid="{00000000-0005-0000-0000-00004B340000}"/>
    <cellStyle name="Normal 3 2 2 3 4 3 3 2" xfId="13378" xr:uid="{00000000-0005-0000-0000-00004C340000}"/>
    <cellStyle name="Normal 3 2 2 3 4 3 3 2 2" xfId="13379" xr:uid="{00000000-0005-0000-0000-00004D340000}"/>
    <cellStyle name="Normal 3 2 2 3 4 3 3 2 3" xfId="13380" xr:uid="{00000000-0005-0000-0000-00004E340000}"/>
    <cellStyle name="Normal 3 2 2 3 4 3 3 3" xfId="13381" xr:uid="{00000000-0005-0000-0000-00004F340000}"/>
    <cellStyle name="Normal 3 2 2 3 4 3 3 4" xfId="13382" xr:uid="{00000000-0005-0000-0000-000050340000}"/>
    <cellStyle name="Normal 3 2 2 3 4 3 4" xfId="13383" xr:uid="{00000000-0005-0000-0000-000051340000}"/>
    <cellStyle name="Normal 3 2 2 3 4 3 4 2" xfId="13384" xr:uid="{00000000-0005-0000-0000-000052340000}"/>
    <cellStyle name="Normal 3 2 2 3 4 3 4 2 2" xfId="13385" xr:uid="{00000000-0005-0000-0000-000053340000}"/>
    <cellStyle name="Normal 3 2 2 3 4 3 4 2 3" xfId="13386" xr:uid="{00000000-0005-0000-0000-000054340000}"/>
    <cellStyle name="Normal 3 2 2 3 4 3 4 3" xfId="13387" xr:uid="{00000000-0005-0000-0000-000055340000}"/>
    <cellStyle name="Normal 3 2 2 3 4 3 4 4" xfId="13388" xr:uid="{00000000-0005-0000-0000-000056340000}"/>
    <cellStyle name="Normal 3 2 2 3 4 3 5" xfId="13389" xr:uid="{00000000-0005-0000-0000-000057340000}"/>
    <cellStyle name="Normal 3 2 2 3 4 3 5 2" xfId="13390" xr:uid="{00000000-0005-0000-0000-000058340000}"/>
    <cellStyle name="Normal 3 2 2 3 4 3 5 3" xfId="13391" xr:uid="{00000000-0005-0000-0000-000059340000}"/>
    <cellStyle name="Normal 3 2 2 3 4 3 6" xfId="13392" xr:uid="{00000000-0005-0000-0000-00005A340000}"/>
    <cellStyle name="Normal 3 2 2 3 4 3 6 2" xfId="13393" xr:uid="{00000000-0005-0000-0000-00005B340000}"/>
    <cellStyle name="Normal 3 2 2 3 4 3 6 3" xfId="13394" xr:uid="{00000000-0005-0000-0000-00005C340000}"/>
    <cellStyle name="Normal 3 2 2 3 4 3 7" xfId="13395" xr:uid="{00000000-0005-0000-0000-00005D340000}"/>
    <cellStyle name="Normal 3 2 2 3 4 3 8" xfId="13396" xr:uid="{00000000-0005-0000-0000-00005E340000}"/>
    <cellStyle name="Normal 3 2 2 3 4 3 9" xfId="13397" xr:uid="{00000000-0005-0000-0000-00005F340000}"/>
    <cellStyle name="Normal 3 2 2 3 4 4" xfId="13398" xr:uid="{00000000-0005-0000-0000-000060340000}"/>
    <cellStyle name="Normal 3 2 2 3 4 4 2" xfId="13399" xr:uid="{00000000-0005-0000-0000-000061340000}"/>
    <cellStyle name="Normal 3 2 2 3 4 4 2 2" xfId="13400" xr:uid="{00000000-0005-0000-0000-000062340000}"/>
    <cellStyle name="Normal 3 2 2 3 4 4 2 3" xfId="13401" xr:uid="{00000000-0005-0000-0000-000063340000}"/>
    <cellStyle name="Normal 3 2 2 3 4 4 3" xfId="13402" xr:uid="{00000000-0005-0000-0000-000064340000}"/>
    <cellStyle name="Normal 3 2 2 3 4 4 4" xfId="13403" xr:uid="{00000000-0005-0000-0000-000065340000}"/>
    <cellStyle name="Normal 3 2 2 3 4 5" xfId="13404" xr:uid="{00000000-0005-0000-0000-000066340000}"/>
    <cellStyle name="Normal 3 2 2 3 4 5 2" xfId="13405" xr:uid="{00000000-0005-0000-0000-000067340000}"/>
    <cellStyle name="Normal 3 2 2 3 4 5 2 2" xfId="13406" xr:uid="{00000000-0005-0000-0000-000068340000}"/>
    <cellStyle name="Normal 3 2 2 3 4 5 2 3" xfId="13407" xr:uid="{00000000-0005-0000-0000-000069340000}"/>
    <cellStyle name="Normal 3 2 2 3 4 5 3" xfId="13408" xr:uid="{00000000-0005-0000-0000-00006A340000}"/>
    <cellStyle name="Normal 3 2 2 3 4 5 4" xfId="13409" xr:uid="{00000000-0005-0000-0000-00006B340000}"/>
    <cellStyle name="Normal 3 2 2 3 4 6" xfId="13410" xr:uid="{00000000-0005-0000-0000-00006C340000}"/>
    <cellStyle name="Normal 3 2 2 3 4 6 2" xfId="13411" xr:uid="{00000000-0005-0000-0000-00006D340000}"/>
    <cellStyle name="Normal 3 2 2 3 4 6 2 2" xfId="13412" xr:uid="{00000000-0005-0000-0000-00006E340000}"/>
    <cellStyle name="Normal 3 2 2 3 4 6 2 3" xfId="13413" xr:uid="{00000000-0005-0000-0000-00006F340000}"/>
    <cellStyle name="Normal 3 2 2 3 4 6 3" xfId="13414" xr:uid="{00000000-0005-0000-0000-000070340000}"/>
    <cellStyle name="Normal 3 2 2 3 4 6 4" xfId="13415" xr:uid="{00000000-0005-0000-0000-000071340000}"/>
    <cellStyle name="Normal 3 2 2 3 4 7" xfId="13416" xr:uid="{00000000-0005-0000-0000-000072340000}"/>
    <cellStyle name="Normal 3 2 2 3 4 7 2" xfId="13417" xr:uid="{00000000-0005-0000-0000-000073340000}"/>
    <cellStyle name="Normal 3 2 2 3 4 7 3" xfId="13418" xr:uid="{00000000-0005-0000-0000-000074340000}"/>
    <cellStyle name="Normal 3 2 2 3 4 8" xfId="13419" xr:uid="{00000000-0005-0000-0000-000075340000}"/>
    <cellStyle name="Normal 3 2 2 3 4 8 2" xfId="13420" xr:uid="{00000000-0005-0000-0000-000076340000}"/>
    <cellStyle name="Normal 3 2 2 3 4 8 3" xfId="13421" xr:uid="{00000000-0005-0000-0000-000077340000}"/>
    <cellStyle name="Normal 3 2 2 3 4 9" xfId="13422" xr:uid="{00000000-0005-0000-0000-000078340000}"/>
    <cellStyle name="Normal 3 2 2 3 5" xfId="13423" xr:uid="{00000000-0005-0000-0000-000079340000}"/>
    <cellStyle name="Normal 3 2 2 3 5 10" xfId="13424" xr:uid="{00000000-0005-0000-0000-00007A340000}"/>
    <cellStyle name="Normal 3 2 2 3 5 2" xfId="13425" xr:uid="{00000000-0005-0000-0000-00007B340000}"/>
    <cellStyle name="Normal 3 2 2 3 5 2 2" xfId="13426" xr:uid="{00000000-0005-0000-0000-00007C340000}"/>
    <cellStyle name="Normal 3 2 2 3 5 2 2 2" xfId="13427" xr:uid="{00000000-0005-0000-0000-00007D340000}"/>
    <cellStyle name="Normal 3 2 2 3 5 2 2 3" xfId="13428" xr:uid="{00000000-0005-0000-0000-00007E340000}"/>
    <cellStyle name="Normal 3 2 2 3 5 2 3" xfId="13429" xr:uid="{00000000-0005-0000-0000-00007F340000}"/>
    <cellStyle name="Normal 3 2 2 3 5 2 4" xfId="13430" xr:uid="{00000000-0005-0000-0000-000080340000}"/>
    <cellStyle name="Normal 3 2 2 3 5 3" xfId="13431" xr:uid="{00000000-0005-0000-0000-000081340000}"/>
    <cellStyle name="Normal 3 2 2 3 5 3 2" xfId="13432" xr:uid="{00000000-0005-0000-0000-000082340000}"/>
    <cellStyle name="Normal 3 2 2 3 5 3 2 2" xfId="13433" xr:uid="{00000000-0005-0000-0000-000083340000}"/>
    <cellStyle name="Normal 3 2 2 3 5 3 2 3" xfId="13434" xr:uid="{00000000-0005-0000-0000-000084340000}"/>
    <cellStyle name="Normal 3 2 2 3 5 3 3" xfId="13435" xr:uid="{00000000-0005-0000-0000-000085340000}"/>
    <cellStyle name="Normal 3 2 2 3 5 3 4" xfId="13436" xr:uid="{00000000-0005-0000-0000-000086340000}"/>
    <cellStyle name="Normal 3 2 2 3 5 4" xfId="13437" xr:uid="{00000000-0005-0000-0000-000087340000}"/>
    <cellStyle name="Normal 3 2 2 3 5 4 2" xfId="13438" xr:uid="{00000000-0005-0000-0000-000088340000}"/>
    <cellStyle name="Normal 3 2 2 3 5 4 2 2" xfId="13439" xr:uid="{00000000-0005-0000-0000-000089340000}"/>
    <cellStyle name="Normal 3 2 2 3 5 4 2 3" xfId="13440" xr:uid="{00000000-0005-0000-0000-00008A340000}"/>
    <cellStyle name="Normal 3 2 2 3 5 4 3" xfId="13441" xr:uid="{00000000-0005-0000-0000-00008B340000}"/>
    <cellStyle name="Normal 3 2 2 3 5 4 4" xfId="13442" xr:uid="{00000000-0005-0000-0000-00008C340000}"/>
    <cellStyle name="Normal 3 2 2 3 5 5" xfId="13443" xr:uid="{00000000-0005-0000-0000-00008D340000}"/>
    <cellStyle name="Normal 3 2 2 3 5 5 2" xfId="13444" xr:uid="{00000000-0005-0000-0000-00008E340000}"/>
    <cellStyle name="Normal 3 2 2 3 5 5 2 2" xfId="13445" xr:uid="{00000000-0005-0000-0000-00008F340000}"/>
    <cellStyle name="Normal 3 2 2 3 5 5 2 3" xfId="13446" xr:uid="{00000000-0005-0000-0000-000090340000}"/>
    <cellStyle name="Normal 3 2 2 3 5 5 3" xfId="13447" xr:uid="{00000000-0005-0000-0000-000091340000}"/>
    <cellStyle name="Normal 3 2 2 3 5 5 4" xfId="13448" xr:uid="{00000000-0005-0000-0000-000092340000}"/>
    <cellStyle name="Normal 3 2 2 3 5 6" xfId="13449" xr:uid="{00000000-0005-0000-0000-000093340000}"/>
    <cellStyle name="Normal 3 2 2 3 5 6 2" xfId="13450" xr:uid="{00000000-0005-0000-0000-000094340000}"/>
    <cellStyle name="Normal 3 2 2 3 5 6 3" xfId="13451" xr:uid="{00000000-0005-0000-0000-000095340000}"/>
    <cellStyle name="Normal 3 2 2 3 5 7" xfId="13452" xr:uid="{00000000-0005-0000-0000-000096340000}"/>
    <cellStyle name="Normal 3 2 2 3 5 7 2" xfId="13453" xr:uid="{00000000-0005-0000-0000-000097340000}"/>
    <cellStyle name="Normal 3 2 2 3 5 7 3" xfId="13454" xr:uid="{00000000-0005-0000-0000-000098340000}"/>
    <cellStyle name="Normal 3 2 2 3 5 8" xfId="13455" xr:uid="{00000000-0005-0000-0000-000099340000}"/>
    <cellStyle name="Normal 3 2 2 3 5 9" xfId="13456" xr:uid="{00000000-0005-0000-0000-00009A340000}"/>
    <cellStyle name="Normal 3 2 2 3 6" xfId="13457" xr:uid="{00000000-0005-0000-0000-00009B340000}"/>
    <cellStyle name="Normal 3 2 2 3 6 2" xfId="13458" xr:uid="{00000000-0005-0000-0000-00009C340000}"/>
    <cellStyle name="Normal 3 2 2 3 6 2 2" xfId="13459" xr:uid="{00000000-0005-0000-0000-00009D340000}"/>
    <cellStyle name="Normal 3 2 2 3 6 2 2 2" xfId="13460" xr:uid="{00000000-0005-0000-0000-00009E340000}"/>
    <cellStyle name="Normal 3 2 2 3 6 2 2 3" xfId="13461" xr:uid="{00000000-0005-0000-0000-00009F340000}"/>
    <cellStyle name="Normal 3 2 2 3 6 2 3" xfId="13462" xr:uid="{00000000-0005-0000-0000-0000A0340000}"/>
    <cellStyle name="Normal 3 2 2 3 6 2 4" xfId="13463" xr:uid="{00000000-0005-0000-0000-0000A1340000}"/>
    <cellStyle name="Normal 3 2 2 3 6 3" xfId="13464" xr:uid="{00000000-0005-0000-0000-0000A2340000}"/>
    <cellStyle name="Normal 3 2 2 3 6 3 2" xfId="13465" xr:uid="{00000000-0005-0000-0000-0000A3340000}"/>
    <cellStyle name="Normal 3 2 2 3 6 3 2 2" xfId="13466" xr:uid="{00000000-0005-0000-0000-0000A4340000}"/>
    <cellStyle name="Normal 3 2 2 3 6 3 2 3" xfId="13467" xr:uid="{00000000-0005-0000-0000-0000A5340000}"/>
    <cellStyle name="Normal 3 2 2 3 6 3 3" xfId="13468" xr:uid="{00000000-0005-0000-0000-0000A6340000}"/>
    <cellStyle name="Normal 3 2 2 3 6 3 4" xfId="13469" xr:uid="{00000000-0005-0000-0000-0000A7340000}"/>
    <cellStyle name="Normal 3 2 2 3 6 4" xfId="13470" xr:uid="{00000000-0005-0000-0000-0000A8340000}"/>
    <cellStyle name="Normal 3 2 2 3 6 4 2" xfId="13471" xr:uid="{00000000-0005-0000-0000-0000A9340000}"/>
    <cellStyle name="Normal 3 2 2 3 6 4 2 2" xfId="13472" xr:uid="{00000000-0005-0000-0000-0000AA340000}"/>
    <cellStyle name="Normal 3 2 2 3 6 4 2 3" xfId="13473" xr:uid="{00000000-0005-0000-0000-0000AB340000}"/>
    <cellStyle name="Normal 3 2 2 3 6 4 3" xfId="13474" xr:uid="{00000000-0005-0000-0000-0000AC340000}"/>
    <cellStyle name="Normal 3 2 2 3 6 4 4" xfId="13475" xr:uid="{00000000-0005-0000-0000-0000AD340000}"/>
    <cellStyle name="Normal 3 2 2 3 6 5" xfId="13476" xr:uid="{00000000-0005-0000-0000-0000AE340000}"/>
    <cellStyle name="Normal 3 2 2 3 6 5 2" xfId="13477" xr:uid="{00000000-0005-0000-0000-0000AF340000}"/>
    <cellStyle name="Normal 3 2 2 3 6 5 3" xfId="13478" xr:uid="{00000000-0005-0000-0000-0000B0340000}"/>
    <cellStyle name="Normal 3 2 2 3 6 6" xfId="13479" xr:uid="{00000000-0005-0000-0000-0000B1340000}"/>
    <cellStyle name="Normal 3 2 2 3 6 6 2" xfId="13480" xr:uid="{00000000-0005-0000-0000-0000B2340000}"/>
    <cellStyle name="Normal 3 2 2 3 6 6 3" xfId="13481" xr:uid="{00000000-0005-0000-0000-0000B3340000}"/>
    <cellStyle name="Normal 3 2 2 3 6 7" xfId="13482" xr:uid="{00000000-0005-0000-0000-0000B4340000}"/>
    <cellStyle name="Normal 3 2 2 3 6 8" xfId="13483" xr:uid="{00000000-0005-0000-0000-0000B5340000}"/>
    <cellStyle name="Normal 3 2 2 3 6 9" xfId="13484" xr:uid="{00000000-0005-0000-0000-0000B6340000}"/>
    <cellStyle name="Normal 3 2 2 3 7" xfId="13485" xr:uid="{00000000-0005-0000-0000-0000B7340000}"/>
    <cellStyle name="Normal 3 2 2 3 7 2" xfId="13486" xr:uid="{00000000-0005-0000-0000-0000B8340000}"/>
    <cellStyle name="Normal 3 2 2 3 7 2 2" xfId="13487" xr:uid="{00000000-0005-0000-0000-0000B9340000}"/>
    <cellStyle name="Normal 3 2 2 3 7 2 3" xfId="13488" xr:uid="{00000000-0005-0000-0000-0000BA340000}"/>
    <cellStyle name="Normal 3 2 2 3 7 3" xfId="13489" xr:uid="{00000000-0005-0000-0000-0000BB340000}"/>
    <cellStyle name="Normal 3 2 2 3 7 4" xfId="13490" xr:uid="{00000000-0005-0000-0000-0000BC340000}"/>
    <cellStyle name="Normal 3 2 2 3 8" xfId="13491" xr:uid="{00000000-0005-0000-0000-0000BD340000}"/>
    <cellStyle name="Normal 3 2 2 3 8 2" xfId="13492" xr:uid="{00000000-0005-0000-0000-0000BE340000}"/>
    <cellStyle name="Normal 3 2 2 3 8 2 2" xfId="13493" xr:uid="{00000000-0005-0000-0000-0000BF340000}"/>
    <cellStyle name="Normal 3 2 2 3 8 2 3" xfId="13494" xr:uid="{00000000-0005-0000-0000-0000C0340000}"/>
    <cellStyle name="Normal 3 2 2 3 8 3" xfId="13495" xr:uid="{00000000-0005-0000-0000-0000C1340000}"/>
    <cellStyle name="Normal 3 2 2 3 8 4" xfId="13496" xr:uid="{00000000-0005-0000-0000-0000C2340000}"/>
    <cellStyle name="Normal 3 2 2 3 9" xfId="13497" xr:uid="{00000000-0005-0000-0000-0000C3340000}"/>
    <cellStyle name="Normal 3 2 2 3 9 2" xfId="13498" xr:uid="{00000000-0005-0000-0000-0000C4340000}"/>
    <cellStyle name="Normal 3 2 2 3 9 2 2" xfId="13499" xr:uid="{00000000-0005-0000-0000-0000C5340000}"/>
    <cellStyle name="Normal 3 2 2 3 9 2 3" xfId="13500" xr:uid="{00000000-0005-0000-0000-0000C6340000}"/>
    <cellStyle name="Normal 3 2 2 3 9 3" xfId="13501" xr:uid="{00000000-0005-0000-0000-0000C7340000}"/>
    <cellStyle name="Normal 3 2 2 3 9 4" xfId="13502" xr:uid="{00000000-0005-0000-0000-0000C8340000}"/>
    <cellStyle name="Normal 3 2 2 4" xfId="13503" xr:uid="{00000000-0005-0000-0000-0000C9340000}"/>
    <cellStyle name="Normal 3 2 2 4 10" xfId="13504" xr:uid="{00000000-0005-0000-0000-0000CA340000}"/>
    <cellStyle name="Normal 3 2 2 4 10 2" xfId="13505" xr:uid="{00000000-0005-0000-0000-0000CB340000}"/>
    <cellStyle name="Normal 3 2 2 4 10 3" xfId="13506" xr:uid="{00000000-0005-0000-0000-0000CC340000}"/>
    <cellStyle name="Normal 3 2 2 4 11" xfId="13507" xr:uid="{00000000-0005-0000-0000-0000CD340000}"/>
    <cellStyle name="Normal 3 2 2 4 12" xfId="13508" xr:uid="{00000000-0005-0000-0000-0000CE340000}"/>
    <cellStyle name="Normal 3 2 2 4 13" xfId="13509" xr:uid="{00000000-0005-0000-0000-0000CF340000}"/>
    <cellStyle name="Normal 3 2 2 4 2" xfId="13510" xr:uid="{00000000-0005-0000-0000-0000D0340000}"/>
    <cellStyle name="Normal 3 2 2 4 2 10" xfId="13511" xr:uid="{00000000-0005-0000-0000-0000D1340000}"/>
    <cellStyle name="Normal 3 2 2 4 2 11" xfId="13512" xr:uid="{00000000-0005-0000-0000-0000D2340000}"/>
    <cellStyle name="Normal 3 2 2 4 2 2" xfId="13513" xr:uid="{00000000-0005-0000-0000-0000D3340000}"/>
    <cellStyle name="Normal 3 2 2 4 2 2 10" xfId="13514" xr:uid="{00000000-0005-0000-0000-0000D4340000}"/>
    <cellStyle name="Normal 3 2 2 4 2 2 2" xfId="13515" xr:uid="{00000000-0005-0000-0000-0000D5340000}"/>
    <cellStyle name="Normal 3 2 2 4 2 2 2 2" xfId="13516" xr:uid="{00000000-0005-0000-0000-0000D6340000}"/>
    <cellStyle name="Normal 3 2 2 4 2 2 2 2 2" xfId="13517" xr:uid="{00000000-0005-0000-0000-0000D7340000}"/>
    <cellStyle name="Normal 3 2 2 4 2 2 2 2 3" xfId="13518" xr:uid="{00000000-0005-0000-0000-0000D8340000}"/>
    <cellStyle name="Normal 3 2 2 4 2 2 2 3" xfId="13519" xr:uid="{00000000-0005-0000-0000-0000D9340000}"/>
    <cellStyle name="Normal 3 2 2 4 2 2 2 4" xfId="13520" xr:uid="{00000000-0005-0000-0000-0000DA340000}"/>
    <cellStyle name="Normal 3 2 2 4 2 2 3" xfId="13521" xr:uid="{00000000-0005-0000-0000-0000DB340000}"/>
    <cellStyle name="Normal 3 2 2 4 2 2 3 2" xfId="13522" xr:uid="{00000000-0005-0000-0000-0000DC340000}"/>
    <cellStyle name="Normal 3 2 2 4 2 2 3 2 2" xfId="13523" xr:uid="{00000000-0005-0000-0000-0000DD340000}"/>
    <cellStyle name="Normal 3 2 2 4 2 2 3 2 3" xfId="13524" xr:uid="{00000000-0005-0000-0000-0000DE340000}"/>
    <cellStyle name="Normal 3 2 2 4 2 2 3 3" xfId="13525" xr:uid="{00000000-0005-0000-0000-0000DF340000}"/>
    <cellStyle name="Normal 3 2 2 4 2 2 3 4" xfId="13526" xr:uid="{00000000-0005-0000-0000-0000E0340000}"/>
    <cellStyle name="Normal 3 2 2 4 2 2 4" xfId="13527" xr:uid="{00000000-0005-0000-0000-0000E1340000}"/>
    <cellStyle name="Normal 3 2 2 4 2 2 4 2" xfId="13528" xr:uid="{00000000-0005-0000-0000-0000E2340000}"/>
    <cellStyle name="Normal 3 2 2 4 2 2 4 2 2" xfId="13529" xr:uid="{00000000-0005-0000-0000-0000E3340000}"/>
    <cellStyle name="Normal 3 2 2 4 2 2 4 2 3" xfId="13530" xr:uid="{00000000-0005-0000-0000-0000E4340000}"/>
    <cellStyle name="Normal 3 2 2 4 2 2 4 3" xfId="13531" xr:uid="{00000000-0005-0000-0000-0000E5340000}"/>
    <cellStyle name="Normal 3 2 2 4 2 2 4 4" xfId="13532" xr:uid="{00000000-0005-0000-0000-0000E6340000}"/>
    <cellStyle name="Normal 3 2 2 4 2 2 5" xfId="13533" xr:uid="{00000000-0005-0000-0000-0000E7340000}"/>
    <cellStyle name="Normal 3 2 2 4 2 2 5 2" xfId="13534" xr:uid="{00000000-0005-0000-0000-0000E8340000}"/>
    <cellStyle name="Normal 3 2 2 4 2 2 5 2 2" xfId="13535" xr:uid="{00000000-0005-0000-0000-0000E9340000}"/>
    <cellStyle name="Normal 3 2 2 4 2 2 5 2 3" xfId="13536" xr:uid="{00000000-0005-0000-0000-0000EA340000}"/>
    <cellStyle name="Normal 3 2 2 4 2 2 5 3" xfId="13537" xr:uid="{00000000-0005-0000-0000-0000EB340000}"/>
    <cellStyle name="Normal 3 2 2 4 2 2 5 4" xfId="13538" xr:uid="{00000000-0005-0000-0000-0000EC340000}"/>
    <cellStyle name="Normal 3 2 2 4 2 2 6" xfId="13539" xr:uid="{00000000-0005-0000-0000-0000ED340000}"/>
    <cellStyle name="Normal 3 2 2 4 2 2 6 2" xfId="13540" xr:uid="{00000000-0005-0000-0000-0000EE340000}"/>
    <cellStyle name="Normal 3 2 2 4 2 2 6 3" xfId="13541" xr:uid="{00000000-0005-0000-0000-0000EF340000}"/>
    <cellStyle name="Normal 3 2 2 4 2 2 7" xfId="13542" xr:uid="{00000000-0005-0000-0000-0000F0340000}"/>
    <cellStyle name="Normal 3 2 2 4 2 2 7 2" xfId="13543" xr:uid="{00000000-0005-0000-0000-0000F1340000}"/>
    <cellStyle name="Normal 3 2 2 4 2 2 7 3" xfId="13544" xr:uid="{00000000-0005-0000-0000-0000F2340000}"/>
    <cellStyle name="Normal 3 2 2 4 2 2 8" xfId="13545" xr:uid="{00000000-0005-0000-0000-0000F3340000}"/>
    <cellStyle name="Normal 3 2 2 4 2 2 9" xfId="13546" xr:uid="{00000000-0005-0000-0000-0000F4340000}"/>
    <cellStyle name="Normal 3 2 2 4 2 3" xfId="13547" xr:uid="{00000000-0005-0000-0000-0000F5340000}"/>
    <cellStyle name="Normal 3 2 2 4 2 3 2" xfId="13548" xr:uid="{00000000-0005-0000-0000-0000F6340000}"/>
    <cellStyle name="Normal 3 2 2 4 2 3 2 2" xfId="13549" xr:uid="{00000000-0005-0000-0000-0000F7340000}"/>
    <cellStyle name="Normal 3 2 2 4 2 3 2 2 2" xfId="13550" xr:uid="{00000000-0005-0000-0000-0000F8340000}"/>
    <cellStyle name="Normal 3 2 2 4 2 3 2 2 3" xfId="13551" xr:uid="{00000000-0005-0000-0000-0000F9340000}"/>
    <cellStyle name="Normal 3 2 2 4 2 3 2 3" xfId="13552" xr:uid="{00000000-0005-0000-0000-0000FA340000}"/>
    <cellStyle name="Normal 3 2 2 4 2 3 2 4" xfId="13553" xr:uid="{00000000-0005-0000-0000-0000FB340000}"/>
    <cellStyle name="Normal 3 2 2 4 2 3 3" xfId="13554" xr:uid="{00000000-0005-0000-0000-0000FC340000}"/>
    <cellStyle name="Normal 3 2 2 4 2 3 3 2" xfId="13555" xr:uid="{00000000-0005-0000-0000-0000FD340000}"/>
    <cellStyle name="Normal 3 2 2 4 2 3 3 2 2" xfId="13556" xr:uid="{00000000-0005-0000-0000-0000FE340000}"/>
    <cellStyle name="Normal 3 2 2 4 2 3 3 2 3" xfId="13557" xr:uid="{00000000-0005-0000-0000-0000FF340000}"/>
    <cellStyle name="Normal 3 2 2 4 2 3 3 3" xfId="13558" xr:uid="{00000000-0005-0000-0000-000000350000}"/>
    <cellStyle name="Normal 3 2 2 4 2 3 3 4" xfId="13559" xr:uid="{00000000-0005-0000-0000-000001350000}"/>
    <cellStyle name="Normal 3 2 2 4 2 3 4" xfId="13560" xr:uid="{00000000-0005-0000-0000-000002350000}"/>
    <cellStyle name="Normal 3 2 2 4 2 3 4 2" xfId="13561" xr:uid="{00000000-0005-0000-0000-000003350000}"/>
    <cellStyle name="Normal 3 2 2 4 2 3 4 2 2" xfId="13562" xr:uid="{00000000-0005-0000-0000-000004350000}"/>
    <cellStyle name="Normal 3 2 2 4 2 3 4 2 3" xfId="13563" xr:uid="{00000000-0005-0000-0000-000005350000}"/>
    <cellStyle name="Normal 3 2 2 4 2 3 4 3" xfId="13564" xr:uid="{00000000-0005-0000-0000-000006350000}"/>
    <cellStyle name="Normal 3 2 2 4 2 3 4 4" xfId="13565" xr:uid="{00000000-0005-0000-0000-000007350000}"/>
    <cellStyle name="Normal 3 2 2 4 2 3 5" xfId="13566" xr:uid="{00000000-0005-0000-0000-000008350000}"/>
    <cellStyle name="Normal 3 2 2 4 2 3 5 2" xfId="13567" xr:uid="{00000000-0005-0000-0000-000009350000}"/>
    <cellStyle name="Normal 3 2 2 4 2 3 5 3" xfId="13568" xr:uid="{00000000-0005-0000-0000-00000A350000}"/>
    <cellStyle name="Normal 3 2 2 4 2 3 6" xfId="13569" xr:uid="{00000000-0005-0000-0000-00000B350000}"/>
    <cellStyle name="Normal 3 2 2 4 2 3 6 2" xfId="13570" xr:uid="{00000000-0005-0000-0000-00000C350000}"/>
    <cellStyle name="Normal 3 2 2 4 2 3 6 3" xfId="13571" xr:uid="{00000000-0005-0000-0000-00000D350000}"/>
    <cellStyle name="Normal 3 2 2 4 2 3 7" xfId="13572" xr:uid="{00000000-0005-0000-0000-00000E350000}"/>
    <cellStyle name="Normal 3 2 2 4 2 3 8" xfId="13573" xr:uid="{00000000-0005-0000-0000-00000F350000}"/>
    <cellStyle name="Normal 3 2 2 4 2 3 9" xfId="13574" xr:uid="{00000000-0005-0000-0000-000010350000}"/>
    <cellStyle name="Normal 3 2 2 4 2 4" xfId="13575" xr:uid="{00000000-0005-0000-0000-000011350000}"/>
    <cellStyle name="Normal 3 2 2 4 2 4 2" xfId="13576" xr:uid="{00000000-0005-0000-0000-000012350000}"/>
    <cellStyle name="Normal 3 2 2 4 2 4 2 2" xfId="13577" xr:uid="{00000000-0005-0000-0000-000013350000}"/>
    <cellStyle name="Normal 3 2 2 4 2 4 2 3" xfId="13578" xr:uid="{00000000-0005-0000-0000-000014350000}"/>
    <cellStyle name="Normal 3 2 2 4 2 4 3" xfId="13579" xr:uid="{00000000-0005-0000-0000-000015350000}"/>
    <cellStyle name="Normal 3 2 2 4 2 4 4" xfId="13580" xr:uid="{00000000-0005-0000-0000-000016350000}"/>
    <cellStyle name="Normal 3 2 2 4 2 5" xfId="13581" xr:uid="{00000000-0005-0000-0000-000017350000}"/>
    <cellStyle name="Normal 3 2 2 4 2 5 2" xfId="13582" xr:uid="{00000000-0005-0000-0000-000018350000}"/>
    <cellStyle name="Normal 3 2 2 4 2 5 2 2" xfId="13583" xr:uid="{00000000-0005-0000-0000-000019350000}"/>
    <cellStyle name="Normal 3 2 2 4 2 5 2 3" xfId="13584" xr:uid="{00000000-0005-0000-0000-00001A350000}"/>
    <cellStyle name="Normal 3 2 2 4 2 5 3" xfId="13585" xr:uid="{00000000-0005-0000-0000-00001B350000}"/>
    <cellStyle name="Normal 3 2 2 4 2 5 4" xfId="13586" xr:uid="{00000000-0005-0000-0000-00001C350000}"/>
    <cellStyle name="Normal 3 2 2 4 2 6" xfId="13587" xr:uid="{00000000-0005-0000-0000-00001D350000}"/>
    <cellStyle name="Normal 3 2 2 4 2 6 2" xfId="13588" xr:uid="{00000000-0005-0000-0000-00001E350000}"/>
    <cellStyle name="Normal 3 2 2 4 2 6 2 2" xfId="13589" xr:uid="{00000000-0005-0000-0000-00001F350000}"/>
    <cellStyle name="Normal 3 2 2 4 2 6 2 3" xfId="13590" xr:uid="{00000000-0005-0000-0000-000020350000}"/>
    <cellStyle name="Normal 3 2 2 4 2 6 3" xfId="13591" xr:uid="{00000000-0005-0000-0000-000021350000}"/>
    <cellStyle name="Normal 3 2 2 4 2 6 4" xfId="13592" xr:uid="{00000000-0005-0000-0000-000022350000}"/>
    <cellStyle name="Normal 3 2 2 4 2 7" xfId="13593" xr:uid="{00000000-0005-0000-0000-000023350000}"/>
    <cellStyle name="Normal 3 2 2 4 2 7 2" xfId="13594" xr:uid="{00000000-0005-0000-0000-000024350000}"/>
    <cellStyle name="Normal 3 2 2 4 2 7 3" xfId="13595" xr:uid="{00000000-0005-0000-0000-000025350000}"/>
    <cellStyle name="Normal 3 2 2 4 2 8" xfId="13596" xr:uid="{00000000-0005-0000-0000-000026350000}"/>
    <cellStyle name="Normal 3 2 2 4 2 8 2" xfId="13597" xr:uid="{00000000-0005-0000-0000-000027350000}"/>
    <cellStyle name="Normal 3 2 2 4 2 8 3" xfId="13598" xr:uid="{00000000-0005-0000-0000-000028350000}"/>
    <cellStyle name="Normal 3 2 2 4 2 9" xfId="13599" xr:uid="{00000000-0005-0000-0000-000029350000}"/>
    <cellStyle name="Normal 3 2 2 4 3" xfId="13600" xr:uid="{00000000-0005-0000-0000-00002A350000}"/>
    <cellStyle name="Normal 3 2 2 4 3 10" xfId="13601" xr:uid="{00000000-0005-0000-0000-00002B350000}"/>
    <cellStyle name="Normal 3 2 2 4 3 11" xfId="13602" xr:uid="{00000000-0005-0000-0000-00002C350000}"/>
    <cellStyle name="Normal 3 2 2 4 3 2" xfId="13603" xr:uid="{00000000-0005-0000-0000-00002D350000}"/>
    <cellStyle name="Normal 3 2 2 4 3 2 10" xfId="13604" xr:uid="{00000000-0005-0000-0000-00002E350000}"/>
    <cellStyle name="Normal 3 2 2 4 3 2 2" xfId="13605" xr:uid="{00000000-0005-0000-0000-00002F350000}"/>
    <cellStyle name="Normal 3 2 2 4 3 2 2 2" xfId="13606" xr:uid="{00000000-0005-0000-0000-000030350000}"/>
    <cellStyle name="Normal 3 2 2 4 3 2 2 2 2" xfId="13607" xr:uid="{00000000-0005-0000-0000-000031350000}"/>
    <cellStyle name="Normal 3 2 2 4 3 2 2 2 3" xfId="13608" xr:uid="{00000000-0005-0000-0000-000032350000}"/>
    <cellStyle name="Normal 3 2 2 4 3 2 2 3" xfId="13609" xr:uid="{00000000-0005-0000-0000-000033350000}"/>
    <cellStyle name="Normal 3 2 2 4 3 2 2 4" xfId="13610" xr:uid="{00000000-0005-0000-0000-000034350000}"/>
    <cellStyle name="Normal 3 2 2 4 3 2 3" xfId="13611" xr:uid="{00000000-0005-0000-0000-000035350000}"/>
    <cellStyle name="Normal 3 2 2 4 3 2 3 2" xfId="13612" xr:uid="{00000000-0005-0000-0000-000036350000}"/>
    <cellStyle name="Normal 3 2 2 4 3 2 3 2 2" xfId="13613" xr:uid="{00000000-0005-0000-0000-000037350000}"/>
    <cellStyle name="Normal 3 2 2 4 3 2 3 2 3" xfId="13614" xr:uid="{00000000-0005-0000-0000-000038350000}"/>
    <cellStyle name="Normal 3 2 2 4 3 2 3 3" xfId="13615" xr:uid="{00000000-0005-0000-0000-000039350000}"/>
    <cellStyle name="Normal 3 2 2 4 3 2 3 4" xfId="13616" xr:uid="{00000000-0005-0000-0000-00003A350000}"/>
    <cellStyle name="Normal 3 2 2 4 3 2 4" xfId="13617" xr:uid="{00000000-0005-0000-0000-00003B350000}"/>
    <cellStyle name="Normal 3 2 2 4 3 2 4 2" xfId="13618" xr:uid="{00000000-0005-0000-0000-00003C350000}"/>
    <cellStyle name="Normal 3 2 2 4 3 2 4 2 2" xfId="13619" xr:uid="{00000000-0005-0000-0000-00003D350000}"/>
    <cellStyle name="Normal 3 2 2 4 3 2 4 2 3" xfId="13620" xr:uid="{00000000-0005-0000-0000-00003E350000}"/>
    <cellStyle name="Normal 3 2 2 4 3 2 4 3" xfId="13621" xr:uid="{00000000-0005-0000-0000-00003F350000}"/>
    <cellStyle name="Normal 3 2 2 4 3 2 4 4" xfId="13622" xr:uid="{00000000-0005-0000-0000-000040350000}"/>
    <cellStyle name="Normal 3 2 2 4 3 2 5" xfId="13623" xr:uid="{00000000-0005-0000-0000-000041350000}"/>
    <cellStyle name="Normal 3 2 2 4 3 2 5 2" xfId="13624" xr:uid="{00000000-0005-0000-0000-000042350000}"/>
    <cellStyle name="Normal 3 2 2 4 3 2 5 2 2" xfId="13625" xr:uid="{00000000-0005-0000-0000-000043350000}"/>
    <cellStyle name="Normal 3 2 2 4 3 2 5 2 3" xfId="13626" xr:uid="{00000000-0005-0000-0000-000044350000}"/>
    <cellStyle name="Normal 3 2 2 4 3 2 5 3" xfId="13627" xr:uid="{00000000-0005-0000-0000-000045350000}"/>
    <cellStyle name="Normal 3 2 2 4 3 2 5 4" xfId="13628" xr:uid="{00000000-0005-0000-0000-000046350000}"/>
    <cellStyle name="Normal 3 2 2 4 3 2 6" xfId="13629" xr:uid="{00000000-0005-0000-0000-000047350000}"/>
    <cellStyle name="Normal 3 2 2 4 3 2 6 2" xfId="13630" xr:uid="{00000000-0005-0000-0000-000048350000}"/>
    <cellStyle name="Normal 3 2 2 4 3 2 6 3" xfId="13631" xr:uid="{00000000-0005-0000-0000-000049350000}"/>
    <cellStyle name="Normal 3 2 2 4 3 2 7" xfId="13632" xr:uid="{00000000-0005-0000-0000-00004A350000}"/>
    <cellStyle name="Normal 3 2 2 4 3 2 7 2" xfId="13633" xr:uid="{00000000-0005-0000-0000-00004B350000}"/>
    <cellStyle name="Normal 3 2 2 4 3 2 7 3" xfId="13634" xr:uid="{00000000-0005-0000-0000-00004C350000}"/>
    <cellStyle name="Normal 3 2 2 4 3 2 8" xfId="13635" xr:uid="{00000000-0005-0000-0000-00004D350000}"/>
    <cellStyle name="Normal 3 2 2 4 3 2 9" xfId="13636" xr:uid="{00000000-0005-0000-0000-00004E350000}"/>
    <cellStyle name="Normal 3 2 2 4 3 3" xfId="13637" xr:uid="{00000000-0005-0000-0000-00004F350000}"/>
    <cellStyle name="Normal 3 2 2 4 3 3 2" xfId="13638" xr:uid="{00000000-0005-0000-0000-000050350000}"/>
    <cellStyle name="Normal 3 2 2 4 3 3 2 2" xfId="13639" xr:uid="{00000000-0005-0000-0000-000051350000}"/>
    <cellStyle name="Normal 3 2 2 4 3 3 2 2 2" xfId="13640" xr:uid="{00000000-0005-0000-0000-000052350000}"/>
    <cellStyle name="Normal 3 2 2 4 3 3 2 2 3" xfId="13641" xr:uid="{00000000-0005-0000-0000-000053350000}"/>
    <cellStyle name="Normal 3 2 2 4 3 3 2 3" xfId="13642" xr:uid="{00000000-0005-0000-0000-000054350000}"/>
    <cellStyle name="Normal 3 2 2 4 3 3 2 4" xfId="13643" xr:uid="{00000000-0005-0000-0000-000055350000}"/>
    <cellStyle name="Normal 3 2 2 4 3 3 3" xfId="13644" xr:uid="{00000000-0005-0000-0000-000056350000}"/>
    <cellStyle name="Normal 3 2 2 4 3 3 3 2" xfId="13645" xr:uid="{00000000-0005-0000-0000-000057350000}"/>
    <cellStyle name="Normal 3 2 2 4 3 3 3 2 2" xfId="13646" xr:uid="{00000000-0005-0000-0000-000058350000}"/>
    <cellStyle name="Normal 3 2 2 4 3 3 3 2 3" xfId="13647" xr:uid="{00000000-0005-0000-0000-000059350000}"/>
    <cellStyle name="Normal 3 2 2 4 3 3 3 3" xfId="13648" xr:uid="{00000000-0005-0000-0000-00005A350000}"/>
    <cellStyle name="Normal 3 2 2 4 3 3 3 4" xfId="13649" xr:uid="{00000000-0005-0000-0000-00005B350000}"/>
    <cellStyle name="Normal 3 2 2 4 3 3 4" xfId="13650" xr:uid="{00000000-0005-0000-0000-00005C350000}"/>
    <cellStyle name="Normal 3 2 2 4 3 3 4 2" xfId="13651" xr:uid="{00000000-0005-0000-0000-00005D350000}"/>
    <cellStyle name="Normal 3 2 2 4 3 3 4 2 2" xfId="13652" xr:uid="{00000000-0005-0000-0000-00005E350000}"/>
    <cellStyle name="Normal 3 2 2 4 3 3 4 2 3" xfId="13653" xr:uid="{00000000-0005-0000-0000-00005F350000}"/>
    <cellStyle name="Normal 3 2 2 4 3 3 4 3" xfId="13654" xr:uid="{00000000-0005-0000-0000-000060350000}"/>
    <cellStyle name="Normal 3 2 2 4 3 3 4 4" xfId="13655" xr:uid="{00000000-0005-0000-0000-000061350000}"/>
    <cellStyle name="Normal 3 2 2 4 3 3 5" xfId="13656" xr:uid="{00000000-0005-0000-0000-000062350000}"/>
    <cellStyle name="Normal 3 2 2 4 3 3 5 2" xfId="13657" xr:uid="{00000000-0005-0000-0000-000063350000}"/>
    <cellStyle name="Normal 3 2 2 4 3 3 5 3" xfId="13658" xr:uid="{00000000-0005-0000-0000-000064350000}"/>
    <cellStyle name="Normal 3 2 2 4 3 3 6" xfId="13659" xr:uid="{00000000-0005-0000-0000-000065350000}"/>
    <cellStyle name="Normal 3 2 2 4 3 3 6 2" xfId="13660" xr:uid="{00000000-0005-0000-0000-000066350000}"/>
    <cellStyle name="Normal 3 2 2 4 3 3 6 3" xfId="13661" xr:uid="{00000000-0005-0000-0000-000067350000}"/>
    <cellStyle name="Normal 3 2 2 4 3 3 7" xfId="13662" xr:uid="{00000000-0005-0000-0000-000068350000}"/>
    <cellStyle name="Normal 3 2 2 4 3 3 8" xfId="13663" xr:uid="{00000000-0005-0000-0000-000069350000}"/>
    <cellStyle name="Normal 3 2 2 4 3 3 9" xfId="13664" xr:uid="{00000000-0005-0000-0000-00006A350000}"/>
    <cellStyle name="Normal 3 2 2 4 3 4" xfId="13665" xr:uid="{00000000-0005-0000-0000-00006B350000}"/>
    <cellStyle name="Normal 3 2 2 4 3 4 2" xfId="13666" xr:uid="{00000000-0005-0000-0000-00006C350000}"/>
    <cellStyle name="Normal 3 2 2 4 3 4 2 2" xfId="13667" xr:uid="{00000000-0005-0000-0000-00006D350000}"/>
    <cellStyle name="Normal 3 2 2 4 3 4 2 3" xfId="13668" xr:uid="{00000000-0005-0000-0000-00006E350000}"/>
    <cellStyle name="Normal 3 2 2 4 3 4 3" xfId="13669" xr:uid="{00000000-0005-0000-0000-00006F350000}"/>
    <cellStyle name="Normal 3 2 2 4 3 4 4" xfId="13670" xr:uid="{00000000-0005-0000-0000-000070350000}"/>
    <cellStyle name="Normal 3 2 2 4 3 5" xfId="13671" xr:uid="{00000000-0005-0000-0000-000071350000}"/>
    <cellStyle name="Normal 3 2 2 4 3 5 2" xfId="13672" xr:uid="{00000000-0005-0000-0000-000072350000}"/>
    <cellStyle name="Normal 3 2 2 4 3 5 2 2" xfId="13673" xr:uid="{00000000-0005-0000-0000-000073350000}"/>
    <cellStyle name="Normal 3 2 2 4 3 5 2 3" xfId="13674" xr:uid="{00000000-0005-0000-0000-000074350000}"/>
    <cellStyle name="Normal 3 2 2 4 3 5 3" xfId="13675" xr:uid="{00000000-0005-0000-0000-000075350000}"/>
    <cellStyle name="Normal 3 2 2 4 3 5 4" xfId="13676" xr:uid="{00000000-0005-0000-0000-000076350000}"/>
    <cellStyle name="Normal 3 2 2 4 3 6" xfId="13677" xr:uid="{00000000-0005-0000-0000-000077350000}"/>
    <cellStyle name="Normal 3 2 2 4 3 6 2" xfId="13678" xr:uid="{00000000-0005-0000-0000-000078350000}"/>
    <cellStyle name="Normal 3 2 2 4 3 6 2 2" xfId="13679" xr:uid="{00000000-0005-0000-0000-000079350000}"/>
    <cellStyle name="Normal 3 2 2 4 3 6 2 3" xfId="13680" xr:uid="{00000000-0005-0000-0000-00007A350000}"/>
    <cellStyle name="Normal 3 2 2 4 3 6 3" xfId="13681" xr:uid="{00000000-0005-0000-0000-00007B350000}"/>
    <cellStyle name="Normal 3 2 2 4 3 6 4" xfId="13682" xr:uid="{00000000-0005-0000-0000-00007C350000}"/>
    <cellStyle name="Normal 3 2 2 4 3 7" xfId="13683" xr:uid="{00000000-0005-0000-0000-00007D350000}"/>
    <cellStyle name="Normal 3 2 2 4 3 7 2" xfId="13684" xr:uid="{00000000-0005-0000-0000-00007E350000}"/>
    <cellStyle name="Normal 3 2 2 4 3 7 3" xfId="13685" xr:uid="{00000000-0005-0000-0000-00007F350000}"/>
    <cellStyle name="Normal 3 2 2 4 3 8" xfId="13686" xr:uid="{00000000-0005-0000-0000-000080350000}"/>
    <cellStyle name="Normal 3 2 2 4 3 8 2" xfId="13687" xr:uid="{00000000-0005-0000-0000-000081350000}"/>
    <cellStyle name="Normal 3 2 2 4 3 8 3" xfId="13688" xr:uid="{00000000-0005-0000-0000-000082350000}"/>
    <cellStyle name="Normal 3 2 2 4 3 9" xfId="13689" xr:uid="{00000000-0005-0000-0000-000083350000}"/>
    <cellStyle name="Normal 3 2 2 4 4" xfId="13690" xr:uid="{00000000-0005-0000-0000-000084350000}"/>
    <cellStyle name="Normal 3 2 2 4 4 10" xfId="13691" xr:uid="{00000000-0005-0000-0000-000085350000}"/>
    <cellStyle name="Normal 3 2 2 4 4 2" xfId="13692" xr:uid="{00000000-0005-0000-0000-000086350000}"/>
    <cellStyle name="Normal 3 2 2 4 4 2 2" xfId="13693" xr:uid="{00000000-0005-0000-0000-000087350000}"/>
    <cellStyle name="Normal 3 2 2 4 4 2 2 2" xfId="13694" xr:uid="{00000000-0005-0000-0000-000088350000}"/>
    <cellStyle name="Normal 3 2 2 4 4 2 2 3" xfId="13695" xr:uid="{00000000-0005-0000-0000-000089350000}"/>
    <cellStyle name="Normal 3 2 2 4 4 2 3" xfId="13696" xr:uid="{00000000-0005-0000-0000-00008A350000}"/>
    <cellStyle name="Normal 3 2 2 4 4 2 4" xfId="13697" xr:uid="{00000000-0005-0000-0000-00008B350000}"/>
    <cellStyle name="Normal 3 2 2 4 4 3" xfId="13698" xr:uid="{00000000-0005-0000-0000-00008C350000}"/>
    <cellStyle name="Normal 3 2 2 4 4 3 2" xfId="13699" xr:uid="{00000000-0005-0000-0000-00008D350000}"/>
    <cellStyle name="Normal 3 2 2 4 4 3 2 2" xfId="13700" xr:uid="{00000000-0005-0000-0000-00008E350000}"/>
    <cellStyle name="Normal 3 2 2 4 4 3 2 3" xfId="13701" xr:uid="{00000000-0005-0000-0000-00008F350000}"/>
    <cellStyle name="Normal 3 2 2 4 4 3 3" xfId="13702" xr:uid="{00000000-0005-0000-0000-000090350000}"/>
    <cellStyle name="Normal 3 2 2 4 4 3 4" xfId="13703" xr:uid="{00000000-0005-0000-0000-000091350000}"/>
    <cellStyle name="Normal 3 2 2 4 4 4" xfId="13704" xr:uid="{00000000-0005-0000-0000-000092350000}"/>
    <cellStyle name="Normal 3 2 2 4 4 4 2" xfId="13705" xr:uid="{00000000-0005-0000-0000-000093350000}"/>
    <cellStyle name="Normal 3 2 2 4 4 4 2 2" xfId="13706" xr:uid="{00000000-0005-0000-0000-000094350000}"/>
    <cellStyle name="Normal 3 2 2 4 4 4 2 3" xfId="13707" xr:uid="{00000000-0005-0000-0000-000095350000}"/>
    <cellStyle name="Normal 3 2 2 4 4 4 3" xfId="13708" xr:uid="{00000000-0005-0000-0000-000096350000}"/>
    <cellStyle name="Normal 3 2 2 4 4 4 4" xfId="13709" xr:uid="{00000000-0005-0000-0000-000097350000}"/>
    <cellStyle name="Normal 3 2 2 4 4 5" xfId="13710" xr:uid="{00000000-0005-0000-0000-000098350000}"/>
    <cellStyle name="Normal 3 2 2 4 4 5 2" xfId="13711" xr:uid="{00000000-0005-0000-0000-000099350000}"/>
    <cellStyle name="Normal 3 2 2 4 4 5 2 2" xfId="13712" xr:uid="{00000000-0005-0000-0000-00009A350000}"/>
    <cellStyle name="Normal 3 2 2 4 4 5 2 3" xfId="13713" xr:uid="{00000000-0005-0000-0000-00009B350000}"/>
    <cellStyle name="Normal 3 2 2 4 4 5 3" xfId="13714" xr:uid="{00000000-0005-0000-0000-00009C350000}"/>
    <cellStyle name="Normal 3 2 2 4 4 5 4" xfId="13715" xr:uid="{00000000-0005-0000-0000-00009D350000}"/>
    <cellStyle name="Normal 3 2 2 4 4 6" xfId="13716" xr:uid="{00000000-0005-0000-0000-00009E350000}"/>
    <cellStyle name="Normal 3 2 2 4 4 6 2" xfId="13717" xr:uid="{00000000-0005-0000-0000-00009F350000}"/>
    <cellStyle name="Normal 3 2 2 4 4 6 3" xfId="13718" xr:uid="{00000000-0005-0000-0000-0000A0350000}"/>
    <cellStyle name="Normal 3 2 2 4 4 7" xfId="13719" xr:uid="{00000000-0005-0000-0000-0000A1350000}"/>
    <cellStyle name="Normal 3 2 2 4 4 7 2" xfId="13720" xr:uid="{00000000-0005-0000-0000-0000A2350000}"/>
    <cellStyle name="Normal 3 2 2 4 4 7 3" xfId="13721" xr:uid="{00000000-0005-0000-0000-0000A3350000}"/>
    <cellStyle name="Normal 3 2 2 4 4 8" xfId="13722" xr:uid="{00000000-0005-0000-0000-0000A4350000}"/>
    <cellStyle name="Normal 3 2 2 4 4 9" xfId="13723" xr:uid="{00000000-0005-0000-0000-0000A5350000}"/>
    <cellStyle name="Normal 3 2 2 4 5" xfId="13724" xr:uid="{00000000-0005-0000-0000-0000A6350000}"/>
    <cellStyle name="Normal 3 2 2 4 5 2" xfId="13725" xr:uid="{00000000-0005-0000-0000-0000A7350000}"/>
    <cellStyle name="Normal 3 2 2 4 5 2 2" xfId="13726" xr:uid="{00000000-0005-0000-0000-0000A8350000}"/>
    <cellStyle name="Normal 3 2 2 4 5 2 2 2" xfId="13727" xr:uid="{00000000-0005-0000-0000-0000A9350000}"/>
    <cellStyle name="Normal 3 2 2 4 5 2 2 3" xfId="13728" xr:uid="{00000000-0005-0000-0000-0000AA350000}"/>
    <cellStyle name="Normal 3 2 2 4 5 2 3" xfId="13729" xr:uid="{00000000-0005-0000-0000-0000AB350000}"/>
    <cellStyle name="Normal 3 2 2 4 5 2 4" xfId="13730" xr:uid="{00000000-0005-0000-0000-0000AC350000}"/>
    <cellStyle name="Normal 3 2 2 4 5 3" xfId="13731" xr:uid="{00000000-0005-0000-0000-0000AD350000}"/>
    <cellStyle name="Normal 3 2 2 4 5 3 2" xfId="13732" xr:uid="{00000000-0005-0000-0000-0000AE350000}"/>
    <cellStyle name="Normal 3 2 2 4 5 3 2 2" xfId="13733" xr:uid="{00000000-0005-0000-0000-0000AF350000}"/>
    <cellStyle name="Normal 3 2 2 4 5 3 2 3" xfId="13734" xr:uid="{00000000-0005-0000-0000-0000B0350000}"/>
    <cellStyle name="Normal 3 2 2 4 5 3 3" xfId="13735" xr:uid="{00000000-0005-0000-0000-0000B1350000}"/>
    <cellStyle name="Normal 3 2 2 4 5 3 4" xfId="13736" xr:uid="{00000000-0005-0000-0000-0000B2350000}"/>
    <cellStyle name="Normal 3 2 2 4 5 4" xfId="13737" xr:uid="{00000000-0005-0000-0000-0000B3350000}"/>
    <cellStyle name="Normal 3 2 2 4 5 4 2" xfId="13738" xr:uid="{00000000-0005-0000-0000-0000B4350000}"/>
    <cellStyle name="Normal 3 2 2 4 5 4 2 2" xfId="13739" xr:uid="{00000000-0005-0000-0000-0000B5350000}"/>
    <cellStyle name="Normal 3 2 2 4 5 4 2 3" xfId="13740" xr:uid="{00000000-0005-0000-0000-0000B6350000}"/>
    <cellStyle name="Normal 3 2 2 4 5 4 3" xfId="13741" xr:uid="{00000000-0005-0000-0000-0000B7350000}"/>
    <cellStyle name="Normal 3 2 2 4 5 4 4" xfId="13742" xr:uid="{00000000-0005-0000-0000-0000B8350000}"/>
    <cellStyle name="Normal 3 2 2 4 5 5" xfId="13743" xr:uid="{00000000-0005-0000-0000-0000B9350000}"/>
    <cellStyle name="Normal 3 2 2 4 5 5 2" xfId="13744" xr:uid="{00000000-0005-0000-0000-0000BA350000}"/>
    <cellStyle name="Normal 3 2 2 4 5 5 3" xfId="13745" xr:uid="{00000000-0005-0000-0000-0000BB350000}"/>
    <cellStyle name="Normal 3 2 2 4 5 6" xfId="13746" xr:uid="{00000000-0005-0000-0000-0000BC350000}"/>
    <cellStyle name="Normal 3 2 2 4 5 6 2" xfId="13747" xr:uid="{00000000-0005-0000-0000-0000BD350000}"/>
    <cellStyle name="Normal 3 2 2 4 5 6 3" xfId="13748" xr:uid="{00000000-0005-0000-0000-0000BE350000}"/>
    <cellStyle name="Normal 3 2 2 4 5 7" xfId="13749" xr:uid="{00000000-0005-0000-0000-0000BF350000}"/>
    <cellStyle name="Normal 3 2 2 4 5 8" xfId="13750" xr:uid="{00000000-0005-0000-0000-0000C0350000}"/>
    <cellStyle name="Normal 3 2 2 4 5 9" xfId="13751" xr:uid="{00000000-0005-0000-0000-0000C1350000}"/>
    <cellStyle name="Normal 3 2 2 4 6" xfId="13752" xr:uid="{00000000-0005-0000-0000-0000C2350000}"/>
    <cellStyle name="Normal 3 2 2 4 6 2" xfId="13753" xr:uid="{00000000-0005-0000-0000-0000C3350000}"/>
    <cellStyle name="Normal 3 2 2 4 6 2 2" xfId="13754" xr:uid="{00000000-0005-0000-0000-0000C4350000}"/>
    <cellStyle name="Normal 3 2 2 4 6 2 3" xfId="13755" xr:uid="{00000000-0005-0000-0000-0000C5350000}"/>
    <cellStyle name="Normal 3 2 2 4 6 3" xfId="13756" xr:uid="{00000000-0005-0000-0000-0000C6350000}"/>
    <cellStyle name="Normal 3 2 2 4 6 4" xfId="13757" xr:uid="{00000000-0005-0000-0000-0000C7350000}"/>
    <cellStyle name="Normal 3 2 2 4 7" xfId="13758" xr:uid="{00000000-0005-0000-0000-0000C8350000}"/>
    <cellStyle name="Normal 3 2 2 4 7 2" xfId="13759" xr:uid="{00000000-0005-0000-0000-0000C9350000}"/>
    <cellStyle name="Normal 3 2 2 4 7 2 2" xfId="13760" xr:uid="{00000000-0005-0000-0000-0000CA350000}"/>
    <cellStyle name="Normal 3 2 2 4 7 2 3" xfId="13761" xr:uid="{00000000-0005-0000-0000-0000CB350000}"/>
    <cellStyle name="Normal 3 2 2 4 7 3" xfId="13762" xr:uid="{00000000-0005-0000-0000-0000CC350000}"/>
    <cellStyle name="Normal 3 2 2 4 7 4" xfId="13763" xr:uid="{00000000-0005-0000-0000-0000CD350000}"/>
    <cellStyle name="Normal 3 2 2 4 8" xfId="13764" xr:uid="{00000000-0005-0000-0000-0000CE350000}"/>
    <cellStyle name="Normal 3 2 2 4 8 2" xfId="13765" xr:uid="{00000000-0005-0000-0000-0000CF350000}"/>
    <cellStyle name="Normal 3 2 2 4 8 2 2" xfId="13766" xr:uid="{00000000-0005-0000-0000-0000D0350000}"/>
    <cellStyle name="Normal 3 2 2 4 8 2 3" xfId="13767" xr:uid="{00000000-0005-0000-0000-0000D1350000}"/>
    <cellStyle name="Normal 3 2 2 4 8 3" xfId="13768" xr:uid="{00000000-0005-0000-0000-0000D2350000}"/>
    <cellStyle name="Normal 3 2 2 4 8 4" xfId="13769" xr:uid="{00000000-0005-0000-0000-0000D3350000}"/>
    <cellStyle name="Normal 3 2 2 4 9" xfId="13770" xr:uid="{00000000-0005-0000-0000-0000D4350000}"/>
    <cellStyle name="Normal 3 2 2 4 9 2" xfId="13771" xr:uid="{00000000-0005-0000-0000-0000D5350000}"/>
    <cellStyle name="Normal 3 2 2 4 9 3" xfId="13772" xr:uid="{00000000-0005-0000-0000-0000D6350000}"/>
    <cellStyle name="Normal 3 2 2 5" xfId="13773" xr:uid="{00000000-0005-0000-0000-0000D7350000}"/>
    <cellStyle name="Normal 3 2 2 5 10" xfId="13774" xr:uid="{00000000-0005-0000-0000-0000D8350000}"/>
    <cellStyle name="Normal 3 2 2 5 11" xfId="13775" xr:uid="{00000000-0005-0000-0000-0000D9350000}"/>
    <cellStyle name="Normal 3 2 2 5 2" xfId="13776" xr:uid="{00000000-0005-0000-0000-0000DA350000}"/>
    <cellStyle name="Normal 3 2 2 5 2 10" xfId="13777" xr:uid="{00000000-0005-0000-0000-0000DB350000}"/>
    <cellStyle name="Normal 3 2 2 5 2 2" xfId="13778" xr:uid="{00000000-0005-0000-0000-0000DC350000}"/>
    <cellStyle name="Normal 3 2 2 5 2 2 2" xfId="13779" xr:uid="{00000000-0005-0000-0000-0000DD350000}"/>
    <cellStyle name="Normal 3 2 2 5 2 2 2 2" xfId="13780" xr:uid="{00000000-0005-0000-0000-0000DE350000}"/>
    <cellStyle name="Normal 3 2 2 5 2 2 2 3" xfId="13781" xr:uid="{00000000-0005-0000-0000-0000DF350000}"/>
    <cellStyle name="Normal 3 2 2 5 2 2 3" xfId="13782" xr:uid="{00000000-0005-0000-0000-0000E0350000}"/>
    <cellStyle name="Normal 3 2 2 5 2 2 4" xfId="13783" xr:uid="{00000000-0005-0000-0000-0000E1350000}"/>
    <cellStyle name="Normal 3 2 2 5 2 3" xfId="13784" xr:uid="{00000000-0005-0000-0000-0000E2350000}"/>
    <cellStyle name="Normal 3 2 2 5 2 3 2" xfId="13785" xr:uid="{00000000-0005-0000-0000-0000E3350000}"/>
    <cellStyle name="Normal 3 2 2 5 2 3 2 2" xfId="13786" xr:uid="{00000000-0005-0000-0000-0000E4350000}"/>
    <cellStyle name="Normal 3 2 2 5 2 3 2 3" xfId="13787" xr:uid="{00000000-0005-0000-0000-0000E5350000}"/>
    <cellStyle name="Normal 3 2 2 5 2 3 3" xfId="13788" xr:uid="{00000000-0005-0000-0000-0000E6350000}"/>
    <cellStyle name="Normal 3 2 2 5 2 3 4" xfId="13789" xr:uid="{00000000-0005-0000-0000-0000E7350000}"/>
    <cellStyle name="Normal 3 2 2 5 2 4" xfId="13790" xr:uid="{00000000-0005-0000-0000-0000E8350000}"/>
    <cellStyle name="Normal 3 2 2 5 2 4 2" xfId="13791" xr:uid="{00000000-0005-0000-0000-0000E9350000}"/>
    <cellStyle name="Normal 3 2 2 5 2 4 2 2" xfId="13792" xr:uid="{00000000-0005-0000-0000-0000EA350000}"/>
    <cellStyle name="Normal 3 2 2 5 2 4 2 3" xfId="13793" xr:uid="{00000000-0005-0000-0000-0000EB350000}"/>
    <cellStyle name="Normal 3 2 2 5 2 4 3" xfId="13794" xr:uid="{00000000-0005-0000-0000-0000EC350000}"/>
    <cellStyle name="Normal 3 2 2 5 2 4 4" xfId="13795" xr:uid="{00000000-0005-0000-0000-0000ED350000}"/>
    <cellStyle name="Normal 3 2 2 5 2 5" xfId="13796" xr:uid="{00000000-0005-0000-0000-0000EE350000}"/>
    <cellStyle name="Normal 3 2 2 5 2 5 2" xfId="13797" xr:uid="{00000000-0005-0000-0000-0000EF350000}"/>
    <cellStyle name="Normal 3 2 2 5 2 5 2 2" xfId="13798" xr:uid="{00000000-0005-0000-0000-0000F0350000}"/>
    <cellStyle name="Normal 3 2 2 5 2 5 2 3" xfId="13799" xr:uid="{00000000-0005-0000-0000-0000F1350000}"/>
    <cellStyle name="Normal 3 2 2 5 2 5 3" xfId="13800" xr:uid="{00000000-0005-0000-0000-0000F2350000}"/>
    <cellStyle name="Normal 3 2 2 5 2 5 4" xfId="13801" xr:uid="{00000000-0005-0000-0000-0000F3350000}"/>
    <cellStyle name="Normal 3 2 2 5 2 6" xfId="13802" xr:uid="{00000000-0005-0000-0000-0000F4350000}"/>
    <cellStyle name="Normal 3 2 2 5 2 6 2" xfId="13803" xr:uid="{00000000-0005-0000-0000-0000F5350000}"/>
    <cellStyle name="Normal 3 2 2 5 2 6 3" xfId="13804" xr:uid="{00000000-0005-0000-0000-0000F6350000}"/>
    <cellStyle name="Normal 3 2 2 5 2 7" xfId="13805" xr:uid="{00000000-0005-0000-0000-0000F7350000}"/>
    <cellStyle name="Normal 3 2 2 5 2 7 2" xfId="13806" xr:uid="{00000000-0005-0000-0000-0000F8350000}"/>
    <cellStyle name="Normal 3 2 2 5 2 7 3" xfId="13807" xr:uid="{00000000-0005-0000-0000-0000F9350000}"/>
    <cellStyle name="Normal 3 2 2 5 2 8" xfId="13808" xr:uid="{00000000-0005-0000-0000-0000FA350000}"/>
    <cellStyle name="Normal 3 2 2 5 2 9" xfId="13809" xr:uid="{00000000-0005-0000-0000-0000FB350000}"/>
    <cellStyle name="Normal 3 2 2 5 3" xfId="13810" xr:uid="{00000000-0005-0000-0000-0000FC350000}"/>
    <cellStyle name="Normal 3 2 2 5 3 2" xfId="13811" xr:uid="{00000000-0005-0000-0000-0000FD350000}"/>
    <cellStyle name="Normal 3 2 2 5 3 2 2" xfId="13812" xr:uid="{00000000-0005-0000-0000-0000FE350000}"/>
    <cellStyle name="Normal 3 2 2 5 3 2 2 2" xfId="13813" xr:uid="{00000000-0005-0000-0000-0000FF350000}"/>
    <cellStyle name="Normal 3 2 2 5 3 2 2 3" xfId="13814" xr:uid="{00000000-0005-0000-0000-000000360000}"/>
    <cellStyle name="Normal 3 2 2 5 3 2 3" xfId="13815" xr:uid="{00000000-0005-0000-0000-000001360000}"/>
    <cellStyle name="Normal 3 2 2 5 3 2 4" xfId="13816" xr:uid="{00000000-0005-0000-0000-000002360000}"/>
    <cellStyle name="Normal 3 2 2 5 3 3" xfId="13817" xr:uid="{00000000-0005-0000-0000-000003360000}"/>
    <cellStyle name="Normal 3 2 2 5 3 3 2" xfId="13818" xr:uid="{00000000-0005-0000-0000-000004360000}"/>
    <cellStyle name="Normal 3 2 2 5 3 3 2 2" xfId="13819" xr:uid="{00000000-0005-0000-0000-000005360000}"/>
    <cellStyle name="Normal 3 2 2 5 3 3 2 3" xfId="13820" xr:uid="{00000000-0005-0000-0000-000006360000}"/>
    <cellStyle name="Normal 3 2 2 5 3 3 3" xfId="13821" xr:uid="{00000000-0005-0000-0000-000007360000}"/>
    <cellStyle name="Normal 3 2 2 5 3 3 4" xfId="13822" xr:uid="{00000000-0005-0000-0000-000008360000}"/>
    <cellStyle name="Normal 3 2 2 5 3 4" xfId="13823" xr:uid="{00000000-0005-0000-0000-000009360000}"/>
    <cellStyle name="Normal 3 2 2 5 3 4 2" xfId="13824" xr:uid="{00000000-0005-0000-0000-00000A360000}"/>
    <cellStyle name="Normal 3 2 2 5 3 4 2 2" xfId="13825" xr:uid="{00000000-0005-0000-0000-00000B360000}"/>
    <cellStyle name="Normal 3 2 2 5 3 4 2 3" xfId="13826" xr:uid="{00000000-0005-0000-0000-00000C360000}"/>
    <cellStyle name="Normal 3 2 2 5 3 4 3" xfId="13827" xr:uid="{00000000-0005-0000-0000-00000D360000}"/>
    <cellStyle name="Normal 3 2 2 5 3 4 4" xfId="13828" xr:uid="{00000000-0005-0000-0000-00000E360000}"/>
    <cellStyle name="Normal 3 2 2 5 3 5" xfId="13829" xr:uid="{00000000-0005-0000-0000-00000F360000}"/>
    <cellStyle name="Normal 3 2 2 5 3 5 2" xfId="13830" xr:uid="{00000000-0005-0000-0000-000010360000}"/>
    <cellStyle name="Normal 3 2 2 5 3 5 3" xfId="13831" xr:uid="{00000000-0005-0000-0000-000011360000}"/>
    <cellStyle name="Normal 3 2 2 5 3 6" xfId="13832" xr:uid="{00000000-0005-0000-0000-000012360000}"/>
    <cellStyle name="Normal 3 2 2 5 3 6 2" xfId="13833" xr:uid="{00000000-0005-0000-0000-000013360000}"/>
    <cellStyle name="Normal 3 2 2 5 3 6 3" xfId="13834" xr:uid="{00000000-0005-0000-0000-000014360000}"/>
    <cellStyle name="Normal 3 2 2 5 3 7" xfId="13835" xr:uid="{00000000-0005-0000-0000-000015360000}"/>
    <cellStyle name="Normal 3 2 2 5 3 8" xfId="13836" xr:uid="{00000000-0005-0000-0000-000016360000}"/>
    <cellStyle name="Normal 3 2 2 5 3 9" xfId="13837" xr:uid="{00000000-0005-0000-0000-000017360000}"/>
    <cellStyle name="Normal 3 2 2 5 4" xfId="13838" xr:uid="{00000000-0005-0000-0000-000018360000}"/>
    <cellStyle name="Normal 3 2 2 5 4 2" xfId="13839" xr:uid="{00000000-0005-0000-0000-000019360000}"/>
    <cellStyle name="Normal 3 2 2 5 4 2 2" xfId="13840" xr:uid="{00000000-0005-0000-0000-00001A360000}"/>
    <cellStyle name="Normal 3 2 2 5 4 2 3" xfId="13841" xr:uid="{00000000-0005-0000-0000-00001B360000}"/>
    <cellStyle name="Normal 3 2 2 5 4 3" xfId="13842" xr:uid="{00000000-0005-0000-0000-00001C360000}"/>
    <cellStyle name="Normal 3 2 2 5 4 4" xfId="13843" xr:uid="{00000000-0005-0000-0000-00001D360000}"/>
    <cellStyle name="Normal 3 2 2 5 5" xfId="13844" xr:uid="{00000000-0005-0000-0000-00001E360000}"/>
    <cellStyle name="Normal 3 2 2 5 5 2" xfId="13845" xr:uid="{00000000-0005-0000-0000-00001F360000}"/>
    <cellStyle name="Normal 3 2 2 5 5 2 2" xfId="13846" xr:uid="{00000000-0005-0000-0000-000020360000}"/>
    <cellStyle name="Normal 3 2 2 5 5 2 3" xfId="13847" xr:uid="{00000000-0005-0000-0000-000021360000}"/>
    <cellStyle name="Normal 3 2 2 5 5 3" xfId="13848" xr:uid="{00000000-0005-0000-0000-000022360000}"/>
    <cellStyle name="Normal 3 2 2 5 5 4" xfId="13849" xr:uid="{00000000-0005-0000-0000-000023360000}"/>
    <cellStyle name="Normal 3 2 2 5 6" xfId="13850" xr:uid="{00000000-0005-0000-0000-000024360000}"/>
    <cellStyle name="Normal 3 2 2 5 6 2" xfId="13851" xr:uid="{00000000-0005-0000-0000-000025360000}"/>
    <cellStyle name="Normal 3 2 2 5 6 2 2" xfId="13852" xr:uid="{00000000-0005-0000-0000-000026360000}"/>
    <cellStyle name="Normal 3 2 2 5 6 2 3" xfId="13853" xr:uid="{00000000-0005-0000-0000-000027360000}"/>
    <cellStyle name="Normal 3 2 2 5 6 3" xfId="13854" xr:uid="{00000000-0005-0000-0000-000028360000}"/>
    <cellStyle name="Normal 3 2 2 5 6 4" xfId="13855" xr:uid="{00000000-0005-0000-0000-000029360000}"/>
    <cellStyle name="Normal 3 2 2 5 7" xfId="13856" xr:uid="{00000000-0005-0000-0000-00002A360000}"/>
    <cellStyle name="Normal 3 2 2 5 7 2" xfId="13857" xr:uid="{00000000-0005-0000-0000-00002B360000}"/>
    <cellStyle name="Normal 3 2 2 5 7 3" xfId="13858" xr:uid="{00000000-0005-0000-0000-00002C360000}"/>
    <cellStyle name="Normal 3 2 2 5 8" xfId="13859" xr:uid="{00000000-0005-0000-0000-00002D360000}"/>
    <cellStyle name="Normal 3 2 2 5 8 2" xfId="13860" xr:uid="{00000000-0005-0000-0000-00002E360000}"/>
    <cellStyle name="Normal 3 2 2 5 8 3" xfId="13861" xr:uid="{00000000-0005-0000-0000-00002F360000}"/>
    <cellStyle name="Normal 3 2 2 5 9" xfId="13862" xr:uid="{00000000-0005-0000-0000-000030360000}"/>
    <cellStyle name="Normal 3 2 2 6" xfId="13863" xr:uid="{00000000-0005-0000-0000-000031360000}"/>
    <cellStyle name="Normal 3 2 2 6 10" xfId="13864" xr:uid="{00000000-0005-0000-0000-000032360000}"/>
    <cellStyle name="Normal 3 2 2 6 11" xfId="13865" xr:uid="{00000000-0005-0000-0000-000033360000}"/>
    <cellStyle name="Normal 3 2 2 6 2" xfId="13866" xr:uid="{00000000-0005-0000-0000-000034360000}"/>
    <cellStyle name="Normal 3 2 2 6 2 10" xfId="13867" xr:uid="{00000000-0005-0000-0000-000035360000}"/>
    <cellStyle name="Normal 3 2 2 6 2 2" xfId="13868" xr:uid="{00000000-0005-0000-0000-000036360000}"/>
    <cellStyle name="Normal 3 2 2 6 2 2 2" xfId="13869" xr:uid="{00000000-0005-0000-0000-000037360000}"/>
    <cellStyle name="Normal 3 2 2 6 2 2 2 2" xfId="13870" xr:uid="{00000000-0005-0000-0000-000038360000}"/>
    <cellStyle name="Normal 3 2 2 6 2 2 2 3" xfId="13871" xr:uid="{00000000-0005-0000-0000-000039360000}"/>
    <cellStyle name="Normal 3 2 2 6 2 2 3" xfId="13872" xr:uid="{00000000-0005-0000-0000-00003A360000}"/>
    <cellStyle name="Normal 3 2 2 6 2 2 4" xfId="13873" xr:uid="{00000000-0005-0000-0000-00003B360000}"/>
    <cellStyle name="Normal 3 2 2 6 2 3" xfId="13874" xr:uid="{00000000-0005-0000-0000-00003C360000}"/>
    <cellStyle name="Normal 3 2 2 6 2 3 2" xfId="13875" xr:uid="{00000000-0005-0000-0000-00003D360000}"/>
    <cellStyle name="Normal 3 2 2 6 2 3 2 2" xfId="13876" xr:uid="{00000000-0005-0000-0000-00003E360000}"/>
    <cellStyle name="Normal 3 2 2 6 2 3 2 3" xfId="13877" xr:uid="{00000000-0005-0000-0000-00003F360000}"/>
    <cellStyle name="Normal 3 2 2 6 2 3 3" xfId="13878" xr:uid="{00000000-0005-0000-0000-000040360000}"/>
    <cellStyle name="Normal 3 2 2 6 2 3 4" xfId="13879" xr:uid="{00000000-0005-0000-0000-000041360000}"/>
    <cellStyle name="Normal 3 2 2 6 2 4" xfId="13880" xr:uid="{00000000-0005-0000-0000-000042360000}"/>
    <cellStyle name="Normal 3 2 2 6 2 4 2" xfId="13881" xr:uid="{00000000-0005-0000-0000-000043360000}"/>
    <cellStyle name="Normal 3 2 2 6 2 4 2 2" xfId="13882" xr:uid="{00000000-0005-0000-0000-000044360000}"/>
    <cellStyle name="Normal 3 2 2 6 2 4 2 3" xfId="13883" xr:uid="{00000000-0005-0000-0000-000045360000}"/>
    <cellStyle name="Normal 3 2 2 6 2 4 3" xfId="13884" xr:uid="{00000000-0005-0000-0000-000046360000}"/>
    <cellStyle name="Normal 3 2 2 6 2 4 4" xfId="13885" xr:uid="{00000000-0005-0000-0000-000047360000}"/>
    <cellStyle name="Normal 3 2 2 6 2 5" xfId="13886" xr:uid="{00000000-0005-0000-0000-000048360000}"/>
    <cellStyle name="Normal 3 2 2 6 2 5 2" xfId="13887" xr:uid="{00000000-0005-0000-0000-000049360000}"/>
    <cellStyle name="Normal 3 2 2 6 2 5 2 2" xfId="13888" xr:uid="{00000000-0005-0000-0000-00004A360000}"/>
    <cellStyle name="Normal 3 2 2 6 2 5 2 3" xfId="13889" xr:uid="{00000000-0005-0000-0000-00004B360000}"/>
    <cellStyle name="Normal 3 2 2 6 2 5 3" xfId="13890" xr:uid="{00000000-0005-0000-0000-00004C360000}"/>
    <cellStyle name="Normal 3 2 2 6 2 5 4" xfId="13891" xr:uid="{00000000-0005-0000-0000-00004D360000}"/>
    <cellStyle name="Normal 3 2 2 6 2 6" xfId="13892" xr:uid="{00000000-0005-0000-0000-00004E360000}"/>
    <cellStyle name="Normal 3 2 2 6 2 6 2" xfId="13893" xr:uid="{00000000-0005-0000-0000-00004F360000}"/>
    <cellStyle name="Normal 3 2 2 6 2 6 3" xfId="13894" xr:uid="{00000000-0005-0000-0000-000050360000}"/>
    <cellStyle name="Normal 3 2 2 6 2 7" xfId="13895" xr:uid="{00000000-0005-0000-0000-000051360000}"/>
    <cellStyle name="Normal 3 2 2 6 2 7 2" xfId="13896" xr:uid="{00000000-0005-0000-0000-000052360000}"/>
    <cellStyle name="Normal 3 2 2 6 2 7 3" xfId="13897" xr:uid="{00000000-0005-0000-0000-000053360000}"/>
    <cellStyle name="Normal 3 2 2 6 2 8" xfId="13898" xr:uid="{00000000-0005-0000-0000-000054360000}"/>
    <cellStyle name="Normal 3 2 2 6 2 9" xfId="13899" xr:uid="{00000000-0005-0000-0000-000055360000}"/>
    <cellStyle name="Normal 3 2 2 6 3" xfId="13900" xr:uid="{00000000-0005-0000-0000-000056360000}"/>
    <cellStyle name="Normal 3 2 2 6 3 2" xfId="13901" xr:uid="{00000000-0005-0000-0000-000057360000}"/>
    <cellStyle name="Normal 3 2 2 6 3 2 2" xfId="13902" xr:uid="{00000000-0005-0000-0000-000058360000}"/>
    <cellStyle name="Normal 3 2 2 6 3 2 2 2" xfId="13903" xr:uid="{00000000-0005-0000-0000-000059360000}"/>
    <cellStyle name="Normal 3 2 2 6 3 2 2 3" xfId="13904" xr:uid="{00000000-0005-0000-0000-00005A360000}"/>
    <cellStyle name="Normal 3 2 2 6 3 2 3" xfId="13905" xr:uid="{00000000-0005-0000-0000-00005B360000}"/>
    <cellStyle name="Normal 3 2 2 6 3 2 4" xfId="13906" xr:uid="{00000000-0005-0000-0000-00005C360000}"/>
    <cellStyle name="Normal 3 2 2 6 3 3" xfId="13907" xr:uid="{00000000-0005-0000-0000-00005D360000}"/>
    <cellStyle name="Normal 3 2 2 6 3 3 2" xfId="13908" xr:uid="{00000000-0005-0000-0000-00005E360000}"/>
    <cellStyle name="Normal 3 2 2 6 3 3 2 2" xfId="13909" xr:uid="{00000000-0005-0000-0000-00005F360000}"/>
    <cellStyle name="Normal 3 2 2 6 3 3 2 3" xfId="13910" xr:uid="{00000000-0005-0000-0000-000060360000}"/>
    <cellStyle name="Normal 3 2 2 6 3 3 3" xfId="13911" xr:uid="{00000000-0005-0000-0000-000061360000}"/>
    <cellStyle name="Normal 3 2 2 6 3 3 4" xfId="13912" xr:uid="{00000000-0005-0000-0000-000062360000}"/>
    <cellStyle name="Normal 3 2 2 6 3 4" xfId="13913" xr:uid="{00000000-0005-0000-0000-000063360000}"/>
    <cellStyle name="Normal 3 2 2 6 3 4 2" xfId="13914" xr:uid="{00000000-0005-0000-0000-000064360000}"/>
    <cellStyle name="Normal 3 2 2 6 3 4 2 2" xfId="13915" xr:uid="{00000000-0005-0000-0000-000065360000}"/>
    <cellStyle name="Normal 3 2 2 6 3 4 2 3" xfId="13916" xr:uid="{00000000-0005-0000-0000-000066360000}"/>
    <cellStyle name="Normal 3 2 2 6 3 4 3" xfId="13917" xr:uid="{00000000-0005-0000-0000-000067360000}"/>
    <cellStyle name="Normal 3 2 2 6 3 4 4" xfId="13918" xr:uid="{00000000-0005-0000-0000-000068360000}"/>
    <cellStyle name="Normal 3 2 2 6 3 5" xfId="13919" xr:uid="{00000000-0005-0000-0000-000069360000}"/>
    <cellStyle name="Normal 3 2 2 6 3 5 2" xfId="13920" xr:uid="{00000000-0005-0000-0000-00006A360000}"/>
    <cellStyle name="Normal 3 2 2 6 3 5 3" xfId="13921" xr:uid="{00000000-0005-0000-0000-00006B360000}"/>
    <cellStyle name="Normal 3 2 2 6 3 6" xfId="13922" xr:uid="{00000000-0005-0000-0000-00006C360000}"/>
    <cellStyle name="Normal 3 2 2 6 3 6 2" xfId="13923" xr:uid="{00000000-0005-0000-0000-00006D360000}"/>
    <cellStyle name="Normal 3 2 2 6 3 6 3" xfId="13924" xr:uid="{00000000-0005-0000-0000-00006E360000}"/>
    <cellStyle name="Normal 3 2 2 6 3 7" xfId="13925" xr:uid="{00000000-0005-0000-0000-00006F360000}"/>
    <cellStyle name="Normal 3 2 2 6 3 8" xfId="13926" xr:uid="{00000000-0005-0000-0000-000070360000}"/>
    <cellStyle name="Normal 3 2 2 6 3 9" xfId="13927" xr:uid="{00000000-0005-0000-0000-000071360000}"/>
    <cellStyle name="Normal 3 2 2 6 4" xfId="13928" xr:uid="{00000000-0005-0000-0000-000072360000}"/>
    <cellStyle name="Normal 3 2 2 6 4 2" xfId="13929" xr:uid="{00000000-0005-0000-0000-000073360000}"/>
    <cellStyle name="Normal 3 2 2 6 4 2 2" xfId="13930" xr:uid="{00000000-0005-0000-0000-000074360000}"/>
    <cellStyle name="Normal 3 2 2 6 4 2 3" xfId="13931" xr:uid="{00000000-0005-0000-0000-000075360000}"/>
    <cellStyle name="Normal 3 2 2 6 4 3" xfId="13932" xr:uid="{00000000-0005-0000-0000-000076360000}"/>
    <cellStyle name="Normal 3 2 2 6 4 4" xfId="13933" xr:uid="{00000000-0005-0000-0000-000077360000}"/>
    <cellStyle name="Normal 3 2 2 6 5" xfId="13934" xr:uid="{00000000-0005-0000-0000-000078360000}"/>
    <cellStyle name="Normal 3 2 2 6 5 2" xfId="13935" xr:uid="{00000000-0005-0000-0000-000079360000}"/>
    <cellStyle name="Normal 3 2 2 6 5 2 2" xfId="13936" xr:uid="{00000000-0005-0000-0000-00007A360000}"/>
    <cellStyle name="Normal 3 2 2 6 5 2 3" xfId="13937" xr:uid="{00000000-0005-0000-0000-00007B360000}"/>
    <cellStyle name="Normal 3 2 2 6 5 3" xfId="13938" xr:uid="{00000000-0005-0000-0000-00007C360000}"/>
    <cellStyle name="Normal 3 2 2 6 5 4" xfId="13939" xr:uid="{00000000-0005-0000-0000-00007D360000}"/>
    <cellStyle name="Normal 3 2 2 6 6" xfId="13940" xr:uid="{00000000-0005-0000-0000-00007E360000}"/>
    <cellStyle name="Normal 3 2 2 6 6 2" xfId="13941" xr:uid="{00000000-0005-0000-0000-00007F360000}"/>
    <cellStyle name="Normal 3 2 2 6 6 2 2" xfId="13942" xr:uid="{00000000-0005-0000-0000-000080360000}"/>
    <cellStyle name="Normal 3 2 2 6 6 2 3" xfId="13943" xr:uid="{00000000-0005-0000-0000-000081360000}"/>
    <cellStyle name="Normal 3 2 2 6 6 3" xfId="13944" xr:uid="{00000000-0005-0000-0000-000082360000}"/>
    <cellStyle name="Normal 3 2 2 6 6 4" xfId="13945" xr:uid="{00000000-0005-0000-0000-000083360000}"/>
    <cellStyle name="Normal 3 2 2 6 7" xfId="13946" xr:uid="{00000000-0005-0000-0000-000084360000}"/>
    <cellStyle name="Normal 3 2 2 6 7 2" xfId="13947" xr:uid="{00000000-0005-0000-0000-000085360000}"/>
    <cellStyle name="Normal 3 2 2 6 7 3" xfId="13948" xr:uid="{00000000-0005-0000-0000-000086360000}"/>
    <cellStyle name="Normal 3 2 2 6 8" xfId="13949" xr:uid="{00000000-0005-0000-0000-000087360000}"/>
    <cellStyle name="Normal 3 2 2 6 8 2" xfId="13950" xr:uid="{00000000-0005-0000-0000-000088360000}"/>
    <cellStyle name="Normal 3 2 2 6 8 3" xfId="13951" xr:uid="{00000000-0005-0000-0000-000089360000}"/>
    <cellStyle name="Normal 3 2 2 6 9" xfId="13952" xr:uid="{00000000-0005-0000-0000-00008A360000}"/>
    <cellStyle name="Normal 3 2 2 7" xfId="13953" xr:uid="{00000000-0005-0000-0000-00008B360000}"/>
    <cellStyle name="Normal 3 2 2 7 10" xfId="13954" xr:uid="{00000000-0005-0000-0000-00008C360000}"/>
    <cellStyle name="Normal 3 2 2 7 2" xfId="13955" xr:uid="{00000000-0005-0000-0000-00008D360000}"/>
    <cellStyle name="Normal 3 2 2 7 2 2" xfId="13956" xr:uid="{00000000-0005-0000-0000-00008E360000}"/>
    <cellStyle name="Normal 3 2 2 7 2 2 2" xfId="13957" xr:uid="{00000000-0005-0000-0000-00008F360000}"/>
    <cellStyle name="Normal 3 2 2 7 2 2 3" xfId="13958" xr:uid="{00000000-0005-0000-0000-000090360000}"/>
    <cellStyle name="Normal 3 2 2 7 2 3" xfId="13959" xr:uid="{00000000-0005-0000-0000-000091360000}"/>
    <cellStyle name="Normal 3 2 2 7 2 4" xfId="13960" xr:uid="{00000000-0005-0000-0000-000092360000}"/>
    <cellStyle name="Normal 3 2 2 7 3" xfId="13961" xr:uid="{00000000-0005-0000-0000-000093360000}"/>
    <cellStyle name="Normal 3 2 2 7 3 2" xfId="13962" xr:uid="{00000000-0005-0000-0000-000094360000}"/>
    <cellStyle name="Normal 3 2 2 7 3 2 2" xfId="13963" xr:uid="{00000000-0005-0000-0000-000095360000}"/>
    <cellStyle name="Normal 3 2 2 7 3 2 3" xfId="13964" xr:uid="{00000000-0005-0000-0000-000096360000}"/>
    <cellStyle name="Normal 3 2 2 7 3 3" xfId="13965" xr:uid="{00000000-0005-0000-0000-000097360000}"/>
    <cellStyle name="Normal 3 2 2 7 3 4" xfId="13966" xr:uid="{00000000-0005-0000-0000-000098360000}"/>
    <cellStyle name="Normal 3 2 2 7 4" xfId="13967" xr:uid="{00000000-0005-0000-0000-000099360000}"/>
    <cellStyle name="Normal 3 2 2 7 4 2" xfId="13968" xr:uid="{00000000-0005-0000-0000-00009A360000}"/>
    <cellStyle name="Normal 3 2 2 7 4 2 2" xfId="13969" xr:uid="{00000000-0005-0000-0000-00009B360000}"/>
    <cellStyle name="Normal 3 2 2 7 4 2 3" xfId="13970" xr:uid="{00000000-0005-0000-0000-00009C360000}"/>
    <cellStyle name="Normal 3 2 2 7 4 3" xfId="13971" xr:uid="{00000000-0005-0000-0000-00009D360000}"/>
    <cellStyle name="Normal 3 2 2 7 4 4" xfId="13972" xr:uid="{00000000-0005-0000-0000-00009E360000}"/>
    <cellStyle name="Normal 3 2 2 7 5" xfId="13973" xr:uid="{00000000-0005-0000-0000-00009F360000}"/>
    <cellStyle name="Normal 3 2 2 7 5 2" xfId="13974" xr:uid="{00000000-0005-0000-0000-0000A0360000}"/>
    <cellStyle name="Normal 3 2 2 7 5 2 2" xfId="13975" xr:uid="{00000000-0005-0000-0000-0000A1360000}"/>
    <cellStyle name="Normal 3 2 2 7 5 2 3" xfId="13976" xr:uid="{00000000-0005-0000-0000-0000A2360000}"/>
    <cellStyle name="Normal 3 2 2 7 5 3" xfId="13977" xr:uid="{00000000-0005-0000-0000-0000A3360000}"/>
    <cellStyle name="Normal 3 2 2 7 5 4" xfId="13978" xr:uid="{00000000-0005-0000-0000-0000A4360000}"/>
    <cellStyle name="Normal 3 2 2 7 6" xfId="13979" xr:uid="{00000000-0005-0000-0000-0000A5360000}"/>
    <cellStyle name="Normal 3 2 2 7 6 2" xfId="13980" xr:uid="{00000000-0005-0000-0000-0000A6360000}"/>
    <cellStyle name="Normal 3 2 2 7 6 3" xfId="13981" xr:uid="{00000000-0005-0000-0000-0000A7360000}"/>
    <cellStyle name="Normal 3 2 2 7 7" xfId="13982" xr:uid="{00000000-0005-0000-0000-0000A8360000}"/>
    <cellStyle name="Normal 3 2 2 7 7 2" xfId="13983" xr:uid="{00000000-0005-0000-0000-0000A9360000}"/>
    <cellStyle name="Normal 3 2 2 7 7 3" xfId="13984" xr:uid="{00000000-0005-0000-0000-0000AA360000}"/>
    <cellStyle name="Normal 3 2 2 7 8" xfId="13985" xr:uid="{00000000-0005-0000-0000-0000AB360000}"/>
    <cellStyle name="Normal 3 2 2 7 9" xfId="13986" xr:uid="{00000000-0005-0000-0000-0000AC360000}"/>
    <cellStyle name="Normal 3 2 2 8" xfId="13987" xr:uid="{00000000-0005-0000-0000-0000AD360000}"/>
    <cellStyle name="Normal 3 2 2 8 2" xfId="13988" xr:uid="{00000000-0005-0000-0000-0000AE360000}"/>
    <cellStyle name="Normal 3 2 2 8 2 2" xfId="13989" xr:uid="{00000000-0005-0000-0000-0000AF360000}"/>
    <cellStyle name="Normal 3 2 2 8 2 2 2" xfId="13990" xr:uid="{00000000-0005-0000-0000-0000B0360000}"/>
    <cellStyle name="Normal 3 2 2 8 2 2 3" xfId="13991" xr:uid="{00000000-0005-0000-0000-0000B1360000}"/>
    <cellStyle name="Normal 3 2 2 8 2 3" xfId="13992" xr:uid="{00000000-0005-0000-0000-0000B2360000}"/>
    <cellStyle name="Normal 3 2 2 8 2 4" xfId="13993" xr:uid="{00000000-0005-0000-0000-0000B3360000}"/>
    <cellStyle name="Normal 3 2 2 8 3" xfId="13994" xr:uid="{00000000-0005-0000-0000-0000B4360000}"/>
    <cellStyle name="Normal 3 2 2 8 3 2" xfId="13995" xr:uid="{00000000-0005-0000-0000-0000B5360000}"/>
    <cellStyle name="Normal 3 2 2 8 3 2 2" xfId="13996" xr:uid="{00000000-0005-0000-0000-0000B6360000}"/>
    <cellStyle name="Normal 3 2 2 8 3 2 3" xfId="13997" xr:uid="{00000000-0005-0000-0000-0000B7360000}"/>
    <cellStyle name="Normal 3 2 2 8 3 3" xfId="13998" xr:uid="{00000000-0005-0000-0000-0000B8360000}"/>
    <cellStyle name="Normal 3 2 2 8 3 4" xfId="13999" xr:uid="{00000000-0005-0000-0000-0000B9360000}"/>
    <cellStyle name="Normal 3 2 2 8 4" xfId="14000" xr:uid="{00000000-0005-0000-0000-0000BA360000}"/>
    <cellStyle name="Normal 3 2 2 8 4 2" xfId="14001" xr:uid="{00000000-0005-0000-0000-0000BB360000}"/>
    <cellStyle name="Normal 3 2 2 8 4 2 2" xfId="14002" xr:uid="{00000000-0005-0000-0000-0000BC360000}"/>
    <cellStyle name="Normal 3 2 2 8 4 2 3" xfId="14003" xr:uid="{00000000-0005-0000-0000-0000BD360000}"/>
    <cellStyle name="Normal 3 2 2 8 4 3" xfId="14004" xr:uid="{00000000-0005-0000-0000-0000BE360000}"/>
    <cellStyle name="Normal 3 2 2 8 4 4" xfId="14005" xr:uid="{00000000-0005-0000-0000-0000BF360000}"/>
    <cellStyle name="Normal 3 2 2 8 5" xfId="14006" xr:uid="{00000000-0005-0000-0000-0000C0360000}"/>
    <cellStyle name="Normal 3 2 2 8 5 2" xfId="14007" xr:uid="{00000000-0005-0000-0000-0000C1360000}"/>
    <cellStyle name="Normal 3 2 2 8 5 3" xfId="14008" xr:uid="{00000000-0005-0000-0000-0000C2360000}"/>
    <cellStyle name="Normal 3 2 2 8 6" xfId="14009" xr:uid="{00000000-0005-0000-0000-0000C3360000}"/>
    <cellStyle name="Normal 3 2 2 8 6 2" xfId="14010" xr:uid="{00000000-0005-0000-0000-0000C4360000}"/>
    <cellStyle name="Normal 3 2 2 8 6 3" xfId="14011" xr:uid="{00000000-0005-0000-0000-0000C5360000}"/>
    <cellStyle name="Normal 3 2 2 8 7" xfId="14012" xr:uid="{00000000-0005-0000-0000-0000C6360000}"/>
    <cellStyle name="Normal 3 2 2 8 8" xfId="14013" xr:uid="{00000000-0005-0000-0000-0000C7360000}"/>
    <cellStyle name="Normal 3 2 2 8 9" xfId="14014" xr:uid="{00000000-0005-0000-0000-0000C8360000}"/>
    <cellStyle name="Normal 3 2 2 9" xfId="14015" xr:uid="{00000000-0005-0000-0000-0000C9360000}"/>
    <cellStyle name="Normal 3 2 2 9 2" xfId="14016" xr:uid="{00000000-0005-0000-0000-0000CA360000}"/>
    <cellStyle name="Normal 3 2 2 9 2 2" xfId="14017" xr:uid="{00000000-0005-0000-0000-0000CB360000}"/>
    <cellStyle name="Normal 3 2 2 9 2 3" xfId="14018" xr:uid="{00000000-0005-0000-0000-0000CC360000}"/>
    <cellStyle name="Normal 3 2 2 9 3" xfId="14019" xr:uid="{00000000-0005-0000-0000-0000CD360000}"/>
    <cellStyle name="Normal 3 2 2 9 4" xfId="14020" xr:uid="{00000000-0005-0000-0000-0000CE360000}"/>
    <cellStyle name="Normal 3 2 20" xfId="14021" xr:uid="{00000000-0005-0000-0000-0000CF360000}"/>
    <cellStyle name="Normal 3 2 21" xfId="14022" xr:uid="{00000000-0005-0000-0000-0000D0360000}"/>
    <cellStyle name="Normal 3 2 22" xfId="14023" xr:uid="{00000000-0005-0000-0000-0000D1360000}"/>
    <cellStyle name="Normal 3 2 23" xfId="14024" xr:uid="{00000000-0005-0000-0000-0000D2360000}"/>
    <cellStyle name="Normal 3 2 24" xfId="14025" xr:uid="{00000000-0005-0000-0000-0000D3360000}"/>
    <cellStyle name="Normal 3 2 25" xfId="14026" xr:uid="{00000000-0005-0000-0000-0000D4360000}"/>
    <cellStyle name="Normal 3 2 26" xfId="14027" xr:uid="{00000000-0005-0000-0000-0000D5360000}"/>
    <cellStyle name="Normal 3 2 27" xfId="14028" xr:uid="{00000000-0005-0000-0000-0000D6360000}"/>
    <cellStyle name="Normal 3 2 28" xfId="14029" xr:uid="{00000000-0005-0000-0000-0000D7360000}"/>
    <cellStyle name="Normal 3 2 29" xfId="14030" xr:uid="{00000000-0005-0000-0000-0000D8360000}"/>
    <cellStyle name="Normal 3 2 3" xfId="14031" xr:uid="{00000000-0005-0000-0000-0000D9360000}"/>
    <cellStyle name="Normal 3 2 3 10" xfId="14032" xr:uid="{00000000-0005-0000-0000-0000DA360000}"/>
    <cellStyle name="Normal 3 2 3 10 2" xfId="14033" xr:uid="{00000000-0005-0000-0000-0000DB360000}"/>
    <cellStyle name="Normal 3 2 3 10 2 2" xfId="14034" xr:uid="{00000000-0005-0000-0000-0000DC360000}"/>
    <cellStyle name="Normal 3 2 3 10 2 3" xfId="14035" xr:uid="{00000000-0005-0000-0000-0000DD360000}"/>
    <cellStyle name="Normal 3 2 3 10 3" xfId="14036" xr:uid="{00000000-0005-0000-0000-0000DE360000}"/>
    <cellStyle name="Normal 3 2 3 10 4" xfId="14037" xr:uid="{00000000-0005-0000-0000-0000DF360000}"/>
    <cellStyle name="Normal 3 2 3 11" xfId="14038" xr:uid="{00000000-0005-0000-0000-0000E0360000}"/>
    <cellStyle name="Normal 3 2 3 11 2" xfId="14039" xr:uid="{00000000-0005-0000-0000-0000E1360000}"/>
    <cellStyle name="Normal 3 2 3 11 3" xfId="14040" xr:uid="{00000000-0005-0000-0000-0000E2360000}"/>
    <cellStyle name="Normal 3 2 3 12" xfId="14041" xr:uid="{00000000-0005-0000-0000-0000E3360000}"/>
    <cellStyle name="Normal 3 2 3 12 2" xfId="14042" xr:uid="{00000000-0005-0000-0000-0000E4360000}"/>
    <cellStyle name="Normal 3 2 3 12 3" xfId="14043" xr:uid="{00000000-0005-0000-0000-0000E5360000}"/>
    <cellStyle name="Normal 3 2 3 13" xfId="14044" xr:uid="{00000000-0005-0000-0000-0000E6360000}"/>
    <cellStyle name="Normal 3 2 3 14" xfId="14045" xr:uid="{00000000-0005-0000-0000-0000E7360000}"/>
    <cellStyle name="Normal 3 2 3 15" xfId="14046" xr:uid="{00000000-0005-0000-0000-0000E8360000}"/>
    <cellStyle name="Normal 3 2 3 16" xfId="14047" xr:uid="{00000000-0005-0000-0000-0000E9360000}"/>
    <cellStyle name="Normal 3 2 3 2" xfId="14048" xr:uid="{00000000-0005-0000-0000-0000EA360000}"/>
    <cellStyle name="Normal 3 2 3 2 10" xfId="14049" xr:uid="{00000000-0005-0000-0000-0000EB360000}"/>
    <cellStyle name="Normal 3 2 3 2 10 2" xfId="14050" xr:uid="{00000000-0005-0000-0000-0000EC360000}"/>
    <cellStyle name="Normal 3 2 3 2 10 3" xfId="14051" xr:uid="{00000000-0005-0000-0000-0000ED360000}"/>
    <cellStyle name="Normal 3 2 3 2 11" xfId="14052" xr:uid="{00000000-0005-0000-0000-0000EE360000}"/>
    <cellStyle name="Normal 3 2 3 2 11 2" xfId="14053" xr:uid="{00000000-0005-0000-0000-0000EF360000}"/>
    <cellStyle name="Normal 3 2 3 2 11 3" xfId="14054" xr:uid="{00000000-0005-0000-0000-0000F0360000}"/>
    <cellStyle name="Normal 3 2 3 2 12" xfId="14055" xr:uid="{00000000-0005-0000-0000-0000F1360000}"/>
    <cellStyle name="Normal 3 2 3 2 13" xfId="14056" xr:uid="{00000000-0005-0000-0000-0000F2360000}"/>
    <cellStyle name="Normal 3 2 3 2 14" xfId="14057" xr:uid="{00000000-0005-0000-0000-0000F3360000}"/>
    <cellStyle name="Normal 3 2 3 2 2" xfId="14058" xr:uid="{00000000-0005-0000-0000-0000F4360000}"/>
    <cellStyle name="Normal 3 2 3 2 2 10" xfId="14059" xr:uid="{00000000-0005-0000-0000-0000F5360000}"/>
    <cellStyle name="Normal 3 2 3 2 2 10 2" xfId="14060" xr:uid="{00000000-0005-0000-0000-0000F6360000}"/>
    <cellStyle name="Normal 3 2 3 2 2 10 3" xfId="14061" xr:uid="{00000000-0005-0000-0000-0000F7360000}"/>
    <cellStyle name="Normal 3 2 3 2 2 11" xfId="14062" xr:uid="{00000000-0005-0000-0000-0000F8360000}"/>
    <cellStyle name="Normal 3 2 3 2 2 12" xfId="14063" xr:uid="{00000000-0005-0000-0000-0000F9360000}"/>
    <cellStyle name="Normal 3 2 3 2 2 13" xfId="14064" xr:uid="{00000000-0005-0000-0000-0000FA360000}"/>
    <cellStyle name="Normal 3 2 3 2 2 2" xfId="14065" xr:uid="{00000000-0005-0000-0000-0000FB360000}"/>
    <cellStyle name="Normal 3 2 3 2 2 2 10" xfId="14066" xr:uid="{00000000-0005-0000-0000-0000FC360000}"/>
    <cellStyle name="Normal 3 2 3 2 2 2 11" xfId="14067" xr:uid="{00000000-0005-0000-0000-0000FD360000}"/>
    <cellStyle name="Normal 3 2 3 2 2 2 2" xfId="14068" xr:uid="{00000000-0005-0000-0000-0000FE360000}"/>
    <cellStyle name="Normal 3 2 3 2 2 2 2 10" xfId="14069" xr:uid="{00000000-0005-0000-0000-0000FF360000}"/>
    <cellStyle name="Normal 3 2 3 2 2 2 2 2" xfId="14070" xr:uid="{00000000-0005-0000-0000-000000370000}"/>
    <cellStyle name="Normal 3 2 3 2 2 2 2 2 2" xfId="14071" xr:uid="{00000000-0005-0000-0000-000001370000}"/>
    <cellStyle name="Normal 3 2 3 2 2 2 2 2 2 2" xfId="14072" xr:uid="{00000000-0005-0000-0000-000002370000}"/>
    <cellStyle name="Normal 3 2 3 2 2 2 2 2 2 3" xfId="14073" xr:uid="{00000000-0005-0000-0000-000003370000}"/>
    <cellStyle name="Normal 3 2 3 2 2 2 2 2 3" xfId="14074" xr:uid="{00000000-0005-0000-0000-000004370000}"/>
    <cellStyle name="Normal 3 2 3 2 2 2 2 2 4" xfId="14075" xr:uid="{00000000-0005-0000-0000-000005370000}"/>
    <cellStyle name="Normal 3 2 3 2 2 2 2 3" xfId="14076" xr:uid="{00000000-0005-0000-0000-000006370000}"/>
    <cellStyle name="Normal 3 2 3 2 2 2 2 3 2" xfId="14077" xr:uid="{00000000-0005-0000-0000-000007370000}"/>
    <cellStyle name="Normal 3 2 3 2 2 2 2 3 2 2" xfId="14078" xr:uid="{00000000-0005-0000-0000-000008370000}"/>
    <cellStyle name="Normal 3 2 3 2 2 2 2 3 2 3" xfId="14079" xr:uid="{00000000-0005-0000-0000-000009370000}"/>
    <cellStyle name="Normal 3 2 3 2 2 2 2 3 3" xfId="14080" xr:uid="{00000000-0005-0000-0000-00000A370000}"/>
    <cellStyle name="Normal 3 2 3 2 2 2 2 3 4" xfId="14081" xr:uid="{00000000-0005-0000-0000-00000B370000}"/>
    <cellStyle name="Normal 3 2 3 2 2 2 2 4" xfId="14082" xr:uid="{00000000-0005-0000-0000-00000C370000}"/>
    <cellStyle name="Normal 3 2 3 2 2 2 2 4 2" xfId="14083" xr:uid="{00000000-0005-0000-0000-00000D370000}"/>
    <cellStyle name="Normal 3 2 3 2 2 2 2 4 2 2" xfId="14084" xr:uid="{00000000-0005-0000-0000-00000E370000}"/>
    <cellStyle name="Normal 3 2 3 2 2 2 2 4 2 3" xfId="14085" xr:uid="{00000000-0005-0000-0000-00000F370000}"/>
    <cellStyle name="Normal 3 2 3 2 2 2 2 4 3" xfId="14086" xr:uid="{00000000-0005-0000-0000-000010370000}"/>
    <cellStyle name="Normal 3 2 3 2 2 2 2 4 4" xfId="14087" xr:uid="{00000000-0005-0000-0000-000011370000}"/>
    <cellStyle name="Normal 3 2 3 2 2 2 2 5" xfId="14088" xr:uid="{00000000-0005-0000-0000-000012370000}"/>
    <cellStyle name="Normal 3 2 3 2 2 2 2 5 2" xfId="14089" xr:uid="{00000000-0005-0000-0000-000013370000}"/>
    <cellStyle name="Normal 3 2 3 2 2 2 2 5 2 2" xfId="14090" xr:uid="{00000000-0005-0000-0000-000014370000}"/>
    <cellStyle name="Normal 3 2 3 2 2 2 2 5 2 3" xfId="14091" xr:uid="{00000000-0005-0000-0000-000015370000}"/>
    <cellStyle name="Normal 3 2 3 2 2 2 2 5 3" xfId="14092" xr:uid="{00000000-0005-0000-0000-000016370000}"/>
    <cellStyle name="Normal 3 2 3 2 2 2 2 5 4" xfId="14093" xr:uid="{00000000-0005-0000-0000-000017370000}"/>
    <cellStyle name="Normal 3 2 3 2 2 2 2 6" xfId="14094" xr:uid="{00000000-0005-0000-0000-000018370000}"/>
    <cellStyle name="Normal 3 2 3 2 2 2 2 6 2" xfId="14095" xr:uid="{00000000-0005-0000-0000-000019370000}"/>
    <cellStyle name="Normal 3 2 3 2 2 2 2 6 3" xfId="14096" xr:uid="{00000000-0005-0000-0000-00001A370000}"/>
    <cellStyle name="Normal 3 2 3 2 2 2 2 7" xfId="14097" xr:uid="{00000000-0005-0000-0000-00001B370000}"/>
    <cellStyle name="Normal 3 2 3 2 2 2 2 7 2" xfId="14098" xr:uid="{00000000-0005-0000-0000-00001C370000}"/>
    <cellStyle name="Normal 3 2 3 2 2 2 2 7 3" xfId="14099" xr:uid="{00000000-0005-0000-0000-00001D370000}"/>
    <cellStyle name="Normal 3 2 3 2 2 2 2 8" xfId="14100" xr:uid="{00000000-0005-0000-0000-00001E370000}"/>
    <cellStyle name="Normal 3 2 3 2 2 2 2 9" xfId="14101" xr:uid="{00000000-0005-0000-0000-00001F370000}"/>
    <cellStyle name="Normal 3 2 3 2 2 2 3" xfId="14102" xr:uid="{00000000-0005-0000-0000-000020370000}"/>
    <cellStyle name="Normal 3 2 3 2 2 2 3 2" xfId="14103" xr:uid="{00000000-0005-0000-0000-000021370000}"/>
    <cellStyle name="Normal 3 2 3 2 2 2 3 2 2" xfId="14104" xr:uid="{00000000-0005-0000-0000-000022370000}"/>
    <cellStyle name="Normal 3 2 3 2 2 2 3 2 2 2" xfId="14105" xr:uid="{00000000-0005-0000-0000-000023370000}"/>
    <cellStyle name="Normal 3 2 3 2 2 2 3 2 2 3" xfId="14106" xr:uid="{00000000-0005-0000-0000-000024370000}"/>
    <cellStyle name="Normal 3 2 3 2 2 2 3 2 3" xfId="14107" xr:uid="{00000000-0005-0000-0000-000025370000}"/>
    <cellStyle name="Normal 3 2 3 2 2 2 3 2 4" xfId="14108" xr:uid="{00000000-0005-0000-0000-000026370000}"/>
    <cellStyle name="Normal 3 2 3 2 2 2 3 3" xfId="14109" xr:uid="{00000000-0005-0000-0000-000027370000}"/>
    <cellStyle name="Normal 3 2 3 2 2 2 3 3 2" xfId="14110" xr:uid="{00000000-0005-0000-0000-000028370000}"/>
    <cellStyle name="Normal 3 2 3 2 2 2 3 3 2 2" xfId="14111" xr:uid="{00000000-0005-0000-0000-000029370000}"/>
    <cellStyle name="Normal 3 2 3 2 2 2 3 3 2 3" xfId="14112" xr:uid="{00000000-0005-0000-0000-00002A370000}"/>
    <cellStyle name="Normal 3 2 3 2 2 2 3 3 3" xfId="14113" xr:uid="{00000000-0005-0000-0000-00002B370000}"/>
    <cellStyle name="Normal 3 2 3 2 2 2 3 3 4" xfId="14114" xr:uid="{00000000-0005-0000-0000-00002C370000}"/>
    <cellStyle name="Normal 3 2 3 2 2 2 3 4" xfId="14115" xr:uid="{00000000-0005-0000-0000-00002D370000}"/>
    <cellStyle name="Normal 3 2 3 2 2 2 3 4 2" xfId="14116" xr:uid="{00000000-0005-0000-0000-00002E370000}"/>
    <cellStyle name="Normal 3 2 3 2 2 2 3 4 2 2" xfId="14117" xr:uid="{00000000-0005-0000-0000-00002F370000}"/>
    <cellStyle name="Normal 3 2 3 2 2 2 3 4 2 3" xfId="14118" xr:uid="{00000000-0005-0000-0000-000030370000}"/>
    <cellStyle name="Normal 3 2 3 2 2 2 3 4 3" xfId="14119" xr:uid="{00000000-0005-0000-0000-000031370000}"/>
    <cellStyle name="Normal 3 2 3 2 2 2 3 4 4" xfId="14120" xr:uid="{00000000-0005-0000-0000-000032370000}"/>
    <cellStyle name="Normal 3 2 3 2 2 2 3 5" xfId="14121" xr:uid="{00000000-0005-0000-0000-000033370000}"/>
    <cellStyle name="Normal 3 2 3 2 2 2 3 5 2" xfId="14122" xr:uid="{00000000-0005-0000-0000-000034370000}"/>
    <cellStyle name="Normal 3 2 3 2 2 2 3 5 3" xfId="14123" xr:uid="{00000000-0005-0000-0000-000035370000}"/>
    <cellStyle name="Normal 3 2 3 2 2 2 3 6" xfId="14124" xr:uid="{00000000-0005-0000-0000-000036370000}"/>
    <cellStyle name="Normal 3 2 3 2 2 2 3 6 2" xfId="14125" xr:uid="{00000000-0005-0000-0000-000037370000}"/>
    <cellStyle name="Normal 3 2 3 2 2 2 3 6 3" xfId="14126" xr:uid="{00000000-0005-0000-0000-000038370000}"/>
    <cellStyle name="Normal 3 2 3 2 2 2 3 7" xfId="14127" xr:uid="{00000000-0005-0000-0000-000039370000}"/>
    <cellStyle name="Normal 3 2 3 2 2 2 3 8" xfId="14128" xr:uid="{00000000-0005-0000-0000-00003A370000}"/>
    <cellStyle name="Normal 3 2 3 2 2 2 3 9" xfId="14129" xr:uid="{00000000-0005-0000-0000-00003B370000}"/>
    <cellStyle name="Normal 3 2 3 2 2 2 4" xfId="14130" xr:uid="{00000000-0005-0000-0000-00003C370000}"/>
    <cellStyle name="Normal 3 2 3 2 2 2 4 2" xfId="14131" xr:uid="{00000000-0005-0000-0000-00003D370000}"/>
    <cellStyle name="Normal 3 2 3 2 2 2 4 2 2" xfId="14132" xr:uid="{00000000-0005-0000-0000-00003E370000}"/>
    <cellStyle name="Normal 3 2 3 2 2 2 4 2 3" xfId="14133" xr:uid="{00000000-0005-0000-0000-00003F370000}"/>
    <cellStyle name="Normal 3 2 3 2 2 2 4 3" xfId="14134" xr:uid="{00000000-0005-0000-0000-000040370000}"/>
    <cellStyle name="Normal 3 2 3 2 2 2 4 4" xfId="14135" xr:uid="{00000000-0005-0000-0000-000041370000}"/>
    <cellStyle name="Normal 3 2 3 2 2 2 5" xfId="14136" xr:uid="{00000000-0005-0000-0000-000042370000}"/>
    <cellStyle name="Normal 3 2 3 2 2 2 5 2" xfId="14137" xr:uid="{00000000-0005-0000-0000-000043370000}"/>
    <cellStyle name="Normal 3 2 3 2 2 2 5 2 2" xfId="14138" xr:uid="{00000000-0005-0000-0000-000044370000}"/>
    <cellStyle name="Normal 3 2 3 2 2 2 5 2 3" xfId="14139" xr:uid="{00000000-0005-0000-0000-000045370000}"/>
    <cellStyle name="Normal 3 2 3 2 2 2 5 3" xfId="14140" xr:uid="{00000000-0005-0000-0000-000046370000}"/>
    <cellStyle name="Normal 3 2 3 2 2 2 5 4" xfId="14141" xr:uid="{00000000-0005-0000-0000-000047370000}"/>
    <cellStyle name="Normal 3 2 3 2 2 2 6" xfId="14142" xr:uid="{00000000-0005-0000-0000-000048370000}"/>
    <cellStyle name="Normal 3 2 3 2 2 2 6 2" xfId="14143" xr:uid="{00000000-0005-0000-0000-000049370000}"/>
    <cellStyle name="Normal 3 2 3 2 2 2 6 2 2" xfId="14144" xr:uid="{00000000-0005-0000-0000-00004A370000}"/>
    <cellStyle name="Normal 3 2 3 2 2 2 6 2 3" xfId="14145" xr:uid="{00000000-0005-0000-0000-00004B370000}"/>
    <cellStyle name="Normal 3 2 3 2 2 2 6 3" xfId="14146" xr:uid="{00000000-0005-0000-0000-00004C370000}"/>
    <cellStyle name="Normal 3 2 3 2 2 2 6 4" xfId="14147" xr:uid="{00000000-0005-0000-0000-00004D370000}"/>
    <cellStyle name="Normal 3 2 3 2 2 2 7" xfId="14148" xr:uid="{00000000-0005-0000-0000-00004E370000}"/>
    <cellStyle name="Normal 3 2 3 2 2 2 7 2" xfId="14149" xr:uid="{00000000-0005-0000-0000-00004F370000}"/>
    <cellStyle name="Normal 3 2 3 2 2 2 7 3" xfId="14150" xr:uid="{00000000-0005-0000-0000-000050370000}"/>
    <cellStyle name="Normal 3 2 3 2 2 2 8" xfId="14151" xr:uid="{00000000-0005-0000-0000-000051370000}"/>
    <cellStyle name="Normal 3 2 3 2 2 2 8 2" xfId="14152" xr:uid="{00000000-0005-0000-0000-000052370000}"/>
    <cellStyle name="Normal 3 2 3 2 2 2 8 3" xfId="14153" xr:uid="{00000000-0005-0000-0000-000053370000}"/>
    <cellStyle name="Normal 3 2 3 2 2 2 9" xfId="14154" xr:uid="{00000000-0005-0000-0000-000054370000}"/>
    <cellStyle name="Normal 3 2 3 2 2 3" xfId="14155" xr:uid="{00000000-0005-0000-0000-000055370000}"/>
    <cellStyle name="Normal 3 2 3 2 2 3 10" xfId="14156" xr:uid="{00000000-0005-0000-0000-000056370000}"/>
    <cellStyle name="Normal 3 2 3 2 2 3 11" xfId="14157" xr:uid="{00000000-0005-0000-0000-000057370000}"/>
    <cellStyle name="Normal 3 2 3 2 2 3 2" xfId="14158" xr:uid="{00000000-0005-0000-0000-000058370000}"/>
    <cellStyle name="Normal 3 2 3 2 2 3 2 10" xfId="14159" xr:uid="{00000000-0005-0000-0000-000059370000}"/>
    <cellStyle name="Normal 3 2 3 2 2 3 2 2" xfId="14160" xr:uid="{00000000-0005-0000-0000-00005A370000}"/>
    <cellStyle name="Normal 3 2 3 2 2 3 2 2 2" xfId="14161" xr:uid="{00000000-0005-0000-0000-00005B370000}"/>
    <cellStyle name="Normal 3 2 3 2 2 3 2 2 2 2" xfId="14162" xr:uid="{00000000-0005-0000-0000-00005C370000}"/>
    <cellStyle name="Normal 3 2 3 2 2 3 2 2 2 3" xfId="14163" xr:uid="{00000000-0005-0000-0000-00005D370000}"/>
    <cellStyle name="Normal 3 2 3 2 2 3 2 2 3" xfId="14164" xr:uid="{00000000-0005-0000-0000-00005E370000}"/>
    <cellStyle name="Normal 3 2 3 2 2 3 2 2 4" xfId="14165" xr:uid="{00000000-0005-0000-0000-00005F370000}"/>
    <cellStyle name="Normal 3 2 3 2 2 3 2 3" xfId="14166" xr:uid="{00000000-0005-0000-0000-000060370000}"/>
    <cellStyle name="Normal 3 2 3 2 2 3 2 3 2" xfId="14167" xr:uid="{00000000-0005-0000-0000-000061370000}"/>
    <cellStyle name="Normal 3 2 3 2 2 3 2 3 2 2" xfId="14168" xr:uid="{00000000-0005-0000-0000-000062370000}"/>
    <cellStyle name="Normal 3 2 3 2 2 3 2 3 2 3" xfId="14169" xr:uid="{00000000-0005-0000-0000-000063370000}"/>
    <cellStyle name="Normal 3 2 3 2 2 3 2 3 3" xfId="14170" xr:uid="{00000000-0005-0000-0000-000064370000}"/>
    <cellStyle name="Normal 3 2 3 2 2 3 2 3 4" xfId="14171" xr:uid="{00000000-0005-0000-0000-000065370000}"/>
    <cellStyle name="Normal 3 2 3 2 2 3 2 4" xfId="14172" xr:uid="{00000000-0005-0000-0000-000066370000}"/>
    <cellStyle name="Normal 3 2 3 2 2 3 2 4 2" xfId="14173" xr:uid="{00000000-0005-0000-0000-000067370000}"/>
    <cellStyle name="Normal 3 2 3 2 2 3 2 4 2 2" xfId="14174" xr:uid="{00000000-0005-0000-0000-000068370000}"/>
    <cellStyle name="Normal 3 2 3 2 2 3 2 4 2 3" xfId="14175" xr:uid="{00000000-0005-0000-0000-000069370000}"/>
    <cellStyle name="Normal 3 2 3 2 2 3 2 4 3" xfId="14176" xr:uid="{00000000-0005-0000-0000-00006A370000}"/>
    <cellStyle name="Normal 3 2 3 2 2 3 2 4 4" xfId="14177" xr:uid="{00000000-0005-0000-0000-00006B370000}"/>
    <cellStyle name="Normal 3 2 3 2 2 3 2 5" xfId="14178" xr:uid="{00000000-0005-0000-0000-00006C370000}"/>
    <cellStyle name="Normal 3 2 3 2 2 3 2 5 2" xfId="14179" xr:uid="{00000000-0005-0000-0000-00006D370000}"/>
    <cellStyle name="Normal 3 2 3 2 2 3 2 5 2 2" xfId="14180" xr:uid="{00000000-0005-0000-0000-00006E370000}"/>
    <cellStyle name="Normal 3 2 3 2 2 3 2 5 2 3" xfId="14181" xr:uid="{00000000-0005-0000-0000-00006F370000}"/>
    <cellStyle name="Normal 3 2 3 2 2 3 2 5 3" xfId="14182" xr:uid="{00000000-0005-0000-0000-000070370000}"/>
    <cellStyle name="Normal 3 2 3 2 2 3 2 5 4" xfId="14183" xr:uid="{00000000-0005-0000-0000-000071370000}"/>
    <cellStyle name="Normal 3 2 3 2 2 3 2 6" xfId="14184" xr:uid="{00000000-0005-0000-0000-000072370000}"/>
    <cellStyle name="Normal 3 2 3 2 2 3 2 6 2" xfId="14185" xr:uid="{00000000-0005-0000-0000-000073370000}"/>
    <cellStyle name="Normal 3 2 3 2 2 3 2 6 3" xfId="14186" xr:uid="{00000000-0005-0000-0000-000074370000}"/>
    <cellStyle name="Normal 3 2 3 2 2 3 2 7" xfId="14187" xr:uid="{00000000-0005-0000-0000-000075370000}"/>
    <cellStyle name="Normal 3 2 3 2 2 3 2 7 2" xfId="14188" xr:uid="{00000000-0005-0000-0000-000076370000}"/>
    <cellStyle name="Normal 3 2 3 2 2 3 2 7 3" xfId="14189" xr:uid="{00000000-0005-0000-0000-000077370000}"/>
    <cellStyle name="Normal 3 2 3 2 2 3 2 8" xfId="14190" xr:uid="{00000000-0005-0000-0000-000078370000}"/>
    <cellStyle name="Normal 3 2 3 2 2 3 2 9" xfId="14191" xr:uid="{00000000-0005-0000-0000-000079370000}"/>
    <cellStyle name="Normal 3 2 3 2 2 3 3" xfId="14192" xr:uid="{00000000-0005-0000-0000-00007A370000}"/>
    <cellStyle name="Normal 3 2 3 2 2 3 3 2" xfId="14193" xr:uid="{00000000-0005-0000-0000-00007B370000}"/>
    <cellStyle name="Normal 3 2 3 2 2 3 3 2 2" xfId="14194" xr:uid="{00000000-0005-0000-0000-00007C370000}"/>
    <cellStyle name="Normal 3 2 3 2 2 3 3 2 2 2" xfId="14195" xr:uid="{00000000-0005-0000-0000-00007D370000}"/>
    <cellStyle name="Normal 3 2 3 2 2 3 3 2 2 3" xfId="14196" xr:uid="{00000000-0005-0000-0000-00007E370000}"/>
    <cellStyle name="Normal 3 2 3 2 2 3 3 2 3" xfId="14197" xr:uid="{00000000-0005-0000-0000-00007F370000}"/>
    <cellStyle name="Normal 3 2 3 2 2 3 3 2 4" xfId="14198" xr:uid="{00000000-0005-0000-0000-000080370000}"/>
    <cellStyle name="Normal 3 2 3 2 2 3 3 3" xfId="14199" xr:uid="{00000000-0005-0000-0000-000081370000}"/>
    <cellStyle name="Normal 3 2 3 2 2 3 3 3 2" xfId="14200" xr:uid="{00000000-0005-0000-0000-000082370000}"/>
    <cellStyle name="Normal 3 2 3 2 2 3 3 3 2 2" xfId="14201" xr:uid="{00000000-0005-0000-0000-000083370000}"/>
    <cellStyle name="Normal 3 2 3 2 2 3 3 3 2 3" xfId="14202" xr:uid="{00000000-0005-0000-0000-000084370000}"/>
    <cellStyle name="Normal 3 2 3 2 2 3 3 3 3" xfId="14203" xr:uid="{00000000-0005-0000-0000-000085370000}"/>
    <cellStyle name="Normal 3 2 3 2 2 3 3 3 4" xfId="14204" xr:uid="{00000000-0005-0000-0000-000086370000}"/>
    <cellStyle name="Normal 3 2 3 2 2 3 3 4" xfId="14205" xr:uid="{00000000-0005-0000-0000-000087370000}"/>
    <cellStyle name="Normal 3 2 3 2 2 3 3 4 2" xfId="14206" xr:uid="{00000000-0005-0000-0000-000088370000}"/>
    <cellStyle name="Normal 3 2 3 2 2 3 3 4 2 2" xfId="14207" xr:uid="{00000000-0005-0000-0000-000089370000}"/>
    <cellStyle name="Normal 3 2 3 2 2 3 3 4 2 3" xfId="14208" xr:uid="{00000000-0005-0000-0000-00008A370000}"/>
    <cellStyle name="Normal 3 2 3 2 2 3 3 4 3" xfId="14209" xr:uid="{00000000-0005-0000-0000-00008B370000}"/>
    <cellStyle name="Normal 3 2 3 2 2 3 3 4 4" xfId="14210" xr:uid="{00000000-0005-0000-0000-00008C370000}"/>
    <cellStyle name="Normal 3 2 3 2 2 3 3 5" xfId="14211" xr:uid="{00000000-0005-0000-0000-00008D370000}"/>
    <cellStyle name="Normal 3 2 3 2 2 3 3 5 2" xfId="14212" xr:uid="{00000000-0005-0000-0000-00008E370000}"/>
    <cellStyle name="Normal 3 2 3 2 2 3 3 5 3" xfId="14213" xr:uid="{00000000-0005-0000-0000-00008F370000}"/>
    <cellStyle name="Normal 3 2 3 2 2 3 3 6" xfId="14214" xr:uid="{00000000-0005-0000-0000-000090370000}"/>
    <cellStyle name="Normal 3 2 3 2 2 3 3 6 2" xfId="14215" xr:uid="{00000000-0005-0000-0000-000091370000}"/>
    <cellStyle name="Normal 3 2 3 2 2 3 3 6 3" xfId="14216" xr:uid="{00000000-0005-0000-0000-000092370000}"/>
    <cellStyle name="Normal 3 2 3 2 2 3 3 7" xfId="14217" xr:uid="{00000000-0005-0000-0000-000093370000}"/>
    <cellStyle name="Normal 3 2 3 2 2 3 3 8" xfId="14218" xr:uid="{00000000-0005-0000-0000-000094370000}"/>
    <cellStyle name="Normal 3 2 3 2 2 3 3 9" xfId="14219" xr:uid="{00000000-0005-0000-0000-000095370000}"/>
    <cellStyle name="Normal 3 2 3 2 2 3 4" xfId="14220" xr:uid="{00000000-0005-0000-0000-000096370000}"/>
    <cellStyle name="Normal 3 2 3 2 2 3 4 2" xfId="14221" xr:uid="{00000000-0005-0000-0000-000097370000}"/>
    <cellStyle name="Normal 3 2 3 2 2 3 4 2 2" xfId="14222" xr:uid="{00000000-0005-0000-0000-000098370000}"/>
    <cellStyle name="Normal 3 2 3 2 2 3 4 2 3" xfId="14223" xr:uid="{00000000-0005-0000-0000-000099370000}"/>
    <cellStyle name="Normal 3 2 3 2 2 3 4 3" xfId="14224" xr:uid="{00000000-0005-0000-0000-00009A370000}"/>
    <cellStyle name="Normal 3 2 3 2 2 3 4 4" xfId="14225" xr:uid="{00000000-0005-0000-0000-00009B370000}"/>
    <cellStyle name="Normal 3 2 3 2 2 3 5" xfId="14226" xr:uid="{00000000-0005-0000-0000-00009C370000}"/>
    <cellStyle name="Normal 3 2 3 2 2 3 5 2" xfId="14227" xr:uid="{00000000-0005-0000-0000-00009D370000}"/>
    <cellStyle name="Normal 3 2 3 2 2 3 5 2 2" xfId="14228" xr:uid="{00000000-0005-0000-0000-00009E370000}"/>
    <cellStyle name="Normal 3 2 3 2 2 3 5 2 3" xfId="14229" xr:uid="{00000000-0005-0000-0000-00009F370000}"/>
    <cellStyle name="Normal 3 2 3 2 2 3 5 3" xfId="14230" xr:uid="{00000000-0005-0000-0000-0000A0370000}"/>
    <cellStyle name="Normal 3 2 3 2 2 3 5 4" xfId="14231" xr:uid="{00000000-0005-0000-0000-0000A1370000}"/>
    <cellStyle name="Normal 3 2 3 2 2 3 6" xfId="14232" xr:uid="{00000000-0005-0000-0000-0000A2370000}"/>
    <cellStyle name="Normal 3 2 3 2 2 3 6 2" xfId="14233" xr:uid="{00000000-0005-0000-0000-0000A3370000}"/>
    <cellStyle name="Normal 3 2 3 2 2 3 6 2 2" xfId="14234" xr:uid="{00000000-0005-0000-0000-0000A4370000}"/>
    <cellStyle name="Normal 3 2 3 2 2 3 6 2 3" xfId="14235" xr:uid="{00000000-0005-0000-0000-0000A5370000}"/>
    <cellStyle name="Normal 3 2 3 2 2 3 6 3" xfId="14236" xr:uid="{00000000-0005-0000-0000-0000A6370000}"/>
    <cellStyle name="Normal 3 2 3 2 2 3 6 4" xfId="14237" xr:uid="{00000000-0005-0000-0000-0000A7370000}"/>
    <cellStyle name="Normal 3 2 3 2 2 3 7" xfId="14238" xr:uid="{00000000-0005-0000-0000-0000A8370000}"/>
    <cellStyle name="Normal 3 2 3 2 2 3 7 2" xfId="14239" xr:uid="{00000000-0005-0000-0000-0000A9370000}"/>
    <cellStyle name="Normal 3 2 3 2 2 3 7 3" xfId="14240" xr:uid="{00000000-0005-0000-0000-0000AA370000}"/>
    <cellStyle name="Normal 3 2 3 2 2 3 8" xfId="14241" xr:uid="{00000000-0005-0000-0000-0000AB370000}"/>
    <cellStyle name="Normal 3 2 3 2 2 3 8 2" xfId="14242" xr:uid="{00000000-0005-0000-0000-0000AC370000}"/>
    <cellStyle name="Normal 3 2 3 2 2 3 8 3" xfId="14243" xr:uid="{00000000-0005-0000-0000-0000AD370000}"/>
    <cellStyle name="Normal 3 2 3 2 2 3 9" xfId="14244" xr:uid="{00000000-0005-0000-0000-0000AE370000}"/>
    <cellStyle name="Normal 3 2 3 2 2 4" xfId="14245" xr:uid="{00000000-0005-0000-0000-0000AF370000}"/>
    <cellStyle name="Normal 3 2 3 2 2 4 10" xfId="14246" xr:uid="{00000000-0005-0000-0000-0000B0370000}"/>
    <cellStyle name="Normal 3 2 3 2 2 4 2" xfId="14247" xr:uid="{00000000-0005-0000-0000-0000B1370000}"/>
    <cellStyle name="Normal 3 2 3 2 2 4 2 2" xfId="14248" xr:uid="{00000000-0005-0000-0000-0000B2370000}"/>
    <cellStyle name="Normal 3 2 3 2 2 4 2 2 2" xfId="14249" xr:uid="{00000000-0005-0000-0000-0000B3370000}"/>
    <cellStyle name="Normal 3 2 3 2 2 4 2 2 3" xfId="14250" xr:uid="{00000000-0005-0000-0000-0000B4370000}"/>
    <cellStyle name="Normal 3 2 3 2 2 4 2 3" xfId="14251" xr:uid="{00000000-0005-0000-0000-0000B5370000}"/>
    <cellStyle name="Normal 3 2 3 2 2 4 2 4" xfId="14252" xr:uid="{00000000-0005-0000-0000-0000B6370000}"/>
    <cellStyle name="Normal 3 2 3 2 2 4 3" xfId="14253" xr:uid="{00000000-0005-0000-0000-0000B7370000}"/>
    <cellStyle name="Normal 3 2 3 2 2 4 3 2" xfId="14254" xr:uid="{00000000-0005-0000-0000-0000B8370000}"/>
    <cellStyle name="Normal 3 2 3 2 2 4 3 2 2" xfId="14255" xr:uid="{00000000-0005-0000-0000-0000B9370000}"/>
    <cellStyle name="Normal 3 2 3 2 2 4 3 2 3" xfId="14256" xr:uid="{00000000-0005-0000-0000-0000BA370000}"/>
    <cellStyle name="Normal 3 2 3 2 2 4 3 3" xfId="14257" xr:uid="{00000000-0005-0000-0000-0000BB370000}"/>
    <cellStyle name="Normal 3 2 3 2 2 4 3 4" xfId="14258" xr:uid="{00000000-0005-0000-0000-0000BC370000}"/>
    <cellStyle name="Normal 3 2 3 2 2 4 4" xfId="14259" xr:uid="{00000000-0005-0000-0000-0000BD370000}"/>
    <cellStyle name="Normal 3 2 3 2 2 4 4 2" xfId="14260" xr:uid="{00000000-0005-0000-0000-0000BE370000}"/>
    <cellStyle name="Normal 3 2 3 2 2 4 4 2 2" xfId="14261" xr:uid="{00000000-0005-0000-0000-0000BF370000}"/>
    <cellStyle name="Normal 3 2 3 2 2 4 4 2 3" xfId="14262" xr:uid="{00000000-0005-0000-0000-0000C0370000}"/>
    <cellStyle name="Normal 3 2 3 2 2 4 4 3" xfId="14263" xr:uid="{00000000-0005-0000-0000-0000C1370000}"/>
    <cellStyle name="Normal 3 2 3 2 2 4 4 4" xfId="14264" xr:uid="{00000000-0005-0000-0000-0000C2370000}"/>
    <cellStyle name="Normal 3 2 3 2 2 4 5" xfId="14265" xr:uid="{00000000-0005-0000-0000-0000C3370000}"/>
    <cellStyle name="Normal 3 2 3 2 2 4 5 2" xfId="14266" xr:uid="{00000000-0005-0000-0000-0000C4370000}"/>
    <cellStyle name="Normal 3 2 3 2 2 4 5 2 2" xfId="14267" xr:uid="{00000000-0005-0000-0000-0000C5370000}"/>
    <cellStyle name="Normal 3 2 3 2 2 4 5 2 3" xfId="14268" xr:uid="{00000000-0005-0000-0000-0000C6370000}"/>
    <cellStyle name="Normal 3 2 3 2 2 4 5 3" xfId="14269" xr:uid="{00000000-0005-0000-0000-0000C7370000}"/>
    <cellStyle name="Normal 3 2 3 2 2 4 5 4" xfId="14270" xr:uid="{00000000-0005-0000-0000-0000C8370000}"/>
    <cellStyle name="Normal 3 2 3 2 2 4 6" xfId="14271" xr:uid="{00000000-0005-0000-0000-0000C9370000}"/>
    <cellStyle name="Normal 3 2 3 2 2 4 6 2" xfId="14272" xr:uid="{00000000-0005-0000-0000-0000CA370000}"/>
    <cellStyle name="Normal 3 2 3 2 2 4 6 3" xfId="14273" xr:uid="{00000000-0005-0000-0000-0000CB370000}"/>
    <cellStyle name="Normal 3 2 3 2 2 4 7" xfId="14274" xr:uid="{00000000-0005-0000-0000-0000CC370000}"/>
    <cellStyle name="Normal 3 2 3 2 2 4 7 2" xfId="14275" xr:uid="{00000000-0005-0000-0000-0000CD370000}"/>
    <cellStyle name="Normal 3 2 3 2 2 4 7 3" xfId="14276" xr:uid="{00000000-0005-0000-0000-0000CE370000}"/>
    <cellStyle name="Normal 3 2 3 2 2 4 8" xfId="14277" xr:uid="{00000000-0005-0000-0000-0000CF370000}"/>
    <cellStyle name="Normal 3 2 3 2 2 4 9" xfId="14278" xr:uid="{00000000-0005-0000-0000-0000D0370000}"/>
    <cellStyle name="Normal 3 2 3 2 2 5" xfId="14279" xr:uid="{00000000-0005-0000-0000-0000D1370000}"/>
    <cellStyle name="Normal 3 2 3 2 2 5 2" xfId="14280" xr:uid="{00000000-0005-0000-0000-0000D2370000}"/>
    <cellStyle name="Normal 3 2 3 2 2 5 2 2" xfId="14281" xr:uid="{00000000-0005-0000-0000-0000D3370000}"/>
    <cellStyle name="Normal 3 2 3 2 2 5 2 2 2" xfId="14282" xr:uid="{00000000-0005-0000-0000-0000D4370000}"/>
    <cellStyle name="Normal 3 2 3 2 2 5 2 2 3" xfId="14283" xr:uid="{00000000-0005-0000-0000-0000D5370000}"/>
    <cellStyle name="Normal 3 2 3 2 2 5 2 3" xfId="14284" xr:uid="{00000000-0005-0000-0000-0000D6370000}"/>
    <cellStyle name="Normal 3 2 3 2 2 5 2 4" xfId="14285" xr:uid="{00000000-0005-0000-0000-0000D7370000}"/>
    <cellStyle name="Normal 3 2 3 2 2 5 3" xfId="14286" xr:uid="{00000000-0005-0000-0000-0000D8370000}"/>
    <cellStyle name="Normal 3 2 3 2 2 5 3 2" xfId="14287" xr:uid="{00000000-0005-0000-0000-0000D9370000}"/>
    <cellStyle name="Normal 3 2 3 2 2 5 3 2 2" xfId="14288" xr:uid="{00000000-0005-0000-0000-0000DA370000}"/>
    <cellStyle name="Normal 3 2 3 2 2 5 3 2 3" xfId="14289" xr:uid="{00000000-0005-0000-0000-0000DB370000}"/>
    <cellStyle name="Normal 3 2 3 2 2 5 3 3" xfId="14290" xr:uid="{00000000-0005-0000-0000-0000DC370000}"/>
    <cellStyle name="Normal 3 2 3 2 2 5 3 4" xfId="14291" xr:uid="{00000000-0005-0000-0000-0000DD370000}"/>
    <cellStyle name="Normal 3 2 3 2 2 5 4" xfId="14292" xr:uid="{00000000-0005-0000-0000-0000DE370000}"/>
    <cellStyle name="Normal 3 2 3 2 2 5 4 2" xfId="14293" xr:uid="{00000000-0005-0000-0000-0000DF370000}"/>
    <cellStyle name="Normal 3 2 3 2 2 5 4 2 2" xfId="14294" xr:uid="{00000000-0005-0000-0000-0000E0370000}"/>
    <cellStyle name="Normal 3 2 3 2 2 5 4 2 3" xfId="14295" xr:uid="{00000000-0005-0000-0000-0000E1370000}"/>
    <cellStyle name="Normal 3 2 3 2 2 5 4 3" xfId="14296" xr:uid="{00000000-0005-0000-0000-0000E2370000}"/>
    <cellStyle name="Normal 3 2 3 2 2 5 4 4" xfId="14297" xr:uid="{00000000-0005-0000-0000-0000E3370000}"/>
    <cellStyle name="Normal 3 2 3 2 2 5 5" xfId="14298" xr:uid="{00000000-0005-0000-0000-0000E4370000}"/>
    <cellStyle name="Normal 3 2 3 2 2 5 5 2" xfId="14299" xr:uid="{00000000-0005-0000-0000-0000E5370000}"/>
    <cellStyle name="Normal 3 2 3 2 2 5 5 3" xfId="14300" xr:uid="{00000000-0005-0000-0000-0000E6370000}"/>
    <cellStyle name="Normal 3 2 3 2 2 5 6" xfId="14301" xr:uid="{00000000-0005-0000-0000-0000E7370000}"/>
    <cellStyle name="Normal 3 2 3 2 2 5 6 2" xfId="14302" xr:uid="{00000000-0005-0000-0000-0000E8370000}"/>
    <cellStyle name="Normal 3 2 3 2 2 5 6 3" xfId="14303" xr:uid="{00000000-0005-0000-0000-0000E9370000}"/>
    <cellStyle name="Normal 3 2 3 2 2 5 7" xfId="14304" xr:uid="{00000000-0005-0000-0000-0000EA370000}"/>
    <cellStyle name="Normal 3 2 3 2 2 5 8" xfId="14305" xr:uid="{00000000-0005-0000-0000-0000EB370000}"/>
    <cellStyle name="Normal 3 2 3 2 2 5 9" xfId="14306" xr:uid="{00000000-0005-0000-0000-0000EC370000}"/>
    <cellStyle name="Normal 3 2 3 2 2 6" xfId="14307" xr:uid="{00000000-0005-0000-0000-0000ED370000}"/>
    <cellStyle name="Normal 3 2 3 2 2 6 2" xfId="14308" xr:uid="{00000000-0005-0000-0000-0000EE370000}"/>
    <cellStyle name="Normal 3 2 3 2 2 6 2 2" xfId="14309" xr:uid="{00000000-0005-0000-0000-0000EF370000}"/>
    <cellStyle name="Normal 3 2 3 2 2 6 2 3" xfId="14310" xr:uid="{00000000-0005-0000-0000-0000F0370000}"/>
    <cellStyle name="Normal 3 2 3 2 2 6 3" xfId="14311" xr:uid="{00000000-0005-0000-0000-0000F1370000}"/>
    <cellStyle name="Normal 3 2 3 2 2 6 4" xfId="14312" xr:uid="{00000000-0005-0000-0000-0000F2370000}"/>
    <cellStyle name="Normal 3 2 3 2 2 7" xfId="14313" xr:uid="{00000000-0005-0000-0000-0000F3370000}"/>
    <cellStyle name="Normal 3 2 3 2 2 7 2" xfId="14314" xr:uid="{00000000-0005-0000-0000-0000F4370000}"/>
    <cellStyle name="Normal 3 2 3 2 2 7 2 2" xfId="14315" xr:uid="{00000000-0005-0000-0000-0000F5370000}"/>
    <cellStyle name="Normal 3 2 3 2 2 7 2 3" xfId="14316" xr:uid="{00000000-0005-0000-0000-0000F6370000}"/>
    <cellStyle name="Normal 3 2 3 2 2 7 3" xfId="14317" xr:uid="{00000000-0005-0000-0000-0000F7370000}"/>
    <cellStyle name="Normal 3 2 3 2 2 7 4" xfId="14318" xr:uid="{00000000-0005-0000-0000-0000F8370000}"/>
    <cellStyle name="Normal 3 2 3 2 2 8" xfId="14319" xr:uid="{00000000-0005-0000-0000-0000F9370000}"/>
    <cellStyle name="Normal 3 2 3 2 2 8 2" xfId="14320" xr:uid="{00000000-0005-0000-0000-0000FA370000}"/>
    <cellStyle name="Normal 3 2 3 2 2 8 2 2" xfId="14321" xr:uid="{00000000-0005-0000-0000-0000FB370000}"/>
    <cellStyle name="Normal 3 2 3 2 2 8 2 3" xfId="14322" xr:uid="{00000000-0005-0000-0000-0000FC370000}"/>
    <cellStyle name="Normal 3 2 3 2 2 8 3" xfId="14323" xr:uid="{00000000-0005-0000-0000-0000FD370000}"/>
    <cellStyle name="Normal 3 2 3 2 2 8 4" xfId="14324" xr:uid="{00000000-0005-0000-0000-0000FE370000}"/>
    <cellStyle name="Normal 3 2 3 2 2 9" xfId="14325" xr:uid="{00000000-0005-0000-0000-0000FF370000}"/>
    <cellStyle name="Normal 3 2 3 2 2 9 2" xfId="14326" xr:uid="{00000000-0005-0000-0000-000000380000}"/>
    <cellStyle name="Normal 3 2 3 2 2 9 3" xfId="14327" xr:uid="{00000000-0005-0000-0000-000001380000}"/>
    <cellStyle name="Normal 3 2 3 2 3" xfId="14328" xr:uid="{00000000-0005-0000-0000-000002380000}"/>
    <cellStyle name="Normal 3 2 3 2 3 10" xfId="14329" xr:uid="{00000000-0005-0000-0000-000003380000}"/>
    <cellStyle name="Normal 3 2 3 2 3 11" xfId="14330" xr:uid="{00000000-0005-0000-0000-000004380000}"/>
    <cellStyle name="Normal 3 2 3 2 3 2" xfId="14331" xr:uid="{00000000-0005-0000-0000-000005380000}"/>
    <cellStyle name="Normal 3 2 3 2 3 2 10" xfId="14332" xr:uid="{00000000-0005-0000-0000-000006380000}"/>
    <cellStyle name="Normal 3 2 3 2 3 2 2" xfId="14333" xr:uid="{00000000-0005-0000-0000-000007380000}"/>
    <cellStyle name="Normal 3 2 3 2 3 2 2 2" xfId="14334" xr:uid="{00000000-0005-0000-0000-000008380000}"/>
    <cellStyle name="Normal 3 2 3 2 3 2 2 2 2" xfId="14335" xr:uid="{00000000-0005-0000-0000-000009380000}"/>
    <cellStyle name="Normal 3 2 3 2 3 2 2 2 3" xfId="14336" xr:uid="{00000000-0005-0000-0000-00000A380000}"/>
    <cellStyle name="Normal 3 2 3 2 3 2 2 3" xfId="14337" xr:uid="{00000000-0005-0000-0000-00000B380000}"/>
    <cellStyle name="Normal 3 2 3 2 3 2 2 4" xfId="14338" xr:uid="{00000000-0005-0000-0000-00000C380000}"/>
    <cellStyle name="Normal 3 2 3 2 3 2 3" xfId="14339" xr:uid="{00000000-0005-0000-0000-00000D380000}"/>
    <cellStyle name="Normal 3 2 3 2 3 2 3 2" xfId="14340" xr:uid="{00000000-0005-0000-0000-00000E380000}"/>
    <cellStyle name="Normal 3 2 3 2 3 2 3 2 2" xfId="14341" xr:uid="{00000000-0005-0000-0000-00000F380000}"/>
    <cellStyle name="Normal 3 2 3 2 3 2 3 2 3" xfId="14342" xr:uid="{00000000-0005-0000-0000-000010380000}"/>
    <cellStyle name="Normal 3 2 3 2 3 2 3 3" xfId="14343" xr:uid="{00000000-0005-0000-0000-000011380000}"/>
    <cellStyle name="Normal 3 2 3 2 3 2 3 4" xfId="14344" xr:uid="{00000000-0005-0000-0000-000012380000}"/>
    <cellStyle name="Normal 3 2 3 2 3 2 4" xfId="14345" xr:uid="{00000000-0005-0000-0000-000013380000}"/>
    <cellStyle name="Normal 3 2 3 2 3 2 4 2" xfId="14346" xr:uid="{00000000-0005-0000-0000-000014380000}"/>
    <cellStyle name="Normal 3 2 3 2 3 2 4 2 2" xfId="14347" xr:uid="{00000000-0005-0000-0000-000015380000}"/>
    <cellStyle name="Normal 3 2 3 2 3 2 4 2 3" xfId="14348" xr:uid="{00000000-0005-0000-0000-000016380000}"/>
    <cellStyle name="Normal 3 2 3 2 3 2 4 3" xfId="14349" xr:uid="{00000000-0005-0000-0000-000017380000}"/>
    <cellStyle name="Normal 3 2 3 2 3 2 4 4" xfId="14350" xr:uid="{00000000-0005-0000-0000-000018380000}"/>
    <cellStyle name="Normal 3 2 3 2 3 2 5" xfId="14351" xr:uid="{00000000-0005-0000-0000-000019380000}"/>
    <cellStyle name="Normal 3 2 3 2 3 2 5 2" xfId="14352" xr:uid="{00000000-0005-0000-0000-00001A380000}"/>
    <cellStyle name="Normal 3 2 3 2 3 2 5 2 2" xfId="14353" xr:uid="{00000000-0005-0000-0000-00001B380000}"/>
    <cellStyle name="Normal 3 2 3 2 3 2 5 2 3" xfId="14354" xr:uid="{00000000-0005-0000-0000-00001C380000}"/>
    <cellStyle name="Normal 3 2 3 2 3 2 5 3" xfId="14355" xr:uid="{00000000-0005-0000-0000-00001D380000}"/>
    <cellStyle name="Normal 3 2 3 2 3 2 5 4" xfId="14356" xr:uid="{00000000-0005-0000-0000-00001E380000}"/>
    <cellStyle name="Normal 3 2 3 2 3 2 6" xfId="14357" xr:uid="{00000000-0005-0000-0000-00001F380000}"/>
    <cellStyle name="Normal 3 2 3 2 3 2 6 2" xfId="14358" xr:uid="{00000000-0005-0000-0000-000020380000}"/>
    <cellStyle name="Normal 3 2 3 2 3 2 6 3" xfId="14359" xr:uid="{00000000-0005-0000-0000-000021380000}"/>
    <cellStyle name="Normal 3 2 3 2 3 2 7" xfId="14360" xr:uid="{00000000-0005-0000-0000-000022380000}"/>
    <cellStyle name="Normal 3 2 3 2 3 2 7 2" xfId="14361" xr:uid="{00000000-0005-0000-0000-000023380000}"/>
    <cellStyle name="Normal 3 2 3 2 3 2 7 3" xfId="14362" xr:uid="{00000000-0005-0000-0000-000024380000}"/>
    <cellStyle name="Normal 3 2 3 2 3 2 8" xfId="14363" xr:uid="{00000000-0005-0000-0000-000025380000}"/>
    <cellStyle name="Normal 3 2 3 2 3 2 9" xfId="14364" xr:uid="{00000000-0005-0000-0000-000026380000}"/>
    <cellStyle name="Normal 3 2 3 2 3 3" xfId="14365" xr:uid="{00000000-0005-0000-0000-000027380000}"/>
    <cellStyle name="Normal 3 2 3 2 3 3 2" xfId="14366" xr:uid="{00000000-0005-0000-0000-000028380000}"/>
    <cellStyle name="Normal 3 2 3 2 3 3 2 2" xfId="14367" xr:uid="{00000000-0005-0000-0000-000029380000}"/>
    <cellStyle name="Normal 3 2 3 2 3 3 2 2 2" xfId="14368" xr:uid="{00000000-0005-0000-0000-00002A380000}"/>
    <cellStyle name="Normal 3 2 3 2 3 3 2 2 3" xfId="14369" xr:uid="{00000000-0005-0000-0000-00002B380000}"/>
    <cellStyle name="Normal 3 2 3 2 3 3 2 3" xfId="14370" xr:uid="{00000000-0005-0000-0000-00002C380000}"/>
    <cellStyle name="Normal 3 2 3 2 3 3 2 4" xfId="14371" xr:uid="{00000000-0005-0000-0000-00002D380000}"/>
    <cellStyle name="Normal 3 2 3 2 3 3 3" xfId="14372" xr:uid="{00000000-0005-0000-0000-00002E380000}"/>
    <cellStyle name="Normal 3 2 3 2 3 3 3 2" xfId="14373" xr:uid="{00000000-0005-0000-0000-00002F380000}"/>
    <cellStyle name="Normal 3 2 3 2 3 3 3 2 2" xfId="14374" xr:uid="{00000000-0005-0000-0000-000030380000}"/>
    <cellStyle name="Normal 3 2 3 2 3 3 3 2 3" xfId="14375" xr:uid="{00000000-0005-0000-0000-000031380000}"/>
    <cellStyle name="Normal 3 2 3 2 3 3 3 3" xfId="14376" xr:uid="{00000000-0005-0000-0000-000032380000}"/>
    <cellStyle name="Normal 3 2 3 2 3 3 3 4" xfId="14377" xr:uid="{00000000-0005-0000-0000-000033380000}"/>
    <cellStyle name="Normal 3 2 3 2 3 3 4" xfId="14378" xr:uid="{00000000-0005-0000-0000-000034380000}"/>
    <cellStyle name="Normal 3 2 3 2 3 3 4 2" xfId="14379" xr:uid="{00000000-0005-0000-0000-000035380000}"/>
    <cellStyle name="Normal 3 2 3 2 3 3 4 2 2" xfId="14380" xr:uid="{00000000-0005-0000-0000-000036380000}"/>
    <cellStyle name="Normal 3 2 3 2 3 3 4 2 3" xfId="14381" xr:uid="{00000000-0005-0000-0000-000037380000}"/>
    <cellStyle name="Normal 3 2 3 2 3 3 4 3" xfId="14382" xr:uid="{00000000-0005-0000-0000-000038380000}"/>
    <cellStyle name="Normal 3 2 3 2 3 3 4 4" xfId="14383" xr:uid="{00000000-0005-0000-0000-000039380000}"/>
    <cellStyle name="Normal 3 2 3 2 3 3 5" xfId="14384" xr:uid="{00000000-0005-0000-0000-00003A380000}"/>
    <cellStyle name="Normal 3 2 3 2 3 3 5 2" xfId="14385" xr:uid="{00000000-0005-0000-0000-00003B380000}"/>
    <cellStyle name="Normal 3 2 3 2 3 3 5 3" xfId="14386" xr:uid="{00000000-0005-0000-0000-00003C380000}"/>
    <cellStyle name="Normal 3 2 3 2 3 3 6" xfId="14387" xr:uid="{00000000-0005-0000-0000-00003D380000}"/>
    <cellStyle name="Normal 3 2 3 2 3 3 6 2" xfId="14388" xr:uid="{00000000-0005-0000-0000-00003E380000}"/>
    <cellStyle name="Normal 3 2 3 2 3 3 6 3" xfId="14389" xr:uid="{00000000-0005-0000-0000-00003F380000}"/>
    <cellStyle name="Normal 3 2 3 2 3 3 7" xfId="14390" xr:uid="{00000000-0005-0000-0000-000040380000}"/>
    <cellStyle name="Normal 3 2 3 2 3 3 8" xfId="14391" xr:uid="{00000000-0005-0000-0000-000041380000}"/>
    <cellStyle name="Normal 3 2 3 2 3 3 9" xfId="14392" xr:uid="{00000000-0005-0000-0000-000042380000}"/>
    <cellStyle name="Normal 3 2 3 2 3 4" xfId="14393" xr:uid="{00000000-0005-0000-0000-000043380000}"/>
    <cellStyle name="Normal 3 2 3 2 3 4 2" xfId="14394" xr:uid="{00000000-0005-0000-0000-000044380000}"/>
    <cellStyle name="Normal 3 2 3 2 3 4 2 2" xfId="14395" xr:uid="{00000000-0005-0000-0000-000045380000}"/>
    <cellStyle name="Normal 3 2 3 2 3 4 2 3" xfId="14396" xr:uid="{00000000-0005-0000-0000-000046380000}"/>
    <cellStyle name="Normal 3 2 3 2 3 4 3" xfId="14397" xr:uid="{00000000-0005-0000-0000-000047380000}"/>
    <cellStyle name="Normal 3 2 3 2 3 4 4" xfId="14398" xr:uid="{00000000-0005-0000-0000-000048380000}"/>
    <cellStyle name="Normal 3 2 3 2 3 5" xfId="14399" xr:uid="{00000000-0005-0000-0000-000049380000}"/>
    <cellStyle name="Normal 3 2 3 2 3 5 2" xfId="14400" xr:uid="{00000000-0005-0000-0000-00004A380000}"/>
    <cellStyle name="Normal 3 2 3 2 3 5 2 2" xfId="14401" xr:uid="{00000000-0005-0000-0000-00004B380000}"/>
    <cellStyle name="Normal 3 2 3 2 3 5 2 3" xfId="14402" xr:uid="{00000000-0005-0000-0000-00004C380000}"/>
    <cellStyle name="Normal 3 2 3 2 3 5 3" xfId="14403" xr:uid="{00000000-0005-0000-0000-00004D380000}"/>
    <cellStyle name="Normal 3 2 3 2 3 5 4" xfId="14404" xr:uid="{00000000-0005-0000-0000-00004E380000}"/>
    <cellStyle name="Normal 3 2 3 2 3 6" xfId="14405" xr:uid="{00000000-0005-0000-0000-00004F380000}"/>
    <cellStyle name="Normal 3 2 3 2 3 6 2" xfId="14406" xr:uid="{00000000-0005-0000-0000-000050380000}"/>
    <cellStyle name="Normal 3 2 3 2 3 6 2 2" xfId="14407" xr:uid="{00000000-0005-0000-0000-000051380000}"/>
    <cellStyle name="Normal 3 2 3 2 3 6 2 3" xfId="14408" xr:uid="{00000000-0005-0000-0000-000052380000}"/>
    <cellStyle name="Normal 3 2 3 2 3 6 3" xfId="14409" xr:uid="{00000000-0005-0000-0000-000053380000}"/>
    <cellStyle name="Normal 3 2 3 2 3 6 4" xfId="14410" xr:uid="{00000000-0005-0000-0000-000054380000}"/>
    <cellStyle name="Normal 3 2 3 2 3 7" xfId="14411" xr:uid="{00000000-0005-0000-0000-000055380000}"/>
    <cellStyle name="Normal 3 2 3 2 3 7 2" xfId="14412" xr:uid="{00000000-0005-0000-0000-000056380000}"/>
    <cellStyle name="Normal 3 2 3 2 3 7 3" xfId="14413" xr:uid="{00000000-0005-0000-0000-000057380000}"/>
    <cellStyle name="Normal 3 2 3 2 3 8" xfId="14414" xr:uid="{00000000-0005-0000-0000-000058380000}"/>
    <cellStyle name="Normal 3 2 3 2 3 8 2" xfId="14415" xr:uid="{00000000-0005-0000-0000-000059380000}"/>
    <cellStyle name="Normal 3 2 3 2 3 8 3" xfId="14416" xr:uid="{00000000-0005-0000-0000-00005A380000}"/>
    <cellStyle name="Normal 3 2 3 2 3 9" xfId="14417" xr:uid="{00000000-0005-0000-0000-00005B380000}"/>
    <cellStyle name="Normal 3 2 3 2 4" xfId="14418" xr:uid="{00000000-0005-0000-0000-00005C380000}"/>
    <cellStyle name="Normal 3 2 3 2 4 10" xfId="14419" xr:uid="{00000000-0005-0000-0000-00005D380000}"/>
    <cellStyle name="Normal 3 2 3 2 4 11" xfId="14420" xr:uid="{00000000-0005-0000-0000-00005E380000}"/>
    <cellStyle name="Normal 3 2 3 2 4 2" xfId="14421" xr:uid="{00000000-0005-0000-0000-00005F380000}"/>
    <cellStyle name="Normal 3 2 3 2 4 2 10" xfId="14422" xr:uid="{00000000-0005-0000-0000-000060380000}"/>
    <cellStyle name="Normal 3 2 3 2 4 2 2" xfId="14423" xr:uid="{00000000-0005-0000-0000-000061380000}"/>
    <cellStyle name="Normal 3 2 3 2 4 2 2 2" xfId="14424" xr:uid="{00000000-0005-0000-0000-000062380000}"/>
    <cellStyle name="Normal 3 2 3 2 4 2 2 2 2" xfId="14425" xr:uid="{00000000-0005-0000-0000-000063380000}"/>
    <cellStyle name="Normal 3 2 3 2 4 2 2 2 3" xfId="14426" xr:uid="{00000000-0005-0000-0000-000064380000}"/>
    <cellStyle name="Normal 3 2 3 2 4 2 2 3" xfId="14427" xr:uid="{00000000-0005-0000-0000-000065380000}"/>
    <cellStyle name="Normal 3 2 3 2 4 2 2 4" xfId="14428" xr:uid="{00000000-0005-0000-0000-000066380000}"/>
    <cellStyle name="Normal 3 2 3 2 4 2 3" xfId="14429" xr:uid="{00000000-0005-0000-0000-000067380000}"/>
    <cellStyle name="Normal 3 2 3 2 4 2 3 2" xfId="14430" xr:uid="{00000000-0005-0000-0000-000068380000}"/>
    <cellStyle name="Normal 3 2 3 2 4 2 3 2 2" xfId="14431" xr:uid="{00000000-0005-0000-0000-000069380000}"/>
    <cellStyle name="Normal 3 2 3 2 4 2 3 2 3" xfId="14432" xr:uid="{00000000-0005-0000-0000-00006A380000}"/>
    <cellStyle name="Normal 3 2 3 2 4 2 3 3" xfId="14433" xr:uid="{00000000-0005-0000-0000-00006B380000}"/>
    <cellStyle name="Normal 3 2 3 2 4 2 3 4" xfId="14434" xr:uid="{00000000-0005-0000-0000-00006C380000}"/>
    <cellStyle name="Normal 3 2 3 2 4 2 4" xfId="14435" xr:uid="{00000000-0005-0000-0000-00006D380000}"/>
    <cellStyle name="Normal 3 2 3 2 4 2 4 2" xfId="14436" xr:uid="{00000000-0005-0000-0000-00006E380000}"/>
    <cellStyle name="Normal 3 2 3 2 4 2 4 2 2" xfId="14437" xr:uid="{00000000-0005-0000-0000-00006F380000}"/>
    <cellStyle name="Normal 3 2 3 2 4 2 4 2 3" xfId="14438" xr:uid="{00000000-0005-0000-0000-000070380000}"/>
    <cellStyle name="Normal 3 2 3 2 4 2 4 3" xfId="14439" xr:uid="{00000000-0005-0000-0000-000071380000}"/>
    <cellStyle name="Normal 3 2 3 2 4 2 4 4" xfId="14440" xr:uid="{00000000-0005-0000-0000-000072380000}"/>
    <cellStyle name="Normal 3 2 3 2 4 2 5" xfId="14441" xr:uid="{00000000-0005-0000-0000-000073380000}"/>
    <cellStyle name="Normal 3 2 3 2 4 2 5 2" xfId="14442" xr:uid="{00000000-0005-0000-0000-000074380000}"/>
    <cellStyle name="Normal 3 2 3 2 4 2 5 2 2" xfId="14443" xr:uid="{00000000-0005-0000-0000-000075380000}"/>
    <cellStyle name="Normal 3 2 3 2 4 2 5 2 3" xfId="14444" xr:uid="{00000000-0005-0000-0000-000076380000}"/>
    <cellStyle name="Normal 3 2 3 2 4 2 5 3" xfId="14445" xr:uid="{00000000-0005-0000-0000-000077380000}"/>
    <cellStyle name="Normal 3 2 3 2 4 2 5 4" xfId="14446" xr:uid="{00000000-0005-0000-0000-000078380000}"/>
    <cellStyle name="Normal 3 2 3 2 4 2 6" xfId="14447" xr:uid="{00000000-0005-0000-0000-000079380000}"/>
    <cellStyle name="Normal 3 2 3 2 4 2 6 2" xfId="14448" xr:uid="{00000000-0005-0000-0000-00007A380000}"/>
    <cellStyle name="Normal 3 2 3 2 4 2 6 3" xfId="14449" xr:uid="{00000000-0005-0000-0000-00007B380000}"/>
    <cellStyle name="Normal 3 2 3 2 4 2 7" xfId="14450" xr:uid="{00000000-0005-0000-0000-00007C380000}"/>
    <cellStyle name="Normal 3 2 3 2 4 2 7 2" xfId="14451" xr:uid="{00000000-0005-0000-0000-00007D380000}"/>
    <cellStyle name="Normal 3 2 3 2 4 2 7 3" xfId="14452" xr:uid="{00000000-0005-0000-0000-00007E380000}"/>
    <cellStyle name="Normal 3 2 3 2 4 2 8" xfId="14453" xr:uid="{00000000-0005-0000-0000-00007F380000}"/>
    <cellStyle name="Normal 3 2 3 2 4 2 9" xfId="14454" xr:uid="{00000000-0005-0000-0000-000080380000}"/>
    <cellStyle name="Normal 3 2 3 2 4 3" xfId="14455" xr:uid="{00000000-0005-0000-0000-000081380000}"/>
    <cellStyle name="Normal 3 2 3 2 4 3 2" xfId="14456" xr:uid="{00000000-0005-0000-0000-000082380000}"/>
    <cellStyle name="Normal 3 2 3 2 4 3 2 2" xfId="14457" xr:uid="{00000000-0005-0000-0000-000083380000}"/>
    <cellStyle name="Normal 3 2 3 2 4 3 2 2 2" xfId="14458" xr:uid="{00000000-0005-0000-0000-000084380000}"/>
    <cellStyle name="Normal 3 2 3 2 4 3 2 2 3" xfId="14459" xr:uid="{00000000-0005-0000-0000-000085380000}"/>
    <cellStyle name="Normal 3 2 3 2 4 3 2 3" xfId="14460" xr:uid="{00000000-0005-0000-0000-000086380000}"/>
    <cellStyle name="Normal 3 2 3 2 4 3 2 4" xfId="14461" xr:uid="{00000000-0005-0000-0000-000087380000}"/>
    <cellStyle name="Normal 3 2 3 2 4 3 3" xfId="14462" xr:uid="{00000000-0005-0000-0000-000088380000}"/>
    <cellStyle name="Normal 3 2 3 2 4 3 3 2" xfId="14463" xr:uid="{00000000-0005-0000-0000-000089380000}"/>
    <cellStyle name="Normal 3 2 3 2 4 3 3 2 2" xfId="14464" xr:uid="{00000000-0005-0000-0000-00008A380000}"/>
    <cellStyle name="Normal 3 2 3 2 4 3 3 2 3" xfId="14465" xr:uid="{00000000-0005-0000-0000-00008B380000}"/>
    <cellStyle name="Normal 3 2 3 2 4 3 3 3" xfId="14466" xr:uid="{00000000-0005-0000-0000-00008C380000}"/>
    <cellStyle name="Normal 3 2 3 2 4 3 3 4" xfId="14467" xr:uid="{00000000-0005-0000-0000-00008D380000}"/>
    <cellStyle name="Normal 3 2 3 2 4 3 4" xfId="14468" xr:uid="{00000000-0005-0000-0000-00008E380000}"/>
    <cellStyle name="Normal 3 2 3 2 4 3 4 2" xfId="14469" xr:uid="{00000000-0005-0000-0000-00008F380000}"/>
    <cellStyle name="Normal 3 2 3 2 4 3 4 2 2" xfId="14470" xr:uid="{00000000-0005-0000-0000-000090380000}"/>
    <cellStyle name="Normal 3 2 3 2 4 3 4 2 3" xfId="14471" xr:uid="{00000000-0005-0000-0000-000091380000}"/>
    <cellStyle name="Normal 3 2 3 2 4 3 4 3" xfId="14472" xr:uid="{00000000-0005-0000-0000-000092380000}"/>
    <cellStyle name="Normal 3 2 3 2 4 3 4 4" xfId="14473" xr:uid="{00000000-0005-0000-0000-000093380000}"/>
    <cellStyle name="Normal 3 2 3 2 4 3 5" xfId="14474" xr:uid="{00000000-0005-0000-0000-000094380000}"/>
    <cellStyle name="Normal 3 2 3 2 4 3 5 2" xfId="14475" xr:uid="{00000000-0005-0000-0000-000095380000}"/>
    <cellStyle name="Normal 3 2 3 2 4 3 5 3" xfId="14476" xr:uid="{00000000-0005-0000-0000-000096380000}"/>
    <cellStyle name="Normal 3 2 3 2 4 3 6" xfId="14477" xr:uid="{00000000-0005-0000-0000-000097380000}"/>
    <cellStyle name="Normal 3 2 3 2 4 3 6 2" xfId="14478" xr:uid="{00000000-0005-0000-0000-000098380000}"/>
    <cellStyle name="Normal 3 2 3 2 4 3 6 3" xfId="14479" xr:uid="{00000000-0005-0000-0000-000099380000}"/>
    <cellStyle name="Normal 3 2 3 2 4 3 7" xfId="14480" xr:uid="{00000000-0005-0000-0000-00009A380000}"/>
    <cellStyle name="Normal 3 2 3 2 4 3 8" xfId="14481" xr:uid="{00000000-0005-0000-0000-00009B380000}"/>
    <cellStyle name="Normal 3 2 3 2 4 3 9" xfId="14482" xr:uid="{00000000-0005-0000-0000-00009C380000}"/>
    <cellStyle name="Normal 3 2 3 2 4 4" xfId="14483" xr:uid="{00000000-0005-0000-0000-00009D380000}"/>
    <cellStyle name="Normal 3 2 3 2 4 4 2" xfId="14484" xr:uid="{00000000-0005-0000-0000-00009E380000}"/>
    <cellStyle name="Normal 3 2 3 2 4 4 2 2" xfId="14485" xr:uid="{00000000-0005-0000-0000-00009F380000}"/>
    <cellStyle name="Normal 3 2 3 2 4 4 2 3" xfId="14486" xr:uid="{00000000-0005-0000-0000-0000A0380000}"/>
    <cellStyle name="Normal 3 2 3 2 4 4 3" xfId="14487" xr:uid="{00000000-0005-0000-0000-0000A1380000}"/>
    <cellStyle name="Normal 3 2 3 2 4 4 4" xfId="14488" xr:uid="{00000000-0005-0000-0000-0000A2380000}"/>
    <cellStyle name="Normal 3 2 3 2 4 5" xfId="14489" xr:uid="{00000000-0005-0000-0000-0000A3380000}"/>
    <cellStyle name="Normal 3 2 3 2 4 5 2" xfId="14490" xr:uid="{00000000-0005-0000-0000-0000A4380000}"/>
    <cellStyle name="Normal 3 2 3 2 4 5 2 2" xfId="14491" xr:uid="{00000000-0005-0000-0000-0000A5380000}"/>
    <cellStyle name="Normal 3 2 3 2 4 5 2 3" xfId="14492" xr:uid="{00000000-0005-0000-0000-0000A6380000}"/>
    <cellStyle name="Normal 3 2 3 2 4 5 3" xfId="14493" xr:uid="{00000000-0005-0000-0000-0000A7380000}"/>
    <cellStyle name="Normal 3 2 3 2 4 5 4" xfId="14494" xr:uid="{00000000-0005-0000-0000-0000A8380000}"/>
    <cellStyle name="Normal 3 2 3 2 4 6" xfId="14495" xr:uid="{00000000-0005-0000-0000-0000A9380000}"/>
    <cellStyle name="Normal 3 2 3 2 4 6 2" xfId="14496" xr:uid="{00000000-0005-0000-0000-0000AA380000}"/>
    <cellStyle name="Normal 3 2 3 2 4 6 2 2" xfId="14497" xr:uid="{00000000-0005-0000-0000-0000AB380000}"/>
    <cellStyle name="Normal 3 2 3 2 4 6 2 3" xfId="14498" xr:uid="{00000000-0005-0000-0000-0000AC380000}"/>
    <cellStyle name="Normal 3 2 3 2 4 6 3" xfId="14499" xr:uid="{00000000-0005-0000-0000-0000AD380000}"/>
    <cellStyle name="Normal 3 2 3 2 4 6 4" xfId="14500" xr:uid="{00000000-0005-0000-0000-0000AE380000}"/>
    <cellStyle name="Normal 3 2 3 2 4 7" xfId="14501" xr:uid="{00000000-0005-0000-0000-0000AF380000}"/>
    <cellStyle name="Normal 3 2 3 2 4 7 2" xfId="14502" xr:uid="{00000000-0005-0000-0000-0000B0380000}"/>
    <cellStyle name="Normal 3 2 3 2 4 7 3" xfId="14503" xr:uid="{00000000-0005-0000-0000-0000B1380000}"/>
    <cellStyle name="Normal 3 2 3 2 4 8" xfId="14504" xr:uid="{00000000-0005-0000-0000-0000B2380000}"/>
    <cellStyle name="Normal 3 2 3 2 4 8 2" xfId="14505" xr:uid="{00000000-0005-0000-0000-0000B3380000}"/>
    <cellStyle name="Normal 3 2 3 2 4 8 3" xfId="14506" xr:uid="{00000000-0005-0000-0000-0000B4380000}"/>
    <cellStyle name="Normal 3 2 3 2 4 9" xfId="14507" xr:uid="{00000000-0005-0000-0000-0000B5380000}"/>
    <cellStyle name="Normal 3 2 3 2 5" xfId="14508" xr:uid="{00000000-0005-0000-0000-0000B6380000}"/>
    <cellStyle name="Normal 3 2 3 2 5 10" xfId="14509" xr:uid="{00000000-0005-0000-0000-0000B7380000}"/>
    <cellStyle name="Normal 3 2 3 2 5 2" xfId="14510" xr:uid="{00000000-0005-0000-0000-0000B8380000}"/>
    <cellStyle name="Normal 3 2 3 2 5 2 2" xfId="14511" xr:uid="{00000000-0005-0000-0000-0000B9380000}"/>
    <cellStyle name="Normal 3 2 3 2 5 2 2 2" xfId="14512" xr:uid="{00000000-0005-0000-0000-0000BA380000}"/>
    <cellStyle name="Normal 3 2 3 2 5 2 2 3" xfId="14513" xr:uid="{00000000-0005-0000-0000-0000BB380000}"/>
    <cellStyle name="Normal 3 2 3 2 5 2 3" xfId="14514" xr:uid="{00000000-0005-0000-0000-0000BC380000}"/>
    <cellStyle name="Normal 3 2 3 2 5 2 4" xfId="14515" xr:uid="{00000000-0005-0000-0000-0000BD380000}"/>
    <cellStyle name="Normal 3 2 3 2 5 3" xfId="14516" xr:uid="{00000000-0005-0000-0000-0000BE380000}"/>
    <cellStyle name="Normal 3 2 3 2 5 3 2" xfId="14517" xr:uid="{00000000-0005-0000-0000-0000BF380000}"/>
    <cellStyle name="Normal 3 2 3 2 5 3 2 2" xfId="14518" xr:uid="{00000000-0005-0000-0000-0000C0380000}"/>
    <cellStyle name="Normal 3 2 3 2 5 3 2 3" xfId="14519" xr:uid="{00000000-0005-0000-0000-0000C1380000}"/>
    <cellStyle name="Normal 3 2 3 2 5 3 3" xfId="14520" xr:uid="{00000000-0005-0000-0000-0000C2380000}"/>
    <cellStyle name="Normal 3 2 3 2 5 3 4" xfId="14521" xr:uid="{00000000-0005-0000-0000-0000C3380000}"/>
    <cellStyle name="Normal 3 2 3 2 5 4" xfId="14522" xr:uid="{00000000-0005-0000-0000-0000C4380000}"/>
    <cellStyle name="Normal 3 2 3 2 5 4 2" xfId="14523" xr:uid="{00000000-0005-0000-0000-0000C5380000}"/>
    <cellStyle name="Normal 3 2 3 2 5 4 2 2" xfId="14524" xr:uid="{00000000-0005-0000-0000-0000C6380000}"/>
    <cellStyle name="Normal 3 2 3 2 5 4 2 3" xfId="14525" xr:uid="{00000000-0005-0000-0000-0000C7380000}"/>
    <cellStyle name="Normal 3 2 3 2 5 4 3" xfId="14526" xr:uid="{00000000-0005-0000-0000-0000C8380000}"/>
    <cellStyle name="Normal 3 2 3 2 5 4 4" xfId="14527" xr:uid="{00000000-0005-0000-0000-0000C9380000}"/>
    <cellStyle name="Normal 3 2 3 2 5 5" xfId="14528" xr:uid="{00000000-0005-0000-0000-0000CA380000}"/>
    <cellStyle name="Normal 3 2 3 2 5 5 2" xfId="14529" xr:uid="{00000000-0005-0000-0000-0000CB380000}"/>
    <cellStyle name="Normal 3 2 3 2 5 5 2 2" xfId="14530" xr:uid="{00000000-0005-0000-0000-0000CC380000}"/>
    <cellStyle name="Normal 3 2 3 2 5 5 2 3" xfId="14531" xr:uid="{00000000-0005-0000-0000-0000CD380000}"/>
    <cellStyle name="Normal 3 2 3 2 5 5 3" xfId="14532" xr:uid="{00000000-0005-0000-0000-0000CE380000}"/>
    <cellStyle name="Normal 3 2 3 2 5 5 4" xfId="14533" xr:uid="{00000000-0005-0000-0000-0000CF380000}"/>
    <cellStyle name="Normal 3 2 3 2 5 6" xfId="14534" xr:uid="{00000000-0005-0000-0000-0000D0380000}"/>
    <cellStyle name="Normal 3 2 3 2 5 6 2" xfId="14535" xr:uid="{00000000-0005-0000-0000-0000D1380000}"/>
    <cellStyle name="Normal 3 2 3 2 5 6 3" xfId="14536" xr:uid="{00000000-0005-0000-0000-0000D2380000}"/>
    <cellStyle name="Normal 3 2 3 2 5 7" xfId="14537" xr:uid="{00000000-0005-0000-0000-0000D3380000}"/>
    <cellStyle name="Normal 3 2 3 2 5 7 2" xfId="14538" xr:uid="{00000000-0005-0000-0000-0000D4380000}"/>
    <cellStyle name="Normal 3 2 3 2 5 7 3" xfId="14539" xr:uid="{00000000-0005-0000-0000-0000D5380000}"/>
    <cellStyle name="Normal 3 2 3 2 5 8" xfId="14540" xr:uid="{00000000-0005-0000-0000-0000D6380000}"/>
    <cellStyle name="Normal 3 2 3 2 5 9" xfId="14541" xr:uid="{00000000-0005-0000-0000-0000D7380000}"/>
    <cellStyle name="Normal 3 2 3 2 6" xfId="14542" xr:uid="{00000000-0005-0000-0000-0000D8380000}"/>
    <cellStyle name="Normal 3 2 3 2 6 2" xfId="14543" xr:uid="{00000000-0005-0000-0000-0000D9380000}"/>
    <cellStyle name="Normal 3 2 3 2 6 2 2" xfId="14544" xr:uid="{00000000-0005-0000-0000-0000DA380000}"/>
    <cellStyle name="Normal 3 2 3 2 6 2 2 2" xfId="14545" xr:uid="{00000000-0005-0000-0000-0000DB380000}"/>
    <cellStyle name="Normal 3 2 3 2 6 2 2 3" xfId="14546" xr:uid="{00000000-0005-0000-0000-0000DC380000}"/>
    <cellStyle name="Normal 3 2 3 2 6 2 3" xfId="14547" xr:uid="{00000000-0005-0000-0000-0000DD380000}"/>
    <cellStyle name="Normal 3 2 3 2 6 2 4" xfId="14548" xr:uid="{00000000-0005-0000-0000-0000DE380000}"/>
    <cellStyle name="Normal 3 2 3 2 6 3" xfId="14549" xr:uid="{00000000-0005-0000-0000-0000DF380000}"/>
    <cellStyle name="Normal 3 2 3 2 6 3 2" xfId="14550" xr:uid="{00000000-0005-0000-0000-0000E0380000}"/>
    <cellStyle name="Normal 3 2 3 2 6 3 2 2" xfId="14551" xr:uid="{00000000-0005-0000-0000-0000E1380000}"/>
    <cellStyle name="Normal 3 2 3 2 6 3 2 3" xfId="14552" xr:uid="{00000000-0005-0000-0000-0000E2380000}"/>
    <cellStyle name="Normal 3 2 3 2 6 3 3" xfId="14553" xr:uid="{00000000-0005-0000-0000-0000E3380000}"/>
    <cellStyle name="Normal 3 2 3 2 6 3 4" xfId="14554" xr:uid="{00000000-0005-0000-0000-0000E4380000}"/>
    <cellStyle name="Normal 3 2 3 2 6 4" xfId="14555" xr:uid="{00000000-0005-0000-0000-0000E5380000}"/>
    <cellStyle name="Normal 3 2 3 2 6 4 2" xfId="14556" xr:uid="{00000000-0005-0000-0000-0000E6380000}"/>
    <cellStyle name="Normal 3 2 3 2 6 4 2 2" xfId="14557" xr:uid="{00000000-0005-0000-0000-0000E7380000}"/>
    <cellStyle name="Normal 3 2 3 2 6 4 2 3" xfId="14558" xr:uid="{00000000-0005-0000-0000-0000E8380000}"/>
    <cellStyle name="Normal 3 2 3 2 6 4 3" xfId="14559" xr:uid="{00000000-0005-0000-0000-0000E9380000}"/>
    <cellStyle name="Normal 3 2 3 2 6 4 4" xfId="14560" xr:uid="{00000000-0005-0000-0000-0000EA380000}"/>
    <cellStyle name="Normal 3 2 3 2 6 5" xfId="14561" xr:uid="{00000000-0005-0000-0000-0000EB380000}"/>
    <cellStyle name="Normal 3 2 3 2 6 5 2" xfId="14562" xr:uid="{00000000-0005-0000-0000-0000EC380000}"/>
    <cellStyle name="Normal 3 2 3 2 6 5 3" xfId="14563" xr:uid="{00000000-0005-0000-0000-0000ED380000}"/>
    <cellStyle name="Normal 3 2 3 2 6 6" xfId="14564" xr:uid="{00000000-0005-0000-0000-0000EE380000}"/>
    <cellStyle name="Normal 3 2 3 2 6 6 2" xfId="14565" xr:uid="{00000000-0005-0000-0000-0000EF380000}"/>
    <cellStyle name="Normal 3 2 3 2 6 6 3" xfId="14566" xr:uid="{00000000-0005-0000-0000-0000F0380000}"/>
    <cellStyle name="Normal 3 2 3 2 6 7" xfId="14567" xr:uid="{00000000-0005-0000-0000-0000F1380000}"/>
    <cellStyle name="Normal 3 2 3 2 6 8" xfId="14568" xr:uid="{00000000-0005-0000-0000-0000F2380000}"/>
    <cellStyle name="Normal 3 2 3 2 6 9" xfId="14569" xr:uid="{00000000-0005-0000-0000-0000F3380000}"/>
    <cellStyle name="Normal 3 2 3 2 7" xfId="14570" xr:uid="{00000000-0005-0000-0000-0000F4380000}"/>
    <cellStyle name="Normal 3 2 3 2 7 2" xfId="14571" xr:uid="{00000000-0005-0000-0000-0000F5380000}"/>
    <cellStyle name="Normal 3 2 3 2 7 2 2" xfId="14572" xr:uid="{00000000-0005-0000-0000-0000F6380000}"/>
    <cellStyle name="Normal 3 2 3 2 7 2 3" xfId="14573" xr:uid="{00000000-0005-0000-0000-0000F7380000}"/>
    <cellStyle name="Normal 3 2 3 2 7 3" xfId="14574" xr:uid="{00000000-0005-0000-0000-0000F8380000}"/>
    <cellStyle name="Normal 3 2 3 2 7 4" xfId="14575" xr:uid="{00000000-0005-0000-0000-0000F9380000}"/>
    <cellStyle name="Normal 3 2 3 2 8" xfId="14576" xr:uid="{00000000-0005-0000-0000-0000FA380000}"/>
    <cellStyle name="Normal 3 2 3 2 8 2" xfId="14577" xr:uid="{00000000-0005-0000-0000-0000FB380000}"/>
    <cellStyle name="Normal 3 2 3 2 8 2 2" xfId="14578" xr:uid="{00000000-0005-0000-0000-0000FC380000}"/>
    <cellStyle name="Normal 3 2 3 2 8 2 3" xfId="14579" xr:uid="{00000000-0005-0000-0000-0000FD380000}"/>
    <cellStyle name="Normal 3 2 3 2 8 3" xfId="14580" xr:uid="{00000000-0005-0000-0000-0000FE380000}"/>
    <cellStyle name="Normal 3 2 3 2 8 4" xfId="14581" xr:uid="{00000000-0005-0000-0000-0000FF380000}"/>
    <cellStyle name="Normal 3 2 3 2 9" xfId="14582" xr:uid="{00000000-0005-0000-0000-000000390000}"/>
    <cellStyle name="Normal 3 2 3 2 9 2" xfId="14583" xr:uid="{00000000-0005-0000-0000-000001390000}"/>
    <cellStyle name="Normal 3 2 3 2 9 2 2" xfId="14584" xr:uid="{00000000-0005-0000-0000-000002390000}"/>
    <cellStyle name="Normal 3 2 3 2 9 2 3" xfId="14585" xr:uid="{00000000-0005-0000-0000-000003390000}"/>
    <cellStyle name="Normal 3 2 3 2 9 3" xfId="14586" xr:uid="{00000000-0005-0000-0000-000004390000}"/>
    <cellStyle name="Normal 3 2 3 2 9 4" xfId="14587" xr:uid="{00000000-0005-0000-0000-000005390000}"/>
    <cellStyle name="Normal 3 2 3 3" xfId="14588" xr:uid="{00000000-0005-0000-0000-000006390000}"/>
    <cellStyle name="Normal 3 2 3 3 10" xfId="14589" xr:uid="{00000000-0005-0000-0000-000007390000}"/>
    <cellStyle name="Normal 3 2 3 3 10 2" xfId="14590" xr:uid="{00000000-0005-0000-0000-000008390000}"/>
    <cellStyle name="Normal 3 2 3 3 10 3" xfId="14591" xr:uid="{00000000-0005-0000-0000-000009390000}"/>
    <cellStyle name="Normal 3 2 3 3 11" xfId="14592" xr:uid="{00000000-0005-0000-0000-00000A390000}"/>
    <cellStyle name="Normal 3 2 3 3 12" xfId="14593" xr:uid="{00000000-0005-0000-0000-00000B390000}"/>
    <cellStyle name="Normal 3 2 3 3 13" xfId="14594" xr:uid="{00000000-0005-0000-0000-00000C390000}"/>
    <cellStyle name="Normal 3 2 3 3 2" xfId="14595" xr:uid="{00000000-0005-0000-0000-00000D390000}"/>
    <cellStyle name="Normal 3 2 3 3 2 10" xfId="14596" xr:uid="{00000000-0005-0000-0000-00000E390000}"/>
    <cellStyle name="Normal 3 2 3 3 2 11" xfId="14597" xr:uid="{00000000-0005-0000-0000-00000F390000}"/>
    <cellStyle name="Normal 3 2 3 3 2 2" xfId="14598" xr:uid="{00000000-0005-0000-0000-000010390000}"/>
    <cellStyle name="Normal 3 2 3 3 2 2 10" xfId="14599" xr:uid="{00000000-0005-0000-0000-000011390000}"/>
    <cellStyle name="Normal 3 2 3 3 2 2 2" xfId="14600" xr:uid="{00000000-0005-0000-0000-000012390000}"/>
    <cellStyle name="Normal 3 2 3 3 2 2 2 2" xfId="14601" xr:uid="{00000000-0005-0000-0000-000013390000}"/>
    <cellStyle name="Normal 3 2 3 3 2 2 2 2 2" xfId="14602" xr:uid="{00000000-0005-0000-0000-000014390000}"/>
    <cellStyle name="Normal 3 2 3 3 2 2 2 2 3" xfId="14603" xr:uid="{00000000-0005-0000-0000-000015390000}"/>
    <cellStyle name="Normal 3 2 3 3 2 2 2 3" xfId="14604" xr:uid="{00000000-0005-0000-0000-000016390000}"/>
    <cellStyle name="Normal 3 2 3 3 2 2 2 4" xfId="14605" xr:uid="{00000000-0005-0000-0000-000017390000}"/>
    <cellStyle name="Normal 3 2 3 3 2 2 3" xfId="14606" xr:uid="{00000000-0005-0000-0000-000018390000}"/>
    <cellStyle name="Normal 3 2 3 3 2 2 3 2" xfId="14607" xr:uid="{00000000-0005-0000-0000-000019390000}"/>
    <cellStyle name="Normal 3 2 3 3 2 2 3 2 2" xfId="14608" xr:uid="{00000000-0005-0000-0000-00001A390000}"/>
    <cellStyle name="Normal 3 2 3 3 2 2 3 2 3" xfId="14609" xr:uid="{00000000-0005-0000-0000-00001B390000}"/>
    <cellStyle name="Normal 3 2 3 3 2 2 3 3" xfId="14610" xr:uid="{00000000-0005-0000-0000-00001C390000}"/>
    <cellStyle name="Normal 3 2 3 3 2 2 3 4" xfId="14611" xr:uid="{00000000-0005-0000-0000-00001D390000}"/>
    <cellStyle name="Normal 3 2 3 3 2 2 4" xfId="14612" xr:uid="{00000000-0005-0000-0000-00001E390000}"/>
    <cellStyle name="Normal 3 2 3 3 2 2 4 2" xfId="14613" xr:uid="{00000000-0005-0000-0000-00001F390000}"/>
    <cellStyle name="Normal 3 2 3 3 2 2 4 2 2" xfId="14614" xr:uid="{00000000-0005-0000-0000-000020390000}"/>
    <cellStyle name="Normal 3 2 3 3 2 2 4 2 3" xfId="14615" xr:uid="{00000000-0005-0000-0000-000021390000}"/>
    <cellStyle name="Normal 3 2 3 3 2 2 4 3" xfId="14616" xr:uid="{00000000-0005-0000-0000-000022390000}"/>
    <cellStyle name="Normal 3 2 3 3 2 2 4 4" xfId="14617" xr:uid="{00000000-0005-0000-0000-000023390000}"/>
    <cellStyle name="Normal 3 2 3 3 2 2 5" xfId="14618" xr:uid="{00000000-0005-0000-0000-000024390000}"/>
    <cellStyle name="Normal 3 2 3 3 2 2 5 2" xfId="14619" xr:uid="{00000000-0005-0000-0000-000025390000}"/>
    <cellStyle name="Normal 3 2 3 3 2 2 5 2 2" xfId="14620" xr:uid="{00000000-0005-0000-0000-000026390000}"/>
    <cellStyle name="Normal 3 2 3 3 2 2 5 2 3" xfId="14621" xr:uid="{00000000-0005-0000-0000-000027390000}"/>
    <cellStyle name="Normal 3 2 3 3 2 2 5 3" xfId="14622" xr:uid="{00000000-0005-0000-0000-000028390000}"/>
    <cellStyle name="Normal 3 2 3 3 2 2 5 4" xfId="14623" xr:uid="{00000000-0005-0000-0000-000029390000}"/>
    <cellStyle name="Normal 3 2 3 3 2 2 6" xfId="14624" xr:uid="{00000000-0005-0000-0000-00002A390000}"/>
    <cellStyle name="Normal 3 2 3 3 2 2 6 2" xfId="14625" xr:uid="{00000000-0005-0000-0000-00002B390000}"/>
    <cellStyle name="Normal 3 2 3 3 2 2 6 3" xfId="14626" xr:uid="{00000000-0005-0000-0000-00002C390000}"/>
    <cellStyle name="Normal 3 2 3 3 2 2 7" xfId="14627" xr:uid="{00000000-0005-0000-0000-00002D390000}"/>
    <cellStyle name="Normal 3 2 3 3 2 2 7 2" xfId="14628" xr:uid="{00000000-0005-0000-0000-00002E390000}"/>
    <cellStyle name="Normal 3 2 3 3 2 2 7 3" xfId="14629" xr:uid="{00000000-0005-0000-0000-00002F390000}"/>
    <cellStyle name="Normal 3 2 3 3 2 2 8" xfId="14630" xr:uid="{00000000-0005-0000-0000-000030390000}"/>
    <cellStyle name="Normal 3 2 3 3 2 2 9" xfId="14631" xr:uid="{00000000-0005-0000-0000-000031390000}"/>
    <cellStyle name="Normal 3 2 3 3 2 3" xfId="14632" xr:uid="{00000000-0005-0000-0000-000032390000}"/>
    <cellStyle name="Normal 3 2 3 3 2 3 2" xfId="14633" xr:uid="{00000000-0005-0000-0000-000033390000}"/>
    <cellStyle name="Normal 3 2 3 3 2 3 2 2" xfId="14634" xr:uid="{00000000-0005-0000-0000-000034390000}"/>
    <cellStyle name="Normal 3 2 3 3 2 3 2 2 2" xfId="14635" xr:uid="{00000000-0005-0000-0000-000035390000}"/>
    <cellStyle name="Normal 3 2 3 3 2 3 2 2 3" xfId="14636" xr:uid="{00000000-0005-0000-0000-000036390000}"/>
    <cellStyle name="Normal 3 2 3 3 2 3 2 3" xfId="14637" xr:uid="{00000000-0005-0000-0000-000037390000}"/>
    <cellStyle name="Normal 3 2 3 3 2 3 2 4" xfId="14638" xr:uid="{00000000-0005-0000-0000-000038390000}"/>
    <cellStyle name="Normal 3 2 3 3 2 3 3" xfId="14639" xr:uid="{00000000-0005-0000-0000-000039390000}"/>
    <cellStyle name="Normal 3 2 3 3 2 3 3 2" xfId="14640" xr:uid="{00000000-0005-0000-0000-00003A390000}"/>
    <cellStyle name="Normal 3 2 3 3 2 3 3 2 2" xfId="14641" xr:uid="{00000000-0005-0000-0000-00003B390000}"/>
    <cellStyle name="Normal 3 2 3 3 2 3 3 2 3" xfId="14642" xr:uid="{00000000-0005-0000-0000-00003C390000}"/>
    <cellStyle name="Normal 3 2 3 3 2 3 3 3" xfId="14643" xr:uid="{00000000-0005-0000-0000-00003D390000}"/>
    <cellStyle name="Normal 3 2 3 3 2 3 3 4" xfId="14644" xr:uid="{00000000-0005-0000-0000-00003E390000}"/>
    <cellStyle name="Normal 3 2 3 3 2 3 4" xfId="14645" xr:uid="{00000000-0005-0000-0000-00003F390000}"/>
    <cellStyle name="Normal 3 2 3 3 2 3 4 2" xfId="14646" xr:uid="{00000000-0005-0000-0000-000040390000}"/>
    <cellStyle name="Normal 3 2 3 3 2 3 4 2 2" xfId="14647" xr:uid="{00000000-0005-0000-0000-000041390000}"/>
    <cellStyle name="Normal 3 2 3 3 2 3 4 2 3" xfId="14648" xr:uid="{00000000-0005-0000-0000-000042390000}"/>
    <cellStyle name="Normal 3 2 3 3 2 3 4 3" xfId="14649" xr:uid="{00000000-0005-0000-0000-000043390000}"/>
    <cellStyle name="Normal 3 2 3 3 2 3 4 4" xfId="14650" xr:uid="{00000000-0005-0000-0000-000044390000}"/>
    <cellStyle name="Normal 3 2 3 3 2 3 5" xfId="14651" xr:uid="{00000000-0005-0000-0000-000045390000}"/>
    <cellStyle name="Normal 3 2 3 3 2 3 5 2" xfId="14652" xr:uid="{00000000-0005-0000-0000-000046390000}"/>
    <cellStyle name="Normal 3 2 3 3 2 3 5 3" xfId="14653" xr:uid="{00000000-0005-0000-0000-000047390000}"/>
    <cellStyle name="Normal 3 2 3 3 2 3 6" xfId="14654" xr:uid="{00000000-0005-0000-0000-000048390000}"/>
    <cellStyle name="Normal 3 2 3 3 2 3 6 2" xfId="14655" xr:uid="{00000000-0005-0000-0000-000049390000}"/>
    <cellStyle name="Normal 3 2 3 3 2 3 6 3" xfId="14656" xr:uid="{00000000-0005-0000-0000-00004A390000}"/>
    <cellStyle name="Normal 3 2 3 3 2 3 7" xfId="14657" xr:uid="{00000000-0005-0000-0000-00004B390000}"/>
    <cellStyle name="Normal 3 2 3 3 2 3 8" xfId="14658" xr:uid="{00000000-0005-0000-0000-00004C390000}"/>
    <cellStyle name="Normal 3 2 3 3 2 3 9" xfId="14659" xr:uid="{00000000-0005-0000-0000-00004D390000}"/>
    <cellStyle name="Normal 3 2 3 3 2 4" xfId="14660" xr:uid="{00000000-0005-0000-0000-00004E390000}"/>
    <cellStyle name="Normal 3 2 3 3 2 4 2" xfId="14661" xr:uid="{00000000-0005-0000-0000-00004F390000}"/>
    <cellStyle name="Normal 3 2 3 3 2 4 2 2" xfId="14662" xr:uid="{00000000-0005-0000-0000-000050390000}"/>
    <cellStyle name="Normal 3 2 3 3 2 4 2 3" xfId="14663" xr:uid="{00000000-0005-0000-0000-000051390000}"/>
    <cellStyle name="Normal 3 2 3 3 2 4 3" xfId="14664" xr:uid="{00000000-0005-0000-0000-000052390000}"/>
    <cellStyle name="Normal 3 2 3 3 2 4 4" xfId="14665" xr:uid="{00000000-0005-0000-0000-000053390000}"/>
    <cellStyle name="Normal 3 2 3 3 2 5" xfId="14666" xr:uid="{00000000-0005-0000-0000-000054390000}"/>
    <cellStyle name="Normal 3 2 3 3 2 5 2" xfId="14667" xr:uid="{00000000-0005-0000-0000-000055390000}"/>
    <cellStyle name="Normal 3 2 3 3 2 5 2 2" xfId="14668" xr:uid="{00000000-0005-0000-0000-000056390000}"/>
    <cellStyle name="Normal 3 2 3 3 2 5 2 3" xfId="14669" xr:uid="{00000000-0005-0000-0000-000057390000}"/>
    <cellStyle name="Normal 3 2 3 3 2 5 3" xfId="14670" xr:uid="{00000000-0005-0000-0000-000058390000}"/>
    <cellStyle name="Normal 3 2 3 3 2 5 4" xfId="14671" xr:uid="{00000000-0005-0000-0000-000059390000}"/>
    <cellStyle name="Normal 3 2 3 3 2 6" xfId="14672" xr:uid="{00000000-0005-0000-0000-00005A390000}"/>
    <cellStyle name="Normal 3 2 3 3 2 6 2" xfId="14673" xr:uid="{00000000-0005-0000-0000-00005B390000}"/>
    <cellStyle name="Normal 3 2 3 3 2 6 2 2" xfId="14674" xr:uid="{00000000-0005-0000-0000-00005C390000}"/>
    <cellStyle name="Normal 3 2 3 3 2 6 2 3" xfId="14675" xr:uid="{00000000-0005-0000-0000-00005D390000}"/>
    <cellStyle name="Normal 3 2 3 3 2 6 3" xfId="14676" xr:uid="{00000000-0005-0000-0000-00005E390000}"/>
    <cellStyle name="Normal 3 2 3 3 2 6 4" xfId="14677" xr:uid="{00000000-0005-0000-0000-00005F390000}"/>
    <cellStyle name="Normal 3 2 3 3 2 7" xfId="14678" xr:uid="{00000000-0005-0000-0000-000060390000}"/>
    <cellStyle name="Normal 3 2 3 3 2 7 2" xfId="14679" xr:uid="{00000000-0005-0000-0000-000061390000}"/>
    <cellStyle name="Normal 3 2 3 3 2 7 3" xfId="14680" xr:uid="{00000000-0005-0000-0000-000062390000}"/>
    <cellStyle name="Normal 3 2 3 3 2 8" xfId="14681" xr:uid="{00000000-0005-0000-0000-000063390000}"/>
    <cellStyle name="Normal 3 2 3 3 2 8 2" xfId="14682" xr:uid="{00000000-0005-0000-0000-000064390000}"/>
    <cellStyle name="Normal 3 2 3 3 2 8 3" xfId="14683" xr:uid="{00000000-0005-0000-0000-000065390000}"/>
    <cellStyle name="Normal 3 2 3 3 2 9" xfId="14684" xr:uid="{00000000-0005-0000-0000-000066390000}"/>
    <cellStyle name="Normal 3 2 3 3 3" xfId="14685" xr:uid="{00000000-0005-0000-0000-000067390000}"/>
    <cellStyle name="Normal 3 2 3 3 3 10" xfId="14686" xr:uid="{00000000-0005-0000-0000-000068390000}"/>
    <cellStyle name="Normal 3 2 3 3 3 11" xfId="14687" xr:uid="{00000000-0005-0000-0000-000069390000}"/>
    <cellStyle name="Normal 3 2 3 3 3 2" xfId="14688" xr:uid="{00000000-0005-0000-0000-00006A390000}"/>
    <cellStyle name="Normal 3 2 3 3 3 2 10" xfId="14689" xr:uid="{00000000-0005-0000-0000-00006B390000}"/>
    <cellStyle name="Normal 3 2 3 3 3 2 2" xfId="14690" xr:uid="{00000000-0005-0000-0000-00006C390000}"/>
    <cellStyle name="Normal 3 2 3 3 3 2 2 2" xfId="14691" xr:uid="{00000000-0005-0000-0000-00006D390000}"/>
    <cellStyle name="Normal 3 2 3 3 3 2 2 2 2" xfId="14692" xr:uid="{00000000-0005-0000-0000-00006E390000}"/>
    <cellStyle name="Normal 3 2 3 3 3 2 2 2 3" xfId="14693" xr:uid="{00000000-0005-0000-0000-00006F390000}"/>
    <cellStyle name="Normal 3 2 3 3 3 2 2 3" xfId="14694" xr:uid="{00000000-0005-0000-0000-000070390000}"/>
    <cellStyle name="Normal 3 2 3 3 3 2 2 4" xfId="14695" xr:uid="{00000000-0005-0000-0000-000071390000}"/>
    <cellStyle name="Normal 3 2 3 3 3 2 3" xfId="14696" xr:uid="{00000000-0005-0000-0000-000072390000}"/>
    <cellStyle name="Normal 3 2 3 3 3 2 3 2" xfId="14697" xr:uid="{00000000-0005-0000-0000-000073390000}"/>
    <cellStyle name="Normal 3 2 3 3 3 2 3 2 2" xfId="14698" xr:uid="{00000000-0005-0000-0000-000074390000}"/>
    <cellStyle name="Normal 3 2 3 3 3 2 3 2 3" xfId="14699" xr:uid="{00000000-0005-0000-0000-000075390000}"/>
    <cellStyle name="Normal 3 2 3 3 3 2 3 3" xfId="14700" xr:uid="{00000000-0005-0000-0000-000076390000}"/>
    <cellStyle name="Normal 3 2 3 3 3 2 3 4" xfId="14701" xr:uid="{00000000-0005-0000-0000-000077390000}"/>
    <cellStyle name="Normal 3 2 3 3 3 2 4" xfId="14702" xr:uid="{00000000-0005-0000-0000-000078390000}"/>
    <cellStyle name="Normal 3 2 3 3 3 2 4 2" xfId="14703" xr:uid="{00000000-0005-0000-0000-000079390000}"/>
    <cellStyle name="Normal 3 2 3 3 3 2 4 2 2" xfId="14704" xr:uid="{00000000-0005-0000-0000-00007A390000}"/>
    <cellStyle name="Normal 3 2 3 3 3 2 4 2 3" xfId="14705" xr:uid="{00000000-0005-0000-0000-00007B390000}"/>
    <cellStyle name="Normal 3 2 3 3 3 2 4 3" xfId="14706" xr:uid="{00000000-0005-0000-0000-00007C390000}"/>
    <cellStyle name="Normal 3 2 3 3 3 2 4 4" xfId="14707" xr:uid="{00000000-0005-0000-0000-00007D390000}"/>
    <cellStyle name="Normal 3 2 3 3 3 2 5" xfId="14708" xr:uid="{00000000-0005-0000-0000-00007E390000}"/>
    <cellStyle name="Normal 3 2 3 3 3 2 5 2" xfId="14709" xr:uid="{00000000-0005-0000-0000-00007F390000}"/>
    <cellStyle name="Normal 3 2 3 3 3 2 5 2 2" xfId="14710" xr:uid="{00000000-0005-0000-0000-000080390000}"/>
    <cellStyle name="Normal 3 2 3 3 3 2 5 2 3" xfId="14711" xr:uid="{00000000-0005-0000-0000-000081390000}"/>
    <cellStyle name="Normal 3 2 3 3 3 2 5 3" xfId="14712" xr:uid="{00000000-0005-0000-0000-000082390000}"/>
    <cellStyle name="Normal 3 2 3 3 3 2 5 4" xfId="14713" xr:uid="{00000000-0005-0000-0000-000083390000}"/>
    <cellStyle name="Normal 3 2 3 3 3 2 6" xfId="14714" xr:uid="{00000000-0005-0000-0000-000084390000}"/>
    <cellStyle name="Normal 3 2 3 3 3 2 6 2" xfId="14715" xr:uid="{00000000-0005-0000-0000-000085390000}"/>
    <cellStyle name="Normal 3 2 3 3 3 2 6 3" xfId="14716" xr:uid="{00000000-0005-0000-0000-000086390000}"/>
    <cellStyle name="Normal 3 2 3 3 3 2 7" xfId="14717" xr:uid="{00000000-0005-0000-0000-000087390000}"/>
    <cellStyle name="Normal 3 2 3 3 3 2 7 2" xfId="14718" xr:uid="{00000000-0005-0000-0000-000088390000}"/>
    <cellStyle name="Normal 3 2 3 3 3 2 7 3" xfId="14719" xr:uid="{00000000-0005-0000-0000-000089390000}"/>
    <cellStyle name="Normal 3 2 3 3 3 2 8" xfId="14720" xr:uid="{00000000-0005-0000-0000-00008A390000}"/>
    <cellStyle name="Normal 3 2 3 3 3 2 9" xfId="14721" xr:uid="{00000000-0005-0000-0000-00008B390000}"/>
    <cellStyle name="Normal 3 2 3 3 3 3" xfId="14722" xr:uid="{00000000-0005-0000-0000-00008C390000}"/>
    <cellStyle name="Normal 3 2 3 3 3 3 2" xfId="14723" xr:uid="{00000000-0005-0000-0000-00008D390000}"/>
    <cellStyle name="Normal 3 2 3 3 3 3 2 2" xfId="14724" xr:uid="{00000000-0005-0000-0000-00008E390000}"/>
    <cellStyle name="Normal 3 2 3 3 3 3 2 2 2" xfId="14725" xr:uid="{00000000-0005-0000-0000-00008F390000}"/>
    <cellStyle name="Normal 3 2 3 3 3 3 2 2 3" xfId="14726" xr:uid="{00000000-0005-0000-0000-000090390000}"/>
    <cellStyle name="Normal 3 2 3 3 3 3 2 3" xfId="14727" xr:uid="{00000000-0005-0000-0000-000091390000}"/>
    <cellStyle name="Normal 3 2 3 3 3 3 2 4" xfId="14728" xr:uid="{00000000-0005-0000-0000-000092390000}"/>
    <cellStyle name="Normal 3 2 3 3 3 3 3" xfId="14729" xr:uid="{00000000-0005-0000-0000-000093390000}"/>
    <cellStyle name="Normal 3 2 3 3 3 3 3 2" xfId="14730" xr:uid="{00000000-0005-0000-0000-000094390000}"/>
    <cellStyle name="Normal 3 2 3 3 3 3 3 2 2" xfId="14731" xr:uid="{00000000-0005-0000-0000-000095390000}"/>
    <cellStyle name="Normal 3 2 3 3 3 3 3 2 3" xfId="14732" xr:uid="{00000000-0005-0000-0000-000096390000}"/>
    <cellStyle name="Normal 3 2 3 3 3 3 3 3" xfId="14733" xr:uid="{00000000-0005-0000-0000-000097390000}"/>
    <cellStyle name="Normal 3 2 3 3 3 3 3 4" xfId="14734" xr:uid="{00000000-0005-0000-0000-000098390000}"/>
    <cellStyle name="Normal 3 2 3 3 3 3 4" xfId="14735" xr:uid="{00000000-0005-0000-0000-000099390000}"/>
    <cellStyle name="Normal 3 2 3 3 3 3 4 2" xfId="14736" xr:uid="{00000000-0005-0000-0000-00009A390000}"/>
    <cellStyle name="Normal 3 2 3 3 3 3 4 2 2" xfId="14737" xr:uid="{00000000-0005-0000-0000-00009B390000}"/>
    <cellStyle name="Normal 3 2 3 3 3 3 4 2 3" xfId="14738" xr:uid="{00000000-0005-0000-0000-00009C390000}"/>
    <cellStyle name="Normal 3 2 3 3 3 3 4 3" xfId="14739" xr:uid="{00000000-0005-0000-0000-00009D390000}"/>
    <cellStyle name="Normal 3 2 3 3 3 3 4 4" xfId="14740" xr:uid="{00000000-0005-0000-0000-00009E390000}"/>
    <cellStyle name="Normal 3 2 3 3 3 3 5" xfId="14741" xr:uid="{00000000-0005-0000-0000-00009F390000}"/>
    <cellStyle name="Normal 3 2 3 3 3 3 5 2" xfId="14742" xr:uid="{00000000-0005-0000-0000-0000A0390000}"/>
    <cellStyle name="Normal 3 2 3 3 3 3 5 3" xfId="14743" xr:uid="{00000000-0005-0000-0000-0000A1390000}"/>
    <cellStyle name="Normal 3 2 3 3 3 3 6" xfId="14744" xr:uid="{00000000-0005-0000-0000-0000A2390000}"/>
    <cellStyle name="Normal 3 2 3 3 3 3 6 2" xfId="14745" xr:uid="{00000000-0005-0000-0000-0000A3390000}"/>
    <cellStyle name="Normal 3 2 3 3 3 3 6 3" xfId="14746" xr:uid="{00000000-0005-0000-0000-0000A4390000}"/>
    <cellStyle name="Normal 3 2 3 3 3 3 7" xfId="14747" xr:uid="{00000000-0005-0000-0000-0000A5390000}"/>
    <cellStyle name="Normal 3 2 3 3 3 3 8" xfId="14748" xr:uid="{00000000-0005-0000-0000-0000A6390000}"/>
    <cellStyle name="Normal 3 2 3 3 3 3 9" xfId="14749" xr:uid="{00000000-0005-0000-0000-0000A7390000}"/>
    <cellStyle name="Normal 3 2 3 3 3 4" xfId="14750" xr:uid="{00000000-0005-0000-0000-0000A8390000}"/>
    <cellStyle name="Normal 3 2 3 3 3 4 2" xfId="14751" xr:uid="{00000000-0005-0000-0000-0000A9390000}"/>
    <cellStyle name="Normal 3 2 3 3 3 4 2 2" xfId="14752" xr:uid="{00000000-0005-0000-0000-0000AA390000}"/>
    <cellStyle name="Normal 3 2 3 3 3 4 2 3" xfId="14753" xr:uid="{00000000-0005-0000-0000-0000AB390000}"/>
    <cellStyle name="Normal 3 2 3 3 3 4 3" xfId="14754" xr:uid="{00000000-0005-0000-0000-0000AC390000}"/>
    <cellStyle name="Normal 3 2 3 3 3 4 4" xfId="14755" xr:uid="{00000000-0005-0000-0000-0000AD390000}"/>
    <cellStyle name="Normal 3 2 3 3 3 5" xfId="14756" xr:uid="{00000000-0005-0000-0000-0000AE390000}"/>
    <cellStyle name="Normal 3 2 3 3 3 5 2" xfId="14757" xr:uid="{00000000-0005-0000-0000-0000AF390000}"/>
    <cellStyle name="Normal 3 2 3 3 3 5 2 2" xfId="14758" xr:uid="{00000000-0005-0000-0000-0000B0390000}"/>
    <cellStyle name="Normal 3 2 3 3 3 5 2 3" xfId="14759" xr:uid="{00000000-0005-0000-0000-0000B1390000}"/>
    <cellStyle name="Normal 3 2 3 3 3 5 3" xfId="14760" xr:uid="{00000000-0005-0000-0000-0000B2390000}"/>
    <cellStyle name="Normal 3 2 3 3 3 5 4" xfId="14761" xr:uid="{00000000-0005-0000-0000-0000B3390000}"/>
    <cellStyle name="Normal 3 2 3 3 3 6" xfId="14762" xr:uid="{00000000-0005-0000-0000-0000B4390000}"/>
    <cellStyle name="Normal 3 2 3 3 3 6 2" xfId="14763" xr:uid="{00000000-0005-0000-0000-0000B5390000}"/>
    <cellStyle name="Normal 3 2 3 3 3 6 2 2" xfId="14764" xr:uid="{00000000-0005-0000-0000-0000B6390000}"/>
    <cellStyle name="Normal 3 2 3 3 3 6 2 3" xfId="14765" xr:uid="{00000000-0005-0000-0000-0000B7390000}"/>
    <cellStyle name="Normal 3 2 3 3 3 6 3" xfId="14766" xr:uid="{00000000-0005-0000-0000-0000B8390000}"/>
    <cellStyle name="Normal 3 2 3 3 3 6 4" xfId="14767" xr:uid="{00000000-0005-0000-0000-0000B9390000}"/>
    <cellStyle name="Normal 3 2 3 3 3 7" xfId="14768" xr:uid="{00000000-0005-0000-0000-0000BA390000}"/>
    <cellStyle name="Normal 3 2 3 3 3 7 2" xfId="14769" xr:uid="{00000000-0005-0000-0000-0000BB390000}"/>
    <cellStyle name="Normal 3 2 3 3 3 7 3" xfId="14770" xr:uid="{00000000-0005-0000-0000-0000BC390000}"/>
    <cellStyle name="Normal 3 2 3 3 3 8" xfId="14771" xr:uid="{00000000-0005-0000-0000-0000BD390000}"/>
    <cellStyle name="Normal 3 2 3 3 3 8 2" xfId="14772" xr:uid="{00000000-0005-0000-0000-0000BE390000}"/>
    <cellStyle name="Normal 3 2 3 3 3 8 3" xfId="14773" xr:uid="{00000000-0005-0000-0000-0000BF390000}"/>
    <cellStyle name="Normal 3 2 3 3 3 9" xfId="14774" xr:uid="{00000000-0005-0000-0000-0000C0390000}"/>
    <cellStyle name="Normal 3 2 3 3 4" xfId="14775" xr:uid="{00000000-0005-0000-0000-0000C1390000}"/>
    <cellStyle name="Normal 3 2 3 3 4 10" xfId="14776" xr:uid="{00000000-0005-0000-0000-0000C2390000}"/>
    <cellStyle name="Normal 3 2 3 3 4 2" xfId="14777" xr:uid="{00000000-0005-0000-0000-0000C3390000}"/>
    <cellStyle name="Normal 3 2 3 3 4 2 2" xfId="14778" xr:uid="{00000000-0005-0000-0000-0000C4390000}"/>
    <cellStyle name="Normal 3 2 3 3 4 2 2 2" xfId="14779" xr:uid="{00000000-0005-0000-0000-0000C5390000}"/>
    <cellStyle name="Normal 3 2 3 3 4 2 2 3" xfId="14780" xr:uid="{00000000-0005-0000-0000-0000C6390000}"/>
    <cellStyle name="Normal 3 2 3 3 4 2 3" xfId="14781" xr:uid="{00000000-0005-0000-0000-0000C7390000}"/>
    <cellStyle name="Normal 3 2 3 3 4 2 4" xfId="14782" xr:uid="{00000000-0005-0000-0000-0000C8390000}"/>
    <cellStyle name="Normal 3 2 3 3 4 3" xfId="14783" xr:uid="{00000000-0005-0000-0000-0000C9390000}"/>
    <cellStyle name="Normal 3 2 3 3 4 3 2" xfId="14784" xr:uid="{00000000-0005-0000-0000-0000CA390000}"/>
    <cellStyle name="Normal 3 2 3 3 4 3 2 2" xfId="14785" xr:uid="{00000000-0005-0000-0000-0000CB390000}"/>
    <cellStyle name="Normal 3 2 3 3 4 3 2 3" xfId="14786" xr:uid="{00000000-0005-0000-0000-0000CC390000}"/>
    <cellStyle name="Normal 3 2 3 3 4 3 3" xfId="14787" xr:uid="{00000000-0005-0000-0000-0000CD390000}"/>
    <cellStyle name="Normal 3 2 3 3 4 3 4" xfId="14788" xr:uid="{00000000-0005-0000-0000-0000CE390000}"/>
    <cellStyle name="Normal 3 2 3 3 4 4" xfId="14789" xr:uid="{00000000-0005-0000-0000-0000CF390000}"/>
    <cellStyle name="Normal 3 2 3 3 4 4 2" xfId="14790" xr:uid="{00000000-0005-0000-0000-0000D0390000}"/>
    <cellStyle name="Normal 3 2 3 3 4 4 2 2" xfId="14791" xr:uid="{00000000-0005-0000-0000-0000D1390000}"/>
    <cellStyle name="Normal 3 2 3 3 4 4 2 3" xfId="14792" xr:uid="{00000000-0005-0000-0000-0000D2390000}"/>
    <cellStyle name="Normal 3 2 3 3 4 4 3" xfId="14793" xr:uid="{00000000-0005-0000-0000-0000D3390000}"/>
    <cellStyle name="Normal 3 2 3 3 4 4 4" xfId="14794" xr:uid="{00000000-0005-0000-0000-0000D4390000}"/>
    <cellStyle name="Normal 3 2 3 3 4 5" xfId="14795" xr:uid="{00000000-0005-0000-0000-0000D5390000}"/>
    <cellStyle name="Normal 3 2 3 3 4 5 2" xfId="14796" xr:uid="{00000000-0005-0000-0000-0000D6390000}"/>
    <cellStyle name="Normal 3 2 3 3 4 5 2 2" xfId="14797" xr:uid="{00000000-0005-0000-0000-0000D7390000}"/>
    <cellStyle name="Normal 3 2 3 3 4 5 2 3" xfId="14798" xr:uid="{00000000-0005-0000-0000-0000D8390000}"/>
    <cellStyle name="Normal 3 2 3 3 4 5 3" xfId="14799" xr:uid="{00000000-0005-0000-0000-0000D9390000}"/>
    <cellStyle name="Normal 3 2 3 3 4 5 4" xfId="14800" xr:uid="{00000000-0005-0000-0000-0000DA390000}"/>
    <cellStyle name="Normal 3 2 3 3 4 6" xfId="14801" xr:uid="{00000000-0005-0000-0000-0000DB390000}"/>
    <cellStyle name="Normal 3 2 3 3 4 6 2" xfId="14802" xr:uid="{00000000-0005-0000-0000-0000DC390000}"/>
    <cellStyle name="Normal 3 2 3 3 4 6 3" xfId="14803" xr:uid="{00000000-0005-0000-0000-0000DD390000}"/>
    <cellStyle name="Normal 3 2 3 3 4 7" xfId="14804" xr:uid="{00000000-0005-0000-0000-0000DE390000}"/>
    <cellStyle name="Normal 3 2 3 3 4 7 2" xfId="14805" xr:uid="{00000000-0005-0000-0000-0000DF390000}"/>
    <cellStyle name="Normal 3 2 3 3 4 7 3" xfId="14806" xr:uid="{00000000-0005-0000-0000-0000E0390000}"/>
    <cellStyle name="Normal 3 2 3 3 4 8" xfId="14807" xr:uid="{00000000-0005-0000-0000-0000E1390000}"/>
    <cellStyle name="Normal 3 2 3 3 4 9" xfId="14808" xr:uid="{00000000-0005-0000-0000-0000E2390000}"/>
    <cellStyle name="Normal 3 2 3 3 5" xfId="14809" xr:uid="{00000000-0005-0000-0000-0000E3390000}"/>
    <cellStyle name="Normal 3 2 3 3 5 2" xfId="14810" xr:uid="{00000000-0005-0000-0000-0000E4390000}"/>
    <cellStyle name="Normal 3 2 3 3 5 2 2" xfId="14811" xr:uid="{00000000-0005-0000-0000-0000E5390000}"/>
    <cellStyle name="Normal 3 2 3 3 5 2 2 2" xfId="14812" xr:uid="{00000000-0005-0000-0000-0000E6390000}"/>
    <cellStyle name="Normal 3 2 3 3 5 2 2 3" xfId="14813" xr:uid="{00000000-0005-0000-0000-0000E7390000}"/>
    <cellStyle name="Normal 3 2 3 3 5 2 3" xfId="14814" xr:uid="{00000000-0005-0000-0000-0000E8390000}"/>
    <cellStyle name="Normal 3 2 3 3 5 2 4" xfId="14815" xr:uid="{00000000-0005-0000-0000-0000E9390000}"/>
    <cellStyle name="Normal 3 2 3 3 5 3" xfId="14816" xr:uid="{00000000-0005-0000-0000-0000EA390000}"/>
    <cellStyle name="Normal 3 2 3 3 5 3 2" xfId="14817" xr:uid="{00000000-0005-0000-0000-0000EB390000}"/>
    <cellStyle name="Normal 3 2 3 3 5 3 2 2" xfId="14818" xr:uid="{00000000-0005-0000-0000-0000EC390000}"/>
    <cellStyle name="Normal 3 2 3 3 5 3 2 3" xfId="14819" xr:uid="{00000000-0005-0000-0000-0000ED390000}"/>
    <cellStyle name="Normal 3 2 3 3 5 3 3" xfId="14820" xr:uid="{00000000-0005-0000-0000-0000EE390000}"/>
    <cellStyle name="Normal 3 2 3 3 5 3 4" xfId="14821" xr:uid="{00000000-0005-0000-0000-0000EF390000}"/>
    <cellStyle name="Normal 3 2 3 3 5 4" xfId="14822" xr:uid="{00000000-0005-0000-0000-0000F0390000}"/>
    <cellStyle name="Normal 3 2 3 3 5 4 2" xfId="14823" xr:uid="{00000000-0005-0000-0000-0000F1390000}"/>
    <cellStyle name="Normal 3 2 3 3 5 4 2 2" xfId="14824" xr:uid="{00000000-0005-0000-0000-0000F2390000}"/>
    <cellStyle name="Normal 3 2 3 3 5 4 2 3" xfId="14825" xr:uid="{00000000-0005-0000-0000-0000F3390000}"/>
    <cellStyle name="Normal 3 2 3 3 5 4 3" xfId="14826" xr:uid="{00000000-0005-0000-0000-0000F4390000}"/>
    <cellStyle name="Normal 3 2 3 3 5 4 4" xfId="14827" xr:uid="{00000000-0005-0000-0000-0000F5390000}"/>
    <cellStyle name="Normal 3 2 3 3 5 5" xfId="14828" xr:uid="{00000000-0005-0000-0000-0000F6390000}"/>
    <cellStyle name="Normal 3 2 3 3 5 5 2" xfId="14829" xr:uid="{00000000-0005-0000-0000-0000F7390000}"/>
    <cellStyle name="Normal 3 2 3 3 5 5 3" xfId="14830" xr:uid="{00000000-0005-0000-0000-0000F8390000}"/>
    <cellStyle name="Normal 3 2 3 3 5 6" xfId="14831" xr:uid="{00000000-0005-0000-0000-0000F9390000}"/>
    <cellStyle name="Normal 3 2 3 3 5 6 2" xfId="14832" xr:uid="{00000000-0005-0000-0000-0000FA390000}"/>
    <cellStyle name="Normal 3 2 3 3 5 6 3" xfId="14833" xr:uid="{00000000-0005-0000-0000-0000FB390000}"/>
    <cellStyle name="Normal 3 2 3 3 5 7" xfId="14834" xr:uid="{00000000-0005-0000-0000-0000FC390000}"/>
    <cellStyle name="Normal 3 2 3 3 5 8" xfId="14835" xr:uid="{00000000-0005-0000-0000-0000FD390000}"/>
    <cellStyle name="Normal 3 2 3 3 5 9" xfId="14836" xr:uid="{00000000-0005-0000-0000-0000FE390000}"/>
    <cellStyle name="Normal 3 2 3 3 6" xfId="14837" xr:uid="{00000000-0005-0000-0000-0000FF390000}"/>
    <cellStyle name="Normal 3 2 3 3 6 2" xfId="14838" xr:uid="{00000000-0005-0000-0000-0000003A0000}"/>
    <cellStyle name="Normal 3 2 3 3 6 2 2" xfId="14839" xr:uid="{00000000-0005-0000-0000-0000013A0000}"/>
    <cellStyle name="Normal 3 2 3 3 6 2 3" xfId="14840" xr:uid="{00000000-0005-0000-0000-0000023A0000}"/>
    <cellStyle name="Normal 3 2 3 3 6 3" xfId="14841" xr:uid="{00000000-0005-0000-0000-0000033A0000}"/>
    <cellStyle name="Normal 3 2 3 3 6 4" xfId="14842" xr:uid="{00000000-0005-0000-0000-0000043A0000}"/>
    <cellStyle name="Normal 3 2 3 3 7" xfId="14843" xr:uid="{00000000-0005-0000-0000-0000053A0000}"/>
    <cellStyle name="Normal 3 2 3 3 7 2" xfId="14844" xr:uid="{00000000-0005-0000-0000-0000063A0000}"/>
    <cellStyle name="Normal 3 2 3 3 7 2 2" xfId="14845" xr:uid="{00000000-0005-0000-0000-0000073A0000}"/>
    <cellStyle name="Normal 3 2 3 3 7 2 3" xfId="14846" xr:uid="{00000000-0005-0000-0000-0000083A0000}"/>
    <cellStyle name="Normal 3 2 3 3 7 3" xfId="14847" xr:uid="{00000000-0005-0000-0000-0000093A0000}"/>
    <cellStyle name="Normal 3 2 3 3 7 4" xfId="14848" xr:uid="{00000000-0005-0000-0000-00000A3A0000}"/>
    <cellStyle name="Normal 3 2 3 3 8" xfId="14849" xr:uid="{00000000-0005-0000-0000-00000B3A0000}"/>
    <cellStyle name="Normal 3 2 3 3 8 2" xfId="14850" xr:uid="{00000000-0005-0000-0000-00000C3A0000}"/>
    <cellStyle name="Normal 3 2 3 3 8 2 2" xfId="14851" xr:uid="{00000000-0005-0000-0000-00000D3A0000}"/>
    <cellStyle name="Normal 3 2 3 3 8 2 3" xfId="14852" xr:uid="{00000000-0005-0000-0000-00000E3A0000}"/>
    <cellStyle name="Normal 3 2 3 3 8 3" xfId="14853" xr:uid="{00000000-0005-0000-0000-00000F3A0000}"/>
    <cellStyle name="Normal 3 2 3 3 8 4" xfId="14854" xr:uid="{00000000-0005-0000-0000-0000103A0000}"/>
    <cellStyle name="Normal 3 2 3 3 9" xfId="14855" xr:uid="{00000000-0005-0000-0000-0000113A0000}"/>
    <cellStyle name="Normal 3 2 3 3 9 2" xfId="14856" xr:uid="{00000000-0005-0000-0000-0000123A0000}"/>
    <cellStyle name="Normal 3 2 3 3 9 3" xfId="14857" xr:uid="{00000000-0005-0000-0000-0000133A0000}"/>
    <cellStyle name="Normal 3 2 3 4" xfId="14858" xr:uid="{00000000-0005-0000-0000-0000143A0000}"/>
    <cellStyle name="Normal 3 2 3 4 10" xfId="14859" xr:uid="{00000000-0005-0000-0000-0000153A0000}"/>
    <cellStyle name="Normal 3 2 3 4 11" xfId="14860" xr:uid="{00000000-0005-0000-0000-0000163A0000}"/>
    <cellStyle name="Normal 3 2 3 4 2" xfId="14861" xr:uid="{00000000-0005-0000-0000-0000173A0000}"/>
    <cellStyle name="Normal 3 2 3 4 2 10" xfId="14862" xr:uid="{00000000-0005-0000-0000-0000183A0000}"/>
    <cellStyle name="Normal 3 2 3 4 2 2" xfId="14863" xr:uid="{00000000-0005-0000-0000-0000193A0000}"/>
    <cellStyle name="Normal 3 2 3 4 2 2 2" xfId="14864" xr:uid="{00000000-0005-0000-0000-00001A3A0000}"/>
    <cellStyle name="Normal 3 2 3 4 2 2 2 2" xfId="14865" xr:uid="{00000000-0005-0000-0000-00001B3A0000}"/>
    <cellStyle name="Normal 3 2 3 4 2 2 2 3" xfId="14866" xr:uid="{00000000-0005-0000-0000-00001C3A0000}"/>
    <cellStyle name="Normal 3 2 3 4 2 2 3" xfId="14867" xr:uid="{00000000-0005-0000-0000-00001D3A0000}"/>
    <cellStyle name="Normal 3 2 3 4 2 2 4" xfId="14868" xr:uid="{00000000-0005-0000-0000-00001E3A0000}"/>
    <cellStyle name="Normal 3 2 3 4 2 3" xfId="14869" xr:uid="{00000000-0005-0000-0000-00001F3A0000}"/>
    <cellStyle name="Normal 3 2 3 4 2 3 2" xfId="14870" xr:uid="{00000000-0005-0000-0000-0000203A0000}"/>
    <cellStyle name="Normal 3 2 3 4 2 3 2 2" xfId="14871" xr:uid="{00000000-0005-0000-0000-0000213A0000}"/>
    <cellStyle name="Normal 3 2 3 4 2 3 2 3" xfId="14872" xr:uid="{00000000-0005-0000-0000-0000223A0000}"/>
    <cellStyle name="Normal 3 2 3 4 2 3 3" xfId="14873" xr:uid="{00000000-0005-0000-0000-0000233A0000}"/>
    <cellStyle name="Normal 3 2 3 4 2 3 4" xfId="14874" xr:uid="{00000000-0005-0000-0000-0000243A0000}"/>
    <cellStyle name="Normal 3 2 3 4 2 4" xfId="14875" xr:uid="{00000000-0005-0000-0000-0000253A0000}"/>
    <cellStyle name="Normal 3 2 3 4 2 4 2" xfId="14876" xr:uid="{00000000-0005-0000-0000-0000263A0000}"/>
    <cellStyle name="Normal 3 2 3 4 2 4 2 2" xfId="14877" xr:uid="{00000000-0005-0000-0000-0000273A0000}"/>
    <cellStyle name="Normal 3 2 3 4 2 4 2 3" xfId="14878" xr:uid="{00000000-0005-0000-0000-0000283A0000}"/>
    <cellStyle name="Normal 3 2 3 4 2 4 3" xfId="14879" xr:uid="{00000000-0005-0000-0000-0000293A0000}"/>
    <cellStyle name="Normal 3 2 3 4 2 4 4" xfId="14880" xr:uid="{00000000-0005-0000-0000-00002A3A0000}"/>
    <cellStyle name="Normal 3 2 3 4 2 5" xfId="14881" xr:uid="{00000000-0005-0000-0000-00002B3A0000}"/>
    <cellStyle name="Normal 3 2 3 4 2 5 2" xfId="14882" xr:uid="{00000000-0005-0000-0000-00002C3A0000}"/>
    <cellStyle name="Normal 3 2 3 4 2 5 2 2" xfId="14883" xr:uid="{00000000-0005-0000-0000-00002D3A0000}"/>
    <cellStyle name="Normal 3 2 3 4 2 5 2 3" xfId="14884" xr:uid="{00000000-0005-0000-0000-00002E3A0000}"/>
    <cellStyle name="Normal 3 2 3 4 2 5 3" xfId="14885" xr:uid="{00000000-0005-0000-0000-00002F3A0000}"/>
    <cellStyle name="Normal 3 2 3 4 2 5 4" xfId="14886" xr:uid="{00000000-0005-0000-0000-0000303A0000}"/>
    <cellStyle name="Normal 3 2 3 4 2 6" xfId="14887" xr:uid="{00000000-0005-0000-0000-0000313A0000}"/>
    <cellStyle name="Normal 3 2 3 4 2 6 2" xfId="14888" xr:uid="{00000000-0005-0000-0000-0000323A0000}"/>
    <cellStyle name="Normal 3 2 3 4 2 6 3" xfId="14889" xr:uid="{00000000-0005-0000-0000-0000333A0000}"/>
    <cellStyle name="Normal 3 2 3 4 2 7" xfId="14890" xr:uid="{00000000-0005-0000-0000-0000343A0000}"/>
    <cellStyle name="Normal 3 2 3 4 2 7 2" xfId="14891" xr:uid="{00000000-0005-0000-0000-0000353A0000}"/>
    <cellStyle name="Normal 3 2 3 4 2 7 3" xfId="14892" xr:uid="{00000000-0005-0000-0000-0000363A0000}"/>
    <cellStyle name="Normal 3 2 3 4 2 8" xfId="14893" xr:uid="{00000000-0005-0000-0000-0000373A0000}"/>
    <cellStyle name="Normal 3 2 3 4 2 9" xfId="14894" xr:uid="{00000000-0005-0000-0000-0000383A0000}"/>
    <cellStyle name="Normal 3 2 3 4 3" xfId="14895" xr:uid="{00000000-0005-0000-0000-0000393A0000}"/>
    <cellStyle name="Normal 3 2 3 4 3 2" xfId="14896" xr:uid="{00000000-0005-0000-0000-00003A3A0000}"/>
    <cellStyle name="Normal 3 2 3 4 3 2 2" xfId="14897" xr:uid="{00000000-0005-0000-0000-00003B3A0000}"/>
    <cellStyle name="Normal 3 2 3 4 3 2 2 2" xfId="14898" xr:uid="{00000000-0005-0000-0000-00003C3A0000}"/>
    <cellStyle name="Normal 3 2 3 4 3 2 2 3" xfId="14899" xr:uid="{00000000-0005-0000-0000-00003D3A0000}"/>
    <cellStyle name="Normal 3 2 3 4 3 2 3" xfId="14900" xr:uid="{00000000-0005-0000-0000-00003E3A0000}"/>
    <cellStyle name="Normal 3 2 3 4 3 2 4" xfId="14901" xr:uid="{00000000-0005-0000-0000-00003F3A0000}"/>
    <cellStyle name="Normal 3 2 3 4 3 3" xfId="14902" xr:uid="{00000000-0005-0000-0000-0000403A0000}"/>
    <cellStyle name="Normal 3 2 3 4 3 3 2" xfId="14903" xr:uid="{00000000-0005-0000-0000-0000413A0000}"/>
    <cellStyle name="Normal 3 2 3 4 3 3 2 2" xfId="14904" xr:uid="{00000000-0005-0000-0000-0000423A0000}"/>
    <cellStyle name="Normal 3 2 3 4 3 3 2 3" xfId="14905" xr:uid="{00000000-0005-0000-0000-0000433A0000}"/>
    <cellStyle name="Normal 3 2 3 4 3 3 3" xfId="14906" xr:uid="{00000000-0005-0000-0000-0000443A0000}"/>
    <cellStyle name="Normal 3 2 3 4 3 3 4" xfId="14907" xr:uid="{00000000-0005-0000-0000-0000453A0000}"/>
    <cellStyle name="Normal 3 2 3 4 3 4" xfId="14908" xr:uid="{00000000-0005-0000-0000-0000463A0000}"/>
    <cellStyle name="Normal 3 2 3 4 3 4 2" xfId="14909" xr:uid="{00000000-0005-0000-0000-0000473A0000}"/>
    <cellStyle name="Normal 3 2 3 4 3 4 2 2" xfId="14910" xr:uid="{00000000-0005-0000-0000-0000483A0000}"/>
    <cellStyle name="Normal 3 2 3 4 3 4 2 3" xfId="14911" xr:uid="{00000000-0005-0000-0000-0000493A0000}"/>
    <cellStyle name="Normal 3 2 3 4 3 4 3" xfId="14912" xr:uid="{00000000-0005-0000-0000-00004A3A0000}"/>
    <cellStyle name="Normal 3 2 3 4 3 4 4" xfId="14913" xr:uid="{00000000-0005-0000-0000-00004B3A0000}"/>
    <cellStyle name="Normal 3 2 3 4 3 5" xfId="14914" xr:uid="{00000000-0005-0000-0000-00004C3A0000}"/>
    <cellStyle name="Normal 3 2 3 4 3 5 2" xfId="14915" xr:uid="{00000000-0005-0000-0000-00004D3A0000}"/>
    <cellStyle name="Normal 3 2 3 4 3 5 3" xfId="14916" xr:uid="{00000000-0005-0000-0000-00004E3A0000}"/>
    <cellStyle name="Normal 3 2 3 4 3 6" xfId="14917" xr:uid="{00000000-0005-0000-0000-00004F3A0000}"/>
    <cellStyle name="Normal 3 2 3 4 3 6 2" xfId="14918" xr:uid="{00000000-0005-0000-0000-0000503A0000}"/>
    <cellStyle name="Normal 3 2 3 4 3 6 3" xfId="14919" xr:uid="{00000000-0005-0000-0000-0000513A0000}"/>
    <cellStyle name="Normal 3 2 3 4 3 7" xfId="14920" xr:uid="{00000000-0005-0000-0000-0000523A0000}"/>
    <cellStyle name="Normal 3 2 3 4 3 8" xfId="14921" xr:uid="{00000000-0005-0000-0000-0000533A0000}"/>
    <cellStyle name="Normal 3 2 3 4 3 9" xfId="14922" xr:uid="{00000000-0005-0000-0000-0000543A0000}"/>
    <cellStyle name="Normal 3 2 3 4 4" xfId="14923" xr:uid="{00000000-0005-0000-0000-0000553A0000}"/>
    <cellStyle name="Normal 3 2 3 4 4 2" xfId="14924" xr:uid="{00000000-0005-0000-0000-0000563A0000}"/>
    <cellStyle name="Normal 3 2 3 4 4 2 2" xfId="14925" xr:uid="{00000000-0005-0000-0000-0000573A0000}"/>
    <cellStyle name="Normal 3 2 3 4 4 2 3" xfId="14926" xr:uid="{00000000-0005-0000-0000-0000583A0000}"/>
    <cellStyle name="Normal 3 2 3 4 4 3" xfId="14927" xr:uid="{00000000-0005-0000-0000-0000593A0000}"/>
    <cellStyle name="Normal 3 2 3 4 4 4" xfId="14928" xr:uid="{00000000-0005-0000-0000-00005A3A0000}"/>
    <cellStyle name="Normal 3 2 3 4 5" xfId="14929" xr:uid="{00000000-0005-0000-0000-00005B3A0000}"/>
    <cellStyle name="Normal 3 2 3 4 5 2" xfId="14930" xr:uid="{00000000-0005-0000-0000-00005C3A0000}"/>
    <cellStyle name="Normal 3 2 3 4 5 2 2" xfId="14931" xr:uid="{00000000-0005-0000-0000-00005D3A0000}"/>
    <cellStyle name="Normal 3 2 3 4 5 2 3" xfId="14932" xr:uid="{00000000-0005-0000-0000-00005E3A0000}"/>
    <cellStyle name="Normal 3 2 3 4 5 3" xfId="14933" xr:uid="{00000000-0005-0000-0000-00005F3A0000}"/>
    <cellStyle name="Normal 3 2 3 4 5 4" xfId="14934" xr:uid="{00000000-0005-0000-0000-0000603A0000}"/>
    <cellStyle name="Normal 3 2 3 4 6" xfId="14935" xr:uid="{00000000-0005-0000-0000-0000613A0000}"/>
    <cellStyle name="Normal 3 2 3 4 6 2" xfId="14936" xr:uid="{00000000-0005-0000-0000-0000623A0000}"/>
    <cellStyle name="Normal 3 2 3 4 6 2 2" xfId="14937" xr:uid="{00000000-0005-0000-0000-0000633A0000}"/>
    <cellStyle name="Normal 3 2 3 4 6 2 3" xfId="14938" xr:uid="{00000000-0005-0000-0000-0000643A0000}"/>
    <cellStyle name="Normal 3 2 3 4 6 3" xfId="14939" xr:uid="{00000000-0005-0000-0000-0000653A0000}"/>
    <cellStyle name="Normal 3 2 3 4 6 4" xfId="14940" xr:uid="{00000000-0005-0000-0000-0000663A0000}"/>
    <cellStyle name="Normal 3 2 3 4 7" xfId="14941" xr:uid="{00000000-0005-0000-0000-0000673A0000}"/>
    <cellStyle name="Normal 3 2 3 4 7 2" xfId="14942" xr:uid="{00000000-0005-0000-0000-0000683A0000}"/>
    <cellStyle name="Normal 3 2 3 4 7 3" xfId="14943" xr:uid="{00000000-0005-0000-0000-0000693A0000}"/>
    <cellStyle name="Normal 3 2 3 4 8" xfId="14944" xr:uid="{00000000-0005-0000-0000-00006A3A0000}"/>
    <cellStyle name="Normal 3 2 3 4 8 2" xfId="14945" xr:uid="{00000000-0005-0000-0000-00006B3A0000}"/>
    <cellStyle name="Normal 3 2 3 4 8 3" xfId="14946" xr:uid="{00000000-0005-0000-0000-00006C3A0000}"/>
    <cellStyle name="Normal 3 2 3 4 9" xfId="14947" xr:uid="{00000000-0005-0000-0000-00006D3A0000}"/>
    <cellStyle name="Normal 3 2 3 5" xfId="14948" xr:uid="{00000000-0005-0000-0000-00006E3A0000}"/>
    <cellStyle name="Normal 3 2 3 5 10" xfId="14949" xr:uid="{00000000-0005-0000-0000-00006F3A0000}"/>
    <cellStyle name="Normal 3 2 3 5 11" xfId="14950" xr:uid="{00000000-0005-0000-0000-0000703A0000}"/>
    <cellStyle name="Normal 3 2 3 5 2" xfId="14951" xr:uid="{00000000-0005-0000-0000-0000713A0000}"/>
    <cellStyle name="Normal 3 2 3 5 2 10" xfId="14952" xr:uid="{00000000-0005-0000-0000-0000723A0000}"/>
    <cellStyle name="Normal 3 2 3 5 2 2" xfId="14953" xr:uid="{00000000-0005-0000-0000-0000733A0000}"/>
    <cellStyle name="Normal 3 2 3 5 2 2 2" xfId="14954" xr:uid="{00000000-0005-0000-0000-0000743A0000}"/>
    <cellStyle name="Normal 3 2 3 5 2 2 2 2" xfId="14955" xr:uid="{00000000-0005-0000-0000-0000753A0000}"/>
    <cellStyle name="Normal 3 2 3 5 2 2 2 3" xfId="14956" xr:uid="{00000000-0005-0000-0000-0000763A0000}"/>
    <cellStyle name="Normal 3 2 3 5 2 2 3" xfId="14957" xr:uid="{00000000-0005-0000-0000-0000773A0000}"/>
    <cellStyle name="Normal 3 2 3 5 2 2 4" xfId="14958" xr:uid="{00000000-0005-0000-0000-0000783A0000}"/>
    <cellStyle name="Normal 3 2 3 5 2 3" xfId="14959" xr:uid="{00000000-0005-0000-0000-0000793A0000}"/>
    <cellStyle name="Normal 3 2 3 5 2 3 2" xfId="14960" xr:uid="{00000000-0005-0000-0000-00007A3A0000}"/>
    <cellStyle name="Normal 3 2 3 5 2 3 2 2" xfId="14961" xr:uid="{00000000-0005-0000-0000-00007B3A0000}"/>
    <cellStyle name="Normal 3 2 3 5 2 3 2 3" xfId="14962" xr:uid="{00000000-0005-0000-0000-00007C3A0000}"/>
    <cellStyle name="Normal 3 2 3 5 2 3 3" xfId="14963" xr:uid="{00000000-0005-0000-0000-00007D3A0000}"/>
    <cellStyle name="Normal 3 2 3 5 2 3 4" xfId="14964" xr:uid="{00000000-0005-0000-0000-00007E3A0000}"/>
    <cellStyle name="Normal 3 2 3 5 2 4" xfId="14965" xr:uid="{00000000-0005-0000-0000-00007F3A0000}"/>
    <cellStyle name="Normal 3 2 3 5 2 4 2" xfId="14966" xr:uid="{00000000-0005-0000-0000-0000803A0000}"/>
    <cellStyle name="Normal 3 2 3 5 2 4 2 2" xfId="14967" xr:uid="{00000000-0005-0000-0000-0000813A0000}"/>
    <cellStyle name="Normal 3 2 3 5 2 4 2 3" xfId="14968" xr:uid="{00000000-0005-0000-0000-0000823A0000}"/>
    <cellStyle name="Normal 3 2 3 5 2 4 3" xfId="14969" xr:uid="{00000000-0005-0000-0000-0000833A0000}"/>
    <cellStyle name="Normal 3 2 3 5 2 4 4" xfId="14970" xr:uid="{00000000-0005-0000-0000-0000843A0000}"/>
    <cellStyle name="Normal 3 2 3 5 2 5" xfId="14971" xr:uid="{00000000-0005-0000-0000-0000853A0000}"/>
    <cellStyle name="Normal 3 2 3 5 2 5 2" xfId="14972" xr:uid="{00000000-0005-0000-0000-0000863A0000}"/>
    <cellStyle name="Normal 3 2 3 5 2 5 2 2" xfId="14973" xr:uid="{00000000-0005-0000-0000-0000873A0000}"/>
    <cellStyle name="Normal 3 2 3 5 2 5 2 3" xfId="14974" xr:uid="{00000000-0005-0000-0000-0000883A0000}"/>
    <cellStyle name="Normal 3 2 3 5 2 5 3" xfId="14975" xr:uid="{00000000-0005-0000-0000-0000893A0000}"/>
    <cellStyle name="Normal 3 2 3 5 2 5 4" xfId="14976" xr:uid="{00000000-0005-0000-0000-00008A3A0000}"/>
    <cellStyle name="Normal 3 2 3 5 2 6" xfId="14977" xr:uid="{00000000-0005-0000-0000-00008B3A0000}"/>
    <cellStyle name="Normal 3 2 3 5 2 6 2" xfId="14978" xr:uid="{00000000-0005-0000-0000-00008C3A0000}"/>
    <cellStyle name="Normal 3 2 3 5 2 6 3" xfId="14979" xr:uid="{00000000-0005-0000-0000-00008D3A0000}"/>
    <cellStyle name="Normal 3 2 3 5 2 7" xfId="14980" xr:uid="{00000000-0005-0000-0000-00008E3A0000}"/>
    <cellStyle name="Normal 3 2 3 5 2 7 2" xfId="14981" xr:uid="{00000000-0005-0000-0000-00008F3A0000}"/>
    <cellStyle name="Normal 3 2 3 5 2 7 3" xfId="14982" xr:uid="{00000000-0005-0000-0000-0000903A0000}"/>
    <cellStyle name="Normal 3 2 3 5 2 8" xfId="14983" xr:uid="{00000000-0005-0000-0000-0000913A0000}"/>
    <cellStyle name="Normal 3 2 3 5 2 9" xfId="14984" xr:uid="{00000000-0005-0000-0000-0000923A0000}"/>
    <cellStyle name="Normal 3 2 3 5 3" xfId="14985" xr:uid="{00000000-0005-0000-0000-0000933A0000}"/>
    <cellStyle name="Normal 3 2 3 5 3 2" xfId="14986" xr:uid="{00000000-0005-0000-0000-0000943A0000}"/>
    <cellStyle name="Normal 3 2 3 5 3 2 2" xfId="14987" xr:uid="{00000000-0005-0000-0000-0000953A0000}"/>
    <cellStyle name="Normal 3 2 3 5 3 2 2 2" xfId="14988" xr:uid="{00000000-0005-0000-0000-0000963A0000}"/>
    <cellStyle name="Normal 3 2 3 5 3 2 2 3" xfId="14989" xr:uid="{00000000-0005-0000-0000-0000973A0000}"/>
    <cellStyle name="Normal 3 2 3 5 3 2 3" xfId="14990" xr:uid="{00000000-0005-0000-0000-0000983A0000}"/>
    <cellStyle name="Normal 3 2 3 5 3 2 4" xfId="14991" xr:uid="{00000000-0005-0000-0000-0000993A0000}"/>
    <cellStyle name="Normal 3 2 3 5 3 3" xfId="14992" xr:uid="{00000000-0005-0000-0000-00009A3A0000}"/>
    <cellStyle name="Normal 3 2 3 5 3 3 2" xfId="14993" xr:uid="{00000000-0005-0000-0000-00009B3A0000}"/>
    <cellStyle name="Normal 3 2 3 5 3 3 2 2" xfId="14994" xr:uid="{00000000-0005-0000-0000-00009C3A0000}"/>
    <cellStyle name="Normal 3 2 3 5 3 3 2 3" xfId="14995" xr:uid="{00000000-0005-0000-0000-00009D3A0000}"/>
    <cellStyle name="Normal 3 2 3 5 3 3 3" xfId="14996" xr:uid="{00000000-0005-0000-0000-00009E3A0000}"/>
    <cellStyle name="Normal 3 2 3 5 3 3 4" xfId="14997" xr:uid="{00000000-0005-0000-0000-00009F3A0000}"/>
    <cellStyle name="Normal 3 2 3 5 3 4" xfId="14998" xr:uid="{00000000-0005-0000-0000-0000A03A0000}"/>
    <cellStyle name="Normal 3 2 3 5 3 4 2" xfId="14999" xr:uid="{00000000-0005-0000-0000-0000A13A0000}"/>
    <cellStyle name="Normal 3 2 3 5 3 4 2 2" xfId="15000" xr:uid="{00000000-0005-0000-0000-0000A23A0000}"/>
    <cellStyle name="Normal 3 2 3 5 3 4 2 3" xfId="15001" xr:uid="{00000000-0005-0000-0000-0000A33A0000}"/>
    <cellStyle name="Normal 3 2 3 5 3 4 3" xfId="15002" xr:uid="{00000000-0005-0000-0000-0000A43A0000}"/>
    <cellStyle name="Normal 3 2 3 5 3 4 4" xfId="15003" xr:uid="{00000000-0005-0000-0000-0000A53A0000}"/>
    <cellStyle name="Normal 3 2 3 5 3 5" xfId="15004" xr:uid="{00000000-0005-0000-0000-0000A63A0000}"/>
    <cellStyle name="Normal 3 2 3 5 3 5 2" xfId="15005" xr:uid="{00000000-0005-0000-0000-0000A73A0000}"/>
    <cellStyle name="Normal 3 2 3 5 3 5 3" xfId="15006" xr:uid="{00000000-0005-0000-0000-0000A83A0000}"/>
    <cellStyle name="Normal 3 2 3 5 3 6" xfId="15007" xr:uid="{00000000-0005-0000-0000-0000A93A0000}"/>
    <cellStyle name="Normal 3 2 3 5 3 6 2" xfId="15008" xr:uid="{00000000-0005-0000-0000-0000AA3A0000}"/>
    <cellStyle name="Normal 3 2 3 5 3 6 3" xfId="15009" xr:uid="{00000000-0005-0000-0000-0000AB3A0000}"/>
    <cellStyle name="Normal 3 2 3 5 3 7" xfId="15010" xr:uid="{00000000-0005-0000-0000-0000AC3A0000}"/>
    <cellStyle name="Normal 3 2 3 5 3 8" xfId="15011" xr:uid="{00000000-0005-0000-0000-0000AD3A0000}"/>
    <cellStyle name="Normal 3 2 3 5 3 9" xfId="15012" xr:uid="{00000000-0005-0000-0000-0000AE3A0000}"/>
    <cellStyle name="Normal 3 2 3 5 4" xfId="15013" xr:uid="{00000000-0005-0000-0000-0000AF3A0000}"/>
    <cellStyle name="Normal 3 2 3 5 4 2" xfId="15014" xr:uid="{00000000-0005-0000-0000-0000B03A0000}"/>
    <cellStyle name="Normal 3 2 3 5 4 2 2" xfId="15015" xr:uid="{00000000-0005-0000-0000-0000B13A0000}"/>
    <cellStyle name="Normal 3 2 3 5 4 2 3" xfId="15016" xr:uid="{00000000-0005-0000-0000-0000B23A0000}"/>
    <cellStyle name="Normal 3 2 3 5 4 3" xfId="15017" xr:uid="{00000000-0005-0000-0000-0000B33A0000}"/>
    <cellStyle name="Normal 3 2 3 5 4 4" xfId="15018" xr:uid="{00000000-0005-0000-0000-0000B43A0000}"/>
    <cellStyle name="Normal 3 2 3 5 5" xfId="15019" xr:uid="{00000000-0005-0000-0000-0000B53A0000}"/>
    <cellStyle name="Normal 3 2 3 5 5 2" xfId="15020" xr:uid="{00000000-0005-0000-0000-0000B63A0000}"/>
    <cellStyle name="Normal 3 2 3 5 5 2 2" xfId="15021" xr:uid="{00000000-0005-0000-0000-0000B73A0000}"/>
    <cellStyle name="Normal 3 2 3 5 5 2 3" xfId="15022" xr:uid="{00000000-0005-0000-0000-0000B83A0000}"/>
    <cellStyle name="Normal 3 2 3 5 5 3" xfId="15023" xr:uid="{00000000-0005-0000-0000-0000B93A0000}"/>
    <cellStyle name="Normal 3 2 3 5 5 4" xfId="15024" xr:uid="{00000000-0005-0000-0000-0000BA3A0000}"/>
    <cellStyle name="Normal 3 2 3 5 6" xfId="15025" xr:uid="{00000000-0005-0000-0000-0000BB3A0000}"/>
    <cellStyle name="Normal 3 2 3 5 6 2" xfId="15026" xr:uid="{00000000-0005-0000-0000-0000BC3A0000}"/>
    <cellStyle name="Normal 3 2 3 5 6 2 2" xfId="15027" xr:uid="{00000000-0005-0000-0000-0000BD3A0000}"/>
    <cellStyle name="Normal 3 2 3 5 6 2 3" xfId="15028" xr:uid="{00000000-0005-0000-0000-0000BE3A0000}"/>
    <cellStyle name="Normal 3 2 3 5 6 3" xfId="15029" xr:uid="{00000000-0005-0000-0000-0000BF3A0000}"/>
    <cellStyle name="Normal 3 2 3 5 6 4" xfId="15030" xr:uid="{00000000-0005-0000-0000-0000C03A0000}"/>
    <cellStyle name="Normal 3 2 3 5 7" xfId="15031" xr:uid="{00000000-0005-0000-0000-0000C13A0000}"/>
    <cellStyle name="Normal 3 2 3 5 7 2" xfId="15032" xr:uid="{00000000-0005-0000-0000-0000C23A0000}"/>
    <cellStyle name="Normal 3 2 3 5 7 3" xfId="15033" xr:uid="{00000000-0005-0000-0000-0000C33A0000}"/>
    <cellStyle name="Normal 3 2 3 5 8" xfId="15034" xr:uid="{00000000-0005-0000-0000-0000C43A0000}"/>
    <cellStyle name="Normal 3 2 3 5 8 2" xfId="15035" xr:uid="{00000000-0005-0000-0000-0000C53A0000}"/>
    <cellStyle name="Normal 3 2 3 5 8 3" xfId="15036" xr:uid="{00000000-0005-0000-0000-0000C63A0000}"/>
    <cellStyle name="Normal 3 2 3 5 9" xfId="15037" xr:uid="{00000000-0005-0000-0000-0000C73A0000}"/>
    <cellStyle name="Normal 3 2 3 6" xfId="15038" xr:uid="{00000000-0005-0000-0000-0000C83A0000}"/>
    <cellStyle name="Normal 3 2 3 6 10" xfId="15039" xr:uid="{00000000-0005-0000-0000-0000C93A0000}"/>
    <cellStyle name="Normal 3 2 3 6 2" xfId="15040" xr:uid="{00000000-0005-0000-0000-0000CA3A0000}"/>
    <cellStyle name="Normal 3 2 3 6 2 2" xfId="15041" xr:uid="{00000000-0005-0000-0000-0000CB3A0000}"/>
    <cellStyle name="Normal 3 2 3 6 2 2 2" xfId="15042" xr:uid="{00000000-0005-0000-0000-0000CC3A0000}"/>
    <cellStyle name="Normal 3 2 3 6 2 2 3" xfId="15043" xr:uid="{00000000-0005-0000-0000-0000CD3A0000}"/>
    <cellStyle name="Normal 3 2 3 6 2 3" xfId="15044" xr:uid="{00000000-0005-0000-0000-0000CE3A0000}"/>
    <cellStyle name="Normal 3 2 3 6 2 4" xfId="15045" xr:uid="{00000000-0005-0000-0000-0000CF3A0000}"/>
    <cellStyle name="Normal 3 2 3 6 3" xfId="15046" xr:uid="{00000000-0005-0000-0000-0000D03A0000}"/>
    <cellStyle name="Normal 3 2 3 6 3 2" xfId="15047" xr:uid="{00000000-0005-0000-0000-0000D13A0000}"/>
    <cellStyle name="Normal 3 2 3 6 3 2 2" xfId="15048" xr:uid="{00000000-0005-0000-0000-0000D23A0000}"/>
    <cellStyle name="Normal 3 2 3 6 3 2 3" xfId="15049" xr:uid="{00000000-0005-0000-0000-0000D33A0000}"/>
    <cellStyle name="Normal 3 2 3 6 3 3" xfId="15050" xr:uid="{00000000-0005-0000-0000-0000D43A0000}"/>
    <cellStyle name="Normal 3 2 3 6 3 4" xfId="15051" xr:uid="{00000000-0005-0000-0000-0000D53A0000}"/>
    <cellStyle name="Normal 3 2 3 6 4" xfId="15052" xr:uid="{00000000-0005-0000-0000-0000D63A0000}"/>
    <cellStyle name="Normal 3 2 3 6 4 2" xfId="15053" xr:uid="{00000000-0005-0000-0000-0000D73A0000}"/>
    <cellStyle name="Normal 3 2 3 6 4 2 2" xfId="15054" xr:uid="{00000000-0005-0000-0000-0000D83A0000}"/>
    <cellStyle name="Normal 3 2 3 6 4 2 3" xfId="15055" xr:uid="{00000000-0005-0000-0000-0000D93A0000}"/>
    <cellStyle name="Normal 3 2 3 6 4 3" xfId="15056" xr:uid="{00000000-0005-0000-0000-0000DA3A0000}"/>
    <cellStyle name="Normal 3 2 3 6 4 4" xfId="15057" xr:uid="{00000000-0005-0000-0000-0000DB3A0000}"/>
    <cellStyle name="Normal 3 2 3 6 5" xfId="15058" xr:uid="{00000000-0005-0000-0000-0000DC3A0000}"/>
    <cellStyle name="Normal 3 2 3 6 5 2" xfId="15059" xr:uid="{00000000-0005-0000-0000-0000DD3A0000}"/>
    <cellStyle name="Normal 3 2 3 6 5 2 2" xfId="15060" xr:uid="{00000000-0005-0000-0000-0000DE3A0000}"/>
    <cellStyle name="Normal 3 2 3 6 5 2 3" xfId="15061" xr:uid="{00000000-0005-0000-0000-0000DF3A0000}"/>
    <cellStyle name="Normal 3 2 3 6 5 3" xfId="15062" xr:uid="{00000000-0005-0000-0000-0000E03A0000}"/>
    <cellStyle name="Normal 3 2 3 6 5 4" xfId="15063" xr:uid="{00000000-0005-0000-0000-0000E13A0000}"/>
    <cellStyle name="Normal 3 2 3 6 6" xfId="15064" xr:uid="{00000000-0005-0000-0000-0000E23A0000}"/>
    <cellStyle name="Normal 3 2 3 6 6 2" xfId="15065" xr:uid="{00000000-0005-0000-0000-0000E33A0000}"/>
    <cellStyle name="Normal 3 2 3 6 6 3" xfId="15066" xr:uid="{00000000-0005-0000-0000-0000E43A0000}"/>
    <cellStyle name="Normal 3 2 3 6 7" xfId="15067" xr:uid="{00000000-0005-0000-0000-0000E53A0000}"/>
    <cellStyle name="Normal 3 2 3 6 7 2" xfId="15068" xr:uid="{00000000-0005-0000-0000-0000E63A0000}"/>
    <cellStyle name="Normal 3 2 3 6 7 3" xfId="15069" xr:uid="{00000000-0005-0000-0000-0000E73A0000}"/>
    <cellStyle name="Normal 3 2 3 6 8" xfId="15070" xr:uid="{00000000-0005-0000-0000-0000E83A0000}"/>
    <cellStyle name="Normal 3 2 3 6 9" xfId="15071" xr:uid="{00000000-0005-0000-0000-0000E93A0000}"/>
    <cellStyle name="Normal 3 2 3 7" xfId="15072" xr:uid="{00000000-0005-0000-0000-0000EA3A0000}"/>
    <cellStyle name="Normal 3 2 3 7 2" xfId="15073" xr:uid="{00000000-0005-0000-0000-0000EB3A0000}"/>
    <cellStyle name="Normal 3 2 3 7 2 2" xfId="15074" xr:uid="{00000000-0005-0000-0000-0000EC3A0000}"/>
    <cellStyle name="Normal 3 2 3 7 2 2 2" xfId="15075" xr:uid="{00000000-0005-0000-0000-0000ED3A0000}"/>
    <cellStyle name="Normal 3 2 3 7 2 2 3" xfId="15076" xr:uid="{00000000-0005-0000-0000-0000EE3A0000}"/>
    <cellStyle name="Normal 3 2 3 7 2 3" xfId="15077" xr:uid="{00000000-0005-0000-0000-0000EF3A0000}"/>
    <cellStyle name="Normal 3 2 3 7 2 4" xfId="15078" xr:uid="{00000000-0005-0000-0000-0000F03A0000}"/>
    <cellStyle name="Normal 3 2 3 7 3" xfId="15079" xr:uid="{00000000-0005-0000-0000-0000F13A0000}"/>
    <cellStyle name="Normal 3 2 3 7 3 2" xfId="15080" xr:uid="{00000000-0005-0000-0000-0000F23A0000}"/>
    <cellStyle name="Normal 3 2 3 7 3 2 2" xfId="15081" xr:uid="{00000000-0005-0000-0000-0000F33A0000}"/>
    <cellStyle name="Normal 3 2 3 7 3 2 3" xfId="15082" xr:uid="{00000000-0005-0000-0000-0000F43A0000}"/>
    <cellStyle name="Normal 3 2 3 7 3 3" xfId="15083" xr:uid="{00000000-0005-0000-0000-0000F53A0000}"/>
    <cellStyle name="Normal 3 2 3 7 3 4" xfId="15084" xr:uid="{00000000-0005-0000-0000-0000F63A0000}"/>
    <cellStyle name="Normal 3 2 3 7 4" xfId="15085" xr:uid="{00000000-0005-0000-0000-0000F73A0000}"/>
    <cellStyle name="Normal 3 2 3 7 4 2" xfId="15086" xr:uid="{00000000-0005-0000-0000-0000F83A0000}"/>
    <cellStyle name="Normal 3 2 3 7 4 2 2" xfId="15087" xr:uid="{00000000-0005-0000-0000-0000F93A0000}"/>
    <cellStyle name="Normal 3 2 3 7 4 2 3" xfId="15088" xr:uid="{00000000-0005-0000-0000-0000FA3A0000}"/>
    <cellStyle name="Normal 3 2 3 7 4 3" xfId="15089" xr:uid="{00000000-0005-0000-0000-0000FB3A0000}"/>
    <cellStyle name="Normal 3 2 3 7 4 4" xfId="15090" xr:uid="{00000000-0005-0000-0000-0000FC3A0000}"/>
    <cellStyle name="Normal 3 2 3 7 5" xfId="15091" xr:uid="{00000000-0005-0000-0000-0000FD3A0000}"/>
    <cellStyle name="Normal 3 2 3 7 5 2" xfId="15092" xr:uid="{00000000-0005-0000-0000-0000FE3A0000}"/>
    <cellStyle name="Normal 3 2 3 7 5 3" xfId="15093" xr:uid="{00000000-0005-0000-0000-0000FF3A0000}"/>
    <cellStyle name="Normal 3 2 3 7 6" xfId="15094" xr:uid="{00000000-0005-0000-0000-0000003B0000}"/>
    <cellStyle name="Normal 3 2 3 7 6 2" xfId="15095" xr:uid="{00000000-0005-0000-0000-0000013B0000}"/>
    <cellStyle name="Normal 3 2 3 7 6 3" xfId="15096" xr:uid="{00000000-0005-0000-0000-0000023B0000}"/>
    <cellStyle name="Normal 3 2 3 7 7" xfId="15097" xr:uid="{00000000-0005-0000-0000-0000033B0000}"/>
    <cellStyle name="Normal 3 2 3 7 8" xfId="15098" xr:uid="{00000000-0005-0000-0000-0000043B0000}"/>
    <cellStyle name="Normal 3 2 3 7 9" xfId="15099" xr:uid="{00000000-0005-0000-0000-0000053B0000}"/>
    <cellStyle name="Normal 3 2 3 8" xfId="15100" xr:uid="{00000000-0005-0000-0000-0000063B0000}"/>
    <cellStyle name="Normal 3 2 3 8 2" xfId="15101" xr:uid="{00000000-0005-0000-0000-0000073B0000}"/>
    <cellStyle name="Normal 3 2 3 8 2 2" xfId="15102" xr:uid="{00000000-0005-0000-0000-0000083B0000}"/>
    <cellStyle name="Normal 3 2 3 8 2 3" xfId="15103" xr:uid="{00000000-0005-0000-0000-0000093B0000}"/>
    <cellStyle name="Normal 3 2 3 8 3" xfId="15104" xr:uid="{00000000-0005-0000-0000-00000A3B0000}"/>
    <cellStyle name="Normal 3 2 3 8 4" xfId="15105" xr:uid="{00000000-0005-0000-0000-00000B3B0000}"/>
    <cellStyle name="Normal 3 2 3 9" xfId="15106" xr:uid="{00000000-0005-0000-0000-00000C3B0000}"/>
    <cellStyle name="Normal 3 2 3 9 2" xfId="15107" xr:uid="{00000000-0005-0000-0000-00000D3B0000}"/>
    <cellStyle name="Normal 3 2 3 9 2 2" xfId="15108" xr:uid="{00000000-0005-0000-0000-00000E3B0000}"/>
    <cellStyle name="Normal 3 2 3 9 2 3" xfId="15109" xr:uid="{00000000-0005-0000-0000-00000F3B0000}"/>
    <cellStyle name="Normal 3 2 3 9 3" xfId="15110" xr:uid="{00000000-0005-0000-0000-0000103B0000}"/>
    <cellStyle name="Normal 3 2 3 9 4" xfId="15111" xr:uid="{00000000-0005-0000-0000-0000113B0000}"/>
    <cellStyle name="Normal 3 2 30" xfId="15112" xr:uid="{00000000-0005-0000-0000-0000123B0000}"/>
    <cellStyle name="Normal 3 2 31" xfId="15113" xr:uid="{00000000-0005-0000-0000-0000133B0000}"/>
    <cellStyle name="Normal 3 2 32" xfId="15114" xr:uid="{00000000-0005-0000-0000-0000143B0000}"/>
    <cellStyle name="Normal 3 2 33" xfId="15115" xr:uid="{00000000-0005-0000-0000-0000153B0000}"/>
    <cellStyle name="Normal 3 2 34" xfId="15116" xr:uid="{00000000-0005-0000-0000-0000163B0000}"/>
    <cellStyle name="Normal 3 2 35" xfId="15117" xr:uid="{00000000-0005-0000-0000-0000173B0000}"/>
    <cellStyle name="Normal 3 2 4" xfId="15118" xr:uid="{00000000-0005-0000-0000-0000183B0000}"/>
    <cellStyle name="Normal 3 2 4 10" xfId="15119" xr:uid="{00000000-0005-0000-0000-0000193B0000}"/>
    <cellStyle name="Normal 3 2 4 10 2" xfId="15120" xr:uid="{00000000-0005-0000-0000-00001A3B0000}"/>
    <cellStyle name="Normal 3 2 4 10 3" xfId="15121" xr:uid="{00000000-0005-0000-0000-00001B3B0000}"/>
    <cellStyle name="Normal 3 2 4 11" xfId="15122" xr:uid="{00000000-0005-0000-0000-00001C3B0000}"/>
    <cellStyle name="Normal 3 2 4 11 2" xfId="15123" xr:uid="{00000000-0005-0000-0000-00001D3B0000}"/>
    <cellStyle name="Normal 3 2 4 11 3" xfId="15124" xr:uid="{00000000-0005-0000-0000-00001E3B0000}"/>
    <cellStyle name="Normal 3 2 4 12" xfId="15125" xr:uid="{00000000-0005-0000-0000-00001F3B0000}"/>
    <cellStyle name="Normal 3 2 4 13" xfId="15126" xr:uid="{00000000-0005-0000-0000-0000203B0000}"/>
    <cellStyle name="Normal 3 2 4 14" xfId="15127" xr:uid="{00000000-0005-0000-0000-0000213B0000}"/>
    <cellStyle name="Normal 3 2 4 15" xfId="15128" xr:uid="{00000000-0005-0000-0000-0000223B0000}"/>
    <cellStyle name="Normal 3 2 4 2" xfId="15129" xr:uid="{00000000-0005-0000-0000-0000233B0000}"/>
    <cellStyle name="Normal 3 2 4 2 10" xfId="15130" xr:uid="{00000000-0005-0000-0000-0000243B0000}"/>
    <cellStyle name="Normal 3 2 4 2 10 2" xfId="15131" xr:uid="{00000000-0005-0000-0000-0000253B0000}"/>
    <cellStyle name="Normal 3 2 4 2 10 3" xfId="15132" xr:uid="{00000000-0005-0000-0000-0000263B0000}"/>
    <cellStyle name="Normal 3 2 4 2 11" xfId="15133" xr:uid="{00000000-0005-0000-0000-0000273B0000}"/>
    <cellStyle name="Normal 3 2 4 2 12" xfId="15134" xr:uid="{00000000-0005-0000-0000-0000283B0000}"/>
    <cellStyle name="Normal 3 2 4 2 13" xfId="15135" xr:uid="{00000000-0005-0000-0000-0000293B0000}"/>
    <cellStyle name="Normal 3 2 4 2 2" xfId="15136" xr:uid="{00000000-0005-0000-0000-00002A3B0000}"/>
    <cellStyle name="Normal 3 2 4 2 2 10" xfId="15137" xr:uid="{00000000-0005-0000-0000-00002B3B0000}"/>
    <cellStyle name="Normal 3 2 4 2 2 11" xfId="15138" xr:uid="{00000000-0005-0000-0000-00002C3B0000}"/>
    <cellStyle name="Normal 3 2 4 2 2 2" xfId="15139" xr:uid="{00000000-0005-0000-0000-00002D3B0000}"/>
    <cellStyle name="Normal 3 2 4 2 2 2 10" xfId="15140" xr:uid="{00000000-0005-0000-0000-00002E3B0000}"/>
    <cellStyle name="Normal 3 2 4 2 2 2 2" xfId="15141" xr:uid="{00000000-0005-0000-0000-00002F3B0000}"/>
    <cellStyle name="Normal 3 2 4 2 2 2 2 2" xfId="15142" xr:uid="{00000000-0005-0000-0000-0000303B0000}"/>
    <cellStyle name="Normal 3 2 4 2 2 2 2 2 2" xfId="15143" xr:uid="{00000000-0005-0000-0000-0000313B0000}"/>
    <cellStyle name="Normal 3 2 4 2 2 2 2 2 3" xfId="15144" xr:uid="{00000000-0005-0000-0000-0000323B0000}"/>
    <cellStyle name="Normal 3 2 4 2 2 2 2 3" xfId="15145" xr:uid="{00000000-0005-0000-0000-0000333B0000}"/>
    <cellStyle name="Normal 3 2 4 2 2 2 2 4" xfId="15146" xr:uid="{00000000-0005-0000-0000-0000343B0000}"/>
    <cellStyle name="Normal 3 2 4 2 2 2 3" xfId="15147" xr:uid="{00000000-0005-0000-0000-0000353B0000}"/>
    <cellStyle name="Normal 3 2 4 2 2 2 3 2" xfId="15148" xr:uid="{00000000-0005-0000-0000-0000363B0000}"/>
    <cellStyle name="Normal 3 2 4 2 2 2 3 2 2" xfId="15149" xr:uid="{00000000-0005-0000-0000-0000373B0000}"/>
    <cellStyle name="Normal 3 2 4 2 2 2 3 2 3" xfId="15150" xr:uid="{00000000-0005-0000-0000-0000383B0000}"/>
    <cellStyle name="Normal 3 2 4 2 2 2 3 3" xfId="15151" xr:uid="{00000000-0005-0000-0000-0000393B0000}"/>
    <cellStyle name="Normal 3 2 4 2 2 2 3 4" xfId="15152" xr:uid="{00000000-0005-0000-0000-00003A3B0000}"/>
    <cellStyle name="Normal 3 2 4 2 2 2 4" xfId="15153" xr:uid="{00000000-0005-0000-0000-00003B3B0000}"/>
    <cellStyle name="Normal 3 2 4 2 2 2 4 2" xfId="15154" xr:uid="{00000000-0005-0000-0000-00003C3B0000}"/>
    <cellStyle name="Normal 3 2 4 2 2 2 4 2 2" xfId="15155" xr:uid="{00000000-0005-0000-0000-00003D3B0000}"/>
    <cellStyle name="Normal 3 2 4 2 2 2 4 2 3" xfId="15156" xr:uid="{00000000-0005-0000-0000-00003E3B0000}"/>
    <cellStyle name="Normal 3 2 4 2 2 2 4 3" xfId="15157" xr:uid="{00000000-0005-0000-0000-00003F3B0000}"/>
    <cellStyle name="Normal 3 2 4 2 2 2 4 4" xfId="15158" xr:uid="{00000000-0005-0000-0000-0000403B0000}"/>
    <cellStyle name="Normal 3 2 4 2 2 2 5" xfId="15159" xr:uid="{00000000-0005-0000-0000-0000413B0000}"/>
    <cellStyle name="Normal 3 2 4 2 2 2 5 2" xfId="15160" xr:uid="{00000000-0005-0000-0000-0000423B0000}"/>
    <cellStyle name="Normal 3 2 4 2 2 2 5 2 2" xfId="15161" xr:uid="{00000000-0005-0000-0000-0000433B0000}"/>
    <cellStyle name="Normal 3 2 4 2 2 2 5 2 3" xfId="15162" xr:uid="{00000000-0005-0000-0000-0000443B0000}"/>
    <cellStyle name="Normal 3 2 4 2 2 2 5 3" xfId="15163" xr:uid="{00000000-0005-0000-0000-0000453B0000}"/>
    <cellStyle name="Normal 3 2 4 2 2 2 5 4" xfId="15164" xr:uid="{00000000-0005-0000-0000-0000463B0000}"/>
    <cellStyle name="Normal 3 2 4 2 2 2 6" xfId="15165" xr:uid="{00000000-0005-0000-0000-0000473B0000}"/>
    <cellStyle name="Normal 3 2 4 2 2 2 6 2" xfId="15166" xr:uid="{00000000-0005-0000-0000-0000483B0000}"/>
    <cellStyle name="Normal 3 2 4 2 2 2 6 3" xfId="15167" xr:uid="{00000000-0005-0000-0000-0000493B0000}"/>
    <cellStyle name="Normal 3 2 4 2 2 2 7" xfId="15168" xr:uid="{00000000-0005-0000-0000-00004A3B0000}"/>
    <cellStyle name="Normal 3 2 4 2 2 2 7 2" xfId="15169" xr:uid="{00000000-0005-0000-0000-00004B3B0000}"/>
    <cellStyle name="Normal 3 2 4 2 2 2 7 3" xfId="15170" xr:uid="{00000000-0005-0000-0000-00004C3B0000}"/>
    <cellStyle name="Normal 3 2 4 2 2 2 8" xfId="15171" xr:uid="{00000000-0005-0000-0000-00004D3B0000}"/>
    <cellStyle name="Normal 3 2 4 2 2 2 9" xfId="15172" xr:uid="{00000000-0005-0000-0000-00004E3B0000}"/>
    <cellStyle name="Normal 3 2 4 2 2 3" xfId="15173" xr:uid="{00000000-0005-0000-0000-00004F3B0000}"/>
    <cellStyle name="Normal 3 2 4 2 2 3 2" xfId="15174" xr:uid="{00000000-0005-0000-0000-0000503B0000}"/>
    <cellStyle name="Normal 3 2 4 2 2 3 2 2" xfId="15175" xr:uid="{00000000-0005-0000-0000-0000513B0000}"/>
    <cellStyle name="Normal 3 2 4 2 2 3 2 2 2" xfId="15176" xr:uid="{00000000-0005-0000-0000-0000523B0000}"/>
    <cellStyle name="Normal 3 2 4 2 2 3 2 2 3" xfId="15177" xr:uid="{00000000-0005-0000-0000-0000533B0000}"/>
    <cellStyle name="Normal 3 2 4 2 2 3 2 3" xfId="15178" xr:uid="{00000000-0005-0000-0000-0000543B0000}"/>
    <cellStyle name="Normal 3 2 4 2 2 3 2 4" xfId="15179" xr:uid="{00000000-0005-0000-0000-0000553B0000}"/>
    <cellStyle name="Normal 3 2 4 2 2 3 3" xfId="15180" xr:uid="{00000000-0005-0000-0000-0000563B0000}"/>
    <cellStyle name="Normal 3 2 4 2 2 3 3 2" xfId="15181" xr:uid="{00000000-0005-0000-0000-0000573B0000}"/>
    <cellStyle name="Normal 3 2 4 2 2 3 3 2 2" xfId="15182" xr:uid="{00000000-0005-0000-0000-0000583B0000}"/>
    <cellStyle name="Normal 3 2 4 2 2 3 3 2 3" xfId="15183" xr:uid="{00000000-0005-0000-0000-0000593B0000}"/>
    <cellStyle name="Normal 3 2 4 2 2 3 3 3" xfId="15184" xr:uid="{00000000-0005-0000-0000-00005A3B0000}"/>
    <cellStyle name="Normal 3 2 4 2 2 3 3 4" xfId="15185" xr:uid="{00000000-0005-0000-0000-00005B3B0000}"/>
    <cellStyle name="Normal 3 2 4 2 2 3 4" xfId="15186" xr:uid="{00000000-0005-0000-0000-00005C3B0000}"/>
    <cellStyle name="Normal 3 2 4 2 2 3 4 2" xfId="15187" xr:uid="{00000000-0005-0000-0000-00005D3B0000}"/>
    <cellStyle name="Normal 3 2 4 2 2 3 4 2 2" xfId="15188" xr:uid="{00000000-0005-0000-0000-00005E3B0000}"/>
    <cellStyle name="Normal 3 2 4 2 2 3 4 2 3" xfId="15189" xr:uid="{00000000-0005-0000-0000-00005F3B0000}"/>
    <cellStyle name="Normal 3 2 4 2 2 3 4 3" xfId="15190" xr:uid="{00000000-0005-0000-0000-0000603B0000}"/>
    <cellStyle name="Normal 3 2 4 2 2 3 4 4" xfId="15191" xr:uid="{00000000-0005-0000-0000-0000613B0000}"/>
    <cellStyle name="Normal 3 2 4 2 2 3 5" xfId="15192" xr:uid="{00000000-0005-0000-0000-0000623B0000}"/>
    <cellStyle name="Normal 3 2 4 2 2 3 5 2" xfId="15193" xr:uid="{00000000-0005-0000-0000-0000633B0000}"/>
    <cellStyle name="Normal 3 2 4 2 2 3 5 3" xfId="15194" xr:uid="{00000000-0005-0000-0000-0000643B0000}"/>
    <cellStyle name="Normal 3 2 4 2 2 3 6" xfId="15195" xr:uid="{00000000-0005-0000-0000-0000653B0000}"/>
    <cellStyle name="Normal 3 2 4 2 2 3 6 2" xfId="15196" xr:uid="{00000000-0005-0000-0000-0000663B0000}"/>
    <cellStyle name="Normal 3 2 4 2 2 3 6 3" xfId="15197" xr:uid="{00000000-0005-0000-0000-0000673B0000}"/>
    <cellStyle name="Normal 3 2 4 2 2 3 7" xfId="15198" xr:uid="{00000000-0005-0000-0000-0000683B0000}"/>
    <cellStyle name="Normal 3 2 4 2 2 3 8" xfId="15199" xr:uid="{00000000-0005-0000-0000-0000693B0000}"/>
    <cellStyle name="Normal 3 2 4 2 2 3 9" xfId="15200" xr:uid="{00000000-0005-0000-0000-00006A3B0000}"/>
    <cellStyle name="Normal 3 2 4 2 2 4" xfId="15201" xr:uid="{00000000-0005-0000-0000-00006B3B0000}"/>
    <cellStyle name="Normal 3 2 4 2 2 4 2" xfId="15202" xr:uid="{00000000-0005-0000-0000-00006C3B0000}"/>
    <cellStyle name="Normal 3 2 4 2 2 4 2 2" xfId="15203" xr:uid="{00000000-0005-0000-0000-00006D3B0000}"/>
    <cellStyle name="Normal 3 2 4 2 2 4 2 3" xfId="15204" xr:uid="{00000000-0005-0000-0000-00006E3B0000}"/>
    <cellStyle name="Normal 3 2 4 2 2 4 3" xfId="15205" xr:uid="{00000000-0005-0000-0000-00006F3B0000}"/>
    <cellStyle name="Normal 3 2 4 2 2 4 4" xfId="15206" xr:uid="{00000000-0005-0000-0000-0000703B0000}"/>
    <cellStyle name="Normal 3 2 4 2 2 5" xfId="15207" xr:uid="{00000000-0005-0000-0000-0000713B0000}"/>
    <cellStyle name="Normal 3 2 4 2 2 5 2" xfId="15208" xr:uid="{00000000-0005-0000-0000-0000723B0000}"/>
    <cellStyle name="Normal 3 2 4 2 2 5 2 2" xfId="15209" xr:uid="{00000000-0005-0000-0000-0000733B0000}"/>
    <cellStyle name="Normal 3 2 4 2 2 5 2 3" xfId="15210" xr:uid="{00000000-0005-0000-0000-0000743B0000}"/>
    <cellStyle name="Normal 3 2 4 2 2 5 3" xfId="15211" xr:uid="{00000000-0005-0000-0000-0000753B0000}"/>
    <cellStyle name="Normal 3 2 4 2 2 5 4" xfId="15212" xr:uid="{00000000-0005-0000-0000-0000763B0000}"/>
    <cellStyle name="Normal 3 2 4 2 2 6" xfId="15213" xr:uid="{00000000-0005-0000-0000-0000773B0000}"/>
    <cellStyle name="Normal 3 2 4 2 2 6 2" xfId="15214" xr:uid="{00000000-0005-0000-0000-0000783B0000}"/>
    <cellStyle name="Normal 3 2 4 2 2 6 2 2" xfId="15215" xr:uid="{00000000-0005-0000-0000-0000793B0000}"/>
    <cellStyle name="Normal 3 2 4 2 2 6 2 3" xfId="15216" xr:uid="{00000000-0005-0000-0000-00007A3B0000}"/>
    <cellStyle name="Normal 3 2 4 2 2 6 3" xfId="15217" xr:uid="{00000000-0005-0000-0000-00007B3B0000}"/>
    <cellStyle name="Normal 3 2 4 2 2 6 4" xfId="15218" xr:uid="{00000000-0005-0000-0000-00007C3B0000}"/>
    <cellStyle name="Normal 3 2 4 2 2 7" xfId="15219" xr:uid="{00000000-0005-0000-0000-00007D3B0000}"/>
    <cellStyle name="Normal 3 2 4 2 2 7 2" xfId="15220" xr:uid="{00000000-0005-0000-0000-00007E3B0000}"/>
    <cellStyle name="Normal 3 2 4 2 2 7 3" xfId="15221" xr:uid="{00000000-0005-0000-0000-00007F3B0000}"/>
    <cellStyle name="Normal 3 2 4 2 2 8" xfId="15222" xr:uid="{00000000-0005-0000-0000-0000803B0000}"/>
    <cellStyle name="Normal 3 2 4 2 2 8 2" xfId="15223" xr:uid="{00000000-0005-0000-0000-0000813B0000}"/>
    <cellStyle name="Normal 3 2 4 2 2 8 3" xfId="15224" xr:uid="{00000000-0005-0000-0000-0000823B0000}"/>
    <cellStyle name="Normal 3 2 4 2 2 9" xfId="15225" xr:uid="{00000000-0005-0000-0000-0000833B0000}"/>
    <cellStyle name="Normal 3 2 4 2 3" xfId="15226" xr:uid="{00000000-0005-0000-0000-0000843B0000}"/>
    <cellStyle name="Normal 3 2 4 2 3 10" xfId="15227" xr:uid="{00000000-0005-0000-0000-0000853B0000}"/>
    <cellStyle name="Normal 3 2 4 2 3 11" xfId="15228" xr:uid="{00000000-0005-0000-0000-0000863B0000}"/>
    <cellStyle name="Normal 3 2 4 2 3 2" xfId="15229" xr:uid="{00000000-0005-0000-0000-0000873B0000}"/>
    <cellStyle name="Normal 3 2 4 2 3 2 10" xfId="15230" xr:uid="{00000000-0005-0000-0000-0000883B0000}"/>
    <cellStyle name="Normal 3 2 4 2 3 2 2" xfId="15231" xr:uid="{00000000-0005-0000-0000-0000893B0000}"/>
    <cellStyle name="Normal 3 2 4 2 3 2 2 2" xfId="15232" xr:uid="{00000000-0005-0000-0000-00008A3B0000}"/>
    <cellStyle name="Normal 3 2 4 2 3 2 2 2 2" xfId="15233" xr:uid="{00000000-0005-0000-0000-00008B3B0000}"/>
    <cellStyle name="Normal 3 2 4 2 3 2 2 2 3" xfId="15234" xr:uid="{00000000-0005-0000-0000-00008C3B0000}"/>
    <cellStyle name="Normal 3 2 4 2 3 2 2 3" xfId="15235" xr:uid="{00000000-0005-0000-0000-00008D3B0000}"/>
    <cellStyle name="Normal 3 2 4 2 3 2 2 4" xfId="15236" xr:uid="{00000000-0005-0000-0000-00008E3B0000}"/>
    <cellStyle name="Normal 3 2 4 2 3 2 3" xfId="15237" xr:uid="{00000000-0005-0000-0000-00008F3B0000}"/>
    <cellStyle name="Normal 3 2 4 2 3 2 3 2" xfId="15238" xr:uid="{00000000-0005-0000-0000-0000903B0000}"/>
    <cellStyle name="Normal 3 2 4 2 3 2 3 2 2" xfId="15239" xr:uid="{00000000-0005-0000-0000-0000913B0000}"/>
    <cellStyle name="Normal 3 2 4 2 3 2 3 2 3" xfId="15240" xr:uid="{00000000-0005-0000-0000-0000923B0000}"/>
    <cellStyle name="Normal 3 2 4 2 3 2 3 3" xfId="15241" xr:uid="{00000000-0005-0000-0000-0000933B0000}"/>
    <cellStyle name="Normal 3 2 4 2 3 2 3 4" xfId="15242" xr:uid="{00000000-0005-0000-0000-0000943B0000}"/>
    <cellStyle name="Normal 3 2 4 2 3 2 4" xfId="15243" xr:uid="{00000000-0005-0000-0000-0000953B0000}"/>
    <cellStyle name="Normal 3 2 4 2 3 2 4 2" xfId="15244" xr:uid="{00000000-0005-0000-0000-0000963B0000}"/>
    <cellStyle name="Normal 3 2 4 2 3 2 4 2 2" xfId="15245" xr:uid="{00000000-0005-0000-0000-0000973B0000}"/>
    <cellStyle name="Normal 3 2 4 2 3 2 4 2 3" xfId="15246" xr:uid="{00000000-0005-0000-0000-0000983B0000}"/>
    <cellStyle name="Normal 3 2 4 2 3 2 4 3" xfId="15247" xr:uid="{00000000-0005-0000-0000-0000993B0000}"/>
    <cellStyle name="Normal 3 2 4 2 3 2 4 4" xfId="15248" xr:uid="{00000000-0005-0000-0000-00009A3B0000}"/>
    <cellStyle name="Normal 3 2 4 2 3 2 5" xfId="15249" xr:uid="{00000000-0005-0000-0000-00009B3B0000}"/>
    <cellStyle name="Normal 3 2 4 2 3 2 5 2" xfId="15250" xr:uid="{00000000-0005-0000-0000-00009C3B0000}"/>
    <cellStyle name="Normal 3 2 4 2 3 2 5 2 2" xfId="15251" xr:uid="{00000000-0005-0000-0000-00009D3B0000}"/>
    <cellStyle name="Normal 3 2 4 2 3 2 5 2 3" xfId="15252" xr:uid="{00000000-0005-0000-0000-00009E3B0000}"/>
    <cellStyle name="Normal 3 2 4 2 3 2 5 3" xfId="15253" xr:uid="{00000000-0005-0000-0000-00009F3B0000}"/>
    <cellStyle name="Normal 3 2 4 2 3 2 5 4" xfId="15254" xr:uid="{00000000-0005-0000-0000-0000A03B0000}"/>
    <cellStyle name="Normal 3 2 4 2 3 2 6" xfId="15255" xr:uid="{00000000-0005-0000-0000-0000A13B0000}"/>
    <cellStyle name="Normal 3 2 4 2 3 2 6 2" xfId="15256" xr:uid="{00000000-0005-0000-0000-0000A23B0000}"/>
    <cellStyle name="Normal 3 2 4 2 3 2 6 3" xfId="15257" xr:uid="{00000000-0005-0000-0000-0000A33B0000}"/>
    <cellStyle name="Normal 3 2 4 2 3 2 7" xfId="15258" xr:uid="{00000000-0005-0000-0000-0000A43B0000}"/>
    <cellStyle name="Normal 3 2 4 2 3 2 7 2" xfId="15259" xr:uid="{00000000-0005-0000-0000-0000A53B0000}"/>
    <cellStyle name="Normal 3 2 4 2 3 2 7 3" xfId="15260" xr:uid="{00000000-0005-0000-0000-0000A63B0000}"/>
    <cellStyle name="Normal 3 2 4 2 3 2 8" xfId="15261" xr:uid="{00000000-0005-0000-0000-0000A73B0000}"/>
    <cellStyle name="Normal 3 2 4 2 3 2 9" xfId="15262" xr:uid="{00000000-0005-0000-0000-0000A83B0000}"/>
    <cellStyle name="Normal 3 2 4 2 3 3" xfId="15263" xr:uid="{00000000-0005-0000-0000-0000A93B0000}"/>
    <cellStyle name="Normal 3 2 4 2 3 3 2" xfId="15264" xr:uid="{00000000-0005-0000-0000-0000AA3B0000}"/>
    <cellStyle name="Normal 3 2 4 2 3 3 2 2" xfId="15265" xr:uid="{00000000-0005-0000-0000-0000AB3B0000}"/>
    <cellStyle name="Normal 3 2 4 2 3 3 2 2 2" xfId="15266" xr:uid="{00000000-0005-0000-0000-0000AC3B0000}"/>
    <cellStyle name="Normal 3 2 4 2 3 3 2 2 3" xfId="15267" xr:uid="{00000000-0005-0000-0000-0000AD3B0000}"/>
    <cellStyle name="Normal 3 2 4 2 3 3 2 3" xfId="15268" xr:uid="{00000000-0005-0000-0000-0000AE3B0000}"/>
    <cellStyle name="Normal 3 2 4 2 3 3 2 4" xfId="15269" xr:uid="{00000000-0005-0000-0000-0000AF3B0000}"/>
    <cellStyle name="Normal 3 2 4 2 3 3 3" xfId="15270" xr:uid="{00000000-0005-0000-0000-0000B03B0000}"/>
    <cellStyle name="Normal 3 2 4 2 3 3 3 2" xfId="15271" xr:uid="{00000000-0005-0000-0000-0000B13B0000}"/>
    <cellStyle name="Normal 3 2 4 2 3 3 3 2 2" xfId="15272" xr:uid="{00000000-0005-0000-0000-0000B23B0000}"/>
    <cellStyle name="Normal 3 2 4 2 3 3 3 2 3" xfId="15273" xr:uid="{00000000-0005-0000-0000-0000B33B0000}"/>
    <cellStyle name="Normal 3 2 4 2 3 3 3 3" xfId="15274" xr:uid="{00000000-0005-0000-0000-0000B43B0000}"/>
    <cellStyle name="Normal 3 2 4 2 3 3 3 4" xfId="15275" xr:uid="{00000000-0005-0000-0000-0000B53B0000}"/>
    <cellStyle name="Normal 3 2 4 2 3 3 4" xfId="15276" xr:uid="{00000000-0005-0000-0000-0000B63B0000}"/>
    <cellStyle name="Normal 3 2 4 2 3 3 4 2" xfId="15277" xr:uid="{00000000-0005-0000-0000-0000B73B0000}"/>
    <cellStyle name="Normal 3 2 4 2 3 3 4 2 2" xfId="15278" xr:uid="{00000000-0005-0000-0000-0000B83B0000}"/>
    <cellStyle name="Normal 3 2 4 2 3 3 4 2 3" xfId="15279" xr:uid="{00000000-0005-0000-0000-0000B93B0000}"/>
    <cellStyle name="Normal 3 2 4 2 3 3 4 3" xfId="15280" xr:uid="{00000000-0005-0000-0000-0000BA3B0000}"/>
    <cellStyle name="Normal 3 2 4 2 3 3 4 4" xfId="15281" xr:uid="{00000000-0005-0000-0000-0000BB3B0000}"/>
    <cellStyle name="Normal 3 2 4 2 3 3 5" xfId="15282" xr:uid="{00000000-0005-0000-0000-0000BC3B0000}"/>
    <cellStyle name="Normal 3 2 4 2 3 3 5 2" xfId="15283" xr:uid="{00000000-0005-0000-0000-0000BD3B0000}"/>
    <cellStyle name="Normal 3 2 4 2 3 3 5 3" xfId="15284" xr:uid="{00000000-0005-0000-0000-0000BE3B0000}"/>
    <cellStyle name="Normal 3 2 4 2 3 3 6" xfId="15285" xr:uid="{00000000-0005-0000-0000-0000BF3B0000}"/>
    <cellStyle name="Normal 3 2 4 2 3 3 6 2" xfId="15286" xr:uid="{00000000-0005-0000-0000-0000C03B0000}"/>
    <cellStyle name="Normal 3 2 4 2 3 3 6 3" xfId="15287" xr:uid="{00000000-0005-0000-0000-0000C13B0000}"/>
    <cellStyle name="Normal 3 2 4 2 3 3 7" xfId="15288" xr:uid="{00000000-0005-0000-0000-0000C23B0000}"/>
    <cellStyle name="Normal 3 2 4 2 3 3 8" xfId="15289" xr:uid="{00000000-0005-0000-0000-0000C33B0000}"/>
    <cellStyle name="Normal 3 2 4 2 3 3 9" xfId="15290" xr:uid="{00000000-0005-0000-0000-0000C43B0000}"/>
    <cellStyle name="Normal 3 2 4 2 3 4" xfId="15291" xr:uid="{00000000-0005-0000-0000-0000C53B0000}"/>
    <cellStyle name="Normal 3 2 4 2 3 4 2" xfId="15292" xr:uid="{00000000-0005-0000-0000-0000C63B0000}"/>
    <cellStyle name="Normal 3 2 4 2 3 4 2 2" xfId="15293" xr:uid="{00000000-0005-0000-0000-0000C73B0000}"/>
    <cellStyle name="Normal 3 2 4 2 3 4 2 3" xfId="15294" xr:uid="{00000000-0005-0000-0000-0000C83B0000}"/>
    <cellStyle name="Normal 3 2 4 2 3 4 3" xfId="15295" xr:uid="{00000000-0005-0000-0000-0000C93B0000}"/>
    <cellStyle name="Normal 3 2 4 2 3 4 4" xfId="15296" xr:uid="{00000000-0005-0000-0000-0000CA3B0000}"/>
    <cellStyle name="Normal 3 2 4 2 3 5" xfId="15297" xr:uid="{00000000-0005-0000-0000-0000CB3B0000}"/>
    <cellStyle name="Normal 3 2 4 2 3 5 2" xfId="15298" xr:uid="{00000000-0005-0000-0000-0000CC3B0000}"/>
    <cellStyle name="Normal 3 2 4 2 3 5 2 2" xfId="15299" xr:uid="{00000000-0005-0000-0000-0000CD3B0000}"/>
    <cellStyle name="Normal 3 2 4 2 3 5 2 3" xfId="15300" xr:uid="{00000000-0005-0000-0000-0000CE3B0000}"/>
    <cellStyle name="Normal 3 2 4 2 3 5 3" xfId="15301" xr:uid="{00000000-0005-0000-0000-0000CF3B0000}"/>
    <cellStyle name="Normal 3 2 4 2 3 5 4" xfId="15302" xr:uid="{00000000-0005-0000-0000-0000D03B0000}"/>
    <cellStyle name="Normal 3 2 4 2 3 6" xfId="15303" xr:uid="{00000000-0005-0000-0000-0000D13B0000}"/>
    <cellStyle name="Normal 3 2 4 2 3 6 2" xfId="15304" xr:uid="{00000000-0005-0000-0000-0000D23B0000}"/>
    <cellStyle name="Normal 3 2 4 2 3 6 2 2" xfId="15305" xr:uid="{00000000-0005-0000-0000-0000D33B0000}"/>
    <cellStyle name="Normal 3 2 4 2 3 6 2 3" xfId="15306" xr:uid="{00000000-0005-0000-0000-0000D43B0000}"/>
    <cellStyle name="Normal 3 2 4 2 3 6 3" xfId="15307" xr:uid="{00000000-0005-0000-0000-0000D53B0000}"/>
    <cellStyle name="Normal 3 2 4 2 3 6 4" xfId="15308" xr:uid="{00000000-0005-0000-0000-0000D63B0000}"/>
    <cellStyle name="Normal 3 2 4 2 3 7" xfId="15309" xr:uid="{00000000-0005-0000-0000-0000D73B0000}"/>
    <cellStyle name="Normal 3 2 4 2 3 7 2" xfId="15310" xr:uid="{00000000-0005-0000-0000-0000D83B0000}"/>
    <cellStyle name="Normal 3 2 4 2 3 7 3" xfId="15311" xr:uid="{00000000-0005-0000-0000-0000D93B0000}"/>
    <cellStyle name="Normal 3 2 4 2 3 8" xfId="15312" xr:uid="{00000000-0005-0000-0000-0000DA3B0000}"/>
    <cellStyle name="Normal 3 2 4 2 3 8 2" xfId="15313" xr:uid="{00000000-0005-0000-0000-0000DB3B0000}"/>
    <cellStyle name="Normal 3 2 4 2 3 8 3" xfId="15314" xr:uid="{00000000-0005-0000-0000-0000DC3B0000}"/>
    <cellStyle name="Normal 3 2 4 2 3 9" xfId="15315" xr:uid="{00000000-0005-0000-0000-0000DD3B0000}"/>
    <cellStyle name="Normal 3 2 4 2 4" xfId="15316" xr:uid="{00000000-0005-0000-0000-0000DE3B0000}"/>
    <cellStyle name="Normal 3 2 4 2 4 10" xfId="15317" xr:uid="{00000000-0005-0000-0000-0000DF3B0000}"/>
    <cellStyle name="Normal 3 2 4 2 4 2" xfId="15318" xr:uid="{00000000-0005-0000-0000-0000E03B0000}"/>
    <cellStyle name="Normal 3 2 4 2 4 2 2" xfId="15319" xr:uid="{00000000-0005-0000-0000-0000E13B0000}"/>
    <cellStyle name="Normal 3 2 4 2 4 2 2 2" xfId="15320" xr:uid="{00000000-0005-0000-0000-0000E23B0000}"/>
    <cellStyle name="Normal 3 2 4 2 4 2 2 3" xfId="15321" xr:uid="{00000000-0005-0000-0000-0000E33B0000}"/>
    <cellStyle name="Normal 3 2 4 2 4 2 3" xfId="15322" xr:uid="{00000000-0005-0000-0000-0000E43B0000}"/>
    <cellStyle name="Normal 3 2 4 2 4 2 4" xfId="15323" xr:uid="{00000000-0005-0000-0000-0000E53B0000}"/>
    <cellStyle name="Normal 3 2 4 2 4 3" xfId="15324" xr:uid="{00000000-0005-0000-0000-0000E63B0000}"/>
    <cellStyle name="Normal 3 2 4 2 4 3 2" xfId="15325" xr:uid="{00000000-0005-0000-0000-0000E73B0000}"/>
    <cellStyle name="Normal 3 2 4 2 4 3 2 2" xfId="15326" xr:uid="{00000000-0005-0000-0000-0000E83B0000}"/>
    <cellStyle name="Normal 3 2 4 2 4 3 2 3" xfId="15327" xr:uid="{00000000-0005-0000-0000-0000E93B0000}"/>
    <cellStyle name="Normal 3 2 4 2 4 3 3" xfId="15328" xr:uid="{00000000-0005-0000-0000-0000EA3B0000}"/>
    <cellStyle name="Normal 3 2 4 2 4 3 4" xfId="15329" xr:uid="{00000000-0005-0000-0000-0000EB3B0000}"/>
    <cellStyle name="Normal 3 2 4 2 4 4" xfId="15330" xr:uid="{00000000-0005-0000-0000-0000EC3B0000}"/>
    <cellStyle name="Normal 3 2 4 2 4 4 2" xfId="15331" xr:uid="{00000000-0005-0000-0000-0000ED3B0000}"/>
    <cellStyle name="Normal 3 2 4 2 4 4 2 2" xfId="15332" xr:uid="{00000000-0005-0000-0000-0000EE3B0000}"/>
    <cellStyle name="Normal 3 2 4 2 4 4 2 3" xfId="15333" xr:uid="{00000000-0005-0000-0000-0000EF3B0000}"/>
    <cellStyle name="Normal 3 2 4 2 4 4 3" xfId="15334" xr:uid="{00000000-0005-0000-0000-0000F03B0000}"/>
    <cellStyle name="Normal 3 2 4 2 4 4 4" xfId="15335" xr:uid="{00000000-0005-0000-0000-0000F13B0000}"/>
    <cellStyle name="Normal 3 2 4 2 4 5" xfId="15336" xr:uid="{00000000-0005-0000-0000-0000F23B0000}"/>
    <cellStyle name="Normal 3 2 4 2 4 5 2" xfId="15337" xr:uid="{00000000-0005-0000-0000-0000F33B0000}"/>
    <cellStyle name="Normal 3 2 4 2 4 5 2 2" xfId="15338" xr:uid="{00000000-0005-0000-0000-0000F43B0000}"/>
    <cellStyle name="Normal 3 2 4 2 4 5 2 3" xfId="15339" xr:uid="{00000000-0005-0000-0000-0000F53B0000}"/>
    <cellStyle name="Normal 3 2 4 2 4 5 3" xfId="15340" xr:uid="{00000000-0005-0000-0000-0000F63B0000}"/>
    <cellStyle name="Normal 3 2 4 2 4 5 4" xfId="15341" xr:uid="{00000000-0005-0000-0000-0000F73B0000}"/>
    <cellStyle name="Normal 3 2 4 2 4 6" xfId="15342" xr:uid="{00000000-0005-0000-0000-0000F83B0000}"/>
    <cellStyle name="Normal 3 2 4 2 4 6 2" xfId="15343" xr:uid="{00000000-0005-0000-0000-0000F93B0000}"/>
    <cellStyle name="Normal 3 2 4 2 4 6 3" xfId="15344" xr:uid="{00000000-0005-0000-0000-0000FA3B0000}"/>
    <cellStyle name="Normal 3 2 4 2 4 7" xfId="15345" xr:uid="{00000000-0005-0000-0000-0000FB3B0000}"/>
    <cellStyle name="Normal 3 2 4 2 4 7 2" xfId="15346" xr:uid="{00000000-0005-0000-0000-0000FC3B0000}"/>
    <cellStyle name="Normal 3 2 4 2 4 7 3" xfId="15347" xr:uid="{00000000-0005-0000-0000-0000FD3B0000}"/>
    <cellStyle name="Normal 3 2 4 2 4 8" xfId="15348" xr:uid="{00000000-0005-0000-0000-0000FE3B0000}"/>
    <cellStyle name="Normal 3 2 4 2 4 9" xfId="15349" xr:uid="{00000000-0005-0000-0000-0000FF3B0000}"/>
    <cellStyle name="Normal 3 2 4 2 5" xfId="15350" xr:uid="{00000000-0005-0000-0000-0000003C0000}"/>
    <cellStyle name="Normal 3 2 4 2 5 2" xfId="15351" xr:uid="{00000000-0005-0000-0000-0000013C0000}"/>
    <cellStyle name="Normal 3 2 4 2 5 2 2" xfId="15352" xr:uid="{00000000-0005-0000-0000-0000023C0000}"/>
    <cellStyle name="Normal 3 2 4 2 5 2 2 2" xfId="15353" xr:uid="{00000000-0005-0000-0000-0000033C0000}"/>
    <cellStyle name="Normal 3 2 4 2 5 2 2 3" xfId="15354" xr:uid="{00000000-0005-0000-0000-0000043C0000}"/>
    <cellStyle name="Normal 3 2 4 2 5 2 3" xfId="15355" xr:uid="{00000000-0005-0000-0000-0000053C0000}"/>
    <cellStyle name="Normal 3 2 4 2 5 2 4" xfId="15356" xr:uid="{00000000-0005-0000-0000-0000063C0000}"/>
    <cellStyle name="Normal 3 2 4 2 5 3" xfId="15357" xr:uid="{00000000-0005-0000-0000-0000073C0000}"/>
    <cellStyle name="Normal 3 2 4 2 5 3 2" xfId="15358" xr:uid="{00000000-0005-0000-0000-0000083C0000}"/>
    <cellStyle name="Normal 3 2 4 2 5 3 2 2" xfId="15359" xr:uid="{00000000-0005-0000-0000-0000093C0000}"/>
    <cellStyle name="Normal 3 2 4 2 5 3 2 3" xfId="15360" xr:uid="{00000000-0005-0000-0000-00000A3C0000}"/>
    <cellStyle name="Normal 3 2 4 2 5 3 3" xfId="15361" xr:uid="{00000000-0005-0000-0000-00000B3C0000}"/>
    <cellStyle name="Normal 3 2 4 2 5 3 4" xfId="15362" xr:uid="{00000000-0005-0000-0000-00000C3C0000}"/>
    <cellStyle name="Normal 3 2 4 2 5 4" xfId="15363" xr:uid="{00000000-0005-0000-0000-00000D3C0000}"/>
    <cellStyle name="Normal 3 2 4 2 5 4 2" xfId="15364" xr:uid="{00000000-0005-0000-0000-00000E3C0000}"/>
    <cellStyle name="Normal 3 2 4 2 5 4 2 2" xfId="15365" xr:uid="{00000000-0005-0000-0000-00000F3C0000}"/>
    <cellStyle name="Normal 3 2 4 2 5 4 2 3" xfId="15366" xr:uid="{00000000-0005-0000-0000-0000103C0000}"/>
    <cellStyle name="Normal 3 2 4 2 5 4 3" xfId="15367" xr:uid="{00000000-0005-0000-0000-0000113C0000}"/>
    <cellStyle name="Normal 3 2 4 2 5 4 4" xfId="15368" xr:uid="{00000000-0005-0000-0000-0000123C0000}"/>
    <cellStyle name="Normal 3 2 4 2 5 5" xfId="15369" xr:uid="{00000000-0005-0000-0000-0000133C0000}"/>
    <cellStyle name="Normal 3 2 4 2 5 5 2" xfId="15370" xr:uid="{00000000-0005-0000-0000-0000143C0000}"/>
    <cellStyle name="Normal 3 2 4 2 5 5 3" xfId="15371" xr:uid="{00000000-0005-0000-0000-0000153C0000}"/>
    <cellStyle name="Normal 3 2 4 2 5 6" xfId="15372" xr:uid="{00000000-0005-0000-0000-0000163C0000}"/>
    <cellStyle name="Normal 3 2 4 2 5 6 2" xfId="15373" xr:uid="{00000000-0005-0000-0000-0000173C0000}"/>
    <cellStyle name="Normal 3 2 4 2 5 6 3" xfId="15374" xr:uid="{00000000-0005-0000-0000-0000183C0000}"/>
    <cellStyle name="Normal 3 2 4 2 5 7" xfId="15375" xr:uid="{00000000-0005-0000-0000-0000193C0000}"/>
    <cellStyle name="Normal 3 2 4 2 5 8" xfId="15376" xr:uid="{00000000-0005-0000-0000-00001A3C0000}"/>
    <cellStyle name="Normal 3 2 4 2 5 9" xfId="15377" xr:uid="{00000000-0005-0000-0000-00001B3C0000}"/>
    <cellStyle name="Normal 3 2 4 2 6" xfId="15378" xr:uid="{00000000-0005-0000-0000-00001C3C0000}"/>
    <cellStyle name="Normal 3 2 4 2 6 2" xfId="15379" xr:uid="{00000000-0005-0000-0000-00001D3C0000}"/>
    <cellStyle name="Normal 3 2 4 2 6 2 2" xfId="15380" xr:uid="{00000000-0005-0000-0000-00001E3C0000}"/>
    <cellStyle name="Normal 3 2 4 2 6 2 3" xfId="15381" xr:uid="{00000000-0005-0000-0000-00001F3C0000}"/>
    <cellStyle name="Normal 3 2 4 2 6 3" xfId="15382" xr:uid="{00000000-0005-0000-0000-0000203C0000}"/>
    <cellStyle name="Normal 3 2 4 2 6 4" xfId="15383" xr:uid="{00000000-0005-0000-0000-0000213C0000}"/>
    <cellStyle name="Normal 3 2 4 2 7" xfId="15384" xr:uid="{00000000-0005-0000-0000-0000223C0000}"/>
    <cellStyle name="Normal 3 2 4 2 7 2" xfId="15385" xr:uid="{00000000-0005-0000-0000-0000233C0000}"/>
    <cellStyle name="Normal 3 2 4 2 7 2 2" xfId="15386" xr:uid="{00000000-0005-0000-0000-0000243C0000}"/>
    <cellStyle name="Normal 3 2 4 2 7 2 3" xfId="15387" xr:uid="{00000000-0005-0000-0000-0000253C0000}"/>
    <cellStyle name="Normal 3 2 4 2 7 3" xfId="15388" xr:uid="{00000000-0005-0000-0000-0000263C0000}"/>
    <cellStyle name="Normal 3 2 4 2 7 4" xfId="15389" xr:uid="{00000000-0005-0000-0000-0000273C0000}"/>
    <cellStyle name="Normal 3 2 4 2 8" xfId="15390" xr:uid="{00000000-0005-0000-0000-0000283C0000}"/>
    <cellStyle name="Normal 3 2 4 2 8 2" xfId="15391" xr:uid="{00000000-0005-0000-0000-0000293C0000}"/>
    <cellStyle name="Normal 3 2 4 2 8 2 2" xfId="15392" xr:uid="{00000000-0005-0000-0000-00002A3C0000}"/>
    <cellStyle name="Normal 3 2 4 2 8 2 3" xfId="15393" xr:uid="{00000000-0005-0000-0000-00002B3C0000}"/>
    <cellStyle name="Normal 3 2 4 2 8 3" xfId="15394" xr:uid="{00000000-0005-0000-0000-00002C3C0000}"/>
    <cellStyle name="Normal 3 2 4 2 8 4" xfId="15395" xr:uid="{00000000-0005-0000-0000-00002D3C0000}"/>
    <cellStyle name="Normal 3 2 4 2 9" xfId="15396" xr:uid="{00000000-0005-0000-0000-00002E3C0000}"/>
    <cellStyle name="Normal 3 2 4 2 9 2" xfId="15397" xr:uid="{00000000-0005-0000-0000-00002F3C0000}"/>
    <cellStyle name="Normal 3 2 4 2 9 3" xfId="15398" xr:uid="{00000000-0005-0000-0000-0000303C0000}"/>
    <cellStyle name="Normal 3 2 4 3" xfId="15399" xr:uid="{00000000-0005-0000-0000-0000313C0000}"/>
    <cellStyle name="Normal 3 2 4 3 10" xfId="15400" xr:uid="{00000000-0005-0000-0000-0000323C0000}"/>
    <cellStyle name="Normal 3 2 4 3 11" xfId="15401" xr:uid="{00000000-0005-0000-0000-0000333C0000}"/>
    <cellStyle name="Normal 3 2 4 3 2" xfId="15402" xr:uid="{00000000-0005-0000-0000-0000343C0000}"/>
    <cellStyle name="Normal 3 2 4 3 2 10" xfId="15403" xr:uid="{00000000-0005-0000-0000-0000353C0000}"/>
    <cellStyle name="Normal 3 2 4 3 2 2" xfId="15404" xr:uid="{00000000-0005-0000-0000-0000363C0000}"/>
    <cellStyle name="Normal 3 2 4 3 2 2 2" xfId="15405" xr:uid="{00000000-0005-0000-0000-0000373C0000}"/>
    <cellStyle name="Normal 3 2 4 3 2 2 2 2" xfId="15406" xr:uid="{00000000-0005-0000-0000-0000383C0000}"/>
    <cellStyle name="Normal 3 2 4 3 2 2 2 3" xfId="15407" xr:uid="{00000000-0005-0000-0000-0000393C0000}"/>
    <cellStyle name="Normal 3 2 4 3 2 2 3" xfId="15408" xr:uid="{00000000-0005-0000-0000-00003A3C0000}"/>
    <cellStyle name="Normal 3 2 4 3 2 2 4" xfId="15409" xr:uid="{00000000-0005-0000-0000-00003B3C0000}"/>
    <cellStyle name="Normal 3 2 4 3 2 3" xfId="15410" xr:uid="{00000000-0005-0000-0000-00003C3C0000}"/>
    <cellStyle name="Normal 3 2 4 3 2 3 2" xfId="15411" xr:uid="{00000000-0005-0000-0000-00003D3C0000}"/>
    <cellStyle name="Normal 3 2 4 3 2 3 2 2" xfId="15412" xr:uid="{00000000-0005-0000-0000-00003E3C0000}"/>
    <cellStyle name="Normal 3 2 4 3 2 3 2 3" xfId="15413" xr:uid="{00000000-0005-0000-0000-00003F3C0000}"/>
    <cellStyle name="Normal 3 2 4 3 2 3 3" xfId="15414" xr:uid="{00000000-0005-0000-0000-0000403C0000}"/>
    <cellStyle name="Normal 3 2 4 3 2 3 4" xfId="15415" xr:uid="{00000000-0005-0000-0000-0000413C0000}"/>
    <cellStyle name="Normal 3 2 4 3 2 4" xfId="15416" xr:uid="{00000000-0005-0000-0000-0000423C0000}"/>
    <cellStyle name="Normal 3 2 4 3 2 4 2" xfId="15417" xr:uid="{00000000-0005-0000-0000-0000433C0000}"/>
    <cellStyle name="Normal 3 2 4 3 2 4 2 2" xfId="15418" xr:uid="{00000000-0005-0000-0000-0000443C0000}"/>
    <cellStyle name="Normal 3 2 4 3 2 4 2 3" xfId="15419" xr:uid="{00000000-0005-0000-0000-0000453C0000}"/>
    <cellStyle name="Normal 3 2 4 3 2 4 3" xfId="15420" xr:uid="{00000000-0005-0000-0000-0000463C0000}"/>
    <cellStyle name="Normal 3 2 4 3 2 4 4" xfId="15421" xr:uid="{00000000-0005-0000-0000-0000473C0000}"/>
    <cellStyle name="Normal 3 2 4 3 2 5" xfId="15422" xr:uid="{00000000-0005-0000-0000-0000483C0000}"/>
    <cellStyle name="Normal 3 2 4 3 2 5 2" xfId="15423" xr:uid="{00000000-0005-0000-0000-0000493C0000}"/>
    <cellStyle name="Normal 3 2 4 3 2 5 2 2" xfId="15424" xr:uid="{00000000-0005-0000-0000-00004A3C0000}"/>
    <cellStyle name="Normal 3 2 4 3 2 5 2 3" xfId="15425" xr:uid="{00000000-0005-0000-0000-00004B3C0000}"/>
    <cellStyle name="Normal 3 2 4 3 2 5 3" xfId="15426" xr:uid="{00000000-0005-0000-0000-00004C3C0000}"/>
    <cellStyle name="Normal 3 2 4 3 2 5 4" xfId="15427" xr:uid="{00000000-0005-0000-0000-00004D3C0000}"/>
    <cellStyle name="Normal 3 2 4 3 2 6" xfId="15428" xr:uid="{00000000-0005-0000-0000-00004E3C0000}"/>
    <cellStyle name="Normal 3 2 4 3 2 6 2" xfId="15429" xr:uid="{00000000-0005-0000-0000-00004F3C0000}"/>
    <cellStyle name="Normal 3 2 4 3 2 6 3" xfId="15430" xr:uid="{00000000-0005-0000-0000-0000503C0000}"/>
    <cellStyle name="Normal 3 2 4 3 2 7" xfId="15431" xr:uid="{00000000-0005-0000-0000-0000513C0000}"/>
    <cellStyle name="Normal 3 2 4 3 2 7 2" xfId="15432" xr:uid="{00000000-0005-0000-0000-0000523C0000}"/>
    <cellStyle name="Normal 3 2 4 3 2 7 3" xfId="15433" xr:uid="{00000000-0005-0000-0000-0000533C0000}"/>
    <cellStyle name="Normal 3 2 4 3 2 8" xfId="15434" xr:uid="{00000000-0005-0000-0000-0000543C0000}"/>
    <cellStyle name="Normal 3 2 4 3 2 9" xfId="15435" xr:uid="{00000000-0005-0000-0000-0000553C0000}"/>
    <cellStyle name="Normal 3 2 4 3 3" xfId="15436" xr:uid="{00000000-0005-0000-0000-0000563C0000}"/>
    <cellStyle name="Normal 3 2 4 3 3 2" xfId="15437" xr:uid="{00000000-0005-0000-0000-0000573C0000}"/>
    <cellStyle name="Normal 3 2 4 3 3 2 2" xfId="15438" xr:uid="{00000000-0005-0000-0000-0000583C0000}"/>
    <cellStyle name="Normal 3 2 4 3 3 2 2 2" xfId="15439" xr:uid="{00000000-0005-0000-0000-0000593C0000}"/>
    <cellStyle name="Normal 3 2 4 3 3 2 2 3" xfId="15440" xr:uid="{00000000-0005-0000-0000-00005A3C0000}"/>
    <cellStyle name="Normal 3 2 4 3 3 2 3" xfId="15441" xr:uid="{00000000-0005-0000-0000-00005B3C0000}"/>
    <cellStyle name="Normal 3 2 4 3 3 2 4" xfId="15442" xr:uid="{00000000-0005-0000-0000-00005C3C0000}"/>
    <cellStyle name="Normal 3 2 4 3 3 3" xfId="15443" xr:uid="{00000000-0005-0000-0000-00005D3C0000}"/>
    <cellStyle name="Normal 3 2 4 3 3 3 2" xfId="15444" xr:uid="{00000000-0005-0000-0000-00005E3C0000}"/>
    <cellStyle name="Normal 3 2 4 3 3 3 2 2" xfId="15445" xr:uid="{00000000-0005-0000-0000-00005F3C0000}"/>
    <cellStyle name="Normal 3 2 4 3 3 3 2 3" xfId="15446" xr:uid="{00000000-0005-0000-0000-0000603C0000}"/>
    <cellStyle name="Normal 3 2 4 3 3 3 3" xfId="15447" xr:uid="{00000000-0005-0000-0000-0000613C0000}"/>
    <cellStyle name="Normal 3 2 4 3 3 3 4" xfId="15448" xr:uid="{00000000-0005-0000-0000-0000623C0000}"/>
    <cellStyle name="Normal 3 2 4 3 3 4" xfId="15449" xr:uid="{00000000-0005-0000-0000-0000633C0000}"/>
    <cellStyle name="Normal 3 2 4 3 3 4 2" xfId="15450" xr:uid="{00000000-0005-0000-0000-0000643C0000}"/>
    <cellStyle name="Normal 3 2 4 3 3 4 2 2" xfId="15451" xr:uid="{00000000-0005-0000-0000-0000653C0000}"/>
    <cellStyle name="Normal 3 2 4 3 3 4 2 3" xfId="15452" xr:uid="{00000000-0005-0000-0000-0000663C0000}"/>
    <cellStyle name="Normal 3 2 4 3 3 4 3" xfId="15453" xr:uid="{00000000-0005-0000-0000-0000673C0000}"/>
    <cellStyle name="Normal 3 2 4 3 3 4 4" xfId="15454" xr:uid="{00000000-0005-0000-0000-0000683C0000}"/>
    <cellStyle name="Normal 3 2 4 3 3 5" xfId="15455" xr:uid="{00000000-0005-0000-0000-0000693C0000}"/>
    <cellStyle name="Normal 3 2 4 3 3 5 2" xfId="15456" xr:uid="{00000000-0005-0000-0000-00006A3C0000}"/>
    <cellStyle name="Normal 3 2 4 3 3 5 3" xfId="15457" xr:uid="{00000000-0005-0000-0000-00006B3C0000}"/>
    <cellStyle name="Normal 3 2 4 3 3 6" xfId="15458" xr:uid="{00000000-0005-0000-0000-00006C3C0000}"/>
    <cellStyle name="Normal 3 2 4 3 3 6 2" xfId="15459" xr:uid="{00000000-0005-0000-0000-00006D3C0000}"/>
    <cellStyle name="Normal 3 2 4 3 3 6 3" xfId="15460" xr:uid="{00000000-0005-0000-0000-00006E3C0000}"/>
    <cellStyle name="Normal 3 2 4 3 3 7" xfId="15461" xr:uid="{00000000-0005-0000-0000-00006F3C0000}"/>
    <cellStyle name="Normal 3 2 4 3 3 8" xfId="15462" xr:uid="{00000000-0005-0000-0000-0000703C0000}"/>
    <cellStyle name="Normal 3 2 4 3 3 9" xfId="15463" xr:uid="{00000000-0005-0000-0000-0000713C0000}"/>
    <cellStyle name="Normal 3 2 4 3 4" xfId="15464" xr:uid="{00000000-0005-0000-0000-0000723C0000}"/>
    <cellStyle name="Normal 3 2 4 3 4 2" xfId="15465" xr:uid="{00000000-0005-0000-0000-0000733C0000}"/>
    <cellStyle name="Normal 3 2 4 3 4 2 2" xfId="15466" xr:uid="{00000000-0005-0000-0000-0000743C0000}"/>
    <cellStyle name="Normal 3 2 4 3 4 2 3" xfId="15467" xr:uid="{00000000-0005-0000-0000-0000753C0000}"/>
    <cellStyle name="Normal 3 2 4 3 4 3" xfId="15468" xr:uid="{00000000-0005-0000-0000-0000763C0000}"/>
    <cellStyle name="Normal 3 2 4 3 4 4" xfId="15469" xr:uid="{00000000-0005-0000-0000-0000773C0000}"/>
    <cellStyle name="Normal 3 2 4 3 5" xfId="15470" xr:uid="{00000000-0005-0000-0000-0000783C0000}"/>
    <cellStyle name="Normal 3 2 4 3 5 2" xfId="15471" xr:uid="{00000000-0005-0000-0000-0000793C0000}"/>
    <cellStyle name="Normal 3 2 4 3 5 2 2" xfId="15472" xr:uid="{00000000-0005-0000-0000-00007A3C0000}"/>
    <cellStyle name="Normal 3 2 4 3 5 2 3" xfId="15473" xr:uid="{00000000-0005-0000-0000-00007B3C0000}"/>
    <cellStyle name="Normal 3 2 4 3 5 3" xfId="15474" xr:uid="{00000000-0005-0000-0000-00007C3C0000}"/>
    <cellStyle name="Normal 3 2 4 3 5 4" xfId="15475" xr:uid="{00000000-0005-0000-0000-00007D3C0000}"/>
    <cellStyle name="Normal 3 2 4 3 6" xfId="15476" xr:uid="{00000000-0005-0000-0000-00007E3C0000}"/>
    <cellStyle name="Normal 3 2 4 3 6 2" xfId="15477" xr:uid="{00000000-0005-0000-0000-00007F3C0000}"/>
    <cellStyle name="Normal 3 2 4 3 6 2 2" xfId="15478" xr:uid="{00000000-0005-0000-0000-0000803C0000}"/>
    <cellStyle name="Normal 3 2 4 3 6 2 3" xfId="15479" xr:uid="{00000000-0005-0000-0000-0000813C0000}"/>
    <cellStyle name="Normal 3 2 4 3 6 3" xfId="15480" xr:uid="{00000000-0005-0000-0000-0000823C0000}"/>
    <cellStyle name="Normal 3 2 4 3 6 4" xfId="15481" xr:uid="{00000000-0005-0000-0000-0000833C0000}"/>
    <cellStyle name="Normal 3 2 4 3 7" xfId="15482" xr:uid="{00000000-0005-0000-0000-0000843C0000}"/>
    <cellStyle name="Normal 3 2 4 3 7 2" xfId="15483" xr:uid="{00000000-0005-0000-0000-0000853C0000}"/>
    <cellStyle name="Normal 3 2 4 3 7 3" xfId="15484" xr:uid="{00000000-0005-0000-0000-0000863C0000}"/>
    <cellStyle name="Normal 3 2 4 3 8" xfId="15485" xr:uid="{00000000-0005-0000-0000-0000873C0000}"/>
    <cellStyle name="Normal 3 2 4 3 8 2" xfId="15486" xr:uid="{00000000-0005-0000-0000-0000883C0000}"/>
    <cellStyle name="Normal 3 2 4 3 8 3" xfId="15487" xr:uid="{00000000-0005-0000-0000-0000893C0000}"/>
    <cellStyle name="Normal 3 2 4 3 9" xfId="15488" xr:uid="{00000000-0005-0000-0000-00008A3C0000}"/>
    <cellStyle name="Normal 3 2 4 4" xfId="15489" xr:uid="{00000000-0005-0000-0000-00008B3C0000}"/>
    <cellStyle name="Normal 3 2 4 4 10" xfId="15490" xr:uid="{00000000-0005-0000-0000-00008C3C0000}"/>
    <cellStyle name="Normal 3 2 4 4 11" xfId="15491" xr:uid="{00000000-0005-0000-0000-00008D3C0000}"/>
    <cellStyle name="Normal 3 2 4 4 2" xfId="15492" xr:uid="{00000000-0005-0000-0000-00008E3C0000}"/>
    <cellStyle name="Normal 3 2 4 4 2 10" xfId="15493" xr:uid="{00000000-0005-0000-0000-00008F3C0000}"/>
    <cellStyle name="Normal 3 2 4 4 2 2" xfId="15494" xr:uid="{00000000-0005-0000-0000-0000903C0000}"/>
    <cellStyle name="Normal 3 2 4 4 2 2 2" xfId="15495" xr:uid="{00000000-0005-0000-0000-0000913C0000}"/>
    <cellStyle name="Normal 3 2 4 4 2 2 2 2" xfId="15496" xr:uid="{00000000-0005-0000-0000-0000923C0000}"/>
    <cellStyle name="Normal 3 2 4 4 2 2 2 3" xfId="15497" xr:uid="{00000000-0005-0000-0000-0000933C0000}"/>
    <cellStyle name="Normal 3 2 4 4 2 2 3" xfId="15498" xr:uid="{00000000-0005-0000-0000-0000943C0000}"/>
    <cellStyle name="Normal 3 2 4 4 2 2 4" xfId="15499" xr:uid="{00000000-0005-0000-0000-0000953C0000}"/>
    <cellStyle name="Normal 3 2 4 4 2 3" xfId="15500" xr:uid="{00000000-0005-0000-0000-0000963C0000}"/>
    <cellStyle name="Normal 3 2 4 4 2 3 2" xfId="15501" xr:uid="{00000000-0005-0000-0000-0000973C0000}"/>
    <cellStyle name="Normal 3 2 4 4 2 3 2 2" xfId="15502" xr:uid="{00000000-0005-0000-0000-0000983C0000}"/>
    <cellStyle name="Normal 3 2 4 4 2 3 2 3" xfId="15503" xr:uid="{00000000-0005-0000-0000-0000993C0000}"/>
    <cellStyle name="Normal 3 2 4 4 2 3 3" xfId="15504" xr:uid="{00000000-0005-0000-0000-00009A3C0000}"/>
    <cellStyle name="Normal 3 2 4 4 2 3 4" xfId="15505" xr:uid="{00000000-0005-0000-0000-00009B3C0000}"/>
    <cellStyle name="Normal 3 2 4 4 2 4" xfId="15506" xr:uid="{00000000-0005-0000-0000-00009C3C0000}"/>
    <cellStyle name="Normal 3 2 4 4 2 4 2" xfId="15507" xr:uid="{00000000-0005-0000-0000-00009D3C0000}"/>
    <cellStyle name="Normal 3 2 4 4 2 4 2 2" xfId="15508" xr:uid="{00000000-0005-0000-0000-00009E3C0000}"/>
    <cellStyle name="Normal 3 2 4 4 2 4 2 3" xfId="15509" xr:uid="{00000000-0005-0000-0000-00009F3C0000}"/>
    <cellStyle name="Normal 3 2 4 4 2 4 3" xfId="15510" xr:uid="{00000000-0005-0000-0000-0000A03C0000}"/>
    <cellStyle name="Normal 3 2 4 4 2 4 4" xfId="15511" xr:uid="{00000000-0005-0000-0000-0000A13C0000}"/>
    <cellStyle name="Normal 3 2 4 4 2 5" xfId="15512" xr:uid="{00000000-0005-0000-0000-0000A23C0000}"/>
    <cellStyle name="Normal 3 2 4 4 2 5 2" xfId="15513" xr:uid="{00000000-0005-0000-0000-0000A33C0000}"/>
    <cellStyle name="Normal 3 2 4 4 2 5 2 2" xfId="15514" xr:uid="{00000000-0005-0000-0000-0000A43C0000}"/>
    <cellStyle name="Normal 3 2 4 4 2 5 2 3" xfId="15515" xr:uid="{00000000-0005-0000-0000-0000A53C0000}"/>
    <cellStyle name="Normal 3 2 4 4 2 5 3" xfId="15516" xr:uid="{00000000-0005-0000-0000-0000A63C0000}"/>
    <cellStyle name="Normal 3 2 4 4 2 5 4" xfId="15517" xr:uid="{00000000-0005-0000-0000-0000A73C0000}"/>
    <cellStyle name="Normal 3 2 4 4 2 6" xfId="15518" xr:uid="{00000000-0005-0000-0000-0000A83C0000}"/>
    <cellStyle name="Normal 3 2 4 4 2 6 2" xfId="15519" xr:uid="{00000000-0005-0000-0000-0000A93C0000}"/>
    <cellStyle name="Normal 3 2 4 4 2 6 3" xfId="15520" xr:uid="{00000000-0005-0000-0000-0000AA3C0000}"/>
    <cellStyle name="Normal 3 2 4 4 2 7" xfId="15521" xr:uid="{00000000-0005-0000-0000-0000AB3C0000}"/>
    <cellStyle name="Normal 3 2 4 4 2 7 2" xfId="15522" xr:uid="{00000000-0005-0000-0000-0000AC3C0000}"/>
    <cellStyle name="Normal 3 2 4 4 2 7 3" xfId="15523" xr:uid="{00000000-0005-0000-0000-0000AD3C0000}"/>
    <cellStyle name="Normal 3 2 4 4 2 8" xfId="15524" xr:uid="{00000000-0005-0000-0000-0000AE3C0000}"/>
    <cellStyle name="Normal 3 2 4 4 2 9" xfId="15525" xr:uid="{00000000-0005-0000-0000-0000AF3C0000}"/>
    <cellStyle name="Normal 3 2 4 4 3" xfId="15526" xr:uid="{00000000-0005-0000-0000-0000B03C0000}"/>
    <cellStyle name="Normal 3 2 4 4 3 2" xfId="15527" xr:uid="{00000000-0005-0000-0000-0000B13C0000}"/>
    <cellStyle name="Normal 3 2 4 4 3 2 2" xfId="15528" xr:uid="{00000000-0005-0000-0000-0000B23C0000}"/>
    <cellStyle name="Normal 3 2 4 4 3 2 2 2" xfId="15529" xr:uid="{00000000-0005-0000-0000-0000B33C0000}"/>
    <cellStyle name="Normal 3 2 4 4 3 2 2 3" xfId="15530" xr:uid="{00000000-0005-0000-0000-0000B43C0000}"/>
    <cellStyle name="Normal 3 2 4 4 3 2 3" xfId="15531" xr:uid="{00000000-0005-0000-0000-0000B53C0000}"/>
    <cellStyle name="Normal 3 2 4 4 3 2 4" xfId="15532" xr:uid="{00000000-0005-0000-0000-0000B63C0000}"/>
    <cellStyle name="Normal 3 2 4 4 3 3" xfId="15533" xr:uid="{00000000-0005-0000-0000-0000B73C0000}"/>
    <cellStyle name="Normal 3 2 4 4 3 3 2" xfId="15534" xr:uid="{00000000-0005-0000-0000-0000B83C0000}"/>
    <cellStyle name="Normal 3 2 4 4 3 3 2 2" xfId="15535" xr:uid="{00000000-0005-0000-0000-0000B93C0000}"/>
    <cellStyle name="Normal 3 2 4 4 3 3 2 3" xfId="15536" xr:uid="{00000000-0005-0000-0000-0000BA3C0000}"/>
    <cellStyle name="Normal 3 2 4 4 3 3 3" xfId="15537" xr:uid="{00000000-0005-0000-0000-0000BB3C0000}"/>
    <cellStyle name="Normal 3 2 4 4 3 3 4" xfId="15538" xr:uid="{00000000-0005-0000-0000-0000BC3C0000}"/>
    <cellStyle name="Normal 3 2 4 4 3 4" xfId="15539" xr:uid="{00000000-0005-0000-0000-0000BD3C0000}"/>
    <cellStyle name="Normal 3 2 4 4 3 4 2" xfId="15540" xr:uid="{00000000-0005-0000-0000-0000BE3C0000}"/>
    <cellStyle name="Normal 3 2 4 4 3 4 2 2" xfId="15541" xr:uid="{00000000-0005-0000-0000-0000BF3C0000}"/>
    <cellStyle name="Normal 3 2 4 4 3 4 2 3" xfId="15542" xr:uid="{00000000-0005-0000-0000-0000C03C0000}"/>
    <cellStyle name="Normal 3 2 4 4 3 4 3" xfId="15543" xr:uid="{00000000-0005-0000-0000-0000C13C0000}"/>
    <cellStyle name="Normal 3 2 4 4 3 4 4" xfId="15544" xr:uid="{00000000-0005-0000-0000-0000C23C0000}"/>
    <cellStyle name="Normal 3 2 4 4 3 5" xfId="15545" xr:uid="{00000000-0005-0000-0000-0000C33C0000}"/>
    <cellStyle name="Normal 3 2 4 4 3 5 2" xfId="15546" xr:uid="{00000000-0005-0000-0000-0000C43C0000}"/>
    <cellStyle name="Normal 3 2 4 4 3 5 3" xfId="15547" xr:uid="{00000000-0005-0000-0000-0000C53C0000}"/>
    <cellStyle name="Normal 3 2 4 4 3 6" xfId="15548" xr:uid="{00000000-0005-0000-0000-0000C63C0000}"/>
    <cellStyle name="Normal 3 2 4 4 3 6 2" xfId="15549" xr:uid="{00000000-0005-0000-0000-0000C73C0000}"/>
    <cellStyle name="Normal 3 2 4 4 3 6 3" xfId="15550" xr:uid="{00000000-0005-0000-0000-0000C83C0000}"/>
    <cellStyle name="Normal 3 2 4 4 3 7" xfId="15551" xr:uid="{00000000-0005-0000-0000-0000C93C0000}"/>
    <cellStyle name="Normal 3 2 4 4 3 8" xfId="15552" xr:uid="{00000000-0005-0000-0000-0000CA3C0000}"/>
    <cellStyle name="Normal 3 2 4 4 3 9" xfId="15553" xr:uid="{00000000-0005-0000-0000-0000CB3C0000}"/>
    <cellStyle name="Normal 3 2 4 4 4" xfId="15554" xr:uid="{00000000-0005-0000-0000-0000CC3C0000}"/>
    <cellStyle name="Normal 3 2 4 4 4 2" xfId="15555" xr:uid="{00000000-0005-0000-0000-0000CD3C0000}"/>
    <cellStyle name="Normal 3 2 4 4 4 2 2" xfId="15556" xr:uid="{00000000-0005-0000-0000-0000CE3C0000}"/>
    <cellStyle name="Normal 3 2 4 4 4 2 3" xfId="15557" xr:uid="{00000000-0005-0000-0000-0000CF3C0000}"/>
    <cellStyle name="Normal 3 2 4 4 4 3" xfId="15558" xr:uid="{00000000-0005-0000-0000-0000D03C0000}"/>
    <cellStyle name="Normal 3 2 4 4 4 4" xfId="15559" xr:uid="{00000000-0005-0000-0000-0000D13C0000}"/>
    <cellStyle name="Normal 3 2 4 4 5" xfId="15560" xr:uid="{00000000-0005-0000-0000-0000D23C0000}"/>
    <cellStyle name="Normal 3 2 4 4 5 2" xfId="15561" xr:uid="{00000000-0005-0000-0000-0000D33C0000}"/>
    <cellStyle name="Normal 3 2 4 4 5 2 2" xfId="15562" xr:uid="{00000000-0005-0000-0000-0000D43C0000}"/>
    <cellStyle name="Normal 3 2 4 4 5 2 3" xfId="15563" xr:uid="{00000000-0005-0000-0000-0000D53C0000}"/>
    <cellStyle name="Normal 3 2 4 4 5 3" xfId="15564" xr:uid="{00000000-0005-0000-0000-0000D63C0000}"/>
    <cellStyle name="Normal 3 2 4 4 5 4" xfId="15565" xr:uid="{00000000-0005-0000-0000-0000D73C0000}"/>
    <cellStyle name="Normal 3 2 4 4 6" xfId="15566" xr:uid="{00000000-0005-0000-0000-0000D83C0000}"/>
    <cellStyle name="Normal 3 2 4 4 6 2" xfId="15567" xr:uid="{00000000-0005-0000-0000-0000D93C0000}"/>
    <cellStyle name="Normal 3 2 4 4 6 2 2" xfId="15568" xr:uid="{00000000-0005-0000-0000-0000DA3C0000}"/>
    <cellStyle name="Normal 3 2 4 4 6 2 3" xfId="15569" xr:uid="{00000000-0005-0000-0000-0000DB3C0000}"/>
    <cellStyle name="Normal 3 2 4 4 6 3" xfId="15570" xr:uid="{00000000-0005-0000-0000-0000DC3C0000}"/>
    <cellStyle name="Normal 3 2 4 4 6 4" xfId="15571" xr:uid="{00000000-0005-0000-0000-0000DD3C0000}"/>
    <cellStyle name="Normal 3 2 4 4 7" xfId="15572" xr:uid="{00000000-0005-0000-0000-0000DE3C0000}"/>
    <cellStyle name="Normal 3 2 4 4 7 2" xfId="15573" xr:uid="{00000000-0005-0000-0000-0000DF3C0000}"/>
    <cellStyle name="Normal 3 2 4 4 7 3" xfId="15574" xr:uid="{00000000-0005-0000-0000-0000E03C0000}"/>
    <cellStyle name="Normal 3 2 4 4 8" xfId="15575" xr:uid="{00000000-0005-0000-0000-0000E13C0000}"/>
    <cellStyle name="Normal 3 2 4 4 8 2" xfId="15576" xr:uid="{00000000-0005-0000-0000-0000E23C0000}"/>
    <cellStyle name="Normal 3 2 4 4 8 3" xfId="15577" xr:uid="{00000000-0005-0000-0000-0000E33C0000}"/>
    <cellStyle name="Normal 3 2 4 4 9" xfId="15578" xr:uid="{00000000-0005-0000-0000-0000E43C0000}"/>
    <cellStyle name="Normal 3 2 4 5" xfId="15579" xr:uid="{00000000-0005-0000-0000-0000E53C0000}"/>
    <cellStyle name="Normal 3 2 4 5 10" xfId="15580" xr:uid="{00000000-0005-0000-0000-0000E63C0000}"/>
    <cellStyle name="Normal 3 2 4 5 2" xfId="15581" xr:uid="{00000000-0005-0000-0000-0000E73C0000}"/>
    <cellStyle name="Normal 3 2 4 5 2 2" xfId="15582" xr:uid="{00000000-0005-0000-0000-0000E83C0000}"/>
    <cellStyle name="Normal 3 2 4 5 2 2 2" xfId="15583" xr:uid="{00000000-0005-0000-0000-0000E93C0000}"/>
    <cellStyle name="Normal 3 2 4 5 2 2 3" xfId="15584" xr:uid="{00000000-0005-0000-0000-0000EA3C0000}"/>
    <cellStyle name="Normal 3 2 4 5 2 3" xfId="15585" xr:uid="{00000000-0005-0000-0000-0000EB3C0000}"/>
    <cellStyle name="Normal 3 2 4 5 2 4" xfId="15586" xr:uid="{00000000-0005-0000-0000-0000EC3C0000}"/>
    <cellStyle name="Normal 3 2 4 5 3" xfId="15587" xr:uid="{00000000-0005-0000-0000-0000ED3C0000}"/>
    <cellStyle name="Normal 3 2 4 5 3 2" xfId="15588" xr:uid="{00000000-0005-0000-0000-0000EE3C0000}"/>
    <cellStyle name="Normal 3 2 4 5 3 2 2" xfId="15589" xr:uid="{00000000-0005-0000-0000-0000EF3C0000}"/>
    <cellStyle name="Normal 3 2 4 5 3 2 3" xfId="15590" xr:uid="{00000000-0005-0000-0000-0000F03C0000}"/>
    <cellStyle name="Normal 3 2 4 5 3 3" xfId="15591" xr:uid="{00000000-0005-0000-0000-0000F13C0000}"/>
    <cellStyle name="Normal 3 2 4 5 3 4" xfId="15592" xr:uid="{00000000-0005-0000-0000-0000F23C0000}"/>
    <cellStyle name="Normal 3 2 4 5 4" xfId="15593" xr:uid="{00000000-0005-0000-0000-0000F33C0000}"/>
    <cellStyle name="Normal 3 2 4 5 4 2" xfId="15594" xr:uid="{00000000-0005-0000-0000-0000F43C0000}"/>
    <cellStyle name="Normal 3 2 4 5 4 2 2" xfId="15595" xr:uid="{00000000-0005-0000-0000-0000F53C0000}"/>
    <cellStyle name="Normal 3 2 4 5 4 2 3" xfId="15596" xr:uid="{00000000-0005-0000-0000-0000F63C0000}"/>
    <cellStyle name="Normal 3 2 4 5 4 3" xfId="15597" xr:uid="{00000000-0005-0000-0000-0000F73C0000}"/>
    <cellStyle name="Normal 3 2 4 5 4 4" xfId="15598" xr:uid="{00000000-0005-0000-0000-0000F83C0000}"/>
    <cellStyle name="Normal 3 2 4 5 5" xfId="15599" xr:uid="{00000000-0005-0000-0000-0000F93C0000}"/>
    <cellStyle name="Normal 3 2 4 5 5 2" xfId="15600" xr:uid="{00000000-0005-0000-0000-0000FA3C0000}"/>
    <cellStyle name="Normal 3 2 4 5 5 2 2" xfId="15601" xr:uid="{00000000-0005-0000-0000-0000FB3C0000}"/>
    <cellStyle name="Normal 3 2 4 5 5 2 3" xfId="15602" xr:uid="{00000000-0005-0000-0000-0000FC3C0000}"/>
    <cellStyle name="Normal 3 2 4 5 5 3" xfId="15603" xr:uid="{00000000-0005-0000-0000-0000FD3C0000}"/>
    <cellStyle name="Normal 3 2 4 5 5 4" xfId="15604" xr:uid="{00000000-0005-0000-0000-0000FE3C0000}"/>
    <cellStyle name="Normal 3 2 4 5 6" xfId="15605" xr:uid="{00000000-0005-0000-0000-0000FF3C0000}"/>
    <cellStyle name="Normal 3 2 4 5 6 2" xfId="15606" xr:uid="{00000000-0005-0000-0000-0000003D0000}"/>
    <cellStyle name="Normal 3 2 4 5 6 3" xfId="15607" xr:uid="{00000000-0005-0000-0000-0000013D0000}"/>
    <cellStyle name="Normal 3 2 4 5 7" xfId="15608" xr:uid="{00000000-0005-0000-0000-0000023D0000}"/>
    <cellStyle name="Normal 3 2 4 5 7 2" xfId="15609" xr:uid="{00000000-0005-0000-0000-0000033D0000}"/>
    <cellStyle name="Normal 3 2 4 5 7 3" xfId="15610" xr:uid="{00000000-0005-0000-0000-0000043D0000}"/>
    <cellStyle name="Normal 3 2 4 5 8" xfId="15611" xr:uid="{00000000-0005-0000-0000-0000053D0000}"/>
    <cellStyle name="Normal 3 2 4 5 9" xfId="15612" xr:uid="{00000000-0005-0000-0000-0000063D0000}"/>
    <cellStyle name="Normal 3 2 4 6" xfId="15613" xr:uid="{00000000-0005-0000-0000-0000073D0000}"/>
    <cellStyle name="Normal 3 2 4 6 2" xfId="15614" xr:uid="{00000000-0005-0000-0000-0000083D0000}"/>
    <cellStyle name="Normal 3 2 4 6 2 2" xfId="15615" xr:uid="{00000000-0005-0000-0000-0000093D0000}"/>
    <cellStyle name="Normal 3 2 4 6 2 2 2" xfId="15616" xr:uid="{00000000-0005-0000-0000-00000A3D0000}"/>
    <cellStyle name="Normal 3 2 4 6 2 2 3" xfId="15617" xr:uid="{00000000-0005-0000-0000-00000B3D0000}"/>
    <cellStyle name="Normal 3 2 4 6 2 3" xfId="15618" xr:uid="{00000000-0005-0000-0000-00000C3D0000}"/>
    <cellStyle name="Normal 3 2 4 6 2 4" xfId="15619" xr:uid="{00000000-0005-0000-0000-00000D3D0000}"/>
    <cellStyle name="Normal 3 2 4 6 3" xfId="15620" xr:uid="{00000000-0005-0000-0000-00000E3D0000}"/>
    <cellStyle name="Normal 3 2 4 6 3 2" xfId="15621" xr:uid="{00000000-0005-0000-0000-00000F3D0000}"/>
    <cellStyle name="Normal 3 2 4 6 3 2 2" xfId="15622" xr:uid="{00000000-0005-0000-0000-0000103D0000}"/>
    <cellStyle name="Normal 3 2 4 6 3 2 3" xfId="15623" xr:uid="{00000000-0005-0000-0000-0000113D0000}"/>
    <cellStyle name="Normal 3 2 4 6 3 3" xfId="15624" xr:uid="{00000000-0005-0000-0000-0000123D0000}"/>
    <cellStyle name="Normal 3 2 4 6 3 4" xfId="15625" xr:uid="{00000000-0005-0000-0000-0000133D0000}"/>
    <cellStyle name="Normal 3 2 4 6 4" xfId="15626" xr:uid="{00000000-0005-0000-0000-0000143D0000}"/>
    <cellStyle name="Normal 3 2 4 6 4 2" xfId="15627" xr:uid="{00000000-0005-0000-0000-0000153D0000}"/>
    <cellStyle name="Normal 3 2 4 6 4 2 2" xfId="15628" xr:uid="{00000000-0005-0000-0000-0000163D0000}"/>
    <cellStyle name="Normal 3 2 4 6 4 2 3" xfId="15629" xr:uid="{00000000-0005-0000-0000-0000173D0000}"/>
    <cellStyle name="Normal 3 2 4 6 4 3" xfId="15630" xr:uid="{00000000-0005-0000-0000-0000183D0000}"/>
    <cellStyle name="Normal 3 2 4 6 4 4" xfId="15631" xr:uid="{00000000-0005-0000-0000-0000193D0000}"/>
    <cellStyle name="Normal 3 2 4 6 5" xfId="15632" xr:uid="{00000000-0005-0000-0000-00001A3D0000}"/>
    <cellStyle name="Normal 3 2 4 6 5 2" xfId="15633" xr:uid="{00000000-0005-0000-0000-00001B3D0000}"/>
    <cellStyle name="Normal 3 2 4 6 5 3" xfId="15634" xr:uid="{00000000-0005-0000-0000-00001C3D0000}"/>
    <cellStyle name="Normal 3 2 4 6 6" xfId="15635" xr:uid="{00000000-0005-0000-0000-00001D3D0000}"/>
    <cellStyle name="Normal 3 2 4 6 6 2" xfId="15636" xr:uid="{00000000-0005-0000-0000-00001E3D0000}"/>
    <cellStyle name="Normal 3 2 4 6 6 3" xfId="15637" xr:uid="{00000000-0005-0000-0000-00001F3D0000}"/>
    <cellStyle name="Normal 3 2 4 6 7" xfId="15638" xr:uid="{00000000-0005-0000-0000-0000203D0000}"/>
    <cellStyle name="Normal 3 2 4 6 8" xfId="15639" xr:uid="{00000000-0005-0000-0000-0000213D0000}"/>
    <cellStyle name="Normal 3 2 4 6 9" xfId="15640" xr:uid="{00000000-0005-0000-0000-0000223D0000}"/>
    <cellStyle name="Normal 3 2 4 7" xfId="15641" xr:uid="{00000000-0005-0000-0000-0000233D0000}"/>
    <cellStyle name="Normal 3 2 4 7 2" xfId="15642" xr:uid="{00000000-0005-0000-0000-0000243D0000}"/>
    <cellStyle name="Normal 3 2 4 7 2 2" xfId="15643" xr:uid="{00000000-0005-0000-0000-0000253D0000}"/>
    <cellStyle name="Normal 3 2 4 7 2 3" xfId="15644" xr:uid="{00000000-0005-0000-0000-0000263D0000}"/>
    <cellStyle name="Normal 3 2 4 7 3" xfId="15645" xr:uid="{00000000-0005-0000-0000-0000273D0000}"/>
    <cellStyle name="Normal 3 2 4 7 4" xfId="15646" xr:uid="{00000000-0005-0000-0000-0000283D0000}"/>
    <cellStyle name="Normal 3 2 4 8" xfId="15647" xr:uid="{00000000-0005-0000-0000-0000293D0000}"/>
    <cellStyle name="Normal 3 2 4 8 2" xfId="15648" xr:uid="{00000000-0005-0000-0000-00002A3D0000}"/>
    <cellStyle name="Normal 3 2 4 8 2 2" xfId="15649" xr:uid="{00000000-0005-0000-0000-00002B3D0000}"/>
    <cellStyle name="Normal 3 2 4 8 2 3" xfId="15650" xr:uid="{00000000-0005-0000-0000-00002C3D0000}"/>
    <cellStyle name="Normal 3 2 4 8 3" xfId="15651" xr:uid="{00000000-0005-0000-0000-00002D3D0000}"/>
    <cellStyle name="Normal 3 2 4 8 4" xfId="15652" xr:uid="{00000000-0005-0000-0000-00002E3D0000}"/>
    <cellStyle name="Normal 3 2 4 9" xfId="15653" xr:uid="{00000000-0005-0000-0000-00002F3D0000}"/>
    <cellStyle name="Normal 3 2 4 9 2" xfId="15654" xr:uid="{00000000-0005-0000-0000-0000303D0000}"/>
    <cellStyle name="Normal 3 2 4 9 2 2" xfId="15655" xr:uid="{00000000-0005-0000-0000-0000313D0000}"/>
    <cellStyle name="Normal 3 2 4 9 2 3" xfId="15656" xr:uid="{00000000-0005-0000-0000-0000323D0000}"/>
    <cellStyle name="Normal 3 2 4 9 3" xfId="15657" xr:uid="{00000000-0005-0000-0000-0000333D0000}"/>
    <cellStyle name="Normal 3 2 4 9 4" xfId="15658" xr:uid="{00000000-0005-0000-0000-0000343D0000}"/>
    <cellStyle name="Normal 3 2 5" xfId="15659" xr:uid="{00000000-0005-0000-0000-0000353D0000}"/>
    <cellStyle name="Normal 3 2 5 10" xfId="15660" xr:uid="{00000000-0005-0000-0000-0000363D0000}"/>
    <cellStyle name="Normal 3 2 5 10 2" xfId="15661" xr:uid="{00000000-0005-0000-0000-0000373D0000}"/>
    <cellStyle name="Normal 3 2 5 10 3" xfId="15662" xr:uid="{00000000-0005-0000-0000-0000383D0000}"/>
    <cellStyle name="Normal 3 2 5 11" xfId="15663" xr:uid="{00000000-0005-0000-0000-0000393D0000}"/>
    <cellStyle name="Normal 3 2 5 12" xfId="15664" xr:uid="{00000000-0005-0000-0000-00003A3D0000}"/>
    <cellStyle name="Normal 3 2 5 13" xfId="15665" xr:uid="{00000000-0005-0000-0000-00003B3D0000}"/>
    <cellStyle name="Normal 3 2 5 14" xfId="15666" xr:uid="{00000000-0005-0000-0000-00003C3D0000}"/>
    <cellStyle name="Normal 3 2 5 2" xfId="15667" xr:uid="{00000000-0005-0000-0000-00003D3D0000}"/>
    <cellStyle name="Normal 3 2 5 2 10" xfId="15668" xr:uid="{00000000-0005-0000-0000-00003E3D0000}"/>
    <cellStyle name="Normal 3 2 5 2 11" xfId="15669" xr:uid="{00000000-0005-0000-0000-00003F3D0000}"/>
    <cellStyle name="Normal 3 2 5 2 2" xfId="15670" xr:uid="{00000000-0005-0000-0000-0000403D0000}"/>
    <cellStyle name="Normal 3 2 5 2 2 10" xfId="15671" xr:uid="{00000000-0005-0000-0000-0000413D0000}"/>
    <cellStyle name="Normal 3 2 5 2 2 2" xfId="15672" xr:uid="{00000000-0005-0000-0000-0000423D0000}"/>
    <cellStyle name="Normal 3 2 5 2 2 2 2" xfId="15673" xr:uid="{00000000-0005-0000-0000-0000433D0000}"/>
    <cellStyle name="Normal 3 2 5 2 2 2 2 2" xfId="15674" xr:uid="{00000000-0005-0000-0000-0000443D0000}"/>
    <cellStyle name="Normal 3 2 5 2 2 2 2 3" xfId="15675" xr:uid="{00000000-0005-0000-0000-0000453D0000}"/>
    <cellStyle name="Normal 3 2 5 2 2 2 3" xfId="15676" xr:uid="{00000000-0005-0000-0000-0000463D0000}"/>
    <cellStyle name="Normal 3 2 5 2 2 2 4" xfId="15677" xr:uid="{00000000-0005-0000-0000-0000473D0000}"/>
    <cellStyle name="Normal 3 2 5 2 2 3" xfId="15678" xr:uid="{00000000-0005-0000-0000-0000483D0000}"/>
    <cellStyle name="Normal 3 2 5 2 2 3 2" xfId="15679" xr:uid="{00000000-0005-0000-0000-0000493D0000}"/>
    <cellStyle name="Normal 3 2 5 2 2 3 2 2" xfId="15680" xr:uid="{00000000-0005-0000-0000-00004A3D0000}"/>
    <cellStyle name="Normal 3 2 5 2 2 3 2 3" xfId="15681" xr:uid="{00000000-0005-0000-0000-00004B3D0000}"/>
    <cellStyle name="Normal 3 2 5 2 2 3 3" xfId="15682" xr:uid="{00000000-0005-0000-0000-00004C3D0000}"/>
    <cellStyle name="Normal 3 2 5 2 2 3 4" xfId="15683" xr:uid="{00000000-0005-0000-0000-00004D3D0000}"/>
    <cellStyle name="Normal 3 2 5 2 2 4" xfId="15684" xr:uid="{00000000-0005-0000-0000-00004E3D0000}"/>
    <cellStyle name="Normal 3 2 5 2 2 4 2" xfId="15685" xr:uid="{00000000-0005-0000-0000-00004F3D0000}"/>
    <cellStyle name="Normal 3 2 5 2 2 4 2 2" xfId="15686" xr:uid="{00000000-0005-0000-0000-0000503D0000}"/>
    <cellStyle name="Normal 3 2 5 2 2 4 2 3" xfId="15687" xr:uid="{00000000-0005-0000-0000-0000513D0000}"/>
    <cellStyle name="Normal 3 2 5 2 2 4 3" xfId="15688" xr:uid="{00000000-0005-0000-0000-0000523D0000}"/>
    <cellStyle name="Normal 3 2 5 2 2 4 4" xfId="15689" xr:uid="{00000000-0005-0000-0000-0000533D0000}"/>
    <cellStyle name="Normal 3 2 5 2 2 5" xfId="15690" xr:uid="{00000000-0005-0000-0000-0000543D0000}"/>
    <cellStyle name="Normal 3 2 5 2 2 5 2" xfId="15691" xr:uid="{00000000-0005-0000-0000-0000553D0000}"/>
    <cellStyle name="Normal 3 2 5 2 2 5 2 2" xfId="15692" xr:uid="{00000000-0005-0000-0000-0000563D0000}"/>
    <cellStyle name="Normal 3 2 5 2 2 5 2 3" xfId="15693" xr:uid="{00000000-0005-0000-0000-0000573D0000}"/>
    <cellStyle name="Normal 3 2 5 2 2 5 3" xfId="15694" xr:uid="{00000000-0005-0000-0000-0000583D0000}"/>
    <cellStyle name="Normal 3 2 5 2 2 5 4" xfId="15695" xr:uid="{00000000-0005-0000-0000-0000593D0000}"/>
    <cellStyle name="Normal 3 2 5 2 2 6" xfId="15696" xr:uid="{00000000-0005-0000-0000-00005A3D0000}"/>
    <cellStyle name="Normal 3 2 5 2 2 6 2" xfId="15697" xr:uid="{00000000-0005-0000-0000-00005B3D0000}"/>
    <cellStyle name="Normal 3 2 5 2 2 6 3" xfId="15698" xr:uid="{00000000-0005-0000-0000-00005C3D0000}"/>
    <cellStyle name="Normal 3 2 5 2 2 7" xfId="15699" xr:uid="{00000000-0005-0000-0000-00005D3D0000}"/>
    <cellStyle name="Normal 3 2 5 2 2 7 2" xfId="15700" xr:uid="{00000000-0005-0000-0000-00005E3D0000}"/>
    <cellStyle name="Normal 3 2 5 2 2 7 3" xfId="15701" xr:uid="{00000000-0005-0000-0000-00005F3D0000}"/>
    <cellStyle name="Normal 3 2 5 2 2 8" xfId="15702" xr:uid="{00000000-0005-0000-0000-0000603D0000}"/>
    <cellStyle name="Normal 3 2 5 2 2 9" xfId="15703" xr:uid="{00000000-0005-0000-0000-0000613D0000}"/>
    <cellStyle name="Normal 3 2 5 2 3" xfId="15704" xr:uid="{00000000-0005-0000-0000-0000623D0000}"/>
    <cellStyle name="Normal 3 2 5 2 3 2" xfId="15705" xr:uid="{00000000-0005-0000-0000-0000633D0000}"/>
    <cellStyle name="Normal 3 2 5 2 3 2 2" xfId="15706" xr:uid="{00000000-0005-0000-0000-0000643D0000}"/>
    <cellStyle name="Normal 3 2 5 2 3 2 2 2" xfId="15707" xr:uid="{00000000-0005-0000-0000-0000653D0000}"/>
    <cellStyle name="Normal 3 2 5 2 3 2 2 3" xfId="15708" xr:uid="{00000000-0005-0000-0000-0000663D0000}"/>
    <cellStyle name="Normal 3 2 5 2 3 2 3" xfId="15709" xr:uid="{00000000-0005-0000-0000-0000673D0000}"/>
    <cellStyle name="Normal 3 2 5 2 3 2 4" xfId="15710" xr:uid="{00000000-0005-0000-0000-0000683D0000}"/>
    <cellStyle name="Normal 3 2 5 2 3 3" xfId="15711" xr:uid="{00000000-0005-0000-0000-0000693D0000}"/>
    <cellStyle name="Normal 3 2 5 2 3 3 2" xfId="15712" xr:uid="{00000000-0005-0000-0000-00006A3D0000}"/>
    <cellStyle name="Normal 3 2 5 2 3 3 2 2" xfId="15713" xr:uid="{00000000-0005-0000-0000-00006B3D0000}"/>
    <cellStyle name="Normal 3 2 5 2 3 3 2 3" xfId="15714" xr:uid="{00000000-0005-0000-0000-00006C3D0000}"/>
    <cellStyle name="Normal 3 2 5 2 3 3 3" xfId="15715" xr:uid="{00000000-0005-0000-0000-00006D3D0000}"/>
    <cellStyle name="Normal 3 2 5 2 3 3 4" xfId="15716" xr:uid="{00000000-0005-0000-0000-00006E3D0000}"/>
    <cellStyle name="Normal 3 2 5 2 3 4" xfId="15717" xr:uid="{00000000-0005-0000-0000-00006F3D0000}"/>
    <cellStyle name="Normal 3 2 5 2 3 4 2" xfId="15718" xr:uid="{00000000-0005-0000-0000-0000703D0000}"/>
    <cellStyle name="Normal 3 2 5 2 3 4 2 2" xfId="15719" xr:uid="{00000000-0005-0000-0000-0000713D0000}"/>
    <cellStyle name="Normal 3 2 5 2 3 4 2 3" xfId="15720" xr:uid="{00000000-0005-0000-0000-0000723D0000}"/>
    <cellStyle name="Normal 3 2 5 2 3 4 3" xfId="15721" xr:uid="{00000000-0005-0000-0000-0000733D0000}"/>
    <cellStyle name="Normal 3 2 5 2 3 4 4" xfId="15722" xr:uid="{00000000-0005-0000-0000-0000743D0000}"/>
    <cellStyle name="Normal 3 2 5 2 3 5" xfId="15723" xr:uid="{00000000-0005-0000-0000-0000753D0000}"/>
    <cellStyle name="Normal 3 2 5 2 3 5 2" xfId="15724" xr:uid="{00000000-0005-0000-0000-0000763D0000}"/>
    <cellStyle name="Normal 3 2 5 2 3 5 3" xfId="15725" xr:uid="{00000000-0005-0000-0000-0000773D0000}"/>
    <cellStyle name="Normal 3 2 5 2 3 6" xfId="15726" xr:uid="{00000000-0005-0000-0000-0000783D0000}"/>
    <cellStyle name="Normal 3 2 5 2 3 6 2" xfId="15727" xr:uid="{00000000-0005-0000-0000-0000793D0000}"/>
    <cellStyle name="Normal 3 2 5 2 3 6 3" xfId="15728" xr:uid="{00000000-0005-0000-0000-00007A3D0000}"/>
    <cellStyle name="Normal 3 2 5 2 3 7" xfId="15729" xr:uid="{00000000-0005-0000-0000-00007B3D0000}"/>
    <cellStyle name="Normal 3 2 5 2 3 8" xfId="15730" xr:uid="{00000000-0005-0000-0000-00007C3D0000}"/>
    <cellStyle name="Normal 3 2 5 2 3 9" xfId="15731" xr:uid="{00000000-0005-0000-0000-00007D3D0000}"/>
    <cellStyle name="Normal 3 2 5 2 4" xfId="15732" xr:uid="{00000000-0005-0000-0000-00007E3D0000}"/>
    <cellStyle name="Normal 3 2 5 2 4 2" xfId="15733" xr:uid="{00000000-0005-0000-0000-00007F3D0000}"/>
    <cellStyle name="Normal 3 2 5 2 4 2 2" xfId="15734" xr:uid="{00000000-0005-0000-0000-0000803D0000}"/>
    <cellStyle name="Normal 3 2 5 2 4 2 3" xfId="15735" xr:uid="{00000000-0005-0000-0000-0000813D0000}"/>
    <cellStyle name="Normal 3 2 5 2 4 3" xfId="15736" xr:uid="{00000000-0005-0000-0000-0000823D0000}"/>
    <cellStyle name="Normal 3 2 5 2 4 4" xfId="15737" xr:uid="{00000000-0005-0000-0000-0000833D0000}"/>
    <cellStyle name="Normal 3 2 5 2 5" xfId="15738" xr:uid="{00000000-0005-0000-0000-0000843D0000}"/>
    <cellStyle name="Normal 3 2 5 2 5 2" xfId="15739" xr:uid="{00000000-0005-0000-0000-0000853D0000}"/>
    <cellStyle name="Normal 3 2 5 2 5 2 2" xfId="15740" xr:uid="{00000000-0005-0000-0000-0000863D0000}"/>
    <cellStyle name="Normal 3 2 5 2 5 2 3" xfId="15741" xr:uid="{00000000-0005-0000-0000-0000873D0000}"/>
    <cellStyle name="Normal 3 2 5 2 5 3" xfId="15742" xr:uid="{00000000-0005-0000-0000-0000883D0000}"/>
    <cellStyle name="Normal 3 2 5 2 5 4" xfId="15743" xr:uid="{00000000-0005-0000-0000-0000893D0000}"/>
    <cellStyle name="Normal 3 2 5 2 6" xfId="15744" xr:uid="{00000000-0005-0000-0000-00008A3D0000}"/>
    <cellStyle name="Normal 3 2 5 2 6 2" xfId="15745" xr:uid="{00000000-0005-0000-0000-00008B3D0000}"/>
    <cellStyle name="Normal 3 2 5 2 6 2 2" xfId="15746" xr:uid="{00000000-0005-0000-0000-00008C3D0000}"/>
    <cellStyle name="Normal 3 2 5 2 6 2 3" xfId="15747" xr:uid="{00000000-0005-0000-0000-00008D3D0000}"/>
    <cellStyle name="Normal 3 2 5 2 6 3" xfId="15748" xr:uid="{00000000-0005-0000-0000-00008E3D0000}"/>
    <cellStyle name="Normal 3 2 5 2 6 4" xfId="15749" xr:uid="{00000000-0005-0000-0000-00008F3D0000}"/>
    <cellStyle name="Normal 3 2 5 2 7" xfId="15750" xr:uid="{00000000-0005-0000-0000-0000903D0000}"/>
    <cellStyle name="Normal 3 2 5 2 7 2" xfId="15751" xr:uid="{00000000-0005-0000-0000-0000913D0000}"/>
    <cellStyle name="Normal 3 2 5 2 7 3" xfId="15752" xr:uid="{00000000-0005-0000-0000-0000923D0000}"/>
    <cellStyle name="Normal 3 2 5 2 8" xfId="15753" xr:uid="{00000000-0005-0000-0000-0000933D0000}"/>
    <cellStyle name="Normal 3 2 5 2 8 2" xfId="15754" xr:uid="{00000000-0005-0000-0000-0000943D0000}"/>
    <cellStyle name="Normal 3 2 5 2 8 3" xfId="15755" xr:uid="{00000000-0005-0000-0000-0000953D0000}"/>
    <cellStyle name="Normal 3 2 5 2 9" xfId="15756" xr:uid="{00000000-0005-0000-0000-0000963D0000}"/>
    <cellStyle name="Normal 3 2 5 3" xfId="15757" xr:uid="{00000000-0005-0000-0000-0000973D0000}"/>
    <cellStyle name="Normal 3 2 5 3 10" xfId="15758" xr:uid="{00000000-0005-0000-0000-0000983D0000}"/>
    <cellStyle name="Normal 3 2 5 3 11" xfId="15759" xr:uid="{00000000-0005-0000-0000-0000993D0000}"/>
    <cellStyle name="Normal 3 2 5 3 2" xfId="15760" xr:uid="{00000000-0005-0000-0000-00009A3D0000}"/>
    <cellStyle name="Normal 3 2 5 3 2 10" xfId="15761" xr:uid="{00000000-0005-0000-0000-00009B3D0000}"/>
    <cellStyle name="Normal 3 2 5 3 2 2" xfId="15762" xr:uid="{00000000-0005-0000-0000-00009C3D0000}"/>
    <cellStyle name="Normal 3 2 5 3 2 2 2" xfId="15763" xr:uid="{00000000-0005-0000-0000-00009D3D0000}"/>
    <cellStyle name="Normal 3 2 5 3 2 2 2 2" xfId="15764" xr:uid="{00000000-0005-0000-0000-00009E3D0000}"/>
    <cellStyle name="Normal 3 2 5 3 2 2 2 3" xfId="15765" xr:uid="{00000000-0005-0000-0000-00009F3D0000}"/>
    <cellStyle name="Normal 3 2 5 3 2 2 3" xfId="15766" xr:uid="{00000000-0005-0000-0000-0000A03D0000}"/>
    <cellStyle name="Normal 3 2 5 3 2 2 4" xfId="15767" xr:uid="{00000000-0005-0000-0000-0000A13D0000}"/>
    <cellStyle name="Normal 3 2 5 3 2 3" xfId="15768" xr:uid="{00000000-0005-0000-0000-0000A23D0000}"/>
    <cellStyle name="Normal 3 2 5 3 2 3 2" xfId="15769" xr:uid="{00000000-0005-0000-0000-0000A33D0000}"/>
    <cellStyle name="Normal 3 2 5 3 2 3 2 2" xfId="15770" xr:uid="{00000000-0005-0000-0000-0000A43D0000}"/>
    <cellStyle name="Normal 3 2 5 3 2 3 2 3" xfId="15771" xr:uid="{00000000-0005-0000-0000-0000A53D0000}"/>
    <cellStyle name="Normal 3 2 5 3 2 3 3" xfId="15772" xr:uid="{00000000-0005-0000-0000-0000A63D0000}"/>
    <cellStyle name="Normal 3 2 5 3 2 3 4" xfId="15773" xr:uid="{00000000-0005-0000-0000-0000A73D0000}"/>
    <cellStyle name="Normal 3 2 5 3 2 4" xfId="15774" xr:uid="{00000000-0005-0000-0000-0000A83D0000}"/>
    <cellStyle name="Normal 3 2 5 3 2 4 2" xfId="15775" xr:uid="{00000000-0005-0000-0000-0000A93D0000}"/>
    <cellStyle name="Normal 3 2 5 3 2 4 2 2" xfId="15776" xr:uid="{00000000-0005-0000-0000-0000AA3D0000}"/>
    <cellStyle name="Normal 3 2 5 3 2 4 2 3" xfId="15777" xr:uid="{00000000-0005-0000-0000-0000AB3D0000}"/>
    <cellStyle name="Normal 3 2 5 3 2 4 3" xfId="15778" xr:uid="{00000000-0005-0000-0000-0000AC3D0000}"/>
    <cellStyle name="Normal 3 2 5 3 2 4 4" xfId="15779" xr:uid="{00000000-0005-0000-0000-0000AD3D0000}"/>
    <cellStyle name="Normal 3 2 5 3 2 5" xfId="15780" xr:uid="{00000000-0005-0000-0000-0000AE3D0000}"/>
    <cellStyle name="Normal 3 2 5 3 2 5 2" xfId="15781" xr:uid="{00000000-0005-0000-0000-0000AF3D0000}"/>
    <cellStyle name="Normal 3 2 5 3 2 5 2 2" xfId="15782" xr:uid="{00000000-0005-0000-0000-0000B03D0000}"/>
    <cellStyle name="Normal 3 2 5 3 2 5 2 3" xfId="15783" xr:uid="{00000000-0005-0000-0000-0000B13D0000}"/>
    <cellStyle name="Normal 3 2 5 3 2 5 3" xfId="15784" xr:uid="{00000000-0005-0000-0000-0000B23D0000}"/>
    <cellStyle name="Normal 3 2 5 3 2 5 4" xfId="15785" xr:uid="{00000000-0005-0000-0000-0000B33D0000}"/>
    <cellStyle name="Normal 3 2 5 3 2 6" xfId="15786" xr:uid="{00000000-0005-0000-0000-0000B43D0000}"/>
    <cellStyle name="Normal 3 2 5 3 2 6 2" xfId="15787" xr:uid="{00000000-0005-0000-0000-0000B53D0000}"/>
    <cellStyle name="Normal 3 2 5 3 2 6 3" xfId="15788" xr:uid="{00000000-0005-0000-0000-0000B63D0000}"/>
    <cellStyle name="Normal 3 2 5 3 2 7" xfId="15789" xr:uid="{00000000-0005-0000-0000-0000B73D0000}"/>
    <cellStyle name="Normal 3 2 5 3 2 7 2" xfId="15790" xr:uid="{00000000-0005-0000-0000-0000B83D0000}"/>
    <cellStyle name="Normal 3 2 5 3 2 7 3" xfId="15791" xr:uid="{00000000-0005-0000-0000-0000B93D0000}"/>
    <cellStyle name="Normal 3 2 5 3 2 8" xfId="15792" xr:uid="{00000000-0005-0000-0000-0000BA3D0000}"/>
    <cellStyle name="Normal 3 2 5 3 2 9" xfId="15793" xr:uid="{00000000-0005-0000-0000-0000BB3D0000}"/>
    <cellStyle name="Normal 3 2 5 3 3" xfId="15794" xr:uid="{00000000-0005-0000-0000-0000BC3D0000}"/>
    <cellStyle name="Normal 3 2 5 3 3 2" xfId="15795" xr:uid="{00000000-0005-0000-0000-0000BD3D0000}"/>
    <cellStyle name="Normal 3 2 5 3 3 2 2" xfId="15796" xr:uid="{00000000-0005-0000-0000-0000BE3D0000}"/>
    <cellStyle name="Normal 3 2 5 3 3 2 2 2" xfId="15797" xr:uid="{00000000-0005-0000-0000-0000BF3D0000}"/>
    <cellStyle name="Normal 3 2 5 3 3 2 2 3" xfId="15798" xr:uid="{00000000-0005-0000-0000-0000C03D0000}"/>
    <cellStyle name="Normal 3 2 5 3 3 2 3" xfId="15799" xr:uid="{00000000-0005-0000-0000-0000C13D0000}"/>
    <cellStyle name="Normal 3 2 5 3 3 2 4" xfId="15800" xr:uid="{00000000-0005-0000-0000-0000C23D0000}"/>
    <cellStyle name="Normal 3 2 5 3 3 3" xfId="15801" xr:uid="{00000000-0005-0000-0000-0000C33D0000}"/>
    <cellStyle name="Normal 3 2 5 3 3 3 2" xfId="15802" xr:uid="{00000000-0005-0000-0000-0000C43D0000}"/>
    <cellStyle name="Normal 3 2 5 3 3 3 2 2" xfId="15803" xr:uid="{00000000-0005-0000-0000-0000C53D0000}"/>
    <cellStyle name="Normal 3 2 5 3 3 3 2 3" xfId="15804" xr:uid="{00000000-0005-0000-0000-0000C63D0000}"/>
    <cellStyle name="Normal 3 2 5 3 3 3 3" xfId="15805" xr:uid="{00000000-0005-0000-0000-0000C73D0000}"/>
    <cellStyle name="Normal 3 2 5 3 3 3 4" xfId="15806" xr:uid="{00000000-0005-0000-0000-0000C83D0000}"/>
    <cellStyle name="Normal 3 2 5 3 3 4" xfId="15807" xr:uid="{00000000-0005-0000-0000-0000C93D0000}"/>
    <cellStyle name="Normal 3 2 5 3 3 4 2" xfId="15808" xr:uid="{00000000-0005-0000-0000-0000CA3D0000}"/>
    <cellStyle name="Normal 3 2 5 3 3 4 2 2" xfId="15809" xr:uid="{00000000-0005-0000-0000-0000CB3D0000}"/>
    <cellStyle name="Normal 3 2 5 3 3 4 2 3" xfId="15810" xr:uid="{00000000-0005-0000-0000-0000CC3D0000}"/>
    <cellStyle name="Normal 3 2 5 3 3 4 3" xfId="15811" xr:uid="{00000000-0005-0000-0000-0000CD3D0000}"/>
    <cellStyle name="Normal 3 2 5 3 3 4 4" xfId="15812" xr:uid="{00000000-0005-0000-0000-0000CE3D0000}"/>
    <cellStyle name="Normal 3 2 5 3 3 5" xfId="15813" xr:uid="{00000000-0005-0000-0000-0000CF3D0000}"/>
    <cellStyle name="Normal 3 2 5 3 3 5 2" xfId="15814" xr:uid="{00000000-0005-0000-0000-0000D03D0000}"/>
    <cellStyle name="Normal 3 2 5 3 3 5 3" xfId="15815" xr:uid="{00000000-0005-0000-0000-0000D13D0000}"/>
    <cellStyle name="Normal 3 2 5 3 3 6" xfId="15816" xr:uid="{00000000-0005-0000-0000-0000D23D0000}"/>
    <cellStyle name="Normal 3 2 5 3 3 6 2" xfId="15817" xr:uid="{00000000-0005-0000-0000-0000D33D0000}"/>
    <cellStyle name="Normal 3 2 5 3 3 6 3" xfId="15818" xr:uid="{00000000-0005-0000-0000-0000D43D0000}"/>
    <cellStyle name="Normal 3 2 5 3 3 7" xfId="15819" xr:uid="{00000000-0005-0000-0000-0000D53D0000}"/>
    <cellStyle name="Normal 3 2 5 3 3 8" xfId="15820" xr:uid="{00000000-0005-0000-0000-0000D63D0000}"/>
    <cellStyle name="Normal 3 2 5 3 3 9" xfId="15821" xr:uid="{00000000-0005-0000-0000-0000D73D0000}"/>
    <cellStyle name="Normal 3 2 5 3 4" xfId="15822" xr:uid="{00000000-0005-0000-0000-0000D83D0000}"/>
    <cellStyle name="Normal 3 2 5 3 4 2" xfId="15823" xr:uid="{00000000-0005-0000-0000-0000D93D0000}"/>
    <cellStyle name="Normal 3 2 5 3 4 2 2" xfId="15824" xr:uid="{00000000-0005-0000-0000-0000DA3D0000}"/>
    <cellStyle name="Normal 3 2 5 3 4 2 3" xfId="15825" xr:uid="{00000000-0005-0000-0000-0000DB3D0000}"/>
    <cellStyle name="Normal 3 2 5 3 4 3" xfId="15826" xr:uid="{00000000-0005-0000-0000-0000DC3D0000}"/>
    <cellStyle name="Normal 3 2 5 3 4 4" xfId="15827" xr:uid="{00000000-0005-0000-0000-0000DD3D0000}"/>
    <cellStyle name="Normal 3 2 5 3 5" xfId="15828" xr:uid="{00000000-0005-0000-0000-0000DE3D0000}"/>
    <cellStyle name="Normal 3 2 5 3 5 2" xfId="15829" xr:uid="{00000000-0005-0000-0000-0000DF3D0000}"/>
    <cellStyle name="Normal 3 2 5 3 5 2 2" xfId="15830" xr:uid="{00000000-0005-0000-0000-0000E03D0000}"/>
    <cellStyle name="Normal 3 2 5 3 5 2 3" xfId="15831" xr:uid="{00000000-0005-0000-0000-0000E13D0000}"/>
    <cellStyle name="Normal 3 2 5 3 5 3" xfId="15832" xr:uid="{00000000-0005-0000-0000-0000E23D0000}"/>
    <cellStyle name="Normal 3 2 5 3 5 4" xfId="15833" xr:uid="{00000000-0005-0000-0000-0000E33D0000}"/>
    <cellStyle name="Normal 3 2 5 3 6" xfId="15834" xr:uid="{00000000-0005-0000-0000-0000E43D0000}"/>
    <cellStyle name="Normal 3 2 5 3 6 2" xfId="15835" xr:uid="{00000000-0005-0000-0000-0000E53D0000}"/>
    <cellStyle name="Normal 3 2 5 3 6 2 2" xfId="15836" xr:uid="{00000000-0005-0000-0000-0000E63D0000}"/>
    <cellStyle name="Normal 3 2 5 3 6 2 3" xfId="15837" xr:uid="{00000000-0005-0000-0000-0000E73D0000}"/>
    <cellStyle name="Normal 3 2 5 3 6 3" xfId="15838" xr:uid="{00000000-0005-0000-0000-0000E83D0000}"/>
    <cellStyle name="Normal 3 2 5 3 6 4" xfId="15839" xr:uid="{00000000-0005-0000-0000-0000E93D0000}"/>
    <cellStyle name="Normal 3 2 5 3 7" xfId="15840" xr:uid="{00000000-0005-0000-0000-0000EA3D0000}"/>
    <cellStyle name="Normal 3 2 5 3 7 2" xfId="15841" xr:uid="{00000000-0005-0000-0000-0000EB3D0000}"/>
    <cellStyle name="Normal 3 2 5 3 7 3" xfId="15842" xr:uid="{00000000-0005-0000-0000-0000EC3D0000}"/>
    <cellStyle name="Normal 3 2 5 3 8" xfId="15843" xr:uid="{00000000-0005-0000-0000-0000ED3D0000}"/>
    <cellStyle name="Normal 3 2 5 3 8 2" xfId="15844" xr:uid="{00000000-0005-0000-0000-0000EE3D0000}"/>
    <cellStyle name="Normal 3 2 5 3 8 3" xfId="15845" xr:uid="{00000000-0005-0000-0000-0000EF3D0000}"/>
    <cellStyle name="Normal 3 2 5 3 9" xfId="15846" xr:uid="{00000000-0005-0000-0000-0000F03D0000}"/>
    <cellStyle name="Normal 3 2 5 4" xfId="15847" xr:uid="{00000000-0005-0000-0000-0000F13D0000}"/>
    <cellStyle name="Normal 3 2 5 4 10" xfId="15848" xr:uid="{00000000-0005-0000-0000-0000F23D0000}"/>
    <cellStyle name="Normal 3 2 5 4 2" xfId="15849" xr:uid="{00000000-0005-0000-0000-0000F33D0000}"/>
    <cellStyle name="Normal 3 2 5 4 2 2" xfId="15850" xr:uid="{00000000-0005-0000-0000-0000F43D0000}"/>
    <cellStyle name="Normal 3 2 5 4 2 2 2" xfId="15851" xr:uid="{00000000-0005-0000-0000-0000F53D0000}"/>
    <cellStyle name="Normal 3 2 5 4 2 2 3" xfId="15852" xr:uid="{00000000-0005-0000-0000-0000F63D0000}"/>
    <cellStyle name="Normal 3 2 5 4 2 3" xfId="15853" xr:uid="{00000000-0005-0000-0000-0000F73D0000}"/>
    <cellStyle name="Normal 3 2 5 4 2 4" xfId="15854" xr:uid="{00000000-0005-0000-0000-0000F83D0000}"/>
    <cellStyle name="Normal 3 2 5 4 3" xfId="15855" xr:uid="{00000000-0005-0000-0000-0000F93D0000}"/>
    <cellStyle name="Normal 3 2 5 4 3 2" xfId="15856" xr:uid="{00000000-0005-0000-0000-0000FA3D0000}"/>
    <cellStyle name="Normal 3 2 5 4 3 2 2" xfId="15857" xr:uid="{00000000-0005-0000-0000-0000FB3D0000}"/>
    <cellStyle name="Normal 3 2 5 4 3 2 3" xfId="15858" xr:uid="{00000000-0005-0000-0000-0000FC3D0000}"/>
    <cellStyle name="Normal 3 2 5 4 3 3" xfId="15859" xr:uid="{00000000-0005-0000-0000-0000FD3D0000}"/>
    <cellStyle name="Normal 3 2 5 4 3 4" xfId="15860" xr:uid="{00000000-0005-0000-0000-0000FE3D0000}"/>
    <cellStyle name="Normal 3 2 5 4 4" xfId="15861" xr:uid="{00000000-0005-0000-0000-0000FF3D0000}"/>
    <cellStyle name="Normal 3 2 5 4 4 2" xfId="15862" xr:uid="{00000000-0005-0000-0000-0000003E0000}"/>
    <cellStyle name="Normal 3 2 5 4 4 2 2" xfId="15863" xr:uid="{00000000-0005-0000-0000-0000013E0000}"/>
    <cellStyle name="Normal 3 2 5 4 4 2 3" xfId="15864" xr:uid="{00000000-0005-0000-0000-0000023E0000}"/>
    <cellStyle name="Normal 3 2 5 4 4 3" xfId="15865" xr:uid="{00000000-0005-0000-0000-0000033E0000}"/>
    <cellStyle name="Normal 3 2 5 4 4 4" xfId="15866" xr:uid="{00000000-0005-0000-0000-0000043E0000}"/>
    <cellStyle name="Normal 3 2 5 4 5" xfId="15867" xr:uid="{00000000-0005-0000-0000-0000053E0000}"/>
    <cellStyle name="Normal 3 2 5 4 5 2" xfId="15868" xr:uid="{00000000-0005-0000-0000-0000063E0000}"/>
    <cellStyle name="Normal 3 2 5 4 5 2 2" xfId="15869" xr:uid="{00000000-0005-0000-0000-0000073E0000}"/>
    <cellStyle name="Normal 3 2 5 4 5 2 3" xfId="15870" xr:uid="{00000000-0005-0000-0000-0000083E0000}"/>
    <cellStyle name="Normal 3 2 5 4 5 3" xfId="15871" xr:uid="{00000000-0005-0000-0000-0000093E0000}"/>
    <cellStyle name="Normal 3 2 5 4 5 4" xfId="15872" xr:uid="{00000000-0005-0000-0000-00000A3E0000}"/>
    <cellStyle name="Normal 3 2 5 4 6" xfId="15873" xr:uid="{00000000-0005-0000-0000-00000B3E0000}"/>
    <cellStyle name="Normal 3 2 5 4 6 2" xfId="15874" xr:uid="{00000000-0005-0000-0000-00000C3E0000}"/>
    <cellStyle name="Normal 3 2 5 4 6 3" xfId="15875" xr:uid="{00000000-0005-0000-0000-00000D3E0000}"/>
    <cellStyle name="Normal 3 2 5 4 7" xfId="15876" xr:uid="{00000000-0005-0000-0000-00000E3E0000}"/>
    <cellStyle name="Normal 3 2 5 4 7 2" xfId="15877" xr:uid="{00000000-0005-0000-0000-00000F3E0000}"/>
    <cellStyle name="Normal 3 2 5 4 7 3" xfId="15878" xr:uid="{00000000-0005-0000-0000-0000103E0000}"/>
    <cellStyle name="Normal 3 2 5 4 8" xfId="15879" xr:uid="{00000000-0005-0000-0000-0000113E0000}"/>
    <cellStyle name="Normal 3 2 5 4 9" xfId="15880" xr:uid="{00000000-0005-0000-0000-0000123E0000}"/>
    <cellStyle name="Normal 3 2 5 5" xfId="15881" xr:uid="{00000000-0005-0000-0000-0000133E0000}"/>
    <cellStyle name="Normal 3 2 5 5 2" xfId="15882" xr:uid="{00000000-0005-0000-0000-0000143E0000}"/>
    <cellStyle name="Normal 3 2 5 5 2 2" xfId="15883" xr:uid="{00000000-0005-0000-0000-0000153E0000}"/>
    <cellStyle name="Normal 3 2 5 5 2 2 2" xfId="15884" xr:uid="{00000000-0005-0000-0000-0000163E0000}"/>
    <cellStyle name="Normal 3 2 5 5 2 2 3" xfId="15885" xr:uid="{00000000-0005-0000-0000-0000173E0000}"/>
    <cellStyle name="Normal 3 2 5 5 2 3" xfId="15886" xr:uid="{00000000-0005-0000-0000-0000183E0000}"/>
    <cellStyle name="Normal 3 2 5 5 2 4" xfId="15887" xr:uid="{00000000-0005-0000-0000-0000193E0000}"/>
    <cellStyle name="Normal 3 2 5 5 3" xfId="15888" xr:uid="{00000000-0005-0000-0000-00001A3E0000}"/>
    <cellStyle name="Normal 3 2 5 5 3 2" xfId="15889" xr:uid="{00000000-0005-0000-0000-00001B3E0000}"/>
    <cellStyle name="Normal 3 2 5 5 3 2 2" xfId="15890" xr:uid="{00000000-0005-0000-0000-00001C3E0000}"/>
    <cellStyle name="Normal 3 2 5 5 3 2 3" xfId="15891" xr:uid="{00000000-0005-0000-0000-00001D3E0000}"/>
    <cellStyle name="Normal 3 2 5 5 3 3" xfId="15892" xr:uid="{00000000-0005-0000-0000-00001E3E0000}"/>
    <cellStyle name="Normal 3 2 5 5 3 4" xfId="15893" xr:uid="{00000000-0005-0000-0000-00001F3E0000}"/>
    <cellStyle name="Normal 3 2 5 5 4" xfId="15894" xr:uid="{00000000-0005-0000-0000-0000203E0000}"/>
    <cellStyle name="Normal 3 2 5 5 4 2" xfId="15895" xr:uid="{00000000-0005-0000-0000-0000213E0000}"/>
    <cellStyle name="Normal 3 2 5 5 4 2 2" xfId="15896" xr:uid="{00000000-0005-0000-0000-0000223E0000}"/>
    <cellStyle name="Normal 3 2 5 5 4 2 3" xfId="15897" xr:uid="{00000000-0005-0000-0000-0000233E0000}"/>
    <cellStyle name="Normal 3 2 5 5 4 3" xfId="15898" xr:uid="{00000000-0005-0000-0000-0000243E0000}"/>
    <cellStyle name="Normal 3 2 5 5 4 4" xfId="15899" xr:uid="{00000000-0005-0000-0000-0000253E0000}"/>
    <cellStyle name="Normal 3 2 5 5 5" xfId="15900" xr:uid="{00000000-0005-0000-0000-0000263E0000}"/>
    <cellStyle name="Normal 3 2 5 5 5 2" xfId="15901" xr:uid="{00000000-0005-0000-0000-0000273E0000}"/>
    <cellStyle name="Normal 3 2 5 5 5 3" xfId="15902" xr:uid="{00000000-0005-0000-0000-0000283E0000}"/>
    <cellStyle name="Normal 3 2 5 5 6" xfId="15903" xr:uid="{00000000-0005-0000-0000-0000293E0000}"/>
    <cellStyle name="Normal 3 2 5 5 6 2" xfId="15904" xr:uid="{00000000-0005-0000-0000-00002A3E0000}"/>
    <cellStyle name="Normal 3 2 5 5 6 3" xfId="15905" xr:uid="{00000000-0005-0000-0000-00002B3E0000}"/>
    <cellStyle name="Normal 3 2 5 5 7" xfId="15906" xr:uid="{00000000-0005-0000-0000-00002C3E0000}"/>
    <cellStyle name="Normal 3 2 5 5 8" xfId="15907" xr:uid="{00000000-0005-0000-0000-00002D3E0000}"/>
    <cellStyle name="Normal 3 2 5 5 9" xfId="15908" xr:uid="{00000000-0005-0000-0000-00002E3E0000}"/>
    <cellStyle name="Normal 3 2 5 6" xfId="15909" xr:uid="{00000000-0005-0000-0000-00002F3E0000}"/>
    <cellStyle name="Normal 3 2 5 6 2" xfId="15910" xr:uid="{00000000-0005-0000-0000-0000303E0000}"/>
    <cellStyle name="Normal 3 2 5 6 2 2" xfId="15911" xr:uid="{00000000-0005-0000-0000-0000313E0000}"/>
    <cellStyle name="Normal 3 2 5 6 2 3" xfId="15912" xr:uid="{00000000-0005-0000-0000-0000323E0000}"/>
    <cellStyle name="Normal 3 2 5 6 3" xfId="15913" xr:uid="{00000000-0005-0000-0000-0000333E0000}"/>
    <cellStyle name="Normal 3 2 5 6 4" xfId="15914" xr:uid="{00000000-0005-0000-0000-0000343E0000}"/>
    <cellStyle name="Normal 3 2 5 7" xfId="15915" xr:uid="{00000000-0005-0000-0000-0000353E0000}"/>
    <cellStyle name="Normal 3 2 5 7 2" xfId="15916" xr:uid="{00000000-0005-0000-0000-0000363E0000}"/>
    <cellStyle name="Normal 3 2 5 7 2 2" xfId="15917" xr:uid="{00000000-0005-0000-0000-0000373E0000}"/>
    <cellStyle name="Normal 3 2 5 7 2 3" xfId="15918" xr:uid="{00000000-0005-0000-0000-0000383E0000}"/>
    <cellStyle name="Normal 3 2 5 7 3" xfId="15919" xr:uid="{00000000-0005-0000-0000-0000393E0000}"/>
    <cellStyle name="Normal 3 2 5 7 4" xfId="15920" xr:uid="{00000000-0005-0000-0000-00003A3E0000}"/>
    <cellStyle name="Normal 3 2 5 8" xfId="15921" xr:uid="{00000000-0005-0000-0000-00003B3E0000}"/>
    <cellStyle name="Normal 3 2 5 8 2" xfId="15922" xr:uid="{00000000-0005-0000-0000-00003C3E0000}"/>
    <cellStyle name="Normal 3 2 5 8 2 2" xfId="15923" xr:uid="{00000000-0005-0000-0000-00003D3E0000}"/>
    <cellStyle name="Normal 3 2 5 8 2 3" xfId="15924" xr:uid="{00000000-0005-0000-0000-00003E3E0000}"/>
    <cellStyle name="Normal 3 2 5 8 3" xfId="15925" xr:uid="{00000000-0005-0000-0000-00003F3E0000}"/>
    <cellStyle name="Normal 3 2 5 8 4" xfId="15926" xr:uid="{00000000-0005-0000-0000-0000403E0000}"/>
    <cellStyle name="Normal 3 2 5 9" xfId="15927" xr:uid="{00000000-0005-0000-0000-0000413E0000}"/>
    <cellStyle name="Normal 3 2 5 9 2" xfId="15928" xr:uid="{00000000-0005-0000-0000-0000423E0000}"/>
    <cellStyle name="Normal 3 2 5 9 3" xfId="15929" xr:uid="{00000000-0005-0000-0000-0000433E0000}"/>
    <cellStyle name="Normal 3 2 6" xfId="15930" xr:uid="{00000000-0005-0000-0000-0000443E0000}"/>
    <cellStyle name="Normal 3 2 6 10" xfId="15931" xr:uid="{00000000-0005-0000-0000-0000453E0000}"/>
    <cellStyle name="Normal 3 2 6 11" xfId="15932" xr:uid="{00000000-0005-0000-0000-0000463E0000}"/>
    <cellStyle name="Normal 3 2 6 12" xfId="15933" xr:uid="{00000000-0005-0000-0000-0000473E0000}"/>
    <cellStyle name="Normal 3 2 6 2" xfId="15934" xr:uid="{00000000-0005-0000-0000-0000483E0000}"/>
    <cellStyle name="Normal 3 2 6 2 10" xfId="15935" xr:uid="{00000000-0005-0000-0000-0000493E0000}"/>
    <cellStyle name="Normal 3 2 6 2 2" xfId="15936" xr:uid="{00000000-0005-0000-0000-00004A3E0000}"/>
    <cellStyle name="Normal 3 2 6 2 2 2" xfId="15937" xr:uid="{00000000-0005-0000-0000-00004B3E0000}"/>
    <cellStyle name="Normal 3 2 6 2 2 2 2" xfId="15938" xr:uid="{00000000-0005-0000-0000-00004C3E0000}"/>
    <cellStyle name="Normal 3 2 6 2 2 2 3" xfId="15939" xr:uid="{00000000-0005-0000-0000-00004D3E0000}"/>
    <cellStyle name="Normal 3 2 6 2 2 3" xfId="15940" xr:uid="{00000000-0005-0000-0000-00004E3E0000}"/>
    <cellStyle name="Normal 3 2 6 2 2 4" xfId="15941" xr:uid="{00000000-0005-0000-0000-00004F3E0000}"/>
    <cellStyle name="Normal 3 2 6 2 3" xfId="15942" xr:uid="{00000000-0005-0000-0000-0000503E0000}"/>
    <cellStyle name="Normal 3 2 6 2 3 2" xfId="15943" xr:uid="{00000000-0005-0000-0000-0000513E0000}"/>
    <cellStyle name="Normal 3 2 6 2 3 2 2" xfId="15944" xr:uid="{00000000-0005-0000-0000-0000523E0000}"/>
    <cellStyle name="Normal 3 2 6 2 3 2 3" xfId="15945" xr:uid="{00000000-0005-0000-0000-0000533E0000}"/>
    <cellStyle name="Normal 3 2 6 2 3 3" xfId="15946" xr:uid="{00000000-0005-0000-0000-0000543E0000}"/>
    <cellStyle name="Normal 3 2 6 2 3 4" xfId="15947" xr:uid="{00000000-0005-0000-0000-0000553E0000}"/>
    <cellStyle name="Normal 3 2 6 2 4" xfId="15948" xr:uid="{00000000-0005-0000-0000-0000563E0000}"/>
    <cellStyle name="Normal 3 2 6 2 4 2" xfId="15949" xr:uid="{00000000-0005-0000-0000-0000573E0000}"/>
    <cellStyle name="Normal 3 2 6 2 4 2 2" xfId="15950" xr:uid="{00000000-0005-0000-0000-0000583E0000}"/>
    <cellStyle name="Normal 3 2 6 2 4 2 3" xfId="15951" xr:uid="{00000000-0005-0000-0000-0000593E0000}"/>
    <cellStyle name="Normal 3 2 6 2 4 3" xfId="15952" xr:uid="{00000000-0005-0000-0000-00005A3E0000}"/>
    <cellStyle name="Normal 3 2 6 2 4 4" xfId="15953" xr:uid="{00000000-0005-0000-0000-00005B3E0000}"/>
    <cellStyle name="Normal 3 2 6 2 5" xfId="15954" xr:uid="{00000000-0005-0000-0000-00005C3E0000}"/>
    <cellStyle name="Normal 3 2 6 2 5 2" xfId="15955" xr:uid="{00000000-0005-0000-0000-00005D3E0000}"/>
    <cellStyle name="Normal 3 2 6 2 5 2 2" xfId="15956" xr:uid="{00000000-0005-0000-0000-00005E3E0000}"/>
    <cellStyle name="Normal 3 2 6 2 5 2 3" xfId="15957" xr:uid="{00000000-0005-0000-0000-00005F3E0000}"/>
    <cellStyle name="Normal 3 2 6 2 5 3" xfId="15958" xr:uid="{00000000-0005-0000-0000-0000603E0000}"/>
    <cellStyle name="Normal 3 2 6 2 5 4" xfId="15959" xr:uid="{00000000-0005-0000-0000-0000613E0000}"/>
    <cellStyle name="Normal 3 2 6 2 6" xfId="15960" xr:uid="{00000000-0005-0000-0000-0000623E0000}"/>
    <cellStyle name="Normal 3 2 6 2 6 2" xfId="15961" xr:uid="{00000000-0005-0000-0000-0000633E0000}"/>
    <cellStyle name="Normal 3 2 6 2 6 3" xfId="15962" xr:uid="{00000000-0005-0000-0000-0000643E0000}"/>
    <cellStyle name="Normal 3 2 6 2 7" xfId="15963" xr:uid="{00000000-0005-0000-0000-0000653E0000}"/>
    <cellStyle name="Normal 3 2 6 2 7 2" xfId="15964" xr:uid="{00000000-0005-0000-0000-0000663E0000}"/>
    <cellStyle name="Normal 3 2 6 2 7 3" xfId="15965" xr:uid="{00000000-0005-0000-0000-0000673E0000}"/>
    <cellStyle name="Normal 3 2 6 2 8" xfId="15966" xr:uid="{00000000-0005-0000-0000-0000683E0000}"/>
    <cellStyle name="Normal 3 2 6 2 9" xfId="15967" xr:uid="{00000000-0005-0000-0000-0000693E0000}"/>
    <cellStyle name="Normal 3 2 6 3" xfId="15968" xr:uid="{00000000-0005-0000-0000-00006A3E0000}"/>
    <cellStyle name="Normal 3 2 6 3 2" xfId="15969" xr:uid="{00000000-0005-0000-0000-00006B3E0000}"/>
    <cellStyle name="Normal 3 2 6 3 2 2" xfId="15970" xr:uid="{00000000-0005-0000-0000-00006C3E0000}"/>
    <cellStyle name="Normal 3 2 6 3 2 2 2" xfId="15971" xr:uid="{00000000-0005-0000-0000-00006D3E0000}"/>
    <cellStyle name="Normal 3 2 6 3 2 2 3" xfId="15972" xr:uid="{00000000-0005-0000-0000-00006E3E0000}"/>
    <cellStyle name="Normal 3 2 6 3 2 3" xfId="15973" xr:uid="{00000000-0005-0000-0000-00006F3E0000}"/>
    <cellStyle name="Normal 3 2 6 3 2 4" xfId="15974" xr:uid="{00000000-0005-0000-0000-0000703E0000}"/>
    <cellStyle name="Normal 3 2 6 3 3" xfId="15975" xr:uid="{00000000-0005-0000-0000-0000713E0000}"/>
    <cellStyle name="Normal 3 2 6 3 3 2" xfId="15976" xr:uid="{00000000-0005-0000-0000-0000723E0000}"/>
    <cellStyle name="Normal 3 2 6 3 3 2 2" xfId="15977" xr:uid="{00000000-0005-0000-0000-0000733E0000}"/>
    <cellStyle name="Normal 3 2 6 3 3 2 3" xfId="15978" xr:uid="{00000000-0005-0000-0000-0000743E0000}"/>
    <cellStyle name="Normal 3 2 6 3 3 3" xfId="15979" xr:uid="{00000000-0005-0000-0000-0000753E0000}"/>
    <cellStyle name="Normal 3 2 6 3 3 4" xfId="15980" xr:uid="{00000000-0005-0000-0000-0000763E0000}"/>
    <cellStyle name="Normal 3 2 6 3 4" xfId="15981" xr:uid="{00000000-0005-0000-0000-0000773E0000}"/>
    <cellStyle name="Normal 3 2 6 3 4 2" xfId="15982" xr:uid="{00000000-0005-0000-0000-0000783E0000}"/>
    <cellStyle name="Normal 3 2 6 3 4 2 2" xfId="15983" xr:uid="{00000000-0005-0000-0000-0000793E0000}"/>
    <cellStyle name="Normal 3 2 6 3 4 2 3" xfId="15984" xr:uid="{00000000-0005-0000-0000-00007A3E0000}"/>
    <cellStyle name="Normal 3 2 6 3 4 3" xfId="15985" xr:uid="{00000000-0005-0000-0000-00007B3E0000}"/>
    <cellStyle name="Normal 3 2 6 3 4 4" xfId="15986" xr:uid="{00000000-0005-0000-0000-00007C3E0000}"/>
    <cellStyle name="Normal 3 2 6 3 5" xfId="15987" xr:uid="{00000000-0005-0000-0000-00007D3E0000}"/>
    <cellStyle name="Normal 3 2 6 3 5 2" xfId="15988" xr:uid="{00000000-0005-0000-0000-00007E3E0000}"/>
    <cellStyle name="Normal 3 2 6 3 5 3" xfId="15989" xr:uid="{00000000-0005-0000-0000-00007F3E0000}"/>
    <cellStyle name="Normal 3 2 6 3 6" xfId="15990" xr:uid="{00000000-0005-0000-0000-0000803E0000}"/>
    <cellStyle name="Normal 3 2 6 3 6 2" xfId="15991" xr:uid="{00000000-0005-0000-0000-0000813E0000}"/>
    <cellStyle name="Normal 3 2 6 3 6 3" xfId="15992" xr:uid="{00000000-0005-0000-0000-0000823E0000}"/>
    <cellStyle name="Normal 3 2 6 3 7" xfId="15993" xr:uid="{00000000-0005-0000-0000-0000833E0000}"/>
    <cellStyle name="Normal 3 2 6 3 8" xfId="15994" xr:uid="{00000000-0005-0000-0000-0000843E0000}"/>
    <cellStyle name="Normal 3 2 6 3 9" xfId="15995" xr:uid="{00000000-0005-0000-0000-0000853E0000}"/>
    <cellStyle name="Normal 3 2 6 4" xfId="15996" xr:uid="{00000000-0005-0000-0000-0000863E0000}"/>
    <cellStyle name="Normal 3 2 6 4 2" xfId="15997" xr:uid="{00000000-0005-0000-0000-0000873E0000}"/>
    <cellStyle name="Normal 3 2 6 4 2 2" xfId="15998" xr:uid="{00000000-0005-0000-0000-0000883E0000}"/>
    <cellStyle name="Normal 3 2 6 4 2 3" xfId="15999" xr:uid="{00000000-0005-0000-0000-0000893E0000}"/>
    <cellStyle name="Normal 3 2 6 4 3" xfId="16000" xr:uid="{00000000-0005-0000-0000-00008A3E0000}"/>
    <cellStyle name="Normal 3 2 6 4 4" xfId="16001" xr:uid="{00000000-0005-0000-0000-00008B3E0000}"/>
    <cellStyle name="Normal 3 2 6 5" xfId="16002" xr:uid="{00000000-0005-0000-0000-00008C3E0000}"/>
    <cellStyle name="Normal 3 2 6 5 2" xfId="16003" xr:uid="{00000000-0005-0000-0000-00008D3E0000}"/>
    <cellStyle name="Normal 3 2 6 5 2 2" xfId="16004" xr:uid="{00000000-0005-0000-0000-00008E3E0000}"/>
    <cellStyle name="Normal 3 2 6 5 2 3" xfId="16005" xr:uid="{00000000-0005-0000-0000-00008F3E0000}"/>
    <cellStyle name="Normal 3 2 6 5 3" xfId="16006" xr:uid="{00000000-0005-0000-0000-0000903E0000}"/>
    <cellStyle name="Normal 3 2 6 5 4" xfId="16007" xr:uid="{00000000-0005-0000-0000-0000913E0000}"/>
    <cellStyle name="Normal 3 2 6 6" xfId="16008" xr:uid="{00000000-0005-0000-0000-0000923E0000}"/>
    <cellStyle name="Normal 3 2 6 6 2" xfId="16009" xr:uid="{00000000-0005-0000-0000-0000933E0000}"/>
    <cellStyle name="Normal 3 2 6 6 2 2" xfId="16010" xr:uid="{00000000-0005-0000-0000-0000943E0000}"/>
    <cellStyle name="Normal 3 2 6 6 2 3" xfId="16011" xr:uid="{00000000-0005-0000-0000-0000953E0000}"/>
    <cellStyle name="Normal 3 2 6 6 3" xfId="16012" xr:uid="{00000000-0005-0000-0000-0000963E0000}"/>
    <cellStyle name="Normal 3 2 6 6 4" xfId="16013" xr:uid="{00000000-0005-0000-0000-0000973E0000}"/>
    <cellStyle name="Normal 3 2 6 7" xfId="16014" xr:uid="{00000000-0005-0000-0000-0000983E0000}"/>
    <cellStyle name="Normal 3 2 6 7 2" xfId="16015" xr:uid="{00000000-0005-0000-0000-0000993E0000}"/>
    <cellStyle name="Normal 3 2 6 7 3" xfId="16016" xr:uid="{00000000-0005-0000-0000-00009A3E0000}"/>
    <cellStyle name="Normal 3 2 6 8" xfId="16017" xr:uid="{00000000-0005-0000-0000-00009B3E0000}"/>
    <cellStyle name="Normal 3 2 6 8 2" xfId="16018" xr:uid="{00000000-0005-0000-0000-00009C3E0000}"/>
    <cellStyle name="Normal 3 2 6 8 3" xfId="16019" xr:uid="{00000000-0005-0000-0000-00009D3E0000}"/>
    <cellStyle name="Normal 3 2 6 9" xfId="16020" xr:uid="{00000000-0005-0000-0000-00009E3E0000}"/>
    <cellStyle name="Normal 3 2 7" xfId="16021" xr:uid="{00000000-0005-0000-0000-00009F3E0000}"/>
    <cellStyle name="Normal 3 2 7 10" xfId="16022" xr:uid="{00000000-0005-0000-0000-0000A03E0000}"/>
    <cellStyle name="Normal 3 2 7 11" xfId="16023" xr:uid="{00000000-0005-0000-0000-0000A13E0000}"/>
    <cellStyle name="Normal 3 2 7 12" xfId="16024" xr:uid="{00000000-0005-0000-0000-0000A23E0000}"/>
    <cellStyle name="Normal 3 2 7 2" xfId="16025" xr:uid="{00000000-0005-0000-0000-0000A33E0000}"/>
    <cellStyle name="Normal 3 2 7 2 10" xfId="16026" xr:uid="{00000000-0005-0000-0000-0000A43E0000}"/>
    <cellStyle name="Normal 3 2 7 2 2" xfId="16027" xr:uid="{00000000-0005-0000-0000-0000A53E0000}"/>
    <cellStyle name="Normal 3 2 7 2 2 2" xfId="16028" xr:uid="{00000000-0005-0000-0000-0000A63E0000}"/>
    <cellStyle name="Normal 3 2 7 2 2 2 2" xfId="16029" xr:uid="{00000000-0005-0000-0000-0000A73E0000}"/>
    <cellStyle name="Normal 3 2 7 2 2 2 3" xfId="16030" xr:uid="{00000000-0005-0000-0000-0000A83E0000}"/>
    <cellStyle name="Normal 3 2 7 2 2 3" xfId="16031" xr:uid="{00000000-0005-0000-0000-0000A93E0000}"/>
    <cellStyle name="Normal 3 2 7 2 2 4" xfId="16032" xr:uid="{00000000-0005-0000-0000-0000AA3E0000}"/>
    <cellStyle name="Normal 3 2 7 2 3" xfId="16033" xr:uid="{00000000-0005-0000-0000-0000AB3E0000}"/>
    <cellStyle name="Normal 3 2 7 2 3 2" xfId="16034" xr:uid="{00000000-0005-0000-0000-0000AC3E0000}"/>
    <cellStyle name="Normal 3 2 7 2 3 2 2" xfId="16035" xr:uid="{00000000-0005-0000-0000-0000AD3E0000}"/>
    <cellStyle name="Normal 3 2 7 2 3 2 3" xfId="16036" xr:uid="{00000000-0005-0000-0000-0000AE3E0000}"/>
    <cellStyle name="Normal 3 2 7 2 3 3" xfId="16037" xr:uid="{00000000-0005-0000-0000-0000AF3E0000}"/>
    <cellStyle name="Normal 3 2 7 2 3 4" xfId="16038" xr:uid="{00000000-0005-0000-0000-0000B03E0000}"/>
    <cellStyle name="Normal 3 2 7 2 4" xfId="16039" xr:uid="{00000000-0005-0000-0000-0000B13E0000}"/>
    <cellStyle name="Normal 3 2 7 2 4 2" xfId="16040" xr:uid="{00000000-0005-0000-0000-0000B23E0000}"/>
    <cellStyle name="Normal 3 2 7 2 4 2 2" xfId="16041" xr:uid="{00000000-0005-0000-0000-0000B33E0000}"/>
    <cellStyle name="Normal 3 2 7 2 4 2 3" xfId="16042" xr:uid="{00000000-0005-0000-0000-0000B43E0000}"/>
    <cellStyle name="Normal 3 2 7 2 4 3" xfId="16043" xr:uid="{00000000-0005-0000-0000-0000B53E0000}"/>
    <cellStyle name="Normal 3 2 7 2 4 4" xfId="16044" xr:uid="{00000000-0005-0000-0000-0000B63E0000}"/>
    <cellStyle name="Normal 3 2 7 2 5" xfId="16045" xr:uid="{00000000-0005-0000-0000-0000B73E0000}"/>
    <cellStyle name="Normal 3 2 7 2 5 2" xfId="16046" xr:uid="{00000000-0005-0000-0000-0000B83E0000}"/>
    <cellStyle name="Normal 3 2 7 2 5 2 2" xfId="16047" xr:uid="{00000000-0005-0000-0000-0000B93E0000}"/>
    <cellStyle name="Normal 3 2 7 2 5 2 3" xfId="16048" xr:uid="{00000000-0005-0000-0000-0000BA3E0000}"/>
    <cellStyle name="Normal 3 2 7 2 5 3" xfId="16049" xr:uid="{00000000-0005-0000-0000-0000BB3E0000}"/>
    <cellStyle name="Normal 3 2 7 2 5 4" xfId="16050" xr:uid="{00000000-0005-0000-0000-0000BC3E0000}"/>
    <cellStyle name="Normal 3 2 7 2 6" xfId="16051" xr:uid="{00000000-0005-0000-0000-0000BD3E0000}"/>
    <cellStyle name="Normal 3 2 7 2 6 2" xfId="16052" xr:uid="{00000000-0005-0000-0000-0000BE3E0000}"/>
    <cellStyle name="Normal 3 2 7 2 6 3" xfId="16053" xr:uid="{00000000-0005-0000-0000-0000BF3E0000}"/>
    <cellStyle name="Normal 3 2 7 2 7" xfId="16054" xr:uid="{00000000-0005-0000-0000-0000C03E0000}"/>
    <cellStyle name="Normal 3 2 7 2 7 2" xfId="16055" xr:uid="{00000000-0005-0000-0000-0000C13E0000}"/>
    <cellStyle name="Normal 3 2 7 2 7 3" xfId="16056" xr:uid="{00000000-0005-0000-0000-0000C23E0000}"/>
    <cellStyle name="Normal 3 2 7 2 8" xfId="16057" xr:uid="{00000000-0005-0000-0000-0000C33E0000}"/>
    <cellStyle name="Normal 3 2 7 2 9" xfId="16058" xr:uid="{00000000-0005-0000-0000-0000C43E0000}"/>
    <cellStyle name="Normal 3 2 7 3" xfId="16059" xr:uid="{00000000-0005-0000-0000-0000C53E0000}"/>
    <cellStyle name="Normal 3 2 7 3 2" xfId="16060" xr:uid="{00000000-0005-0000-0000-0000C63E0000}"/>
    <cellStyle name="Normal 3 2 7 3 2 2" xfId="16061" xr:uid="{00000000-0005-0000-0000-0000C73E0000}"/>
    <cellStyle name="Normal 3 2 7 3 2 2 2" xfId="16062" xr:uid="{00000000-0005-0000-0000-0000C83E0000}"/>
    <cellStyle name="Normal 3 2 7 3 2 2 3" xfId="16063" xr:uid="{00000000-0005-0000-0000-0000C93E0000}"/>
    <cellStyle name="Normal 3 2 7 3 2 3" xfId="16064" xr:uid="{00000000-0005-0000-0000-0000CA3E0000}"/>
    <cellStyle name="Normal 3 2 7 3 2 4" xfId="16065" xr:uid="{00000000-0005-0000-0000-0000CB3E0000}"/>
    <cellStyle name="Normal 3 2 7 3 3" xfId="16066" xr:uid="{00000000-0005-0000-0000-0000CC3E0000}"/>
    <cellStyle name="Normal 3 2 7 3 3 2" xfId="16067" xr:uid="{00000000-0005-0000-0000-0000CD3E0000}"/>
    <cellStyle name="Normal 3 2 7 3 3 2 2" xfId="16068" xr:uid="{00000000-0005-0000-0000-0000CE3E0000}"/>
    <cellStyle name="Normal 3 2 7 3 3 2 3" xfId="16069" xr:uid="{00000000-0005-0000-0000-0000CF3E0000}"/>
    <cellStyle name="Normal 3 2 7 3 3 3" xfId="16070" xr:uid="{00000000-0005-0000-0000-0000D03E0000}"/>
    <cellStyle name="Normal 3 2 7 3 3 4" xfId="16071" xr:uid="{00000000-0005-0000-0000-0000D13E0000}"/>
    <cellStyle name="Normal 3 2 7 3 4" xfId="16072" xr:uid="{00000000-0005-0000-0000-0000D23E0000}"/>
    <cellStyle name="Normal 3 2 7 3 4 2" xfId="16073" xr:uid="{00000000-0005-0000-0000-0000D33E0000}"/>
    <cellStyle name="Normal 3 2 7 3 4 2 2" xfId="16074" xr:uid="{00000000-0005-0000-0000-0000D43E0000}"/>
    <cellStyle name="Normal 3 2 7 3 4 2 3" xfId="16075" xr:uid="{00000000-0005-0000-0000-0000D53E0000}"/>
    <cellStyle name="Normal 3 2 7 3 4 3" xfId="16076" xr:uid="{00000000-0005-0000-0000-0000D63E0000}"/>
    <cellStyle name="Normal 3 2 7 3 4 4" xfId="16077" xr:uid="{00000000-0005-0000-0000-0000D73E0000}"/>
    <cellStyle name="Normal 3 2 7 3 5" xfId="16078" xr:uid="{00000000-0005-0000-0000-0000D83E0000}"/>
    <cellStyle name="Normal 3 2 7 3 5 2" xfId="16079" xr:uid="{00000000-0005-0000-0000-0000D93E0000}"/>
    <cellStyle name="Normal 3 2 7 3 5 3" xfId="16080" xr:uid="{00000000-0005-0000-0000-0000DA3E0000}"/>
    <cellStyle name="Normal 3 2 7 3 6" xfId="16081" xr:uid="{00000000-0005-0000-0000-0000DB3E0000}"/>
    <cellStyle name="Normal 3 2 7 3 6 2" xfId="16082" xr:uid="{00000000-0005-0000-0000-0000DC3E0000}"/>
    <cellStyle name="Normal 3 2 7 3 6 3" xfId="16083" xr:uid="{00000000-0005-0000-0000-0000DD3E0000}"/>
    <cellStyle name="Normal 3 2 7 3 7" xfId="16084" xr:uid="{00000000-0005-0000-0000-0000DE3E0000}"/>
    <cellStyle name="Normal 3 2 7 3 8" xfId="16085" xr:uid="{00000000-0005-0000-0000-0000DF3E0000}"/>
    <cellStyle name="Normal 3 2 7 3 9" xfId="16086" xr:uid="{00000000-0005-0000-0000-0000E03E0000}"/>
    <cellStyle name="Normal 3 2 7 4" xfId="16087" xr:uid="{00000000-0005-0000-0000-0000E13E0000}"/>
    <cellStyle name="Normal 3 2 7 4 2" xfId="16088" xr:uid="{00000000-0005-0000-0000-0000E23E0000}"/>
    <cellStyle name="Normal 3 2 7 4 2 2" xfId="16089" xr:uid="{00000000-0005-0000-0000-0000E33E0000}"/>
    <cellStyle name="Normal 3 2 7 4 2 3" xfId="16090" xr:uid="{00000000-0005-0000-0000-0000E43E0000}"/>
    <cellStyle name="Normal 3 2 7 4 3" xfId="16091" xr:uid="{00000000-0005-0000-0000-0000E53E0000}"/>
    <cellStyle name="Normal 3 2 7 4 4" xfId="16092" xr:uid="{00000000-0005-0000-0000-0000E63E0000}"/>
    <cellStyle name="Normal 3 2 7 5" xfId="16093" xr:uid="{00000000-0005-0000-0000-0000E73E0000}"/>
    <cellStyle name="Normal 3 2 7 5 2" xfId="16094" xr:uid="{00000000-0005-0000-0000-0000E83E0000}"/>
    <cellStyle name="Normal 3 2 7 5 2 2" xfId="16095" xr:uid="{00000000-0005-0000-0000-0000E93E0000}"/>
    <cellStyle name="Normal 3 2 7 5 2 3" xfId="16096" xr:uid="{00000000-0005-0000-0000-0000EA3E0000}"/>
    <cellStyle name="Normal 3 2 7 5 3" xfId="16097" xr:uid="{00000000-0005-0000-0000-0000EB3E0000}"/>
    <cellStyle name="Normal 3 2 7 5 4" xfId="16098" xr:uid="{00000000-0005-0000-0000-0000EC3E0000}"/>
    <cellStyle name="Normal 3 2 7 6" xfId="16099" xr:uid="{00000000-0005-0000-0000-0000ED3E0000}"/>
    <cellStyle name="Normal 3 2 7 6 2" xfId="16100" xr:uid="{00000000-0005-0000-0000-0000EE3E0000}"/>
    <cellStyle name="Normal 3 2 7 6 2 2" xfId="16101" xr:uid="{00000000-0005-0000-0000-0000EF3E0000}"/>
    <cellStyle name="Normal 3 2 7 6 2 3" xfId="16102" xr:uid="{00000000-0005-0000-0000-0000F03E0000}"/>
    <cellStyle name="Normal 3 2 7 6 3" xfId="16103" xr:uid="{00000000-0005-0000-0000-0000F13E0000}"/>
    <cellStyle name="Normal 3 2 7 6 4" xfId="16104" xr:uid="{00000000-0005-0000-0000-0000F23E0000}"/>
    <cellStyle name="Normal 3 2 7 7" xfId="16105" xr:uid="{00000000-0005-0000-0000-0000F33E0000}"/>
    <cellStyle name="Normal 3 2 7 7 2" xfId="16106" xr:uid="{00000000-0005-0000-0000-0000F43E0000}"/>
    <cellStyle name="Normal 3 2 7 7 3" xfId="16107" xr:uid="{00000000-0005-0000-0000-0000F53E0000}"/>
    <cellStyle name="Normal 3 2 7 8" xfId="16108" xr:uid="{00000000-0005-0000-0000-0000F63E0000}"/>
    <cellStyle name="Normal 3 2 7 8 2" xfId="16109" xr:uid="{00000000-0005-0000-0000-0000F73E0000}"/>
    <cellStyle name="Normal 3 2 7 8 3" xfId="16110" xr:uid="{00000000-0005-0000-0000-0000F83E0000}"/>
    <cellStyle name="Normal 3 2 7 9" xfId="16111" xr:uid="{00000000-0005-0000-0000-0000F93E0000}"/>
    <cellStyle name="Normal 3 2 8" xfId="16112" xr:uid="{00000000-0005-0000-0000-0000FA3E0000}"/>
    <cellStyle name="Normal 3 2 8 10" xfId="16113" xr:uid="{00000000-0005-0000-0000-0000FB3E0000}"/>
    <cellStyle name="Normal 3 2 8 11" xfId="16114" xr:uid="{00000000-0005-0000-0000-0000FC3E0000}"/>
    <cellStyle name="Normal 3 2 8 2" xfId="16115" xr:uid="{00000000-0005-0000-0000-0000FD3E0000}"/>
    <cellStyle name="Normal 3 2 8 2 2" xfId="16116" xr:uid="{00000000-0005-0000-0000-0000FE3E0000}"/>
    <cellStyle name="Normal 3 2 8 2 2 2" xfId="16117" xr:uid="{00000000-0005-0000-0000-0000FF3E0000}"/>
    <cellStyle name="Normal 3 2 8 2 2 3" xfId="16118" xr:uid="{00000000-0005-0000-0000-0000003F0000}"/>
    <cellStyle name="Normal 3 2 8 2 3" xfId="16119" xr:uid="{00000000-0005-0000-0000-0000013F0000}"/>
    <cellStyle name="Normal 3 2 8 2 4" xfId="16120" xr:uid="{00000000-0005-0000-0000-0000023F0000}"/>
    <cellStyle name="Normal 3 2 8 3" xfId="16121" xr:uid="{00000000-0005-0000-0000-0000033F0000}"/>
    <cellStyle name="Normal 3 2 8 3 2" xfId="16122" xr:uid="{00000000-0005-0000-0000-0000043F0000}"/>
    <cellStyle name="Normal 3 2 8 3 2 2" xfId="16123" xr:uid="{00000000-0005-0000-0000-0000053F0000}"/>
    <cellStyle name="Normal 3 2 8 3 2 3" xfId="16124" xr:uid="{00000000-0005-0000-0000-0000063F0000}"/>
    <cellStyle name="Normal 3 2 8 3 3" xfId="16125" xr:uid="{00000000-0005-0000-0000-0000073F0000}"/>
    <cellStyle name="Normal 3 2 8 3 4" xfId="16126" xr:uid="{00000000-0005-0000-0000-0000083F0000}"/>
    <cellStyle name="Normal 3 2 8 4" xfId="16127" xr:uid="{00000000-0005-0000-0000-0000093F0000}"/>
    <cellStyle name="Normal 3 2 8 4 2" xfId="16128" xr:uid="{00000000-0005-0000-0000-00000A3F0000}"/>
    <cellStyle name="Normal 3 2 8 4 2 2" xfId="16129" xr:uid="{00000000-0005-0000-0000-00000B3F0000}"/>
    <cellStyle name="Normal 3 2 8 4 2 3" xfId="16130" xr:uid="{00000000-0005-0000-0000-00000C3F0000}"/>
    <cellStyle name="Normal 3 2 8 4 3" xfId="16131" xr:uid="{00000000-0005-0000-0000-00000D3F0000}"/>
    <cellStyle name="Normal 3 2 8 4 4" xfId="16132" xr:uid="{00000000-0005-0000-0000-00000E3F0000}"/>
    <cellStyle name="Normal 3 2 8 5" xfId="16133" xr:uid="{00000000-0005-0000-0000-00000F3F0000}"/>
    <cellStyle name="Normal 3 2 8 5 2" xfId="16134" xr:uid="{00000000-0005-0000-0000-0000103F0000}"/>
    <cellStyle name="Normal 3 2 8 5 2 2" xfId="16135" xr:uid="{00000000-0005-0000-0000-0000113F0000}"/>
    <cellStyle name="Normal 3 2 8 5 2 3" xfId="16136" xr:uid="{00000000-0005-0000-0000-0000123F0000}"/>
    <cellStyle name="Normal 3 2 8 5 3" xfId="16137" xr:uid="{00000000-0005-0000-0000-0000133F0000}"/>
    <cellStyle name="Normal 3 2 8 5 4" xfId="16138" xr:uid="{00000000-0005-0000-0000-0000143F0000}"/>
    <cellStyle name="Normal 3 2 8 6" xfId="16139" xr:uid="{00000000-0005-0000-0000-0000153F0000}"/>
    <cellStyle name="Normal 3 2 8 6 2" xfId="16140" xr:uid="{00000000-0005-0000-0000-0000163F0000}"/>
    <cellStyle name="Normal 3 2 8 6 3" xfId="16141" xr:uid="{00000000-0005-0000-0000-0000173F0000}"/>
    <cellStyle name="Normal 3 2 8 7" xfId="16142" xr:uid="{00000000-0005-0000-0000-0000183F0000}"/>
    <cellStyle name="Normal 3 2 8 7 2" xfId="16143" xr:uid="{00000000-0005-0000-0000-0000193F0000}"/>
    <cellStyle name="Normal 3 2 8 7 3" xfId="16144" xr:uid="{00000000-0005-0000-0000-00001A3F0000}"/>
    <cellStyle name="Normal 3 2 8 8" xfId="16145" xr:uid="{00000000-0005-0000-0000-00001B3F0000}"/>
    <cellStyle name="Normal 3 2 8 9" xfId="16146" xr:uid="{00000000-0005-0000-0000-00001C3F0000}"/>
    <cellStyle name="Normal 3 2 9" xfId="16147" xr:uid="{00000000-0005-0000-0000-00001D3F0000}"/>
    <cellStyle name="Normal 3 2 9 10" xfId="16148" xr:uid="{00000000-0005-0000-0000-00001E3F0000}"/>
    <cellStyle name="Normal 3 2 9 2" xfId="16149" xr:uid="{00000000-0005-0000-0000-00001F3F0000}"/>
    <cellStyle name="Normal 3 2 9 2 2" xfId="16150" xr:uid="{00000000-0005-0000-0000-0000203F0000}"/>
    <cellStyle name="Normal 3 2 9 2 2 2" xfId="16151" xr:uid="{00000000-0005-0000-0000-0000213F0000}"/>
    <cellStyle name="Normal 3 2 9 2 2 3" xfId="16152" xr:uid="{00000000-0005-0000-0000-0000223F0000}"/>
    <cellStyle name="Normal 3 2 9 2 3" xfId="16153" xr:uid="{00000000-0005-0000-0000-0000233F0000}"/>
    <cellStyle name="Normal 3 2 9 2 4" xfId="16154" xr:uid="{00000000-0005-0000-0000-0000243F0000}"/>
    <cellStyle name="Normal 3 2 9 3" xfId="16155" xr:uid="{00000000-0005-0000-0000-0000253F0000}"/>
    <cellStyle name="Normal 3 2 9 3 2" xfId="16156" xr:uid="{00000000-0005-0000-0000-0000263F0000}"/>
    <cellStyle name="Normal 3 2 9 3 2 2" xfId="16157" xr:uid="{00000000-0005-0000-0000-0000273F0000}"/>
    <cellStyle name="Normal 3 2 9 3 2 3" xfId="16158" xr:uid="{00000000-0005-0000-0000-0000283F0000}"/>
    <cellStyle name="Normal 3 2 9 3 3" xfId="16159" xr:uid="{00000000-0005-0000-0000-0000293F0000}"/>
    <cellStyle name="Normal 3 2 9 3 4" xfId="16160" xr:uid="{00000000-0005-0000-0000-00002A3F0000}"/>
    <cellStyle name="Normal 3 2 9 4" xfId="16161" xr:uid="{00000000-0005-0000-0000-00002B3F0000}"/>
    <cellStyle name="Normal 3 2 9 4 2" xfId="16162" xr:uid="{00000000-0005-0000-0000-00002C3F0000}"/>
    <cellStyle name="Normal 3 2 9 4 2 2" xfId="16163" xr:uid="{00000000-0005-0000-0000-00002D3F0000}"/>
    <cellStyle name="Normal 3 2 9 4 2 3" xfId="16164" xr:uid="{00000000-0005-0000-0000-00002E3F0000}"/>
    <cellStyle name="Normal 3 2 9 4 3" xfId="16165" xr:uid="{00000000-0005-0000-0000-00002F3F0000}"/>
    <cellStyle name="Normal 3 2 9 4 4" xfId="16166" xr:uid="{00000000-0005-0000-0000-0000303F0000}"/>
    <cellStyle name="Normal 3 2 9 5" xfId="16167" xr:uid="{00000000-0005-0000-0000-0000313F0000}"/>
    <cellStyle name="Normal 3 2 9 5 2" xfId="16168" xr:uid="{00000000-0005-0000-0000-0000323F0000}"/>
    <cellStyle name="Normal 3 2 9 5 3" xfId="16169" xr:uid="{00000000-0005-0000-0000-0000333F0000}"/>
    <cellStyle name="Normal 3 2 9 6" xfId="16170" xr:uid="{00000000-0005-0000-0000-0000343F0000}"/>
    <cellStyle name="Normal 3 2 9 6 2" xfId="16171" xr:uid="{00000000-0005-0000-0000-0000353F0000}"/>
    <cellStyle name="Normal 3 2 9 6 3" xfId="16172" xr:uid="{00000000-0005-0000-0000-0000363F0000}"/>
    <cellStyle name="Normal 3 2 9 7" xfId="16173" xr:uid="{00000000-0005-0000-0000-0000373F0000}"/>
    <cellStyle name="Normal 3 2 9 8" xfId="16174" xr:uid="{00000000-0005-0000-0000-0000383F0000}"/>
    <cellStyle name="Normal 3 2 9 9" xfId="16175" xr:uid="{00000000-0005-0000-0000-0000393F0000}"/>
    <cellStyle name="Normal 3 20" xfId="16176" xr:uid="{00000000-0005-0000-0000-00003A3F0000}"/>
    <cellStyle name="Normal 3 20 2" xfId="16177" xr:uid="{00000000-0005-0000-0000-00003B3F0000}"/>
    <cellStyle name="Normal 3 21" xfId="16178" xr:uid="{00000000-0005-0000-0000-00003C3F0000}"/>
    <cellStyle name="Normal 3 21 2" xfId="16179" xr:uid="{00000000-0005-0000-0000-00003D3F0000}"/>
    <cellStyle name="Normal 3 22" xfId="16180" xr:uid="{00000000-0005-0000-0000-00003E3F0000}"/>
    <cellStyle name="Normal 3 23" xfId="16181" xr:uid="{00000000-0005-0000-0000-00003F3F0000}"/>
    <cellStyle name="Normal 3 24" xfId="16182" xr:uid="{00000000-0005-0000-0000-0000403F0000}"/>
    <cellStyle name="Normal 3 25" xfId="16183" xr:uid="{00000000-0005-0000-0000-0000413F0000}"/>
    <cellStyle name="Normal 3 26" xfId="16184" xr:uid="{00000000-0005-0000-0000-0000423F0000}"/>
    <cellStyle name="Normal 3 27" xfId="16185" xr:uid="{00000000-0005-0000-0000-0000433F0000}"/>
    <cellStyle name="Normal 3 28" xfId="16186" xr:uid="{00000000-0005-0000-0000-0000443F0000}"/>
    <cellStyle name="Normal 3 29" xfId="16187" xr:uid="{00000000-0005-0000-0000-0000453F0000}"/>
    <cellStyle name="Normal 3 3" xfId="16188" xr:uid="{00000000-0005-0000-0000-0000463F0000}"/>
    <cellStyle name="Normal 3 3 10" xfId="16189" xr:uid="{00000000-0005-0000-0000-0000473F0000}"/>
    <cellStyle name="Normal 3 3 10 2" xfId="16190" xr:uid="{00000000-0005-0000-0000-0000483F0000}"/>
    <cellStyle name="Normal 3 3 10 2 2" xfId="16191" xr:uid="{00000000-0005-0000-0000-0000493F0000}"/>
    <cellStyle name="Normal 3 3 10 2 3" xfId="16192" xr:uid="{00000000-0005-0000-0000-00004A3F0000}"/>
    <cellStyle name="Normal 3 3 10 3" xfId="16193" xr:uid="{00000000-0005-0000-0000-00004B3F0000}"/>
    <cellStyle name="Normal 3 3 10 4" xfId="16194" xr:uid="{00000000-0005-0000-0000-00004C3F0000}"/>
    <cellStyle name="Normal 3 3 11" xfId="16195" xr:uid="{00000000-0005-0000-0000-00004D3F0000}"/>
    <cellStyle name="Normal 3 3 11 2" xfId="16196" xr:uid="{00000000-0005-0000-0000-00004E3F0000}"/>
    <cellStyle name="Normal 3 3 11 2 2" xfId="16197" xr:uid="{00000000-0005-0000-0000-00004F3F0000}"/>
    <cellStyle name="Normal 3 3 11 2 3" xfId="16198" xr:uid="{00000000-0005-0000-0000-0000503F0000}"/>
    <cellStyle name="Normal 3 3 11 3" xfId="16199" xr:uid="{00000000-0005-0000-0000-0000513F0000}"/>
    <cellStyle name="Normal 3 3 11 4" xfId="16200" xr:uid="{00000000-0005-0000-0000-0000523F0000}"/>
    <cellStyle name="Normal 3 3 12" xfId="16201" xr:uid="{00000000-0005-0000-0000-0000533F0000}"/>
    <cellStyle name="Normal 3 3 12 2" xfId="16202" xr:uid="{00000000-0005-0000-0000-0000543F0000}"/>
    <cellStyle name="Normal 3 3 12 2 2" xfId="16203" xr:uid="{00000000-0005-0000-0000-0000553F0000}"/>
    <cellStyle name="Normal 3 3 12 2 3" xfId="16204" xr:uid="{00000000-0005-0000-0000-0000563F0000}"/>
    <cellStyle name="Normal 3 3 12 3" xfId="16205" xr:uid="{00000000-0005-0000-0000-0000573F0000}"/>
    <cellStyle name="Normal 3 3 12 4" xfId="16206" xr:uid="{00000000-0005-0000-0000-0000583F0000}"/>
    <cellStyle name="Normal 3 3 13" xfId="16207" xr:uid="{00000000-0005-0000-0000-0000593F0000}"/>
    <cellStyle name="Normal 3 3 13 2" xfId="16208" xr:uid="{00000000-0005-0000-0000-00005A3F0000}"/>
    <cellStyle name="Normal 3 3 13 3" xfId="16209" xr:uid="{00000000-0005-0000-0000-00005B3F0000}"/>
    <cellStyle name="Normal 3 3 14" xfId="16210" xr:uid="{00000000-0005-0000-0000-00005C3F0000}"/>
    <cellStyle name="Normal 3 3 14 2" xfId="16211" xr:uid="{00000000-0005-0000-0000-00005D3F0000}"/>
    <cellStyle name="Normal 3 3 14 3" xfId="16212" xr:uid="{00000000-0005-0000-0000-00005E3F0000}"/>
    <cellStyle name="Normal 3 3 15" xfId="16213" xr:uid="{00000000-0005-0000-0000-00005F3F0000}"/>
    <cellStyle name="Normal 3 3 16" xfId="16214" xr:uid="{00000000-0005-0000-0000-0000603F0000}"/>
    <cellStyle name="Normal 3 3 17" xfId="16215" xr:uid="{00000000-0005-0000-0000-0000613F0000}"/>
    <cellStyle name="Normal 3 3 18" xfId="16216" xr:uid="{00000000-0005-0000-0000-0000623F0000}"/>
    <cellStyle name="Normal 3 3 19" xfId="16217" xr:uid="{00000000-0005-0000-0000-0000633F0000}"/>
    <cellStyle name="Normal 3 3 2" xfId="16218" xr:uid="{00000000-0005-0000-0000-0000643F0000}"/>
    <cellStyle name="Normal 3 3 2 10" xfId="16219" xr:uid="{00000000-0005-0000-0000-0000653F0000}"/>
    <cellStyle name="Normal 3 3 2 10 2" xfId="16220" xr:uid="{00000000-0005-0000-0000-0000663F0000}"/>
    <cellStyle name="Normal 3 3 2 10 2 2" xfId="16221" xr:uid="{00000000-0005-0000-0000-0000673F0000}"/>
    <cellStyle name="Normal 3 3 2 10 2 3" xfId="16222" xr:uid="{00000000-0005-0000-0000-0000683F0000}"/>
    <cellStyle name="Normal 3 3 2 10 3" xfId="16223" xr:uid="{00000000-0005-0000-0000-0000693F0000}"/>
    <cellStyle name="Normal 3 3 2 10 4" xfId="16224" xr:uid="{00000000-0005-0000-0000-00006A3F0000}"/>
    <cellStyle name="Normal 3 3 2 11" xfId="16225" xr:uid="{00000000-0005-0000-0000-00006B3F0000}"/>
    <cellStyle name="Normal 3 3 2 11 2" xfId="16226" xr:uid="{00000000-0005-0000-0000-00006C3F0000}"/>
    <cellStyle name="Normal 3 3 2 11 2 2" xfId="16227" xr:uid="{00000000-0005-0000-0000-00006D3F0000}"/>
    <cellStyle name="Normal 3 3 2 11 2 3" xfId="16228" xr:uid="{00000000-0005-0000-0000-00006E3F0000}"/>
    <cellStyle name="Normal 3 3 2 11 3" xfId="16229" xr:uid="{00000000-0005-0000-0000-00006F3F0000}"/>
    <cellStyle name="Normal 3 3 2 11 4" xfId="16230" xr:uid="{00000000-0005-0000-0000-0000703F0000}"/>
    <cellStyle name="Normal 3 3 2 12" xfId="16231" xr:uid="{00000000-0005-0000-0000-0000713F0000}"/>
    <cellStyle name="Normal 3 3 2 12 2" xfId="16232" xr:uid="{00000000-0005-0000-0000-0000723F0000}"/>
    <cellStyle name="Normal 3 3 2 12 3" xfId="16233" xr:uid="{00000000-0005-0000-0000-0000733F0000}"/>
    <cellStyle name="Normal 3 3 2 13" xfId="16234" xr:uid="{00000000-0005-0000-0000-0000743F0000}"/>
    <cellStyle name="Normal 3 3 2 13 2" xfId="16235" xr:uid="{00000000-0005-0000-0000-0000753F0000}"/>
    <cellStyle name="Normal 3 3 2 13 3" xfId="16236" xr:uid="{00000000-0005-0000-0000-0000763F0000}"/>
    <cellStyle name="Normal 3 3 2 14" xfId="16237" xr:uid="{00000000-0005-0000-0000-0000773F0000}"/>
    <cellStyle name="Normal 3 3 2 15" xfId="16238" xr:uid="{00000000-0005-0000-0000-0000783F0000}"/>
    <cellStyle name="Normal 3 3 2 16" xfId="16239" xr:uid="{00000000-0005-0000-0000-0000793F0000}"/>
    <cellStyle name="Normal 3 3 2 2" xfId="16240" xr:uid="{00000000-0005-0000-0000-00007A3F0000}"/>
    <cellStyle name="Normal 3 3 2 2 10" xfId="16241" xr:uid="{00000000-0005-0000-0000-00007B3F0000}"/>
    <cellStyle name="Normal 3 3 2 2 10 2" xfId="16242" xr:uid="{00000000-0005-0000-0000-00007C3F0000}"/>
    <cellStyle name="Normal 3 3 2 2 10 2 2" xfId="16243" xr:uid="{00000000-0005-0000-0000-00007D3F0000}"/>
    <cellStyle name="Normal 3 3 2 2 10 2 3" xfId="16244" xr:uid="{00000000-0005-0000-0000-00007E3F0000}"/>
    <cellStyle name="Normal 3 3 2 2 10 3" xfId="16245" xr:uid="{00000000-0005-0000-0000-00007F3F0000}"/>
    <cellStyle name="Normal 3 3 2 2 10 4" xfId="16246" xr:uid="{00000000-0005-0000-0000-0000803F0000}"/>
    <cellStyle name="Normal 3 3 2 2 11" xfId="16247" xr:uid="{00000000-0005-0000-0000-0000813F0000}"/>
    <cellStyle name="Normal 3 3 2 2 11 2" xfId="16248" xr:uid="{00000000-0005-0000-0000-0000823F0000}"/>
    <cellStyle name="Normal 3 3 2 2 11 3" xfId="16249" xr:uid="{00000000-0005-0000-0000-0000833F0000}"/>
    <cellStyle name="Normal 3 3 2 2 12" xfId="16250" xr:uid="{00000000-0005-0000-0000-0000843F0000}"/>
    <cellStyle name="Normal 3 3 2 2 12 2" xfId="16251" xr:uid="{00000000-0005-0000-0000-0000853F0000}"/>
    <cellStyle name="Normal 3 3 2 2 12 3" xfId="16252" xr:uid="{00000000-0005-0000-0000-0000863F0000}"/>
    <cellStyle name="Normal 3 3 2 2 13" xfId="16253" xr:uid="{00000000-0005-0000-0000-0000873F0000}"/>
    <cellStyle name="Normal 3 3 2 2 14" xfId="16254" xr:uid="{00000000-0005-0000-0000-0000883F0000}"/>
    <cellStyle name="Normal 3 3 2 2 15" xfId="16255" xr:uid="{00000000-0005-0000-0000-0000893F0000}"/>
    <cellStyle name="Normal 3 3 2 2 2" xfId="16256" xr:uid="{00000000-0005-0000-0000-00008A3F0000}"/>
    <cellStyle name="Normal 3 3 2 2 2 10" xfId="16257" xr:uid="{00000000-0005-0000-0000-00008B3F0000}"/>
    <cellStyle name="Normal 3 3 2 2 2 10 2" xfId="16258" xr:uid="{00000000-0005-0000-0000-00008C3F0000}"/>
    <cellStyle name="Normal 3 3 2 2 2 10 3" xfId="16259" xr:uid="{00000000-0005-0000-0000-00008D3F0000}"/>
    <cellStyle name="Normal 3 3 2 2 2 11" xfId="16260" xr:uid="{00000000-0005-0000-0000-00008E3F0000}"/>
    <cellStyle name="Normal 3 3 2 2 2 11 2" xfId="16261" xr:uid="{00000000-0005-0000-0000-00008F3F0000}"/>
    <cellStyle name="Normal 3 3 2 2 2 11 3" xfId="16262" xr:uid="{00000000-0005-0000-0000-0000903F0000}"/>
    <cellStyle name="Normal 3 3 2 2 2 12" xfId="16263" xr:uid="{00000000-0005-0000-0000-0000913F0000}"/>
    <cellStyle name="Normal 3 3 2 2 2 13" xfId="16264" xr:uid="{00000000-0005-0000-0000-0000923F0000}"/>
    <cellStyle name="Normal 3 3 2 2 2 14" xfId="16265" xr:uid="{00000000-0005-0000-0000-0000933F0000}"/>
    <cellStyle name="Normal 3 3 2 2 2 2" xfId="16266" xr:uid="{00000000-0005-0000-0000-0000943F0000}"/>
    <cellStyle name="Normal 3 3 2 2 2 2 10" xfId="16267" xr:uid="{00000000-0005-0000-0000-0000953F0000}"/>
    <cellStyle name="Normal 3 3 2 2 2 2 10 2" xfId="16268" xr:uid="{00000000-0005-0000-0000-0000963F0000}"/>
    <cellStyle name="Normal 3 3 2 2 2 2 10 3" xfId="16269" xr:uid="{00000000-0005-0000-0000-0000973F0000}"/>
    <cellStyle name="Normal 3 3 2 2 2 2 11" xfId="16270" xr:uid="{00000000-0005-0000-0000-0000983F0000}"/>
    <cellStyle name="Normal 3 3 2 2 2 2 12" xfId="16271" xr:uid="{00000000-0005-0000-0000-0000993F0000}"/>
    <cellStyle name="Normal 3 3 2 2 2 2 13" xfId="16272" xr:uid="{00000000-0005-0000-0000-00009A3F0000}"/>
    <cellStyle name="Normal 3 3 2 2 2 2 2" xfId="16273" xr:uid="{00000000-0005-0000-0000-00009B3F0000}"/>
    <cellStyle name="Normal 3 3 2 2 2 2 2 10" xfId="16274" xr:uid="{00000000-0005-0000-0000-00009C3F0000}"/>
    <cellStyle name="Normal 3 3 2 2 2 2 2 11" xfId="16275" xr:uid="{00000000-0005-0000-0000-00009D3F0000}"/>
    <cellStyle name="Normal 3 3 2 2 2 2 2 2" xfId="16276" xr:uid="{00000000-0005-0000-0000-00009E3F0000}"/>
    <cellStyle name="Normal 3 3 2 2 2 2 2 2 10" xfId="16277" xr:uid="{00000000-0005-0000-0000-00009F3F0000}"/>
    <cellStyle name="Normal 3 3 2 2 2 2 2 2 2" xfId="16278" xr:uid="{00000000-0005-0000-0000-0000A03F0000}"/>
    <cellStyle name="Normal 3 3 2 2 2 2 2 2 2 2" xfId="16279" xr:uid="{00000000-0005-0000-0000-0000A13F0000}"/>
    <cellStyle name="Normal 3 3 2 2 2 2 2 2 2 2 2" xfId="16280" xr:uid="{00000000-0005-0000-0000-0000A23F0000}"/>
    <cellStyle name="Normal 3 3 2 2 2 2 2 2 2 2 3" xfId="16281" xr:uid="{00000000-0005-0000-0000-0000A33F0000}"/>
    <cellStyle name="Normal 3 3 2 2 2 2 2 2 2 3" xfId="16282" xr:uid="{00000000-0005-0000-0000-0000A43F0000}"/>
    <cellStyle name="Normal 3 3 2 2 2 2 2 2 2 4" xfId="16283" xr:uid="{00000000-0005-0000-0000-0000A53F0000}"/>
    <cellStyle name="Normal 3 3 2 2 2 2 2 2 3" xfId="16284" xr:uid="{00000000-0005-0000-0000-0000A63F0000}"/>
    <cellStyle name="Normal 3 3 2 2 2 2 2 2 3 2" xfId="16285" xr:uid="{00000000-0005-0000-0000-0000A73F0000}"/>
    <cellStyle name="Normal 3 3 2 2 2 2 2 2 3 2 2" xfId="16286" xr:uid="{00000000-0005-0000-0000-0000A83F0000}"/>
    <cellStyle name="Normal 3 3 2 2 2 2 2 2 3 2 3" xfId="16287" xr:uid="{00000000-0005-0000-0000-0000A93F0000}"/>
    <cellStyle name="Normal 3 3 2 2 2 2 2 2 3 3" xfId="16288" xr:uid="{00000000-0005-0000-0000-0000AA3F0000}"/>
    <cellStyle name="Normal 3 3 2 2 2 2 2 2 3 4" xfId="16289" xr:uid="{00000000-0005-0000-0000-0000AB3F0000}"/>
    <cellStyle name="Normal 3 3 2 2 2 2 2 2 4" xfId="16290" xr:uid="{00000000-0005-0000-0000-0000AC3F0000}"/>
    <cellStyle name="Normal 3 3 2 2 2 2 2 2 4 2" xfId="16291" xr:uid="{00000000-0005-0000-0000-0000AD3F0000}"/>
    <cellStyle name="Normal 3 3 2 2 2 2 2 2 4 2 2" xfId="16292" xr:uid="{00000000-0005-0000-0000-0000AE3F0000}"/>
    <cellStyle name="Normal 3 3 2 2 2 2 2 2 4 2 3" xfId="16293" xr:uid="{00000000-0005-0000-0000-0000AF3F0000}"/>
    <cellStyle name="Normal 3 3 2 2 2 2 2 2 4 3" xfId="16294" xr:uid="{00000000-0005-0000-0000-0000B03F0000}"/>
    <cellStyle name="Normal 3 3 2 2 2 2 2 2 4 4" xfId="16295" xr:uid="{00000000-0005-0000-0000-0000B13F0000}"/>
    <cellStyle name="Normal 3 3 2 2 2 2 2 2 5" xfId="16296" xr:uid="{00000000-0005-0000-0000-0000B23F0000}"/>
    <cellStyle name="Normal 3 3 2 2 2 2 2 2 5 2" xfId="16297" xr:uid="{00000000-0005-0000-0000-0000B33F0000}"/>
    <cellStyle name="Normal 3 3 2 2 2 2 2 2 5 2 2" xfId="16298" xr:uid="{00000000-0005-0000-0000-0000B43F0000}"/>
    <cellStyle name="Normal 3 3 2 2 2 2 2 2 5 2 3" xfId="16299" xr:uid="{00000000-0005-0000-0000-0000B53F0000}"/>
    <cellStyle name="Normal 3 3 2 2 2 2 2 2 5 3" xfId="16300" xr:uid="{00000000-0005-0000-0000-0000B63F0000}"/>
    <cellStyle name="Normal 3 3 2 2 2 2 2 2 5 4" xfId="16301" xr:uid="{00000000-0005-0000-0000-0000B73F0000}"/>
    <cellStyle name="Normal 3 3 2 2 2 2 2 2 6" xfId="16302" xr:uid="{00000000-0005-0000-0000-0000B83F0000}"/>
    <cellStyle name="Normal 3 3 2 2 2 2 2 2 6 2" xfId="16303" xr:uid="{00000000-0005-0000-0000-0000B93F0000}"/>
    <cellStyle name="Normal 3 3 2 2 2 2 2 2 6 3" xfId="16304" xr:uid="{00000000-0005-0000-0000-0000BA3F0000}"/>
    <cellStyle name="Normal 3 3 2 2 2 2 2 2 7" xfId="16305" xr:uid="{00000000-0005-0000-0000-0000BB3F0000}"/>
    <cellStyle name="Normal 3 3 2 2 2 2 2 2 7 2" xfId="16306" xr:uid="{00000000-0005-0000-0000-0000BC3F0000}"/>
    <cellStyle name="Normal 3 3 2 2 2 2 2 2 7 3" xfId="16307" xr:uid="{00000000-0005-0000-0000-0000BD3F0000}"/>
    <cellStyle name="Normal 3 3 2 2 2 2 2 2 8" xfId="16308" xr:uid="{00000000-0005-0000-0000-0000BE3F0000}"/>
    <cellStyle name="Normal 3 3 2 2 2 2 2 2 9" xfId="16309" xr:uid="{00000000-0005-0000-0000-0000BF3F0000}"/>
    <cellStyle name="Normal 3 3 2 2 2 2 2 3" xfId="16310" xr:uid="{00000000-0005-0000-0000-0000C03F0000}"/>
    <cellStyle name="Normal 3 3 2 2 2 2 2 3 2" xfId="16311" xr:uid="{00000000-0005-0000-0000-0000C13F0000}"/>
    <cellStyle name="Normal 3 3 2 2 2 2 2 3 2 2" xfId="16312" xr:uid="{00000000-0005-0000-0000-0000C23F0000}"/>
    <cellStyle name="Normal 3 3 2 2 2 2 2 3 2 2 2" xfId="16313" xr:uid="{00000000-0005-0000-0000-0000C33F0000}"/>
    <cellStyle name="Normal 3 3 2 2 2 2 2 3 2 2 3" xfId="16314" xr:uid="{00000000-0005-0000-0000-0000C43F0000}"/>
    <cellStyle name="Normal 3 3 2 2 2 2 2 3 2 3" xfId="16315" xr:uid="{00000000-0005-0000-0000-0000C53F0000}"/>
    <cellStyle name="Normal 3 3 2 2 2 2 2 3 2 4" xfId="16316" xr:uid="{00000000-0005-0000-0000-0000C63F0000}"/>
    <cellStyle name="Normal 3 3 2 2 2 2 2 3 3" xfId="16317" xr:uid="{00000000-0005-0000-0000-0000C73F0000}"/>
    <cellStyle name="Normal 3 3 2 2 2 2 2 3 3 2" xfId="16318" xr:uid="{00000000-0005-0000-0000-0000C83F0000}"/>
    <cellStyle name="Normal 3 3 2 2 2 2 2 3 3 2 2" xfId="16319" xr:uid="{00000000-0005-0000-0000-0000C93F0000}"/>
    <cellStyle name="Normal 3 3 2 2 2 2 2 3 3 2 3" xfId="16320" xr:uid="{00000000-0005-0000-0000-0000CA3F0000}"/>
    <cellStyle name="Normal 3 3 2 2 2 2 2 3 3 3" xfId="16321" xr:uid="{00000000-0005-0000-0000-0000CB3F0000}"/>
    <cellStyle name="Normal 3 3 2 2 2 2 2 3 3 4" xfId="16322" xr:uid="{00000000-0005-0000-0000-0000CC3F0000}"/>
    <cellStyle name="Normal 3 3 2 2 2 2 2 3 4" xfId="16323" xr:uid="{00000000-0005-0000-0000-0000CD3F0000}"/>
    <cellStyle name="Normal 3 3 2 2 2 2 2 3 4 2" xfId="16324" xr:uid="{00000000-0005-0000-0000-0000CE3F0000}"/>
    <cellStyle name="Normal 3 3 2 2 2 2 2 3 4 2 2" xfId="16325" xr:uid="{00000000-0005-0000-0000-0000CF3F0000}"/>
    <cellStyle name="Normal 3 3 2 2 2 2 2 3 4 2 3" xfId="16326" xr:uid="{00000000-0005-0000-0000-0000D03F0000}"/>
    <cellStyle name="Normal 3 3 2 2 2 2 2 3 4 3" xfId="16327" xr:uid="{00000000-0005-0000-0000-0000D13F0000}"/>
    <cellStyle name="Normal 3 3 2 2 2 2 2 3 4 4" xfId="16328" xr:uid="{00000000-0005-0000-0000-0000D23F0000}"/>
    <cellStyle name="Normal 3 3 2 2 2 2 2 3 5" xfId="16329" xr:uid="{00000000-0005-0000-0000-0000D33F0000}"/>
    <cellStyle name="Normal 3 3 2 2 2 2 2 3 5 2" xfId="16330" xr:uid="{00000000-0005-0000-0000-0000D43F0000}"/>
    <cellStyle name="Normal 3 3 2 2 2 2 2 3 5 3" xfId="16331" xr:uid="{00000000-0005-0000-0000-0000D53F0000}"/>
    <cellStyle name="Normal 3 3 2 2 2 2 2 3 6" xfId="16332" xr:uid="{00000000-0005-0000-0000-0000D63F0000}"/>
    <cellStyle name="Normal 3 3 2 2 2 2 2 3 6 2" xfId="16333" xr:uid="{00000000-0005-0000-0000-0000D73F0000}"/>
    <cellStyle name="Normal 3 3 2 2 2 2 2 3 6 3" xfId="16334" xr:uid="{00000000-0005-0000-0000-0000D83F0000}"/>
    <cellStyle name="Normal 3 3 2 2 2 2 2 3 7" xfId="16335" xr:uid="{00000000-0005-0000-0000-0000D93F0000}"/>
    <cellStyle name="Normal 3 3 2 2 2 2 2 3 8" xfId="16336" xr:uid="{00000000-0005-0000-0000-0000DA3F0000}"/>
    <cellStyle name="Normal 3 3 2 2 2 2 2 3 9" xfId="16337" xr:uid="{00000000-0005-0000-0000-0000DB3F0000}"/>
    <cellStyle name="Normal 3 3 2 2 2 2 2 4" xfId="16338" xr:uid="{00000000-0005-0000-0000-0000DC3F0000}"/>
    <cellStyle name="Normal 3 3 2 2 2 2 2 4 2" xfId="16339" xr:uid="{00000000-0005-0000-0000-0000DD3F0000}"/>
    <cellStyle name="Normal 3 3 2 2 2 2 2 4 2 2" xfId="16340" xr:uid="{00000000-0005-0000-0000-0000DE3F0000}"/>
    <cellStyle name="Normal 3 3 2 2 2 2 2 4 2 3" xfId="16341" xr:uid="{00000000-0005-0000-0000-0000DF3F0000}"/>
    <cellStyle name="Normal 3 3 2 2 2 2 2 4 3" xfId="16342" xr:uid="{00000000-0005-0000-0000-0000E03F0000}"/>
    <cellStyle name="Normal 3 3 2 2 2 2 2 4 4" xfId="16343" xr:uid="{00000000-0005-0000-0000-0000E13F0000}"/>
    <cellStyle name="Normal 3 3 2 2 2 2 2 5" xfId="16344" xr:uid="{00000000-0005-0000-0000-0000E23F0000}"/>
    <cellStyle name="Normal 3 3 2 2 2 2 2 5 2" xfId="16345" xr:uid="{00000000-0005-0000-0000-0000E33F0000}"/>
    <cellStyle name="Normal 3 3 2 2 2 2 2 5 2 2" xfId="16346" xr:uid="{00000000-0005-0000-0000-0000E43F0000}"/>
    <cellStyle name="Normal 3 3 2 2 2 2 2 5 2 3" xfId="16347" xr:uid="{00000000-0005-0000-0000-0000E53F0000}"/>
    <cellStyle name="Normal 3 3 2 2 2 2 2 5 3" xfId="16348" xr:uid="{00000000-0005-0000-0000-0000E63F0000}"/>
    <cellStyle name="Normal 3 3 2 2 2 2 2 5 4" xfId="16349" xr:uid="{00000000-0005-0000-0000-0000E73F0000}"/>
    <cellStyle name="Normal 3 3 2 2 2 2 2 6" xfId="16350" xr:uid="{00000000-0005-0000-0000-0000E83F0000}"/>
    <cellStyle name="Normal 3 3 2 2 2 2 2 6 2" xfId="16351" xr:uid="{00000000-0005-0000-0000-0000E93F0000}"/>
    <cellStyle name="Normal 3 3 2 2 2 2 2 6 2 2" xfId="16352" xr:uid="{00000000-0005-0000-0000-0000EA3F0000}"/>
    <cellStyle name="Normal 3 3 2 2 2 2 2 6 2 3" xfId="16353" xr:uid="{00000000-0005-0000-0000-0000EB3F0000}"/>
    <cellStyle name="Normal 3 3 2 2 2 2 2 6 3" xfId="16354" xr:uid="{00000000-0005-0000-0000-0000EC3F0000}"/>
    <cellStyle name="Normal 3 3 2 2 2 2 2 6 4" xfId="16355" xr:uid="{00000000-0005-0000-0000-0000ED3F0000}"/>
    <cellStyle name="Normal 3 3 2 2 2 2 2 7" xfId="16356" xr:uid="{00000000-0005-0000-0000-0000EE3F0000}"/>
    <cellStyle name="Normal 3 3 2 2 2 2 2 7 2" xfId="16357" xr:uid="{00000000-0005-0000-0000-0000EF3F0000}"/>
    <cellStyle name="Normal 3 3 2 2 2 2 2 7 3" xfId="16358" xr:uid="{00000000-0005-0000-0000-0000F03F0000}"/>
    <cellStyle name="Normal 3 3 2 2 2 2 2 8" xfId="16359" xr:uid="{00000000-0005-0000-0000-0000F13F0000}"/>
    <cellStyle name="Normal 3 3 2 2 2 2 2 8 2" xfId="16360" xr:uid="{00000000-0005-0000-0000-0000F23F0000}"/>
    <cellStyle name="Normal 3 3 2 2 2 2 2 8 3" xfId="16361" xr:uid="{00000000-0005-0000-0000-0000F33F0000}"/>
    <cellStyle name="Normal 3 3 2 2 2 2 2 9" xfId="16362" xr:uid="{00000000-0005-0000-0000-0000F43F0000}"/>
    <cellStyle name="Normal 3 3 2 2 2 2 3" xfId="16363" xr:uid="{00000000-0005-0000-0000-0000F53F0000}"/>
    <cellStyle name="Normal 3 3 2 2 2 2 3 10" xfId="16364" xr:uid="{00000000-0005-0000-0000-0000F63F0000}"/>
    <cellStyle name="Normal 3 3 2 2 2 2 3 11" xfId="16365" xr:uid="{00000000-0005-0000-0000-0000F73F0000}"/>
    <cellStyle name="Normal 3 3 2 2 2 2 3 2" xfId="16366" xr:uid="{00000000-0005-0000-0000-0000F83F0000}"/>
    <cellStyle name="Normal 3 3 2 2 2 2 3 2 10" xfId="16367" xr:uid="{00000000-0005-0000-0000-0000F93F0000}"/>
    <cellStyle name="Normal 3 3 2 2 2 2 3 2 2" xfId="16368" xr:uid="{00000000-0005-0000-0000-0000FA3F0000}"/>
    <cellStyle name="Normal 3 3 2 2 2 2 3 2 2 2" xfId="16369" xr:uid="{00000000-0005-0000-0000-0000FB3F0000}"/>
    <cellStyle name="Normal 3 3 2 2 2 2 3 2 2 2 2" xfId="16370" xr:uid="{00000000-0005-0000-0000-0000FC3F0000}"/>
    <cellStyle name="Normal 3 3 2 2 2 2 3 2 2 2 3" xfId="16371" xr:uid="{00000000-0005-0000-0000-0000FD3F0000}"/>
    <cellStyle name="Normal 3 3 2 2 2 2 3 2 2 3" xfId="16372" xr:uid="{00000000-0005-0000-0000-0000FE3F0000}"/>
    <cellStyle name="Normal 3 3 2 2 2 2 3 2 2 4" xfId="16373" xr:uid="{00000000-0005-0000-0000-0000FF3F0000}"/>
    <cellStyle name="Normal 3 3 2 2 2 2 3 2 3" xfId="16374" xr:uid="{00000000-0005-0000-0000-000000400000}"/>
    <cellStyle name="Normal 3 3 2 2 2 2 3 2 3 2" xfId="16375" xr:uid="{00000000-0005-0000-0000-000001400000}"/>
    <cellStyle name="Normal 3 3 2 2 2 2 3 2 3 2 2" xfId="16376" xr:uid="{00000000-0005-0000-0000-000002400000}"/>
    <cellStyle name="Normal 3 3 2 2 2 2 3 2 3 2 3" xfId="16377" xr:uid="{00000000-0005-0000-0000-000003400000}"/>
    <cellStyle name="Normal 3 3 2 2 2 2 3 2 3 3" xfId="16378" xr:uid="{00000000-0005-0000-0000-000004400000}"/>
    <cellStyle name="Normal 3 3 2 2 2 2 3 2 3 4" xfId="16379" xr:uid="{00000000-0005-0000-0000-000005400000}"/>
    <cellStyle name="Normal 3 3 2 2 2 2 3 2 4" xfId="16380" xr:uid="{00000000-0005-0000-0000-000006400000}"/>
    <cellStyle name="Normal 3 3 2 2 2 2 3 2 4 2" xfId="16381" xr:uid="{00000000-0005-0000-0000-000007400000}"/>
    <cellStyle name="Normal 3 3 2 2 2 2 3 2 4 2 2" xfId="16382" xr:uid="{00000000-0005-0000-0000-000008400000}"/>
    <cellStyle name="Normal 3 3 2 2 2 2 3 2 4 2 3" xfId="16383" xr:uid="{00000000-0005-0000-0000-000009400000}"/>
    <cellStyle name="Normal 3 3 2 2 2 2 3 2 4 3" xfId="16384" xr:uid="{00000000-0005-0000-0000-00000A400000}"/>
    <cellStyle name="Normal 3 3 2 2 2 2 3 2 4 4" xfId="16385" xr:uid="{00000000-0005-0000-0000-00000B400000}"/>
    <cellStyle name="Normal 3 3 2 2 2 2 3 2 5" xfId="16386" xr:uid="{00000000-0005-0000-0000-00000C400000}"/>
    <cellStyle name="Normal 3 3 2 2 2 2 3 2 5 2" xfId="16387" xr:uid="{00000000-0005-0000-0000-00000D400000}"/>
    <cellStyle name="Normal 3 3 2 2 2 2 3 2 5 2 2" xfId="16388" xr:uid="{00000000-0005-0000-0000-00000E400000}"/>
    <cellStyle name="Normal 3 3 2 2 2 2 3 2 5 2 3" xfId="16389" xr:uid="{00000000-0005-0000-0000-00000F400000}"/>
    <cellStyle name="Normal 3 3 2 2 2 2 3 2 5 3" xfId="16390" xr:uid="{00000000-0005-0000-0000-000010400000}"/>
    <cellStyle name="Normal 3 3 2 2 2 2 3 2 5 4" xfId="16391" xr:uid="{00000000-0005-0000-0000-000011400000}"/>
    <cellStyle name="Normal 3 3 2 2 2 2 3 2 6" xfId="16392" xr:uid="{00000000-0005-0000-0000-000012400000}"/>
    <cellStyle name="Normal 3 3 2 2 2 2 3 2 6 2" xfId="16393" xr:uid="{00000000-0005-0000-0000-000013400000}"/>
    <cellStyle name="Normal 3 3 2 2 2 2 3 2 6 3" xfId="16394" xr:uid="{00000000-0005-0000-0000-000014400000}"/>
    <cellStyle name="Normal 3 3 2 2 2 2 3 2 7" xfId="16395" xr:uid="{00000000-0005-0000-0000-000015400000}"/>
    <cellStyle name="Normal 3 3 2 2 2 2 3 2 7 2" xfId="16396" xr:uid="{00000000-0005-0000-0000-000016400000}"/>
    <cellStyle name="Normal 3 3 2 2 2 2 3 2 7 3" xfId="16397" xr:uid="{00000000-0005-0000-0000-000017400000}"/>
    <cellStyle name="Normal 3 3 2 2 2 2 3 2 8" xfId="16398" xr:uid="{00000000-0005-0000-0000-000018400000}"/>
    <cellStyle name="Normal 3 3 2 2 2 2 3 2 9" xfId="16399" xr:uid="{00000000-0005-0000-0000-000019400000}"/>
    <cellStyle name="Normal 3 3 2 2 2 2 3 3" xfId="16400" xr:uid="{00000000-0005-0000-0000-00001A400000}"/>
    <cellStyle name="Normal 3 3 2 2 2 2 3 3 2" xfId="16401" xr:uid="{00000000-0005-0000-0000-00001B400000}"/>
    <cellStyle name="Normal 3 3 2 2 2 2 3 3 2 2" xfId="16402" xr:uid="{00000000-0005-0000-0000-00001C400000}"/>
    <cellStyle name="Normal 3 3 2 2 2 2 3 3 2 2 2" xfId="16403" xr:uid="{00000000-0005-0000-0000-00001D400000}"/>
    <cellStyle name="Normal 3 3 2 2 2 2 3 3 2 2 3" xfId="16404" xr:uid="{00000000-0005-0000-0000-00001E400000}"/>
    <cellStyle name="Normal 3 3 2 2 2 2 3 3 2 3" xfId="16405" xr:uid="{00000000-0005-0000-0000-00001F400000}"/>
    <cellStyle name="Normal 3 3 2 2 2 2 3 3 2 4" xfId="16406" xr:uid="{00000000-0005-0000-0000-000020400000}"/>
    <cellStyle name="Normal 3 3 2 2 2 2 3 3 3" xfId="16407" xr:uid="{00000000-0005-0000-0000-000021400000}"/>
    <cellStyle name="Normal 3 3 2 2 2 2 3 3 3 2" xfId="16408" xr:uid="{00000000-0005-0000-0000-000022400000}"/>
    <cellStyle name="Normal 3 3 2 2 2 2 3 3 3 2 2" xfId="16409" xr:uid="{00000000-0005-0000-0000-000023400000}"/>
    <cellStyle name="Normal 3 3 2 2 2 2 3 3 3 2 3" xfId="16410" xr:uid="{00000000-0005-0000-0000-000024400000}"/>
    <cellStyle name="Normal 3 3 2 2 2 2 3 3 3 3" xfId="16411" xr:uid="{00000000-0005-0000-0000-000025400000}"/>
    <cellStyle name="Normal 3 3 2 2 2 2 3 3 3 4" xfId="16412" xr:uid="{00000000-0005-0000-0000-000026400000}"/>
    <cellStyle name="Normal 3 3 2 2 2 2 3 3 4" xfId="16413" xr:uid="{00000000-0005-0000-0000-000027400000}"/>
    <cellStyle name="Normal 3 3 2 2 2 2 3 3 4 2" xfId="16414" xr:uid="{00000000-0005-0000-0000-000028400000}"/>
    <cellStyle name="Normal 3 3 2 2 2 2 3 3 4 2 2" xfId="16415" xr:uid="{00000000-0005-0000-0000-000029400000}"/>
    <cellStyle name="Normal 3 3 2 2 2 2 3 3 4 2 3" xfId="16416" xr:uid="{00000000-0005-0000-0000-00002A400000}"/>
    <cellStyle name="Normal 3 3 2 2 2 2 3 3 4 3" xfId="16417" xr:uid="{00000000-0005-0000-0000-00002B400000}"/>
    <cellStyle name="Normal 3 3 2 2 2 2 3 3 4 4" xfId="16418" xr:uid="{00000000-0005-0000-0000-00002C400000}"/>
    <cellStyle name="Normal 3 3 2 2 2 2 3 3 5" xfId="16419" xr:uid="{00000000-0005-0000-0000-00002D400000}"/>
    <cellStyle name="Normal 3 3 2 2 2 2 3 3 5 2" xfId="16420" xr:uid="{00000000-0005-0000-0000-00002E400000}"/>
    <cellStyle name="Normal 3 3 2 2 2 2 3 3 5 3" xfId="16421" xr:uid="{00000000-0005-0000-0000-00002F400000}"/>
    <cellStyle name="Normal 3 3 2 2 2 2 3 3 6" xfId="16422" xr:uid="{00000000-0005-0000-0000-000030400000}"/>
    <cellStyle name="Normal 3 3 2 2 2 2 3 3 6 2" xfId="16423" xr:uid="{00000000-0005-0000-0000-000031400000}"/>
    <cellStyle name="Normal 3 3 2 2 2 2 3 3 6 3" xfId="16424" xr:uid="{00000000-0005-0000-0000-000032400000}"/>
    <cellStyle name="Normal 3 3 2 2 2 2 3 3 7" xfId="16425" xr:uid="{00000000-0005-0000-0000-000033400000}"/>
    <cellStyle name="Normal 3 3 2 2 2 2 3 3 8" xfId="16426" xr:uid="{00000000-0005-0000-0000-000034400000}"/>
    <cellStyle name="Normal 3 3 2 2 2 2 3 3 9" xfId="16427" xr:uid="{00000000-0005-0000-0000-000035400000}"/>
    <cellStyle name="Normal 3 3 2 2 2 2 3 4" xfId="16428" xr:uid="{00000000-0005-0000-0000-000036400000}"/>
    <cellStyle name="Normal 3 3 2 2 2 2 3 4 2" xfId="16429" xr:uid="{00000000-0005-0000-0000-000037400000}"/>
    <cellStyle name="Normal 3 3 2 2 2 2 3 4 2 2" xfId="16430" xr:uid="{00000000-0005-0000-0000-000038400000}"/>
    <cellStyle name="Normal 3 3 2 2 2 2 3 4 2 3" xfId="16431" xr:uid="{00000000-0005-0000-0000-000039400000}"/>
    <cellStyle name="Normal 3 3 2 2 2 2 3 4 3" xfId="16432" xr:uid="{00000000-0005-0000-0000-00003A400000}"/>
    <cellStyle name="Normal 3 3 2 2 2 2 3 4 4" xfId="16433" xr:uid="{00000000-0005-0000-0000-00003B400000}"/>
    <cellStyle name="Normal 3 3 2 2 2 2 3 5" xfId="16434" xr:uid="{00000000-0005-0000-0000-00003C400000}"/>
    <cellStyle name="Normal 3 3 2 2 2 2 3 5 2" xfId="16435" xr:uid="{00000000-0005-0000-0000-00003D400000}"/>
    <cellStyle name="Normal 3 3 2 2 2 2 3 5 2 2" xfId="16436" xr:uid="{00000000-0005-0000-0000-00003E400000}"/>
    <cellStyle name="Normal 3 3 2 2 2 2 3 5 2 3" xfId="16437" xr:uid="{00000000-0005-0000-0000-00003F400000}"/>
    <cellStyle name="Normal 3 3 2 2 2 2 3 5 3" xfId="16438" xr:uid="{00000000-0005-0000-0000-000040400000}"/>
    <cellStyle name="Normal 3 3 2 2 2 2 3 5 4" xfId="16439" xr:uid="{00000000-0005-0000-0000-000041400000}"/>
    <cellStyle name="Normal 3 3 2 2 2 2 3 6" xfId="16440" xr:uid="{00000000-0005-0000-0000-000042400000}"/>
    <cellStyle name="Normal 3 3 2 2 2 2 3 6 2" xfId="16441" xr:uid="{00000000-0005-0000-0000-000043400000}"/>
    <cellStyle name="Normal 3 3 2 2 2 2 3 6 2 2" xfId="16442" xr:uid="{00000000-0005-0000-0000-000044400000}"/>
    <cellStyle name="Normal 3 3 2 2 2 2 3 6 2 3" xfId="16443" xr:uid="{00000000-0005-0000-0000-000045400000}"/>
    <cellStyle name="Normal 3 3 2 2 2 2 3 6 3" xfId="16444" xr:uid="{00000000-0005-0000-0000-000046400000}"/>
    <cellStyle name="Normal 3 3 2 2 2 2 3 6 4" xfId="16445" xr:uid="{00000000-0005-0000-0000-000047400000}"/>
    <cellStyle name="Normal 3 3 2 2 2 2 3 7" xfId="16446" xr:uid="{00000000-0005-0000-0000-000048400000}"/>
    <cellStyle name="Normal 3 3 2 2 2 2 3 7 2" xfId="16447" xr:uid="{00000000-0005-0000-0000-000049400000}"/>
    <cellStyle name="Normal 3 3 2 2 2 2 3 7 3" xfId="16448" xr:uid="{00000000-0005-0000-0000-00004A400000}"/>
    <cellStyle name="Normal 3 3 2 2 2 2 3 8" xfId="16449" xr:uid="{00000000-0005-0000-0000-00004B400000}"/>
    <cellStyle name="Normal 3 3 2 2 2 2 3 8 2" xfId="16450" xr:uid="{00000000-0005-0000-0000-00004C400000}"/>
    <cellStyle name="Normal 3 3 2 2 2 2 3 8 3" xfId="16451" xr:uid="{00000000-0005-0000-0000-00004D400000}"/>
    <cellStyle name="Normal 3 3 2 2 2 2 3 9" xfId="16452" xr:uid="{00000000-0005-0000-0000-00004E400000}"/>
    <cellStyle name="Normal 3 3 2 2 2 2 4" xfId="16453" xr:uid="{00000000-0005-0000-0000-00004F400000}"/>
    <cellStyle name="Normal 3 3 2 2 2 2 4 10" xfId="16454" xr:uid="{00000000-0005-0000-0000-000050400000}"/>
    <cellStyle name="Normal 3 3 2 2 2 2 4 2" xfId="16455" xr:uid="{00000000-0005-0000-0000-000051400000}"/>
    <cellStyle name="Normal 3 3 2 2 2 2 4 2 2" xfId="16456" xr:uid="{00000000-0005-0000-0000-000052400000}"/>
    <cellStyle name="Normal 3 3 2 2 2 2 4 2 2 2" xfId="16457" xr:uid="{00000000-0005-0000-0000-000053400000}"/>
    <cellStyle name="Normal 3 3 2 2 2 2 4 2 2 3" xfId="16458" xr:uid="{00000000-0005-0000-0000-000054400000}"/>
    <cellStyle name="Normal 3 3 2 2 2 2 4 2 3" xfId="16459" xr:uid="{00000000-0005-0000-0000-000055400000}"/>
    <cellStyle name="Normal 3 3 2 2 2 2 4 2 4" xfId="16460" xr:uid="{00000000-0005-0000-0000-000056400000}"/>
    <cellStyle name="Normal 3 3 2 2 2 2 4 3" xfId="16461" xr:uid="{00000000-0005-0000-0000-000057400000}"/>
    <cellStyle name="Normal 3 3 2 2 2 2 4 3 2" xfId="16462" xr:uid="{00000000-0005-0000-0000-000058400000}"/>
    <cellStyle name="Normal 3 3 2 2 2 2 4 3 2 2" xfId="16463" xr:uid="{00000000-0005-0000-0000-000059400000}"/>
    <cellStyle name="Normal 3 3 2 2 2 2 4 3 2 3" xfId="16464" xr:uid="{00000000-0005-0000-0000-00005A400000}"/>
    <cellStyle name="Normal 3 3 2 2 2 2 4 3 3" xfId="16465" xr:uid="{00000000-0005-0000-0000-00005B400000}"/>
    <cellStyle name="Normal 3 3 2 2 2 2 4 3 4" xfId="16466" xr:uid="{00000000-0005-0000-0000-00005C400000}"/>
    <cellStyle name="Normal 3 3 2 2 2 2 4 4" xfId="16467" xr:uid="{00000000-0005-0000-0000-00005D400000}"/>
    <cellStyle name="Normal 3 3 2 2 2 2 4 4 2" xfId="16468" xr:uid="{00000000-0005-0000-0000-00005E400000}"/>
    <cellStyle name="Normal 3 3 2 2 2 2 4 4 2 2" xfId="16469" xr:uid="{00000000-0005-0000-0000-00005F400000}"/>
    <cellStyle name="Normal 3 3 2 2 2 2 4 4 2 3" xfId="16470" xr:uid="{00000000-0005-0000-0000-000060400000}"/>
    <cellStyle name="Normal 3 3 2 2 2 2 4 4 3" xfId="16471" xr:uid="{00000000-0005-0000-0000-000061400000}"/>
    <cellStyle name="Normal 3 3 2 2 2 2 4 4 4" xfId="16472" xr:uid="{00000000-0005-0000-0000-000062400000}"/>
    <cellStyle name="Normal 3 3 2 2 2 2 4 5" xfId="16473" xr:uid="{00000000-0005-0000-0000-000063400000}"/>
    <cellStyle name="Normal 3 3 2 2 2 2 4 5 2" xfId="16474" xr:uid="{00000000-0005-0000-0000-000064400000}"/>
    <cellStyle name="Normal 3 3 2 2 2 2 4 5 2 2" xfId="16475" xr:uid="{00000000-0005-0000-0000-000065400000}"/>
    <cellStyle name="Normal 3 3 2 2 2 2 4 5 2 3" xfId="16476" xr:uid="{00000000-0005-0000-0000-000066400000}"/>
    <cellStyle name="Normal 3 3 2 2 2 2 4 5 3" xfId="16477" xr:uid="{00000000-0005-0000-0000-000067400000}"/>
    <cellStyle name="Normal 3 3 2 2 2 2 4 5 4" xfId="16478" xr:uid="{00000000-0005-0000-0000-000068400000}"/>
    <cellStyle name="Normal 3 3 2 2 2 2 4 6" xfId="16479" xr:uid="{00000000-0005-0000-0000-000069400000}"/>
    <cellStyle name="Normal 3 3 2 2 2 2 4 6 2" xfId="16480" xr:uid="{00000000-0005-0000-0000-00006A400000}"/>
    <cellStyle name="Normal 3 3 2 2 2 2 4 6 3" xfId="16481" xr:uid="{00000000-0005-0000-0000-00006B400000}"/>
    <cellStyle name="Normal 3 3 2 2 2 2 4 7" xfId="16482" xr:uid="{00000000-0005-0000-0000-00006C400000}"/>
    <cellStyle name="Normal 3 3 2 2 2 2 4 7 2" xfId="16483" xr:uid="{00000000-0005-0000-0000-00006D400000}"/>
    <cellStyle name="Normal 3 3 2 2 2 2 4 7 3" xfId="16484" xr:uid="{00000000-0005-0000-0000-00006E400000}"/>
    <cellStyle name="Normal 3 3 2 2 2 2 4 8" xfId="16485" xr:uid="{00000000-0005-0000-0000-00006F400000}"/>
    <cellStyle name="Normal 3 3 2 2 2 2 4 9" xfId="16486" xr:uid="{00000000-0005-0000-0000-000070400000}"/>
    <cellStyle name="Normal 3 3 2 2 2 2 5" xfId="16487" xr:uid="{00000000-0005-0000-0000-000071400000}"/>
    <cellStyle name="Normal 3 3 2 2 2 2 5 2" xfId="16488" xr:uid="{00000000-0005-0000-0000-000072400000}"/>
    <cellStyle name="Normal 3 3 2 2 2 2 5 2 2" xfId="16489" xr:uid="{00000000-0005-0000-0000-000073400000}"/>
    <cellStyle name="Normal 3 3 2 2 2 2 5 2 2 2" xfId="16490" xr:uid="{00000000-0005-0000-0000-000074400000}"/>
    <cellStyle name="Normal 3 3 2 2 2 2 5 2 2 3" xfId="16491" xr:uid="{00000000-0005-0000-0000-000075400000}"/>
    <cellStyle name="Normal 3 3 2 2 2 2 5 2 3" xfId="16492" xr:uid="{00000000-0005-0000-0000-000076400000}"/>
    <cellStyle name="Normal 3 3 2 2 2 2 5 2 4" xfId="16493" xr:uid="{00000000-0005-0000-0000-000077400000}"/>
    <cellStyle name="Normal 3 3 2 2 2 2 5 3" xfId="16494" xr:uid="{00000000-0005-0000-0000-000078400000}"/>
    <cellStyle name="Normal 3 3 2 2 2 2 5 3 2" xfId="16495" xr:uid="{00000000-0005-0000-0000-000079400000}"/>
    <cellStyle name="Normal 3 3 2 2 2 2 5 3 2 2" xfId="16496" xr:uid="{00000000-0005-0000-0000-00007A400000}"/>
    <cellStyle name="Normal 3 3 2 2 2 2 5 3 2 3" xfId="16497" xr:uid="{00000000-0005-0000-0000-00007B400000}"/>
    <cellStyle name="Normal 3 3 2 2 2 2 5 3 3" xfId="16498" xr:uid="{00000000-0005-0000-0000-00007C400000}"/>
    <cellStyle name="Normal 3 3 2 2 2 2 5 3 4" xfId="16499" xr:uid="{00000000-0005-0000-0000-00007D400000}"/>
    <cellStyle name="Normal 3 3 2 2 2 2 5 4" xfId="16500" xr:uid="{00000000-0005-0000-0000-00007E400000}"/>
    <cellStyle name="Normal 3 3 2 2 2 2 5 4 2" xfId="16501" xr:uid="{00000000-0005-0000-0000-00007F400000}"/>
    <cellStyle name="Normal 3 3 2 2 2 2 5 4 2 2" xfId="16502" xr:uid="{00000000-0005-0000-0000-000080400000}"/>
    <cellStyle name="Normal 3 3 2 2 2 2 5 4 2 3" xfId="16503" xr:uid="{00000000-0005-0000-0000-000081400000}"/>
    <cellStyle name="Normal 3 3 2 2 2 2 5 4 3" xfId="16504" xr:uid="{00000000-0005-0000-0000-000082400000}"/>
    <cellStyle name="Normal 3 3 2 2 2 2 5 4 4" xfId="16505" xr:uid="{00000000-0005-0000-0000-000083400000}"/>
    <cellStyle name="Normal 3 3 2 2 2 2 5 5" xfId="16506" xr:uid="{00000000-0005-0000-0000-000084400000}"/>
    <cellStyle name="Normal 3 3 2 2 2 2 5 5 2" xfId="16507" xr:uid="{00000000-0005-0000-0000-000085400000}"/>
    <cellStyle name="Normal 3 3 2 2 2 2 5 5 3" xfId="16508" xr:uid="{00000000-0005-0000-0000-000086400000}"/>
    <cellStyle name="Normal 3 3 2 2 2 2 5 6" xfId="16509" xr:uid="{00000000-0005-0000-0000-000087400000}"/>
    <cellStyle name="Normal 3 3 2 2 2 2 5 6 2" xfId="16510" xr:uid="{00000000-0005-0000-0000-000088400000}"/>
    <cellStyle name="Normal 3 3 2 2 2 2 5 6 3" xfId="16511" xr:uid="{00000000-0005-0000-0000-000089400000}"/>
    <cellStyle name="Normal 3 3 2 2 2 2 5 7" xfId="16512" xr:uid="{00000000-0005-0000-0000-00008A400000}"/>
    <cellStyle name="Normal 3 3 2 2 2 2 5 8" xfId="16513" xr:uid="{00000000-0005-0000-0000-00008B400000}"/>
    <cellStyle name="Normal 3 3 2 2 2 2 5 9" xfId="16514" xr:uid="{00000000-0005-0000-0000-00008C400000}"/>
    <cellStyle name="Normal 3 3 2 2 2 2 6" xfId="16515" xr:uid="{00000000-0005-0000-0000-00008D400000}"/>
    <cellStyle name="Normal 3 3 2 2 2 2 6 2" xfId="16516" xr:uid="{00000000-0005-0000-0000-00008E400000}"/>
    <cellStyle name="Normal 3 3 2 2 2 2 6 2 2" xfId="16517" xr:uid="{00000000-0005-0000-0000-00008F400000}"/>
    <cellStyle name="Normal 3 3 2 2 2 2 6 2 3" xfId="16518" xr:uid="{00000000-0005-0000-0000-000090400000}"/>
    <cellStyle name="Normal 3 3 2 2 2 2 6 3" xfId="16519" xr:uid="{00000000-0005-0000-0000-000091400000}"/>
    <cellStyle name="Normal 3 3 2 2 2 2 6 4" xfId="16520" xr:uid="{00000000-0005-0000-0000-000092400000}"/>
    <cellStyle name="Normal 3 3 2 2 2 2 7" xfId="16521" xr:uid="{00000000-0005-0000-0000-000093400000}"/>
    <cellStyle name="Normal 3 3 2 2 2 2 7 2" xfId="16522" xr:uid="{00000000-0005-0000-0000-000094400000}"/>
    <cellStyle name="Normal 3 3 2 2 2 2 7 2 2" xfId="16523" xr:uid="{00000000-0005-0000-0000-000095400000}"/>
    <cellStyle name="Normal 3 3 2 2 2 2 7 2 3" xfId="16524" xr:uid="{00000000-0005-0000-0000-000096400000}"/>
    <cellStyle name="Normal 3 3 2 2 2 2 7 3" xfId="16525" xr:uid="{00000000-0005-0000-0000-000097400000}"/>
    <cellStyle name="Normal 3 3 2 2 2 2 7 4" xfId="16526" xr:uid="{00000000-0005-0000-0000-000098400000}"/>
    <cellStyle name="Normal 3 3 2 2 2 2 8" xfId="16527" xr:uid="{00000000-0005-0000-0000-000099400000}"/>
    <cellStyle name="Normal 3 3 2 2 2 2 8 2" xfId="16528" xr:uid="{00000000-0005-0000-0000-00009A400000}"/>
    <cellStyle name="Normal 3 3 2 2 2 2 8 2 2" xfId="16529" xr:uid="{00000000-0005-0000-0000-00009B400000}"/>
    <cellStyle name="Normal 3 3 2 2 2 2 8 2 3" xfId="16530" xr:uid="{00000000-0005-0000-0000-00009C400000}"/>
    <cellStyle name="Normal 3 3 2 2 2 2 8 3" xfId="16531" xr:uid="{00000000-0005-0000-0000-00009D400000}"/>
    <cellStyle name="Normal 3 3 2 2 2 2 8 4" xfId="16532" xr:uid="{00000000-0005-0000-0000-00009E400000}"/>
    <cellStyle name="Normal 3 3 2 2 2 2 9" xfId="16533" xr:uid="{00000000-0005-0000-0000-00009F400000}"/>
    <cellStyle name="Normal 3 3 2 2 2 2 9 2" xfId="16534" xr:uid="{00000000-0005-0000-0000-0000A0400000}"/>
    <cellStyle name="Normal 3 3 2 2 2 2 9 3" xfId="16535" xr:uid="{00000000-0005-0000-0000-0000A1400000}"/>
    <cellStyle name="Normal 3 3 2 2 2 3" xfId="16536" xr:uid="{00000000-0005-0000-0000-0000A2400000}"/>
    <cellStyle name="Normal 3 3 2 2 2 3 10" xfId="16537" xr:uid="{00000000-0005-0000-0000-0000A3400000}"/>
    <cellStyle name="Normal 3 3 2 2 2 3 11" xfId="16538" xr:uid="{00000000-0005-0000-0000-0000A4400000}"/>
    <cellStyle name="Normal 3 3 2 2 2 3 2" xfId="16539" xr:uid="{00000000-0005-0000-0000-0000A5400000}"/>
    <cellStyle name="Normal 3 3 2 2 2 3 2 10" xfId="16540" xr:uid="{00000000-0005-0000-0000-0000A6400000}"/>
    <cellStyle name="Normal 3 3 2 2 2 3 2 2" xfId="16541" xr:uid="{00000000-0005-0000-0000-0000A7400000}"/>
    <cellStyle name="Normal 3 3 2 2 2 3 2 2 2" xfId="16542" xr:uid="{00000000-0005-0000-0000-0000A8400000}"/>
    <cellStyle name="Normal 3 3 2 2 2 3 2 2 2 2" xfId="16543" xr:uid="{00000000-0005-0000-0000-0000A9400000}"/>
    <cellStyle name="Normal 3 3 2 2 2 3 2 2 2 3" xfId="16544" xr:uid="{00000000-0005-0000-0000-0000AA400000}"/>
    <cellStyle name="Normal 3 3 2 2 2 3 2 2 3" xfId="16545" xr:uid="{00000000-0005-0000-0000-0000AB400000}"/>
    <cellStyle name="Normal 3 3 2 2 2 3 2 2 4" xfId="16546" xr:uid="{00000000-0005-0000-0000-0000AC400000}"/>
    <cellStyle name="Normal 3 3 2 2 2 3 2 3" xfId="16547" xr:uid="{00000000-0005-0000-0000-0000AD400000}"/>
    <cellStyle name="Normal 3 3 2 2 2 3 2 3 2" xfId="16548" xr:uid="{00000000-0005-0000-0000-0000AE400000}"/>
    <cellStyle name="Normal 3 3 2 2 2 3 2 3 2 2" xfId="16549" xr:uid="{00000000-0005-0000-0000-0000AF400000}"/>
    <cellStyle name="Normal 3 3 2 2 2 3 2 3 2 3" xfId="16550" xr:uid="{00000000-0005-0000-0000-0000B0400000}"/>
    <cellStyle name="Normal 3 3 2 2 2 3 2 3 3" xfId="16551" xr:uid="{00000000-0005-0000-0000-0000B1400000}"/>
    <cellStyle name="Normal 3 3 2 2 2 3 2 3 4" xfId="16552" xr:uid="{00000000-0005-0000-0000-0000B2400000}"/>
    <cellStyle name="Normal 3 3 2 2 2 3 2 4" xfId="16553" xr:uid="{00000000-0005-0000-0000-0000B3400000}"/>
    <cellStyle name="Normal 3 3 2 2 2 3 2 4 2" xfId="16554" xr:uid="{00000000-0005-0000-0000-0000B4400000}"/>
    <cellStyle name="Normal 3 3 2 2 2 3 2 4 2 2" xfId="16555" xr:uid="{00000000-0005-0000-0000-0000B5400000}"/>
    <cellStyle name="Normal 3 3 2 2 2 3 2 4 2 3" xfId="16556" xr:uid="{00000000-0005-0000-0000-0000B6400000}"/>
    <cellStyle name="Normal 3 3 2 2 2 3 2 4 3" xfId="16557" xr:uid="{00000000-0005-0000-0000-0000B7400000}"/>
    <cellStyle name="Normal 3 3 2 2 2 3 2 4 4" xfId="16558" xr:uid="{00000000-0005-0000-0000-0000B8400000}"/>
    <cellStyle name="Normal 3 3 2 2 2 3 2 5" xfId="16559" xr:uid="{00000000-0005-0000-0000-0000B9400000}"/>
    <cellStyle name="Normal 3 3 2 2 2 3 2 5 2" xfId="16560" xr:uid="{00000000-0005-0000-0000-0000BA400000}"/>
    <cellStyle name="Normal 3 3 2 2 2 3 2 5 2 2" xfId="16561" xr:uid="{00000000-0005-0000-0000-0000BB400000}"/>
    <cellStyle name="Normal 3 3 2 2 2 3 2 5 2 3" xfId="16562" xr:uid="{00000000-0005-0000-0000-0000BC400000}"/>
    <cellStyle name="Normal 3 3 2 2 2 3 2 5 3" xfId="16563" xr:uid="{00000000-0005-0000-0000-0000BD400000}"/>
    <cellStyle name="Normal 3 3 2 2 2 3 2 5 4" xfId="16564" xr:uid="{00000000-0005-0000-0000-0000BE400000}"/>
    <cellStyle name="Normal 3 3 2 2 2 3 2 6" xfId="16565" xr:uid="{00000000-0005-0000-0000-0000BF400000}"/>
    <cellStyle name="Normal 3 3 2 2 2 3 2 6 2" xfId="16566" xr:uid="{00000000-0005-0000-0000-0000C0400000}"/>
    <cellStyle name="Normal 3 3 2 2 2 3 2 6 3" xfId="16567" xr:uid="{00000000-0005-0000-0000-0000C1400000}"/>
    <cellStyle name="Normal 3 3 2 2 2 3 2 7" xfId="16568" xr:uid="{00000000-0005-0000-0000-0000C2400000}"/>
    <cellStyle name="Normal 3 3 2 2 2 3 2 7 2" xfId="16569" xr:uid="{00000000-0005-0000-0000-0000C3400000}"/>
    <cellStyle name="Normal 3 3 2 2 2 3 2 7 3" xfId="16570" xr:uid="{00000000-0005-0000-0000-0000C4400000}"/>
    <cellStyle name="Normal 3 3 2 2 2 3 2 8" xfId="16571" xr:uid="{00000000-0005-0000-0000-0000C5400000}"/>
    <cellStyle name="Normal 3 3 2 2 2 3 2 9" xfId="16572" xr:uid="{00000000-0005-0000-0000-0000C6400000}"/>
    <cellStyle name="Normal 3 3 2 2 2 3 3" xfId="16573" xr:uid="{00000000-0005-0000-0000-0000C7400000}"/>
    <cellStyle name="Normal 3 3 2 2 2 3 3 2" xfId="16574" xr:uid="{00000000-0005-0000-0000-0000C8400000}"/>
    <cellStyle name="Normal 3 3 2 2 2 3 3 2 2" xfId="16575" xr:uid="{00000000-0005-0000-0000-0000C9400000}"/>
    <cellStyle name="Normal 3 3 2 2 2 3 3 2 2 2" xfId="16576" xr:uid="{00000000-0005-0000-0000-0000CA400000}"/>
    <cellStyle name="Normal 3 3 2 2 2 3 3 2 2 3" xfId="16577" xr:uid="{00000000-0005-0000-0000-0000CB400000}"/>
    <cellStyle name="Normal 3 3 2 2 2 3 3 2 3" xfId="16578" xr:uid="{00000000-0005-0000-0000-0000CC400000}"/>
    <cellStyle name="Normal 3 3 2 2 2 3 3 2 4" xfId="16579" xr:uid="{00000000-0005-0000-0000-0000CD400000}"/>
    <cellStyle name="Normal 3 3 2 2 2 3 3 3" xfId="16580" xr:uid="{00000000-0005-0000-0000-0000CE400000}"/>
    <cellStyle name="Normal 3 3 2 2 2 3 3 3 2" xfId="16581" xr:uid="{00000000-0005-0000-0000-0000CF400000}"/>
    <cellStyle name="Normal 3 3 2 2 2 3 3 3 2 2" xfId="16582" xr:uid="{00000000-0005-0000-0000-0000D0400000}"/>
    <cellStyle name="Normal 3 3 2 2 2 3 3 3 2 3" xfId="16583" xr:uid="{00000000-0005-0000-0000-0000D1400000}"/>
    <cellStyle name="Normal 3 3 2 2 2 3 3 3 3" xfId="16584" xr:uid="{00000000-0005-0000-0000-0000D2400000}"/>
    <cellStyle name="Normal 3 3 2 2 2 3 3 3 4" xfId="16585" xr:uid="{00000000-0005-0000-0000-0000D3400000}"/>
    <cellStyle name="Normal 3 3 2 2 2 3 3 4" xfId="16586" xr:uid="{00000000-0005-0000-0000-0000D4400000}"/>
    <cellStyle name="Normal 3 3 2 2 2 3 3 4 2" xfId="16587" xr:uid="{00000000-0005-0000-0000-0000D5400000}"/>
    <cellStyle name="Normal 3 3 2 2 2 3 3 4 2 2" xfId="16588" xr:uid="{00000000-0005-0000-0000-0000D6400000}"/>
    <cellStyle name="Normal 3 3 2 2 2 3 3 4 2 3" xfId="16589" xr:uid="{00000000-0005-0000-0000-0000D7400000}"/>
    <cellStyle name="Normal 3 3 2 2 2 3 3 4 3" xfId="16590" xr:uid="{00000000-0005-0000-0000-0000D8400000}"/>
    <cellStyle name="Normal 3 3 2 2 2 3 3 4 4" xfId="16591" xr:uid="{00000000-0005-0000-0000-0000D9400000}"/>
    <cellStyle name="Normal 3 3 2 2 2 3 3 5" xfId="16592" xr:uid="{00000000-0005-0000-0000-0000DA400000}"/>
    <cellStyle name="Normal 3 3 2 2 2 3 3 5 2" xfId="16593" xr:uid="{00000000-0005-0000-0000-0000DB400000}"/>
    <cellStyle name="Normal 3 3 2 2 2 3 3 5 3" xfId="16594" xr:uid="{00000000-0005-0000-0000-0000DC400000}"/>
    <cellStyle name="Normal 3 3 2 2 2 3 3 6" xfId="16595" xr:uid="{00000000-0005-0000-0000-0000DD400000}"/>
    <cellStyle name="Normal 3 3 2 2 2 3 3 6 2" xfId="16596" xr:uid="{00000000-0005-0000-0000-0000DE400000}"/>
    <cellStyle name="Normal 3 3 2 2 2 3 3 6 3" xfId="16597" xr:uid="{00000000-0005-0000-0000-0000DF400000}"/>
    <cellStyle name="Normal 3 3 2 2 2 3 3 7" xfId="16598" xr:uid="{00000000-0005-0000-0000-0000E0400000}"/>
    <cellStyle name="Normal 3 3 2 2 2 3 3 8" xfId="16599" xr:uid="{00000000-0005-0000-0000-0000E1400000}"/>
    <cellStyle name="Normal 3 3 2 2 2 3 3 9" xfId="16600" xr:uid="{00000000-0005-0000-0000-0000E2400000}"/>
    <cellStyle name="Normal 3 3 2 2 2 3 4" xfId="16601" xr:uid="{00000000-0005-0000-0000-0000E3400000}"/>
    <cellStyle name="Normal 3 3 2 2 2 3 4 2" xfId="16602" xr:uid="{00000000-0005-0000-0000-0000E4400000}"/>
    <cellStyle name="Normal 3 3 2 2 2 3 4 2 2" xfId="16603" xr:uid="{00000000-0005-0000-0000-0000E5400000}"/>
    <cellStyle name="Normal 3 3 2 2 2 3 4 2 3" xfId="16604" xr:uid="{00000000-0005-0000-0000-0000E6400000}"/>
    <cellStyle name="Normal 3 3 2 2 2 3 4 3" xfId="16605" xr:uid="{00000000-0005-0000-0000-0000E7400000}"/>
    <cellStyle name="Normal 3 3 2 2 2 3 4 4" xfId="16606" xr:uid="{00000000-0005-0000-0000-0000E8400000}"/>
    <cellStyle name="Normal 3 3 2 2 2 3 5" xfId="16607" xr:uid="{00000000-0005-0000-0000-0000E9400000}"/>
    <cellStyle name="Normal 3 3 2 2 2 3 5 2" xfId="16608" xr:uid="{00000000-0005-0000-0000-0000EA400000}"/>
    <cellStyle name="Normal 3 3 2 2 2 3 5 2 2" xfId="16609" xr:uid="{00000000-0005-0000-0000-0000EB400000}"/>
    <cellStyle name="Normal 3 3 2 2 2 3 5 2 3" xfId="16610" xr:uid="{00000000-0005-0000-0000-0000EC400000}"/>
    <cellStyle name="Normal 3 3 2 2 2 3 5 3" xfId="16611" xr:uid="{00000000-0005-0000-0000-0000ED400000}"/>
    <cellStyle name="Normal 3 3 2 2 2 3 5 4" xfId="16612" xr:uid="{00000000-0005-0000-0000-0000EE400000}"/>
    <cellStyle name="Normal 3 3 2 2 2 3 6" xfId="16613" xr:uid="{00000000-0005-0000-0000-0000EF400000}"/>
    <cellStyle name="Normal 3 3 2 2 2 3 6 2" xfId="16614" xr:uid="{00000000-0005-0000-0000-0000F0400000}"/>
    <cellStyle name="Normal 3 3 2 2 2 3 6 2 2" xfId="16615" xr:uid="{00000000-0005-0000-0000-0000F1400000}"/>
    <cellStyle name="Normal 3 3 2 2 2 3 6 2 3" xfId="16616" xr:uid="{00000000-0005-0000-0000-0000F2400000}"/>
    <cellStyle name="Normal 3 3 2 2 2 3 6 3" xfId="16617" xr:uid="{00000000-0005-0000-0000-0000F3400000}"/>
    <cellStyle name="Normal 3 3 2 2 2 3 6 4" xfId="16618" xr:uid="{00000000-0005-0000-0000-0000F4400000}"/>
    <cellStyle name="Normal 3 3 2 2 2 3 7" xfId="16619" xr:uid="{00000000-0005-0000-0000-0000F5400000}"/>
    <cellStyle name="Normal 3 3 2 2 2 3 7 2" xfId="16620" xr:uid="{00000000-0005-0000-0000-0000F6400000}"/>
    <cellStyle name="Normal 3 3 2 2 2 3 7 3" xfId="16621" xr:uid="{00000000-0005-0000-0000-0000F7400000}"/>
    <cellStyle name="Normal 3 3 2 2 2 3 8" xfId="16622" xr:uid="{00000000-0005-0000-0000-0000F8400000}"/>
    <cellStyle name="Normal 3 3 2 2 2 3 8 2" xfId="16623" xr:uid="{00000000-0005-0000-0000-0000F9400000}"/>
    <cellStyle name="Normal 3 3 2 2 2 3 8 3" xfId="16624" xr:uid="{00000000-0005-0000-0000-0000FA400000}"/>
    <cellStyle name="Normal 3 3 2 2 2 3 9" xfId="16625" xr:uid="{00000000-0005-0000-0000-0000FB400000}"/>
    <cellStyle name="Normal 3 3 2 2 2 4" xfId="16626" xr:uid="{00000000-0005-0000-0000-0000FC400000}"/>
    <cellStyle name="Normal 3 3 2 2 2 4 10" xfId="16627" xr:uid="{00000000-0005-0000-0000-0000FD400000}"/>
    <cellStyle name="Normal 3 3 2 2 2 4 11" xfId="16628" xr:uid="{00000000-0005-0000-0000-0000FE400000}"/>
    <cellStyle name="Normal 3 3 2 2 2 4 2" xfId="16629" xr:uid="{00000000-0005-0000-0000-0000FF400000}"/>
    <cellStyle name="Normal 3 3 2 2 2 4 2 10" xfId="16630" xr:uid="{00000000-0005-0000-0000-000000410000}"/>
    <cellStyle name="Normal 3 3 2 2 2 4 2 2" xfId="16631" xr:uid="{00000000-0005-0000-0000-000001410000}"/>
    <cellStyle name="Normal 3 3 2 2 2 4 2 2 2" xfId="16632" xr:uid="{00000000-0005-0000-0000-000002410000}"/>
    <cellStyle name="Normal 3 3 2 2 2 4 2 2 2 2" xfId="16633" xr:uid="{00000000-0005-0000-0000-000003410000}"/>
    <cellStyle name="Normal 3 3 2 2 2 4 2 2 2 3" xfId="16634" xr:uid="{00000000-0005-0000-0000-000004410000}"/>
    <cellStyle name="Normal 3 3 2 2 2 4 2 2 3" xfId="16635" xr:uid="{00000000-0005-0000-0000-000005410000}"/>
    <cellStyle name="Normal 3 3 2 2 2 4 2 2 4" xfId="16636" xr:uid="{00000000-0005-0000-0000-000006410000}"/>
    <cellStyle name="Normal 3 3 2 2 2 4 2 3" xfId="16637" xr:uid="{00000000-0005-0000-0000-000007410000}"/>
    <cellStyle name="Normal 3 3 2 2 2 4 2 3 2" xfId="16638" xr:uid="{00000000-0005-0000-0000-000008410000}"/>
    <cellStyle name="Normal 3 3 2 2 2 4 2 3 2 2" xfId="16639" xr:uid="{00000000-0005-0000-0000-000009410000}"/>
    <cellStyle name="Normal 3 3 2 2 2 4 2 3 2 3" xfId="16640" xr:uid="{00000000-0005-0000-0000-00000A410000}"/>
    <cellStyle name="Normal 3 3 2 2 2 4 2 3 3" xfId="16641" xr:uid="{00000000-0005-0000-0000-00000B410000}"/>
    <cellStyle name="Normal 3 3 2 2 2 4 2 3 4" xfId="16642" xr:uid="{00000000-0005-0000-0000-00000C410000}"/>
    <cellStyle name="Normal 3 3 2 2 2 4 2 4" xfId="16643" xr:uid="{00000000-0005-0000-0000-00000D410000}"/>
    <cellStyle name="Normal 3 3 2 2 2 4 2 4 2" xfId="16644" xr:uid="{00000000-0005-0000-0000-00000E410000}"/>
    <cellStyle name="Normal 3 3 2 2 2 4 2 4 2 2" xfId="16645" xr:uid="{00000000-0005-0000-0000-00000F410000}"/>
    <cellStyle name="Normal 3 3 2 2 2 4 2 4 2 3" xfId="16646" xr:uid="{00000000-0005-0000-0000-000010410000}"/>
    <cellStyle name="Normal 3 3 2 2 2 4 2 4 3" xfId="16647" xr:uid="{00000000-0005-0000-0000-000011410000}"/>
    <cellStyle name="Normal 3 3 2 2 2 4 2 4 4" xfId="16648" xr:uid="{00000000-0005-0000-0000-000012410000}"/>
    <cellStyle name="Normal 3 3 2 2 2 4 2 5" xfId="16649" xr:uid="{00000000-0005-0000-0000-000013410000}"/>
    <cellStyle name="Normal 3 3 2 2 2 4 2 5 2" xfId="16650" xr:uid="{00000000-0005-0000-0000-000014410000}"/>
    <cellStyle name="Normal 3 3 2 2 2 4 2 5 2 2" xfId="16651" xr:uid="{00000000-0005-0000-0000-000015410000}"/>
    <cellStyle name="Normal 3 3 2 2 2 4 2 5 2 3" xfId="16652" xr:uid="{00000000-0005-0000-0000-000016410000}"/>
    <cellStyle name="Normal 3 3 2 2 2 4 2 5 3" xfId="16653" xr:uid="{00000000-0005-0000-0000-000017410000}"/>
    <cellStyle name="Normal 3 3 2 2 2 4 2 5 4" xfId="16654" xr:uid="{00000000-0005-0000-0000-000018410000}"/>
    <cellStyle name="Normal 3 3 2 2 2 4 2 6" xfId="16655" xr:uid="{00000000-0005-0000-0000-000019410000}"/>
    <cellStyle name="Normal 3 3 2 2 2 4 2 6 2" xfId="16656" xr:uid="{00000000-0005-0000-0000-00001A410000}"/>
    <cellStyle name="Normal 3 3 2 2 2 4 2 6 3" xfId="16657" xr:uid="{00000000-0005-0000-0000-00001B410000}"/>
    <cellStyle name="Normal 3 3 2 2 2 4 2 7" xfId="16658" xr:uid="{00000000-0005-0000-0000-00001C410000}"/>
    <cellStyle name="Normal 3 3 2 2 2 4 2 7 2" xfId="16659" xr:uid="{00000000-0005-0000-0000-00001D410000}"/>
    <cellStyle name="Normal 3 3 2 2 2 4 2 7 3" xfId="16660" xr:uid="{00000000-0005-0000-0000-00001E410000}"/>
    <cellStyle name="Normal 3 3 2 2 2 4 2 8" xfId="16661" xr:uid="{00000000-0005-0000-0000-00001F410000}"/>
    <cellStyle name="Normal 3 3 2 2 2 4 2 9" xfId="16662" xr:uid="{00000000-0005-0000-0000-000020410000}"/>
    <cellStyle name="Normal 3 3 2 2 2 4 3" xfId="16663" xr:uid="{00000000-0005-0000-0000-000021410000}"/>
    <cellStyle name="Normal 3 3 2 2 2 4 3 2" xfId="16664" xr:uid="{00000000-0005-0000-0000-000022410000}"/>
    <cellStyle name="Normal 3 3 2 2 2 4 3 2 2" xfId="16665" xr:uid="{00000000-0005-0000-0000-000023410000}"/>
    <cellStyle name="Normal 3 3 2 2 2 4 3 2 2 2" xfId="16666" xr:uid="{00000000-0005-0000-0000-000024410000}"/>
    <cellStyle name="Normal 3 3 2 2 2 4 3 2 2 3" xfId="16667" xr:uid="{00000000-0005-0000-0000-000025410000}"/>
    <cellStyle name="Normal 3 3 2 2 2 4 3 2 3" xfId="16668" xr:uid="{00000000-0005-0000-0000-000026410000}"/>
    <cellStyle name="Normal 3 3 2 2 2 4 3 2 4" xfId="16669" xr:uid="{00000000-0005-0000-0000-000027410000}"/>
    <cellStyle name="Normal 3 3 2 2 2 4 3 3" xfId="16670" xr:uid="{00000000-0005-0000-0000-000028410000}"/>
    <cellStyle name="Normal 3 3 2 2 2 4 3 3 2" xfId="16671" xr:uid="{00000000-0005-0000-0000-000029410000}"/>
    <cellStyle name="Normal 3 3 2 2 2 4 3 3 2 2" xfId="16672" xr:uid="{00000000-0005-0000-0000-00002A410000}"/>
    <cellStyle name="Normal 3 3 2 2 2 4 3 3 2 3" xfId="16673" xr:uid="{00000000-0005-0000-0000-00002B410000}"/>
    <cellStyle name="Normal 3 3 2 2 2 4 3 3 3" xfId="16674" xr:uid="{00000000-0005-0000-0000-00002C410000}"/>
    <cellStyle name="Normal 3 3 2 2 2 4 3 3 4" xfId="16675" xr:uid="{00000000-0005-0000-0000-00002D410000}"/>
    <cellStyle name="Normal 3 3 2 2 2 4 3 4" xfId="16676" xr:uid="{00000000-0005-0000-0000-00002E410000}"/>
    <cellStyle name="Normal 3 3 2 2 2 4 3 4 2" xfId="16677" xr:uid="{00000000-0005-0000-0000-00002F410000}"/>
    <cellStyle name="Normal 3 3 2 2 2 4 3 4 2 2" xfId="16678" xr:uid="{00000000-0005-0000-0000-000030410000}"/>
    <cellStyle name="Normal 3 3 2 2 2 4 3 4 2 3" xfId="16679" xr:uid="{00000000-0005-0000-0000-000031410000}"/>
    <cellStyle name="Normal 3 3 2 2 2 4 3 4 3" xfId="16680" xr:uid="{00000000-0005-0000-0000-000032410000}"/>
    <cellStyle name="Normal 3 3 2 2 2 4 3 4 4" xfId="16681" xr:uid="{00000000-0005-0000-0000-000033410000}"/>
    <cellStyle name="Normal 3 3 2 2 2 4 3 5" xfId="16682" xr:uid="{00000000-0005-0000-0000-000034410000}"/>
    <cellStyle name="Normal 3 3 2 2 2 4 3 5 2" xfId="16683" xr:uid="{00000000-0005-0000-0000-000035410000}"/>
    <cellStyle name="Normal 3 3 2 2 2 4 3 5 3" xfId="16684" xr:uid="{00000000-0005-0000-0000-000036410000}"/>
    <cellStyle name="Normal 3 3 2 2 2 4 3 6" xfId="16685" xr:uid="{00000000-0005-0000-0000-000037410000}"/>
    <cellStyle name="Normal 3 3 2 2 2 4 3 6 2" xfId="16686" xr:uid="{00000000-0005-0000-0000-000038410000}"/>
    <cellStyle name="Normal 3 3 2 2 2 4 3 6 3" xfId="16687" xr:uid="{00000000-0005-0000-0000-000039410000}"/>
    <cellStyle name="Normal 3 3 2 2 2 4 3 7" xfId="16688" xr:uid="{00000000-0005-0000-0000-00003A410000}"/>
    <cellStyle name="Normal 3 3 2 2 2 4 3 8" xfId="16689" xr:uid="{00000000-0005-0000-0000-00003B410000}"/>
    <cellStyle name="Normal 3 3 2 2 2 4 3 9" xfId="16690" xr:uid="{00000000-0005-0000-0000-00003C410000}"/>
    <cellStyle name="Normal 3 3 2 2 2 4 4" xfId="16691" xr:uid="{00000000-0005-0000-0000-00003D410000}"/>
    <cellStyle name="Normal 3 3 2 2 2 4 4 2" xfId="16692" xr:uid="{00000000-0005-0000-0000-00003E410000}"/>
    <cellStyle name="Normal 3 3 2 2 2 4 4 2 2" xfId="16693" xr:uid="{00000000-0005-0000-0000-00003F410000}"/>
    <cellStyle name="Normal 3 3 2 2 2 4 4 2 3" xfId="16694" xr:uid="{00000000-0005-0000-0000-000040410000}"/>
    <cellStyle name="Normal 3 3 2 2 2 4 4 3" xfId="16695" xr:uid="{00000000-0005-0000-0000-000041410000}"/>
    <cellStyle name="Normal 3 3 2 2 2 4 4 4" xfId="16696" xr:uid="{00000000-0005-0000-0000-000042410000}"/>
    <cellStyle name="Normal 3 3 2 2 2 4 5" xfId="16697" xr:uid="{00000000-0005-0000-0000-000043410000}"/>
    <cellStyle name="Normal 3 3 2 2 2 4 5 2" xfId="16698" xr:uid="{00000000-0005-0000-0000-000044410000}"/>
    <cellStyle name="Normal 3 3 2 2 2 4 5 2 2" xfId="16699" xr:uid="{00000000-0005-0000-0000-000045410000}"/>
    <cellStyle name="Normal 3 3 2 2 2 4 5 2 3" xfId="16700" xr:uid="{00000000-0005-0000-0000-000046410000}"/>
    <cellStyle name="Normal 3 3 2 2 2 4 5 3" xfId="16701" xr:uid="{00000000-0005-0000-0000-000047410000}"/>
    <cellStyle name="Normal 3 3 2 2 2 4 5 4" xfId="16702" xr:uid="{00000000-0005-0000-0000-000048410000}"/>
    <cellStyle name="Normal 3 3 2 2 2 4 6" xfId="16703" xr:uid="{00000000-0005-0000-0000-000049410000}"/>
    <cellStyle name="Normal 3 3 2 2 2 4 6 2" xfId="16704" xr:uid="{00000000-0005-0000-0000-00004A410000}"/>
    <cellStyle name="Normal 3 3 2 2 2 4 6 2 2" xfId="16705" xr:uid="{00000000-0005-0000-0000-00004B410000}"/>
    <cellStyle name="Normal 3 3 2 2 2 4 6 2 3" xfId="16706" xr:uid="{00000000-0005-0000-0000-00004C410000}"/>
    <cellStyle name="Normal 3 3 2 2 2 4 6 3" xfId="16707" xr:uid="{00000000-0005-0000-0000-00004D410000}"/>
    <cellStyle name="Normal 3 3 2 2 2 4 6 4" xfId="16708" xr:uid="{00000000-0005-0000-0000-00004E410000}"/>
    <cellStyle name="Normal 3 3 2 2 2 4 7" xfId="16709" xr:uid="{00000000-0005-0000-0000-00004F410000}"/>
    <cellStyle name="Normal 3 3 2 2 2 4 7 2" xfId="16710" xr:uid="{00000000-0005-0000-0000-000050410000}"/>
    <cellStyle name="Normal 3 3 2 2 2 4 7 3" xfId="16711" xr:uid="{00000000-0005-0000-0000-000051410000}"/>
    <cellStyle name="Normal 3 3 2 2 2 4 8" xfId="16712" xr:uid="{00000000-0005-0000-0000-000052410000}"/>
    <cellStyle name="Normal 3 3 2 2 2 4 8 2" xfId="16713" xr:uid="{00000000-0005-0000-0000-000053410000}"/>
    <cellStyle name="Normal 3 3 2 2 2 4 8 3" xfId="16714" xr:uid="{00000000-0005-0000-0000-000054410000}"/>
    <cellStyle name="Normal 3 3 2 2 2 4 9" xfId="16715" xr:uid="{00000000-0005-0000-0000-000055410000}"/>
    <cellStyle name="Normal 3 3 2 2 2 5" xfId="16716" xr:uid="{00000000-0005-0000-0000-000056410000}"/>
    <cellStyle name="Normal 3 3 2 2 2 5 10" xfId="16717" xr:uid="{00000000-0005-0000-0000-000057410000}"/>
    <cellStyle name="Normal 3 3 2 2 2 5 2" xfId="16718" xr:uid="{00000000-0005-0000-0000-000058410000}"/>
    <cellStyle name="Normal 3 3 2 2 2 5 2 2" xfId="16719" xr:uid="{00000000-0005-0000-0000-000059410000}"/>
    <cellStyle name="Normal 3 3 2 2 2 5 2 2 2" xfId="16720" xr:uid="{00000000-0005-0000-0000-00005A410000}"/>
    <cellStyle name="Normal 3 3 2 2 2 5 2 2 3" xfId="16721" xr:uid="{00000000-0005-0000-0000-00005B410000}"/>
    <cellStyle name="Normal 3 3 2 2 2 5 2 3" xfId="16722" xr:uid="{00000000-0005-0000-0000-00005C410000}"/>
    <cellStyle name="Normal 3 3 2 2 2 5 2 4" xfId="16723" xr:uid="{00000000-0005-0000-0000-00005D410000}"/>
    <cellStyle name="Normal 3 3 2 2 2 5 3" xfId="16724" xr:uid="{00000000-0005-0000-0000-00005E410000}"/>
    <cellStyle name="Normal 3 3 2 2 2 5 3 2" xfId="16725" xr:uid="{00000000-0005-0000-0000-00005F410000}"/>
    <cellStyle name="Normal 3 3 2 2 2 5 3 2 2" xfId="16726" xr:uid="{00000000-0005-0000-0000-000060410000}"/>
    <cellStyle name="Normal 3 3 2 2 2 5 3 2 3" xfId="16727" xr:uid="{00000000-0005-0000-0000-000061410000}"/>
    <cellStyle name="Normal 3 3 2 2 2 5 3 3" xfId="16728" xr:uid="{00000000-0005-0000-0000-000062410000}"/>
    <cellStyle name="Normal 3 3 2 2 2 5 3 4" xfId="16729" xr:uid="{00000000-0005-0000-0000-000063410000}"/>
    <cellStyle name="Normal 3 3 2 2 2 5 4" xfId="16730" xr:uid="{00000000-0005-0000-0000-000064410000}"/>
    <cellStyle name="Normal 3 3 2 2 2 5 4 2" xfId="16731" xr:uid="{00000000-0005-0000-0000-000065410000}"/>
    <cellStyle name="Normal 3 3 2 2 2 5 4 2 2" xfId="16732" xr:uid="{00000000-0005-0000-0000-000066410000}"/>
    <cellStyle name="Normal 3 3 2 2 2 5 4 2 3" xfId="16733" xr:uid="{00000000-0005-0000-0000-000067410000}"/>
    <cellStyle name="Normal 3 3 2 2 2 5 4 3" xfId="16734" xr:uid="{00000000-0005-0000-0000-000068410000}"/>
    <cellStyle name="Normal 3 3 2 2 2 5 4 4" xfId="16735" xr:uid="{00000000-0005-0000-0000-000069410000}"/>
    <cellStyle name="Normal 3 3 2 2 2 5 5" xfId="16736" xr:uid="{00000000-0005-0000-0000-00006A410000}"/>
    <cellStyle name="Normal 3 3 2 2 2 5 5 2" xfId="16737" xr:uid="{00000000-0005-0000-0000-00006B410000}"/>
    <cellStyle name="Normal 3 3 2 2 2 5 5 2 2" xfId="16738" xr:uid="{00000000-0005-0000-0000-00006C410000}"/>
    <cellStyle name="Normal 3 3 2 2 2 5 5 2 3" xfId="16739" xr:uid="{00000000-0005-0000-0000-00006D410000}"/>
    <cellStyle name="Normal 3 3 2 2 2 5 5 3" xfId="16740" xr:uid="{00000000-0005-0000-0000-00006E410000}"/>
    <cellStyle name="Normal 3 3 2 2 2 5 5 4" xfId="16741" xr:uid="{00000000-0005-0000-0000-00006F410000}"/>
    <cellStyle name="Normal 3 3 2 2 2 5 6" xfId="16742" xr:uid="{00000000-0005-0000-0000-000070410000}"/>
    <cellStyle name="Normal 3 3 2 2 2 5 6 2" xfId="16743" xr:uid="{00000000-0005-0000-0000-000071410000}"/>
    <cellStyle name="Normal 3 3 2 2 2 5 6 3" xfId="16744" xr:uid="{00000000-0005-0000-0000-000072410000}"/>
    <cellStyle name="Normal 3 3 2 2 2 5 7" xfId="16745" xr:uid="{00000000-0005-0000-0000-000073410000}"/>
    <cellStyle name="Normal 3 3 2 2 2 5 7 2" xfId="16746" xr:uid="{00000000-0005-0000-0000-000074410000}"/>
    <cellStyle name="Normal 3 3 2 2 2 5 7 3" xfId="16747" xr:uid="{00000000-0005-0000-0000-000075410000}"/>
    <cellStyle name="Normal 3 3 2 2 2 5 8" xfId="16748" xr:uid="{00000000-0005-0000-0000-000076410000}"/>
    <cellStyle name="Normal 3 3 2 2 2 5 9" xfId="16749" xr:uid="{00000000-0005-0000-0000-000077410000}"/>
    <cellStyle name="Normal 3 3 2 2 2 6" xfId="16750" xr:uid="{00000000-0005-0000-0000-000078410000}"/>
    <cellStyle name="Normal 3 3 2 2 2 6 2" xfId="16751" xr:uid="{00000000-0005-0000-0000-000079410000}"/>
    <cellStyle name="Normal 3 3 2 2 2 6 2 2" xfId="16752" xr:uid="{00000000-0005-0000-0000-00007A410000}"/>
    <cellStyle name="Normal 3 3 2 2 2 6 2 2 2" xfId="16753" xr:uid="{00000000-0005-0000-0000-00007B410000}"/>
    <cellStyle name="Normal 3 3 2 2 2 6 2 2 3" xfId="16754" xr:uid="{00000000-0005-0000-0000-00007C410000}"/>
    <cellStyle name="Normal 3 3 2 2 2 6 2 3" xfId="16755" xr:uid="{00000000-0005-0000-0000-00007D410000}"/>
    <cellStyle name="Normal 3 3 2 2 2 6 2 4" xfId="16756" xr:uid="{00000000-0005-0000-0000-00007E410000}"/>
    <cellStyle name="Normal 3 3 2 2 2 6 3" xfId="16757" xr:uid="{00000000-0005-0000-0000-00007F410000}"/>
    <cellStyle name="Normal 3 3 2 2 2 6 3 2" xfId="16758" xr:uid="{00000000-0005-0000-0000-000080410000}"/>
    <cellStyle name="Normal 3 3 2 2 2 6 3 2 2" xfId="16759" xr:uid="{00000000-0005-0000-0000-000081410000}"/>
    <cellStyle name="Normal 3 3 2 2 2 6 3 2 3" xfId="16760" xr:uid="{00000000-0005-0000-0000-000082410000}"/>
    <cellStyle name="Normal 3 3 2 2 2 6 3 3" xfId="16761" xr:uid="{00000000-0005-0000-0000-000083410000}"/>
    <cellStyle name="Normal 3 3 2 2 2 6 3 4" xfId="16762" xr:uid="{00000000-0005-0000-0000-000084410000}"/>
    <cellStyle name="Normal 3 3 2 2 2 6 4" xfId="16763" xr:uid="{00000000-0005-0000-0000-000085410000}"/>
    <cellStyle name="Normal 3 3 2 2 2 6 4 2" xfId="16764" xr:uid="{00000000-0005-0000-0000-000086410000}"/>
    <cellStyle name="Normal 3 3 2 2 2 6 4 2 2" xfId="16765" xr:uid="{00000000-0005-0000-0000-000087410000}"/>
    <cellStyle name="Normal 3 3 2 2 2 6 4 2 3" xfId="16766" xr:uid="{00000000-0005-0000-0000-000088410000}"/>
    <cellStyle name="Normal 3 3 2 2 2 6 4 3" xfId="16767" xr:uid="{00000000-0005-0000-0000-000089410000}"/>
    <cellStyle name="Normal 3 3 2 2 2 6 4 4" xfId="16768" xr:uid="{00000000-0005-0000-0000-00008A410000}"/>
    <cellStyle name="Normal 3 3 2 2 2 6 5" xfId="16769" xr:uid="{00000000-0005-0000-0000-00008B410000}"/>
    <cellStyle name="Normal 3 3 2 2 2 6 5 2" xfId="16770" xr:uid="{00000000-0005-0000-0000-00008C410000}"/>
    <cellStyle name="Normal 3 3 2 2 2 6 5 3" xfId="16771" xr:uid="{00000000-0005-0000-0000-00008D410000}"/>
    <cellStyle name="Normal 3 3 2 2 2 6 6" xfId="16772" xr:uid="{00000000-0005-0000-0000-00008E410000}"/>
    <cellStyle name="Normal 3 3 2 2 2 6 6 2" xfId="16773" xr:uid="{00000000-0005-0000-0000-00008F410000}"/>
    <cellStyle name="Normal 3 3 2 2 2 6 6 3" xfId="16774" xr:uid="{00000000-0005-0000-0000-000090410000}"/>
    <cellStyle name="Normal 3 3 2 2 2 6 7" xfId="16775" xr:uid="{00000000-0005-0000-0000-000091410000}"/>
    <cellStyle name="Normal 3 3 2 2 2 6 8" xfId="16776" xr:uid="{00000000-0005-0000-0000-000092410000}"/>
    <cellStyle name="Normal 3 3 2 2 2 6 9" xfId="16777" xr:uid="{00000000-0005-0000-0000-000093410000}"/>
    <cellStyle name="Normal 3 3 2 2 2 7" xfId="16778" xr:uid="{00000000-0005-0000-0000-000094410000}"/>
    <cellStyle name="Normal 3 3 2 2 2 7 2" xfId="16779" xr:uid="{00000000-0005-0000-0000-000095410000}"/>
    <cellStyle name="Normal 3 3 2 2 2 7 2 2" xfId="16780" xr:uid="{00000000-0005-0000-0000-000096410000}"/>
    <cellStyle name="Normal 3 3 2 2 2 7 2 3" xfId="16781" xr:uid="{00000000-0005-0000-0000-000097410000}"/>
    <cellStyle name="Normal 3 3 2 2 2 7 3" xfId="16782" xr:uid="{00000000-0005-0000-0000-000098410000}"/>
    <cellStyle name="Normal 3 3 2 2 2 7 4" xfId="16783" xr:uid="{00000000-0005-0000-0000-000099410000}"/>
    <cellStyle name="Normal 3 3 2 2 2 8" xfId="16784" xr:uid="{00000000-0005-0000-0000-00009A410000}"/>
    <cellStyle name="Normal 3 3 2 2 2 8 2" xfId="16785" xr:uid="{00000000-0005-0000-0000-00009B410000}"/>
    <cellStyle name="Normal 3 3 2 2 2 8 2 2" xfId="16786" xr:uid="{00000000-0005-0000-0000-00009C410000}"/>
    <cellStyle name="Normal 3 3 2 2 2 8 2 3" xfId="16787" xr:uid="{00000000-0005-0000-0000-00009D410000}"/>
    <cellStyle name="Normal 3 3 2 2 2 8 3" xfId="16788" xr:uid="{00000000-0005-0000-0000-00009E410000}"/>
    <cellStyle name="Normal 3 3 2 2 2 8 4" xfId="16789" xr:uid="{00000000-0005-0000-0000-00009F410000}"/>
    <cellStyle name="Normal 3 3 2 2 2 9" xfId="16790" xr:uid="{00000000-0005-0000-0000-0000A0410000}"/>
    <cellStyle name="Normal 3 3 2 2 2 9 2" xfId="16791" xr:uid="{00000000-0005-0000-0000-0000A1410000}"/>
    <cellStyle name="Normal 3 3 2 2 2 9 2 2" xfId="16792" xr:uid="{00000000-0005-0000-0000-0000A2410000}"/>
    <cellStyle name="Normal 3 3 2 2 2 9 2 3" xfId="16793" xr:uid="{00000000-0005-0000-0000-0000A3410000}"/>
    <cellStyle name="Normal 3 3 2 2 2 9 3" xfId="16794" xr:uid="{00000000-0005-0000-0000-0000A4410000}"/>
    <cellStyle name="Normal 3 3 2 2 2 9 4" xfId="16795" xr:uid="{00000000-0005-0000-0000-0000A5410000}"/>
    <cellStyle name="Normal 3 3 2 2 3" xfId="16796" xr:uid="{00000000-0005-0000-0000-0000A6410000}"/>
    <cellStyle name="Normal 3 3 2 2 3 10" xfId="16797" xr:uid="{00000000-0005-0000-0000-0000A7410000}"/>
    <cellStyle name="Normal 3 3 2 2 3 10 2" xfId="16798" xr:uid="{00000000-0005-0000-0000-0000A8410000}"/>
    <cellStyle name="Normal 3 3 2 2 3 10 3" xfId="16799" xr:uid="{00000000-0005-0000-0000-0000A9410000}"/>
    <cellStyle name="Normal 3 3 2 2 3 11" xfId="16800" xr:uid="{00000000-0005-0000-0000-0000AA410000}"/>
    <cellStyle name="Normal 3 3 2 2 3 12" xfId="16801" xr:uid="{00000000-0005-0000-0000-0000AB410000}"/>
    <cellStyle name="Normal 3 3 2 2 3 13" xfId="16802" xr:uid="{00000000-0005-0000-0000-0000AC410000}"/>
    <cellStyle name="Normal 3 3 2 2 3 2" xfId="16803" xr:uid="{00000000-0005-0000-0000-0000AD410000}"/>
    <cellStyle name="Normal 3 3 2 2 3 2 10" xfId="16804" xr:uid="{00000000-0005-0000-0000-0000AE410000}"/>
    <cellStyle name="Normal 3 3 2 2 3 2 11" xfId="16805" xr:uid="{00000000-0005-0000-0000-0000AF410000}"/>
    <cellStyle name="Normal 3 3 2 2 3 2 2" xfId="16806" xr:uid="{00000000-0005-0000-0000-0000B0410000}"/>
    <cellStyle name="Normal 3 3 2 2 3 2 2 10" xfId="16807" xr:uid="{00000000-0005-0000-0000-0000B1410000}"/>
    <cellStyle name="Normal 3 3 2 2 3 2 2 2" xfId="16808" xr:uid="{00000000-0005-0000-0000-0000B2410000}"/>
    <cellStyle name="Normal 3 3 2 2 3 2 2 2 2" xfId="16809" xr:uid="{00000000-0005-0000-0000-0000B3410000}"/>
    <cellStyle name="Normal 3 3 2 2 3 2 2 2 2 2" xfId="16810" xr:uid="{00000000-0005-0000-0000-0000B4410000}"/>
    <cellStyle name="Normal 3 3 2 2 3 2 2 2 2 3" xfId="16811" xr:uid="{00000000-0005-0000-0000-0000B5410000}"/>
    <cellStyle name="Normal 3 3 2 2 3 2 2 2 3" xfId="16812" xr:uid="{00000000-0005-0000-0000-0000B6410000}"/>
    <cellStyle name="Normal 3 3 2 2 3 2 2 2 4" xfId="16813" xr:uid="{00000000-0005-0000-0000-0000B7410000}"/>
    <cellStyle name="Normal 3 3 2 2 3 2 2 3" xfId="16814" xr:uid="{00000000-0005-0000-0000-0000B8410000}"/>
    <cellStyle name="Normal 3 3 2 2 3 2 2 3 2" xfId="16815" xr:uid="{00000000-0005-0000-0000-0000B9410000}"/>
    <cellStyle name="Normal 3 3 2 2 3 2 2 3 2 2" xfId="16816" xr:uid="{00000000-0005-0000-0000-0000BA410000}"/>
    <cellStyle name="Normal 3 3 2 2 3 2 2 3 2 3" xfId="16817" xr:uid="{00000000-0005-0000-0000-0000BB410000}"/>
    <cellStyle name="Normal 3 3 2 2 3 2 2 3 3" xfId="16818" xr:uid="{00000000-0005-0000-0000-0000BC410000}"/>
    <cellStyle name="Normal 3 3 2 2 3 2 2 3 4" xfId="16819" xr:uid="{00000000-0005-0000-0000-0000BD410000}"/>
    <cellStyle name="Normal 3 3 2 2 3 2 2 4" xfId="16820" xr:uid="{00000000-0005-0000-0000-0000BE410000}"/>
    <cellStyle name="Normal 3 3 2 2 3 2 2 4 2" xfId="16821" xr:uid="{00000000-0005-0000-0000-0000BF410000}"/>
    <cellStyle name="Normal 3 3 2 2 3 2 2 4 2 2" xfId="16822" xr:uid="{00000000-0005-0000-0000-0000C0410000}"/>
    <cellStyle name="Normal 3 3 2 2 3 2 2 4 2 3" xfId="16823" xr:uid="{00000000-0005-0000-0000-0000C1410000}"/>
    <cellStyle name="Normal 3 3 2 2 3 2 2 4 3" xfId="16824" xr:uid="{00000000-0005-0000-0000-0000C2410000}"/>
    <cellStyle name="Normal 3 3 2 2 3 2 2 4 4" xfId="16825" xr:uid="{00000000-0005-0000-0000-0000C3410000}"/>
    <cellStyle name="Normal 3 3 2 2 3 2 2 5" xfId="16826" xr:uid="{00000000-0005-0000-0000-0000C4410000}"/>
    <cellStyle name="Normal 3 3 2 2 3 2 2 5 2" xfId="16827" xr:uid="{00000000-0005-0000-0000-0000C5410000}"/>
    <cellStyle name="Normal 3 3 2 2 3 2 2 5 2 2" xfId="16828" xr:uid="{00000000-0005-0000-0000-0000C6410000}"/>
    <cellStyle name="Normal 3 3 2 2 3 2 2 5 2 3" xfId="16829" xr:uid="{00000000-0005-0000-0000-0000C7410000}"/>
    <cellStyle name="Normal 3 3 2 2 3 2 2 5 3" xfId="16830" xr:uid="{00000000-0005-0000-0000-0000C8410000}"/>
    <cellStyle name="Normal 3 3 2 2 3 2 2 5 4" xfId="16831" xr:uid="{00000000-0005-0000-0000-0000C9410000}"/>
    <cellStyle name="Normal 3 3 2 2 3 2 2 6" xfId="16832" xr:uid="{00000000-0005-0000-0000-0000CA410000}"/>
    <cellStyle name="Normal 3 3 2 2 3 2 2 6 2" xfId="16833" xr:uid="{00000000-0005-0000-0000-0000CB410000}"/>
    <cellStyle name="Normal 3 3 2 2 3 2 2 6 3" xfId="16834" xr:uid="{00000000-0005-0000-0000-0000CC410000}"/>
    <cellStyle name="Normal 3 3 2 2 3 2 2 7" xfId="16835" xr:uid="{00000000-0005-0000-0000-0000CD410000}"/>
    <cellStyle name="Normal 3 3 2 2 3 2 2 7 2" xfId="16836" xr:uid="{00000000-0005-0000-0000-0000CE410000}"/>
    <cellStyle name="Normal 3 3 2 2 3 2 2 7 3" xfId="16837" xr:uid="{00000000-0005-0000-0000-0000CF410000}"/>
    <cellStyle name="Normal 3 3 2 2 3 2 2 8" xfId="16838" xr:uid="{00000000-0005-0000-0000-0000D0410000}"/>
    <cellStyle name="Normal 3 3 2 2 3 2 2 9" xfId="16839" xr:uid="{00000000-0005-0000-0000-0000D1410000}"/>
    <cellStyle name="Normal 3 3 2 2 3 2 3" xfId="16840" xr:uid="{00000000-0005-0000-0000-0000D2410000}"/>
    <cellStyle name="Normal 3 3 2 2 3 2 3 2" xfId="16841" xr:uid="{00000000-0005-0000-0000-0000D3410000}"/>
    <cellStyle name="Normal 3 3 2 2 3 2 3 2 2" xfId="16842" xr:uid="{00000000-0005-0000-0000-0000D4410000}"/>
    <cellStyle name="Normal 3 3 2 2 3 2 3 2 2 2" xfId="16843" xr:uid="{00000000-0005-0000-0000-0000D5410000}"/>
    <cellStyle name="Normal 3 3 2 2 3 2 3 2 2 3" xfId="16844" xr:uid="{00000000-0005-0000-0000-0000D6410000}"/>
    <cellStyle name="Normal 3 3 2 2 3 2 3 2 3" xfId="16845" xr:uid="{00000000-0005-0000-0000-0000D7410000}"/>
    <cellStyle name="Normal 3 3 2 2 3 2 3 2 4" xfId="16846" xr:uid="{00000000-0005-0000-0000-0000D8410000}"/>
    <cellStyle name="Normal 3 3 2 2 3 2 3 3" xfId="16847" xr:uid="{00000000-0005-0000-0000-0000D9410000}"/>
    <cellStyle name="Normal 3 3 2 2 3 2 3 3 2" xfId="16848" xr:uid="{00000000-0005-0000-0000-0000DA410000}"/>
    <cellStyle name="Normal 3 3 2 2 3 2 3 3 2 2" xfId="16849" xr:uid="{00000000-0005-0000-0000-0000DB410000}"/>
    <cellStyle name="Normal 3 3 2 2 3 2 3 3 2 3" xfId="16850" xr:uid="{00000000-0005-0000-0000-0000DC410000}"/>
    <cellStyle name="Normal 3 3 2 2 3 2 3 3 3" xfId="16851" xr:uid="{00000000-0005-0000-0000-0000DD410000}"/>
    <cellStyle name="Normal 3 3 2 2 3 2 3 3 4" xfId="16852" xr:uid="{00000000-0005-0000-0000-0000DE410000}"/>
    <cellStyle name="Normal 3 3 2 2 3 2 3 4" xfId="16853" xr:uid="{00000000-0005-0000-0000-0000DF410000}"/>
    <cellStyle name="Normal 3 3 2 2 3 2 3 4 2" xfId="16854" xr:uid="{00000000-0005-0000-0000-0000E0410000}"/>
    <cellStyle name="Normal 3 3 2 2 3 2 3 4 2 2" xfId="16855" xr:uid="{00000000-0005-0000-0000-0000E1410000}"/>
    <cellStyle name="Normal 3 3 2 2 3 2 3 4 2 3" xfId="16856" xr:uid="{00000000-0005-0000-0000-0000E2410000}"/>
    <cellStyle name="Normal 3 3 2 2 3 2 3 4 3" xfId="16857" xr:uid="{00000000-0005-0000-0000-0000E3410000}"/>
    <cellStyle name="Normal 3 3 2 2 3 2 3 4 4" xfId="16858" xr:uid="{00000000-0005-0000-0000-0000E4410000}"/>
    <cellStyle name="Normal 3 3 2 2 3 2 3 5" xfId="16859" xr:uid="{00000000-0005-0000-0000-0000E5410000}"/>
    <cellStyle name="Normal 3 3 2 2 3 2 3 5 2" xfId="16860" xr:uid="{00000000-0005-0000-0000-0000E6410000}"/>
    <cellStyle name="Normal 3 3 2 2 3 2 3 5 3" xfId="16861" xr:uid="{00000000-0005-0000-0000-0000E7410000}"/>
    <cellStyle name="Normal 3 3 2 2 3 2 3 6" xfId="16862" xr:uid="{00000000-0005-0000-0000-0000E8410000}"/>
    <cellStyle name="Normal 3 3 2 2 3 2 3 6 2" xfId="16863" xr:uid="{00000000-0005-0000-0000-0000E9410000}"/>
    <cellStyle name="Normal 3 3 2 2 3 2 3 6 3" xfId="16864" xr:uid="{00000000-0005-0000-0000-0000EA410000}"/>
    <cellStyle name="Normal 3 3 2 2 3 2 3 7" xfId="16865" xr:uid="{00000000-0005-0000-0000-0000EB410000}"/>
    <cellStyle name="Normal 3 3 2 2 3 2 3 8" xfId="16866" xr:uid="{00000000-0005-0000-0000-0000EC410000}"/>
    <cellStyle name="Normal 3 3 2 2 3 2 3 9" xfId="16867" xr:uid="{00000000-0005-0000-0000-0000ED410000}"/>
    <cellStyle name="Normal 3 3 2 2 3 2 4" xfId="16868" xr:uid="{00000000-0005-0000-0000-0000EE410000}"/>
    <cellStyle name="Normal 3 3 2 2 3 2 4 2" xfId="16869" xr:uid="{00000000-0005-0000-0000-0000EF410000}"/>
    <cellStyle name="Normal 3 3 2 2 3 2 4 2 2" xfId="16870" xr:uid="{00000000-0005-0000-0000-0000F0410000}"/>
    <cellStyle name="Normal 3 3 2 2 3 2 4 2 3" xfId="16871" xr:uid="{00000000-0005-0000-0000-0000F1410000}"/>
    <cellStyle name="Normal 3 3 2 2 3 2 4 3" xfId="16872" xr:uid="{00000000-0005-0000-0000-0000F2410000}"/>
    <cellStyle name="Normal 3 3 2 2 3 2 4 4" xfId="16873" xr:uid="{00000000-0005-0000-0000-0000F3410000}"/>
    <cellStyle name="Normal 3 3 2 2 3 2 5" xfId="16874" xr:uid="{00000000-0005-0000-0000-0000F4410000}"/>
    <cellStyle name="Normal 3 3 2 2 3 2 5 2" xfId="16875" xr:uid="{00000000-0005-0000-0000-0000F5410000}"/>
    <cellStyle name="Normal 3 3 2 2 3 2 5 2 2" xfId="16876" xr:uid="{00000000-0005-0000-0000-0000F6410000}"/>
    <cellStyle name="Normal 3 3 2 2 3 2 5 2 3" xfId="16877" xr:uid="{00000000-0005-0000-0000-0000F7410000}"/>
    <cellStyle name="Normal 3 3 2 2 3 2 5 3" xfId="16878" xr:uid="{00000000-0005-0000-0000-0000F8410000}"/>
    <cellStyle name="Normal 3 3 2 2 3 2 5 4" xfId="16879" xr:uid="{00000000-0005-0000-0000-0000F9410000}"/>
    <cellStyle name="Normal 3 3 2 2 3 2 6" xfId="16880" xr:uid="{00000000-0005-0000-0000-0000FA410000}"/>
    <cellStyle name="Normal 3 3 2 2 3 2 6 2" xfId="16881" xr:uid="{00000000-0005-0000-0000-0000FB410000}"/>
    <cellStyle name="Normal 3 3 2 2 3 2 6 2 2" xfId="16882" xr:uid="{00000000-0005-0000-0000-0000FC410000}"/>
    <cellStyle name="Normal 3 3 2 2 3 2 6 2 3" xfId="16883" xr:uid="{00000000-0005-0000-0000-0000FD410000}"/>
    <cellStyle name="Normal 3 3 2 2 3 2 6 3" xfId="16884" xr:uid="{00000000-0005-0000-0000-0000FE410000}"/>
    <cellStyle name="Normal 3 3 2 2 3 2 6 4" xfId="16885" xr:uid="{00000000-0005-0000-0000-0000FF410000}"/>
    <cellStyle name="Normal 3 3 2 2 3 2 7" xfId="16886" xr:uid="{00000000-0005-0000-0000-000000420000}"/>
    <cellStyle name="Normal 3 3 2 2 3 2 7 2" xfId="16887" xr:uid="{00000000-0005-0000-0000-000001420000}"/>
    <cellStyle name="Normal 3 3 2 2 3 2 7 3" xfId="16888" xr:uid="{00000000-0005-0000-0000-000002420000}"/>
    <cellStyle name="Normal 3 3 2 2 3 2 8" xfId="16889" xr:uid="{00000000-0005-0000-0000-000003420000}"/>
    <cellStyle name="Normal 3 3 2 2 3 2 8 2" xfId="16890" xr:uid="{00000000-0005-0000-0000-000004420000}"/>
    <cellStyle name="Normal 3 3 2 2 3 2 8 3" xfId="16891" xr:uid="{00000000-0005-0000-0000-000005420000}"/>
    <cellStyle name="Normal 3 3 2 2 3 2 9" xfId="16892" xr:uid="{00000000-0005-0000-0000-000006420000}"/>
    <cellStyle name="Normal 3 3 2 2 3 3" xfId="16893" xr:uid="{00000000-0005-0000-0000-000007420000}"/>
    <cellStyle name="Normal 3 3 2 2 3 3 10" xfId="16894" xr:uid="{00000000-0005-0000-0000-000008420000}"/>
    <cellStyle name="Normal 3 3 2 2 3 3 11" xfId="16895" xr:uid="{00000000-0005-0000-0000-000009420000}"/>
    <cellStyle name="Normal 3 3 2 2 3 3 2" xfId="16896" xr:uid="{00000000-0005-0000-0000-00000A420000}"/>
    <cellStyle name="Normal 3 3 2 2 3 3 2 10" xfId="16897" xr:uid="{00000000-0005-0000-0000-00000B420000}"/>
    <cellStyle name="Normal 3 3 2 2 3 3 2 2" xfId="16898" xr:uid="{00000000-0005-0000-0000-00000C420000}"/>
    <cellStyle name="Normal 3 3 2 2 3 3 2 2 2" xfId="16899" xr:uid="{00000000-0005-0000-0000-00000D420000}"/>
    <cellStyle name="Normal 3 3 2 2 3 3 2 2 2 2" xfId="16900" xr:uid="{00000000-0005-0000-0000-00000E420000}"/>
    <cellStyle name="Normal 3 3 2 2 3 3 2 2 2 3" xfId="16901" xr:uid="{00000000-0005-0000-0000-00000F420000}"/>
    <cellStyle name="Normal 3 3 2 2 3 3 2 2 3" xfId="16902" xr:uid="{00000000-0005-0000-0000-000010420000}"/>
    <cellStyle name="Normal 3 3 2 2 3 3 2 2 4" xfId="16903" xr:uid="{00000000-0005-0000-0000-000011420000}"/>
    <cellStyle name="Normal 3 3 2 2 3 3 2 3" xfId="16904" xr:uid="{00000000-0005-0000-0000-000012420000}"/>
    <cellStyle name="Normal 3 3 2 2 3 3 2 3 2" xfId="16905" xr:uid="{00000000-0005-0000-0000-000013420000}"/>
    <cellStyle name="Normal 3 3 2 2 3 3 2 3 2 2" xfId="16906" xr:uid="{00000000-0005-0000-0000-000014420000}"/>
    <cellStyle name="Normal 3 3 2 2 3 3 2 3 2 3" xfId="16907" xr:uid="{00000000-0005-0000-0000-000015420000}"/>
    <cellStyle name="Normal 3 3 2 2 3 3 2 3 3" xfId="16908" xr:uid="{00000000-0005-0000-0000-000016420000}"/>
    <cellStyle name="Normal 3 3 2 2 3 3 2 3 4" xfId="16909" xr:uid="{00000000-0005-0000-0000-000017420000}"/>
    <cellStyle name="Normal 3 3 2 2 3 3 2 4" xfId="16910" xr:uid="{00000000-0005-0000-0000-000018420000}"/>
    <cellStyle name="Normal 3 3 2 2 3 3 2 4 2" xfId="16911" xr:uid="{00000000-0005-0000-0000-000019420000}"/>
    <cellStyle name="Normal 3 3 2 2 3 3 2 4 2 2" xfId="16912" xr:uid="{00000000-0005-0000-0000-00001A420000}"/>
    <cellStyle name="Normal 3 3 2 2 3 3 2 4 2 3" xfId="16913" xr:uid="{00000000-0005-0000-0000-00001B420000}"/>
    <cellStyle name="Normal 3 3 2 2 3 3 2 4 3" xfId="16914" xr:uid="{00000000-0005-0000-0000-00001C420000}"/>
    <cellStyle name="Normal 3 3 2 2 3 3 2 4 4" xfId="16915" xr:uid="{00000000-0005-0000-0000-00001D420000}"/>
    <cellStyle name="Normal 3 3 2 2 3 3 2 5" xfId="16916" xr:uid="{00000000-0005-0000-0000-00001E420000}"/>
    <cellStyle name="Normal 3 3 2 2 3 3 2 5 2" xfId="16917" xr:uid="{00000000-0005-0000-0000-00001F420000}"/>
    <cellStyle name="Normal 3 3 2 2 3 3 2 5 2 2" xfId="16918" xr:uid="{00000000-0005-0000-0000-000020420000}"/>
    <cellStyle name="Normal 3 3 2 2 3 3 2 5 2 3" xfId="16919" xr:uid="{00000000-0005-0000-0000-000021420000}"/>
    <cellStyle name="Normal 3 3 2 2 3 3 2 5 3" xfId="16920" xr:uid="{00000000-0005-0000-0000-000022420000}"/>
    <cellStyle name="Normal 3 3 2 2 3 3 2 5 4" xfId="16921" xr:uid="{00000000-0005-0000-0000-000023420000}"/>
    <cellStyle name="Normal 3 3 2 2 3 3 2 6" xfId="16922" xr:uid="{00000000-0005-0000-0000-000024420000}"/>
    <cellStyle name="Normal 3 3 2 2 3 3 2 6 2" xfId="16923" xr:uid="{00000000-0005-0000-0000-000025420000}"/>
    <cellStyle name="Normal 3 3 2 2 3 3 2 6 3" xfId="16924" xr:uid="{00000000-0005-0000-0000-000026420000}"/>
    <cellStyle name="Normal 3 3 2 2 3 3 2 7" xfId="16925" xr:uid="{00000000-0005-0000-0000-000027420000}"/>
    <cellStyle name="Normal 3 3 2 2 3 3 2 7 2" xfId="16926" xr:uid="{00000000-0005-0000-0000-000028420000}"/>
    <cellStyle name="Normal 3 3 2 2 3 3 2 7 3" xfId="16927" xr:uid="{00000000-0005-0000-0000-000029420000}"/>
    <cellStyle name="Normal 3 3 2 2 3 3 2 8" xfId="16928" xr:uid="{00000000-0005-0000-0000-00002A420000}"/>
    <cellStyle name="Normal 3 3 2 2 3 3 2 9" xfId="16929" xr:uid="{00000000-0005-0000-0000-00002B420000}"/>
    <cellStyle name="Normal 3 3 2 2 3 3 3" xfId="16930" xr:uid="{00000000-0005-0000-0000-00002C420000}"/>
    <cellStyle name="Normal 3 3 2 2 3 3 3 2" xfId="16931" xr:uid="{00000000-0005-0000-0000-00002D420000}"/>
    <cellStyle name="Normal 3 3 2 2 3 3 3 2 2" xfId="16932" xr:uid="{00000000-0005-0000-0000-00002E420000}"/>
    <cellStyle name="Normal 3 3 2 2 3 3 3 2 2 2" xfId="16933" xr:uid="{00000000-0005-0000-0000-00002F420000}"/>
    <cellStyle name="Normal 3 3 2 2 3 3 3 2 2 3" xfId="16934" xr:uid="{00000000-0005-0000-0000-000030420000}"/>
    <cellStyle name="Normal 3 3 2 2 3 3 3 2 3" xfId="16935" xr:uid="{00000000-0005-0000-0000-000031420000}"/>
    <cellStyle name="Normal 3 3 2 2 3 3 3 2 4" xfId="16936" xr:uid="{00000000-0005-0000-0000-000032420000}"/>
    <cellStyle name="Normal 3 3 2 2 3 3 3 3" xfId="16937" xr:uid="{00000000-0005-0000-0000-000033420000}"/>
    <cellStyle name="Normal 3 3 2 2 3 3 3 3 2" xfId="16938" xr:uid="{00000000-0005-0000-0000-000034420000}"/>
    <cellStyle name="Normal 3 3 2 2 3 3 3 3 2 2" xfId="16939" xr:uid="{00000000-0005-0000-0000-000035420000}"/>
    <cellStyle name="Normal 3 3 2 2 3 3 3 3 2 3" xfId="16940" xr:uid="{00000000-0005-0000-0000-000036420000}"/>
    <cellStyle name="Normal 3 3 2 2 3 3 3 3 3" xfId="16941" xr:uid="{00000000-0005-0000-0000-000037420000}"/>
    <cellStyle name="Normal 3 3 2 2 3 3 3 3 4" xfId="16942" xr:uid="{00000000-0005-0000-0000-000038420000}"/>
    <cellStyle name="Normal 3 3 2 2 3 3 3 4" xfId="16943" xr:uid="{00000000-0005-0000-0000-000039420000}"/>
    <cellStyle name="Normal 3 3 2 2 3 3 3 4 2" xfId="16944" xr:uid="{00000000-0005-0000-0000-00003A420000}"/>
    <cellStyle name="Normal 3 3 2 2 3 3 3 4 2 2" xfId="16945" xr:uid="{00000000-0005-0000-0000-00003B420000}"/>
    <cellStyle name="Normal 3 3 2 2 3 3 3 4 2 3" xfId="16946" xr:uid="{00000000-0005-0000-0000-00003C420000}"/>
    <cellStyle name="Normal 3 3 2 2 3 3 3 4 3" xfId="16947" xr:uid="{00000000-0005-0000-0000-00003D420000}"/>
    <cellStyle name="Normal 3 3 2 2 3 3 3 4 4" xfId="16948" xr:uid="{00000000-0005-0000-0000-00003E420000}"/>
    <cellStyle name="Normal 3 3 2 2 3 3 3 5" xfId="16949" xr:uid="{00000000-0005-0000-0000-00003F420000}"/>
    <cellStyle name="Normal 3 3 2 2 3 3 3 5 2" xfId="16950" xr:uid="{00000000-0005-0000-0000-000040420000}"/>
    <cellStyle name="Normal 3 3 2 2 3 3 3 5 3" xfId="16951" xr:uid="{00000000-0005-0000-0000-000041420000}"/>
    <cellStyle name="Normal 3 3 2 2 3 3 3 6" xfId="16952" xr:uid="{00000000-0005-0000-0000-000042420000}"/>
    <cellStyle name="Normal 3 3 2 2 3 3 3 6 2" xfId="16953" xr:uid="{00000000-0005-0000-0000-000043420000}"/>
    <cellStyle name="Normal 3 3 2 2 3 3 3 6 3" xfId="16954" xr:uid="{00000000-0005-0000-0000-000044420000}"/>
    <cellStyle name="Normal 3 3 2 2 3 3 3 7" xfId="16955" xr:uid="{00000000-0005-0000-0000-000045420000}"/>
    <cellStyle name="Normal 3 3 2 2 3 3 3 8" xfId="16956" xr:uid="{00000000-0005-0000-0000-000046420000}"/>
    <cellStyle name="Normal 3 3 2 2 3 3 3 9" xfId="16957" xr:uid="{00000000-0005-0000-0000-000047420000}"/>
    <cellStyle name="Normal 3 3 2 2 3 3 4" xfId="16958" xr:uid="{00000000-0005-0000-0000-000048420000}"/>
    <cellStyle name="Normal 3 3 2 2 3 3 4 2" xfId="16959" xr:uid="{00000000-0005-0000-0000-000049420000}"/>
    <cellStyle name="Normal 3 3 2 2 3 3 4 2 2" xfId="16960" xr:uid="{00000000-0005-0000-0000-00004A420000}"/>
    <cellStyle name="Normal 3 3 2 2 3 3 4 2 3" xfId="16961" xr:uid="{00000000-0005-0000-0000-00004B420000}"/>
    <cellStyle name="Normal 3 3 2 2 3 3 4 3" xfId="16962" xr:uid="{00000000-0005-0000-0000-00004C420000}"/>
    <cellStyle name="Normal 3 3 2 2 3 3 4 4" xfId="16963" xr:uid="{00000000-0005-0000-0000-00004D420000}"/>
    <cellStyle name="Normal 3 3 2 2 3 3 5" xfId="16964" xr:uid="{00000000-0005-0000-0000-00004E420000}"/>
    <cellStyle name="Normal 3 3 2 2 3 3 5 2" xfId="16965" xr:uid="{00000000-0005-0000-0000-00004F420000}"/>
    <cellStyle name="Normal 3 3 2 2 3 3 5 2 2" xfId="16966" xr:uid="{00000000-0005-0000-0000-000050420000}"/>
    <cellStyle name="Normal 3 3 2 2 3 3 5 2 3" xfId="16967" xr:uid="{00000000-0005-0000-0000-000051420000}"/>
    <cellStyle name="Normal 3 3 2 2 3 3 5 3" xfId="16968" xr:uid="{00000000-0005-0000-0000-000052420000}"/>
    <cellStyle name="Normal 3 3 2 2 3 3 5 4" xfId="16969" xr:uid="{00000000-0005-0000-0000-000053420000}"/>
    <cellStyle name="Normal 3 3 2 2 3 3 6" xfId="16970" xr:uid="{00000000-0005-0000-0000-000054420000}"/>
    <cellStyle name="Normal 3 3 2 2 3 3 6 2" xfId="16971" xr:uid="{00000000-0005-0000-0000-000055420000}"/>
    <cellStyle name="Normal 3 3 2 2 3 3 6 2 2" xfId="16972" xr:uid="{00000000-0005-0000-0000-000056420000}"/>
    <cellStyle name="Normal 3 3 2 2 3 3 6 2 3" xfId="16973" xr:uid="{00000000-0005-0000-0000-000057420000}"/>
    <cellStyle name="Normal 3 3 2 2 3 3 6 3" xfId="16974" xr:uid="{00000000-0005-0000-0000-000058420000}"/>
    <cellStyle name="Normal 3 3 2 2 3 3 6 4" xfId="16975" xr:uid="{00000000-0005-0000-0000-000059420000}"/>
    <cellStyle name="Normal 3 3 2 2 3 3 7" xfId="16976" xr:uid="{00000000-0005-0000-0000-00005A420000}"/>
    <cellStyle name="Normal 3 3 2 2 3 3 7 2" xfId="16977" xr:uid="{00000000-0005-0000-0000-00005B420000}"/>
    <cellStyle name="Normal 3 3 2 2 3 3 7 3" xfId="16978" xr:uid="{00000000-0005-0000-0000-00005C420000}"/>
    <cellStyle name="Normal 3 3 2 2 3 3 8" xfId="16979" xr:uid="{00000000-0005-0000-0000-00005D420000}"/>
    <cellStyle name="Normal 3 3 2 2 3 3 8 2" xfId="16980" xr:uid="{00000000-0005-0000-0000-00005E420000}"/>
    <cellStyle name="Normal 3 3 2 2 3 3 8 3" xfId="16981" xr:uid="{00000000-0005-0000-0000-00005F420000}"/>
    <cellStyle name="Normal 3 3 2 2 3 3 9" xfId="16982" xr:uid="{00000000-0005-0000-0000-000060420000}"/>
    <cellStyle name="Normal 3 3 2 2 3 4" xfId="16983" xr:uid="{00000000-0005-0000-0000-000061420000}"/>
    <cellStyle name="Normal 3 3 2 2 3 4 10" xfId="16984" xr:uid="{00000000-0005-0000-0000-000062420000}"/>
    <cellStyle name="Normal 3 3 2 2 3 4 2" xfId="16985" xr:uid="{00000000-0005-0000-0000-000063420000}"/>
    <cellStyle name="Normal 3 3 2 2 3 4 2 2" xfId="16986" xr:uid="{00000000-0005-0000-0000-000064420000}"/>
    <cellStyle name="Normal 3 3 2 2 3 4 2 2 2" xfId="16987" xr:uid="{00000000-0005-0000-0000-000065420000}"/>
    <cellStyle name="Normal 3 3 2 2 3 4 2 2 3" xfId="16988" xr:uid="{00000000-0005-0000-0000-000066420000}"/>
    <cellStyle name="Normal 3 3 2 2 3 4 2 3" xfId="16989" xr:uid="{00000000-0005-0000-0000-000067420000}"/>
    <cellStyle name="Normal 3 3 2 2 3 4 2 4" xfId="16990" xr:uid="{00000000-0005-0000-0000-000068420000}"/>
    <cellStyle name="Normal 3 3 2 2 3 4 3" xfId="16991" xr:uid="{00000000-0005-0000-0000-000069420000}"/>
    <cellStyle name="Normal 3 3 2 2 3 4 3 2" xfId="16992" xr:uid="{00000000-0005-0000-0000-00006A420000}"/>
    <cellStyle name="Normal 3 3 2 2 3 4 3 2 2" xfId="16993" xr:uid="{00000000-0005-0000-0000-00006B420000}"/>
    <cellStyle name="Normal 3 3 2 2 3 4 3 2 3" xfId="16994" xr:uid="{00000000-0005-0000-0000-00006C420000}"/>
    <cellStyle name="Normal 3 3 2 2 3 4 3 3" xfId="16995" xr:uid="{00000000-0005-0000-0000-00006D420000}"/>
    <cellStyle name="Normal 3 3 2 2 3 4 3 4" xfId="16996" xr:uid="{00000000-0005-0000-0000-00006E420000}"/>
    <cellStyle name="Normal 3 3 2 2 3 4 4" xfId="16997" xr:uid="{00000000-0005-0000-0000-00006F420000}"/>
    <cellStyle name="Normal 3 3 2 2 3 4 4 2" xfId="16998" xr:uid="{00000000-0005-0000-0000-000070420000}"/>
    <cellStyle name="Normal 3 3 2 2 3 4 4 2 2" xfId="16999" xr:uid="{00000000-0005-0000-0000-000071420000}"/>
    <cellStyle name="Normal 3 3 2 2 3 4 4 2 3" xfId="17000" xr:uid="{00000000-0005-0000-0000-000072420000}"/>
    <cellStyle name="Normal 3 3 2 2 3 4 4 3" xfId="17001" xr:uid="{00000000-0005-0000-0000-000073420000}"/>
    <cellStyle name="Normal 3 3 2 2 3 4 4 4" xfId="17002" xr:uid="{00000000-0005-0000-0000-000074420000}"/>
    <cellStyle name="Normal 3 3 2 2 3 4 5" xfId="17003" xr:uid="{00000000-0005-0000-0000-000075420000}"/>
    <cellStyle name="Normal 3 3 2 2 3 4 5 2" xfId="17004" xr:uid="{00000000-0005-0000-0000-000076420000}"/>
    <cellStyle name="Normal 3 3 2 2 3 4 5 2 2" xfId="17005" xr:uid="{00000000-0005-0000-0000-000077420000}"/>
    <cellStyle name="Normal 3 3 2 2 3 4 5 2 3" xfId="17006" xr:uid="{00000000-0005-0000-0000-000078420000}"/>
    <cellStyle name="Normal 3 3 2 2 3 4 5 3" xfId="17007" xr:uid="{00000000-0005-0000-0000-000079420000}"/>
    <cellStyle name="Normal 3 3 2 2 3 4 5 4" xfId="17008" xr:uid="{00000000-0005-0000-0000-00007A420000}"/>
    <cellStyle name="Normal 3 3 2 2 3 4 6" xfId="17009" xr:uid="{00000000-0005-0000-0000-00007B420000}"/>
    <cellStyle name="Normal 3 3 2 2 3 4 6 2" xfId="17010" xr:uid="{00000000-0005-0000-0000-00007C420000}"/>
    <cellStyle name="Normal 3 3 2 2 3 4 6 3" xfId="17011" xr:uid="{00000000-0005-0000-0000-00007D420000}"/>
    <cellStyle name="Normal 3 3 2 2 3 4 7" xfId="17012" xr:uid="{00000000-0005-0000-0000-00007E420000}"/>
    <cellStyle name="Normal 3 3 2 2 3 4 7 2" xfId="17013" xr:uid="{00000000-0005-0000-0000-00007F420000}"/>
    <cellStyle name="Normal 3 3 2 2 3 4 7 3" xfId="17014" xr:uid="{00000000-0005-0000-0000-000080420000}"/>
    <cellStyle name="Normal 3 3 2 2 3 4 8" xfId="17015" xr:uid="{00000000-0005-0000-0000-000081420000}"/>
    <cellStyle name="Normal 3 3 2 2 3 4 9" xfId="17016" xr:uid="{00000000-0005-0000-0000-000082420000}"/>
    <cellStyle name="Normal 3 3 2 2 3 5" xfId="17017" xr:uid="{00000000-0005-0000-0000-000083420000}"/>
    <cellStyle name="Normal 3 3 2 2 3 5 2" xfId="17018" xr:uid="{00000000-0005-0000-0000-000084420000}"/>
    <cellStyle name="Normal 3 3 2 2 3 5 2 2" xfId="17019" xr:uid="{00000000-0005-0000-0000-000085420000}"/>
    <cellStyle name="Normal 3 3 2 2 3 5 2 2 2" xfId="17020" xr:uid="{00000000-0005-0000-0000-000086420000}"/>
    <cellStyle name="Normal 3 3 2 2 3 5 2 2 3" xfId="17021" xr:uid="{00000000-0005-0000-0000-000087420000}"/>
    <cellStyle name="Normal 3 3 2 2 3 5 2 3" xfId="17022" xr:uid="{00000000-0005-0000-0000-000088420000}"/>
    <cellStyle name="Normal 3 3 2 2 3 5 2 4" xfId="17023" xr:uid="{00000000-0005-0000-0000-000089420000}"/>
    <cellStyle name="Normal 3 3 2 2 3 5 3" xfId="17024" xr:uid="{00000000-0005-0000-0000-00008A420000}"/>
    <cellStyle name="Normal 3 3 2 2 3 5 3 2" xfId="17025" xr:uid="{00000000-0005-0000-0000-00008B420000}"/>
    <cellStyle name="Normal 3 3 2 2 3 5 3 2 2" xfId="17026" xr:uid="{00000000-0005-0000-0000-00008C420000}"/>
    <cellStyle name="Normal 3 3 2 2 3 5 3 2 3" xfId="17027" xr:uid="{00000000-0005-0000-0000-00008D420000}"/>
    <cellStyle name="Normal 3 3 2 2 3 5 3 3" xfId="17028" xr:uid="{00000000-0005-0000-0000-00008E420000}"/>
    <cellStyle name="Normal 3 3 2 2 3 5 3 4" xfId="17029" xr:uid="{00000000-0005-0000-0000-00008F420000}"/>
    <cellStyle name="Normal 3 3 2 2 3 5 4" xfId="17030" xr:uid="{00000000-0005-0000-0000-000090420000}"/>
    <cellStyle name="Normal 3 3 2 2 3 5 4 2" xfId="17031" xr:uid="{00000000-0005-0000-0000-000091420000}"/>
    <cellStyle name="Normal 3 3 2 2 3 5 4 2 2" xfId="17032" xr:uid="{00000000-0005-0000-0000-000092420000}"/>
    <cellStyle name="Normal 3 3 2 2 3 5 4 2 3" xfId="17033" xr:uid="{00000000-0005-0000-0000-000093420000}"/>
    <cellStyle name="Normal 3 3 2 2 3 5 4 3" xfId="17034" xr:uid="{00000000-0005-0000-0000-000094420000}"/>
    <cellStyle name="Normal 3 3 2 2 3 5 4 4" xfId="17035" xr:uid="{00000000-0005-0000-0000-000095420000}"/>
    <cellStyle name="Normal 3 3 2 2 3 5 5" xfId="17036" xr:uid="{00000000-0005-0000-0000-000096420000}"/>
    <cellStyle name="Normal 3 3 2 2 3 5 5 2" xfId="17037" xr:uid="{00000000-0005-0000-0000-000097420000}"/>
    <cellStyle name="Normal 3 3 2 2 3 5 5 3" xfId="17038" xr:uid="{00000000-0005-0000-0000-000098420000}"/>
    <cellStyle name="Normal 3 3 2 2 3 5 6" xfId="17039" xr:uid="{00000000-0005-0000-0000-000099420000}"/>
    <cellStyle name="Normal 3 3 2 2 3 5 6 2" xfId="17040" xr:uid="{00000000-0005-0000-0000-00009A420000}"/>
    <cellStyle name="Normal 3 3 2 2 3 5 6 3" xfId="17041" xr:uid="{00000000-0005-0000-0000-00009B420000}"/>
    <cellStyle name="Normal 3 3 2 2 3 5 7" xfId="17042" xr:uid="{00000000-0005-0000-0000-00009C420000}"/>
    <cellStyle name="Normal 3 3 2 2 3 5 8" xfId="17043" xr:uid="{00000000-0005-0000-0000-00009D420000}"/>
    <cellStyle name="Normal 3 3 2 2 3 5 9" xfId="17044" xr:uid="{00000000-0005-0000-0000-00009E420000}"/>
    <cellStyle name="Normal 3 3 2 2 3 6" xfId="17045" xr:uid="{00000000-0005-0000-0000-00009F420000}"/>
    <cellStyle name="Normal 3 3 2 2 3 6 2" xfId="17046" xr:uid="{00000000-0005-0000-0000-0000A0420000}"/>
    <cellStyle name="Normal 3 3 2 2 3 6 2 2" xfId="17047" xr:uid="{00000000-0005-0000-0000-0000A1420000}"/>
    <cellStyle name="Normal 3 3 2 2 3 6 2 3" xfId="17048" xr:uid="{00000000-0005-0000-0000-0000A2420000}"/>
    <cellStyle name="Normal 3 3 2 2 3 6 3" xfId="17049" xr:uid="{00000000-0005-0000-0000-0000A3420000}"/>
    <cellStyle name="Normal 3 3 2 2 3 6 4" xfId="17050" xr:uid="{00000000-0005-0000-0000-0000A4420000}"/>
    <cellStyle name="Normal 3 3 2 2 3 7" xfId="17051" xr:uid="{00000000-0005-0000-0000-0000A5420000}"/>
    <cellStyle name="Normal 3 3 2 2 3 7 2" xfId="17052" xr:uid="{00000000-0005-0000-0000-0000A6420000}"/>
    <cellStyle name="Normal 3 3 2 2 3 7 2 2" xfId="17053" xr:uid="{00000000-0005-0000-0000-0000A7420000}"/>
    <cellStyle name="Normal 3 3 2 2 3 7 2 3" xfId="17054" xr:uid="{00000000-0005-0000-0000-0000A8420000}"/>
    <cellStyle name="Normal 3 3 2 2 3 7 3" xfId="17055" xr:uid="{00000000-0005-0000-0000-0000A9420000}"/>
    <cellStyle name="Normal 3 3 2 2 3 7 4" xfId="17056" xr:uid="{00000000-0005-0000-0000-0000AA420000}"/>
    <cellStyle name="Normal 3 3 2 2 3 8" xfId="17057" xr:uid="{00000000-0005-0000-0000-0000AB420000}"/>
    <cellStyle name="Normal 3 3 2 2 3 8 2" xfId="17058" xr:uid="{00000000-0005-0000-0000-0000AC420000}"/>
    <cellStyle name="Normal 3 3 2 2 3 8 2 2" xfId="17059" xr:uid="{00000000-0005-0000-0000-0000AD420000}"/>
    <cellStyle name="Normal 3 3 2 2 3 8 2 3" xfId="17060" xr:uid="{00000000-0005-0000-0000-0000AE420000}"/>
    <cellStyle name="Normal 3 3 2 2 3 8 3" xfId="17061" xr:uid="{00000000-0005-0000-0000-0000AF420000}"/>
    <cellStyle name="Normal 3 3 2 2 3 8 4" xfId="17062" xr:uid="{00000000-0005-0000-0000-0000B0420000}"/>
    <cellStyle name="Normal 3 3 2 2 3 9" xfId="17063" xr:uid="{00000000-0005-0000-0000-0000B1420000}"/>
    <cellStyle name="Normal 3 3 2 2 3 9 2" xfId="17064" xr:uid="{00000000-0005-0000-0000-0000B2420000}"/>
    <cellStyle name="Normal 3 3 2 2 3 9 3" xfId="17065" xr:uid="{00000000-0005-0000-0000-0000B3420000}"/>
    <cellStyle name="Normal 3 3 2 2 4" xfId="17066" xr:uid="{00000000-0005-0000-0000-0000B4420000}"/>
    <cellStyle name="Normal 3 3 2 2 4 10" xfId="17067" xr:uid="{00000000-0005-0000-0000-0000B5420000}"/>
    <cellStyle name="Normal 3 3 2 2 4 11" xfId="17068" xr:uid="{00000000-0005-0000-0000-0000B6420000}"/>
    <cellStyle name="Normal 3 3 2 2 4 2" xfId="17069" xr:uid="{00000000-0005-0000-0000-0000B7420000}"/>
    <cellStyle name="Normal 3 3 2 2 4 2 10" xfId="17070" xr:uid="{00000000-0005-0000-0000-0000B8420000}"/>
    <cellStyle name="Normal 3 3 2 2 4 2 2" xfId="17071" xr:uid="{00000000-0005-0000-0000-0000B9420000}"/>
    <cellStyle name="Normal 3 3 2 2 4 2 2 2" xfId="17072" xr:uid="{00000000-0005-0000-0000-0000BA420000}"/>
    <cellStyle name="Normal 3 3 2 2 4 2 2 2 2" xfId="17073" xr:uid="{00000000-0005-0000-0000-0000BB420000}"/>
    <cellStyle name="Normal 3 3 2 2 4 2 2 2 3" xfId="17074" xr:uid="{00000000-0005-0000-0000-0000BC420000}"/>
    <cellStyle name="Normal 3 3 2 2 4 2 2 3" xfId="17075" xr:uid="{00000000-0005-0000-0000-0000BD420000}"/>
    <cellStyle name="Normal 3 3 2 2 4 2 2 4" xfId="17076" xr:uid="{00000000-0005-0000-0000-0000BE420000}"/>
    <cellStyle name="Normal 3 3 2 2 4 2 3" xfId="17077" xr:uid="{00000000-0005-0000-0000-0000BF420000}"/>
    <cellStyle name="Normal 3 3 2 2 4 2 3 2" xfId="17078" xr:uid="{00000000-0005-0000-0000-0000C0420000}"/>
    <cellStyle name="Normal 3 3 2 2 4 2 3 2 2" xfId="17079" xr:uid="{00000000-0005-0000-0000-0000C1420000}"/>
    <cellStyle name="Normal 3 3 2 2 4 2 3 2 3" xfId="17080" xr:uid="{00000000-0005-0000-0000-0000C2420000}"/>
    <cellStyle name="Normal 3 3 2 2 4 2 3 3" xfId="17081" xr:uid="{00000000-0005-0000-0000-0000C3420000}"/>
    <cellStyle name="Normal 3 3 2 2 4 2 3 4" xfId="17082" xr:uid="{00000000-0005-0000-0000-0000C4420000}"/>
    <cellStyle name="Normal 3 3 2 2 4 2 4" xfId="17083" xr:uid="{00000000-0005-0000-0000-0000C5420000}"/>
    <cellStyle name="Normal 3 3 2 2 4 2 4 2" xfId="17084" xr:uid="{00000000-0005-0000-0000-0000C6420000}"/>
    <cellStyle name="Normal 3 3 2 2 4 2 4 2 2" xfId="17085" xr:uid="{00000000-0005-0000-0000-0000C7420000}"/>
    <cellStyle name="Normal 3 3 2 2 4 2 4 2 3" xfId="17086" xr:uid="{00000000-0005-0000-0000-0000C8420000}"/>
    <cellStyle name="Normal 3 3 2 2 4 2 4 3" xfId="17087" xr:uid="{00000000-0005-0000-0000-0000C9420000}"/>
    <cellStyle name="Normal 3 3 2 2 4 2 4 4" xfId="17088" xr:uid="{00000000-0005-0000-0000-0000CA420000}"/>
    <cellStyle name="Normal 3 3 2 2 4 2 5" xfId="17089" xr:uid="{00000000-0005-0000-0000-0000CB420000}"/>
    <cellStyle name="Normal 3 3 2 2 4 2 5 2" xfId="17090" xr:uid="{00000000-0005-0000-0000-0000CC420000}"/>
    <cellStyle name="Normal 3 3 2 2 4 2 5 2 2" xfId="17091" xr:uid="{00000000-0005-0000-0000-0000CD420000}"/>
    <cellStyle name="Normal 3 3 2 2 4 2 5 2 3" xfId="17092" xr:uid="{00000000-0005-0000-0000-0000CE420000}"/>
    <cellStyle name="Normal 3 3 2 2 4 2 5 3" xfId="17093" xr:uid="{00000000-0005-0000-0000-0000CF420000}"/>
    <cellStyle name="Normal 3 3 2 2 4 2 5 4" xfId="17094" xr:uid="{00000000-0005-0000-0000-0000D0420000}"/>
    <cellStyle name="Normal 3 3 2 2 4 2 6" xfId="17095" xr:uid="{00000000-0005-0000-0000-0000D1420000}"/>
    <cellStyle name="Normal 3 3 2 2 4 2 6 2" xfId="17096" xr:uid="{00000000-0005-0000-0000-0000D2420000}"/>
    <cellStyle name="Normal 3 3 2 2 4 2 6 3" xfId="17097" xr:uid="{00000000-0005-0000-0000-0000D3420000}"/>
    <cellStyle name="Normal 3 3 2 2 4 2 7" xfId="17098" xr:uid="{00000000-0005-0000-0000-0000D4420000}"/>
    <cellStyle name="Normal 3 3 2 2 4 2 7 2" xfId="17099" xr:uid="{00000000-0005-0000-0000-0000D5420000}"/>
    <cellStyle name="Normal 3 3 2 2 4 2 7 3" xfId="17100" xr:uid="{00000000-0005-0000-0000-0000D6420000}"/>
    <cellStyle name="Normal 3 3 2 2 4 2 8" xfId="17101" xr:uid="{00000000-0005-0000-0000-0000D7420000}"/>
    <cellStyle name="Normal 3 3 2 2 4 2 9" xfId="17102" xr:uid="{00000000-0005-0000-0000-0000D8420000}"/>
    <cellStyle name="Normal 3 3 2 2 4 3" xfId="17103" xr:uid="{00000000-0005-0000-0000-0000D9420000}"/>
    <cellStyle name="Normal 3 3 2 2 4 3 2" xfId="17104" xr:uid="{00000000-0005-0000-0000-0000DA420000}"/>
    <cellStyle name="Normal 3 3 2 2 4 3 2 2" xfId="17105" xr:uid="{00000000-0005-0000-0000-0000DB420000}"/>
    <cellStyle name="Normal 3 3 2 2 4 3 2 2 2" xfId="17106" xr:uid="{00000000-0005-0000-0000-0000DC420000}"/>
    <cellStyle name="Normal 3 3 2 2 4 3 2 2 3" xfId="17107" xr:uid="{00000000-0005-0000-0000-0000DD420000}"/>
    <cellStyle name="Normal 3 3 2 2 4 3 2 3" xfId="17108" xr:uid="{00000000-0005-0000-0000-0000DE420000}"/>
    <cellStyle name="Normal 3 3 2 2 4 3 2 4" xfId="17109" xr:uid="{00000000-0005-0000-0000-0000DF420000}"/>
    <cellStyle name="Normal 3 3 2 2 4 3 3" xfId="17110" xr:uid="{00000000-0005-0000-0000-0000E0420000}"/>
    <cellStyle name="Normal 3 3 2 2 4 3 3 2" xfId="17111" xr:uid="{00000000-0005-0000-0000-0000E1420000}"/>
    <cellStyle name="Normal 3 3 2 2 4 3 3 2 2" xfId="17112" xr:uid="{00000000-0005-0000-0000-0000E2420000}"/>
    <cellStyle name="Normal 3 3 2 2 4 3 3 2 3" xfId="17113" xr:uid="{00000000-0005-0000-0000-0000E3420000}"/>
    <cellStyle name="Normal 3 3 2 2 4 3 3 3" xfId="17114" xr:uid="{00000000-0005-0000-0000-0000E4420000}"/>
    <cellStyle name="Normal 3 3 2 2 4 3 3 4" xfId="17115" xr:uid="{00000000-0005-0000-0000-0000E5420000}"/>
    <cellStyle name="Normal 3 3 2 2 4 3 4" xfId="17116" xr:uid="{00000000-0005-0000-0000-0000E6420000}"/>
    <cellStyle name="Normal 3 3 2 2 4 3 4 2" xfId="17117" xr:uid="{00000000-0005-0000-0000-0000E7420000}"/>
    <cellStyle name="Normal 3 3 2 2 4 3 4 2 2" xfId="17118" xr:uid="{00000000-0005-0000-0000-0000E8420000}"/>
    <cellStyle name="Normal 3 3 2 2 4 3 4 2 3" xfId="17119" xr:uid="{00000000-0005-0000-0000-0000E9420000}"/>
    <cellStyle name="Normal 3 3 2 2 4 3 4 3" xfId="17120" xr:uid="{00000000-0005-0000-0000-0000EA420000}"/>
    <cellStyle name="Normal 3 3 2 2 4 3 4 4" xfId="17121" xr:uid="{00000000-0005-0000-0000-0000EB420000}"/>
    <cellStyle name="Normal 3 3 2 2 4 3 5" xfId="17122" xr:uid="{00000000-0005-0000-0000-0000EC420000}"/>
    <cellStyle name="Normal 3 3 2 2 4 3 5 2" xfId="17123" xr:uid="{00000000-0005-0000-0000-0000ED420000}"/>
    <cellStyle name="Normal 3 3 2 2 4 3 5 3" xfId="17124" xr:uid="{00000000-0005-0000-0000-0000EE420000}"/>
    <cellStyle name="Normal 3 3 2 2 4 3 6" xfId="17125" xr:uid="{00000000-0005-0000-0000-0000EF420000}"/>
    <cellStyle name="Normal 3 3 2 2 4 3 6 2" xfId="17126" xr:uid="{00000000-0005-0000-0000-0000F0420000}"/>
    <cellStyle name="Normal 3 3 2 2 4 3 6 3" xfId="17127" xr:uid="{00000000-0005-0000-0000-0000F1420000}"/>
    <cellStyle name="Normal 3 3 2 2 4 3 7" xfId="17128" xr:uid="{00000000-0005-0000-0000-0000F2420000}"/>
    <cellStyle name="Normal 3 3 2 2 4 3 8" xfId="17129" xr:uid="{00000000-0005-0000-0000-0000F3420000}"/>
    <cellStyle name="Normal 3 3 2 2 4 3 9" xfId="17130" xr:uid="{00000000-0005-0000-0000-0000F4420000}"/>
    <cellStyle name="Normal 3 3 2 2 4 4" xfId="17131" xr:uid="{00000000-0005-0000-0000-0000F5420000}"/>
    <cellStyle name="Normal 3 3 2 2 4 4 2" xfId="17132" xr:uid="{00000000-0005-0000-0000-0000F6420000}"/>
    <cellStyle name="Normal 3 3 2 2 4 4 2 2" xfId="17133" xr:uid="{00000000-0005-0000-0000-0000F7420000}"/>
    <cellStyle name="Normal 3 3 2 2 4 4 2 3" xfId="17134" xr:uid="{00000000-0005-0000-0000-0000F8420000}"/>
    <cellStyle name="Normal 3 3 2 2 4 4 3" xfId="17135" xr:uid="{00000000-0005-0000-0000-0000F9420000}"/>
    <cellStyle name="Normal 3 3 2 2 4 4 4" xfId="17136" xr:uid="{00000000-0005-0000-0000-0000FA420000}"/>
    <cellStyle name="Normal 3 3 2 2 4 5" xfId="17137" xr:uid="{00000000-0005-0000-0000-0000FB420000}"/>
    <cellStyle name="Normal 3 3 2 2 4 5 2" xfId="17138" xr:uid="{00000000-0005-0000-0000-0000FC420000}"/>
    <cellStyle name="Normal 3 3 2 2 4 5 2 2" xfId="17139" xr:uid="{00000000-0005-0000-0000-0000FD420000}"/>
    <cellStyle name="Normal 3 3 2 2 4 5 2 3" xfId="17140" xr:uid="{00000000-0005-0000-0000-0000FE420000}"/>
    <cellStyle name="Normal 3 3 2 2 4 5 3" xfId="17141" xr:uid="{00000000-0005-0000-0000-0000FF420000}"/>
    <cellStyle name="Normal 3 3 2 2 4 5 4" xfId="17142" xr:uid="{00000000-0005-0000-0000-000000430000}"/>
    <cellStyle name="Normal 3 3 2 2 4 6" xfId="17143" xr:uid="{00000000-0005-0000-0000-000001430000}"/>
    <cellStyle name="Normal 3 3 2 2 4 6 2" xfId="17144" xr:uid="{00000000-0005-0000-0000-000002430000}"/>
    <cellStyle name="Normal 3 3 2 2 4 6 2 2" xfId="17145" xr:uid="{00000000-0005-0000-0000-000003430000}"/>
    <cellStyle name="Normal 3 3 2 2 4 6 2 3" xfId="17146" xr:uid="{00000000-0005-0000-0000-000004430000}"/>
    <cellStyle name="Normal 3 3 2 2 4 6 3" xfId="17147" xr:uid="{00000000-0005-0000-0000-000005430000}"/>
    <cellStyle name="Normal 3 3 2 2 4 6 4" xfId="17148" xr:uid="{00000000-0005-0000-0000-000006430000}"/>
    <cellStyle name="Normal 3 3 2 2 4 7" xfId="17149" xr:uid="{00000000-0005-0000-0000-000007430000}"/>
    <cellStyle name="Normal 3 3 2 2 4 7 2" xfId="17150" xr:uid="{00000000-0005-0000-0000-000008430000}"/>
    <cellStyle name="Normal 3 3 2 2 4 7 3" xfId="17151" xr:uid="{00000000-0005-0000-0000-000009430000}"/>
    <cellStyle name="Normal 3 3 2 2 4 8" xfId="17152" xr:uid="{00000000-0005-0000-0000-00000A430000}"/>
    <cellStyle name="Normal 3 3 2 2 4 8 2" xfId="17153" xr:uid="{00000000-0005-0000-0000-00000B430000}"/>
    <cellStyle name="Normal 3 3 2 2 4 8 3" xfId="17154" xr:uid="{00000000-0005-0000-0000-00000C430000}"/>
    <cellStyle name="Normal 3 3 2 2 4 9" xfId="17155" xr:uid="{00000000-0005-0000-0000-00000D430000}"/>
    <cellStyle name="Normal 3 3 2 2 5" xfId="17156" xr:uid="{00000000-0005-0000-0000-00000E430000}"/>
    <cellStyle name="Normal 3 3 2 2 5 10" xfId="17157" xr:uid="{00000000-0005-0000-0000-00000F430000}"/>
    <cellStyle name="Normal 3 3 2 2 5 11" xfId="17158" xr:uid="{00000000-0005-0000-0000-000010430000}"/>
    <cellStyle name="Normal 3 3 2 2 5 2" xfId="17159" xr:uid="{00000000-0005-0000-0000-000011430000}"/>
    <cellStyle name="Normal 3 3 2 2 5 2 10" xfId="17160" xr:uid="{00000000-0005-0000-0000-000012430000}"/>
    <cellStyle name="Normal 3 3 2 2 5 2 2" xfId="17161" xr:uid="{00000000-0005-0000-0000-000013430000}"/>
    <cellStyle name="Normal 3 3 2 2 5 2 2 2" xfId="17162" xr:uid="{00000000-0005-0000-0000-000014430000}"/>
    <cellStyle name="Normal 3 3 2 2 5 2 2 2 2" xfId="17163" xr:uid="{00000000-0005-0000-0000-000015430000}"/>
    <cellStyle name="Normal 3 3 2 2 5 2 2 2 3" xfId="17164" xr:uid="{00000000-0005-0000-0000-000016430000}"/>
    <cellStyle name="Normal 3 3 2 2 5 2 2 3" xfId="17165" xr:uid="{00000000-0005-0000-0000-000017430000}"/>
    <cellStyle name="Normal 3 3 2 2 5 2 2 4" xfId="17166" xr:uid="{00000000-0005-0000-0000-000018430000}"/>
    <cellStyle name="Normal 3 3 2 2 5 2 3" xfId="17167" xr:uid="{00000000-0005-0000-0000-000019430000}"/>
    <cellStyle name="Normal 3 3 2 2 5 2 3 2" xfId="17168" xr:uid="{00000000-0005-0000-0000-00001A430000}"/>
    <cellStyle name="Normal 3 3 2 2 5 2 3 2 2" xfId="17169" xr:uid="{00000000-0005-0000-0000-00001B430000}"/>
    <cellStyle name="Normal 3 3 2 2 5 2 3 2 3" xfId="17170" xr:uid="{00000000-0005-0000-0000-00001C430000}"/>
    <cellStyle name="Normal 3 3 2 2 5 2 3 3" xfId="17171" xr:uid="{00000000-0005-0000-0000-00001D430000}"/>
    <cellStyle name="Normal 3 3 2 2 5 2 3 4" xfId="17172" xr:uid="{00000000-0005-0000-0000-00001E430000}"/>
    <cellStyle name="Normal 3 3 2 2 5 2 4" xfId="17173" xr:uid="{00000000-0005-0000-0000-00001F430000}"/>
    <cellStyle name="Normal 3 3 2 2 5 2 4 2" xfId="17174" xr:uid="{00000000-0005-0000-0000-000020430000}"/>
    <cellStyle name="Normal 3 3 2 2 5 2 4 2 2" xfId="17175" xr:uid="{00000000-0005-0000-0000-000021430000}"/>
    <cellStyle name="Normal 3 3 2 2 5 2 4 2 3" xfId="17176" xr:uid="{00000000-0005-0000-0000-000022430000}"/>
    <cellStyle name="Normal 3 3 2 2 5 2 4 3" xfId="17177" xr:uid="{00000000-0005-0000-0000-000023430000}"/>
    <cellStyle name="Normal 3 3 2 2 5 2 4 4" xfId="17178" xr:uid="{00000000-0005-0000-0000-000024430000}"/>
    <cellStyle name="Normal 3 3 2 2 5 2 5" xfId="17179" xr:uid="{00000000-0005-0000-0000-000025430000}"/>
    <cellStyle name="Normal 3 3 2 2 5 2 5 2" xfId="17180" xr:uid="{00000000-0005-0000-0000-000026430000}"/>
    <cellStyle name="Normal 3 3 2 2 5 2 5 2 2" xfId="17181" xr:uid="{00000000-0005-0000-0000-000027430000}"/>
    <cellStyle name="Normal 3 3 2 2 5 2 5 2 3" xfId="17182" xr:uid="{00000000-0005-0000-0000-000028430000}"/>
    <cellStyle name="Normal 3 3 2 2 5 2 5 3" xfId="17183" xr:uid="{00000000-0005-0000-0000-000029430000}"/>
    <cellStyle name="Normal 3 3 2 2 5 2 5 4" xfId="17184" xr:uid="{00000000-0005-0000-0000-00002A430000}"/>
    <cellStyle name="Normal 3 3 2 2 5 2 6" xfId="17185" xr:uid="{00000000-0005-0000-0000-00002B430000}"/>
    <cellStyle name="Normal 3 3 2 2 5 2 6 2" xfId="17186" xr:uid="{00000000-0005-0000-0000-00002C430000}"/>
    <cellStyle name="Normal 3 3 2 2 5 2 6 3" xfId="17187" xr:uid="{00000000-0005-0000-0000-00002D430000}"/>
    <cellStyle name="Normal 3 3 2 2 5 2 7" xfId="17188" xr:uid="{00000000-0005-0000-0000-00002E430000}"/>
    <cellStyle name="Normal 3 3 2 2 5 2 7 2" xfId="17189" xr:uid="{00000000-0005-0000-0000-00002F430000}"/>
    <cellStyle name="Normal 3 3 2 2 5 2 7 3" xfId="17190" xr:uid="{00000000-0005-0000-0000-000030430000}"/>
    <cellStyle name="Normal 3 3 2 2 5 2 8" xfId="17191" xr:uid="{00000000-0005-0000-0000-000031430000}"/>
    <cellStyle name="Normal 3 3 2 2 5 2 9" xfId="17192" xr:uid="{00000000-0005-0000-0000-000032430000}"/>
    <cellStyle name="Normal 3 3 2 2 5 3" xfId="17193" xr:uid="{00000000-0005-0000-0000-000033430000}"/>
    <cellStyle name="Normal 3 3 2 2 5 3 2" xfId="17194" xr:uid="{00000000-0005-0000-0000-000034430000}"/>
    <cellStyle name="Normal 3 3 2 2 5 3 2 2" xfId="17195" xr:uid="{00000000-0005-0000-0000-000035430000}"/>
    <cellStyle name="Normal 3 3 2 2 5 3 2 2 2" xfId="17196" xr:uid="{00000000-0005-0000-0000-000036430000}"/>
    <cellStyle name="Normal 3 3 2 2 5 3 2 2 3" xfId="17197" xr:uid="{00000000-0005-0000-0000-000037430000}"/>
    <cellStyle name="Normal 3 3 2 2 5 3 2 3" xfId="17198" xr:uid="{00000000-0005-0000-0000-000038430000}"/>
    <cellStyle name="Normal 3 3 2 2 5 3 2 4" xfId="17199" xr:uid="{00000000-0005-0000-0000-000039430000}"/>
    <cellStyle name="Normal 3 3 2 2 5 3 3" xfId="17200" xr:uid="{00000000-0005-0000-0000-00003A430000}"/>
    <cellStyle name="Normal 3 3 2 2 5 3 3 2" xfId="17201" xr:uid="{00000000-0005-0000-0000-00003B430000}"/>
    <cellStyle name="Normal 3 3 2 2 5 3 3 2 2" xfId="17202" xr:uid="{00000000-0005-0000-0000-00003C430000}"/>
    <cellStyle name="Normal 3 3 2 2 5 3 3 2 3" xfId="17203" xr:uid="{00000000-0005-0000-0000-00003D430000}"/>
    <cellStyle name="Normal 3 3 2 2 5 3 3 3" xfId="17204" xr:uid="{00000000-0005-0000-0000-00003E430000}"/>
    <cellStyle name="Normal 3 3 2 2 5 3 3 4" xfId="17205" xr:uid="{00000000-0005-0000-0000-00003F430000}"/>
    <cellStyle name="Normal 3 3 2 2 5 3 4" xfId="17206" xr:uid="{00000000-0005-0000-0000-000040430000}"/>
    <cellStyle name="Normal 3 3 2 2 5 3 4 2" xfId="17207" xr:uid="{00000000-0005-0000-0000-000041430000}"/>
    <cellStyle name="Normal 3 3 2 2 5 3 4 2 2" xfId="17208" xr:uid="{00000000-0005-0000-0000-000042430000}"/>
    <cellStyle name="Normal 3 3 2 2 5 3 4 2 3" xfId="17209" xr:uid="{00000000-0005-0000-0000-000043430000}"/>
    <cellStyle name="Normal 3 3 2 2 5 3 4 3" xfId="17210" xr:uid="{00000000-0005-0000-0000-000044430000}"/>
    <cellStyle name="Normal 3 3 2 2 5 3 4 4" xfId="17211" xr:uid="{00000000-0005-0000-0000-000045430000}"/>
    <cellStyle name="Normal 3 3 2 2 5 3 5" xfId="17212" xr:uid="{00000000-0005-0000-0000-000046430000}"/>
    <cellStyle name="Normal 3 3 2 2 5 3 5 2" xfId="17213" xr:uid="{00000000-0005-0000-0000-000047430000}"/>
    <cellStyle name="Normal 3 3 2 2 5 3 5 3" xfId="17214" xr:uid="{00000000-0005-0000-0000-000048430000}"/>
    <cellStyle name="Normal 3 3 2 2 5 3 6" xfId="17215" xr:uid="{00000000-0005-0000-0000-000049430000}"/>
    <cellStyle name="Normal 3 3 2 2 5 3 6 2" xfId="17216" xr:uid="{00000000-0005-0000-0000-00004A430000}"/>
    <cellStyle name="Normal 3 3 2 2 5 3 6 3" xfId="17217" xr:uid="{00000000-0005-0000-0000-00004B430000}"/>
    <cellStyle name="Normal 3 3 2 2 5 3 7" xfId="17218" xr:uid="{00000000-0005-0000-0000-00004C430000}"/>
    <cellStyle name="Normal 3 3 2 2 5 3 8" xfId="17219" xr:uid="{00000000-0005-0000-0000-00004D430000}"/>
    <cellStyle name="Normal 3 3 2 2 5 3 9" xfId="17220" xr:uid="{00000000-0005-0000-0000-00004E430000}"/>
    <cellStyle name="Normal 3 3 2 2 5 4" xfId="17221" xr:uid="{00000000-0005-0000-0000-00004F430000}"/>
    <cellStyle name="Normal 3 3 2 2 5 4 2" xfId="17222" xr:uid="{00000000-0005-0000-0000-000050430000}"/>
    <cellStyle name="Normal 3 3 2 2 5 4 2 2" xfId="17223" xr:uid="{00000000-0005-0000-0000-000051430000}"/>
    <cellStyle name="Normal 3 3 2 2 5 4 2 3" xfId="17224" xr:uid="{00000000-0005-0000-0000-000052430000}"/>
    <cellStyle name="Normal 3 3 2 2 5 4 3" xfId="17225" xr:uid="{00000000-0005-0000-0000-000053430000}"/>
    <cellStyle name="Normal 3 3 2 2 5 4 4" xfId="17226" xr:uid="{00000000-0005-0000-0000-000054430000}"/>
    <cellStyle name="Normal 3 3 2 2 5 5" xfId="17227" xr:uid="{00000000-0005-0000-0000-000055430000}"/>
    <cellStyle name="Normal 3 3 2 2 5 5 2" xfId="17228" xr:uid="{00000000-0005-0000-0000-000056430000}"/>
    <cellStyle name="Normal 3 3 2 2 5 5 2 2" xfId="17229" xr:uid="{00000000-0005-0000-0000-000057430000}"/>
    <cellStyle name="Normal 3 3 2 2 5 5 2 3" xfId="17230" xr:uid="{00000000-0005-0000-0000-000058430000}"/>
    <cellStyle name="Normal 3 3 2 2 5 5 3" xfId="17231" xr:uid="{00000000-0005-0000-0000-000059430000}"/>
    <cellStyle name="Normal 3 3 2 2 5 5 4" xfId="17232" xr:uid="{00000000-0005-0000-0000-00005A430000}"/>
    <cellStyle name="Normal 3 3 2 2 5 6" xfId="17233" xr:uid="{00000000-0005-0000-0000-00005B430000}"/>
    <cellStyle name="Normal 3 3 2 2 5 6 2" xfId="17234" xr:uid="{00000000-0005-0000-0000-00005C430000}"/>
    <cellStyle name="Normal 3 3 2 2 5 6 2 2" xfId="17235" xr:uid="{00000000-0005-0000-0000-00005D430000}"/>
    <cellStyle name="Normal 3 3 2 2 5 6 2 3" xfId="17236" xr:uid="{00000000-0005-0000-0000-00005E430000}"/>
    <cellStyle name="Normal 3 3 2 2 5 6 3" xfId="17237" xr:uid="{00000000-0005-0000-0000-00005F430000}"/>
    <cellStyle name="Normal 3 3 2 2 5 6 4" xfId="17238" xr:uid="{00000000-0005-0000-0000-000060430000}"/>
    <cellStyle name="Normal 3 3 2 2 5 7" xfId="17239" xr:uid="{00000000-0005-0000-0000-000061430000}"/>
    <cellStyle name="Normal 3 3 2 2 5 7 2" xfId="17240" xr:uid="{00000000-0005-0000-0000-000062430000}"/>
    <cellStyle name="Normal 3 3 2 2 5 7 3" xfId="17241" xr:uid="{00000000-0005-0000-0000-000063430000}"/>
    <cellStyle name="Normal 3 3 2 2 5 8" xfId="17242" xr:uid="{00000000-0005-0000-0000-000064430000}"/>
    <cellStyle name="Normal 3 3 2 2 5 8 2" xfId="17243" xr:uid="{00000000-0005-0000-0000-000065430000}"/>
    <cellStyle name="Normal 3 3 2 2 5 8 3" xfId="17244" xr:uid="{00000000-0005-0000-0000-000066430000}"/>
    <cellStyle name="Normal 3 3 2 2 5 9" xfId="17245" xr:uid="{00000000-0005-0000-0000-000067430000}"/>
    <cellStyle name="Normal 3 3 2 2 6" xfId="17246" xr:uid="{00000000-0005-0000-0000-000068430000}"/>
    <cellStyle name="Normal 3 3 2 2 6 10" xfId="17247" xr:uid="{00000000-0005-0000-0000-000069430000}"/>
    <cellStyle name="Normal 3 3 2 2 6 2" xfId="17248" xr:uid="{00000000-0005-0000-0000-00006A430000}"/>
    <cellStyle name="Normal 3 3 2 2 6 2 2" xfId="17249" xr:uid="{00000000-0005-0000-0000-00006B430000}"/>
    <cellStyle name="Normal 3 3 2 2 6 2 2 2" xfId="17250" xr:uid="{00000000-0005-0000-0000-00006C430000}"/>
    <cellStyle name="Normal 3 3 2 2 6 2 2 3" xfId="17251" xr:uid="{00000000-0005-0000-0000-00006D430000}"/>
    <cellStyle name="Normal 3 3 2 2 6 2 3" xfId="17252" xr:uid="{00000000-0005-0000-0000-00006E430000}"/>
    <cellStyle name="Normal 3 3 2 2 6 2 4" xfId="17253" xr:uid="{00000000-0005-0000-0000-00006F430000}"/>
    <cellStyle name="Normal 3 3 2 2 6 3" xfId="17254" xr:uid="{00000000-0005-0000-0000-000070430000}"/>
    <cellStyle name="Normal 3 3 2 2 6 3 2" xfId="17255" xr:uid="{00000000-0005-0000-0000-000071430000}"/>
    <cellStyle name="Normal 3 3 2 2 6 3 2 2" xfId="17256" xr:uid="{00000000-0005-0000-0000-000072430000}"/>
    <cellStyle name="Normal 3 3 2 2 6 3 2 3" xfId="17257" xr:uid="{00000000-0005-0000-0000-000073430000}"/>
    <cellStyle name="Normal 3 3 2 2 6 3 3" xfId="17258" xr:uid="{00000000-0005-0000-0000-000074430000}"/>
    <cellStyle name="Normal 3 3 2 2 6 3 4" xfId="17259" xr:uid="{00000000-0005-0000-0000-000075430000}"/>
    <cellStyle name="Normal 3 3 2 2 6 4" xfId="17260" xr:uid="{00000000-0005-0000-0000-000076430000}"/>
    <cellStyle name="Normal 3 3 2 2 6 4 2" xfId="17261" xr:uid="{00000000-0005-0000-0000-000077430000}"/>
    <cellStyle name="Normal 3 3 2 2 6 4 2 2" xfId="17262" xr:uid="{00000000-0005-0000-0000-000078430000}"/>
    <cellStyle name="Normal 3 3 2 2 6 4 2 3" xfId="17263" xr:uid="{00000000-0005-0000-0000-000079430000}"/>
    <cellStyle name="Normal 3 3 2 2 6 4 3" xfId="17264" xr:uid="{00000000-0005-0000-0000-00007A430000}"/>
    <cellStyle name="Normal 3 3 2 2 6 4 4" xfId="17265" xr:uid="{00000000-0005-0000-0000-00007B430000}"/>
    <cellStyle name="Normal 3 3 2 2 6 5" xfId="17266" xr:uid="{00000000-0005-0000-0000-00007C430000}"/>
    <cellStyle name="Normal 3 3 2 2 6 5 2" xfId="17267" xr:uid="{00000000-0005-0000-0000-00007D430000}"/>
    <cellStyle name="Normal 3 3 2 2 6 5 2 2" xfId="17268" xr:uid="{00000000-0005-0000-0000-00007E430000}"/>
    <cellStyle name="Normal 3 3 2 2 6 5 2 3" xfId="17269" xr:uid="{00000000-0005-0000-0000-00007F430000}"/>
    <cellStyle name="Normal 3 3 2 2 6 5 3" xfId="17270" xr:uid="{00000000-0005-0000-0000-000080430000}"/>
    <cellStyle name="Normal 3 3 2 2 6 5 4" xfId="17271" xr:uid="{00000000-0005-0000-0000-000081430000}"/>
    <cellStyle name="Normal 3 3 2 2 6 6" xfId="17272" xr:uid="{00000000-0005-0000-0000-000082430000}"/>
    <cellStyle name="Normal 3 3 2 2 6 6 2" xfId="17273" xr:uid="{00000000-0005-0000-0000-000083430000}"/>
    <cellStyle name="Normal 3 3 2 2 6 6 3" xfId="17274" xr:uid="{00000000-0005-0000-0000-000084430000}"/>
    <cellStyle name="Normal 3 3 2 2 6 7" xfId="17275" xr:uid="{00000000-0005-0000-0000-000085430000}"/>
    <cellStyle name="Normal 3 3 2 2 6 7 2" xfId="17276" xr:uid="{00000000-0005-0000-0000-000086430000}"/>
    <cellStyle name="Normal 3 3 2 2 6 7 3" xfId="17277" xr:uid="{00000000-0005-0000-0000-000087430000}"/>
    <cellStyle name="Normal 3 3 2 2 6 8" xfId="17278" xr:uid="{00000000-0005-0000-0000-000088430000}"/>
    <cellStyle name="Normal 3 3 2 2 6 9" xfId="17279" xr:uid="{00000000-0005-0000-0000-000089430000}"/>
    <cellStyle name="Normal 3 3 2 2 7" xfId="17280" xr:uid="{00000000-0005-0000-0000-00008A430000}"/>
    <cellStyle name="Normal 3 3 2 2 7 2" xfId="17281" xr:uid="{00000000-0005-0000-0000-00008B430000}"/>
    <cellStyle name="Normal 3 3 2 2 7 2 2" xfId="17282" xr:uid="{00000000-0005-0000-0000-00008C430000}"/>
    <cellStyle name="Normal 3 3 2 2 7 2 2 2" xfId="17283" xr:uid="{00000000-0005-0000-0000-00008D430000}"/>
    <cellStyle name="Normal 3 3 2 2 7 2 2 3" xfId="17284" xr:uid="{00000000-0005-0000-0000-00008E430000}"/>
    <cellStyle name="Normal 3 3 2 2 7 2 3" xfId="17285" xr:uid="{00000000-0005-0000-0000-00008F430000}"/>
    <cellStyle name="Normal 3 3 2 2 7 2 4" xfId="17286" xr:uid="{00000000-0005-0000-0000-000090430000}"/>
    <cellStyle name="Normal 3 3 2 2 7 3" xfId="17287" xr:uid="{00000000-0005-0000-0000-000091430000}"/>
    <cellStyle name="Normal 3 3 2 2 7 3 2" xfId="17288" xr:uid="{00000000-0005-0000-0000-000092430000}"/>
    <cellStyle name="Normal 3 3 2 2 7 3 2 2" xfId="17289" xr:uid="{00000000-0005-0000-0000-000093430000}"/>
    <cellStyle name="Normal 3 3 2 2 7 3 2 3" xfId="17290" xr:uid="{00000000-0005-0000-0000-000094430000}"/>
    <cellStyle name="Normal 3 3 2 2 7 3 3" xfId="17291" xr:uid="{00000000-0005-0000-0000-000095430000}"/>
    <cellStyle name="Normal 3 3 2 2 7 3 4" xfId="17292" xr:uid="{00000000-0005-0000-0000-000096430000}"/>
    <cellStyle name="Normal 3 3 2 2 7 4" xfId="17293" xr:uid="{00000000-0005-0000-0000-000097430000}"/>
    <cellStyle name="Normal 3 3 2 2 7 4 2" xfId="17294" xr:uid="{00000000-0005-0000-0000-000098430000}"/>
    <cellStyle name="Normal 3 3 2 2 7 4 2 2" xfId="17295" xr:uid="{00000000-0005-0000-0000-000099430000}"/>
    <cellStyle name="Normal 3 3 2 2 7 4 2 3" xfId="17296" xr:uid="{00000000-0005-0000-0000-00009A430000}"/>
    <cellStyle name="Normal 3 3 2 2 7 4 3" xfId="17297" xr:uid="{00000000-0005-0000-0000-00009B430000}"/>
    <cellStyle name="Normal 3 3 2 2 7 4 4" xfId="17298" xr:uid="{00000000-0005-0000-0000-00009C430000}"/>
    <cellStyle name="Normal 3 3 2 2 7 5" xfId="17299" xr:uid="{00000000-0005-0000-0000-00009D430000}"/>
    <cellStyle name="Normal 3 3 2 2 7 5 2" xfId="17300" xr:uid="{00000000-0005-0000-0000-00009E430000}"/>
    <cellStyle name="Normal 3 3 2 2 7 5 3" xfId="17301" xr:uid="{00000000-0005-0000-0000-00009F430000}"/>
    <cellStyle name="Normal 3 3 2 2 7 6" xfId="17302" xr:uid="{00000000-0005-0000-0000-0000A0430000}"/>
    <cellStyle name="Normal 3 3 2 2 7 6 2" xfId="17303" xr:uid="{00000000-0005-0000-0000-0000A1430000}"/>
    <cellStyle name="Normal 3 3 2 2 7 6 3" xfId="17304" xr:uid="{00000000-0005-0000-0000-0000A2430000}"/>
    <cellStyle name="Normal 3 3 2 2 7 7" xfId="17305" xr:uid="{00000000-0005-0000-0000-0000A3430000}"/>
    <cellStyle name="Normal 3 3 2 2 7 8" xfId="17306" xr:uid="{00000000-0005-0000-0000-0000A4430000}"/>
    <cellStyle name="Normal 3 3 2 2 7 9" xfId="17307" xr:uid="{00000000-0005-0000-0000-0000A5430000}"/>
    <cellStyle name="Normal 3 3 2 2 8" xfId="17308" xr:uid="{00000000-0005-0000-0000-0000A6430000}"/>
    <cellStyle name="Normal 3 3 2 2 8 2" xfId="17309" xr:uid="{00000000-0005-0000-0000-0000A7430000}"/>
    <cellStyle name="Normal 3 3 2 2 8 2 2" xfId="17310" xr:uid="{00000000-0005-0000-0000-0000A8430000}"/>
    <cellStyle name="Normal 3 3 2 2 8 2 3" xfId="17311" xr:uid="{00000000-0005-0000-0000-0000A9430000}"/>
    <cellStyle name="Normal 3 3 2 2 8 3" xfId="17312" xr:uid="{00000000-0005-0000-0000-0000AA430000}"/>
    <cellStyle name="Normal 3 3 2 2 8 4" xfId="17313" xr:uid="{00000000-0005-0000-0000-0000AB430000}"/>
    <cellStyle name="Normal 3 3 2 2 9" xfId="17314" xr:uid="{00000000-0005-0000-0000-0000AC430000}"/>
    <cellStyle name="Normal 3 3 2 2 9 2" xfId="17315" xr:uid="{00000000-0005-0000-0000-0000AD430000}"/>
    <cellStyle name="Normal 3 3 2 2 9 2 2" xfId="17316" xr:uid="{00000000-0005-0000-0000-0000AE430000}"/>
    <cellStyle name="Normal 3 3 2 2 9 2 3" xfId="17317" xr:uid="{00000000-0005-0000-0000-0000AF430000}"/>
    <cellStyle name="Normal 3 3 2 2 9 3" xfId="17318" xr:uid="{00000000-0005-0000-0000-0000B0430000}"/>
    <cellStyle name="Normal 3 3 2 2 9 4" xfId="17319" xr:uid="{00000000-0005-0000-0000-0000B1430000}"/>
    <cellStyle name="Normal 3 3 2 3" xfId="17320" xr:uid="{00000000-0005-0000-0000-0000B2430000}"/>
    <cellStyle name="Normal 3 3 2 3 10" xfId="17321" xr:uid="{00000000-0005-0000-0000-0000B3430000}"/>
    <cellStyle name="Normal 3 3 2 3 10 2" xfId="17322" xr:uid="{00000000-0005-0000-0000-0000B4430000}"/>
    <cellStyle name="Normal 3 3 2 3 10 3" xfId="17323" xr:uid="{00000000-0005-0000-0000-0000B5430000}"/>
    <cellStyle name="Normal 3 3 2 3 11" xfId="17324" xr:uid="{00000000-0005-0000-0000-0000B6430000}"/>
    <cellStyle name="Normal 3 3 2 3 11 2" xfId="17325" xr:uid="{00000000-0005-0000-0000-0000B7430000}"/>
    <cellStyle name="Normal 3 3 2 3 11 3" xfId="17326" xr:uid="{00000000-0005-0000-0000-0000B8430000}"/>
    <cellStyle name="Normal 3 3 2 3 12" xfId="17327" xr:uid="{00000000-0005-0000-0000-0000B9430000}"/>
    <cellStyle name="Normal 3 3 2 3 13" xfId="17328" xr:uid="{00000000-0005-0000-0000-0000BA430000}"/>
    <cellStyle name="Normal 3 3 2 3 14" xfId="17329" xr:uid="{00000000-0005-0000-0000-0000BB430000}"/>
    <cellStyle name="Normal 3 3 2 3 2" xfId="17330" xr:uid="{00000000-0005-0000-0000-0000BC430000}"/>
    <cellStyle name="Normal 3 3 2 3 2 10" xfId="17331" xr:uid="{00000000-0005-0000-0000-0000BD430000}"/>
    <cellStyle name="Normal 3 3 2 3 2 10 2" xfId="17332" xr:uid="{00000000-0005-0000-0000-0000BE430000}"/>
    <cellStyle name="Normal 3 3 2 3 2 10 3" xfId="17333" xr:uid="{00000000-0005-0000-0000-0000BF430000}"/>
    <cellStyle name="Normal 3 3 2 3 2 11" xfId="17334" xr:uid="{00000000-0005-0000-0000-0000C0430000}"/>
    <cellStyle name="Normal 3 3 2 3 2 12" xfId="17335" xr:uid="{00000000-0005-0000-0000-0000C1430000}"/>
    <cellStyle name="Normal 3 3 2 3 2 13" xfId="17336" xr:uid="{00000000-0005-0000-0000-0000C2430000}"/>
    <cellStyle name="Normal 3 3 2 3 2 2" xfId="17337" xr:uid="{00000000-0005-0000-0000-0000C3430000}"/>
    <cellStyle name="Normal 3 3 2 3 2 2 10" xfId="17338" xr:uid="{00000000-0005-0000-0000-0000C4430000}"/>
    <cellStyle name="Normal 3 3 2 3 2 2 11" xfId="17339" xr:uid="{00000000-0005-0000-0000-0000C5430000}"/>
    <cellStyle name="Normal 3 3 2 3 2 2 2" xfId="17340" xr:uid="{00000000-0005-0000-0000-0000C6430000}"/>
    <cellStyle name="Normal 3 3 2 3 2 2 2 10" xfId="17341" xr:uid="{00000000-0005-0000-0000-0000C7430000}"/>
    <cellStyle name="Normal 3 3 2 3 2 2 2 2" xfId="17342" xr:uid="{00000000-0005-0000-0000-0000C8430000}"/>
    <cellStyle name="Normal 3 3 2 3 2 2 2 2 2" xfId="17343" xr:uid="{00000000-0005-0000-0000-0000C9430000}"/>
    <cellStyle name="Normal 3 3 2 3 2 2 2 2 2 2" xfId="17344" xr:uid="{00000000-0005-0000-0000-0000CA430000}"/>
    <cellStyle name="Normal 3 3 2 3 2 2 2 2 2 3" xfId="17345" xr:uid="{00000000-0005-0000-0000-0000CB430000}"/>
    <cellStyle name="Normal 3 3 2 3 2 2 2 2 3" xfId="17346" xr:uid="{00000000-0005-0000-0000-0000CC430000}"/>
    <cellStyle name="Normal 3 3 2 3 2 2 2 2 4" xfId="17347" xr:uid="{00000000-0005-0000-0000-0000CD430000}"/>
    <cellStyle name="Normal 3 3 2 3 2 2 2 3" xfId="17348" xr:uid="{00000000-0005-0000-0000-0000CE430000}"/>
    <cellStyle name="Normal 3 3 2 3 2 2 2 3 2" xfId="17349" xr:uid="{00000000-0005-0000-0000-0000CF430000}"/>
    <cellStyle name="Normal 3 3 2 3 2 2 2 3 2 2" xfId="17350" xr:uid="{00000000-0005-0000-0000-0000D0430000}"/>
    <cellStyle name="Normal 3 3 2 3 2 2 2 3 2 3" xfId="17351" xr:uid="{00000000-0005-0000-0000-0000D1430000}"/>
    <cellStyle name="Normal 3 3 2 3 2 2 2 3 3" xfId="17352" xr:uid="{00000000-0005-0000-0000-0000D2430000}"/>
    <cellStyle name="Normal 3 3 2 3 2 2 2 3 4" xfId="17353" xr:uid="{00000000-0005-0000-0000-0000D3430000}"/>
    <cellStyle name="Normal 3 3 2 3 2 2 2 4" xfId="17354" xr:uid="{00000000-0005-0000-0000-0000D4430000}"/>
    <cellStyle name="Normal 3 3 2 3 2 2 2 4 2" xfId="17355" xr:uid="{00000000-0005-0000-0000-0000D5430000}"/>
    <cellStyle name="Normal 3 3 2 3 2 2 2 4 2 2" xfId="17356" xr:uid="{00000000-0005-0000-0000-0000D6430000}"/>
    <cellStyle name="Normal 3 3 2 3 2 2 2 4 2 3" xfId="17357" xr:uid="{00000000-0005-0000-0000-0000D7430000}"/>
    <cellStyle name="Normal 3 3 2 3 2 2 2 4 3" xfId="17358" xr:uid="{00000000-0005-0000-0000-0000D8430000}"/>
    <cellStyle name="Normal 3 3 2 3 2 2 2 4 4" xfId="17359" xr:uid="{00000000-0005-0000-0000-0000D9430000}"/>
    <cellStyle name="Normal 3 3 2 3 2 2 2 5" xfId="17360" xr:uid="{00000000-0005-0000-0000-0000DA430000}"/>
    <cellStyle name="Normal 3 3 2 3 2 2 2 5 2" xfId="17361" xr:uid="{00000000-0005-0000-0000-0000DB430000}"/>
    <cellStyle name="Normal 3 3 2 3 2 2 2 5 2 2" xfId="17362" xr:uid="{00000000-0005-0000-0000-0000DC430000}"/>
    <cellStyle name="Normal 3 3 2 3 2 2 2 5 2 3" xfId="17363" xr:uid="{00000000-0005-0000-0000-0000DD430000}"/>
    <cellStyle name="Normal 3 3 2 3 2 2 2 5 3" xfId="17364" xr:uid="{00000000-0005-0000-0000-0000DE430000}"/>
    <cellStyle name="Normal 3 3 2 3 2 2 2 5 4" xfId="17365" xr:uid="{00000000-0005-0000-0000-0000DF430000}"/>
    <cellStyle name="Normal 3 3 2 3 2 2 2 6" xfId="17366" xr:uid="{00000000-0005-0000-0000-0000E0430000}"/>
    <cellStyle name="Normal 3 3 2 3 2 2 2 6 2" xfId="17367" xr:uid="{00000000-0005-0000-0000-0000E1430000}"/>
    <cellStyle name="Normal 3 3 2 3 2 2 2 6 3" xfId="17368" xr:uid="{00000000-0005-0000-0000-0000E2430000}"/>
    <cellStyle name="Normal 3 3 2 3 2 2 2 7" xfId="17369" xr:uid="{00000000-0005-0000-0000-0000E3430000}"/>
    <cellStyle name="Normal 3 3 2 3 2 2 2 7 2" xfId="17370" xr:uid="{00000000-0005-0000-0000-0000E4430000}"/>
    <cellStyle name="Normal 3 3 2 3 2 2 2 7 3" xfId="17371" xr:uid="{00000000-0005-0000-0000-0000E5430000}"/>
    <cellStyle name="Normal 3 3 2 3 2 2 2 8" xfId="17372" xr:uid="{00000000-0005-0000-0000-0000E6430000}"/>
    <cellStyle name="Normal 3 3 2 3 2 2 2 9" xfId="17373" xr:uid="{00000000-0005-0000-0000-0000E7430000}"/>
    <cellStyle name="Normal 3 3 2 3 2 2 3" xfId="17374" xr:uid="{00000000-0005-0000-0000-0000E8430000}"/>
    <cellStyle name="Normal 3 3 2 3 2 2 3 2" xfId="17375" xr:uid="{00000000-0005-0000-0000-0000E9430000}"/>
    <cellStyle name="Normal 3 3 2 3 2 2 3 2 2" xfId="17376" xr:uid="{00000000-0005-0000-0000-0000EA430000}"/>
    <cellStyle name="Normal 3 3 2 3 2 2 3 2 2 2" xfId="17377" xr:uid="{00000000-0005-0000-0000-0000EB430000}"/>
    <cellStyle name="Normal 3 3 2 3 2 2 3 2 2 3" xfId="17378" xr:uid="{00000000-0005-0000-0000-0000EC430000}"/>
    <cellStyle name="Normal 3 3 2 3 2 2 3 2 3" xfId="17379" xr:uid="{00000000-0005-0000-0000-0000ED430000}"/>
    <cellStyle name="Normal 3 3 2 3 2 2 3 2 4" xfId="17380" xr:uid="{00000000-0005-0000-0000-0000EE430000}"/>
    <cellStyle name="Normal 3 3 2 3 2 2 3 3" xfId="17381" xr:uid="{00000000-0005-0000-0000-0000EF430000}"/>
    <cellStyle name="Normal 3 3 2 3 2 2 3 3 2" xfId="17382" xr:uid="{00000000-0005-0000-0000-0000F0430000}"/>
    <cellStyle name="Normal 3 3 2 3 2 2 3 3 2 2" xfId="17383" xr:uid="{00000000-0005-0000-0000-0000F1430000}"/>
    <cellStyle name="Normal 3 3 2 3 2 2 3 3 2 3" xfId="17384" xr:uid="{00000000-0005-0000-0000-0000F2430000}"/>
    <cellStyle name="Normal 3 3 2 3 2 2 3 3 3" xfId="17385" xr:uid="{00000000-0005-0000-0000-0000F3430000}"/>
    <cellStyle name="Normal 3 3 2 3 2 2 3 3 4" xfId="17386" xr:uid="{00000000-0005-0000-0000-0000F4430000}"/>
    <cellStyle name="Normal 3 3 2 3 2 2 3 4" xfId="17387" xr:uid="{00000000-0005-0000-0000-0000F5430000}"/>
    <cellStyle name="Normal 3 3 2 3 2 2 3 4 2" xfId="17388" xr:uid="{00000000-0005-0000-0000-0000F6430000}"/>
    <cellStyle name="Normal 3 3 2 3 2 2 3 4 2 2" xfId="17389" xr:uid="{00000000-0005-0000-0000-0000F7430000}"/>
    <cellStyle name="Normal 3 3 2 3 2 2 3 4 2 3" xfId="17390" xr:uid="{00000000-0005-0000-0000-0000F8430000}"/>
    <cellStyle name="Normal 3 3 2 3 2 2 3 4 3" xfId="17391" xr:uid="{00000000-0005-0000-0000-0000F9430000}"/>
    <cellStyle name="Normal 3 3 2 3 2 2 3 4 4" xfId="17392" xr:uid="{00000000-0005-0000-0000-0000FA430000}"/>
    <cellStyle name="Normal 3 3 2 3 2 2 3 5" xfId="17393" xr:uid="{00000000-0005-0000-0000-0000FB430000}"/>
    <cellStyle name="Normal 3 3 2 3 2 2 3 5 2" xfId="17394" xr:uid="{00000000-0005-0000-0000-0000FC430000}"/>
    <cellStyle name="Normal 3 3 2 3 2 2 3 5 3" xfId="17395" xr:uid="{00000000-0005-0000-0000-0000FD430000}"/>
    <cellStyle name="Normal 3 3 2 3 2 2 3 6" xfId="17396" xr:uid="{00000000-0005-0000-0000-0000FE430000}"/>
    <cellStyle name="Normal 3 3 2 3 2 2 3 6 2" xfId="17397" xr:uid="{00000000-0005-0000-0000-0000FF430000}"/>
    <cellStyle name="Normal 3 3 2 3 2 2 3 6 3" xfId="17398" xr:uid="{00000000-0005-0000-0000-000000440000}"/>
    <cellStyle name="Normal 3 3 2 3 2 2 3 7" xfId="17399" xr:uid="{00000000-0005-0000-0000-000001440000}"/>
    <cellStyle name="Normal 3 3 2 3 2 2 3 8" xfId="17400" xr:uid="{00000000-0005-0000-0000-000002440000}"/>
    <cellStyle name="Normal 3 3 2 3 2 2 3 9" xfId="17401" xr:uid="{00000000-0005-0000-0000-000003440000}"/>
    <cellStyle name="Normal 3 3 2 3 2 2 4" xfId="17402" xr:uid="{00000000-0005-0000-0000-000004440000}"/>
    <cellStyle name="Normal 3 3 2 3 2 2 4 2" xfId="17403" xr:uid="{00000000-0005-0000-0000-000005440000}"/>
    <cellStyle name="Normal 3 3 2 3 2 2 4 2 2" xfId="17404" xr:uid="{00000000-0005-0000-0000-000006440000}"/>
    <cellStyle name="Normal 3 3 2 3 2 2 4 2 3" xfId="17405" xr:uid="{00000000-0005-0000-0000-000007440000}"/>
    <cellStyle name="Normal 3 3 2 3 2 2 4 3" xfId="17406" xr:uid="{00000000-0005-0000-0000-000008440000}"/>
    <cellStyle name="Normal 3 3 2 3 2 2 4 4" xfId="17407" xr:uid="{00000000-0005-0000-0000-000009440000}"/>
    <cellStyle name="Normal 3 3 2 3 2 2 5" xfId="17408" xr:uid="{00000000-0005-0000-0000-00000A440000}"/>
    <cellStyle name="Normal 3 3 2 3 2 2 5 2" xfId="17409" xr:uid="{00000000-0005-0000-0000-00000B440000}"/>
    <cellStyle name="Normal 3 3 2 3 2 2 5 2 2" xfId="17410" xr:uid="{00000000-0005-0000-0000-00000C440000}"/>
    <cellStyle name="Normal 3 3 2 3 2 2 5 2 3" xfId="17411" xr:uid="{00000000-0005-0000-0000-00000D440000}"/>
    <cellStyle name="Normal 3 3 2 3 2 2 5 3" xfId="17412" xr:uid="{00000000-0005-0000-0000-00000E440000}"/>
    <cellStyle name="Normal 3 3 2 3 2 2 5 4" xfId="17413" xr:uid="{00000000-0005-0000-0000-00000F440000}"/>
    <cellStyle name="Normal 3 3 2 3 2 2 6" xfId="17414" xr:uid="{00000000-0005-0000-0000-000010440000}"/>
    <cellStyle name="Normal 3 3 2 3 2 2 6 2" xfId="17415" xr:uid="{00000000-0005-0000-0000-000011440000}"/>
    <cellStyle name="Normal 3 3 2 3 2 2 6 2 2" xfId="17416" xr:uid="{00000000-0005-0000-0000-000012440000}"/>
    <cellStyle name="Normal 3 3 2 3 2 2 6 2 3" xfId="17417" xr:uid="{00000000-0005-0000-0000-000013440000}"/>
    <cellStyle name="Normal 3 3 2 3 2 2 6 3" xfId="17418" xr:uid="{00000000-0005-0000-0000-000014440000}"/>
    <cellStyle name="Normal 3 3 2 3 2 2 6 4" xfId="17419" xr:uid="{00000000-0005-0000-0000-000015440000}"/>
    <cellStyle name="Normal 3 3 2 3 2 2 7" xfId="17420" xr:uid="{00000000-0005-0000-0000-000016440000}"/>
    <cellStyle name="Normal 3 3 2 3 2 2 7 2" xfId="17421" xr:uid="{00000000-0005-0000-0000-000017440000}"/>
    <cellStyle name="Normal 3 3 2 3 2 2 7 3" xfId="17422" xr:uid="{00000000-0005-0000-0000-000018440000}"/>
    <cellStyle name="Normal 3 3 2 3 2 2 8" xfId="17423" xr:uid="{00000000-0005-0000-0000-000019440000}"/>
    <cellStyle name="Normal 3 3 2 3 2 2 8 2" xfId="17424" xr:uid="{00000000-0005-0000-0000-00001A440000}"/>
    <cellStyle name="Normal 3 3 2 3 2 2 8 3" xfId="17425" xr:uid="{00000000-0005-0000-0000-00001B440000}"/>
    <cellStyle name="Normal 3 3 2 3 2 2 9" xfId="17426" xr:uid="{00000000-0005-0000-0000-00001C440000}"/>
    <cellStyle name="Normal 3 3 2 3 2 3" xfId="17427" xr:uid="{00000000-0005-0000-0000-00001D440000}"/>
    <cellStyle name="Normal 3 3 2 3 2 3 10" xfId="17428" xr:uid="{00000000-0005-0000-0000-00001E440000}"/>
    <cellStyle name="Normal 3 3 2 3 2 3 11" xfId="17429" xr:uid="{00000000-0005-0000-0000-00001F440000}"/>
    <cellStyle name="Normal 3 3 2 3 2 3 2" xfId="17430" xr:uid="{00000000-0005-0000-0000-000020440000}"/>
    <cellStyle name="Normal 3 3 2 3 2 3 2 10" xfId="17431" xr:uid="{00000000-0005-0000-0000-000021440000}"/>
    <cellStyle name="Normal 3 3 2 3 2 3 2 2" xfId="17432" xr:uid="{00000000-0005-0000-0000-000022440000}"/>
    <cellStyle name="Normal 3 3 2 3 2 3 2 2 2" xfId="17433" xr:uid="{00000000-0005-0000-0000-000023440000}"/>
    <cellStyle name="Normal 3 3 2 3 2 3 2 2 2 2" xfId="17434" xr:uid="{00000000-0005-0000-0000-000024440000}"/>
    <cellStyle name="Normal 3 3 2 3 2 3 2 2 2 3" xfId="17435" xr:uid="{00000000-0005-0000-0000-000025440000}"/>
    <cellStyle name="Normal 3 3 2 3 2 3 2 2 3" xfId="17436" xr:uid="{00000000-0005-0000-0000-000026440000}"/>
    <cellStyle name="Normal 3 3 2 3 2 3 2 2 4" xfId="17437" xr:uid="{00000000-0005-0000-0000-000027440000}"/>
    <cellStyle name="Normal 3 3 2 3 2 3 2 3" xfId="17438" xr:uid="{00000000-0005-0000-0000-000028440000}"/>
    <cellStyle name="Normal 3 3 2 3 2 3 2 3 2" xfId="17439" xr:uid="{00000000-0005-0000-0000-000029440000}"/>
    <cellStyle name="Normal 3 3 2 3 2 3 2 3 2 2" xfId="17440" xr:uid="{00000000-0005-0000-0000-00002A440000}"/>
    <cellStyle name="Normal 3 3 2 3 2 3 2 3 2 3" xfId="17441" xr:uid="{00000000-0005-0000-0000-00002B440000}"/>
    <cellStyle name="Normal 3 3 2 3 2 3 2 3 3" xfId="17442" xr:uid="{00000000-0005-0000-0000-00002C440000}"/>
    <cellStyle name="Normal 3 3 2 3 2 3 2 3 4" xfId="17443" xr:uid="{00000000-0005-0000-0000-00002D440000}"/>
    <cellStyle name="Normal 3 3 2 3 2 3 2 4" xfId="17444" xr:uid="{00000000-0005-0000-0000-00002E440000}"/>
    <cellStyle name="Normal 3 3 2 3 2 3 2 4 2" xfId="17445" xr:uid="{00000000-0005-0000-0000-00002F440000}"/>
    <cellStyle name="Normal 3 3 2 3 2 3 2 4 2 2" xfId="17446" xr:uid="{00000000-0005-0000-0000-000030440000}"/>
    <cellStyle name="Normal 3 3 2 3 2 3 2 4 2 3" xfId="17447" xr:uid="{00000000-0005-0000-0000-000031440000}"/>
    <cellStyle name="Normal 3 3 2 3 2 3 2 4 3" xfId="17448" xr:uid="{00000000-0005-0000-0000-000032440000}"/>
    <cellStyle name="Normal 3 3 2 3 2 3 2 4 4" xfId="17449" xr:uid="{00000000-0005-0000-0000-000033440000}"/>
    <cellStyle name="Normal 3 3 2 3 2 3 2 5" xfId="17450" xr:uid="{00000000-0005-0000-0000-000034440000}"/>
    <cellStyle name="Normal 3 3 2 3 2 3 2 5 2" xfId="17451" xr:uid="{00000000-0005-0000-0000-000035440000}"/>
    <cellStyle name="Normal 3 3 2 3 2 3 2 5 2 2" xfId="17452" xr:uid="{00000000-0005-0000-0000-000036440000}"/>
    <cellStyle name="Normal 3 3 2 3 2 3 2 5 2 3" xfId="17453" xr:uid="{00000000-0005-0000-0000-000037440000}"/>
    <cellStyle name="Normal 3 3 2 3 2 3 2 5 3" xfId="17454" xr:uid="{00000000-0005-0000-0000-000038440000}"/>
    <cellStyle name="Normal 3 3 2 3 2 3 2 5 4" xfId="17455" xr:uid="{00000000-0005-0000-0000-000039440000}"/>
    <cellStyle name="Normal 3 3 2 3 2 3 2 6" xfId="17456" xr:uid="{00000000-0005-0000-0000-00003A440000}"/>
    <cellStyle name="Normal 3 3 2 3 2 3 2 6 2" xfId="17457" xr:uid="{00000000-0005-0000-0000-00003B440000}"/>
    <cellStyle name="Normal 3 3 2 3 2 3 2 6 3" xfId="17458" xr:uid="{00000000-0005-0000-0000-00003C440000}"/>
    <cellStyle name="Normal 3 3 2 3 2 3 2 7" xfId="17459" xr:uid="{00000000-0005-0000-0000-00003D440000}"/>
    <cellStyle name="Normal 3 3 2 3 2 3 2 7 2" xfId="17460" xr:uid="{00000000-0005-0000-0000-00003E440000}"/>
    <cellStyle name="Normal 3 3 2 3 2 3 2 7 3" xfId="17461" xr:uid="{00000000-0005-0000-0000-00003F440000}"/>
    <cellStyle name="Normal 3 3 2 3 2 3 2 8" xfId="17462" xr:uid="{00000000-0005-0000-0000-000040440000}"/>
    <cellStyle name="Normal 3 3 2 3 2 3 2 9" xfId="17463" xr:uid="{00000000-0005-0000-0000-000041440000}"/>
    <cellStyle name="Normal 3 3 2 3 2 3 3" xfId="17464" xr:uid="{00000000-0005-0000-0000-000042440000}"/>
    <cellStyle name="Normal 3 3 2 3 2 3 3 2" xfId="17465" xr:uid="{00000000-0005-0000-0000-000043440000}"/>
    <cellStyle name="Normal 3 3 2 3 2 3 3 2 2" xfId="17466" xr:uid="{00000000-0005-0000-0000-000044440000}"/>
    <cellStyle name="Normal 3 3 2 3 2 3 3 2 2 2" xfId="17467" xr:uid="{00000000-0005-0000-0000-000045440000}"/>
    <cellStyle name="Normal 3 3 2 3 2 3 3 2 2 3" xfId="17468" xr:uid="{00000000-0005-0000-0000-000046440000}"/>
    <cellStyle name="Normal 3 3 2 3 2 3 3 2 3" xfId="17469" xr:uid="{00000000-0005-0000-0000-000047440000}"/>
    <cellStyle name="Normal 3 3 2 3 2 3 3 2 4" xfId="17470" xr:uid="{00000000-0005-0000-0000-000048440000}"/>
    <cellStyle name="Normal 3 3 2 3 2 3 3 3" xfId="17471" xr:uid="{00000000-0005-0000-0000-000049440000}"/>
    <cellStyle name="Normal 3 3 2 3 2 3 3 3 2" xfId="17472" xr:uid="{00000000-0005-0000-0000-00004A440000}"/>
    <cellStyle name="Normal 3 3 2 3 2 3 3 3 2 2" xfId="17473" xr:uid="{00000000-0005-0000-0000-00004B440000}"/>
    <cellStyle name="Normal 3 3 2 3 2 3 3 3 2 3" xfId="17474" xr:uid="{00000000-0005-0000-0000-00004C440000}"/>
    <cellStyle name="Normal 3 3 2 3 2 3 3 3 3" xfId="17475" xr:uid="{00000000-0005-0000-0000-00004D440000}"/>
    <cellStyle name="Normal 3 3 2 3 2 3 3 3 4" xfId="17476" xr:uid="{00000000-0005-0000-0000-00004E440000}"/>
    <cellStyle name="Normal 3 3 2 3 2 3 3 4" xfId="17477" xr:uid="{00000000-0005-0000-0000-00004F440000}"/>
    <cellStyle name="Normal 3 3 2 3 2 3 3 4 2" xfId="17478" xr:uid="{00000000-0005-0000-0000-000050440000}"/>
    <cellStyle name="Normal 3 3 2 3 2 3 3 4 2 2" xfId="17479" xr:uid="{00000000-0005-0000-0000-000051440000}"/>
    <cellStyle name="Normal 3 3 2 3 2 3 3 4 2 3" xfId="17480" xr:uid="{00000000-0005-0000-0000-000052440000}"/>
    <cellStyle name="Normal 3 3 2 3 2 3 3 4 3" xfId="17481" xr:uid="{00000000-0005-0000-0000-000053440000}"/>
    <cellStyle name="Normal 3 3 2 3 2 3 3 4 4" xfId="17482" xr:uid="{00000000-0005-0000-0000-000054440000}"/>
    <cellStyle name="Normal 3 3 2 3 2 3 3 5" xfId="17483" xr:uid="{00000000-0005-0000-0000-000055440000}"/>
    <cellStyle name="Normal 3 3 2 3 2 3 3 5 2" xfId="17484" xr:uid="{00000000-0005-0000-0000-000056440000}"/>
    <cellStyle name="Normal 3 3 2 3 2 3 3 5 3" xfId="17485" xr:uid="{00000000-0005-0000-0000-000057440000}"/>
    <cellStyle name="Normal 3 3 2 3 2 3 3 6" xfId="17486" xr:uid="{00000000-0005-0000-0000-000058440000}"/>
    <cellStyle name="Normal 3 3 2 3 2 3 3 6 2" xfId="17487" xr:uid="{00000000-0005-0000-0000-000059440000}"/>
    <cellStyle name="Normal 3 3 2 3 2 3 3 6 3" xfId="17488" xr:uid="{00000000-0005-0000-0000-00005A440000}"/>
    <cellStyle name="Normal 3 3 2 3 2 3 3 7" xfId="17489" xr:uid="{00000000-0005-0000-0000-00005B440000}"/>
    <cellStyle name="Normal 3 3 2 3 2 3 3 8" xfId="17490" xr:uid="{00000000-0005-0000-0000-00005C440000}"/>
    <cellStyle name="Normal 3 3 2 3 2 3 3 9" xfId="17491" xr:uid="{00000000-0005-0000-0000-00005D440000}"/>
    <cellStyle name="Normal 3 3 2 3 2 3 4" xfId="17492" xr:uid="{00000000-0005-0000-0000-00005E440000}"/>
    <cellStyle name="Normal 3 3 2 3 2 3 4 2" xfId="17493" xr:uid="{00000000-0005-0000-0000-00005F440000}"/>
    <cellStyle name="Normal 3 3 2 3 2 3 4 2 2" xfId="17494" xr:uid="{00000000-0005-0000-0000-000060440000}"/>
    <cellStyle name="Normal 3 3 2 3 2 3 4 2 3" xfId="17495" xr:uid="{00000000-0005-0000-0000-000061440000}"/>
    <cellStyle name="Normal 3 3 2 3 2 3 4 3" xfId="17496" xr:uid="{00000000-0005-0000-0000-000062440000}"/>
    <cellStyle name="Normal 3 3 2 3 2 3 4 4" xfId="17497" xr:uid="{00000000-0005-0000-0000-000063440000}"/>
    <cellStyle name="Normal 3 3 2 3 2 3 5" xfId="17498" xr:uid="{00000000-0005-0000-0000-000064440000}"/>
    <cellStyle name="Normal 3 3 2 3 2 3 5 2" xfId="17499" xr:uid="{00000000-0005-0000-0000-000065440000}"/>
    <cellStyle name="Normal 3 3 2 3 2 3 5 2 2" xfId="17500" xr:uid="{00000000-0005-0000-0000-000066440000}"/>
    <cellStyle name="Normal 3 3 2 3 2 3 5 2 3" xfId="17501" xr:uid="{00000000-0005-0000-0000-000067440000}"/>
    <cellStyle name="Normal 3 3 2 3 2 3 5 3" xfId="17502" xr:uid="{00000000-0005-0000-0000-000068440000}"/>
    <cellStyle name="Normal 3 3 2 3 2 3 5 4" xfId="17503" xr:uid="{00000000-0005-0000-0000-000069440000}"/>
    <cellStyle name="Normal 3 3 2 3 2 3 6" xfId="17504" xr:uid="{00000000-0005-0000-0000-00006A440000}"/>
    <cellStyle name="Normal 3 3 2 3 2 3 6 2" xfId="17505" xr:uid="{00000000-0005-0000-0000-00006B440000}"/>
    <cellStyle name="Normal 3 3 2 3 2 3 6 2 2" xfId="17506" xr:uid="{00000000-0005-0000-0000-00006C440000}"/>
    <cellStyle name="Normal 3 3 2 3 2 3 6 2 3" xfId="17507" xr:uid="{00000000-0005-0000-0000-00006D440000}"/>
    <cellStyle name="Normal 3 3 2 3 2 3 6 3" xfId="17508" xr:uid="{00000000-0005-0000-0000-00006E440000}"/>
    <cellStyle name="Normal 3 3 2 3 2 3 6 4" xfId="17509" xr:uid="{00000000-0005-0000-0000-00006F440000}"/>
    <cellStyle name="Normal 3 3 2 3 2 3 7" xfId="17510" xr:uid="{00000000-0005-0000-0000-000070440000}"/>
    <cellStyle name="Normal 3 3 2 3 2 3 7 2" xfId="17511" xr:uid="{00000000-0005-0000-0000-000071440000}"/>
    <cellStyle name="Normal 3 3 2 3 2 3 7 3" xfId="17512" xr:uid="{00000000-0005-0000-0000-000072440000}"/>
    <cellStyle name="Normal 3 3 2 3 2 3 8" xfId="17513" xr:uid="{00000000-0005-0000-0000-000073440000}"/>
    <cellStyle name="Normal 3 3 2 3 2 3 8 2" xfId="17514" xr:uid="{00000000-0005-0000-0000-000074440000}"/>
    <cellStyle name="Normal 3 3 2 3 2 3 8 3" xfId="17515" xr:uid="{00000000-0005-0000-0000-000075440000}"/>
    <cellStyle name="Normal 3 3 2 3 2 3 9" xfId="17516" xr:uid="{00000000-0005-0000-0000-000076440000}"/>
    <cellStyle name="Normal 3 3 2 3 2 4" xfId="17517" xr:uid="{00000000-0005-0000-0000-000077440000}"/>
    <cellStyle name="Normal 3 3 2 3 2 4 10" xfId="17518" xr:uid="{00000000-0005-0000-0000-000078440000}"/>
    <cellStyle name="Normal 3 3 2 3 2 4 2" xfId="17519" xr:uid="{00000000-0005-0000-0000-000079440000}"/>
    <cellStyle name="Normal 3 3 2 3 2 4 2 2" xfId="17520" xr:uid="{00000000-0005-0000-0000-00007A440000}"/>
    <cellStyle name="Normal 3 3 2 3 2 4 2 2 2" xfId="17521" xr:uid="{00000000-0005-0000-0000-00007B440000}"/>
    <cellStyle name="Normal 3 3 2 3 2 4 2 2 3" xfId="17522" xr:uid="{00000000-0005-0000-0000-00007C440000}"/>
    <cellStyle name="Normal 3 3 2 3 2 4 2 3" xfId="17523" xr:uid="{00000000-0005-0000-0000-00007D440000}"/>
    <cellStyle name="Normal 3 3 2 3 2 4 2 4" xfId="17524" xr:uid="{00000000-0005-0000-0000-00007E440000}"/>
    <cellStyle name="Normal 3 3 2 3 2 4 3" xfId="17525" xr:uid="{00000000-0005-0000-0000-00007F440000}"/>
    <cellStyle name="Normal 3 3 2 3 2 4 3 2" xfId="17526" xr:uid="{00000000-0005-0000-0000-000080440000}"/>
    <cellStyle name="Normal 3 3 2 3 2 4 3 2 2" xfId="17527" xr:uid="{00000000-0005-0000-0000-000081440000}"/>
    <cellStyle name="Normal 3 3 2 3 2 4 3 2 3" xfId="17528" xr:uid="{00000000-0005-0000-0000-000082440000}"/>
    <cellStyle name="Normal 3 3 2 3 2 4 3 3" xfId="17529" xr:uid="{00000000-0005-0000-0000-000083440000}"/>
    <cellStyle name="Normal 3 3 2 3 2 4 3 4" xfId="17530" xr:uid="{00000000-0005-0000-0000-000084440000}"/>
    <cellStyle name="Normal 3 3 2 3 2 4 4" xfId="17531" xr:uid="{00000000-0005-0000-0000-000085440000}"/>
    <cellStyle name="Normal 3 3 2 3 2 4 4 2" xfId="17532" xr:uid="{00000000-0005-0000-0000-000086440000}"/>
    <cellStyle name="Normal 3 3 2 3 2 4 4 2 2" xfId="17533" xr:uid="{00000000-0005-0000-0000-000087440000}"/>
    <cellStyle name="Normal 3 3 2 3 2 4 4 2 3" xfId="17534" xr:uid="{00000000-0005-0000-0000-000088440000}"/>
    <cellStyle name="Normal 3 3 2 3 2 4 4 3" xfId="17535" xr:uid="{00000000-0005-0000-0000-000089440000}"/>
    <cellStyle name="Normal 3 3 2 3 2 4 4 4" xfId="17536" xr:uid="{00000000-0005-0000-0000-00008A440000}"/>
    <cellStyle name="Normal 3 3 2 3 2 4 5" xfId="17537" xr:uid="{00000000-0005-0000-0000-00008B440000}"/>
    <cellStyle name="Normal 3 3 2 3 2 4 5 2" xfId="17538" xr:uid="{00000000-0005-0000-0000-00008C440000}"/>
    <cellStyle name="Normal 3 3 2 3 2 4 5 2 2" xfId="17539" xr:uid="{00000000-0005-0000-0000-00008D440000}"/>
    <cellStyle name="Normal 3 3 2 3 2 4 5 2 3" xfId="17540" xr:uid="{00000000-0005-0000-0000-00008E440000}"/>
    <cellStyle name="Normal 3 3 2 3 2 4 5 3" xfId="17541" xr:uid="{00000000-0005-0000-0000-00008F440000}"/>
    <cellStyle name="Normal 3 3 2 3 2 4 5 4" xfId="17542" xr:uid="{00000000-0005-0000-0000-000090440000}"/>
    <cellStyle name="Normal 3 3 2 3 2 4 6" xfId="17543" xr:uid="{00000000-0005-0000-0000-000091440000}"/>
    <cellStyle name="Normal 3 3 2 3 2 4 6 2" xfId="17544" xr:uid="{00000000-0005-0000-0000-000092440000}"/>
    <cellStyle name="Normal 3 3 2 3 2 4 6 3" xfId="17545" xr:uid="{00000000-0005-0000-0000-000093440000}"/>
    <cellStyle name="Normal 3 3 2 3 2 4 7" xfId="17546" xr:uid="{00000000-0005-0000-0000-000094440000}"/>
    <cellStyle name="Normal 3 3 2 3 2 4 7 2" xfId="17547" xr:uid="{00000000-0005-0000-0000-000095440000}"/>
    <cellStyle name="Normal 3 3 2 3 2 4 7 3" xfId="17548" xr:uid="{00000000-0005-0000-0000-000096440000}"/>
    <cellStyle name="Normal 3 3 2 3 2 4 8" xfId="17549" xr:uid="{00000000-0005-0000-0000-000097440000}"/>
    <cellStyle name="Normal 3 3 2 3 2 4 9" xfId="17550" xr:uid="{00000000-0005-0000-0000-000098440000}"/>
    <cellStyle name="Normal 3 3 2 3 2 5" xfId="17551" xr:uid="{00000000-0005-0000-0000-000099440000}"/>
    <cellStyle name="Normal 3 3 2 3 2 5 2" xfId="17552" xr:uid="{00000000-0005-0000-0000-00009A440000}"/>
    <cellStyle name="Normal 3 3 2 3 2 5 2 2" xfId="17553" xr:uid="{00000000-0005-0000-0000-00009B440000}"/>
    <cellStyle name="Normal 3 3 2 3 2 5 2 2 2" xfId="17554" xr:uid="{00000000-0005-0000-0000-00009C440000}"/>
    <cellStyle name="Normal 3 3 2 3 2 5 2 2 3" xfId="17555" xr:uid="{00000000-0005-0000-0000-00009D440000}"/>
    <cellStyle name="Normal 3 3 2 3 2 5 2 3" xfId="17556" xr:uid="{00000000-0005-0000-0000-00009E440000}"/>
    <cellStyle name="Normal 3 3 2 3 2 5 2 4" xfId="17557" xr:uid="{00000000-0005-0000-0000-00009F440000}"/>
    <cellStyle name="Normal 3 3 2 3 2 5 3" xfId="17558" xr:uid="{00000000-0005-0000-0000-0000A0440000}"/>
    <cellStyle name="Normal 3 3 2 3 2 5 3 2" xfId="17559" xr:uid="{00000000-0005-0000-0000-0000A1440000}"/>
    <cellStyle name="Normal 3 3 2 3 2 5 3 2 2" xfId="17560" xr:uid="{00000000-0005-0000-0000-0000A2440000}"/>
    <cellStyle name="Normal 3 3 2 3 2 5 3 2 3" xfId="17561" xr:uid="{00000000-0005-0000-0000-0000A3440000}"/>
    <cellStyle name="Normal 3 3 2 3 2 5 3 3" xfId="17562" xr:uid="{00000000-0005-0000-0000-0000A4440000}"/>
    <cellStyle name="Normal 3 3 2 3 2 5 3 4" xfId="17563" xr:uid="{00000000-0005-0000-0000-0000A5440000}"/>
    <cellStyle name="Normal 3 3 2 3 2 5 4" xfId="17564" xr:uid="{00000000-0005-0000-0000-0000A6440000}"/>
    <cellStyle name="Normal 3 3 2 3 2 5 4 2" xfId="17565" xr:uid="{00000000-0005-0000-0000-0000A7440000}"/>
    <cellStyle name="Normal 3 3 2 3 2 5 4 2 2" xfId="17566" xr:uid="{00000000-0005-0000-0000-0000A8440000}"/>
    <cellStyle name="Normal 3 3 2 3 2 5 4 2 3" xfId="17567" xr:uid="{00000000-0005-0000-0000-0000A9440000}"/>
    <cellStyle name="Normal 3 3 2 3 2 5 4 3" xfId="17568" xr:uid="{00000000-0005-0000-0000-0000AA440000}"/>
    <cellStyle name="Normal 3 3 2 3 2 5 4 4" xfId="17569" xr:uid="{00000000-0005-0000-0000-0000AB440000}"/>
    <cellStyle name="Normal 3 3 2 3 2 5 5" xfId="17570" xr:uid="{00000000-0005-0000-0000-0000AC440000}"/>
    <cellStyle name="Normal 3 3 2 3 2 5 5 2" xfId="17571" xr:uid="{00000000-0005-0000-0000-0000AD440000}"/>
    <cellStyle name="Normal 3 3 2 3 2 5 5 3" xfId="17572" xr:uid="{00000000-0005-0000-0000-0000AE440000}"/>
    <cellStyle name="Normal 3 3 2 3 2 5 6" xfId="17573" xr:uid="{00000000-0005-0000-0000-0000AF440000}"/>
    <cellStyle name="Normal 3 3 2 3 2 5 6 2" xfId="17574" xr:uid="{00000000-0005-0000-0000-0000B0440000}"/>
    <cellStyle name="Normal 3 3 2 3 2 5 6 3" xfId="17575" xr:uid="{00000000-0005-0000-0000-0000B1440000}"/>
    <cellStyle name="Normal 3 3 2 3 2 5 7" xfId="17576" xr:uid="{00000000-0005-0000-0000-0000B2440000}"/>
    <cellStyle name="Normal 3 3 2 3 2 5 8" xfId="17577" xr:uid="{00000000-0005-0000-0000-0000B3440000}"/>
    <cellStyle name="Normal 3 3 2 3 2 5 9" xfId="17578" xr:uid="{00000000-0005-0000-0000-0000B4440000}"/>
    <cellStyle name="Normal 3 3 2 3 2 6" xfId="17579" xr:uid="{00000000-0005-0000-0000-0000B5440000}"/>
    <cellStyle name="Normal 3 3 2 3 2 6 2" xfId="17580" xr:uid="{00000000-0005-0000-0000-0000B6440000}"/>
    <cellStyle name="Normal 3 3 2 3 2 6 2 2" xfId="17581" xr:uid="{00000000-0005-0000-0000-0000B7440000}"/>
    <cellStyle name="Normal 3 3 2 3 2 6 2 3" xfId="17582" xr:uid="{00000000-0005-0000-0000-0000B8440000}"/>
    <cellStyle name="Normal 3 3 2 3 2 6 3" xfId="17583" xr:uid="{00000000-0005-0000-0000-0000B9440000}"/>
    <cellStyle name="Normal 3 3 2 3 2 6 4" xfId="17584" xr:uid="{00000000-0005-0000-0000-0000BA440000}"/>
    <cellStyle name="Normal 3 3 2 3 2 7" xfId="17585" xr:uid="{00000000-0005-0000-0000-0000BB440000}"/>
    <cellStyle name="Normal 3 3 2 3 2 7 2" xfId="17586" xr:uid="{00000000-0005-0000-0000-0000BC440000}"/>
    <cellStyle name="Normal 3 3 2 3 2 7 2 2" xfId="17587" xr:uid="{00000000-0005-0000-0000-0000BD440000}"/>
    <cellStyle name="Normal 3 3 2 3 2 7 2 3" xfId="17588" xr:uid="{00000000-0005-0000-0000-0000BE440000}"/>
    <cellStyle name="Normal 3 3 2 3 2 7 3" xfId="17589" xr:uid="{00000000-0005-0000-0000-0000BF440000}"/>
    <cellStyle name="Normal 3 3 2 3 2 7 4" xfId="17590" xr:uid="{00000000-0005-0000-0000-0000C0440000}"/>
    <cellStyle name="Normal 3 3 2 3 2 8" xfId="17591" xr:uid="{00000000-0005-0000-0000-0000C1440000}"/>
    <cellStyle name="Normal 3 3 2 3 2 8 2" xfId="17592" xr:uid="{00000000-0005-0000-0000-0000C2440000}"/>
    <cellStyle name="Normal 3 3 2 3 2 8 2 2" xfId="17593" xr:uid="{00000000-0005-0000-0000-0000C3440000}"/>
    <cellStyle name="Normal 3 3 2 3 2 8 2 3" xfId="17594" xr:uid="{00000000-0005-0000-0000-0000C4440000}"/>
    <cellStyle name="Normal 3 3 2 3 2 8 3" xfId="17595" xr:uid="{00000000-0005-0000-0000-0000C5440000}"/>
    <cellStyle name="Normal 3 3 2 3 2 8 4" xfId="17596" xr:uid="{00000000-0005-0000-0000-0000C6440000}"/>
    <cellStyle name="Normal 3 3 2 3 2 9" xfId="17597" xr:uid="{00000000-0005-0000-0000-0000C7440000}"/>
    <cellStyle name="Normal 3 3 2 3 2 9 2" xfId="17598" xr:uid="{00000000-0005-0000-0000-0000C8440000}"/>
    <cellStyle name="Normal 3 3 2 3 2 9 3" xfId="17599" xr:uid="{00000000-0005-0000-0000-0000C9440000}"/>
    <cellStyle name="Normal 3 3 2 3 3" xfId="17600" xr:uid="{00000000-0005-0000-0000-0000CA440000}"/>
    <cellStyle name="Normal 3 3 2 3 3 10" xfId="17601" xr:uid="{00000000-0005-0000-0000-0000CB440000}"/>
    <cellStyle name="Normal 3 3 2 3 3 11" xfId="17602" xr:uid="{00000000-0005-0000-0000-0000CC440000}"/>
    <cellStyle name="Normal 3 3 2 3 3 2" xfId="17603" xr:uid="{00000000-0005-0000-0000-0000CD440000}"/>
    <cellStyle name="Normal 3 3 2 3 3 2 10" xfId="17604" xr:uid="{00000000-0005-0000-0000-0000CE440000}"/>
    <cellStyle name="Normal 3 3 2 3 3 2 2" xfId="17605" xr:uid="{00000000-0005-0000-0000-0000CF440000}"/>
    <cellStyle name="Normal 3 3 2 3 3 2 2 2" xfId="17606" xr:uid="{00000000-0005-0000-0000-0000D0440000}"/>
    <cellStyle name="Normal 3 3 2 3 3 2 2 2 2" xfId="17607" xr:uid="{00000000-0005-0000-0000-0000D1440000}"/>
    <cellStyle name="Normal 3 3 2 3 3 2 2 2 3" xfId="17608" xr:uid="{00000000-0005-0000-0000-0000D2440000}"/>
    <cellStyle name="Normal 3 3 2 3 3 2 2 3" xfId="17609" xr:uid="{00000000-0005-0000-0000-0000D3440000}"/>
    <cellStyle name="Normal 3 3 2 3 3 2 2 4" xfId="17610" xr:uid="{00000000-0005-0000-0000-0000D4440000}"/>
    <cellStyle name="Normal 3 3 2 3 3 2 3" xfId="17611" xr:uid="{00000000-0005-0000-0000-0000D5440000}"/>
    <cellStyle name="Normal 3 3 2 3 3 2 3 2" xfId="17612" xr:uid="{00000000-0005-0000-0000-0000D6440000}"/>
    <cellStyle name="Normal 3 3 2 3 3 2 3 2 2" xfId="17613" xr:uid="{00000000-0005-0000-0000-0000D7440000}"/>
    <cellStyle name="Normal 3 3 2 3 3 2 3 2 3" xfId="17614" xr:uid="{00000000-0005-0000-0000-0000D8440000}"/>
    <cellStyle name="Normal 3 3 2 3 3 2 3 3" xfId="17615" xr:uid="{00000000-0005-0000-0000-0000D9440000}"/>
    <cellStyle name="Normal 3 3 2 3 3 2 3 4" xfId="17616" xr:uid="{00000000-0005-0000-0000-0000DA440000}"/>
    <cellStyle name="Normal 3 3 2 3 3 2 4" xfId="17617" xr:uid="{00000000-0005-0000-0000-0000DB440000}"/>
    <cellStyle name="Normal 3 3 2 3 3 2 4 2" xfId="17618" xr:uid="{00000000-0005-0000-0000-0000DC440000}"/>
    <cellStyle name="Normal 3 3 2 3 3 2 4 2 2" xfId="17619" xr:uid="{00000000-0005-0000-0000-0000DD440000}"/>
    <cellStyle name="Normal 3 3 2 3 3 2 4 2 3" xfId="17620" xr:uid="{00000000-0005-0000-0000-0000DE440000}"/>
    <cellStyle name="Normal 3 3 2 3 3 2 4 3" xfId="17621" xr:uid="{00000000-0005-0000-0000-0000DF440000}"/>
    <cellStyle name="Normal 3 3 2 3 3 2 4 4" xfId="17622" xr:uid="{00000000-0005-0000-0000-0000E0440000}"/>
    <cellStyle name="Normal 3 3 2 3 3 2 5" xfId="17623" xr:uid="{00000000-0005-0000-0000-0000E1440000}"/>
    <cellStyle name="Normal 3 3 2 3 3 2 5 2" xfId="17624" xr:uid="{00000000-0005-0000-0000-0000E2440000}"/>
    <cellStyle name="Normal 3 3 2 3 3 2 5 2 2" xfId="17625" xr:uid="{00000000-0005-0000-0000-0000E3440000}"/>
    <cellStyle name="Normal 3 3 2 3 3 2 5 2 3" xfId="17626" xr:uid="{00000000-0005-0000-0000-0000E4440000}"/>
    <cellStyle name="Normal 3 3 2 3 3 2 5 3" xfId="17627" xr:uid="{00000000-0005-0000-0000-0000E5440000}"/>
    <cellStyle name="Normal 3 3 2 3 3 2 5 4" xfId="17628" xr:uid="{00000000-0005-0000-0000-0000E6440000}"/>
    <cellStyle name="Normal 3 3 2 3 3 2 6" xfId="17629" xr:uid="{00000000-0005-0000-0000-0000E7440000}"/>
    <cellStyle name="Normal 3 3 2 3 3 2 6 2" xfId="17630" xr:uid="{00000000-0005-0000-0000-0000E8440000}"/>
    <cellStyle name="Normal 3 3 2 3 3 2 6 3" xfId="17631" xr:uid="{00000000-0005-0000-0000-0000E9440000}"/>
    <cellStyle name="Normal 3 3 2 3 3 2 7" xfId="17632" xr:uid="{00000000-0005-0000-0000-0000EA440000}"/>
    <cellStyle name="Normal 3 3 2 3 3 2 7 2" xfId="17633" xr:uid="{00000000-0005-0000-0000-0000EB440000}"/>
    <cellStyle name="Normal 3 3 2 3 3 2 7 3" xfId="17634" xr:uid="{00000000-0005-0000-0000-0000EC440000}"/>
    <cellStyle name="Normal 3 3 2 3 3 2 8" xfId="17635" xr:uid="{00000000-0005-0000-0000-0000ED440000}"/>
    <cellStyle name="Normal 3 3 2 3 3 2 9" xfId="17636" xr:uid="{00000000-0005-0000-0000-0000EE440000}"/>
    <cellStyle name="Normal 3 3 2 3 3 3" xfId="17637" xr:uid="{00000000-0005-0000-0000-0000EF440000}"/>
    <cellStyle name="Normal 3 3 2 3 3 3 2" xfId="17638" xr:uid="{00000000-0005-0000-0000-0000F0440000}"/>
    <cellStyle name="Normal 3 3 2 3 3 3 2 2" xfId="17639" xr:uid="{00000000-0005-0000-0000-0000F1440000}"/>
    <cellStyle name="Normal 3 3 2 3 3 3 2 2 2" xfId="17640" xr:uid="{00000000-0005-0000-0000-0000F2440000}"/>
    <cellStyle name="Normal 3 3 2 3 3 3 2 2 3" xfId="17641" xr:uid="{00000000-0005-0000-0000-0000F3440000}"/>
    <cellStyle name="Normal 3 3 2 3 3 3 2 3" xfId="17642" xr:uid="{00000000-0005-0000-0000-0000F4440000}"/>
    <cellStyle name="Normal 3 3 2 3 3 3 2 4" xfId="17643" xr:uid="{00000000-0005-0000-0000-0000F5440000}"/>
    <cellStyle name="Normal 3 3 2 3 3 3 3" xfId="17644" xr:uid="{00000000-0005-0000-0000-0000F6440000}"/>
    <cellStyle name="Normal 3 3 2 3 3 3 3 2" xfId="17645" xr:uid="{00000000-0005-0000-0000-0000F7440000}"/>
    <cellStyle name="Normal 3 3 2 3 3 3 3 2 2" xfId="17646" xr:uid="{00000000-0005-0000-0000-0000F8440000}"/>
    <cellStyle name="Normal 3 3 2 3 3 3 3 2 3" xfId="17647" xr:uid="{00000000-0005-0000-0000-0000F9440000}"/>
    <cellStyle name="Normal 3 3 2 3 3 3 3 3" xfId="17648" xr:uid="{00000000-0005-0000-0000-0000FA440000}"/>
    <cellStyle name="Normal 3 3 2 3 3 3 3 4" xfId="17649" xr:uid="{00000000-0005-0000-0000-0000FB440000}"/>
    <cellStyle name="Normal 3 3 2 3 3 3 4" xfId="17650" xr:uid="{00000000-0005-0000-0000-0000FC440000}"/>
    <cellStyle name="Normal 3 3 2 3 3 3 4 2" xfId="17651" xr:uid="{00000000-0005-0000-0000-0000FD440000}"/>
    <cellStyle name="Normal 3 3 2 3 3 3 4 2 2" xfId="17652" xr:uid="{00000000-0005-0000-0000-0000FE440000}"/>
    <cellStyle name="Normal 3 3 2 3 3 3 4 2 3" xfId="17653" xr:uid="{00000000-0005-0000-0000-0000FF440000}"/>
    <cellStyle name="Normal 3 3 2 3 3 3 4 3" xfId="17654" xr:uid="{00000000-0005-0000-0000-000000450000}"/>
    <cellStyle name="Normal 3 3 2 3 3 3 4 4" xfId="17655" xr:uid="{00000000-0005-0000-0000-000001450000}"/>
    <cellStyle name="Normal 3 3 2 3 3 3 5" xfId="17656" xr:uid="{00000000-0005-0000-0000-000002450000}"/>
    <cellStyle name="Normal 3 3 2 3 3 3 5 2" xfId="17657" xr:uid="{00000000-0005-0000-0000-000003450000}"/>
    <cellStyle name="Normal 3 3 2 3 3 3 5 3" xfId="17658" xr:uid="{00000000-0005-0000-0000-000004450000}"/>
    <cellStyle name="Normal 3 3 2 3 3 3 6" xfId="17659" xr:uid="{00000000-0005-0000-0000-000005450000}"/>
    <cellStyle name="Normal 3 3 2 3 3 3 6 2" xfId="17660" xr:uid="{00000000-0005-0000-0000-000006450000}"/>
    <cellStyle name="Normal 3 3 2 3 3 3 6 3" xfId="17661" xr:uid="{00000000-0005-0000-0000-000007450000}"/>
    <cellStyle name="Normal 3 3 2 3 3 3 7" xfId="17662" xr:uid="{00000000-0005-0000-0000-000008450000}"/>
    <cellStyle name="Normal 3 3 2 3 3 3 8" xfId="17663" xr:uid="{00000000-0005-0000-0000-000009450000}"/>
    <cellStyle name="Normal 3 3 2 3 3 3 9" xfId="17664" xr:uid="{00000000-0005-0000-0000-00000A450000}"/>
    <cellStyle name="Normal 3 3 2 3 3 4" xfId="17665" xr:uid="{00000000-0005-0000-0000-00000B450000}"/>
    <cellStyle name="Normal 3 3 2 3 3 4 2" xfId="17666" xr:uid="{00000000-0005-0000-0000-00000C450000}"/>
    <cellStyle name="Normal 3 3 2 3 3 4 2 2" xfId="17667" xr:uid="{00000000-0005-0000-0000-00000D450000}"/>
    <cellStyle name="Normal 3 3 2 3 3 4 2 3" xfId="17668" xr:uid="{00000000-0005-0000-0000-00000E450000}"/>
    <cellStyle name="Normal 3 3 2 3 3 4 3" xfId="17669" xr:uid="{00000000-0005-0000-0000-00000F450000}"/>
    <cellStyle name="Normal 3 3 2 3 3 4 4" xfId="17670" xr:uid="{00000000-0005-0000-0000-000010450000}"/>
    <cellStyle name="Normal 3 3 2 3 3 5" xfId="17671" xr:uid="{00000000-0005-0000-0000-000011450000}"/>
    <cellStyle name="Normal 3 3 2 3 3 5 2" xfId="17672" xr:uid="{00000000-0005-0000-0000-000012450000}"/>
    <cellStyle name="Normal 3 3 2 3 3 5 2 2" xfId="17673" xr:uid="{00000000-0005-0000-0000-000013450000}"/>
    <cellStyle name="Normal 3 3 2 3 3 5 2 3" xfId="17674" xr:uid="{00000000-0005-0000-0000-000014450000}"/>
    <cellStyle name="Normal 3 3 2 3 3 5 3" xfId="17675" xr:uid="{00000000-0005-0000-0000-000015450000}"/>
    <cellStyle name="Normal 3 3 2 3 3 5 4" xfId="17676" xr:uid="{00000000-0005-0000-0000-000016450000}"/>
    <cellStyle name="Normal 3 3 2 3 3 6" xfId="17677" xr:uid="{00000000-0005-0000-0000-000017450000}"/>
    <cellStyle name="Normal 3 3 2 3 3 6 2" xfId="17678" xr:uid="{00000000-0005-0000-0000-000018450000}"/>
    <cellStyle name="Normal 3 3 2 3 3 6 2 2" xfId="17679" xr:uid="{00000000-0005-0000-0000-000019450000}"/>
    <cellStyle name="Normal 3 3 2 3 3 6 2 3" xfId="17680" xr:uid="{00000000-0005-0000-0000-00001A450000}"/>
    <cellStyle name="Normal 3 3 2 3 3 6 3" xfId="17681" xr:uid="{00000000-0005-0000-0000-00001B450000}"/>
    <cellStyle name="Normal 3 3 2 3 3 6 4" xfId="17682" xr:uid="{00000000-0005-0000-0000-00001C450000}"/>
    <cellStyle name="Normal 3 3 2 3 3 7" xfId="17683" xr:uid="{00000000-0005-0000-0000-00001D450000}"/>
    <cellStyle name="Normal 3 3 2 3 3 7 2" xfId="17684" xr:uid="{00000000-0005-0000-0000-00001E450000}"/>
    <cellStyle name="Normal 3 3 2 3 3 7 3" xfId="17685" xr:uid="{00000000-0005-0000-0000-00001F450000}"/>
    <cellStyle name="Normal 3 3 2 3 3 8" xfId="17686" xr:uid="{00000000-0005-0000-0000-000020450000}"/>
    <cellStyle name="Normal 3 3 2 3 3 8 2" xfId="17687" xr:uid="{00000000-0005-0000-0000-000021450000}"/>
    <cellStyle name="Normal 3 3 2 3 3 8 3" xfId="17688" xr:uid="{00000000-0005-0000-0000-000022450000}"/>
    <cellStyle name="Normal 3 3 2 3 3 9" xfId="17689" xr:uid="{00000000-0005-0000-0000-000023450000}"/>
    <cellStyle name="Normal 3 3 2 3 4" xfId="17690" xr:uid="{00000000-0005-0000-0000-000024450000}"/>
    <cellStyle name="Normal 3 3 2 3 4 10" xfId="17691" xr:uid="{00000000-0005-0000-0000-000025450000}"/>
    <cellStyle name="Normal 3 3 2 3 4 11" xfId="17692" xr:uid="{00000000-0005-0000-0000-000026450000}"/>
    <cellStyle name="Normal 3 3 2 3 4 2" xfId="17693" xr:uid="{00000000-0005-0000-0000-000027450000}"/>
    <cellStyle name="Normal 3 3 2 3 4 2 10" xfId="17694" xr:uid="{00000000-0005-0000-0000-000028450000}"/>
    <cellStyle name="Normal 3 3 2 3 4 2 2" xfId="17695" xr:uid="{00000000-0005-0000-0000-000029450000}"/>
    <cellStyle name="Normal 3 3 2 3 4 2 2 2" xfId="17696" xr:uid="{00000000-0005-0000-0000-00002A450000}"/>
    <cellStyle name="Normal 3 3 2 3 4 2 2 2 2" xfId="17697" xr:uid="{00000000-0005-0000-0000-00002B450000}"/>
    <cellStyle name="Normal 3 3 2 3 4 2 2 2 3" xfId="17698" xr:uid="{00000000-0005-0000-0000-00002C450000}"/>
    <cellStyle name="Normal 3 3 2 3 4 2 2 3" xfId="17699" xr:uid="{00000000-0005-0000-0000-00002D450000}"/>
    <cellStyle name="Normal 3 3 2 3 4 2 2 4" xfId="17700" xr:uid="{00000000-0005-0000-0000-00002E450000}"/>
    <cellStyle name="Normal 3 3 2 3 4 2 3" xfId="17701" xr:uid="{00000000-0005-0000-0000-00002F450000}"/>
    <cellStyle name="Normal 3 3 2 3 4 2 3 2" xfId="17702" xr:uid="{00000000-0005-0000-0000-000030450000}"/>
    <cellStyle name="Normal 3 3 2 3 4 2 3 2 2" xfId="17703" xr:uid="{00000000-0005-0000-0000-000031450000}"/>
    <cellStyle name="Normal 3 3 2 3 4 2 3 2 3" xfId="17704" xr:uid="{00000000-0005-0000-0000-000032450000}"/>
    <cellStyle name="Normal 3 3 2 3 4 2 3 3" xfId="17705" xr:uid="{00000000-0005-0000-0000-000033450000}"/>
    <cellStyle name="Normal 3 3 2 3 4 2 3 4" xfId="17706" xr:uid="{00000000-0005-0000-0000-000034450000}"/>
    <cellStyle name="Normal 3 3 2 3 4 2 4" xfId="17707" xr:uid="{00000000-0005-0000-0000-000035450000}"/>
    <cellStyle name="Normal 3 3 2 3 4 2 4 2" xfId="17708" xr:uid="{00000000-0005-0000-0000-000036450000}"/>
    <cellStyle name="Normal 3 3 2 3 4 2 4 2 2" xfId="17709" xr:uid="{00000000-0005-0000-0000-000037450000}"/>
    <cellStyle name="Normal 3 3 2 3 4 2 4 2 3" xfId="17710" xr:uid="{00000000-0005-0000-0000-000038450000}"/>
    <cellStyle name="Normal 3 3 2 3 4 2 4 3" xfId="17711" xr:uid="{00000000-0005-0000-0000-000039450000}"/>
    <cellStyle name="Normal 3 3 2 3 4 2 4 4" xfId="17712" xr:uid="{00000000-0005-0000-0000-00003A450000}"/>
    <cellStyle name="Normal 3 3 2 3 4 2 5" xfId="17713" xr:uid="{00000000-0005-0000-0000-00003B450000}"/>
    <cellStyle name="Normal 3 3 2 3 4 2 5 2" xfId="17714" xr:uid="{00000000-0005-0000-0000-00003C450000}"/>
    <cellStyle name="Normal 3 3 2 3 4 2 5 2 2" xfId="17715" xr:uid="{00000000-0005-0000-0000-00003D450000}"/>
    <cellStyle name="Normal 3 3 2 3 4 2 5 2 3" xfId="17716" xr:uid="{00000000-0005-0000-0000-00003E450000}"/>
    <cellStyle name="Normal 3 3 2 3 4 2 5 3" xfId="17717" xr:uid="{00000000-0005-0000-0000-00003F450000}"/>
    <cellStyle name="Normal 3 3 2 3 4 2 5 4" xfId="17718" xr:uid="{00000000-0005-0000-0000-000040450000}"/>
    <cellStyle name="Normal 3 3 2 3 4 2 6" xfId="17719" xr:uid="{00000000-0005-0000-0000-000041450000}"/>
    <cellStyle name="Normal 3 3 2 3 4 2 6 2" xfId="17720" xr:uid="{00000000-0005-0000-0000-000042450000}"/>
    <cellStyle name="Normal 3 3 2 3 4 2 6 3" xfId="17721" xr:uid="{00000000-0005-0000-0000-000043450000}"/>
    <cellStyle name="Normal 3 3 2 3 4 2 7" xfId="17722" xr:uid="{00000000-0005-0000-0000-000044450000}"/>
    <cellStyle name="Normal 3 3 2 3 4 2 7 2" xfId="17723" xr:uid="{00000000-0005-0000-0000-000045450000}"/>
    <cellStyle name="Normal 3 3 2 3 4 2 7 3" xfId="17724" xr:uid="{00000000-0005-0000-0000-000046450000}"/>
    <cellStyle name="Normal 3 3 2 3 4 2 8" xfId="17725" xr:uid="{00000000-0005-0000-0000-000047450000}"/>
    <cellStyle name="Normal 3 3 2 3 4 2 9" xfId="17726" xr:uid="{00000000-0005-0000-0000-000048450000}"/>
    <cellStyle name="Normal 3 3 2 3 4 3" xfId="17727" xr:uid="{00000000-0005-0000-0000-000049450000}"/>
    <cellStyle name="Normal 3 3 2 3 4 3 2" xfId="17728" xr:uid="{00000000-0005-0000-0000-00004A450000}"/>
    <cellStyle name="Normal 3 3 2 3 4 3 2 2" xfId="17729" xr:uid="{00000000-0005-0000-0000-00004B450000}"/>
    <cellStyle name="Normal 3 3 2 3 4 3 2 2 2" xfId="17730" xr:uid="{00000000-0005-0000-0000-00004C450000}"/>
    <cellStyle name="Normal 3 3 2 3 4 3 2 2 3" xfId="17731" xr:uid="{00000000-0005-0000-0000-00004D450000}"/>
    <cellStyle name="Normal 3 3 2 3 4 3 2 3" xfId="17732" xr:uid="{00000000-0005-0000-0000-00004E450000}"/>
    <cellStyle name="Normal 3 3 2 3 4 3 2 4" xfId="17733" xr:uid="{00000000-0005-0000-0000-00004F450000}"/>
    <cellStyle name="Normal 3 3 2 3 4 3 3" xfId="17734" xr:uid="{00000000-0005-0000-0000-000050450000}"/>
    <cellStyle name="Normal 3 3 2 3 4 3 3 2" xfId="17735" xr:uid="{00000000-0005-0000-0000-000051450000}"/>
    <cellStyle name="Normal 3 3 2 3 4 3 3 2 2" xfId="17736" xr:uid="{00000000-0005-0000-0000-000052450000}"/>
    <cellStyle name="Normal 3 3 2 3 4 3 3 2 3" xfId="17737" xr:uid="{00000000-0005-0000-0000-000053450000}"/>
    <cellStyle name="Normal 3 3 2 3 4 3 3 3" xfId="17738" xr:uid="{00000000-0005-0000-0000-000054450000}"/>
    <cellStyle name="Normal 3 3 2 3 4 3 3 4" xfId="17739" xr:uid="{00000000-0005-0000-0000-000055450000}"/>
    <cellStyle name="Normal 3 3 2 3 4 3 4" xfId="17740" xr:uid="{00000000-0005-0000-0000-000056450000}"/>
    <cellStyle name="Normal 3 3 2 3 4 3 4 2" xfId="17741" xr:uid="{00000000-0005-0000-0000-000057450000}"/>
    <cellStyle name="Normal 3 3 2 3 4 3 4 2 2" xfId="17742" xr:uid="{00000000-0005-0000-0000-000058450000}"/>
    <cellStyle name="Normal 3 3 2 3 4 3 4 2 3" xfId="17743" xr:uid="{00000000-0005-0000-0000-000059450000}"/>
    <cellStyle name="Normal 3 3 2 3 4 3 4 3" xfId="17744" xr:uid="{00000000-0005-0000-0000-00005A450000}"/>
    <cellStyle name="Normal 3 3 2 3 4 3 4 4" xfId="17745" xr:uid="{00000000-0005-0000-0000-00005B450000}"/>
    <cellStyle name="Normal 3 3 2 3 4 3 5" xfId="17746" xr:uid="{00000000-0005-0000-0000-00005C450000}"/>
    <cellStyle name="Normal 3 3 2 3 4 3 5 2" xfId="17747" xr:uid="{00000000-0005-0000-0000-00005D450000}"/>
    <cellStyle name="Normal 3 3 2 3 4 3 5 3" xfId="17748" xr:uid="{00000000-0005-0000-0000-00005E450000}"/>
    <cellStyle name="Normal 3 3 2 3 4 3 6" xfId="17749" xr:uid="{00000000-0005-0000-0000-00005F450000}"/>
    <cellStyle name="Normal 3 3 2 3 4 3 6 2" xfId="17750" xr:uid="{00000000-0005-0000-0000-000060450000}"/>
    <cellStyle name="Normal 3 3 2 3 4 3 6 3" xfId="17751" xr:uid="{00000000-0005-0000-0000-000061450000}"/>
    <cellStyle name="Normal 3 3 2 3 4 3 7" xfId="17752" xr:uid="{00000000-0005-0000-0000-000062450000}"/>
    <cellStyle name="Normal 3 3 2 3 4 3 8" xfId="17753" xr:uid="{00000000-0005-0000-0000-000063450000}"/>
    <cellStyle name="Normal 3 3 2 3 4 3 9" xfId="17754" xr:uid="{00000000-0005-0000-0000-000064450000}"/>
    <cellStyle name="Normal 3 3 2 3 4 4" xfId="17755" xr:uid="{00000000-0005-0000-0000-000065450000}"/>
    <cellStyle name="Normal 3 3 2 3 4 4 2" xfId="17756" xr:uid="{00000000-0005-0000-0000-000066450000}"/>
    <cellStyle name="Normal 3 3 2 3 4 4 2 2" xfId="17757" xr:uid="{00000000-0005-0000-0000-000067450000}"/>
    <cellStyle name="Normal 3 3 2 3 4 4 2 3" xfId="17758" xr:uid="{00000000-0005-0000-0000-000068450000}"/>
    <cellStyle name="Normal 3 3 2 3 4 4 3" xfId="17759" xr:uid="{00000000-0005-0000-0000-000069450000}"/>
    <cellStyle name="Normal 3 3 2 3 4 4 4" xfId="17760" xr:uid="{00000000-0005-0000-0000-00006A450000}"/>
    <cellStyle name="Normal 3 3 2 3 4 5" xfId="17761" xr:uid="{00000000-0005-0000-0000-00006B450000}"/>
    <cellStyle name="Normal 3 3 2 3 4 5 2" xfId="17762" xr:uid="{00000000-0005-0000-0000-00006C450000}"/>
    <cellStyle name="Normal 3 3 2 3 4 5 2 2" xfId="17763" xr:uid="{00000000-0005-0000-0000-00006D450000}"/>
    <cellStyle name="Normal 3 3 2 3 4 5 2 3" xfId="17764" xr:uid="{00000000-0005-0000-0000-00006E450000}"/>
    <cellStyle name="Normal 3 3 2 3 4 5 3" xfId="17765" xr:uid="{00000000-0005-0000-0000-00006F450000}"/>
    <cellStyle name="Normal 3 3 2 3 4 5 4" xfId="17766" xr:uid="{00000000-0005-0000-0000-000070450000}"/>
    <cellStyle name="Normal 3 3 2 3 4 6" xfId="17767" xr:uid="{00000000-0005-0000-0000-000071450000}"/>
    <cellStyle name="Normal 3 3 2 3 4 6 2" xfId="17768" xr:uid="{00000000-0005-0000-0000-000072450000}"/>
    <cellStyle name="Normal 3 3 2 3 4 6 2 2" xfId="17769" xr:uid="{00000000-0005-0000-0000-000073450000}"/>
    <cellStyle name="Normal 3 3 2 3 4 6 2 3" xfId="17770" xr:uid="{00000000-0005-0000-0000-000074450000}"/>
    <cellStyle name="Normal 3 3 2 3 4 6 3" xfId="17771" xr:uid="{00000000-0005-0000-0000-000075450000}"/>
    <cellStyle name="Normal 3 3 2 3 4 6 4" xfId="17772" xr:uid="{00000000-0005-0000-0000-000076450000}"/>
    <cellStyle name="Normal 3 3 2 3 4 7" xfId="17773" xr:uid="{00000000-0005-0000-0000-000077450000}"/>
    <cellStyle name="Normal 3 3 2 3 4 7 2" xfId="17774" xr:uid="{00000000-0005-0000-0000-000078450000}"/>
    <cellStyle name="Normal 3 3 2 3 4 7 3" xfId="17775" xr:uid="{00000000-0005-0000-0000-000079450000}"/>
    <cellStyle name="Normal 3 3 2 3 4 8" xfId="17776" xr:uid="{00000000-0005-0000-0000-00007A450000}"/>
    <cellStyle name="Normal 3 3 2 3 4 8 2" xfId="17777" xr:uid="{00000000-0005-0000-0000-00007B450000}"/>
    <cellStyle name="Normal 3 3 2 3 4 8 3" xfId="17778" xr:uid="{00000000-0005-0000-0000-00007C450000}"/>
    <cellStyle name="Normal 3 3 2 3 4 9" xfId="17779" xr:uid="{00000000-0005-0000-0000-00007D450000}"/>
    <cellStyle name="Normal 3 3 2 3 5" xfId="17780" xr:uid="{00000000-0005-0000-0000-00007E450000}"/>
    <cellStyle name="Normal 3 3 2 3 5 10" xfId="17781" xr:uid="{00000000-0005-0000-0000-00007F450000}"/>
    <cellStyle name="Normal 3 3 2 3 5 2" xfId="17782" xr:uid="{00000000-0005-0000-0000-000080450000}"/>
    <cellStyle name="Normal 3 3 2 3 5 2 2" xfId="17783" xr:uid="{00000000-0005-0000-0000-000081450000}"/>
    <cellStyle name="Normal 3 3 2 3 5 2 2 2" xfId="17784" xr:uid="{00000000-0005-0000-0000-000082450000}"/>
    <cellStyle name="Normal 3 3 2 3 5 2 2 3" xfId="17785" xr:uid="{00000000-0005-0000-0000-000083450000}"/>
    <cellStyle name="Normal 3 3 2 3 5 2 3" xfId="17786" xr:uid="{00000000-0005-0000-0000-000084450000}"/>
    <cellStyle name="Normal 3 3 2 3 5 2 4" xfId="17787" xr:uid="{00000000-0005-0000-0000-000085450000}"/>
    <cellStyle name="Normal 3 3 2 3 5 3" xfId="17788" xr:uid="{00000000-0005-0000-0000-000086450000}"/>
    <cellStyle name="Normal 3 3 2 3 5 3 2" xfId="17789" xr:uid="{00000000-0005-0000-0000-000087450000}"/>
    <cellStyle name="Normal 3 3 2 3 5 3 2 2" xfId="17790" xr:uid="{00000000-0005-0000-0000-000088450000}"/>
    <cellStyle name="Normal 3 3 2 3 5 3 2 3" xfId="17791" xr:uid="{00000000-0005-0000-0000-000089450000}"/>
    <cellStyle name="Normal 3 3 2 3 5 3 3" xfId="17792" xr:uid="{00000000-0005-0000-0000-00008A450000}"/>
    <cellStyle name="Normal 3 3 2 3 5 3 4" xfId="17793" xr:uid="{00000000-0005-0000-0000-00008B450000}"/>
    <cellStyle name="Normal 3 3 2 3 5 4" xfId="17794" xr:uid="{00000000-0005-0000-0000-00008C450000}"/>
    <cellStyle name="Normal 3 3 2 3 5 4 2" xfId="17795" xr:uid="{00000000-0005-0000-0000-00008D450000}"/>
    <cellStyle name="Normal 3 3 2 3 5 4 2 2" xfId="17796" xr:uid="{00000000-0005-0000-0000-00008E450000}"/>
    <cellStyle name="Normal 3 3 2 3 5 4 2 3" xfId="17797" xr:uid="{00000000-0005-0000-0000-00008F450000}"/>
    <cellStyle name="Normal 3 3 2 3 5 4 3" xfId="17798" xr:uid="{00000000-0005-0000-0000-000090450000}"/>
    <cellStyle name="Normal 3 3 2 3 5 4 4" xfId="17799" xr:uid="{00000000-0005-0000-0000-000091450000}"/>
    <cellStyle name="Normal 3 3 2 3 5 5" xfId="17800" xr:uid="{00000000-0005-0000-0000-000092450000}"/>
    <cellStyle name="Normal 3 3 2 3 5 5 2" xfId="17801" xr:uid="{00000000-0005-0000-0000-000093450000}"/>
    <cellStyle name="Normal 3 3 2 3 5 5 2 2" xfId="17802" xr:uid="{00000000-0005-0000-0000-000094450000}"/>
    <cellStyle name="Normal 3 3 2 3 5 5 2 3" xfId="17803" xr:uid="{00000000-0005-0000-0000-000095450000}"/>
    <cellStyle name="Normal 3 3 2 3 5 5 3" xfId="17804" xr:uid="{00000000-0005-0000-0000-000096450000}"/>
    <cellStyle name="Normal 3 3 2 3 5 5 4" xfId="17805" xr:uid="{00000000-0005-0000-0000-000097450000}"/>
    <cellStyle name="Normal 3 3 2 3 5 6" xfId="17806" xr:uid="{00000000-0005-0000-0000-000098450000}"/>
    <cellStyle name="Normal 3 3 2 3 5 6 2" xfId="17807" xr:uid="{00000000-0005-0000-0000-000099450000}"/>
    <cellStyle name="Normal 3 3 2 3 5 6 3" xfId="17808" xr:uid="{00000000-0005-0000-0000-00009A450000}"/>
    <cellStyle name="Normal 3 3 2 3 5 7" xfId="17809" xr:uid="{00000000-0005-0000-0000-00009B450000}"/>
    <cellStyle name="Normal 3 3 2 3 5 7 2" xfId="17810" xr:uid="{00000000-0005-0000-0000-00009C450000}"/>
    <cellStyle name="Normal 3 3 2 3 5 7 3" xfId="17811" xr:uid="{00000000-0005-0000-0000-00009D450000}"/>
    <cellStyle name="Normal 3 3 2 3 5 8" xfId="17812" xr:uid="{00000000-0005-0000-0000-00009E450000}"/>
    <cellStyle name="Normal 3 3 2 3 5 9" xfId="17813" xr:uid="{00000000-0005-0000-0000-00009F450000}"/>
    <cellStyle name="Normal 3 3 2 3 6" xfId="17814" xr:uid="{00000000-0005-0000-0000-0000A0450000}"/>
    <cellStyle name="Normal 3 3 2 3 6 2" xfId="17815" xr:uid="{00000000-0005-0000-0000-0000A1450000}"/>
    <cellStyle name="Normal 3 3 2 3 6 2 2" xfId="17816" xr:uid="{00000000-0005-0000-0000-0000A2450000}"/>
    <cellStyle name="Normal 3 3 2 3 6 2 2 2" xfId="17817" xr:uid="{00000000-0005-0000-0000-0000A3450000}"/>
    <cellStyle name="Normal 3 3 2 3 6 2 2 3" xfId="17818" xr:uid="{00000000-0005-0000-0000-0000A4450000}"/>
    <cellStyle name="Normal 3 3 2 3 6 2 3" xfId="17819" xr:uid="{00000000-0005-0000-0000-0000A5450000}"/>
    <cellStyle name="Normal 3 3 2 3 6 2 4" xfId="17820" xr:uid="{00000000-0005-0000-0000-0000A6450000}"/>
    <cellStyle name="Normal 3 3 2 3 6 3" xfId="17821" xr:uid="{00000000-0005-0000-0000-0000A7450000}"/>
    <cellStyle name="Normal 3 3 2 3 6 3 2" xfId="17822" xr:uid="{00000000-0005-0000-0000-0000A8450000}"/>
    <cellStyle name="Normal 3 3 2 3 6 3 2 2" xfId="17823" xr:uid="{00000000-0005-0000-0000-0000A9450000}"/>
    <cellStyle name="Normal 3 3 2 3 6 3 2 3" xfId="17824" xr:uid="{00000000-0005-0000-0000-0000AA450000}"/>
    <cellStyle name="Normal 3 3 2 3 6 3 3" xfId="17825" xr:uid="{00000000-0005-0000-0000-0000AB450000}"/>
    <cellStyle name="Normal 3 3 2 3 6 3 4" xfId="17826" xr:uid="{00000000-0005-0000-0000-0000AC450000}"/>
    <cellStyle name="Normal 3 3 2 3 6 4" xfId="17827" xr:uid="{00000000-0005-0000-0000-0000AD450000}"/>
    <cellStyle name="Normal 3 3 2 3 6 4 2" xfId="17828" xr:uid="{00000000-0005-0000-0000-0000AE450000}"/>
    <cellStyle name="Normal 3 3 2 3 6 4 2 2" xfId="17829" xr:uid="{00000000-0005-0000-0000-0000AF450000}"/>
    <cellStyle name="Normal 3 3 2 3 6 4 2 3" xfId="17830" xr:uid="{00000000-0005-0000-0000-0000B0450000}"/>
    <cellStyle name="Normal 3 3 2 3 6 4 3" xfId="17831" xr:uid="{00000000-0005-0000-0000-0000B1450000}"/>
    <cellStyle name="Normal 3 3 2 3 6 4 4" xfId="17832" xr:uid="{00000000-0005-0000-0000-0000B2450000}"/>
    <cellStyle name="Normal 3 3 2 3 6 5" xfId="17833" xr:uid="{00000000-0005-0000-0000-0000B3450000}"/>
    <cellStyle name="Normal 3 3 2 3 6 5 2" xfId="17834" xr:uid="{00000000-0005-0000-0000-0000B4450000}"/>
    <cellStyle name="Normal 3 3 2 3 6 5 3" xfId="17835" xr:uid="{00000000-0005-0000-0000-0000B5450000}"/>
    <cellStyle name="Normal 3 3 2 3 6 6" xfId="17836" xr:uid="{00000000-0005-0000-0000-0000B6450000}"/>
    <cellStyle name="Normal 3 3 2 3 6 6 2" xfId="17837" xr:uid="{00000000-0005-0000-0000-0000B7450000}"/>
    <cellStyle name="Normal 3 3 2 3 6 6 3" xfId="17838" xr:uid="{00000000-0005-0000-0000-0000B8450000}"/>
    <cellStyle name="Normal 3 3 2 3 6 7" xfId="17839" xr:uid="{00000000-0005-0000-0000-0000B9450000}"/>
    <cellStyle name="Normal 3 3 2 3 6 8" xfId="17840" xr:uid="{00000000-0005-0000-0000-0000BA450000}"/>
    <cellStyle name="Normal 3 3 2 3 6 9" xfId="17841" xr:uid="{00000000-0005-0000-0000-0000BB450000}"/>
    <cellStyle name="Normal 3 3 2 3 7" xfId="17842" xr:uid="{00000000-0005-0000-0000-0000BC450000}"/>
    <cellStyle name="Normal 3 3 2 3 7 2" xfId="17843" xr:uid="{00000000-0005-0000-0000-0000BD450000}"/>
    <cellStyle name="Normal 3 3 2 3 7 2 2" xfId="17844" xr:uid="{00000000-0005-0000-0000-0000BE450000}"/>
    <cellStyle name="Normal 3 3 2 3 7 2 3" xfId="17845" xr:uid="{00000000-0005-0000-0000-0000BF450000}"/>
    <cellStyle name="Normal 3 3 2 3 7 3" xfId="17846" xr:uid="{00000000-0005-0000-0000-0000C0450000}"/>
    <cellStyle name="Normal 3 3 2 3 7 4" xfId="17847" xr:uid="{00000000-0005-0000-0000-0000C1450000}"/>
    <cellStyle name="Normal 3 3 2 3 8" xfId="17848" xr:uid="{00000000-0005-0000-0000-0000C2450000}"/>
    <cellStyle name="Normal 3 3 2 3 8 2" xfId="17849" xr:uid="{00000000-0005-0000-0000-0000C3450000}"/>
    <cellStyle name="Normal 3 3 2 3 8 2 2" xfId="17850" xr:uid="{00000000-0005-0000-0000-0000C4450000}"/>
    <cellStyle name="Normal 3 3 2 3 8 2 3" xfId="17851" xr:uid="{00000000-0005-0000-0000-0000C5450000}"/>
    <cellStyle name="Normal 3 3 2 3 8 3" xfId="17852" xr:uid="{00000000-0005-0000-0000-0000C6450000}"/>
    <cellStyle name="Normal 3 3 2 3 8 4" xfId="17853" xr:uid="{00000000-0005-0000-0000-0000C7450000}"/>
    <cellStyle name="Normal 3 3 2 3 9" xfId="17854" xr:uid="{00000000-0005-0000-0000-0000C8450000}"/>
    <cellStyle name="Normal 3 3 2 3 9 2" xfId="17855" xr:uid="{00000000-0005-0000-0000-0000C9450000}"/>
    <cellStyle name="Normal 3 3 2 3 9 2 2" xfId="17856" xr:uid="{00000000-0005-0000-0000-0000CA450000}"/>
    <cellStyle name="Normal 3 3 2 3 9 2 3" xfId="17857" xr:uid="{00000000-0005-0000-0000-0000CB450000}"/>
    <cellStyle name="Normal 3 3 2 3 9 3" xfId="17858" xr:uid="{00000000-0005-0000-0000-0000CC450000}"/>
    <cellStyle name="Normal 3 3 2 3 9 4" xfId="17859" xr:uid="{00000000-0005-0000-0000-0000CD450000}"/>
    <cellStyle name="Normal 3 3 2 4" xfId="17860" xr:uid="{00000000-0005-0000-0000-0000CE450000}"/>
    <cellStyle name="Normal 3 3 2 4 10" xfId="17861" xr:uid="{00000000-0005-0000-0000-0000CF450000}"/>
    <cellStyle name="Normal 3 3 2 4 10 2" xfId="17862" xr:uid="{00000000-0005-0000-0000-0000D0450000}"/>
    <cellStyle name="Normal 3 3 2 4 10 3" xfId="17863" xr:uid="{00000000-0005-0000-0000-0000D1450000}"/>
    <cellStyle name="Normal 3 3 2 4 11" xfId="17864" xr:uid="{00000000-0005-0000-0000-0000D2450000}"/>
    <cellStyle name="Normal 3 3 2 4 12" xfId="17865" xr:uid="{00000000-0005-0000-0000-0000D3450000}"/>
    <cellStyle name="Normal 3 3 2 4 13" xfId="17866" xr:uid="{00000000-0005-0000-0000-0000D4450000}"/>
    <cellStyle name="Normal 3 3 2 4 2" xfId="17867" xr:uid="{00000000-0005-0000-0000-0000D5450000}"/>
    <cellStyle name="Normal 3 3 2 4 2 10" xfId="17868" xr:uid="{00000000-0005-0000-0000-0000D6450000}"/>
    <cellStyle name="Normal 3 3 2 4 2 11" xfId="17869" xr:uid="{00000000-0005-0000-0000-0000D7450000}"/>
    <cellStyle name="Normal 3 3 2 4 2 2" xfId="17870" xr:uid="{00000000-0005-0000-0000-0000D8450000}"/>
    <cellStyle name="Normal 3 3 2 4 2 2 10" xfId="17871" xr:uid="{00000000-0005-0000-0000-0000D9450000}"/>
    <cellStyle name="Normal 3 3 2 4 2 2 2" xfId="17872" xr:uid="{00000000-0005-0000-0000-0000DA450000}"/>
    <cellStyle name="Normal 3 3 2 4 2 2 2 2" xfId="17873" xr:uid="{00000000-0005-0000-0000-0000DB450000}"/>
    <cellStyle name="Normal 3 3 2 4 2 2 2 2 2" xfId="17874" xr:uid="{00000000-0005-0000-0000-0000DC450000}"/>
    <cellStyle name="Normal 3 3 2 4 2 2 2 2 3" xfId="17875" xr:uid="{00000000-0005-0000-0000-0000DD450000}"/>
    <cellStyle name="Normal 3 3 2 4 2 2 2 3" xfId="17876" xr:uid="{00000000-0005-0000-0000-0000DE450000}"/>
    <cellStyle name="Normal 3 3 2 4 2 2 2 4" xfId="17877" xr:uid="{00000000-0005-0000-0000-0000DF450000}"/>
    <cellStyle name="Normal 3 3 2 4 2 2 3" xfId="17878" xr:uid="{00000000-0005-0000-0000-0000E0450000}"/>
    <cellStyle name="Normal 3 3 2 4 2 2 3 2" xfId="17879" xr:uid="{00000000-0005-0000-0000-0000E1450000}"/>
    <cellStyle name="Normal 3 3 2 4 2 2 3 2 2" xfId="17880" xr:uid="{00000000-0005-0000-0000-0000E2450000}"/>
    <cellStyle name="Normal 3 3 2 4 2 2 3 2 3" xfId="17881" xr:uid="{00000000-0005-0000-0000-0000E3450000}"/>
    <cellStyle name="Normal 3 3 2 4 2 2 3 3" xfId="17882" xr:uid="{00000000-0005-0000-0000-0000E4450000}"/>
    <cellStyle name="Normal 3 3 2 4 2 2 3 4" xfId="17883" xr:uid="{00000000-0005-0000-0000-0000E5450000}"/>
    <cellStyle name="Normal 3 3 2 4 2 2 4" xfId="17884" xr:uid="{00000000-0005-0000-0000-0000E6450000}"/>
    <cellStyle name="Normal 3 3 2 4 2 2 4 2" xfId="17885" xr:uid="{00000000-0005-0000-0000-0000E7450000}"/>
    <cellStyle name="Normal 3 3 2 4 2 2 4 2 2" xfId="17886" xr:uid="{00000000-0005-0000-0000-0000E8450000}"/>
    <cellStyle name="Normal 3 3 2 4 2 2 4 2 3" xfId="17887" xr:uid="{00000000-0005-0000-0000-0000E9450000}"/>
    <cellStyle name="Normal 3 3 2 4 2 2 4 3" xfId="17888" xr:uid="{00000000-0005-0000-0000-0000EA450000}"/>
    <cellStyle name="Normal 3 3 2 4 2 2 4 4" xfId="17889" xr:uid="{00000000-0005-0000-0000-0000EB450000}"/>
    <cellStyle name="Normal 3 3 2 4 2 2 5" xfId="17890" xr:uid="{00000000-0005-0000-0000-0000EC450000}"/>
    <cellStyle name="Normal 3 3 2 4 2 2 5 2" xfId="17891" xr:uid="{00000000-0005-0000-0000-0000ED450000}"/>
    <cellStyle name="Normal 3 3 2 4 2 2 5 2 2" xfId="17892" xr:uid="{00000000-0005-0000-0000-0000EE450000}"/>
    <cellStyle name="Normal 3 3 2 4 2 2 5 2 3" xfId="17893" xr:uid="{00000000-0005-0000-0000-0000EF450000}"/>
    <cellStyle name="Normal 3 3 2 4 2 2 5 3" xfId="17894" xr:uid="{00000000-0005-0000-0000-0000F0450000}"/>
    <cellStyle name="Normal 3 3 2 4 2 2 5 4" xfId="17895" xr:uid="{00000000-0005-0000-0000-0000F1450000}"/>
    <cellStyle name="Normal 3 3 2 4 2 2 6" xfId="17896" xr:uid="{00000000-0005-0000-0000-0000F2450000}"/>
    <cellStyle name="Normal 3 3 2 4 2 2 6 2" xfId="17897" xr:uid="{00000000-0005-0000-0000-0000F3450000}"/>
    <cellStyle name="Normal 3 3 2 4 2 2 6 3" xfId="17898" xr:uid="{00000000-0005-0000-0000-0000F4450000}"/>
    <cellStyle name="Normal 3 3 2 4 2 2 7" xfId="17899" xr:uid="{00000000-0005-0000-0000-0000F5450000}"/>
    <cellStyle name="Normal 3 3 2 4 2 2 7 2" xfId="17900" xr:uid="{00000000-0005-0000-0000-0000F6450000}"/>
    <cellStyle name="Normal 3 3 2 4 2 2 7 3" xfId="17901" xr:uid="{00000000-0005-0000-0000-0000F7450000}"/>
    <cellStyle name="Normal 3 3 2 4 2 2 8" xfId="17902" xr:uid="{00000000-0005-0000-0000-0000F8450000}"/>
    <cellStyle name="Normal 3 3 2 4 2 2 9" xfId="17903" xr:uid="{00000000-0005-0000-0000-0000F9450000}"/>
    <cellStyle name="Normal 3 3 2 4 2 3" xfId="17904" xr:uid="{00000000-0005-0000-0000-0000FA450000}"/>
    <cellStyle name="Normal 3 3 2 4 2 3 2" xfId="17905" xr:uid="{00000000-0005-0000-0000-0000FB450000}"/>
    <cellStyle name="Normal 3 3 2 4 2 3 2 2" xfId="17906" xr:uid="{00000000-0005-0000-0000-0000FC450000}"/>
    <cellStyle name="Normal 3 3 2 4 2 3 2 2 2" xfId="17907" xr:uid="{00000000-0005-0000-0000-0000FD450000}"/>
    <cellStyle name="Normal 3 3 2 4 2 3 2 2 3" xfId="17908" xr:uid="{00000000-0005-0000-0000-0000FE450000}"/>
    <cellStyle name="Normal 3 3 2 4 2 3 2 3" xfId="17909" xr:uid="{00000000-0005-0000-0000-0000FF450000}"/>
    <cellStyle name="Normal 3 3 2 4 2 3 2 4" xfId="17910" xr:uid="{00000000-0005-0000-0000-000000460000}"/>
    <cellStyle name="Normal 3 3 2 4 2 3 3" xfId="17911" xr:uid="{00000000-0005-0000-0000-000001460000}"/>
    <cellStyle name="Normal 3 3 2 4 2 3 3 2" xfId="17912" xr:uid="{00000000-0005-0000-0000-000002460000}"/>
    <cellStyle name="Normal 3 3 2 4 2 3 3 2 2" xfId="17913" xr:uid="{00000000-0005-0000-0000-000003460000}"/>
    <cellStyle name="Normal 3 3 2 4 2 3 3 2 3" xfId="17914" xr:uid="{00000000-0005-0000-0000-000004460000}"/>
    <cellStyle name="Normal 3 3 2 4 2 3 3 3" xfId="17915" xr:uid="{00000000-0005-0000-0000-000005460000}"/>
    <cellStyle name="Normal 3 3 2 4 2 3 3 4" xfId="17916" xr:uid="{00000000-0005-0000-0000-000006460000}"/>
    <cellStyle name="Normal 3 3 2 4 2 3 4" xfId="17917" xr:uid="{00000000-0005-0000-0000-000007460000}"/>
    <cellStyle name="Normal 3 3 2 4 2 3 4 2" xfId="17918" xr:uid="{00000000-0005-0000-0000-000008460000}"/>
    <cellStyle name="Normal 3 3 2 4 2 3 4 2 2" xfId="17919" xr:uid="{00000000-0005-0000-0000-000009460000}"/>
    <cellStyle name="Normal 3 3 2 4 2 3 4 2 3" xfId="17920" xr:uid="{00000000-0005-0000-0000-00000A460000}"/>
    <cellStyle name="Normal 3 3 2 4 2 3 4 3" xfId="17921" xr:uid="{00000000-0005-0000-0000-00000B460000}"/>
    <cellStyle name="Normal 3 3 2 4 2 3 4 4" xfId="17922" xr:uid="{00000000-0005-0000-0000-00000C460000}"/>
    <cellStyle name="Normal 3 3 2 4 2 3 5" xfId="17923" xr:uid="{00000000-0005-0000-0000-00000D460000}"/>
    <cellStyle name="Normal 3 3 2 4 2 3 5 2" xfId="17924" xr:uid="{00000000-0005-0000-0000-00000E460000}"/>
    <cellStyle name="Normal 3 3 2 4 2 3 5 3" xfId="17925" xr:uid="{00000000-0005-0000-0000-00000F460000}"/>
    <cellStyle name="Normal 3 3 2 4 2 3 6" xfId="17926" xr:uid="{00000000-0005-0000-0000-000010460000}"/>
    <cellStyle name="Normal 3 3 2 4 2 3 6 2" xfId="17927" xr:uid="{00000000-0005-0000-0000-000011460000}"/>
    <cellStyle name="Normal 3 3 2 4 2 3 6 3" xfId="17928" xr:uid="{00000000-0005-0000-0000-000012460000}"/>
    <cellStyle name="Normal 3 3 2 4 2 3 7" xfId="17929" xr:uid="{00000000-0005-0000-0000-000013460000}"/>
    <cellStyle name="Normal 3 3 2 4 2 3 8" xfId="17930" xr:uid="{00000000-0005-0000-0000-000014460000}"/>
    <cellStyle name="Normal 3 3 2 4 2 3 9" xfId="17931" xr:uid="{00000000-0005-0000-0000-000015460000}"/>
    <cellStyle name="Normal 3 3 2 4 2 4" xfId="17932" xr:uid="{00000000-0005-0000-0000-000016460000}"/>
    <cellStyle name="Normal 3 3 2 4 2 4 2" xfId="17933" xr:uid="{00000000-0005-0000-0000-000017460000}"/>
    <cellStyle name="Normal 3 3 2 4 2 4 2 2" xfId="17934" xr:uid="{00000000-0005-0000-0000-000018460000}"/>
    <cellStyle name="Normal 3 3 2 4 2 4 2 3" xfId="17935" xr:uid="{00000000-0005-0000-0000-000019460000}"/>
    <cellStyle name="Normal 3 3 2 4 2 4 3" xfId="17936" xr:uid="{00000000-0005-0000-0000-00001A460000}"/>
    <cellStyle name="Normal 3 3 2 4 2 4 4" xfId="17937" xr:uid="{00000000-0005-0000-0000-00001B460000}"/>
    <cellStyle name="Normal 3 3 2 4 2 5" xfId="17938" xr:uid="{00000000-0005-0000-0000-00001C460000}"/>
    <cellStyle name="Normal 3 3 2 4 2 5 2" xfId="17939" xr:uid="{00000000-0005-0000-0000-00001D460000}"/>
    <cellStyle name="Normal 3 3 2 4 2 5 2 2" xfId="17940" xr:uid="{00000000-0005-0000-0000-00001E460000}"/>
    <cellStyle name="Normal 3 3 2 4 2 5 2 3" xfId="17941" xr:uid="{00000000-0005-0000-0000-00001F460000}"/>
    <cellStyle name="Normal 3 3 2 4 2 5 3" xfId="17942" xr:uid="{00000000-0005-0000-0000-000020460000}"/>
    <cellStyle name="Normal 3 3 2 4 2 5 4" xfId="17943" xr:uid="{00000000-0005-0000-0000-000021460000}"/>
    <cellStyle name="Normal 3 3 2 4 2 6" xfId="17944" xr:uid="{00000000-0005-0000-0000-000022460000}"/>
    <cellStyle name="Normal 3 3 2 4 2 6 2" xfId="17945" xr:uid="{00000000-0005-0000-0000-000023460000}"/>
    <cellStyle name="Normal 3 3 2 4 2 6 2 2" xfId="17946" xr:uid="{00000000-0005-0000-0000-000024460000}"/>
    <cellStyle name="Normal 3 3 2 4 2 6 2 3" xfId="17947" xr:uid="{00000000-0005-0000-0000-000025460000}"/>
    <cellStyle name="Normal 3 3 2 4 2 6 3" xfId="17948" xr:uid="{00000000-0005-0000-0000-000026460000}"/>
    <cellStyle name="Normal 3 3 2 4 2 6 4" xfId="17949" xr:uid="{00000000-0005-0000-0000-000027460000}"/>
    <cellStyle name="Normal 3 3 2 4 2 7" xfId="17950" xr:uid="{00000000-0005-0000-0000-000028460000}"/>
    <cellStyle name="Normal 3 3 2 4 2 7 2" xfId="17951" xr:uid="{00000000-0005-0000-0000-000029460000}"/>
    <cellStyle name="Normal 3 3 2 4 2 7 3" xfId="17952" xr:uid="{00000000-0005-0000-0000-00002A460000}"/>
    <cellStyle name="Normal 3 3 2 4 2 8" xfId="17953" xr:uid="{00000000-0005-0000-0000-00002B460000}"/>
    <cellStyle name="Normal 3 3 2 4 2 8 2" xfId="17954" xr:uid="{00000000-0005-0000-0000-00002C460000}"/>
    <cellStyle name="Normal 3 3 2 4 2 8 3" xfId="17955" xr:uid="{00000000-0005-0000-0000-00002D460000}"/>
    <cellStyle name="Normal 3 3 2 4 2 9" xfId="17956" xr:uid="{00000000-0005-0000-0000-00002E460000}"/>
    <cellStyle name="Normal 3 3 2 4 3" xfId="17957" xr:uid="{00000000-0005-0000-0000-00002F460000}"/>
    <cellStyle name="Normal 3 3 2 4 3 10" xfId="17958" xr:uid="{00000000-0005-0000-0000-000030460000}"/>
    <cellStyle name="Normal 3 3 2 4 3 11" xfId="17959" xr:uid="{00000000-0005-0000-0000-000031460000}"/>
    <cellStyle name="Normal 3 3 2 4 3 2" xfId="17960" xr:uid="{00000000-0005-0000-0000-000032460000}"/>
    <cellStyle name="Normal 3 3 2 4 3 2 10" xfId="17961" xr:uid="{00000000-0005-0000-0000-000033460000}"/>
    <cellStyle name="Normal 3 3 2 4 3 2 2" xfId="17962" xr:uid="{00000000-0005-0000-0000-000034460000}"/>
    <cellStyle name="Normal 3 3 2 4 3 2 2 2" xfId="17963" xr:uid="{00000000-0005-0000-0000-000035460000}"/>
    <cellStyle name="Normal 3 3 2 4 3 2 2 2 2" xfId="17964" xr:uid="{00000000-0005-0000-0000-000036460000}"/>
    <cellStyle name="Normal 3 3 2 4 3 2 2 2 3" xfId="17965" xr:uid="{00000000-0005-0000-0000-000037460000}"/>
    <cellStyle name="Normal 3 3 2 4 3 2 2 3" xfId="17966" xr:uid="{00000000-0005-0000-0000-000038460000}"/>
    <cellStyle name="Normal 3 3 2 4 3 2 2 4" xfId="17967" xr:uid="{00000000-0005-0000-0000-000039460000}"/>
    <cellStyle name="Normal 3 3 2 4 3 2 3" xfId="17968" xr:uid="{00000000-0005-0000-0000-00003A460000}"/>
    <cellStyle name="Normal 3 3 2 4 3 2 3 2" xfId="17969" xr:uid="{00000000-0005-0000-0000-00003B460000}"/>
    <cellStyle name="Normal 3 3 2 4 3 2 3 2 2" xfId="17970" xr:uid="{00000000-0005-0000-0000-00003C460000}"/>
    <cellStyle name="Normal 3 3 2 4 3 2 3 2 3" xfId="17971" xr:uid="{00000000-0005-0000-0000-00003D460000}"/>
    <cellStyle name="Normal 3 3 2 4 3 2 3 3" xfId="17972" xr:uid="{00000000-0005-0000-0000-00003E460000}"/>
    <cellStyle name="Normal 3 3 2 4 3 2 3 4" xfId="17973" xr:uid="{00000000-0005-0000-0000-00003F460000}"/>
    <cellStyle name="Normal 3 3 2 4 3 2 4" xfId="17974" xr:uid="{00000000-0005-0000-0000-000040460000}"/>
    <cellStyle name="Normal 3 3 2 4 3 2 4 2" xfId="17975" xr:uid="{00000000-0005-0000-0000-000041460000}"/>
    <cellStyle name="Normal 3 3 2 4 3 2 4 2 2" xfId="17976" xr:uid="{00000000-0005-0000-0000-000042460000}"/>
    <cellStyle name="Normal 3 3 2 4 3 2 4 2 3" xfId="17977" xr:uid="{00000000-0005-0000-0000-000043460000}"/>
    <cellStyle name="Normal 3 3 2 4 3 2 4 3" xfId="17978" xr:uid="{00000000-0005-0000-0000-000044460000}"/>
    <cellStyle name="Normal 3 3 2 4 3 2 4 4" xfId="17979" xr:uid="{00000000-0005-0000-0000-000045460000}"/>
    <cellStyle name="Normal 3 3 2 4 3 2 5" xfId="17980" xr:uid="{00000000-0005-0000-0000-000046460000}"/>
    <cellStyle name="Normal 3 3 2 4 3 2 5 2" xfId="17981" xr:uid="{00000000-0005-0000-0000-000047460000}"/>
    <cellStyle name="Normal 3 3 2 4 3 2 5 2 2" xfId="17982" xr:uid="{00000000-0005-0000-0000-000048460000}"/>
    <cellStyle name="Normal 3 3 2 4 3 2 5 2 3" xfId="17983" xr:uid="{00000000-0005-0000-0000-000049460000}"/>
    <cellStyle name="Normal 3 3 2 4 3 2 5 3" xfId="17984" xr:uid="{00000000-0005-0000-0000-00004A460000}"/>
    <cellStyle name="Normal 3 3 2 4 3 2 5 4" xfId="17985" xr:uid="{00000000-0005-0000-0000-00004B460000}"/>
    <cellStyle name="Normal 3 3 2 4 3 2 6" xfId="17986" xr:uid="{00000000-0005-0000-0000-00004C460000}"/>
    <cellStyle name="Normal 3 3 2 4 3 2 6 2" xfId="17987" xr:uid="{00000000-0005-0000-0000-00004D460000}"/>
    <cellStyle name="Normal 3 3 2 4 3 2 6 3" xfId="17988" xr:uid="{00000000-0005-0000-0000-00004E460000}"/>
    <cellStyle name="Normal 3 3 2 4 3 2 7" xfId="17989" xr:uid="{00000000-0005-0000-0000-00004F460000}"/>
    <cellStyle name="Normal 3 3 2 4 3 2 7 2" xfId="17990" xr:uid="{00000000-0005-0000-0000-000050460000}"/>
    <cellStyle name="Normal 3 3 2 4 3 2 7 3" xfId="17991" xr:uid="{00000000-0005-0000-0000-000051460000}"/>
    <cellStyle name="Normal 3 3 2 4 3 2 8" xfId="17992" xr:uid="{00000000-0005-0000-0000-000052460000}"/>
    <cellStyle name="Normal 3 3 2 4 3 2 9" xfId="17993" xr:uid="{00000000-0005-0000-0000-000053460000}"/>
    <cellStyle name="Normal 3 3 2 4 3 3" xfId="17994" xr:uid="{00000000-0005-0000-0000-000054460000}"/>
    <cellStyle name="Normal 3 3 2 4 3 3 2" xfId="17995" xr:uid="{00000000-0005-0000-0000-000055460000}"/>
    <cellStyle name="Normal 3 3 2 4 3 3 2 2" xfId="17996" xr:uid="{00000000-0005-0000-0000-000056460000}"/>
    <cellStyle name="Normal 3 3 2 4 3 3 2 2 2" xfId="17997" xr:uid="{00000000-0005-0000-0000-000057460000}"/>
    <cellStyle name="Normal 3 3 2 4 3 3 2 2 3" xfId="17998" xr:uid="{00000000-0005-0000-0000-000058460000}"/>
    <cellStyle name="Normal 3 3 2 4 3 3 2 3" xfId="17999" xr:uid="{00000000-0005-0000-0000-000059460000}"/>
    <cellStyle name="Normal 3 3 2 4 3 3 2 4" xfId="18000" xr:uid="{00000000-0005-0000-0000-00005A460000}"/>
    <cellStyle name="Normal 3 3 2 4 3 3 3" xfId="18001" xr:uid="{00000000-0005-0000-0000-00005B460000}"/>
    <cellStyle name="Normal 3 3 2 4 3 3 3 2" xfId="18002" xr:uid="{00000000-0005-0000-0000-00005C460000}"/>
    <cellStyle name="Normal 3 3 2 4 3 3 3 2 2" xfId="18003" xr:uid="{00000000-0005-0000-0000-00005D460000}"/>
    <cellStyle name="Normal 3 3 2 4 3 3 3 2 3" xfId="18004" xr:uid="{00000000-0005-0000-0000-00005E460000}"/>
    <cellStyle name="Normal 3 3 2 4 3 3 3 3" xfId="18005" xr:uid="{00000000-0005-0000-0000-00005F460000}"/>
    <cellStyle name="Normal 3 3 2 4 3 3 3 4" xfId="18006" xr:uid="{00000000-0005-0000-0000-000060460000}"/>
    <cellStyle name="Normal 3 3 2 4 3 3 4" xfId="18007" xr:uid="{00000000-0005-0000-0000-000061460000}"/>
    <cellStyle name="Normal 3 3 2 4 3 3 4 2" xfId="18008" xr:uid="{00000000-0005-0000-0000-000062460000}"/>
    <cellStyle name="Normal 3 3 2 4 3 3 4 2 2" xfId="18009" xr:uid="{00000000-0005-0000-0000-000063460000}"/>
    <cellStyle name="Normal 3 3 2 4 3 3 4 2 3" xfId="18010" xr:uid="{00000000-0005-0000-0000-000064460000}"/>
    <cellStyle name="Normal 3 3 2 4 3 3 4 3" xfId="18011" xr:uid="{00000000-0005-0000-0000-000065460000}"/>
    <cellStyle name="Normal 3 3 2 4 3 3 4 4" xfId="18012" xr:uid="{00000000-0005-0000-0000-000066460000}"/>
    <cellStyle name="Normal 3 3 2 4 3 3 5" xfId="18013" xr:uid="{00000000-0005-0000-0000-000067460000}"/>
    <cellStyle name="Normal 3 3 2 4 3 3 5 2" xfId="18014" xr:uid="{00000000-0005-0000-0000-000068460000}"/>
    <cellStyle name="Normal 3 3 2 4 3 3 5 3" xfId="18015" xr:uid="{00000000-0005-0000-0000-000069460000}"/>
    <cellStyle name="Normal 3 3 2 4 3 3 6" xfId="18016" xr:uid="{00000000-0005-0000-0000-00006A460000}"/>
    <cellStyle name="Normal 3 3 2 4 3 3 6 2" xfId="18017" xr:uid="{00000000-0005-0000-0000-00006B460000}"/>
    <cellStyle name="Normal 3 3 2 4 3 3 6 3" xfId="18018" xr:uid="{00000000-0005-0000-0000-00006C460000}"/>
    <cellStyle name="Normal 3 3 2 4 3 3 7" xfId="18019" xr:uid="{00000000-0005-0000-0000-00006D460000}"/>
    <cellStyle name="Normal 3 3 2 4 3 3 8" xfId="18020" xr:uid="{00000000-0005-0000-0000-00006E460000}"/>
    <cellStyle name="Normal 3 3 2 4 3 3 9" xfId="18021" xr:uid="{00000000-0005-0000-0000-00006F460000}"/>
    <cellStyle name="Normal 3 3 2 4 3 4" xfId="18022" xr:uid="{00000000-0005-0000-0000-000070460000}"/>
    <cellStyle name="Normal 3 3 2 4 3 4 2" xfId="18023" xr:uid="{00000000-0005-0000-0000-000071460000}"/>
    <cellStyle name="Normal 3 3 2 4 3 4 2 2" xfId="18024" xr:uid="{00000000-0005-0000-0000-000072460000}"/>
    <cellStyle name="Normal 3 3 2 4 3 4 2 3" xfId="18025" xr:uid="{00000000-0005-0000-0000-000073460000}"/>
    <cellStyle name="Normal 3 3 2 4 3 4 3" xfId="18026" xr:uid="{00000000-0005-0000-0000-000074460000}"/>
    <cellStyle name="Normal 3 3 2 4 3 4 4" xfId="18027" xr:uid="{00000000-0005-0000-0000-000075460000}"/>
    <cellStyle name="Normal 3 3 2 4 3 5" xfId="18028" xr:uid="{00000000-0005-0000-0000-000076460000}"/>
    <cellStyle name="Normal 3 3 2 4 3 5 2" xfId="18029" xr:uid="{00000000-0005-0000-0000-000077460000}"/>
    <cellStyle name="Normal 3 3 2 4 3 5 2 2" xfId="18030" xr:uid="{00000000-0005-0000-0000-000078460000}"/>
    <cellStyle name="Normal 3 3 2 4 3 5 2 3" xfId="18031" xr:uid="{00000000-0005-0000-0000-000079460000}"/>
    <cellStyle name="Normal 3 3 2 4 3 5 3" xfId="18032" xr:uid="{00000000-0005-0000-0000-00007A460000}"/>
    <cellStyle name="Normal 3 3 2 4 3 5 4" xfId="18033" xr:uid="{00000000-0005-0000-0000-00007B460000}"/>
    <cellStyle name="Normal 3 3 2 4 3 6" xfId="18034" xr:uid="{00000000-0005-0000-0000-00007C460000}"/>
    <cellStyle name="Normal 3 3 2 4 3 6 2" xfId="18035" xr:uid="{00000000-0005-0000-0000-00007D460000}"/>
    <cellStyle name="Normal 3 3 2 4 3 6 2 2" xfId="18036" xr:uid="{00000000-0005-0000-0000-00007E460000}"/>
    <cellStyle name="Normal 3 3 2 4 3 6 2 3" xfId="18037" xr:uid="{00000000-0005-0000-0000-00007F460000}"/>
    <cellStyle name="Normal 3 3 2 4 3 6 3" xfId="18038" xr:uid="{00000000-0005-0000-0000-000080460000}"/>
    <cellStyle name="Normal 3 3 2 4 3 6 4" xfId="18039" xr:uid="{00000000-0005-0000-0000-000081460000}"/>
    <cellStyle name="Normal 3 3 2 4 3 7" xfId="18040" xr:uid="{00000000-0005-0000-0000-000082460000}"/>
    <cellStyle name="Normal 3 3 2 4 3 7 2" xfId="18041" xr:uid="{00000000-0005-0000-0000-000083460000}"/>
    <cellStyle name="Normal 3 3 2 4 3 7 3" xfId="18042" xr:uid="{00000000-0005-0000-0000-000084460000}"/>
    <cellStyle name="Normal 3 3 2 4 3 8" xfId="18043" xr:uid="{00000000-0005-0000-0000-000085460000}"/>
    <cellStyle name="Normal 3 3 2 4 3 8 2" xfId="18044" xr:uid="{00000000-0005-0000-0000-000086460000}"/>
    <cellStyle name="Normal 3 3 2 4 3 8 3" xfId="18045" xr:uid="{00000000-0005-0000-0000-000087460000}"/>
    <cellStyle name="Normal 3 3 2 4 3 9" xfId="18046" xr:uid="{00000000-0005-0000-0000-000088460000}"/>
    <cellStyle name="Normal 3 3 2 4 4" xfId="18047" xr:uid="{00000000-0005-0000-0000-000089460000}"/>
    <cellStyle name="Normal 3 3 2 4 4 10" xfId="18048" xr:uid="{00000000-0005-0000-0000-00008A460000}"/>
    <cellStyle name="Normal 3 3 2 4 4 2" xfId="18049" xr:uid="{00000000-0005-0000-0000-00008B460000}"/>
    <cellStyle name="Normal 3 3 2 4 4 2 2" xfId="18050" xr:uid="{00000000-0005-0000-0000-00008C460000}"/>
    <cellStyle name="Normal 3 3 2 4 4 2 2 2" xfId="18051" xr:uid="{00000000-0005-0000-0000-00008D460000}"/>
    <cellStyle name="Normal 3 3 2 4 4 2 2 3" xfId="18052" xr:uid="{00000000-0005-0000-0000-00008E460000}"/>
    <cellStyle name="Normal 3 3 2 4 4 2 3" xfId="18053" xr:uid="{00000000-0005-0000-0000-00008F460000}"/>
    <cellStyle name="Normal 3 3 2 4 4 2 4" xfId="18054" xr:uid="{00000000-0005-0000-0000-000090460000}"/>
    <cellStyle name="Normal 3 3 2 4 4 3" xfId="18055" xr:uid="{00000000-0005-0000-0000-000091460000}"/>
    <cellStyle name="Normal 3 3 2 4 4 3 2" xfId="18056" xr:uid="{00000000-0005-0000-0000-000092460000}"/>
    <cellStyle name="Normal 3 3 2 4 4 3 2 2" xfId="18057" xr:uid="{00000000-0005-0000-0000-000093460000}"/>
    <cellStyle name="Normal 3 3 2 4 4 3 2 3" xfId="18058" xr:uid="{00000000-0005-0000-0000-000094460000}"/>
    <cellStyle name="Normal 3 3 2 4 4 3 3" xfId="18059" xr:uid="{00000000-0005-0000-0000-000095460000}"/>
    <cellStyle name="Normal 3 3 2 4 4 3 4" xfId="18060" xr:uid="{00000000-0005-0000-0000-000096460000}"/>
    <cellStyle name="Normal 3 3 2 4 4 4" xfId="18061" xr:uid="{00000000-0005-0000-0000-000097460000}"/>
    <cellStyle name="Normal 3 3 2 4 4 4 2" xfId="18062" xr:uid="{00000000-0005-0000-0000-000098460000}"/>
    <cellStyle name="Normal 3 3 2 4 4 4 2 2" xfId="18063" xr:uid="{00000000-0005-0000-0000-000099460000}"/>
    <cellStyle name="Normal 3 3 2 4 4 4 2 3" xfId="18064" xr:uid="{00000000-0005-0000-0000-00009A460000}"/>
    <cellStyle name="Normal 3 3 2 4 4 4 3" xfId="18065" xr:uid="{00000000-0005-0000-0000-00009B460000}"/>
    <cellStyle name="Normal 3 3 2 4 4 4 4" xfId="18066" xr:uid="{00000000-0005-0000-0000-00009C460000}"/>
    <cellStyle name="Normal 3 3 2 4 4 5" xfId="18067" xr:uid="{00000000-0005-0000-0000-00009D460000}"/>
    <cellStyle name="Normal 3 3 2 4 4 5 2" xfId="18068" xr:uid="{00000000-0005-0000-0000-00009E460000}"/>
    <cellStyle name="Normal 3 3 2 4 4 5 2 2" xfId="18069" xr:uid="{00000000-0005-0000-0000-00009F460000}"/>
    <cellStyle name="Normal 3 3 2 4 4 5 2 3" xfId="18070" xr:uid="{00000000-0005-0000-0000-0000A0460000}"/>
    <cellStyle name="Normal 3 3 2 4 4 5 3" xfId="18071" xr:uid="{00000000-0005-0000-0000-0000A1460000}"/>
    <cellStyle name="Normal 3 3 2 4 4 5 4" xfId="18072" xr:uid="{00000000-0005-0000-0000-0000A2460000}"/>
    <cellStyle name="Normal 3 3 2 4 4 6" xfId="18073" xr:uid="{00000000-0005-0000-0000-0000A3460000}"/>
    <cellStyle name="Normal 3 3 2 4 4 6 2" xfId="18074" xr:uid="{00000000-0005-0000-0000-0000A4460000}"/>
    <cellStyle name="Normal 3 3 2 4 4 6 3" xfId="18075" xr:uid="{00000000-0005-0000-0000-0000A5460000}"/>
    <cellStyle name="Normal 3 3 2 4 4 7" xfId="18076" xr:uid="{00000000-0005-0000-0000-0000A6460000}"/>
    <cellStyle name="Normal 3 3 2 4 4 7 2" xfId="18077" xr:uid="{00000000-0005-0000-0000-0000A7460000}"/>
    <cellStyle name="Normal 3 3 2 4 4 7 3" xfId="18078" xr:uid="{00000000-0005-0000-0000-0000A8460000}"/>
    <cellStyle name="Normal 3 3 2 4 4 8" xfId="18079" xr:uid="{00000000-0005-0000-0000-0000A9460000}"/>
    <cellStyle name="Normal 3 3 2 4 4 9" xfId="18080" xr:uid="{00000000-0005-0000-0000-0000AA460000}"/>
    <cellStyle name="Normal 3 3 2 4 5" xfId="18081" xr:uid="{00000000-0005-0000-0000-0000AB460000}"/>
    <cellStyle name="Normal 3 3 2 4 5 2" xfId="18082" xr:uid="{00000000-0005-0000-0000-0000AC460000}"/>
    <cellStyle name="Normal 3 3 2 4 5 2 2" xfId="18083" xr:uid="{00000000-0005-0000-0000-0000AD460000}"/>
    <cellStyle name="Normal 3 3 2 4 5 2 2 2" xfId="18084" xr:uid="{00000000-0005-0000-0000-0000AE460000}"/>
    <cellStyle name="Normal 3 3 2 4 5 2 2 3" xfId="18085" xr:uid="{00000000-0005-0000-0000-0000AF460000}"/>
    <cellStyle name="Normal 3 3 2 4 5 2 3" xfId="18086" xr:uid="{00000000-0005-0000-0000-0000B0460000}"/>
    <cellStyle name="Normal 3 3 2 4 5 2 4" xfId="18087" xr:uid="{00000000-0005-0000-0000-0000B1460000}"/>
    <cellStyle name="Normal 3 3 2 4 5 3" xfId="18088" xr:uid="{00000000-0005-0000-0000-0000B2460000}"/>
    <cellStyle name="Normal 3 3 2 4 5 3 2" xfId="18089" xr:uid="{00000000-0005-0000-0000-0000B3460000}"/>
    <cellStyle name="Normal 3 3 2 4 5 3 2 2" xfId="18090" xr:uid="{00000000-0005-0000-0000-0000B4460000}"/>
    <cellStyle name="Normal 3 3 2 4 5 3 2 3" xfId="18091" xr:uid="{00000000-0005-0000-0000-0000B5460000}"/>
    <cellStyle name="Normal 3 3 2 4 5 3 3" xfId="18092" xr:uid="{00000000-0005-0000-0000-0000B6460000}"/>
    <cellStyle name="Normal 3 3 2 4 5 3 4" xfId="18093" xr:uid="{00000000-0005-0000-0000-0000B7460000}"/>
    <cellStyle name="Normal 3 3 2 4 5 4" xfId="18094" xr:uid="{00000000-0005-0000-0000-0000B8460000}"/>
    <cellStyle name="Normal 3 3 2 4 5 4 2" xfId="18095" xr:uid="{00000000-0005-0000-0000-0000B9460000}"/>
    <cellStyle name="Normal 3 3 2 4 5 4 2 2" xfId="18096" xr:uid="{00000000-0005-0000-0000-0000BA460000}"/>
    <cellStyle name="Normal 3 3 2 4 5 4 2 3" xfId="18097" xr:uid="{00000000-0005-0000-0000-0000BB460000}"/>
    <cellStyle name="Normal 3 3 2 4 5 4 3" xfId="18098" xr:uid="{00000000-0005-0000-0000-0000BC460000}"/>
    <cellStyle name="Normal 3 3 2 4 5 4 4" xfId="18099" xr:uid="{00000000-0005-0000-0000-0000BD460000}"/>
    <cellStyle name="Normal 3 3 2 4 5 5" xfId="18100" xr:uid="{00000000-0005-0000-0000-0000BE460000}"/>
    <cellStyle name="Normal 3 3 2 4 5 5 2" xfId="18101" xr:uid="{00000000-0005-0000-0000-0000BF460000}"/>
    <cellStyle name="Normal 3 3 2 4 5 5 3" xfId="18102" xr:uid="{00000000-0005-0000-0000-0000C0460000}"/>
    <cellStyle name="Normal 3 3 2 4 5 6" xfId="18103" xr:uid="{00000000-0005-0000-0000-0000C1460000}"/>
    <cellStyle name="Normal 3 3 2 4 5 6 2" xfId="18104" xr:uid="{00000000-0005-0000-0000-0000C2460000}"/>
    <cellStyle name="Normal 3 3 2 4 5 6 3" xfId="18105" xr:uid="{00000000-0005-0000-0000-0000C3460000}"/>
    <cellStyle name="Normal 3 3 2 4 5 7" xfId="18106" xr:uid="{00000000-0005-0000-0000-0000C4460000}"/>
    <cellStyle name="Normal 3 3 2 4 5 8" xfId="18107" xr:uid="{00000000-0005-0000-0000-0000C5460000}"/>
    <cellStyle name="Normal 3 3 2 4 5 9" xfId="18108" xr:uid="{00000000-0005-0000-0000-0000C6460000}"/>
    <cellStyle name="Normal 3 3 2 4 6" xfId="18109" xr:uid="{00000000-0005-0000-0000-0000C7460000}"/>
    <cellStyle name="Normal 3 3 2 4 6 2" xfId="18110" xr:uid="{00000000-0005-0000-0000-0000C8460000}"/>
    <cellStyle name="Normal 3 3 2 4 6 2 2" xfId="18111" xr:uid="{00000000-0005-0000-0000-0000C9460000}"/>
    <cellStyle name="Normal 3 3 2 4 6 2 3" xfId="18112" xr:uid="{00000000-0005-0000-0000-0000CA460000}"/>
    <cellStyle name="Normal 3 3 2 4 6 3" xfId="18113" xr:uid="{00000000-0005-0000-0000-0000CB460000}"/>
    <cellStyle name="Normal 3 3 2 4 6 4" xfId="18114" xr:uid="{00000000-0005-0000-0000-0000CC460000}"/>
    <cellStyle name="Normal 3 3 2 4 7" xfId="18115" xr:uid="{00000000-0005-0000-0000-0000CD460000}"/>
    <cellStyle name="Normal 3 3 2 4 7 2" xfId="18116" xr:uid="{00000000-0005-0000-0000-0000CE460000}"/>
    <cellStyle name="Normal 3 3 2 4 7 2 2" xfId="18117" xr:uid="{00000000-0005-0000-0000-0000CF460000}"/>
    <cellStyle name="Normal 3 3 2 4 7 2 3" xfId="18118" xr:uid="{00000000-0005-0000-0000-0000D0460000}"/>
    <cellStyle name="Normal 3 3 2 4 7 3" xfId="18119" xr:uid="{00000000-0005-0000-0000-0000D1460000}"/>
    <cellStyle name="Normal 3 3 2 4 7 4" xfId="18120" xr:uid="{00000000-0005-0000-0000-0000D2460000}"/>
    <cellStyle name="Normal 3 3 2 4 8" xfId="18121" xr:uid="{00000000-0005-0000-0000-0000D3460000}"/>
    <cellStyle name="Normal 3 3 2 4 8 2" xfId="18122" xr:uid="{00000000-0005-0000-0000-0000D4460000}"/>
    <cellStyle name="Normal 3 3 2 4 8 2 2" xfId="18123" xr:uid="{00000000-0005-0000-0000-0000D5460000}"/>
    <cellStyle name="Normal 3 3 2 4 8 2 3" xfId="18124" xr:uid="{00000000-0005-0000-0000-0000D6460000}"/>
    <cellStyle name="Normal 3 3 2 4 8 3" xfId="18125" xr:uid="{00000000-0005-0000-0000-0000D7460000}"/>
    <cellStyle name="Normal 3 3 2 4 8 4" xfId="18126" xr:uid="{00000000-0005-0000-0000-0000D8460000}"/>
    <cellStyle name="Normal 3 3 2 4 9" xfId="18127" xr:uid="{00000000-0005-0000-0000-0000D9460000}"/>
    <cellStyle name="Normal 3 3 2 4 9 2" xfId="18128" xr:uid="{00000000-0005-0000-0000-0000DA460000}"/>
    <cellStyle name="Normal 3 3 2 4 9 3" xfId="18129" xr:uid="{00000000-0005-0000-0000-0000DB460000}"/>
    <cellStyle name="Normal 3 3 2 5" xfId="18130" xr:uid="{00000000-0005-0000-0000-0000DC460000}"/>
    <cellStyle name="Normal 3 3 2 5 10" xfId="18131" xr:uid="{00000000-0005-0000-0000-0000DD460000}"/>
    <cellStyle name="Normal 3 3 2 5 11" xfId="18132" xr:uid="{00000000-0005-0000-0000-0000DE460000}"/>
    <cellStyle name="Normal 3 3 2 5 2" xfId="18133" xr:uid="{00000000-0005-0000-0000-0000DF460000}"/>
    <cellStyle name="Normal 3 3 2 5 2 10" xfId="18134" xr:uid="{00000000-0005-0000-0000-0000E0460000}"/>
    <cellStyle name="Normal 3 3 2 5 2 2" xfId="18135" xr:uid="{00000000-0005-0000-0000-0000E1460000}"/>
    <cellStyle name="Normal 3 3 2 5 2 2 2" xfId="18136" xr:uid="{00000000-0005-0000-0000-0000E2460000}"/>
    <cellStyle name="Normal 3 3 2 5 2 2 2 2" xfId="18137" xr:uid="{00000000-0005-0000-0000-0000E3460000}"/>
    <cellStyle name="Normal 3 3 2 5 2 2 2 3" xfId="18138" xr:uid="{00000000-0005-0000-0000-0000E4460000}"/>
    <cellStyle name="Normal 3 3 2 5 2 2 3" xfId="18139" xr:uid="{00000000-0005-0000-0000-0000E5460000}"/>
    <cellStyle name="Normal 3 3 2 5 2 2 4" xfId="18140" xr:uid="{00000000-0005-0000-0000-0000E6460000}"/>
    <cellStyle name="Normal 3 3 2 5 2 3" xfId="18141" xr:uid="{00000000-0005-0000-0000-0000E7460000}"/>
    <cellStyle name="Normal 3 3 2 5 2 3 2" xfId="18142" xr:uid="{00000000-0005-0000-0000-0000E8460000}"/>
    <cellStyle name="Normal 3 3 2 5 2 3 2 2" xfId="18143" xr:uid="{00000000-0005-0000-0000-0000E9460000}"/>
    <cellStyle name="Normal 3 3 2 5 2 3 2 3" xfId="18144" xr:uid="{00000000-0005-0000-0000-0000EA460000}"/>
    <cellStyle name="Normal 3 3 2 5 2 3 3" xfId="18145" xr:uid="{00000000-0005-0000-0000-0000EB460000}"/>
    <cellStyle name="Normal 3 3 2 5 2 3 4" xfId="18146" xr:uid="{00000000-0005-0000-0000-0000EC460000}"/>
    <cellStyle name="Normal 3 3 2 5 2 4" xfId="18147" xr:uid="{00000000-0005-0000-0000-0000ED460000}"/>
    <cellStyle name="Normal 3 3 2 5 2 4 2" xfId="18148" xr:uid="{00000000-0005-0000-0000-0000EE460000}"/>
    <cellStyle name="Normal 3 3 2 5 2 4 2 2" xfId="18149" xr:uid="{00000000-0005-0000-0000-0000EF460000}"/>
    <cellStyle name="Normal 3 3 2 5 2 4 2 3" xfId="18150" xr:uid="{00000000-0005-0000-0000-0000F0460000}"/>
    <cellStyle name="Normal 3 3 2 5 2 4 3" xfId="18151" xr:uid="{00000000-0005-0000-0000-0000F1460000}"/>
    <cellStyle name="Normal 3 3 2 5 2 4 4" xfId="18152" xr:uid="{00000000-0005-0000-0000-0000F2460000}"/>
    <cellStyle name="Normal 3 3 2 5 2 5" xfId="18153" xr:uid="{00000000-0005-0000-0000-0000F3460000}"/>
    <cellStyle name="Normal 3 3 2 5 2 5 2" xfId="18154" xr:uid="{00000000-0005-0000-0000-0000F4460000}"/>
    <cellStyle name="Normal 3 3 2 5 2 5 2 2" xfId="18155" xr:uid="{00000000-0005-0000-0000-0000F5460000}"/>
    <cellStyle name="Normal 3 3 2 5 2 5 2 3" xfId="18156" xr:uid="{00000000-0005-0000-0000-0000F6460000}"/>
    <cellStyle name="Normal 3 3 2 5 2 5 3" xfId="18157" xr:uid="{00000000-0005-0000-0000-0000F7460000}"/>
    <cellStyle name="Normal 3 3 2 5 2 5 4" xfId="18158" xr:uid="{00000000-0005-0000-0000-0000F8460000}"/>
    <cellStyle name="Normal 3 3 2 5 2 6" xfId="18159" xr:uid="{00000000-0005-0000-0000-0000F9460000}"/>
    <cellStyle name="Normal 3 3 2 5 2 6 2" xfId="18160" xr:uid="{00000000-0005-0000-0000-0000FA460000}"/>
    <cellStyle name="Normal 3 3 2 5 2 6 3" xfId="18161" xr:uid="{00000000-0005-0000-0000-0000FB460000}"/>
    <cellStyle name="Normal 3 3 2 5 2 7" xfId="18162" xr:uid="{00000000-0005-0000-0000-0000FC460000}"/>
    <cellStyle name="Normal 3 3 2 5 2 7 2" xfId="18163" xr:uid="{00000000-0005-0000-0000-0000FD460000}"/>
    <cellStyle name="Normal 3 3 2 5 2 7 3" xfId="18164" xr:uid="{00000000-0005-0000-0000-0000FE460000}"/>
    <cellStyle name="Normal 3 3 2 5 2 8" xfId="18165" xr:uid="{00000000-0005-0000-0000-0000FF460000}"/>
    <cellStyle name="Normal 3 3 2 5 2 9" xfId="18166" xr:uid="{00000000-0005-0000-0000-000000470000}"/>
    <cellStyle name="Normal 3 3 2 5 3" xfId="18167" xr:uid="{00000000-0005-0000-0000-000001470000}"/>
    <cellStyle name="Normal 3 3 2 5 3 2" xfId="18168" xr:uid="{00000000-0005-0000-0000-000002470000}"/>
    <cellStyle name="Normal 3 3 2 5 3 2 2" xfId="18169" xr:uid="{00000000-0005-0000-0000-000003470000}"/>
    <cellStyle name="Normal 3 3 2 5 3 2 2 2" xfId="18170" xr:uid="{00000000-0005-0000-0000-000004470000}"/>
    <cellStyle name="Normal 3 3 2 5 3 2 2 3" xfId="18171" xr:uid="{00000000-0005-0000-0000-000005470000}"/>
    <cellStyle name="Normal 3 3 2 5 3 2 3" xfId="18172" xr:uid="{00000000-0005-0000-0000-000006470000}"/>
    <cellStyle name="Normal 3 3 2 5 3 2 4" xfId="18173" xr:uid="{00000000-0005-0000-0000-000007470000}"/>
    <cellStyle name="Normal 3 3 2 5 3 3" xfId="18174" xr:uid="{00000000-0005-0000-0000-000008470000}"/>
    <cellStyle name="Normal 3 3 2 5 3 3 2" xfId="18175" xr:uid="{00000000-0005-0000-0000-000009470000}"/>
    <cellStyle name="Normal 3 3 2 5 3 3 2 2" xfId="18176" xr:uid="{00000000-0005-0000-0000-00000A470000}"/>
    <cellStyle name="Normal 3 3 2 5 3 3 2 3" xfId="18177" xr:uid="{00000000-0005-0000-0000-00000B470000}"/>
    <cellStyle name="Normal 3 3 2 5 3 3 3" xfId="18178" xr:uid="{00000000-0005-0000-0000-00000C470000}"/>
    <cellStyle name="Normal 3 3 2 5 3 3 4" xfId="18179" xr:uid="{00000000-0005-0000-0000-00000D470000}"/>
    <cellStyle name="Normal 3 3 2 5 3 4" xfId="18180" xr:uid="{00000000-0005-0000-0000-00000E470000}"/>
    <cellStyle name="Normal 3 3 2 5 3 4 2" xfId="18181" xr:uid="{00000000-0005-0000-0000-00000F470000}"/>
    <cellStyle name="Normal 3 3 2 5 3 4 2 2" xfId="18182" xr:uid="{00000000-0005-0000-0000-000010470000}"/>
    <cellStyle name="Normal 3 3 2 5 3 4 2 3" xfId="18183" xr:uid="{00000000-0005-0000-0000-000011470000}"/>
    <cellStyle name="Normal 3 3 2 5 3 4 3" xfId="18184" xr:uid="{00000000-0005-0000-0000-000012470000}"/>
    <cellStyle name="Normal 3 3 2 5 3 4 4" xfId="18185" xr:uid="{00000000-0005-0000-0000-000013470000}"/>
    <cellStyle name="Normal 3 3 2 5 3 5" xfId="18186" xr:uid="{00000000-0005-0000-0000-000014470000}"/>
    <cellStyle name="Normal 3 3 2 5 3 5 2" xfId="18187" xr:uid="{00000000-0005-0000-0000-000015470000}"/>
    <cellStyle name="Normal 3 3 2 5 3 5 3" xfId="18188" xr:uid="{00000000-0005-0000-0000-000016470000}"/>
    <cellStyle name="Normal 3 3 2 5 3 6" xfId="18189" xr:uid="{00000000-0005-0000-0000-000017470000}"/>
    <cellStyle name="Normal 3 3 2 5 3 6 2" xfId="18190" xr:uid="{00000000-0005-0000-0000-000018470000}"/>
    <cellStyle name="Normal 3 3 2 5 3 6 3" xfId="18191" xr:uid="{00000000-0005-0000-0000-000019470000}"/>
    <cellStyle name="Normal 3 3 2 5 3 7" xfId="18192" xr:uid="{00000000-0005-0000-0000-00001A470000}"/>
    <cellStyle name="Normal 3 3 2 5 3 8" xfId="18193" xr:uid="{00000000-0005-0000-0000-00001B470000}"/>
    <cellStyle name="Normal 3 3 2 5 3 9" xfId="18194" xr:uid="{00000000-0005-0000-0000-00001C470000}"/>
    <cellStyle name="Normal 3 3 2 5 4" xfId="18195" xr:uid="{00000000-0005-0000-0000-00001D470000}"/>
    <cellStyle name="Normal 3 3 2 5 4 2" xfId="18196" xr:uid="{00000000-0005-0000-0000-00001E470000}"/>
    <cellStyle name="Normal 3 3 2 5 4 2 2" xfId="18197" xr:uid="{00000000-0005-0000-0000-00001F470000}"/>
    <cellStyle name="Normal 3 3 2 5 4 2 3" xfId="18198" xr:uid="{00000000-0005-0000-0000-000020470000}"/>
    <cellStyle name="Normal 3 3 2 5 4 3" xfId="18199" xr:uid="{00000000-0005-0000-0000-000021470000}"/>
    <cellStyle name="Normal 3 3 2 5 4 4" xfId="18200" xr:uid="{00000000-0005-0000-0000-000022470000}"/>
    <cellStyle name="Normal 3 3 2 5 5" xfId="18201" xr:uid="{00000000-0005-0000-0000-000023470000}"/>
    <cellStyle name="Normal 3 3 2 5 5 2" xfId="18202" xr:uid="{00000000-0005-0000-0000-000024470000}"/>
    <cellStyle name="Normal 3 3 2 5 5 2 2" xfId="18203" xr:uid="{00000000-0005-0000-0000-000025470000}"/>
    <cellStyle name="Normal 3 3 2 5 5 2 3" xfId="18204" xr:uid="{00000000-0005-0000-0000-000026470000}"/>
    <cellStyle name="Normal 3 3 2 5 5 3" xfId="18205" xr:uid="{00000000-0005-0000-0000-000027470000}"/>
    <cellStyle name="Normal 3 3 2 5 5 4" xfId="18206" xr:uid="{00000000-0005-0000-0000-000028470000}"/>
    <cellStyle name="Normal 3 3 2 5 6" xfId="18207" xr:uid="{00000000-0005-0000-0000-000029470000}"/>
    <cellStyle name="Normal 3 3 2 5 6 2" xfId="18208" xr:uid="{00000000-0005-0000-0000-00002A470000}"/>
    <cellStyle name="Normal 3 3 2 5 6 2 2" xfId="18209" xr:uid="{00000000-0005-0000-0000-00002B470000}"/>
    <cellStyle name="Normal 3 3 2 5 6 2 3" xfId="18210" xr:uid="{00000000-0005-0000-0000-00002C470000}"/>
    <cellStyle name="Normal 3 3 2 5 6 3" xfId="18211" xr:uid="{00000000-0005-0000-0000-00002D470000}"/>
    <cellStyle name="Normal 3 3 2 5 6 4" xfId="18212" xr:uid="{00000000-0005-0000-0000-00002E470000}"/>
    <cellStyle name="Normal 3 3 2 5 7" xfId="18213" xr:uid="{00000000-0005-0000-0000-00002F470000}"/>
    <cellStyle name="Normal 3 3 2 5 7 2" xfId="18214" xr:uid="{00000000-0005-0000-0000-000030470000}"/>
    <cellStyle name="Normal 3 3 2 5 7 3" xfId="18215" xr:uid="{00000000-0005-0000-0000-000031470000}"/>
    <cellStyle name="Normal 3 3 2 5 8" xfId="18216" xr:uid="{00000000-0005-0000-0000-000032470000}"/>
    <cellStyle name="Normal 3 3 2 5 8 2" xfId="18217" xr:uid="{00000000-0005-0000-0000-000033470000}"/>
    <cellStyle name="Normal 3 3 2 5 8 3" xfId="18218" xr:uid="{00000000-0005-0000-0000-000034470000}"/>
    <cellStyle name="Normal 3 3 2 5 9" xfId="18219" xr:uid="{00000000-0005-0000-0000-000035470000}"/>
    <cellStyle name="Normal 3 3 2 6" xfId="18220" xr:uid="{00000000-0005-0000-0000-000036470000}"/>
    <cellStyle name="Normal 3 3 2 6 10" xfId="18221" xr:uid="{00000000-0005-0000-0000-000037470000}"/>
    <cellStyle name="Normal 3 3 2 6 11" xfId="18222" xr:uid="{00000000-0005-0000-0000-000038470000}"/>
    <cellStyle name="Normal 3 3 2 6 2" xfId="18223" xr:uid="{00000000-0005-0000-0000-000039470000}"/>
    <cellStyle name="Normal 3 3 2 6 2 10" xfId="18224" xr:uid="{00000000-0005-0000-0000-00003A470000}"/>
    <cellStyle name="Normal 3 3 2 6 2 2" xfId="18225" xr:uid="{00000000-0005-0000-0000-00003B470000}"/>
    <cellStyle name="Normal 3 3 2 6 2 2 2" xfId="18226" xr:uid="{00000000-0005-0000-0000-00003C470000}"/>
    <cellStyle name="Normal 3 3 2 6 2 2 2 2" xfId="18227" xr:uid="{00000000-0005-0000-0000-00003D470000}"/>
    <cellStyle name="Normal 3 3 2 6 2 2 2 3" xfId="18228" xr:uid="{00000000-0005-0000-0000-00003E470000}"/>
    <cellStyle name="Normal 3 3 2 6 2 2 3" xfId="18229" xr:uid="{00000000-0005-0000-0000-00003F470000}"/>
    <cellStyle name="Normal 3 3 2 6 2 2 4" xfId="18230" xr:uid="{00000000-0005-0000-0000-000040470000}"/>
    <cellStyle name="Normal 3 3 2 6 2 3" xfId="18231" xr:uid="{00000000-0005-0000-0000-000041470000}"/>
    <cellStyle name="Normal 3 3 2 6 2 3 2" xfId="18232" xr:uid="{00000000-0005-0000-0000-000042470000}"/>
    <cellStyle name="Normal 3 3 2 6 2 3 2 2" xfId="18233" xr:uid="{00000000-0005-0000-0000-000043470000}"/>
    <cellStyle name="Normal 3 3 2 6 2 3 2 3" xfId="18234" xr:uid="{00000000-0005-0000-0000-000044470000}"/>
    <cellStyle name="Normal 3 3 2 6 2 3 3" xfId="18235" xr:uid="{00000000-0005-0000-0000-000045470000}"/>
    <cellStyle name="Normal 3 3 2 6 2 3 4" xfId="18236" xr:uid="{00000000-0005-0000-0000-000046470000}"/>
    <cellStyle name="Normal 3 3 2 6 2 4" xfId="18237" xr:uid="{00000000-0005-0000-0000-000047470000}"/>
    <cellStyle name="Normal 3 3 2 6 2 4 2" xfId="18238" xr:uid="{00000000-0005-0000-0000-000048470000}"/>
    <cellStyle name="Normal 3 3 2 6 2 4 2 2" xfId="18239" xr:uid="{00000000-0005-0000-0000-000049470000}"/>
    <cellStyle name="Normal 3 3 2 6 2 4 2 3" xfId="18240" xr:uid="{00000000-0005-0000-0000-00004A470000}"/>
    <cellStyle name="Normal 3 3 2 6 2 4 3" xfId="18241" xr:uid="{00000000-0005-0000-0000-00004B470000}"/>
    <cellStyle name="Normal 3 3 2 6 2 4 4" xfId="18242" xr:uid="{00000000-0005-0000-0000-00004C470000}"/>
    <cellStyle name="Normal 3 3 2 6 2 5" xfId="18243" xr:uid="{00000000-0005-0000-0000-00004D470000}"/>
    <cellStyle name="Normal 3 3 2 6 2 5 2" xfId="18244" xr:uid="{00000000-0005-0000-0000-00004E470000}"/>
    <cellStyle name="Normal 3 3 2 6 2 5 2 2" xfId="18245" xr:uid="{00000000-0005-0000-0000-00004F470000}"/>
    <cellStyle name="Normal 3 3 2 6 2 5 2 3" xfId="18246" xr:uid="{00000000-0005-0000-0000-000050470000}"/>
    <cellStyle name="Normal 3 3 2 6 2 5 3" xfId="18247" xr:uid="{00000000-0005-0000-0000-000051470000}"/>
    <cellStyle name="Normal 3 3 2 6 2 5 4" xfId="18248" xr:uid="{00000000-0005-0000-0000-000052470000}"/>
    <cellStyle name="Normal 3 3 2 6 2 6" xfId="18249" xr:uid="{00000000-0005-0000-0000-000053470000}"/>
    <cellStyle name="Normal 3 3 2 6 2 6 2" xfId="18250" xr:uid="{00000000-0005-0000-0000-000054470000}"/>
    <cellStyle name="Normal 3 3 2 6 2 6 3" xfId="18251" xr:uid="{00000000-0005-0000-0000-000055470000}"/>
    <cellStyle name="Normal 3 3 2 6 2 7" xfId="18252" xr:uid="{00000000-0005-0000-0000-000056470000}"/>
    <cellStyle name="Normal 3 3 2 6 2 7 2" xfId="18253" xr:uid="{00000000-0005-0000-0000-000057470000}"/>
    <cellStyle name="Normal 3 3 2 6 2 7 3" xfId="18254" xr:uid="{00000000-0005-0000-0000-000058470000}"/>
    <cellStyle name="Normal 3 3 2 6 2 8" xfId="18255" xr:uid="{00000000-0005-0000-0000-000059470000}"/>
    <cellStyle name="Normal 3 3 2 6 2 9" xfId="18256" xr:uid="{00000000-0005-0000-0000-00005A470000}"/>
    <cellStyle name="Normal 3 3 2 6 3" xfId="18257" xr:uid="{00000000-0005-0000-0000-00005B470000}"/>
    <cellStyle name="Normal 3 3 2 6 3 2" xfId="18258" xr:uid="{00000000-0005-0000-0000-00005C470000}"/>
    <cellStyle name="Normal 3 3 2 6 3 2 2" xfId="18259" xr:uid="{00000000-0005-0000-0000-00005D470000}"/>
    <cellStyle name="Normal 3 3 2 6 3 2 2 2" xfId="18260" xr:uid="{00000000-0005-0000-0000-00005E470000}"/>
    <cellStyle name="Normal 3 3 2 6 3 2 2 3" xfId="18261" xr:uid="{00000000-0005-0000-0000-00005F470000}"/>
    <cellStyle name="Normal 3 3 2 6 3 2 3" xfId="18262" xr:uid="{00000000-0005-0000-0000-000060470000}"/>
    <cellStyle name="Normal 3 3 2 6 3 2 4" xfId="18263" xr:uid="{00000000-0005-0000-0000-000061470000}"/>
    <cellStyle name="Normal 3 3 2 6 3 3" xfId="18264" xr:uid="{00000000-0005-0000-0000-000062470000}"/>
    <cellStyle name="Normal 3 3 2 6 3 3 2" xfId="18265" xr:uid="{00000000-0005-0000-0000-000063470000}"/>
    <cellStyle name="Normal 3 3 2 6 3 3 2 2" xfId="18266" xr:uid="{00000000-0005-0000-0000-000064470000}"/>
    <cellStyle name="Normal 3 3 2 6 3 3 2 3" xfId="18267" xr:uid="{00000000-0005-0000-0000-000065470000}"/>
    <cellStyle name="Normal 3 3 2 6 3 3 3" xfId="18268" xr:uid="{00000000-0005-0000-0000-000066470000}"/>
    <cellStyle name="Normal 3 3 2 6 3 3 4" xfId="18269" xr:uid="{00000000-0005-0000-0000-000067470000}"/>
    <cellStyle name="Normal 3 3 2 6 3 4" xfId="18270" xr:uid="{00000000-0005-0000-0000-000068470000}"/>
    <cellStyle name="Normal 3 3 2 6 3 4 2" xfId="18271" xr:uid="{00000000-0005-0000-0000-000069470000}"/>
    <cellStyle name="Normal 3 3 2 6 3 4 2 2" xfId="18272" xr:uid="{00000000-0005-0000-0000-00006A470000}"/>
    <cellStyle name="Normal 3 3 2 6 3 4 2 3" xfId="18273" xr:uid="{00000000-0005-0000-0000-00006B470000}"/>
    <cellStyle name="Normal 3 3 2 6 3 4 3" xfId="18274" xr:uid="{00000000-0005-0000-0000-00006C470000}"/>
    <cellStyle name="Normal 3 3 2 6 3 4 4" xfId="18275" xr:uid="{00000000-0005-0000-0000-00006D470000}"/>
    <cellStyle name="Normal 3 3 2 6 3 5" xfId="18276" xr:uid="{00000000-0005-0000-0000-00006E470000}"/>
    <cellStyle name="Normal 3 3 2 6 3 5 2" xfId="18277" xr:uid="{00000000-0005-0000-0000-00006F470000}"/>
    <cellStyle name="Normal 3 3 2 6 3 5 3" xfId="18278" xr:uid="{00000000-0005-0000-0000-000070470000}"/>
    <cellStyle name="Normal 3 3 2 6 3 6" xfId="18279" xr:uid="{00000000-0005-0000-0000-000071470000}"/>
    <cellStyle name="Normal 3 3 2 6 3 6 2" xfId="18280" xr:uid="{00000000-0005-0000-0000-000072470000}"/>
    <cellStyle name="Normal 3 3 2 6 3 6 3" xfId="18281" xr:uid="{00000000-0005-0000-0000-000073470000}"/>
    <cellStyle name="Normal 3 3 2 6 3 7" xfId="18282" xr:uid="{00000000-0005-0000-0000-000074470000}"/>
    <cellStyle name="Normal 3 3 2 6 3 8" xfId="18283" xr:uid="{00000000-0005-0000-0000-000075470000}"/>
    <cellStyle name="Normal 3 3 2 6 3 9" xfId="18284" xr:uid="{00000000-0005-0000-0000-000076470000}"/>
    <cellStyle name="Normal 3 3 2 6 4" xfId="18285" xr:uid="{00000000-0005-0000-0000-000077470000}"/>
    <cellStyle name="Normal 3 3 2 6 4 2" xfId="18286" xr:uid="{00000000-0005-0000-0000-000078470000}"/>
    <cellStyle name="Normal 3 3 2 6 4 2 2" xfId="18287" xr:uid="{00000000-0005-0000-0000-000079470000}"/>
    <cellStyle name="Normal 3 3 2 6 4 2 3" xfId="18288" xr:uid="{00000000-0005-0000-0000-00007A470000}"/>
    <cellStyle name="Normal 3 3 2 6 4 3" xfId="18289" xr:uid="{00000000-0005-0000-0000-00007B470000}"/>
    <cellStyle name="Normal 3 3 2 6 4 4" xfId="18290" xr:uid="{00000000-0005-0000-0000-00007C470000}"/>
    <cellStyle name="Normal 3 3 2 6 5" xfId="18291" xr:uid="{00000000-0005-0000-0000-00007D470000}"/>
    <cellStyle name="Normal 3 3 2 6 5 2" xfId="18292" xr:uid="{00000000-0005-0000-0000-00007E470000}"/>
    <cellStyle name="Normal 3 3 2 6 5 2 2" xfId="18293" xr:uid="{00000000-0005-0000-0000-00007F470000}"/>
    <cellStyle name="Normal 3 3 2 6 5 2 3" xfId="18294" xr:uid="{00000000-0005-0000-0000-000080470000}"/>
    <cellStyle name="Normal 3 3 2 6 5 3" xfId="18295" xr:uid="{00000000-0005-0000-0000-000081470000}"/>
    <cellStyle name="Normal 3 3 2 6 5 4" xfId="18296" xr:uid="{00000000-0005-0000-0000-000082470000}"/>
    <cellStyle name="Normal 3 3 2 6 6" xfId="18297" xr:uid="{00000000-0005-0000-0000-000083470000}"/>
    <cellStyle name="Normal 3 3 2 6 6 2" xfId="18298" xr:uid="{00000000-0005-0000-0000-000084470000}"/>
    <cellStyle name="Normal 3 3 2 6 6 2 2" xfId="18299" xr:uid="{00000000-0005-0000-0000-000085470000}"/>
    <cellStyle name="Normal 3 3 2 6 6 2 3" xfId="18300" xr:uid="{00000000-0005-0000-0000-000086470000}"/>
    <cellStyle name="Normal 3 3 2 6 6 3" xfId="18301" xr:uid="{00000000-0005-0000-0000-000087470000}"/>
    <cellStyle name="Normal 3 3 2 6 6 4" xfId="18302" xr:uid="{00000000-0005-0000-0000-000088470000}"/>
    <cellStyle name="Normal 3 3 2 6 7" xfId="18303" xr:uid="{00000000-0005-0000-0000-000089470000}"/>
    <cellStyle name="Normal 3 3 2 6 7 2" xfId="18304" xr:uid="{00000000-0005-0000-0000-00008A470000}"/>
    <cellStyle name="Normal 3 3 2 6 7 3" xfId="18305" xr:uid="{00000000-0005-0000-0000-00008B470000}"/>
    <cellStyle name="Normal 3 3 2 6 8" xfId="18306" xr:uid="{00000000-0005-0000-0000-00008C470000}"/>
    <cellStyle name="Normal 3 3 2 6 8 2" xfId="18307" xr:uid="{00000000-0005-0000-0000-00008D470000}"/>
    <cellStyle name="Normal 3 3 2 6 8 3" xfId="18308" xr:uid="{00000000-0005-0000-0000-00008E470000}"/>
    <cellStyle name="Normal 3 3 2 6 9" xfId="18309" xr:uid="{00000000-0005-0000-0000-00008F470000}"/>
    <cellStyle name="Normal 3 3 2 7" xfId="18310" xr:uid="{00000000-0005-0000-0000-000090470000}"/>
    <cellStyle name="Normal 3 3 2 7 10" xfId="18311" xr:uid="{00000000-0005-0000-0000-000091470000}"/>
    <cellStyle name="Normal 3 3 2 7 2" xfId="18312" xr:uid="{00000000-0005-0000-0000-000092470000}"/>
    <cellStyle name="Normal 3 3 2 7 2 2" xfId="18313" xr:uid="{00000000-0005-0000-0000-000093470000}"/>
    <cellStyle name="Normal 3 3 2 7 2 2 2" xfId="18314" xr:uid="{00000000-0005-0000-0000-000094470000}"/>
    <cellStyle name="Normal 3 3 2 7 2 2 3" xfId="18315" xr:uid="{00000000-0005-0000-0000-000095470000}"/>
    <cellStyle name="Normal 3 3 2 7 2 3" xfId="18316" xr:uid="{00000000-0005-0000-0000-000096470000}"/>
    <cellStyle name="Normal 3 3 2 7 2 4" xfId="18317" xr:uid="{00000000-0005-0000-0000-000097470000}"/>
    <cellStyle name="Normal 3 3 2 7 3" xfId="18318" xr:uid="{00000000-0005-0000-0000-000098470000}"/>
    <cellStyle name="Normal 3 3 2 7 3 2" xfId="18319" xr:uid="{00000000-0005-0000-0000-000099470000}"/>
    <cellStyle name="Normal 3 3 2 7 3 2 2" xfId="18320" xr:uid="{00000000-0005-0000-0000-00009A470000}"/>
    <cellStyle name="Normal 3 3 2 7 3 2 3" xfId="18321" xr:uid="{00000000-0005-0000-0000-00009B470000}"/>
    <cellStyle name="Normal 3 3 2 7 3 3" xfId="18322" xr:uid="{00000000-0005-0000-0000-00009C470000}"/>
    <cellStyle name="Normal 3 3 2 7 3 4" xfId="18323" xr:uid="{00000000-0005-0000-0000-00009D470000}"/>
    <cellStyle name="Normal 3 3 2 7 4" xfId="18324" xr:uid="{00000000-0005-0000-0000-00009E470000}"/>
    <cellStyle name="Normal 3 3 2 7 4 2" xfId="18325" xr:uid="{00000000-0005-0000-0000-00009F470000}"/>
    <cellStyle name="Normal 3 3 2 7 4 2 2" xfId="18326" xr:uid="{00000000-0005-0000-0000-0000A0470000}"/>
    <cellStyle name="Normal 3 3 2 7 4 2 3" xfId="18327" xr:uid="{00000000-0005-0000-0000-0000A1470000}"/>
    <cellStyle name="Normal 3 3 2 7 4 3" xfId="18328" xr:uid="{00000000-0005-0000-0000-0000A2470000}"/>
    <cellStyle name="Normal 3 3 2 7 4 4" xfId="18329" xr:uid="{00000000-0005-0000-0000-0000A3470000}"/>
    <cellStyle name="Normal 3 3 2 7 5" xfId="18330" xr:uid="{00000000-0005-0000-0000-0000A4470000}"/>
    <cellStyle name="Normal 3 3 2 7 5 2" xfId="18331" xr:uid="{00000000-0005-0000-0000-0000A5470000}"/>
    <cellStyle name="Normal 3 3 2 7 5 2 2" xfId="18332" xr:uid="{00000000-0005-0000-0000-0000A6470000}"/>
    <cellStyle name="Normal 3 3 2 7 5 2 3" xfId="18333" xr:uid="{00000000-0005-0000-0000-0000A7470000}"/>
    <cellStyle name="Normal 3 3 2 7 5 3" xfId="18334" xr:uid="{00000000-0005-0000-0000-0000A8470000}"/>
    <cellStyle name="Normal 3 3 2 7 5 4" xfId="18335" xr:uid="{00000000-0005-0000-0000-0000A9470000}"/>
    <cellStyle name="Normal 3 3 2 7 6" xfId="18336" xr:uid="{00000000-0005-0000-0000-0000AA470000}"/>
    <cellStyle name="Normal 3 3 2 7 6 2" xfId="18337" xr:uid="{00000000-0005-0000-0000-0000AB470000}"/>
    <cellStyle name="Normal 3 3 2 7 6 3" xfId="18338" xr:uid="{00000000-0005-0000-0000-0000AC470000}"/>
    <cellStyle name="Normal 3 3 2 7 7" xfId="18339" xr:uid="{00000000-0005-0000-0000-0000AD470000}"/>
    <cellStyle name="Normal 3 3 2 7 7 2" xfId="18340" xr:uid="{00000000-0005-0000-0000-0000AE470000}"/>
    <cellStyle name="Normal 3 3 2 7 7 3" xfId="18341" xr:uid="{00000000-0005-0000-0000-0000AF470000}"/>
    <cellStyle name="Normal 3 3 2 7 8" xfId="18342" xr:uid="{00000000-0005-0000-0000-0000B0470000}"/>
    <cellStyle name="Normal 3 3 2 7 9" xfId="18343" xr:uid="{00000000-0005-0000-0000-0000B1470000}"/>
    <cellStyle name="Normal 3 3 2 8" xfId="18344" xr:uid="{00000000-0005-0000-0000-0000B2470000}"/>
    <cellStyle name="Normal 3 3 2 8 2" xfId="18345" xr:uid="{00000000-0005-0000-0000-0000B3470000}"/>
    <cellStyle name="Normal 3 3 2 8 2 2" xfId="18346" xr:uid="{00000000-0005-0000-0000-0000B4470000}"/>
    <cellStyle name="Normal 3 3 2 8 2 2 2" xfId="18347" xr:uid="{00000000-0005-0000-0000-0000B5470000}"/>
    <cellStyle name="Normal 3 3 2 8 2 2 3" xfId="18348" xr:uid="{00000000-0005-0000-0000-0000B6470000}"/>
    <cellStyle name="Normal 3 3 2 8 2 3" xfId="18349" xr:uid="{00000000-0005-0000-0000-0000B7470000}"/>
    <cellStyle name="Normal 3 3 2 8 2 4" xfId="18350" xr:uid="{00000000-0005-0000-0000-0000B8470000}"/>
    <cellStyle name="Normal 3 3 2 8 3" xfId="18351" xr:uid="{00000000-0005-0000-0000-0000B9470000}"/>
    <cellStyle name="Normal 3 3 2 8 3 2" xfId="18352" xr:uid="{00000000-0005-0000-0000-0000BA470000}"/>
    <cellStyle name="Normal 3 3 2 8 3 2 2" xfId="18353" xr:uid="{00000000-0005-0000-0000-0000BB470000}"/>
    <cellStyle name="Normal 3 3 2 8 3 2 3" xfId="18354" xr:uid="{00000000-0005-0000-0000-0000BC470000}"/>
    <cellStyle name="Normal 3 3 2 8 3 3" xfId="18355" xr:uid="{00000000-0005-0000-0000-0000BD470000}"/>
    <cellStyle name="Normal 3 3 2 8 3 4" xfId="18356" xr:uid="{00000000-0005-0000-0000-0000BE470000}"/>
    <cellStyle name="Normal 3 3 2 8 4" xfId="18357" xr:uid="{00000000-0005-0000-0000-0000BF470000}"/>
    <cellStyle name="Normal 3 3 2 8 4 2" xfId="18358" xr:uid="{00000000-0005-0000-0000-0000C0470000}"/>
    <cellStyle name="Normal 3 3 2 8 4 2 2" xfId="18359" xr:uid="{00000000-0005-0000-0000-0000C1470000}"/>
    <cellStyle name="Normal 3 3 2 8 4 2 3" xfId="18360" xr:uid="{00000000-0005-0000-0000-0000C2470000}"/>
    <cellStyle name="Normal 3 3 2 8 4 3" xfId="18361" xr:uid="{00000000-0005-0000-0000-0000C3470000}"/>
    <cellStyle name="Normal 3 3 2 8 4 4" xfId="18362" xr:uid="{00000000-0005-0000-0000-0000C4470000}"/>
    <cellStyle name="Normal 3 3 2 8 5" xfId="18363" xr:uid="{00000000-0005-0000-0000-0000C5470000}"/>
    <cellStyle name="Normal 3 3 2 8 5 2" xfId="18364" xr:uid="{00000000-0005-0000-0000-0000C6470000}"/>
    <cellStyle name="Normal 3 3 2 8 5 3" xfId="18365" xr:uid="{00000000-0005-0000-0000-0000C7470000}"/>
    <cellStyle name="Normal 3 3 2 8 6" xfId="18366" xr:uid="{00000000-0005-0000-0000-0000C8470000}"/>
    <cellStyle name="Normal 3 3 2 8 6 2" xfId="18367" xr:uid="{00000000-0005-0000-0000-0000C9470000}"/>
    <cellStyle name="Normal 3 3 2 8 6 3" xfId="18368" xr:uid="{00000000-0005-0000-0000-0000CA470000}"/>
    <cellStyle name="Normal 3 3 2 8 7" xfId="18369" xr:uid="{00000000-0005-0000-0000-0000CB470000}"/>
    <cellStyle name="Normal 3 3 2 8 8" xfId="18370" xr:uid="{00000000-0005-0000-0000-0000CC470000}"/>
    <cellStyle name="Normal 3 3 2 8 9" xfId="18371" xr:uid="{00000000-0005-0000-0000-0000CD470000}"/>
    <cellStyle name="Normal 3 3 2 9" xfId="18372" xr:uid="{00000000-0005-0000-0000-0000CE470000}"/>
    <cellStyle name="Normal 3 3 2 9 2" xfId="18373" xr:uid="{00000000-0005-0000-0000-0000CF470000}"/>
    <cellStyle name="Normal 3 3 2 9 2 2" xfId="18374" xr:uid="{00000000-0005-0000-0000-0000D0470000}"/>
    <cellStyle name="Normal 3 3 2 9 2 3" xfId="18375" xr:uid="{00000000-0005-0000-0000-0000D1470000}"/>
    <cellStyle name="Normal 3 3 2 9 3" xfId="18376" xr:uid="{00000000-0005-0000-0000-0000D2470000}"/>
    <cellStyle name="Normal 3 3 2 9 4" xfId="18377" xr:uid="{00000000-0005-0000-0000-0000D3470000}"/>
    <cellStyle name="Normal 3 3 3" xfId="18378" xr:uid="{00000000-0005-0000-0000-0000D4470000}"/>
    <cellStyle name="Normal 3 3 3 10" xfId="18379" xr:uid="{00000000-0005-0000-0000-0000D5470000}"/>
    <cellStyle name="Normal 3 3 3 10 2" xfId="18380" xr:uid="{00000000-0005-0000-0000-0000D6470000}"/>
    <cellStyle name="Normal 3 3 3 10 2 2" xfId="18381" xr:uid="{00000000-0005-0000-0000-0000D7470000}"/>
    <cellStyle name="Normal 3 3 3 10 2 3" xfId="18382" xr:uid="{00000000-0005-0000-0000-0000D8470000}"/>
    <cellStyle name="Normal 3 3 3 10 3" xfId="18383" xr:uid="{00000000-0005-0000-0000-0000D9470000}"/>
    <cellStyle name="Normal 3 3 3 10 4" xfId="18384" xr:uid="{00000000-0005-0000-0000-0000DA470000}"/>
    <cellStyle name="Normal 3 3 3 11" xfId="18385" xr:uid="{00000000-0005-0000-0000-0000DB470000}"/>
    <cellStyle name="Normal 3 3 3 11 2" xfId="18386" xr:uid="{00000000-0005-0000-0000-0000DC470000}"/>
    <cellStyle name="Normal 3 3 3 11 3" xfId="18387" xr:uid="{00000000-0005-0000-0000-0000DD470000}"/>
    <cellStyle name="Normal 3 3 3 12" xfId="18388" xr:uid="{00000000-0005-0000-0000-0000DE470000}"/>
    <cellStyle name="Normal 3 3 3 12 2" xfId="18389" xr:uid="{00000000-0005-0000-0000-0000DF470000}"/>
    <cellStyle name="Normal 3 3 3 12 3" xfId="18390" xr:uid="{00000000-0005-0000-0000-0000E0470000}"/>
    <cellStyle name="Normal 3 3 3 13" xfId="18391" xr:uid="{00000000-0005-0000-0000-0000E1470000}"/>
    <cellStyle name="Normal 3 3 3 14" xfId="18392" xr:uid="{00000000-0005-0000-0000-0000E2470000}"/>
    <cellStyle name="Normal 3 3 3 15" xfId="18393" xr:uid="{00000000-0005-0000-0000-0000E3470000}"/>
    <cellStyle name="Normal 3 3 3 2" xfId="18394" xr:uid="{00000000-0005-0000-0000-0000E4470000}"/>
    <cellStyle name="Normal 3 3 3 2 10" xfId="18395" xr:uid="{00000000-0005-0000-0000-0000E5470000}"/>
    <cellStyle name="Normal 3 3 3 2 10 2" xfId="18396" xr:uid="{00000000-0005-0000-0000-0000E6470000}"/>
    <cellStyle name="Normal 3 3 3 2 10 3" xfId="18397" xr:uid="{00000000-0005-0000-0000-0000E7470000}"/>
    <cellStyle name="Normal 3 3 3 2 11" xfId="18398" xr:uid="{00000000-0005-0000-0000-0000E8470000}"/>
    <cellStyle name="Normal 3 3 3 2 11 2" xfId="18399" xr:uid="{00000000-0005-0000-0000-0000E9470000}"/>
    <cellStyle name="Normal 3 3 3 2 11 3" xfId="18400" xr:uid="{00000000-0005-0000-0000-0000EA470000}"/>
    <cellStyle name="Normal 3 3 3 2 12" xfId="18401" xr:uid="{00000000-0005-0000-0000-0000EB470000}"/>
    <cellStyle name="Normal 3 3 3 2 13" xfId="18402" xr:uid="{00000000-0005-0000-0000-0000EC470000}"/>
    <cellStyle name="Normal 3 3 3 2 14" xfId="18403" xr:uid="{00000000-0005-0000-0000-0000ED470000}"/>
    <cellStyle name="Normal 3 3 3 2 2" xfId="18404" xr:uid="{00000000-0005-0000-0000-0000EE470000}"/>
    <cellStyle name="Normal 3 3 3 2 2 10" xfId="18405" xr:uid="{00000000-0005-0000-0000-0000EF470000}"/>
    <cellStyle name="Normal 3 3 3 2 2 10 2" xfId="18406" xr:uid="{00000000-0005-0000-0000-0000F0470000}"/>
    <cellStyle name="Normal 3 3 3 2 2 10 3" xfId="18407" xr:uid="{00000000-0005-0000-0000-0000F1470000}"/>
    <cellStyle name="Normal 3 3 3 2 2 11" xfId="18408" xr:uid="{00000000-0005-0000-0000-0000F2470000}"/>
    <cellStyle name="Normal 3 3 3 2 2 12" xfId="18409" xr:uid="{00000000-0005-0000-0000-0000F3470000}"/>
    <cellStyle name="Normal 3 3 3 2 2 13" xfId="18410" xr:uid="{00000000-0005-0000-0000-0000F4470000}"/>
    <cellStyle name="Normal 3 3 3 2 2 2" xfId="18411" xr:uid="{00000000-0005-0000-0000-0000F5470000}"/>
    <cellStyle name="Normal 3 3 3 2 2 2 10" xfId="18412" xr:uid="{00000000-0005-0000-0000-0000F6470000}"/>
    <cellStyle name="Normal 3 3 3 2 2 2 11" xfId="18413" xr:uid="{00000000-0005-0000-0000-0000F7470000}"/>
    <cellStyle name="Normal 3 3 3 2 2 2 2" xfId="18414" xr:uid="{00000000-0005-0000-0000-0000F8470000}"/>
    <cellStyle name="Normal 3 3 3 2 2 2 2 10" xfId="18415" xr:uid="{00000000-0005-0000-0000-0000F9470000}"/>
    <cellStyle name="Normal 3 3 3 2 2 2 2 2" xfId="18416" xr:uid="{00000000-0005-0000-0000-0000FA470000}"/>
    <cellStyle name="Normal 3 3 3 2 2 2 2 2 2" xfId="18417" xr:uid="{00000000-0005-0000-0000-0000FB470000}"/>
    <cellStyle name="Normal 3 3 3 2 2 2 2 2 2 2" xfId="18418" xr:uid="{00000000-0005-0000-0000-0000FC470000}"/>
    <cellStyle name="Normal 3 3 3 2 2 2 2 2 2 3" xfId="18419" xr:uid="{00000000-0005-0000-0000-0000FD470000}"/>
    <cellStyle name="Normal 3 3 3 2 2 2 2 2 3" xfId="18420" xr:uid="{00000000-0005-0000-0000-0000FE470000}"/>
    <cellStyle name="Normal 3 3 3 2 2 2 2 2 4" xfId="18421" xr:uid="{00000000-0005-0000-0000-0000FF470000}"/>
    <cellStyle name="Normal 3 3 3 2 2 2 2 3" xfId="18422" xr:uid="{00000000-0005-0000-0000-000000480000}"/>
    <cellStyle name="Normal 3 3 3 2 2 2 2 3 2" xfId="18423" xr:uid="{00000000-0005-0000-0000-000001480000}"/>
    <cellStyle name="Normal 3 3 3 2 2 2 2 3 2 2" xfId="18424" xr:uid="{00000000-0005-0000-0000-000002480000}"/>
    <cellStyle name="Normal 3 3 3 2 2 2 2 3 2 3" xfId="18425" xr:uid="{00000000-0005-0000-0000-000003480000}"/>
    <cellStyle name="Normal 3 3 3 2 2 2 2 3 3" xfId="18426" xr:uid="{00000000-0005-0000-0000-000004480000}"/>
    <cellStyle name="Normal 3 3 3 2 2 2 2 3 4" xfId="18427" xr:uid="{00000000-0005-0000-0000-000005480000}"/>
    <cellStyle name="Normal 3 3 3 2 2 2 2 4" xfId="18428" xr:uid="{00000000-0005-0000-0000-000006480000}"/>
    <cellStyle name="Normal 3 3 3 2 2 2 2 4 2" xfId="18429" xr:uid="{00000000-0005-0000-0000-000007480000}"/>
    <cellStyle name="Normal 3 3 3 2 2 2 2 4 2 2" xfId="18430" xr:uid="{00000000-0005-0000-0000-000008480000}"/>
    <cellStyle name="Normal 3 3 3 2 2 2 2 4 2 3" xfId="18431" xr:uid="{00000000-0005-0000-0000-000009480000}"/>
    <cellStyle name="Normal 3 3 3 2 2 2 2 4 3" xfId="18432" xr:uid="{00000000-0005-0000-0000-00000A480000}"/>
    <cellStyle name="Normal 3 3 3 2 2 2 2 4 4" xfId="18433" xr:uid="{00000000-0005-0000-0000-00000B480000}"/>
    <cellStyle name="Normal 3 3 3 2 2 2 2 5" xfId="18434" xr:uid="{00000000-0005-0000-0000-00000C480000}"/>
    <cellStyle name="Normal 3 3 3 2 2 2 2 5 2" xfId="18435" xr:uid="{00000000-0005-0000-0000-00000D480000}"/>
    <cellStyle name="Normal 3 3 3 2 2 2 2 5 2 2" xfId="18436" xr:uid="{00000000-0005-0000-0000-00000E480000}"/>
    <cellStyle name="Normal 3 3 3 2 2 2 2 5 2 3" xfId="18437" xr:uid="{00000000-0005-0000-0000-00000F480000}"/>
    <cellStyle name="Normal 3 3 3 2 2 2 2 5 3" xfId="18438" xr:uid="{00000000-0005-0000-0000-000010480000}"/>
    <cellStyle name="Normal 3 3 3 2 2 2 2 5 4" xfId="18439" xr:uid="{00000000-0005-0000-0000-000011480000}"/>
    <cellStyle name="Normal 3 3 3 2 2 2 2 6" xfId="18440" xr:uid="{00000000-0005-0000-0000-000012480000}"/>
    <cellStyle name="Normal 3 3 3 2 2 2 2 6 2" xfId="18441" xr:uid="{00000000-0005-0000-0000-000013480000}"/>
    <cellStyle name="Normal 3 3 3 2 2 2 2 6 3" xfId="18442" xr:uid="{00000000-0005-0000-0000-000014480000}"/>
    <cellStyle name="Normal 3 3 3 2 2 2 2 7" xfId="18443" xr:uid="{00000000-0005-0000-0000-000015480000}"/>
    <cellStyle name="Normal 3 3 3 2 2 2 2 7 2" xfId="18444" xr:uid="{00000000-0005-0000-0000-000016480000}"/>
    <cellStyle name="Normal 3 3 3 2 2 2 2 7 3" xfId="18445" xr:uid="{00000000-0005-0000-0000-000017480000}"/>
    <cellStyle name="Normal 3 3 3 2 2 2 2 8" xfId="18446" xr:uid="{00000000-0005-0000-0000-000018480000}"/>
    <cellStyle name="Normal 3 3 3 2 2 2 2 9" xfId="18447" xr:uid="{00000000-0005-0000-0000-000019480000}"/>
    <cellStyle name="Normal 3 3 3 2 2 2 3" xfId="18448" xr:uid="{00000000-0005-0000-0000-00001A480000}"/>
    <cellStyle name="Normal 3 3 3 2 2 2 3 2" xfId="18449" xr:uid="{00000000-0005-0000-0000-00001B480000}"/>
    <cellStyle name="Normal 3 3 3 2 2 2 3 2 2" xfId="18450" xr:uid="{00000000-0005-0000-0000-00001C480000}"/>
    <cellStyle name="Normal 3 3 3 2 2 2 3 2 2 2" xfId="18451" xr:uid="{00000000-0005-0000-0000-00001D480000}"/>
    <cellStyle name="Normal 3 3 3 2 2 2 3 2 2 3" xfId="18452" xr:uid="{00000000-0005-0000-0000-00001E480000}"/>
    <cellStyle name="Normal 3 3 3 2 2 2 3 2 3" xfId="18453" xr:uid="{00000000-0005-0000-0000-00001F480000}"/>
    <cellStyle name="Normal 3 3 3 2 2 2 3 2 4" xfId="18454" xr:uid="{00000000-0005-0000-0000-000020480000}"/>
    <cellStyle name="Normal 3 3 3 2 2 2 3 3" xfId="18455" xr:uid="{00000000-0005-0000-0000-000021480000}"/>
    <cellStyle name="Normal 3 3 3 2 2 2 3 3 2" xfId="18456" xr:uid="{00000000-0005-0000-0000-000022480000}"/>
    <cellStyle name="Normal 3 3 3 2 2 2 3 3 2 2" xfId="18457" xr:uid="{00000000-0005-0000-0000-000023480000}"/>
    <cellStyle name="Normal 3 3 3 2 2 2 3 3 2 3" xfId="18458" xr:uid="{00000000-0005-0000-0000-000024480000}"/>
    <cellStyle name="Normal 3 3 3 2 2 2 3 3 3" xfId="18459" xr:uid="{00000000-0005-0000-0000-000025480000}"/>
    <cellStyle name="Normal 3 3 3 2 2 2 3 3 4" xfId="18460" xr:uid="{00000000-0005-0000-0000-000026480000}"/>
    <cellStyle name="Normal 3 3 3 2 2 2 3 4" xfId="18461" xr:uid="{00000000-0005-0000-0000-000027480000}"/>
    <cellStyle name="Normal 3 3 3 2 2 2 3 4 2" xfId="18462" xr:uid="{00000000-0005-0000-0000-000028480000}"/>
    <cellStyle name="Normal 3 3 3 2 2 2 3 4 2 2" xfId="18463" xr:uid="{00000000-0005-0000-0000-000029480000}"/>
    <cellStyle name="Normal 3 3 3 2 2 2 3 4 2 3" xfId="18464" xr:uid="{00000000-0005-0000-0000-00002A480000}"/>
    <cellStyle name="Normal 3 3 3 2 2 2 3 4 3" xfId="18465" xr:uid="{00000000-0005-0000-0000-00002B480000}"/>
    <cellStyle name="Normal 3 3 3 2 2 2 3 4 4" xfId="18466" xr:uid="{00000000-0005-0000-0000-00002C480000}"/>
    <cellStyle name="Normal 3 3 3 2 2 2 3 5" xfId="18467" xr:uid="{00000000-0005-0000-0000-00002D480000}"/>
    <cellStyle name="Normal 3 3 3 2 2 2 3 5 2" xfId="18468" xr:uid="{00000000-0005-0000-0000-00002E480000}"/>
    <cellStyle name="Normal 3 3 3 2 2 2 3 5 3" xfId="18469" xr:uid="{00000000-0005-0000-0000-00002F480000}"/>
    <cellStyle name="Normal 3 3 3 2 2 2 3 6" xfId="18470" xr:uid="{00000000-0005-0000-0000-000030480000}"/>
    <cellStyle name="Normal 3 3 3 2 2 2 3 6 2" xfId="18471" xr:uid="{00000000-0005-0000-0000-000031480000}"/>
    <cellStyle name="Normal 3 3 3 2 2 2 3 6 3" xfId="18472" xr:uid="{00000000-0005-0000-0000-000032480000}"/>
    <cellStyle name="Normal 3 3 3 2 2 2 3 7" xfId="18473" xr:uid="{00000000-0005-0000-0000-000033480000}"/>
    <cellStyle name="Normal 3 3 3 2 2 2 3 8" xfId="18474" xr:uid="{00000000-0005-0000-0000-000034480000}"/>
    <cellStyle name="Normal 3 3 3 2 2 2 3 9" xfId="18475" xr:uid="{00000000-0005-0000-0000-000035480000}"/>
    <cellStyle name="Normal 3 3 3 2 2 2 4" xfId="18476" xr:uid="{00000000-0005-0000-0000-000036480000}"/>
    <cellStyle name="Normal 3 3 3 2 2 2 4 2" xfId="18477" xr:uid="{00000000-0005-0000-0000-000037480000}"/>
    <cellStyle name="Normal 3 3 3 2 2 2 4 2 2" xfId="18478" xr:uid="{00000000-0005-0000-0000-000038480000}"/>
    <cellStyle name="Normal 3 3 3 2 2 2 4 2 3" xfId="18479" xr:uid="{00000000-0005-0000-0000-000039480000}"/>
    <cellStyle name="Normal 3 3 3 2 2 2 4 3" xfId="18480" xr:uid="{00000000-0005-0000-0000-00003A480000}"/>
    <cellStyle name="Normal 3 3 3 2 2 2 4 4" xfId="18481" xr:uid="{00000000-0005-0000-0000-00003B480000}"/>
    <cellStyle name="Normal 3 3 3 2 2 2 5" xfId="18482" xr:uid="{00000000-0005-0000-0000-00003C480000}"/>
    <cellStyle name="Normal 3 3 3 2 2 2 5 2" xfId="18483" xr:uid="{00000000-0005-0000-0000-00003D480000}"/>
    <cellStyle name="Normal 3 3 3 2 2 2 5 2 2" xfId="18484" xr:uid="{00000000-0005-0000-0000-00003E480000}"/>
    <cellStyle name="Normal 3 3 3 2 2 2 5 2 3" xfId="18485" xr:uid="{00000000-0005-0000-0000-00003F480000}"/>
    <cellStyle name="Normal 3 3 3 2 2 2 5 3" xfId="18486" xr:uid="{00000000-0005-0000-0000-000040480000}"/>
    <cellStyle name="Normal 3 3 3 2 2 2 5 4" xfId="18487" xr:uid="{00000000-0005-0000-0000-000041480000}"/>
    <cellStyle name="Normal 3 3 3 2 2 2 6" xfId="18488" xr:uid="{00000000-0005-0000-0000-000042480000}"/>
    <cellStyle name="Normal 3 3 3 2 2 2 6 2" xfId="18489" xr:uid="{00000000-0005-0000-0000-000043480000}"/>
    <cellStyle name="Normal 3 3 3 2 2 2 6 2 2" xfId="18490" xr:uid="{00000000-0005-0000-0000-000044480000}"/>
    <cellStyle name="Normal 3 3 3 2 2 2 6 2 3" xfId="18491" xr:uid="{00000000-0005-0000-0000-000045480000}"/>
    <cellStyle name="Normal 3 3 3 2 2 2 6 3" xfId="18492" xr:uid="{00000000-0005-0000-0000-000046480000}"/>
    <cellStyle name="Normal 3 3 3 2 2 2 6 4" xfId="18493" xr:uid="{00000000-0005-0000-0000-000047480000}"/>
    <cellStyle name="Normal 3 3 3 2 2 2 7" xfId="18494" xr:uid="{00000000-0005-0000-0000-000048480000}"/>
    <cellStyle name="Normal 3 3 3 2 2 2 7 2" xfId="18495" xr:uid="{00000000-0005-0000-0000-000049480000}"/>
    <cellStyle name="Normal 3 3 3 2 2 2 7 3" xfId="18496" xr:uid="{00000000-0005-0000-0000-00004A480000}"/>
    <cellStyle name="Normal 3 3 3 2 2 2 8" xfId="18497" xr:uid="{00000000-0005-0000-0000-00004B480000}"/>
    <cellStyle name="Normal 3 3 3 2 2 2 8 2" xfId="18498" xr:uid="{00000000-0005-0000-0000-00004C480000}"/>
    <cellStyle name="Normal 3 3 3 2 2 2 8 3" xfId="18499" xr:uid="{00000000-0005-0000-0000-00004D480000}"/>
    <cellStyle name="Normal 3 3 3 2 2 2 9" xfId="18500" xr:uid="{00000000-0005-0000-0000-00004E480000}"/>
    <cellStyle name="Normal 3 3 3 2 2 3" xfId="18501" xr:uid="{00000000-0005-0000-0000-00004F480000}"/>
    <cellStyle name="Normal 3 3 3 2 2 3 10" xfId="18502" xr:uid="{00000000-0005-0000-0000-000050480000}"/>
    <cellStyle name="Normal 3 3 3 2 2 3 11" xfId="18503" xr:uid="{00000000-0005-0000-0000-000051480000}"/>
    <cellStyle name="Normal 3 3 3 2 2 3 2" xfId="18504" xr:uid="{00000000-0005-0000-0000-000052480000}"/>
    <cellStyle name="Normal 3 3 3 2 2 3 2 10" xfId="18505" xr:uid="{00000000-0005-0000-0000-000053480000}"/>
    <cellStyle name="Normal 3 3 3 2 2 3 2 2" xfId="18506" xr:uid="{00000000-0005-0000-0000-000054480000}"/>
    <cellStyle name="Normal 3 3 3 2 2 3 2 2 2" xfId="18507" xr:uid="{00000000-0005-0000-0000-000055480000}"/>
    <cellStyle name="Normal 3 3 3 2 2 3 2 2 2 2" xfId="18508" xr:uid="{00000000-0005-0000-0000-000056480000}"/>
    <cellStyle name="Normal 3 3 3 2 2 3 2 2 2 3" xfId="18509" xr:uid="{00000000-0005-0000-0000-000057480000}"/>
    <cellStyle name="Normal 3 3 3 2 2 3 2 2 3" xfId="18510" xr:uid="{00000000-0005-0000-0000-000058480000}"/>
    <cellStyle name="Normal 3 3 3 2 2 3 2 2 4" xfId="18511" xr:uid="{00000000-0005-0000-0000-000059480000}"/>
    <cellStyle name="Normal 3 3 3 2 2 3 2 3" xfId="18512" xr:uid="{00000000-0005-0000-0000-00005A480000}"/>
    <cellStyle name="Normal 3 3 3 2 2 3 2 3 2" xfId="18513" xr:uid="{00000000-0005-0000-0000-00005B480000}"/>
    <cellStyle name="Normal 3 3 3 2 2 3 2 3 2 2" xfId="18514" xr:uid="{00000000-0005-0000-0000-00005C480000}"/>
    <cellStyle name="Normal 3 3 3 2 2 3 2 3 2 3" xfId="18515" xr:uid="{00000000-0005-0000-0000-00005D480000}"/>
    <cellStyle name="Normal 3 3 3 2 2 3 2 3 3" xfId="18516" xr:uid="{00000000-0005-0000-0000-00005E480000}"/>
    <cellStyle name="Normal 3 3 3 2 2 3 2 3 4" xfId="18517" xr:uid="{00000000-0005-0000-0000-00005F480000}"/>
    <cellStyle name="Normal 3 3 3 2 2 3 2 4" xfId="18518" xr:uid="{00000000-0005-0000-0000-000060480000}"/>
    <cellStyle name="Normal 3 3 3 2 2 3 2 4 2" xfId="18519" xr:uid="{00000000-0005-0000-0000-000061480000}"/>
    <cellStyle name="Normal 3 3 3 2 2 3 2 4 2 2" xfId="18520" xr:uid="{00000000-0005-0000-0000-000062480000}"/>
    <cellStyle name="Normal 3 3 3 2 2 3 2 4 2 3" xfId="18521" xr:uid="{00000000-0005-0000-0000-000063480000}"/>
    <cellStyle name="Normal 3 3 3 2 2 3 2 4 3" xfId="18522" xr:uid="{00000000-0005-0000-0000-000064480000}"/>
    <cellStyle name="Normal 3 3 3 2 2 3 2 4 4" xfId="18523" xr:uid="{00000000-0005-0000-0000-000065480000}"/>
    <cellStyle name="Normal 3 3 3 2 2 3 2 5" xfId="18524" xr:uid="{00000000-0005-0000-0000-000066480000}"/>
    <cellStyle name="Normal 3 3 3 2 2 3 2 5 2" xfId="18525" xr:uid="{00000000-0005-0000-0000-000067480000}"/>
    <cellStyle name="Normal 3 3 3 2 2 3 2 5 2 2" xfId="18526" xr:uid="{00000000-0005-0000-0000-000068480000}"/>
    <cellStyle name="Normal 3 3 3 2 2 3 2 5 2 3" xfId="18527" xr:uid="{00000000-0005-0000-0000-000069480000}"/>
    <cellStyle name="Normal 3 3 3 2 2 3 2 5 3" xfId="18528" xr:uid="{00000000-0005-0000-0000-00006A480000}"/>
    <cellStyle name="Normal 3 3 3 2 2 3 2 5 4" xfId="18529" xr:uid="{00000000-0005-0000-0000-00006B480000}"/>
    <cellStyle name="Normal 3 3 3 2 2 3 2 6" xfId="18530" xr:uid="{00000000-0005-0000-0000-00006C480000}"/>
    <cellStyle name="Normal 3 3 3 2 2 3 2 6 2" xfId="18531" xr:uid="{00000000-0005-0000-0000-00006D480000}"/>
    <cellStyle name="Normal 3 3 3 2 2 3 2 6 3" xfId="18532" xr:uid="{00000000-0005-0000-0000-00006E480000}"/>
    <cellStyle name="Normal 3 3 3 2 2 3 2 7" xfId="18533" xr:uid="{00000000-0005-0000-0000-00006F480000}"/>
    <cellStyle name="Normal 3 3 3 2 2 3 2 7 2" xfId="18534" xr:uid="{00000000-0005-0000-0000-000070480000}"/>
    <cellStyle name="Normal 3 3 3 2 2 3 2 7 3" xfId="18535" xr:uid="{00000000-0005-0000-0000-000071480000}"/>
    <cellStyle name="Normal 3 3 3 2 2 3 2 8" xfId="18536" xr:uid="{00000000-0005-0000-0000-000072480000}"/>
    <cellStyle name="Normal 3 3 3 2 2 3 2 9" xfId="18537" xr:uid="{00000000-0005-0000-0000-000073480000}"/>
    <cellStyle name="Normal 3 3 3 2 2 3 3" xfId="18538" xr:uid="{00000000-0005-0000-0000-000074480000}"/>
    <cellStyle name="Normal 3 3 3 2 2 3 3 2" xfId="18539" xr:uid="{00000000-0005-0000-0000-000075480000}"/>
    <cellStyle name="Normal 3 3 3 2 2 3 3 2 2" xfId="18540" xr:uid="{00000000-0005-0000-0000-000076480000}"/>
    <cellStyle name="Normal 3 3 3 2 2 3 3 2 2 2" xfId="18541" xr:uid="{00000000-0005-0000-0000-000077480000}"/>
    <cellStyle name="Normal 3 3 3 2 2 3 3 2 2 3" xfId="18542" xr:uid="{00000000-0005-0000-0000-000078480000}"/>
    <cellStyle name="Normal 3 3 3 2 2 3 3 2 3" xfId="18543" xr:uid="{00000000-0005-0000-0000-000079480000}"/>
    <cellStyle name="Normal 3 3 3 2 2 3 3 2 4" xfId="18544" xr:uid="{00000000-0005-0000-0000-00007A480000}"/>
    <cellStyle name="Normal 3 3 3 2 2 3 3 3" xfId="18545" xr:uid="{00000000-0005-0000-0000-00007B480000}"/>
    <cellStyle name="Normal 3 3 3 2 2 3 3 3 2" xfId="18546" xr:uid="{00000000-0005-0000-0000-00007C480000}"/>
    <cellStyle name="Normal 3 3 3 2 2 3 3 3 2 2" xfId="18547" xr:uid="{00000000-0005-0000-0000-00007D480000}"/>
    <cellStyle name="Normal 3 3 3 2 2 3 3 3 2 3" xfId="18548" xr:uid="{00000000-0005-0000-0000-00007E480000}"/>
    <cellStyle name="Normal 3 3 3 2 2 3 3 3 3" xfId="18549" xr:uid="{00000000-0005-0000-0000-00007F480000}"/>
    <cellStyle name="Normal 3 3 3 2 2 3 3 3 4" xfId="18550" xr:uid="{00000000-0005-0000-0000-000080480000}"/>
    <cellStyle name="Normal 3 3 3 2 2 3 3 4" xfId="18551" xr:uid="{00000000-0005-0000-0000-000081480000}"/>
    <cellStyle name="Normal 3 3 3 2 2 3 3 4 2" xfId="18552" xr:uid="{00000000-0005-0000-0000-000082480000}"/>
    <cellStyle name="Normal 3 3 3 2 2 3 3 4 2 2" xfId="18553" xr:uid="{00000000-0005-0000-0000-000083480000}"/>
    <cellStyle name="Normal 3 3 3 2 2 3 3 4 2 3" xfId="18554" xr:uid="{00000000-0005-0000-0000-000084480000}"/>
    <cellStyle name="Normal 3 3 3 2 2 3 3 4 3" xfId="18555" xr:uid="{00000000-0005-0000-0000-000085480000}"/>
    <cellStyle name="Normal 3 3 3 2 2 3 3 4 4" xfId="18556" xr:uid="{00000000-0005-0000-0000-000086480000}"/>
    <cellStyle name="Normal 3 3 3 2 2 3 3 5" xfId="18557" xr:uid="{00000000-0005-0000-0000-000087480000}"/>
    <cellStyle name="Normal 3 3 3 2 2 3 3 5 2" xfId="18558" xr:uid="{00000000-0005-0000-0000-000088480000}"/>
    <cellStyle name="Normal 3 3 3 2 2 3 3 5 3" xfId="18559" xr:uid="{00000000-0005-0000-0000-000089480000}"/>
    <cellStyle name="Normal 3 3 3 2 2 3 3 6" xfId="18560" xr:uid="{00000000-0005-0000-0000-00008A480000}"/>
    <cellStyle name="Normal 3 3 3 2 2 3 3 6 2" xfId="18561" xr:uid="{00000000-0005-0000-0000-00008B480000}"/>
    <cellStyle name="Normal 3 3 3 2 2 3 3 6 3" xfId="18562" xr:uid="{00000000-0005-0000-0000-00008C480000}"/>
    <cellStyle name="Normal 3 3 3 2 2 3 3 7" xfId="18563" xr:uid="{00000000-0005-0000-0000-00008D480000}"/>
    <cellStyle name="Normal 3 3 3 2 2 3 3 8" xfId="18564" xr:uid="{00000000-0005-0000-0000-00008E480000}"/>
    <cellStyle name="Normal 3 3 3 2 2 3 3 9" xfId="18565" xr:uid="{00000000-0005-0000-0000-00008F480000}"/>
    <cellStyle name="Normal 3 3 3 2 2 3 4" xfId="18566" xr:uid="{00000000-0005-0000-0000-000090480000}"/>
    <cellStyle name="Normal 3 3 3 2 2 3 4 2" xfId="18567" xr:uid="{00000000-0005-0000-0000-000091480000}"/>
    <cellStyle name="Normal 3 3 3 2 2 3 4 2 2" xfId="18568" xr:uid="{00000000-0005-0000-0000-000092480000}"/>
    <cellStyle name="Normal 3 3 3 2 2 3 4 2 3" xfId="18569" xr:uid="{00000000-0005-0000-0000-000093480000}"/>
    <cellStyle name="Normal 3 3 3 2 2 3 4 3" xfId="18570" xr:uid="{00000000-0005-0000-0000-000094480000}"/>
    <cellStyle name="Normal 3 3 3 2 2 3 4 4" xfId="18571" xr:uid="{00000000-0005-0000-0000-000095480000}"/>
    <cellStyle name="Normal 3 3 3 2 2 3 5" xfId="18572" xr:uid="{00000000-0005-0000-0000-000096480000}"/>
    <cellStyle name="Normal 3 3 3 2 2 3 5 2" xfId="18573" xr:uid="{00000000-0005-0000-0000-000097480000}"/>
    <cellStyle name="Normal 3 3 3 2 2 3 5 2 2" xfId="18574" xr:uid="{00000000-0005-0000-0000-000098480000}"/>
    <cellStyle name="Normal 3 3 3 2 2 3 5 2 3" xfId="18575" xr:uid="{00000000-0005-0000-0000-000099480000}"/>
    <cellStyle name="Normal 3 3 3 2 2 3 5 3" xfId="18576" xr:uid="{00000000-0005-0000-0000-00009A480000}"/>
    <cellStyle name="Normal 3 3 3 2 2 3 5 4" xfId="18577" xr:uid="{00000000-0005-0000-0000-00009B480000}"/>
    <cellStyle name="Normal 3 3 3 2 2 3 6" xfId="18578" xr:uid="{00000000-0005-0000-0000-00009C480000}"/>
    <cellStyle name="Normal 3 3 3 2 2 3 6 2" xfId="18579" xr:uid="{00000000-0005-0000-0000-00009D480000}"/>
    <cellStyle name="Normal 3 3 3 2 2 3 6 2 2" xfId="18580" xr:uid="{00000000-0005-0000-0000-00009E480000}"/>
    <cellStyle name="Normal 3 3 3 2 2 3 6 2 3" xfId="18581" xr:uid="{00000000-0005-0000-0000-00009F480000}"/>
    <cellStyle name="Normal 3 3 3 2 2 3 6 3" xfId="18582" xr:uid="{00000000-0005-0000-0000-0000A0480000}"/>
    <cellStyle name="Normal 3 3 3 2 2 3 6 4" xfId="18583" xr:uid="{00000000-0005-0000-0000-0000A1480000}"/>
    <cellStyle name="Normal 3 3 3 2 2 3 7" xfId="18584" xr:uid="{00000000-0005-0000-0000-0000A2480000}"/>
    <cellStyle name="Normal 3 3 3 2 2 3 7 2" xfId="18585" xr:uid="{00000000-0005-0000-0000-0000A3480000}"/>
    <cellStyle name="Normal 3 3 3 2 2 3 7 3" xfId="18586" xr:uid="{00000000-0005-0000-0000-0000A4480000}"/>
    <cellStyle name="Normal 3 3 3 2 2 3 8" xfId="18587" xr:uid="{00000000-0005-0000-0000-0000A5480000}"/>
    <cellStyle name="Normal 3 3 3 2 2 3 8 2" xfId="18588" xr:uid="{00000000-0005-0000-0000-0000A6480000}"/>
    <cellStyle name="Normal 3 3 3 2 2 3 8 3" xfId="18589" xr:uid="{00000000-0005-0000-0000-0000A7480000}"/>
    <cellStyle name="Normal 3 3 3 2 2 3 9" xfId="18590" xr:uid="{00000000-0005-0000-0000-0000A8480000}"/>
    <cellStyle name="Normal 3 3 3 2 2 4" xfId="18591" xr:uid="{00000000-0005-0000-0000-0000A9480000}"/>
    <cellStyle name="Normal 3 3 3 2 2 4 10" xfId="18592" xr:uid="{00000000-0005-0000-0000-0000AA480000}"/>
    <cellStyle name="Normal 3 3 3 2 2 4 2" xfId="18593" xr:uid="{00000000-0005-0000-0000-0000AB480000}"/>
    <cellStyle name="Normal 3 3 3 2 2 4 2 2" xfId="18594" xr:uid="{00000000-0005-0000-0000-0000AC480000}"/>
    <cellStyle name="Normal 3 3 3 2 2 4 2 2 2" xfId="18595" xr:uid="{00000000-0005-0000-0000-0000AD480000}"/>
    <cellStyle name="Normal 3 3 3 2 2 4 2 2 3" xfId="18596" xr:uid="{00000000-0005-0000-0000-0000AE480000}"/>
    <cellStyle name="Normal 3 3 3 2 2 4 2 3" xfId="18597" xr:uid="{00000000-0005-0000-0000-0000AF480000}"/>
    <cellStyle name="Normal 3 3 3 2 2 4 2 4" xfId="18598" xr:uid="{00000000-0005-0000-0000-0000B0480000}"/>
    <cellStyle name="Normal 3 3 3 2 2 4 3" xfId="18599" xr:uid="{00000000-0005-0000-0000-0000B1480000}"/>
    <cellStyle name="Normal 3 3 3 2 2 4 3 2" xfId="18600" xr:uid="{00000000-0005-0000-0000-0000B2480000}"/>
    <cellStyle name="Normal 3 3 3 2 2 4 3 2 2" xfId="18601" xr:uid="{00000000-0005-0000-0000-0000B3480000}"/>
    <cellStyle name="Normal 3 3 3 2 2 4 3 2 3" xfId="18602" xr:uid="{00000000-0005-0000-0000-0000B4480000}"/>
    <cellStyle name="Normal 3 3 3 2 2 4 3 3" xfId="18603" xr:uid="{00000000-0005-0000-0000-0000B5480000}"/>
    <cellStyle name="Normal 3 3 3 2 2 4 3 4" xfId="18604" xr:uid="{00000000-0005-0000-0000-0000B6480000}"/>
    <cellStyle name="Normal 3 3 3 2 2 4 4" xfId="18605" xr:uid="{00000000-0005-0000-0000-0000B7480000}"/>
    <cellStyle name="Normal 3 3 3 2 2 4 4 2" xfId="18606" xr:uid="{00000000-0005-0000-0000-0000B8480000}"/>
    <cellStyle name="Normal 3 3 3 2 2 4 4 2 2" xfId="18607" xr:uid="{00000000-0005-0000-0000-0000B9480000}"/>
    <cellStyle name="Normal 3 3 3 2 2 4 4 2 3" xfId="18608" xr:uid="{00000000-0005-0000-0000-0000BA480000}"/>
    <cellStyle name="Normal 3 3 3 2 2 4 4 3" xfId="18609" xr:uid="{00000000-0005-0000-0000-0000BB480000}"/>
    <cellStyle name="Normal 3 3 3 2 2 4 4 4" xfId="18610" xr:uid="{00000000-0005-0000-0000-0000BC480000}"/>
    <cellStyle name="Normal 3 3 3 2 2 4 5" xfId="18611" xr:uid="{00000000-0005-0000-0000-0000BD480000}"/>
    <cellStyle name="Normal 3 3 3 2 2 4 5 2" xfId="18612" xr:uid="{00000000-0005-0000-0000-0000BE480000}"/>
    <cellStyle name="Normal 3 3 3 2 2 4 5 2 2" xfId="18613" xr:uid="{00000000-0005-0000-0000-0000BF480000}"/>
    <cellStyle name="Normal 3 3 3 2 2 4 5 2 3" xfId="18614" xr:uid="{00000000-0005-0000-0000-0000C0480000}"/>
    <cellStyle name="Normal 3 3 3 2 2 4 5 3" xfId="18615" xr:uid="{00000000-0005-0000-0000-0000C1480000}"/>
    <cellStyle name="Normal 3 3 3 2 2 4 5 4" xfId="18616" xr:uid="{00000000-0005-0000-0000-0000C2480000}"/>
    <cellStyle name="Normal 3 3 3 2 2 4 6" xfId="18617" xr:uid="{00000000-0005-0000-0000-0000C3480000}"/>
    <cellStyle name="Normal 3 3 3 2 2 4 6 2" xfId="18618" xr:uid="{00000000-0005-0000-0000-0000C4480000}"/>
    <cellStyle name="Normal 3 3 3 2 2 4 6 3" xfId="18619" xr:uid="{00000000-0005-0000-0000-0000C5480000}"/>
    <cellStyle name="Normal 3 3 3 2 2 4 7" xfId="18620" xr:uid="{00000000-0005-0000-0000-0000C6480000}"/>
    <cellStyle name="Normal 3 3 3 2 2 4 7 2" xfId="18621" xr:uid="{00000000-0005-0000-0000-0000C7480000}"/>
    <cellStyle name="Normal 3 3 3 2 2 4 7 3" xfId="18622" xr:uid="{00000000-0005-0000-0000-0000C8480000}"/>
    <cellStyle name="Normal 3 3 3 2 2 4 8" xfId="18623" xr:uid="{00000000-0005-0000-0000-0000C9480000}"/>
    <cellStyle name="Normal 3 3 3 2 2 4 9" xfId="18624" xr:uid="{00000000-0005-0000-0000-0000CA480000}"/>
    <cellStyle name="Normal 3 3 3 2 2 5" xfId="18625" xr:uid="{00000000-0005-0000-0000-0000CB480000}"/>
    <cellStyle name="Normal 3 3 3 2 2 5 2" xfId="18626" xr:uid="{00000000-0005-0000-0000-0000CC480000}"/>
    <cellStyle name="Normal 3 3 3 2 2 5 2 2" xfId="18627" xr:uid="{00000000-0005-0000-0000-0000CD480000}"/>
    <cellStyle name="Normal 3 3 3 2 2 5 2 2 2" xfId="18628" xr:uid="{00000000-0005-0000-0000-0000CE480000}"/>
    <cellStyle name="Normal 3 3 3 2 2 5 2 2 3" xfId="18629" xr:uid="{00000000-0005-0000-0000-0000CF480000}"/>
    <cellStyle name="Normal 3 3 3 2 2 5 2 3" xfId="18630" xr:uid="{00000000-0005-0000-0000-0000D0480000}"/>
    <cellStyle name="Normal 3 3 3 2 2 5 2 4" xfId="18631" xr:uid="{00000000-0005-0000-0000-0000D1480000}"/>
    <cellStyle name="Normal 3 3 3 2 2 5 3" xfId="18632" xr:uid="{00000000-0005-0000-0000-0000D2480000}"/>
    <cellStyle name="Normal 3 3 3 2 2 5 3 2" xfId="18633" xr:uid="{00000000-0005-0000-0000-0000D3480000}"/>
    <cellStyle name="Normal 3 3 3 2 2 5 3 2 2" xfId="18634" xr:uid="{00000000-0005-0000-0000-0000D4480000}"/>
    <cellStyle name="Normal 3 3 3 2 2 5 3 2 3" xfId="18635" xr:uid="{00000000-0005-0000-0000-0000D5480000}"/>
    <cellStyle name="Normal 3 3 3 2 2 5 3 3" xfId="18636" xr:uid="{00000000-0005-0000-0000-0000D6480000}"/>
    <cellStyle name="Normal 3 3 3 2 2 5 3 4" xfId="18637" xr:uid="{00000000-0005-0000-0000-0000D7480000}"/>
    <cellStyle name="Normal 3 3 3 2 2 5 4" xfId="18638" xr:uid="{00000000-0005-0000-0000-0000D8480000}"/>
    <cellStyle name="Normal 3 3 3 2 2 5 4 2" xfId="18639" xr:uid="{00000000-0005-0000-0000-0000D9480000}"/>
    <cellStyle name="Normal 3 3 3 2 2 5 4 2 2" xfId="18640" xr:uid="{00000000-0005-0000-0000-0000DA480000}"/>
    <cellStyle name="Normal 3 3 3 2 2 5 4 2 3" xfId="18641" xr:uid="{00000000-0005-0000-0000-0000DB480000}"/>
    <cellStyle name="Normal 3 3 3 2 2 5 4 3" xfId="18642" xr:uid="{00000000-0005-0000-0000-0000DC480000}"/>
    <cellStyle name="Normal 3 3 3 2 2 5 4 4" xfId="18643" xr:uid="{00000000-0005-0000-0000-0000DD480000}"/>
    <cellStyle name="Normal 3 3 3 2 2 5 5" xfId="18644" xr:uid="{00000000-0005-0000-0000-0000DE480000}"/>
    <cellStyle name="Normal 3 3 3 2 2 5 5 2" xfId="18645" xr:uid="{00000000-0005-0000-0000-0000DF480000}"/>
    <cellStyle name="Normal 3 3 3 2 2 5 5 3" xfId="18646" xr:uid="{00000000-0005-0000-0000-0000E0480000}"/>
    <cellStyle name="Normal 3 3 3 2 2 5 6" xfId="18647" xr:uid="{00000000-0005-0000-0000-0000E1480000}"/>
    <cellStyle name="Normal 3 3 3 2 2 5 6 2" xfId="18648" xr:uid="{00000000-0005-0000-0000-0000E2480000}"/>
    <cellStyle name="Normal 3 3 3 2 2 5 6 3" xfId="18649" xr:uid="{00000000-0005-0000-0000-0000E3480000}"/>
    <cellStyle name="Normal 3 3 3 2 2 5 7" xfId="18650" xr:uid="{00000000-0005-0000-0000-0000E4480000}"/>
    <cellStyle name="Normal 3 3 3 2 2 5 8" xfId="18651" xr:uid="{00000000-0005-0000-0000-0000E5480000}"/>
    <cellStyle name="Normal 3 3 3 2 2 5 9" xfId="18652" xr:uid="{00000000-0005-0000-0000-0000E6480000}"/>
    <cellStyle name="Normal 3 3 3 2 2 6" xfId="18653" xr:uid="{00000000-0005-0000-0000-0000E7480000}"/>
    <cellStyle name="Normal 3 3 3 2 2 6 2" xfId="18654" xr:uid="{00000000-0005-0000-0000-0000E8480000}"/>
    <cellStyle name="Normal 3 3 3 2 2 6 2 2" xfId="18655" xr:uid="{00000000-0005-0000-0000-0000E9480000}"/>
    <cellStyle name="Normal 3 3 3 2 2 6 2 3" xfId="18656" xr:uid="{00000000-0005-0000-0000-0000EA480000}"/>
    <cellStyle name="Normal 3 3 3 2 2 6 3" xfId="18657" xr:uid="{00000000-0005-0000-0000-0000EB480000}"/>
    <cellStyle name="Normal 3 3 3 2 2 6 4" xfId="18658" xr:uid="{00000000-0005-0000-0000-0000EC480000}"/>
    <cellStyle name="Normal 3 3 3 2 2 7" xfId="18659" xr:uid="{00000000-0005-0000-0000-0000ED480000}"/>
    <cellStyle name="Normal 3 3 3 2 2 7 2" xfId="18660" xr:uid="{00000000-0005-0000-0000-0000EE480000}"/>
    <cellStyle name="Normal 3 3 3 2 2 7 2 2" xfId="18661" xr:uid="{00000000-0005-0000-0000-0000EF480000}"/>
    <cellStyle name="Normal 3 3 3 2 2 7 2 3" xfId="18662" xr:uid="{00000000-0005-0000-0000-0000F0480000}"/>
    <cellStyle name="Normal 3 3 3 2 2 7 3" xfId="18663" xr:uid="{00000000-0005-0000-0000-0000F1480000}"/>
    <cellStyle name="Normal 3 3 3 2 2 7 4" xfId="18664" xr:uid="{00000000-0005-0000-0000-0000F2480000}"/>
    <cellStyle name="Normal 3 3 3 2 2 8" xfId="18665" xr:uid="{00000000-0005-0000-0000-0000F3480000}"/>
    <cellStyle name="Normal 3 3 3 2 2 8 2" xfId="18666" xr:uid="{00000000-0005-0000-0000-0000F4480000}"/>
    <cellStyle name="Normal 3 3 3 2 2 8 2 2" xfId="18667" xr:uid="{00000000-0005-0000-0000-0000F5480000}"/>
    <cellStyle name="Normal 3 3 3 2 2 8 2 3" xfId="18668" xr:uid="{00000000-0005-0000-0000-0000F6480000}"/>
    <cellStyle name="Normal 3 3 3 2 2 8 3" xfId="18669" xr:uid="{00000000-0005-0000-0000-0000F7480000}"/>
    <cellStyle name="Normal 3 3 3 2 2 8 4" xfId="18670" xr:uid="{00000000-0005-0000-0000-0000F8480000}"/>
    <cellStyle name="Normal 3 3 3 2 2 9" xfId="18671" xr:uid="{00000000-0005-0000-0000-0000F9480000}"/>
    <cellStyle name="Normal 3 3 3 2 2 9 2" xfId="18672" xr:uid="{00000000-0005-0000-0000-0000FA480000}"/>
    <cellStyle name="Normal 3 3 3 2 2 9 3" xfId="18673" xr:uid="{00000000-0005-0000-0000-0000FB480000}"/>
    <cellStyle name="Normal 3 3 3 2 3" xfId="18674" xr:uid="{00000000-0005-0000-0000-0000FC480000}"/>
    <cellStyle name="Normal 3 3 3 2 3 10" xfId="18675" xr:uid="{00000000-0005-0000-0000-0000FD480000}"/>
    <cellStyle name="Normal 3 3 3 2 3 11" xfId="18676" xr:uid="{00000000-0005-0000-0000-0000FE480000}"/>
    <cellStyle name="Normal 3 3 3 2 3 2" xfId="18677" xr:uid="{00000000-0005-0000-0000-0000FF480000}"/>
    <cellStyle name="Normal 3 3 3 2 3 2 10" xfId="18678" xr:uid="{00000000-0005-0000-0000-000000490000}"/>
    <cellStyle name="Normal 3 3 3 2 3 2 2" xfId="18679" xr:uid="{00000000-0005-0000-0000-000001490000}"/>
    <cellStyle name="Normal 3 3 3 2 3 2 2 2" xfId="18680" xr:uid="{00000000-0005-0000-0000-000002490000}"/>
    <cellStyle name="Normal 3 3 3 2 3 2 2 2 2" xfId="18681" xr:uid="{00000000-0005-0000-0000-000003490000}"/>
    <cellStyle name="Normal 3 3 3 2 3 2 2 2 3" xfId="18682" xr:uid="{00000000-0005-0000-0000-000004490000}"/>
    <cellStyle name="Normal 3 3 3 2 3 2 2 3" xfId="18683" xr:uid="{00000000-0005-0000-0000-000005490000}"/>
    <cellStyle name="Normal 3 3 3 2 3 2 2 4" xfId="18684" xr:uid="{00000000-0005-0000-0000-000006490000}"/>
    <cellStyle name="Normal 3 3 3 2 3 2 3" xfId="18685" xr:uid="{00000000-0005-0000-0000-000007490000}"/>
    <cellStyle name="Normal 3 3 3 2 3 2 3 2" xfId="18686" xr:uid="{00000000-0005-0000-0000-000008490000}"/>
    <cellStyle name="Normal 3 3 3 2 3 2 3 2 2" xfId="18687" xr:uid="{00000000-0005-0000-0000-000009490000}"/>
    <cellStyle name="Normal 3 3 3 2 3 2 3 2 3" xfId="18688" xr:uid="{00000000-0005-0000-0000-00000A490000}"/>
    <cellStyle name="Normal 3 3 3 2 3 2 3 3" xfId="18689" xr:uid="{00000000-0005-0000-0000-00000B490000}"/>
    <cellStyle name="Normal 3 3 3 2 3 2 3 4" xfId="18690" xr:uid="{00000000-0005-0000-0000-00000C490000}"/>
    <cellStyle name="Normal 3 3 3 2 3 2 4" xfId="18691" xr:uid="{00000000-0005-0000-0000-00000D490000}"/>
    <cellStyle name="Normal 3 3 3 2 3 2 4 2" xfId="18692" xr:uid="{00000000-0005-0000-0000-00000E490000}"/>
    <cellStyle name="Normal 3 3 3 2 3 2 4 2 2" xfId="18693" xr:uid="{00000000-0005-0000-0000-00000F490000}"/>
    <cellStyle name="Normal 3 3 3 2 3 2 4 2 3" xfId="18694" xr:uid="{00000000-0005-0000-0000-000010490000}"/>
    <cellStyle name="Normal 3 3 3 2 3 2 4 3" xfId="18695" xr:uid="{00000000-0005-0000-0000-000011490000}"/>
    <cellStyle name="Normal 3 3 3 2 3 2 4 4" xfId="18696" xr:uid="{00000000-0005-0000-0000-000012490000}"/>
    <cellStyle name="Normal 3 3 3 2 3 2 5" xfId="18697" xr:uid="{00000000-0005-0000-0000-000013490000}"/>
    <cellStyle name="Normal 3 3 3 2 3 2 5 2" xfId="18698" xr:uid="{00000000-0005-0000-0000-000014490000}"/>
    <cellStyle name="Normal 3 3 3 2 3 2 5 2 2" xfId="18699" xr:uid="{00000000-0005-0000-0000-000015490000}"/>
    <cellStyle name="Normal 3 3 3 2 3 2 5 2 3" xfId="18700" xr:uid="{00000000-0005-0000-0000-000016490000}"/>
    <cellStyle name="Normal 3 3 3 2 3 2 5 3" xfId="18701" xr:uid="{00000000-0005-0000-0000-000017490000}"/>
    <cellStyle name="Normal 3 3 3 2 3 2 5 4" xfId="18702" xr:uid="{00000000-0005-0000-0000-000018490000}"/>
    <cellStyle name="Normal 3 3 3 2 3 2 6" xfId="18703" xr:uid="{00000000-0005-0000-0000-000019490000}"/>
    <cellStyle name="Normal 3 3 3 2 3 2 6 2" xfId="18704" xr:uid="{00000000-0005-0000-0000-00001A490000}"/>
    <cellStyle name="Normal 3 3 3 2 3 2 6 3" xfId="18705" xr:uid="{00000000-0005-0000-0000-00001B490000}"/>
    <cellStyle name="Normal 3 3 3 2 3 2 7" xfId="18706" xr:uid="{00000000-0005-0000-0000-00001C490000}"/>
    <cellStyle name="Normal 3 3 3 2 3 2 7 2" xfId="18707" xr:uid="{00000000-0005-0000-0000-00001D490000}"/>
    <cellStyle name="Normal 3 3 3 2 3 2 7 3" xfId="18708" xr:uid="{00000000-0005-0000-0000-00001E490000}"/>
    <cellStyle name="Normal 3 3 3 2 3 2 8" xfId="18709" xr:uid="{00000000-0005-0000-0000-00001F490000}"/>
    <cellStyle name="Normal 3 3 3 2 3 2 9" xfId="18710" xr:uid="{00000000-0005-0000-0000-000020490000}"/>
    <cellStyle name="Normal 3 3 3 2 3 3" xfId="18711" xr:uid="{00000000-0005-0000-0000-000021490000}"/>
    <cellStyle name="Normal 3 3 3 2 3 3 2" xfId="18712" xr:uid="{00000000-0005-0000-0000-000022490000}"/>
    <cellStyle name="Normal 3 3 3 2 3 3 2 2" xfId="18713" xr:uid="{00000000-0005-0000-0000-000023490000}"/>
    <cellStyle name="Normal 3 3 3 2 3 3 2 2 2" xfId="18714" xr:uid="{00000000-0005-0000-0000-000024490000}"/>
    <cellStyle name="Normal 3 3 3 2 3 3 2 2 3" xfId="18715" xr:uid="{00000000-0005-0000-0000-000025490000}"/>
    <cellStyle name="Normal 3 3 3 2 3 3 2 3" xfId="18716" xr:uid="{00000000-0005-0000-0000-000026490000}"/>
    <cellStyle name="Normal 3 3 3 2 3 3 2 4" xfId="18717" xr:uid="{00000000-0005-0000-0000-000027490000}"/>
    <cellStyle name="Normal 3 3 3 2 3 3 3" xfId="18718" xr:uid="{00000000-0005-0000-0000-000028490000}"/>
    <cellStyle name="Normal 3 3 3 2 3 3 3 2" xfId="18719" xr:uid="{00000000-0005-0000-0000-000029490000}"/>
    <cellStyle name="Normal 3 3 3 2 3 3 3 2 2" xfId="18720" xr:uid="{00000000-0005-0000-0000-00002A490000}"/>
    <cellStyle name="Normal 3 3 3 2 3 3 3 2 3" xfId="18721" xr:uid="{00000000-0005-0000-0000-00002B490000}"/>
    <cellStyle name="Normal 3 3 3 2 3 3 3 3" xfId="18722" xr:uid="{00000000-0005-0000-0000-00002C490000}"/>
    <cellStyle name="Normal 3 3 3 2 3 3 3 4" xfId="18723" xr:uid="{00000000-0005-0000-0000-00002D490000}"/>
    <cellStyle name="Normal 3 3 3 2 3 3 4" xfId="18724" xr:uid="{00000000-0005-0000-0000-00002E490000}"/>
    <cellStyle name="Normal 3 3 3 2 3 3 4 2" xfId="18725" xr:uid="{00000000-0005-0000-0000-00002F490000}"/>
    <cellStyle name="Normal 3 3 3 2 3 3 4 2 2" xfId="18726" xr:uid="{00000000-0005-0000-0000-000030490000}"/>
    <cellStyle name="Normal 3 3 3 2 3 3 4 2 3" xfId="18727" xr:uid="{00000000-0005-0000-0000-000031490000}"/>
    <cellStyle name="Normal 3 3 3 2 3 3 4 3" xfId="18728" xr:uid="{00000000-0005-0000-0000-000032490000}"/>
    <cellStyle name="Normal 3 3 3 2 3 3 4 4" xfId="18729" xr:uid="{00000000-0005-0000-0000-000033490000}"/>
    <cellStyle name="Normal 3 3 3 2 3 3 5" xfId="18730" xr:uid="{00000000-0005-0000-0000-000034490000}"/>
    <cellStyle name="Normal 3 3 3 2 3 3 5 2" xfId="18731" xr:uid="{00000000-0005-0000-0000-000035490000}"/>
    <cellStyle name="Normal 3 3 3 2 3 3 5 3" xfId="18732" xr:uid="{00000000-0005-0000-0000-000036490000}"/>
    <cellStyle name="Normal 3 3 3 2 3 3 6" xfId="18733" xr:uid="{00000000-0005-0000-0000-000037490000}"/>
    <cellStyle name="Normal 3 3 3 2 3 3 6 2" xfId="18734" xr:uid="{00000000-0005-0000-0000-000038490000}"/>
    <cellStyle name="Normal 3 3 3 2 3 3 6 3" xfId="18735" xr:uid="{00000000-0005-0000-0000-000039490000}"/>
    <cellStyle name="Normal 3 3 3 2 3 3 7" xfId="18736" xr:uid="{00000000-0005-0000-0000-00003A490000}"/>
    <cellStyle name="Normal 3 3 3 2 3 3 8" xfId="18737" xr:uid="{00000000-0005-0000-0000-00003B490000}"/>
    <cellStyle name="Normal 3 3 3 2 3 3 9" xfId="18738" xr:uid="{00000000-0005-0000-0000-00003C490000}"/>
    <cellStyle name="Normal 3 3 3 2 3 4" xfId="18739" xr:uid="{00000000-0005-0000-0000-00003D490000}"/>
    <cellStyle name="Normal 3 3 3 2 3 4 2" xfId="18740" xr:uid="{00000000-0005-0000-0000-00003E490000}"/>
    <cellStyle name="Normal 3 3 3 2 3 4 2 2" xfId="18741" xr:uid="{00000000-0005-0000-0000-00003F490000}"/>
    <cellStyle name="Normal 3 3 3 2 3 4 2 3" xfId="18742" xr:uid="{00000000-0005-0000-0000-000040490000}"/>
    <cellStyle name="Normal 3 3 3 2 3 4 3" xfId="18743" xr:uid="{00000000-0005-0000-0000-000041490000}"/>
    <cellStyle name="Normal 3 3 3 2 3 4 4" xfId="18744" xr:uid="{00000000-0005-0000-0000-000042490000}"/>
    <cellStyle name="Normal 3 3 3 2 3 5" xfId="18745" xr:uid="{00000000-0005-0000-0000-000043490000}"/>
    <cellStyle name="Normal 3 3 3 2 3 5 2" xfId="18746" xr:uid="{00000000-0005-0000-0000-000044490000}"/>
    <cellStyle name="Normal 3 3 3 2 3 5 2 2" xfId="18747" xr:uid="{00000000-0005-0000-0000-000045490000}"/>
    <cellStyle name="Normal 3 3 3 2 3 5 2 3" xfId="18748" xr:uid="{00000000-0005-0000-0000-000046490000}"/>
    <cellStyle name="Normal 3 3 3 2 3 5 3" xfId="18749" xr:uid="{00000000-0005-0000-0000-000047490000}"/>
    <cellStyle name="Normal 3 3 3 2 3 5 4" xfId="18750" xr:uid="{00000000-0005-0000-0000-000048490000}"/>
    <cellStyle name="Normal 3 3 3 2 3 6" xfId="18751" xr:uid="{00000000-0005-0000-0000-000049490000}"/>
    <cellStyle name="Normal 3 3 3 2 3 6 2" xfId="18752" xr:uid="{00000000-0005-0000-0000-00004A490000}"/>
    <cellStyle name="Normal 3 3 3 2 3 6 2 2" xfId="18753" xr:uid="{00000000-0005-0000-0000-00004B490000}"/>
    <cellStyle name="Normal 3 3 3 2 3 6 2 3" xfId="18754" xr:uid="{00000000-0005-0000-0000-00004C490000}"/>
    <cellStyle name="Normal 3 3 3 2 3 6 3" xfId="18755" xr:uid="{00000000-0005-0000-0000-00004D490000}"/>
    <cellStyle name="Normal 3 3 3 2 3 6 4" xfId="18756" xr:uid="{00000000-0005-0000-0000-00004E490000}"/>
    <cellStyle name="Normal 3 3 3 2 3 7" xfId="18757" xr:uid="{00000000-0005-0000-0000-00004F490000}"/>
    <cellStyle name="Normal 3 3 3 2 3 7 2" xfId="18758" xr:uid="{00000000-0005-0000-0000-000050490000}"/>
    <cellStyle name="Normal 3 3 3 2 3 7 3" xfId="18759" xr:uid="{00000000-0005-0000-0000-000051490000}"/>
    <cellStyle name="Normal 3 3 3 2 3 8" xfId="18760" xr:uid="{00000000-0005-0000-0000-000052490000}"/>
    <cellStyle name="Normal 3 3 3 2 3 8 2" xfId="18761" xr:uid="{00000000-0005-0000-0000-000053490000}"/>
    <cellStyle name="Normal 3 3 3 2 3 8 3" xfId="18762" xr:uid="{00000000-0005-0000-0000-000054490000}"/>
    <cellStyle name="Normal 3 3 3 2 3 9" xfId="18763" xr:uid="{00000000-0005-0000-0000-000055490000}"/>
    <cellStyle name="Normal 3 3 3 2 4" xfId="18764" xr:uid="{00000000-0005-0000-0000-000056490000}"/>
    <cellStyle name="Normal 3 3 3 2 4 10" xfId="18765" xr:uid="{00000000-0005-0000-0000-000057490000}"/>
    <cellStyle name="Normal 3 3 3 2 4 11" xfId="18766" xr:uid="{00000000-0005-0000-0000-000058490000}"/>
    <cellStyle name="Normal 3 3 3 2 4 2" xfId="18767" xr:uid="{00000000-0005-0000-0000-000059490000}"/>
    <cellStyle name="Normal 3 3 3 2 4 2 10" xfId="18768" xr:uid="{00000000-0005-0000-0000-00005A490000}"/>
    <cellStyle name="Normal 3 3 3 2 4 2 2" xfId="18769" xr:uid="{00000000-0005-0000-0000-00005B490000}"/>
    <cellStyle name="Normal 3 3 3 2 4 2 2 2" xfId="18770" xr:uid="{00000000-0005-0000-0000-00005C490000}"/>
    <cellStyle name="Normal 3 3 3 2 4 2 2 2 2" xfId="18771" xr:uid="{00000000-0005-0000-0000-00005D490000}"/>
    <cellStyle name="Normal 3 3 3 2 4 2 2 2 3" xfId="18772" xr:uid="{00000000-0005-0000-0000-00005E490000}"/>
    <cellStyle name="Normal 3 3 3 2 4 2 2 3" xfId="18773" xr:uid="{00000000-0005-0000-0000-00005F490000}"/>
    <cellStyle name="Normal 3 3 3 2 4 2 2 4" xfId="18774" xr:uid="{00000000-0005-0000-0000-000060490000}"/>
    <cellStyle name="Normal 3 3 3 2 4 2 3" xfId="18775" xr:uid="{00000000-0005-0000-0000-000061490000}"/>
    <cellStyle name="Normal 3 3 3 2 4 2 3 2" xfId="18776" xr:uid="{00000000-0005-0000-0000-000062490000}"/>
    <cellStyle name="Normal 3 3 3 2 4 2 3 2 2" xfId="18777" xr:uid="{00000000-0005-0000-0000-000063490000}"/>
    <cellStyle name="Normal 3 3 3 2 4 2 3 2 3" xfId="18778" xr:uid="{00000000-0005-0000-0000-000064490000}"/>
    <cellStyle name="Normal 3 3 3 2 4 2 3 3" xfId="18779" xr:uid="{00000000-0005-0000-0000-000065490000}"/>
    <cellStyle name="Normal 3 3 3 2 4 2 3 4" xfId="18780" xr:uid="{00000000-0005-0000-0000-000066490000}"/>
    <cellStyle name="Normal 3 3 3 2 4 2 4" xfId="18781" xr:uid="{00000000-0005-0000-0000-000067490000}"/>
    <cellStyle name="Normal 3 3 3 2 4 2 4 2" xfId="18782" xr:uid="{00000000-0005-0000-0000-000068490000}"/>
    <cellStyle name="Normal 3 3 3 2 4 2 4 2 2" xfId="18783" xr:uid="{00000000-0005-0000-0000-000069490000}"/>
    <cellStyle name="Normal 3 3 3 2 4 2 4 2 3" xfId="18784" xr:uid="{00000000-0005-0000-0000-00006A490000}"/>
    <cellStyle name="Normal 3 3 3 2 4 2 4 3" xfId="18785" xr:uid="{00000000-0005-0000-0000-00006B490000}"/>
    <cellStyle name="Normal 3 3 3 2 4 2 4 4" xfId="18786" xr:uid="{00000000-0005-0000-0000-00006C490000}"/>
    <cellStyle name="Normal 3 3 3 2 4 2 5" xfId="18787" xr:uid="{00000000-0005-0000-0000-00006D490000}"/>
    <cellStyle name="Normal 3 3 3 2 4 2 5 2" xfId="18788" xr:uid="{00000000-0005-0000-0000-00006E490000}"/>
    <cellStyle name="Normal 3 3 3 2 4 2 5 2 2" xfId="18789" xr:uid="{00000000-0005-0000-0000-00006F490000}"/>
    <cellStyle name="Normal 3 3 3 2 4 2 5 2 3" xfId="18790" xr:uid="{00000000-0005-0000-0000-000070490000}"/>
    <cellStyle name="Normal 3 3 3 2 4 2 5 3" xfId="18791" xr:uid="{00000000-0005-0000-0000-000071490000}"/>
    <cellStyle name="Normal 3 3 3 2 4 2 5 4" xfId="18792" xr:uid="{00000000-0005-0000-0000-000072490000}"/>
    <cellStyle name="Normal 3 3 3 2 4 2 6" xfId="18793" xr:uid="{00000000-0005-0000-0000-000073490000}"/>
    <cellStyle name="Normal 3 3 3 2 4 2 6 2" xfId="18794" xr:uid="{00000000-0005-0000-0000-000074490000}"/>
    <cellStyle name="Normal 3 3 3 2 4 2 6 3" xfId="18795" xr:uid="{00000000-0005-0000-0000-000075490000}"/>
    <cellStyle name="Normal 3 3 3 2 4 2 7" xfId="18796" xr:uid="{00000000-0005-0000-0000-000076490000}"/>
    <cellStyle name="Normal 3 3 3 2 4 2 7 2" xfId="18797" xr:uid="{00000000-0005-0000-0000-000077490000}"/>
    <cellStyle name="Normal 3 3 3 2 4 2 7 3" xfId="18798" xr:uid="{00000000-0005-0000-0000-000078490000}"/>
    <cellStyle name="Normal 3 3 3 2 4 2 8" xfId="18799" xr:uid="{00000000-0005-0000-0000-000079490000}"/>
    <cellStyle name="Normal 3 3 3 2 4 2 9" xfId="18800" xr:uid="{00000000-0005-0000-0000-00007A490000}"/>
    <cellStyle name="Normal 3 3 3 2 4 3" xfId="18801" xr:uid="{00000000-0005-0000-0000-00007B490000}"/>
    <cellStyle name="Normal 3 3 3 2 4 3 2" xfId="18802" xr:uid="{00000000-0005-0000-0000-00007C490000}"/>
    <cellStyle name="Normal 3 3 3 2 4 3 2 2" xfId="18803" xr:uid="{00000000-0005-0000-0000-00007D490000}"/>
    <cellStyle name="Normal 3 3 3 2 4 3 2 2 2" xfId="18804" xr:uid="{00000000-0005-0000-0000-00007E490000}"/>
    <cellStyle name="Normal 3 3 3 2 4 3 2 2 3" xfId="18805" xr:uid="{00000000-0005-0000-0000-00007F490000}"/>
    <cellStyle name="Normal 3 3 3 2 4 3 2 3" xfId="18806" xr:uid="{00000000-0005-0000-0000-000080490000}"/>
    <cellStyle name="Normal 3 3 3 2 4 3 2 4" xfId="18807" xr:uid="{00000000-0005-0000-0000-000081490000}"/>
    <cellStyle name="Normal 3 3 3 2 4 3 3" xfId="18808" xr:uid="{00000000-0005-0000-0000-000082490000}"/>
    <cellStyle name="Normal 3 3 3 2 4 3 3 2" xfId="18809" xr:uid="{00000000-0005-0000-0000-000083490000}"/>
    <cellStyle name="Normal 3 3 3 2 4 3 3 2 2" xfId="18810" xr:uid="{00000000-0005-0000-0000-000084490000}"/>
    <cellStyle name="Normal 3 3 3 2 4 3 3 2 3" xfId="18811" xr:uid="{00000000-0005-0000-0000-000085490000}"/>
    <cellStyle name="Normal 3 3 3 2 4 3 3 3" xfId="18812" xr:uid="{00000000-0005-0000-0000-000086490000}"/>
    <cellStyle name="Normal 3 3 3 2 4 3 3 4" xfId="18813" xr:uid="{00000000-0005-0000-0000-000087490000}"/>
    <cellStyle name="Normal 3 3 3 2 4 3 4" xfId="18814" xr:uid="{00000000-0005-0000-0000-000088490000}"/>
    <cellStyle name="Normal 3 3 3 2 4 3 4 2" xfId="18815" xr:uid="{00000000-0005-0000-0000-000089490000}"/>
    <cellStyle name="Normal 3 3 3 2 4 3 4 2 2" xfId="18816" xr:uid="{00000000-0005-0000-0000-00008A490000}"/>
    <cellStyle name="Normal 3 3 3 2 4 3 4 2 3" xfId="18817" xr:uid="{00000000-0005-0000-0000-00008B490000}"/>
    <cellStyle name="Normal 3 3 3 2 4 3 4 3" xfId="18818" xr:uid="{00000000-0005-0000-0000-00008C490000}"/>
    <cellStyle name="Normal 3 3 3 2 4 3 4 4" xfId="18819" xr:uid="{00000000-0005-0000-0000-00008D490000}"/>
    <cellStyle name="Normal 3 3 3 2 4 3 5" xfId="18820" xr:uid="{00000000-0005-0000-0000-00008E490000}"/>
    <cellStyle name="Normal 3 3 3 2 4 3 5 2" xfId="18821" xr:uid="{00000000-0005-0000-0000-00008F490000}"/>
    <cellStyle name="Normal 3 3 3 2 4 3 5 3" xfId="18822" xr:uid="{00000000-0005-0000-0000-000090490000}"/>
    <cellStyle name="Normal 3 3 3 2 4 3 6" xfId="18823" xr:uid="{00000000-0005-0000-0000-000091490000}"/>
    <cellStyle name="Normal 3 3 3 2 4 3 6 2" xfId="18824" xr:uid="{00000000-0005-0000-0000-000092490000}"/>
    <cellStyle name="Normal 3 3 3 2 4 3 6 3" xfId="18825" xr:uid="{00000000-0005-0000-0000-000093490000}"/>
    <cellStyle name="Normal 3 3 3 2 4 3 7" xfId="18826" xr:uid="{00000000-0005-0000-0000-000094490000}"/>
    <cellStyle name="Normal 3 3 3 2 4 3 8" xfId="18827" xr:uid="{00000000-0005-0000-0000-000095490000}"/>
    <cellStyle name="Normal 3 3 3 2 4 3 9" xfId="18828" xr:uid="{00000000-0005-0000-0000-000096490000}"/>
    <cellStyle name="Normal 3 3 3 2 4 4" xfId="18829" xr:uid="{00000000-0005-0000-0000-000097490000}"/>
    <cellStyle name="Normal 3 3 3 2 4 4 2" xfId="18830" xr:uid="{00000000-0005-0000-0000-000098490000}"/>
    <cellStyle name="Normal 3 3 3 2 4 4 2 2" xfId="18831" xr:uid="{00000000-0005-0000-0000-000099490000}"/>
    <cellStyle name="Normal 3 3 3 2 4 4 2 3" xfId="18832" xr:uid="{00000000-0005-0000-0000-00009A490000}"/>
    <cellStyle name="Normal 3 3 3 2 4 4 3" xfId="18833" xr:uid="{00000000-0005-0000-0000-00009B490000}"/>
    <cellStyle name="Normal 3 3 3 2 4 4 4" xfId="18834" xr:uid="{00000000-0005-0000-0000-00009C490000}"/>
    <cellStyle name="Normal 3 3 3 2 4 5" xfId="18835" xr:uid="{00000000-0005-0000-0000-00009D490000}"/>
    <cellStyle name="Normal 3 3 3 2 4 5 2" xfId="18836" xr:uid="{00000000-0005-0000-0000-00009E490000}"/>
    <cellStyle name="Normal 3 3 3 2 4 5 2 2" xfId="18837" xr:uid="{00000000-0005-0000-0000-00009F490000}"/>
    <cellStyle name="Normal 3 3 3 2 4 5 2 3" xfId="18838" xr:uid="{00000000-0005-0000-0000-0000A0490000}"/>
    <cellStyle name="Normal 3 3 3 2 4 5 3" xfId="18839" xr:uid="{00000000-0005-0000-0000-0000A1490000}"/>
    <cellStyle name="Normal 3 3 3 2 4 5 4" xfId="18840" xr:uid="{00000000-0005-0000-0000-0000A2490000}"/>
    <cellStyle name="Normal 3 3 3 2 4 6" xfId="18841" xr:uid="{00000000-0005-0000-0000-0000A3490000}"/>
    <cellStyle name="Normal 3 3 3 2 4 6 2" xfId="18842" xr:uid="{00000000-0005-0000-0000-0000A4490000}"/>
    <cellStyle name="Normal 3 3 3 2 4 6 2 2" xfId="18843" xr:uid="{00000000-0005-0000-0000-0000A5490000}"/>
    <cellStyle name="Normal 3 3 3 2 4 6 2 3" xfId="18844" xr:uid="{00000000-0005-0000-0000-0000A6490000}"/>
    <cellStyle name="Normal 3 3 3 2 4 6 3" xfId="18845" xr:uid="{00000000-0005-0000-0000-0000A7490000}"/>
    <cellStyle name="Normal 3 3 3 2 4 6 4" xfId="18846" xr:uid="{00000000-0005-0000-0000-0000A8490000}"/>
    <cellStyle name="Normal 3 3 3 2 4 7" xfId="18847" xr:uid="{00000000-0005-0000-0000-0000A9490000}"/>
    <cellStyle name="Normal 3 3 3 2 4 7 2" xfId="18848" xr:uid="{00000000-0005-0000-0000-0000AA490000}"/>
    <cellStyle name="Normal 3 3 3 2 4 7 3" xfId="18849" xr:uid="{00000000-0005-0000-0000-0000AB490000}"/>
    <cellStyle name="Normal 3 3 3 2 4 8" xfId="18850" xr:uid="{00000000-0005-0000-0000-0000AC490000}"/>
    <cellStyle name="Normal 3 3 3 2 4 8 2" xfId="18851" xr:uid="{00000000-0005-0000-0000-0000AD490000}"/>
    <cellStyle name="Normal 3 3 3 2 4 8 3" xfId="18852" xr:uid="{00000000-0005-0000-0000-0000AE490000}"/>
    <cellStyle name="Normal 3 3 3 2 4 9" xfId="18853" xr:uid="{00000000-0005-0000-0000-0000AF490000}"/>
    <cellStyle name="Normal 3 3 3 2 5" xfId="18854" xr:uid="{00000000-0005-0000-0000-0000B0490000}"/>
    <cellStyle name="Normal 3 3 3 2 5 10" xfId="18855" xr:uid="{00000000-0005-0000-0000-0000B1490000}"/>
    <cellStyle name="Normal 3 3 3 2 5 2" xfId="18856" xr:uid="{00000000-0005-0000-0000-0000B2490000}"/>
    <cellStyle name="Normal 3 3 3 2 5 2 2" xfId="18857" xr:uid="{00000000-0005-0000-0000-0000B3490000}"/>
    <cellStyle name="Normal 3 3 3 2 5 2 2 2" xfId="18858" xr:uid="{00000000-0005-0000-0000-0000B4490000}"/>
    <cellStyle name="Normal 3 3 3 2 5 2 2 3" xfId="18859" xr:uid="{00000000-0005-0000-0000-0000B5490000}"/>
    <cellStyle name="Normal 3 3 3 2 5 2 3" xfId="18860" xr:uid="{00000000-0005-0000-0000-0000B6490000}"/>
    <cellStyle name="Normal 3 3 3 2 5 2 4" xfId="18861" xr:uid="{00000000-0005-0000-0000-0000B7490000}"/>
    <cellStyle name="Normal 3 3 3 2 5 3" xfId="18862" xr:uid="{00000000-0005-0000-0000-0000B8490000}"/>
    <cellStyle name="Normal 3 3 3 2 5 3 2" xfId="18863" xr:uid="{00000000-0005-0000-0000-0000B9490000}"/>
    <cellStyle name="Normal 3 3 3 2 5 3 2 2" xfId="18864" xr:uid="{00000000-0005-0000-0000-0000BA490000}"/>
    <cellStyle name="Normal 3 3 3 2 5 3 2 3" xfId="18865" xr:uid="{00000000-0005-0000-0000-0000BB490000}"/>
    <cellStyle name="Normal 3 3 3 2 5 3 3" xfId="18866" xr:uid="{00000000-0005-0000-0000-0000BC490000}"/>
    <cellStyle name="Normal 3 3 3 2 5 3 4" xfId="18867" xr:uid="{00000000-0005-0000-0000-0000BD490000}"/>
    <cellStyle name="Normal 3 3 3 2 5 4" xfId="18868" xr:uid="{00000000-0005-0000-0000-0000BE490000}"/>
    <cellStyle name="Normal 3 3 3 2 5 4 2" xfId="18869" xr:uid="{00000000-0005-0000-0000-0000BF490000}"/>
    <cellStyle name="Normal 3 3 3 2 5 4 2 2" xfId="18870" xr:uid="{00000000-0005-0000-0000-0000C0490000}"/>
    <cellStyle name="Normal 3 3 3 2 5 4 2 3" xfId="18871" xr:uid="{00000000-0005-0000-0000-0000C1490000}"/>
    <cellStyle name="Normal 3 3 3 2 5 4 3" xfId="18872" xr:uid="{00000000-0005-0000-0000-0000C2490000}"/>
    <cellStyle name="Normal 3 3 3 2 5 4 4" xfId="18873" xr:uid="{00000000-0005-0000-0000-0000C3490000}"/>
    <cellStyle name="Normal 3 3 3 2 5 5" xfId="18874" xr:uid="{00000000-0005-0000-0000-0000C4490000}"/>
    <cellStyle name="Normal 3 3 3 2 5 5 2" xfId="18875" xr:uid="{00000000-0005-0000-0000-0000C5490000}"/>
    <cellStyle name="Normal 3 3 3 2 5 5 2 2" xfId="18876" xr:uid="{00000000-0005-0000-0000-0000C6490000}"/>
    <cellStyle name="Normal 3 3 3 2 5 5 2 3" xfId="18877" xr:uid="{00000000-0005-0000-0000-0000C7490000}"/>
    <cellStyle name="Normal 3 3 3 2 5 5 3" xfId="18878" xr:uid="{00000000-0005-0000-0000-0000C8490000}"/>
    <cellStyle name="Normal 3 3 3 2 5 5 4" xfId="18879" xr:uid="{00000000-0005-0000-0000-0000C9490000}"/>
    <cellStyle name="Normal 3 3 3 2 5 6" xfId="18880" xr:uid="{00000000-0005-0000-0000-0000CA490000}"/>
    <cellStyle name="Normal 3 3 3 2 5 6 2" xfId="18881" xr:uid="{00000000-0005-0000-0000-0000CB490000}"/>
    <cellStyle name="Normal 3 3 3 2 5 6 3" xfId="18882" xr:uid="{00000000-0005-0000-0000-0000CC490000}"/>
    <cellStyle name="Normal 3 3 3 2 5 7" xfId="18883" xr:uid="{00000000-0005-0000-0000-0000CD490000}"/>
    <cellStyle name="Normal 3 3 3 2 5 7 2" xfId="18884" xr:uid="{00000000-0005-0000-0000-0000CE490000}"/>
    <cellStyle name="Normal 3 3 3 2 5 7 3" xfId="18885" xr:uid="{00000000-0005-0000-0000-0000CF490000}"/>
    <cellStyle name="Normal 3 3 3 2 5 8" xfId="18886" xr:uid="{00000000-0005-0000-0000-0000D0490000}"/>
    <cellStyle name="Normal 3 3 3 2 5 9" xfId="18887" xr:uid="{00000000-0005-0000-0000-0000D1490000}"/>
    <cellStyle name="Normal 3 3 3 2 6" xfId="18888" xr:uid="{00000000-0005-0000-0000-0000D2490000}"/>
    <cellStyle name="Normal 3 3 3 2 6 2" xfId="18889" xr:uid="{00000000-0005-0000-0000-0000D3490000}"/>
    <cellStyle name="Normal 3 3 3 2 6 2 2" xfId="18890" xr:uid="{00000000-0005-0000-0000-0000D4490000}"/>
    <cellStyle name="Normal 3 3 3 2 6 2 2 2" xfId="18891" xr:uid="{00000000-0005-0000-0000-0000D5490000}"/>
    <cellStyle name="Normal 3 3 3 2 6 2 2 3" xfId="18892" xr:uid="{00000000-0005-0000-0000-0000D6490000}"/>
    <cellStyle name="Normal 3 3 3 2 6 2 3" xfId="18893" xr:uid="{00000000-0005-0000-0000-0000D7490000}"/>
    <cellStyle name="Normal 3 3 3 2 6 2 4" xfId="18894" xr:uid="{00000000-0005-0000-0000-0000D8490000}"/>
    <cellStyle name="Normal 3 3 3 2 6 3" xfId="18895" xr:uid="{00000000-0005-0000-0000-0000D9490000}"/>
    <cellStyle name="Normal 3 3 3 2 6 3 2" xfId="18896" xr:uid="{00000000-0005-0000-0000-0000DA490000}"/>
    <cellStyle name="Normal 3 3 3 2 6 3 2 2" xfId="18897" xr:uid="{00000000-0005-0000-0000-0000DB490000}"/>
    <cellStyle name="Normal 3 3 3 2 6 3 2 3" xfId="18898" xr:uid="{00000000-0005-0000-0000-0000DC490000}"/>
    <cellStyle name="Normal 3 3 3 2 6 3 3" xfId="18899" xr:uid="{00000000-0005-0000-0000-0000DD490000}"/>
    <cellStyle name="Normal 3 3 3 2 6 3 4" xfId="18900" xr:uid="{00000000-0005-0000-0000-0000DE490000}"/>
    <cellStyle name="Normal 3 3 3 2 6 4" xfId="18901" xr:uid="{00000000-0005-0000-0000-0000DF490000}"/>
    <cellStyle name="Normal 3 3 3 2 6 4 2" xfId="18902" xr:uid="{00000000-0005-0000-0000-0000E0490000}"/>
    <cellStyle name="Normal 3 3 3 2 6 4 2 2" xfId="18903" xr:uid="{00000000-0005-0000-0000-0000E1490000}"/>
    <cellStyle name="Normal 3 3 3 2 6 4 2 3" xfId="18904" xr:uid="{00000000-0005-0000-0000-0000E2490000}"/>
    <cellStyle name="Normal 3 3 3 2 6 4 3" xfId="18905" xr:uid="{00000000-0005-0000-0000-0000E3490000}"/>
    <cellStyle name="Normal 3 3 3 2 6 4 4" xfId="18906" xr:uid="{00000000-0005-0000-0000-0000E4490000}"/>
    <cellStyle name="Normal 3 3 3 2 6 5" xfId="18907" xr:uid="{00000000-0005-0000-0000-0000E5490000}"/>
    <cellStyle name="Normal 3 3 3 2 6 5 2" xfId="18908" xr:uid="{00000000-0005-0000-0000-0000E6490000}"/>
    <cellStyle name="Normal 3 3 3 2 6 5 3" xfId="18909" xr:uid="{00000000-0005-0000-0000-0000E7490000}"/>
    <cellStyle name="Normal 3 3 3 2 6 6" xfId="18910" xr:uid="{00000000-0005-0000-0000-0000E8490000}"/>
    <cellStyle name="Normal 3 3 3 2 6 6 2" xfId="18911" xr:uid="{00000000-0005-0000-0000-0000E9490000}"/>
    <cellStyle name="Normal 3 3 3 2 6 6 3" xfId="18912" xr:uid="{00000000-0005-0000-0000-0000EA490000}"/>
    <cellStyle name="Normal 3 3 3 2 6 7" xfId="18913" xr:uid="{00000000-0005-0000-0000-0000EB490000}"/>
    <cellStyle name="Normal 3 3 3 2 6 8" xfId="18914" xr:uid="{00000000-0005-0000-0000-0000EC490000}"/>
    <cellStyle name="Normal 3 3 3 2 6 9" xfId="18915" xr:uid="{00000000-0005-0000-0000-0000ED490000}"/>
    <cellStyle name="Normal 3 3 3 2 7" xfId="18916" xr:uid="{00000000-0005-0000-0000-0000EE490000}"/>
    <cellStyle name="Normal 3 3 3 2 7 2" xfId="18917" xr:uid="{00000000-0005-0000-0000-0000EF490000}"/>
    <cellStyle name="Normal 3 3 3 2 7 2 2" xfId="18918" xr:uid="{00000000-0005-0000-0000-0000F0490000}"/>
    <cellStyle name="Normal 3 3 3 2 7 2 3" xfId="18919" xr:uid="{00000000-0005-0000-0000-0000F1490000}"/>
    <cellStyle name="Normal 3 3 3 2 7 3" xfId="18920" xr:uid="{00000000-0005-0000-0000-0000F2490000}"/>
    <cellStyle name="Normal 3 3 3 2 7 4" xfId="18921" xr:uid="{00000000-0005-0000-0000-0000F3490000}"/>
    <cellStyle name="Normal 3 3 3 2 8" xfId="18922" xr:uid="{00000000-0005-0000-0000-0000F4490000}"/>
    <cellStyle name="Normal 3 3 3 2 8 2" xfId="18923" xr:uid="{00000000-0005-0000-0000-0000F5490000}"/>
    <cellStyle name="Normal 3 3 3 2 8 2 2" xfId="18924" xr:uid="{00000000-0005-0000-0000-0000F6490000}"/>
    <cellStyle name="Normal 3 3 3 2 8 2 3" xfId="18925" xr:uid="{00000000-0005-0000-0000-0000F7490000}"/>
    <cellStyle name="Normal 3 3 3 2 8 3" xfId="18926" xr:uid="{00000000-0005-0000-0000-0000F8490000}"/>
    <cellStyle name="Normal 3 3 3 2 8 4" xfId="18927" xr:uid="{00000000-0005-0000-0000-0000F9490000}"/>
    <cellStyle name="Normal 3 3 3 2 9" xfId="18928" xr:uid="{00000000-0005-0000-0000-0000FA490000}"/>
    <cellStyle name="Normal 3 3 3 2 9 2" xfId="18929" xr:uid="{00000000-0005-0000-0000-0000FB490000}"/>
    <cellStyle name="Normal 3 3 3 2 9 2 2" xfId="18930" xr:uid="{00000000-0005-0000-0000-0000FC490000}"/>
    <cellStyle name="Normal 3 3 3 2 9 2 3" xfId="18931" xr:uid="{00000000-0005-0000-0000-0000FD490000}"/>
    <cellStyle name="Normal 3 3 3 2 9 3" xfId="18932" xr:uid="{00000000-0005-0000-0000-0000FE490000}"/>
    <cellStyle name="Normal 3 3 3 2 9 4" xfId="18933" xr:uid="{00000000-0005-0000-0000-0000FF490000}"/>
    <cellStyle name="Normal 3 3 3 3" xfId="18934" xr:uid="{00000000-0005-0000-0000-0000004A0000}"/>
    <cellStyle name="Normal 3 3 3 3 10" xfId="18935" xr:uid="{00000000-0005-0000-0000-0000014A0000}"/>
    <cellStyle name="Normal 3 3 3 3 10 2" xfId="18936" xr:uid="{00000000-0005-0000-0000-0000024A0000}"/>
    <cellStyle name="Normal 3 3 3 3 10 3" xfId="18937" xr:uid="{00000000-0005-0000-0000-0000034A0000}"/>
    <cellStyle name="Normal 3 3 3 3 11" xfId="18938" xr:uid="{00000000-0005-0000-0000-0000044A0000}"/>
    <cellStyle name="Normal 3 3 3 3 12" xfId="18939" xr:uid="{00000000-0005-0000-0000-0000054A0000}"/>
    <cellStyle name="Normal 3 3 3 3 13" xfId="18940" xr:uid="{00000000-0005-0000-0000-0000064A0000}"/>
    <cellStyle name="Normal 3 3 3 3 2" xfId="18941" xr:uid="{00000000-0005-0000-0000-0000074A0000}"/>
    <cellStyle name="Normal 3 3 3 3 2 10" xfId="18942" xr:uid="{00000000-0005-0000-0000-0000084A0000}"/>
    <cellStyle name="Normal 3 3 3 3 2 11" xfId="18943" xr:uid="{00000000-0005-0000-0000-0000094A0000}"/>
    <cellStyle name="Normal 3 3 3 3 2 2" xfId="18944" xr:uid="{00000000-0005-0000-0000-00000A4A0000}"/>
    <cellStyle name="Normal 3 3 3 3 2 2 10" xfId="18945" xr:uid="{00000000-0005-0000-0000-00000B4A0000}"/>
    <cellStyle name="Normal 3 3 3 3 2 2 2" xfId="18946" xr:uid="{00000000-0005-0000-0000-00000C4A0000}"/>
    <cellStyle name="Normal 3 3 3 3 2 2 2 2" xfId="18947" xr:uid="{00000000-0005-0000-0000-00000D4A0000}"/>
    <cellStyle name="Normal 3 3 3 3 2 2 2 2 2" xfId="18948" xr:uid="{00000000-0005-0000-0000-00000E4A0000}"/>
    <cellStyle name="Normal 3 3 3 3 2 2 2 2 3" xfId="18949" xr:uid="{00000000-0005-0000-0000-00000F4A0000}"/>
    <cellStyle name="Normal 3 3 3 3 2 2 2 3" xfId="18950" xr:uid="{00000000-0005-0000-0000-0000104A0000}"/>
    <cellStyle name="Normal 3 3 3 3 2 2 2 4" xfId="18951" xr:uid="{00000000-0005-0000-0000-0000114A0000}"/>
    <cellStyle name="Normal 3 3 3 3 2 2 3" xfId="18952" xr:uid="{00000000-0005-0000-0000-0000124A0000}"/>
    <cellStyle name="Normal 3 3 3 3 2 2 3 2" xfId="18953" xr:uid="{00000000-0005-0000-0000-0000134A0000}"/>
    <cellStyle name="Normal 3 3 3 3 2 2 3 2 2" xfId="18954" xr:uid="{00000000-0005-0000-0000-0000144A0000}"/>
    <cellStyle name="Normal 3 3 3 3 2 2 3 2 3" xfId="18955" xr:uid="{00000000-0005-0000-0000-0000154A0000}"/>
    <cellStyle name="Normal 3 3 3 3 2 2 3 3" xfId="18956" xr:uid="{00000000-0005-0000-0000-0000164A0000}"/>
    <cellStyle name="Normal 3 3 3 3 2 2 3 4" xfId="18957" xr:uid="{00000000-0005-0000-0000-0000174A0000}"/>
    <cellStyle name="Normal 3 3 3 3 2 2 4" xfId="18958" xr:uid="{00000000-0005-0000-0000-0000184A0000}"/>
    <cellStyle name="Normal 3 3 3 3 2 2 4 2" xfId="18959" xr:uid="{00000000-0005-0000-0000-0000194A0000}"/>
    <cellStyle name="Normal 3 3 3 3 2 2 4 2 2" xfId="18960" xr:uid="{00000000-0005-0000-0000-00001A4A0000}"/>
    <cellStyle name="Normal 3 3 3 3 2 2 4 2 3" xfId="18961" xr:uid="{00000000-0005-0000-0000-00001B4A0000}"/>
    <cellStyle name="Normal 3 3 3 3 2 2 4 3" xfId="18962" xr:uid="{00000000-0005-0000-0000-00001C4A0000}"/>
    <cellStyle name="Normal 3 3 3 3 2 2 4 4" xfId="18963" xr:uid="{00000000-0005-0000-0000-00001D4A0000}"/>
    <cellStyle name="Normal 3 3 3 3 2 2 5" xfId="18964" xr:uid="{00000000-0005-0000-0000-00001E4A0000}"/>
    <cellStyle name="Normal 3 3 3 3 2 2 5 2" xfId="18965" xr:uid="{00000000-0005-0000-0000-00001F4A0000}"/>
    <cellStyle name="Normal 3 3 3 3 2 2 5 2 2" xfId="18966" xr:uid="{00000000-0005-0000-0000-0000204A0000}"/>
    <cellStyle name="Normal 3 3 3 3 2 2 5 2 3" xfId="18967" xr:uid="{00000000-0005-0000-0000-0000214A0000}"/>
    <cellStyle name="Normal 3 3 3 3 2 2 5 3" xfId="18968" xr:uid="{00000000-0005-0000-0000-0000224A0000}"/>
    <cellStyle name="Normal 3 3 3 3 2 2 5 4" xfId="18969" xr:uid="{00000000-0005-0000-0000-0000234A0000}"/>
    <cellStyle name="Normal 3 3 3 3 2 2 6" xfId="18970" xr:uid="{00000000-0005-0000-0000-0000244A0000}"/>
    <cellStyle name="Normal 3 3 3 3 2 2 6 2" xfId="18971" xr:uid="{00000000-0005-0000-0000-0000254A0000}"/>
    <cellStyle name="Normal 3 3 3 3 2 2 6 3" xfId="18972" xr:uid="{00000000-0005-0000-0000-0000264A0000}"/>
    <cellStyle name="Normal 3 3 3 3 2 2 7" xfId="18973" xr:uid="{00000000-0005-0000-0000-0000274A0000}"/>
    <cellStyle name="Normal 3 3 3 3 2 2 7 2" xfId="18974" xr:uid="{00000000-0005-0000-0000-0000284A0000}"/>
    <cellStyle name="Normal 3 3 3 3 2 2 7 3" xfId="18975" xr:uid="{00000000-0005-0000-0000-0000294A0000}"/>
    <cellStyle name="Normal 3 3 3 3 2 2 8" xfId="18976" xr:uid="{00000000-0005-0000-0000-00002A4A0000}"/>
    <cellStyle name="Normal 3 3 3 3 2 2 9" xfId="18977" xr:uid="{00000000-0005-0000-0000-00002B4A0000}"/>
    <cellStyle name="Normal 3 3 3 3 2 3" xfId="18978" xr:uid="{00000000-0005-0000-0000-00002C4A0000}"/>
    <cellStyle name="Normal 3 3 3 3 2 3 2" xfId="18979" xr:uid="{00000000-0005-0000-0000-00002D4A0000}"/>
    <cellStyle name="Normal 3 3 3 3 2 3 2 2" xfId="18980" xr:uid="{00000000-0005-0000-0000-00002E4A0000}"/>
    <cellStyle name="Normal 3 3 3 3 2 3 2 2 2" xfId="18981" xr:uid="{00000000-0005-0000-0000-00002F4A0000}"/>
    <cellStyle name="Normal 3 3 3 3 2 3 2 2 3" xfId="18982" xr:uid="{00000000-0005-0000-0000-0000304A0000}"/>
    <cellStyle name="Normal 3 3 3 3 2 3 2 3" xfId="18983" xr:uid="{00000000-0005-0000-0000-0000314A0000}"/>
    <cellStyle name="Normal 3 3 3 3 2 3 2 4" xfId="18984" xr:uid="{00000000-0005-0000-0000-0000324A0000}"/>
    <cellStyle name="Normal 3 3 3 3 2 3 3" xfId="18985" xr:uid="{00000000-0005-0000-0000-0000334A0000}"/>
    <cellStyle name="Normal 3 3 3 3 2 3 3 2" xfId="18986" xr:uid="{00000000-0005-0000-0000-0000344A0000}"/>
    <cellStyle name="Normal 3 3 3 3 2 3 3 2 2" xfId="18987" xr:uid="{00000000-0005-0000-0000-0000354A0000}"/>
    <cellStyle name="Normal 3 3 3 3 2 3 3 2 3" xfId="18988" xr:uid="{00000000-0005-0000-0000-0000364A0000}"/>
    <cellStyle name="Normal 3 3 3 3 2 3 3 3" xfId="18989" xr:uid="{00000000-0005-0000-0000-0000374A0000}"/>
    <cellStyle name="Normal 3 3 3 3 2 3 3 4" xfId="18990" xr:uid="{00000000-0005-0000-0000-0000384A0000}"/>
    <cellStyle name="Normal 3 3 3 3 2 3 4" xfId="18991" xr:uid="{00000000-0005-0000-0000-0000394A0000}"/>
    <cellStyle name="Normal 3 3 3 3 2 3 4 2" xfId="18992" xr:uid="{00000000-0005-0000-0000-00003A4A0000}"/>
    <cellStyle name="Normal 3 3 3 3 2 3 4 2 2" xfId="18993" xr:uid="{00000000-0005-0000-0000-00003B4A0000}"/>
    <cellStyle name="Normal 3 3 3 3 2 3 4 2 3" xfId="18994" xr:uid="{00000000-0005-0000-0000-00003C4A0000}"/>
    <cellStyle name="Normal 3 3 3 3 2 3 4 3" xfId="18995" xr:uid="{00000000-0005-0000-0000-00003D4A0000}"/>
    <cellStyle name="Normal 3 3 3 3 2 3 4 4" xfId="18996" xr:uid="{00000000-0005-0000-0000-00003E4A0000}"/>
    <cellStyle name="Normal 3 3 3 3 2 3 5" xfId="18997" xr:uid="{00000000-0005-0000-0000-00003F4A0000}"/>
    <cellStyle name="Normal 3 3 3 3 2 3 5 2" xfId="18998" xr:uid="{00000000-0005-0000-0000-0000404A0000}"/>
    <cellStyle name="Normal 3 3 3 3 2 3 5 3" xfId="18999" xr:uid="{00000000-0005-0000-0000-0000414A0000}"/>
    <cellStyle name="Normal 3 3 3 3 2 3 6" xfId="19000" xr:uid="{00000000-0005-0000-0000-0000424A0000}"/>
    <cellStyle name="Normal 3 3 3 3 2 3 6 2" xfId="19001" xr:uid="{00000000-0005-0000-0000-0000434A0000}"/>
    <cellStyle name="Normal 3 3 3 3 2 3 6 3" xfId="19002" xr:uid="{00000000-0005-0000-0000-0000444A0000}"/>
    <cellStyle name="Normal 3 3 3 3 2 3 7" xfId="19003" xr:uid="{00000000-0005-0000-0000-0000454A0000}"/>
    <cellStyle name="Normal 3 3 3 3 2 3 8" xfId="19004" xr:uid="{00000000-0005-0000-0000-0000464A0000}"/>
    <cellStyle name="Normal 3 3 3 3 2 3 9" xfId="19005" xr:uid="{00000000-0005-0000-0000-0000474A0000}"/>
    <cellStyle name="Normal 3 3 3 3 2 4" xfId="19006" xr:uid="{00000000-0005-0000-0000-0000484A0000}"/>
    <cellStyle name="Normal 3 3 3 3 2 4 2" xfId="19007" xr:uid="{00000000-0005-0000-0000-0000494A0000}"/>
    <cellStyle name="Normal 3 3 3 3 2 4 2 2" xfId="19008" xr:uid="{00000000-0005-0000-0000-00004A4A0000}"/>
    <cellStyle name="Normal 3 3 3 3 2 4 2 3" xfId="19009" xr:uid="{00000000-0005-0000-0000-00004B4A0000}"/>
    <cellStyle name="Normal 3 3 3 3 2 4 3" xfId="19010" xr:uid="{00000000-0005-0000-0000-00004C4A0000}"/>
    <cellStyle name="Normal 3 3 3 3 2 4 4" xfId="19011" xr:uid="{00000000-0005-0000-0000-00004D4A0000}"/>
    <cellStyle name="Normal 3 3 3 3 2 5" xfId="19012" xr:uid="{00000000-0005-0000-0000-00004E4A0000}"/>
    <cellStyle name="Normal 3 3 3 3 2 5 2" xfId="19013" xr:uid="{00000000-0005-0000-0000-00004F4A0000}"/>
    <cellStyle name="Normal 3 3 3 3 2 5 2 2" xfId="19014" xr:uid="{00000000-0005-0000-0000-0000504A0000}"/>
    <cellStyle name="Normal 3 3 3 3 2 5 2 3" xfId="19015" xr:uid="{00000000-0005-0000-0000-0000514A0000}"/>
    <cellStyle name="Normal 3 3 3 3 2 5 3" xfId="19016" xr:uid="{00000000-0005-0000-0000-0000524A0000}"/>
    <cellStyle name="Normal 3 3 3 3 2 5 4" xfId="19017" xr:uid="{00000000-0005-0000-0000-0000534A0000}"/>
    <cellStyle name="Normal 3 3 3 3 2 6" xfId="19018" xr:uid="{00000000-0005-0000-0000-0000544A0000}"/>
    <cellStyle name="Normal 3 3 3 3 2 6 2" xfId="19019" xr:uid="{00000000-0005-0000-0000-0000554A0000}"/>
    <cellStyle name="Normal 3 3 3 3 2 6 2 2" xfId="19020" xr:uid="{00000000-0005-0000-0000-0000564A0000}"/>
    <cellStyle name="Normal 3 3 3 3 2 6 2 3" xfId="19021" xr:uid="{00000000-0005-0000-0000-0000574A0000}"/>
    <cellStyle name="Normal 3 3 3 3 2 6 3" xfId="19022" xr:uid="{00000000-0005-0000-0000-0000584A0000}"/>
    <cellStyle name="Normal 3 3 3 3 2 6 4" xfId="19023" xr:uid="{00000000-0005-0000-0000-0000594A0000}"/>
    <cellStyle name="Normal 3 3 3 3 2 7" xfId="19024" xr:uid="{00000000-0005-0000-0000-00005A4A0000}"/>
    <cellStyle name="Normal 3 3 3 3 2 7 2" xfId="19025" xr:uid="{00000000-0005-0000-0000-00005B4A0000}"/>
    <cellStyle name="Normal 3 3 3 3 2 7 3" xfId="19026" xr:uid="{00000000-0005-0000-0000-00005C4A0000}"/>
    <cellStyle name="Normal 3 3 3 3 2 8" xfId="19027" xr:uid="{00000000-0005-0000-0000-00005D4A0000}"/>
    <cellStyle name="Normal 3 3 3 3 2 8 2" xfId="19028" xr:uid="{00000000-0005-0000-0000-00005E4A0000}"/>
    <cellStyle name="Normal 3 3 3 3 2 8 3" xfId="19029" xr:uid="{00000000-0005-0000-0000-00005F4A0000}"/>
    <cellStyle name="Normal 3 3 3 3 2 9" xfId="19030" xr:uid="{00000000-0005-0000-0000-0000604A0000}"/>
    <cellStyle name="Normal 3 3 3 3 3" xfId="19031" xr:uid="{00000000-0005-0000-0000-0000614A0000}"/>
    <cellStyle name="Normal 3 3 3 3 3 10" xfId="19032" xr:uid="{00000000-0005-0000-0000-0000624A0000}"/>
    <cellStyle name="Normal 3 3 3 3 3 11" xfId="19033" xr:uid="{00000000-0005-0000-0000-0000634A0000}"/>
    <cellStyle name="Normal 3 3 3 3 3 2" xfId="19034" xr:uid="{00000000-0005-0000-0000-0000644A0000}"/>
    <cellStyle name="Normal 3 3 3 3 3 2 10" xfId="19035" xr:uid="{00000000-0005-0000-0000-0000654A0000}"/>
    <cellStyle name="Normal 3 3 3 3 3 2 2" xfId="19036" xr:uid="{00000000-0005-0000-0000-0000664A0000}"/>
    <cellStyle name="Normal 3 3 3 3 3 2 2 2" xfId="19037" xr:uid="{00000000-0005-0000-0000-0000674A0000}"/>
    <cellStyle name="Normal 3 3 3 3 3 2 2 2 2" xfId="19038" xr:uid="{00000000-0005-0000-0000-0000684A0000}"/>
    <cellStyle name="Normal 3 3 3 3 3 2 2 2 3" xfId="19039" xr:uid="{00000000-0005-0000-0000-0000694A0000}"/>
    <cellStyle name="Normal 3 3 3 3 3 2 2 3" xfId="19040" xr:uid="{00000000-0005-0000-0000-00006A4A0000}"/>
    <cellStyle name="Normal 3 3 3 3 3 2 2 4" xfId="19041" xr:uid="{00000000-0005-0000-0000-00006B4A0000}"/>
    <cellStyle name="Normal 3 3 3 3 3 2 3" xfId="19042" xr:uid="{00000000-0005-0000-0000-00006C4A0000}"/>
    <cellStyle name="Normal 3 3 3 3 3 2 3 2" xfId="19043" xr:uid="{00000000-0005-0000-0000-00006D4A0000}"/>
    <cellStyle name="Normal 3 3 3 3 3 2 3 2 2" xfId="19044" xr:uid="{00000000-0005-0000-0000-00006E4A0000}"/>
    <cellStyle name="Normal 3 3 3 3 3 2 3 2 3" xfId="19045" xr:uid="{00000000-0005-0000-0000-00006F4A0000}"/>
    <cellStyle name="Normal 3 3 3 3 3 2 3 3" xfId="19046" xr:uid="{00000000-0005-0000-0000-0000704A0000}"/>
    <cellStyle name="Normal 3 3 3 3 3 2 3 4" xfId="19047" xr:uid="{00000000-0005-0000-0000-0000714A0000}"/>
    <cellStyle name="Normal 3 3 3 3 3 2 4" xfId="19048" xr:uid="{00000000-0005-0000-0000-0000724A0000}"/>
    <cellStyle name="Normal 3 3 3 3 3 2 4 2" xfId="19049" xr:uid="{00000000-0005-0000-0000-0000734A0000}"/>
    <cellStyle name="Normal 3 3 3 3 3 2 4 2 2" xfId="19050" xr:uid="{00000000-0005-0000-0000-0000744A0000}"/>
    <cellStyle name="Normal 3 3 3 3 3 2 4 2 3" xfId="19051" xr:uid="{00000000-0005-0000-0000-0000754A0000}"/>
    <cellStyle name="Normal 3 3 3 3 3 2 4 3" xfId="19052" xr:uid="{00000000-0005-0000-0000-0000764A0000}"/>
    <cellStyle name="Normal 3 3 3 3 3 2 4 4" xfId="19053" xr:uid="{00000000-0005-0000-0000-0000774A0000}"/>
    <cellStyle name="Normal 3 3 3 3 3 2 5" xfId="19054" xr:uid="{00000000-0005-0000-0000-0000784A0000}"/>
    <cellStyle name="Normal 3 3 3 3 3 2 5 2" xfId="19055" xr:uid="{00000000-0005-0000-0000-0000794A0000}"/>
    <cellStyle name="Normal 3 3 3 3 3 2 5 2 2" xfId="19056" xr:uid="{00000000-0005-0000-0000-00007A4A0000}"/>
    <cellStyle name="Normal 3 3 3 3 3 2 5 2 3" xfId="19057" xr:uid="{00000000-0005-0000-0000-00007B4A0000}"/>
    <cellStyle name="Normal 3 3 3 3 3 2 5 3" xfId="19058" xr:uid="{00000000-0005-0000-0000-00007C4A0000}"/>
    <cellStyle name="Normal 3 3 3 3 3 2 5 4" xfId="19059" xr:uid="{00000000-0005-0000-0000-00007D4A0000}"/>
    <cellStyle name="Normal 3 3 3 3 3 2 6" xfId="19060" xr:uid="{00000000-0005-0000-0000-00007E4A0000}"/>
    <cellStyle name="Normal 3 3 3 3 3 2 6 2" xfId="19061" xr:uid="{00000000-0005-0000-0000-00007F4A0000}"/>
    <cellStyle name="Normal 3 3 3 3 3 2 6 3" xfId="19062" xr:uid="{00000000-0005-0000-0000-0000804A0000}"/>
    <cellStyle name="Normal 3 3 3 3 3 2 7" xfId="19063" xr:uid="{00000000-0005-0000-0000-0000814A0000}"/>
    <cellStyle name="Normal 3 3 3 3 3 2 7 2" xfId="19064" xr:uid="{00000000-0005-0000-0000-0000824A0000}"/>
    <cellStyle name="Normal 3 3 3 3 3 2 7 3" xfId="19065" xr:uid="{00000000-0005-0000-0000-0000834A0000}"/>
    <cellStyle name="Normal 3 3 3 3 3 2 8" xfId="19066" xr:uid="{00000000-0005-0000-0000-0000844A0000}"/>
    <cellStyle name="Normal 3 3 3 3 3 2 9" xfId="19067" xr:uid="{00000000-0005-0000-0000-0000854A0000}"/>
    <cellStyle name="Normal 3 3 3 3 3 3" xfId="19068" xr:uid="{00000000-0005-0000-0000-0000864A0000}"/>
    <cellStyle name="Normal 3 3 3 3 3 3 2" xfId="19069" xr:uid="{00000000-0005-0000-0000-0000874A0000}"/>
    <cellStyle name="Normal 3 3 3 3 3 3 2 2" xfId="19070" xr:uid="{00000000-0005-0000-0000-0000884A0000}"/>
    <cellStyle name="Normal 3 3 3 3 3 3 2 2 2" xfId="19071" xr:uid="{00000000-0005-0000-0000-0000894A0000}"/>
    <cellStyle name="Normal 3 3 3 3 3 3 2 2 3" xfId="19072" xr:uid="{00000000-0005-0000-0000-00008A4A0000}"/>
    <cellStyle name="Normal 3 3 3 3 3 3 2 3" xfId="19073" xr:uid="{00000000-0005-0000-0000-00008B4A0000}"/>
    <cellStyle name="Normal 3 3 3 3 3 3 2 4" xfId="19074" xr:uid="{00000000-0005-0000-0000-00008C4A0000}"/>
    <cellStyle name="Normal 3 3 3 3 3 3 3" xfId="19075" xr:uid="{00000000-0005-0000-0000-00008D4A0000}"/>
    <cellStyle name="Normal 3 3 3 3 3 3 3 2" xfId="19076" xr:uid="{00000000-0005-0000-0000-00008E4A0000}"/>
    <cellStyle name="Normal 3 3 3 3 3 3 3 2 2" xfId="19077" xr:uid="{00000000-0005-0000-0000-00008F4A0000}"/>
    <cellStyle name="Normal 3 3 3 3 3 3 3 2 3" xfId="19078" xr:uid="{00000000-0005-0000-0000-0000904A0000}"/>
    <cellStyle name="Normal 3 3 3 3 3 3 3 3" xfId="19079" xr:uid="{00000000-0005-0000-0000-0000914A0000}"/>
    <cellStyle name="Normal 3 3 3 3 3 3 3 4" xfId="19080" xr:uid="{00000000-0005-0000-0000-0000924A0000}"/>
    <cellStyle name="Normal 3 3 3 3 3 3 4" xfId="19081" xr:uid="{00000000-0005-0000-0000-0000934A0000}"/>
    <cellStyle name="Normal 3 3 3 3 3 3 4 2" xfId="19082" xr:uid="{00000000-0005-0000-0000-0000944A0000}"/>
    <cellStyle name="Normal 3 3 3 3 3 3 4 2 2" xfId="19083" xr:uid="{00000000-0005-0000-0000-0000954A0000}"/>
    <cellStyle name="Normal 3 3 3 3 3 3 4 2 3" xfId="19084" xr:uid="{00000000-0005-0000-0000-0000964A0000}"/>
    <cellStyle name="Normal 3 3 3 3 3 3 4 3" xfId="19085" xr:uid="{00000000-0005-0000-0000-0000974A0000}"/>
    <cellStyle name="Normal 3 3 3 3 3 3 4 4" xfId="19086" xr:uid="{00000000-0005-0000-0000-0000984A0000}"/>
    <cellStyle name="Normal 3 3 3 3 3 3 5" xfId="19087" xr:uid="{00000000-0005-0000-0000-0000994A0000}"/>
    <cellStyle name="Normal 3 3 3 3 3 3 5 2" xfId="19088" xr:uid="{00000000-0005-0000-0000-00009A4A0000}"/>
    <cellStyle name="Normal 3 3 3 3 3 3 5 3" xfId="19089" xr:uid="{00000000-0005-0000-0000-00009B4A0000}"/>
    <cellStyle name="Normal 3 3 3 3 3 3 6" xfId="19090" xr:uid="{00000000-0005-0000-0000-00009C4A0000}"/>
    <cellStyle name="Normal 3 3 3 3 3 3 6 2" xfId="19091" xr:uid="{00000000-0005-0000-0000-00009D4A0000}"/>
    <cellStyle name="Normal 3 3 3 3 3 3 6 3" xfId="19092" xr:uid="{00000000-0005-0000-0000-00009E4A0000}"/>
    <cellStyle name="Normal 3 3 3 3 3 3 7" xfId="19093" xr:uid="{00000000-0005-0000-0000-00009F4A0000}"/>
    <cellStyle name="Normal 3 3 3 3 3 3 8" xfId="19094" xr:uid="{00000000-0005-0000-0000-0000A04A0000}"/>
    <cellStyle name="Normal 3 3 3 3 3 3 9" xfId="19095" xr:uid="{00000000-0005-0000-0000-0000A14A0000}"/>
    <cellStyle name="Normal 3 3 3 3 3 4" xfId="19096" xr:uid="{00000000-0005-0000-0000-0000A24A0000}"/>
    <cellStyle name="Normal 3 3 3 3 3 4 2" xfId="19097" xr:uid="{00000000-0005-0000-0000-0000A34A0000}"/>
    <cellStyle name="Normal 3 3 3 3 3 4 2 2" xfId="19098" xr:uid="{00000000-0005-0000-0000-0000A44A0000}"/>
    <cellStyle name="Normal 3 3 3 3 3 4 2 3" xfId="19099" xr:uid="{00000000-0005-0000-0000-0000A54A0000}"/>
    <cellStyle name="Normal 3 3 3 3 3 4 3" xfId="19100" xr:uid="{00000000-0005-0000-0000-0000A64A0000}"/>
    <cellStyle name="Normal 3 3 3 3 3 4 4" xfId="19101" xr:uid="{00000000-0005-0000-0000-0000A74A0000}"/>
    <cellStyle name="Normal 3 3 3 3 3 5" xfId="19102" xr:uid="{00000000-0005-0000-0000-0000A84A0000}"/>
    <cellStyle name="Normal 3 3 3 3 3 5 2" xfId="19103" xr:uid="{00000000-0005-0000-0000-0000A94A0000}"/>
    <cellStyle name="Normal 3 3 3 3 3 5 2 2" xfId="19104" xr:uid="{00000000-0005-0000-0000-0000AA4A0000}"/>
    <cellStyle name="Normal 3 3 3 3 3 5 2 3" xfId="19105" xr:uid="{00000000-0005-0000-0000-0000AB4A0000}"/>
    <cellStyle name="Normal 3 3 3 3 3 5 3" xfId="19106" xr:uid="{00000000-0005-0000-0000-0000AC4A0000}"/>
    <cellStyle name="Normal 3 3 3 3 3 5 4" xfId="19107" xr:uid="{00000000-0005-0000-0000-0000AD4A0000}"/>
    <cellStyle name="Normal 3 3 3 3 3 6" xfId="19108" xr:uid="{00000000-0005-0000-0000-0000AE4A0000}"/>
    <cellStyle name="Normal 3 3 3 3 3 6 2" xfId="19109" xr:uid="{00000000-0005-0000-0000-0000AF4A0000}"/>
    <cellStyle name="Normal 3 3 3 3 3 6 2 2" xfId="19110" xr:uid="{00000000-0005-0000-0000-0000B04A0000}"/>
    <cellStyle name="Normal 3 3 3 3 3 6 2 3" xfId="19111" xr:uid="{00000000-0005-0000-0000-0000B14A0000}"/>
    <cellStyle name="Normal 3 3 3 3 3 6 3" xfId="19112" xr:uid="{00000000-0005-0000-0000-0000B24A0000}"/>
    <cellStyle name="Normal 3 3 3 3 3 6 4" xfId="19113" xr:uid="{00000000-0005-0000-0000-0000B34A0000}"/>
    <cellStyle name="Normal 3 3 3 3 3 7" xfId="19114" xr:uid="{00000000-0005-0000-0000-0000B44A0000}"/>
    <cellStyle name="Normal 3 3 3 3 3 7 2" xfId="19115" xr:uid="{00000000-0005-0000-0000-0000B54A0000}"/>
    <cellStyle name="Normal 3 3 3 3 3 7 3" xfId="19116" xr:uid="{00000000-0005-0000-0000-0000B64A0000}"/>
    <cellStyle name="Normal 3 3 3 3 3 8" xfId="19117" xr:uid="{00000000-0005-0000-0000-0000B74A0000}"/>
    <cellStyle name="Normal 3 3 3 3 3 8 2" xfId="19118" xr:uid="{00000000-0005-0000-0000-0000B84A0000}"/>
    <cellStyle name="Normal 3 3 3 3 3 8 3" xfId="19119" xr:uid="{00000000-0005-0000-0000-0000B94A0000}"/>
    <cellStyle name="Normal 3 3 3 3 3 9" xfId="19120" xr:uid="{00000000-0005-0000-0000-0000BA4A0000}"/>
    <cellStyle name="Normal 3 3 3 3 4" xfId="19121" xr:uid="{00000000-0005-0000-0000-0000BB4A0000}"/>
    <cellStyle name="Normal 3 3 3 3 4 10" xfId="19122" xr:uid="{00000000-0005-0000-0000-0000BC4A0000}"/>
    <cellStyle name="Normal 3 3 3 3 4 2" xfId="19123" xr:uid="{00000000-0005-0000-0000-0000BD4A0000}"/>
    <cellStyle name="Normal 3 3 3 3 4 2 2" xfId="19124" xr:uid="{00000000-0005-0000-0000-0000BE4A0000}"/>
    <cellStyle name="Normal 3 3 3 3 4 2 2 2" xfId="19125" xr:uid="{00000000-0005-0000-0000-0000BF4A0000}"/>
    <cellStyle name="Normal 3 3 3 3 4 2 2 3" xfId="19126" xr:uid="{00000000-0005-0000-0000-0000C04A0000}"/>
    <cellStyle name="Normal 3 3 3 3 4 2 3" xfId="19127" xr:uid="{00000000-0005-0000-0000-0000C14A0000}"/>
    <cellStyle name="Normal 3 3 3 3 4 2 4" xfId="19128" xr:uid="{00000000-0005-0000-0000-0000C24A0000}"/>
    <cellStyle name="Normal 3 3 3 3 4 3" xfId="19129" xr:uid="{00000000-0005-0000-0000-0000C34A0000}"/>
    <cellStyle name="Normal 3 3 3 3 4 3 2" xfId="19130" xr:uid="{00000000-0005-0000-0000-0000C44A0000}"/>
    <cellStyle name="Normal 3 3 3 3 4 3 2 2" xfId="19131" xr:uid="{00000000-0005-0000-0000-0000C54A0000}"/>
    <cellStyle name="Normal 3 3 3 3 4 3 2 3" xfId="19132" xr:uid="{00000000-0005-0000-0000-0000C64A0000}"/>
    <cellStyle name="Normal 3 3 3 3 4 3 3" xfId="19133" xr:uid="{00000000-0005-0000-0000-0000C74A0000}"/>
    <cellStyle name="Normal 3 3 3 3 4 3 4" xfId="19134" xr:uid="{00000000-0005-0000-0000-0000C84A0000}"/>
    <cellStyle name="Normal 3 3 3 3 4 4" xfId="19135" xr:uid="{00000000-0005-0000-0000-0000C94A0000}"/>
    <cellStyle name="Normal 3 3 3 3 4 4 2" xfId="19136" xr:uid="{00000000-0005-0000-0000-0000CA4A0000}"/>
    <cellStyle name="Normal 3 3 3 3 4 4 2 2" xfId="19137" xr:uid="{00000000-0005-0000-0000-0000CB4A0000}"/>
    <cellStyle name="Normal 3 3 3 3 4 4 2 3" xfId="19138" xr:uid="{00000000-0005-0000-0000-0000CC4A0000}"/>
    <cellStyle name="Normal 3 3 3 3 4 4 3" xfId="19139" xr:uid="{00000000-0005-0000-0000-0000CD4A0000}"/>
    <cellStyle name="Normal 3 3 3 3 4 4 4" xfId="19140" xr:uid="{00000000-0005-0000-0000-0000CE4A0000}"/>
    <cellStyle name="Normal 3 3 3 3 4 5" xfId="19141" xr:uid="{00000000-0005-0000-0000-0000CF4A0000}"/>
    <cellStyle name="Normal 3 3 3 3 4 5 2" xfId="19142" xr:uid="{00000000-0005-0000-0000-0000D04A0000}"/>
    <cellStyle name="Normal 3 3 3 3 4 5 2 2" xfId="19143" xr:uid="{00000000-0005-0000-0000-0000D14A0000}"/>
    <cellStyle name="Normal 3 3 3 3 4 5 2 3" xfId="19144" xr:uid="{00000000-0005-0000-0000-0000D24A0000}"/>
    <cellStyle name="Normal 3 3 3 3 4 5 3" xfId="19145" xr:uid="{00000000-0005-0000-0000-0000D34A0000}"/>
    <cellStyle name="Normal 3 3 3 3 4 5 4" xfId="19146" xr:uid="{00000000-0005-0000-0000-0000D44A0000}"/>
    <cellStyle name="Normal 3 3 3 3 4 6" xfId="19147" xr:uid="{00000000-0005-0000-0000-0000D54A0000}"/>
    <cellStyle name="Normal 3 3 3 3 4 6 2" xfId="19148" xr:uid="{00000000-0005-0000-0000-0000D64A0000}"/>
    <cellStyle name="Normal 3 3 3 3 4 6 3" xfId="19149" xr:uid="{00000000-0005-0000-0000-0000D74A0000}"/>
    <cellStyle name="Normal 3 3 3 3 4 7" xfId="19150" xr:uid="{00000000-0005-0000-0000-0000D84A0000}"/>
    <cellStyle name="Normal 3 3 3 3 4 7 2" xfId="19151" xr:uid="{00000000-0005-0000-0000-0000D94A0000}"/>
    <cellStyle name="Normal 3 3 3 3 4 7 3" xfId="19152" xr:uid="{00000000-0005-0000-0000-0000DA4A0000}"/>
    <cellStyle name="Normal 3 3 3 3 4 8" xfId="19153" xr:uid="{00000000-0005-0000-0000-0000DB4A0000}"/>
    <cellStyle name="Normal 3 3 3 3 4 9" xfId="19154" xr:uid="{00000000-0005-0000-0000-0000DC4A0000}"/>
    <cellStyle name="Normal 3 3 3 3 5" xfId="19155" xr:uid="{00000000-0005-0000-0000-0000DD4A0000}"/>
    <cellStyle name="Normal 3 3 3 3 5 2" xfId="19156" xr:uid="{00000000-0005-0000-0000-0000DE4A0000}"/>
    <cellStyle name="Normal 3 3 3 3 5 2 2" xfId="19157" xr:uid="{00000000-0005-0000-0000-0000DF4A0000}"/>
    <cellStyle name="Normal 3 3 3 3 5 2 2 2" xfId="19158" xr:uid="{00000000-0005-0000-0000-0000E04A0000}"/>
    <cellStyle name="Normal 3 3 3 3 5 2 2 3" xfId="19159" xr:uid="{00000000-0005-0000-0000-0000E14A0000}"/>
    <cellStyle name="Normal 3 3 3 3 5 2 3" xfId="19160" xr:uid="{00000000-0005-0000-0000-0000E24A0000}"/>
    <cellStyle name="Normal 3 3 3 3 5 2 4" xfId="19161" xr:uid="{00000000-0005-0000-0000-0000E34A0000}"/>
    <cellStyle name="Normal 3 3 3 3 5 3" xfId="19162" xr:uid="{00000000-0005-0000-0000-0000E44A0000}"/>
    <cellStyle name="Normal 3 3 3 3 5 3 2" xfId="19163" xr:uid="{00000000-0005-0000-0000-0000E54A0000}"/>
    <cellStyle name="Normal 3 3 3 3 5 3 2 2" xfId="19164" xr:uid="{00000000-0005-0000-0000-0000E64A0000}"/>
    <cellStyle name="Normal 3 3 3 3 5 3 2 3" xfId="19165" xr:uid="{00000000-0005-0000-0000-0000E74A0000}"/>
    <cellStyle name="Normal 3 3 3 3 5 3 3" xfId="19166" xr:uid="{00000000-0005-0000-0000-0000E84A0000}"/>
    <cellStyle name="Normal 3 3 3 3 5 3 4" xfId="19167" xr:uid="{00000000-0005-0000-0000-0000E94A0000}"/>
    <cellStyle name="Normal 3 3 3 3 5 4" xfId="19168" xr:uid="{00000000-0005-0000-0000-0000EA4A0000}"/>
    <cellStyle name="Normal 3 3 3 3 5 4 2" xfId="19169" xr:uid="{00000000-0005-0000-0000-0000EB4A0000}"/>
    <cellStyle name="Normal 3 3 3 3 5 4 2 2" xfId="19170" xr:uid="{00000000-0005-0000-0000-0000EC4A0000}"/>
    <cellStyle name="Normal 3 3 3 3 5 4 2 3" xfId="19171" xr:uid="{00000000-0005-0000-0000-0000ED4A0000}"/>
    <cellStyle name="Normal 3 3 3 3 5 4 3" xfId="19172" xr:uid="{00000000-0005-0000-0000-0000EE4A0000}"/>
    <cellStyle name="Normal 3 3 3 3 5 4 4" xfId="19173" xr:uid="{00000000-0005-0000-0000-0000EF4A0000}"/>
    <cellStyle name="Normal 3 3 3 3 5 5" xfId="19174" xr:uid="{00000000-0005-0000-0000-0000F04A0000}"/>
    <cellStyle name="Normal 3 3 3 3 5 5 2" xfId="19175" xr:uid="{00000000-0005-0000-0000-0000F14A0000}"/>
    <cellStyle name="Normal 3 3 3 3 5 5 3" xfId="19176" xr:uid="{00000000-0005-0000-0000-0000F24A0000}"/>
    <cellStyle name="Normal 3 3 3 3 5 6" xfId="19177" xr:uid="{00000000-0005-0000-0000-0000F34A0000}"/>
    <cellStyle name="Normal 3 3 3 3 5 6 2" xfId="19178" xr:uid="{00000000-0005-0000-0000-0000F44A0000}"/>
    <cellStyle name="Normal 3 3 3 3 5 6 3" xfId="19179" xr:uid="{00000000-0005-0000-0000-0000F54A0000}"/>
    <cellStyle name="Normal 3 3 3 3 5 7" xfId="19180" xr:uid="{00000000-0005-0000-0000-0000F64A0000}"/>
    <cellStyle name="Normal 3 3 3 3 5 8" xfId="19181" xr:uid="{00000000-0005-0000-0000-0000F74A0000}"/>
    <cellStyle name="Normal 3 3 3 3 5 9" xfId="19182" xr:uid="{00000000-0005-0000-0000-0000F84A0000}"/>
    <cellStyle name="Normal 3 3 3 3 6" xfId="19183" xr:uid="{00000000-0005-0000-0000-0000F94A0000}"/>
    <cellStyle name="Normal 3 3 3 3 6 2" xfId="19184" xr:uid="{00000000-0005-0000-0000-0000FA4A0000}"/>
    <cellStyle name="Normal 3 3 3 3 6 2 2" xfId="19185" xr:uid="{00000000-0005-0000-0000-0000FB4A0000}"/>
    <cellStyle name="Normal 3 3 3 3 6 2 3" xfId="19186" xr:uid="{00000000-0005-0000-0000-0000FC4A0000}"/>
    <cellStyle name="Normal 3 3 3 3 6 3" xfId="19187" xr:uid="{00000000-0005-0000-0000-0000FD4A0000}"/>
    <cellStyle name="Normal 3 3 3 3 6 4" xfId="19188" xr:uid="{00000000-0005-0000-0000-0000FE4A0000}"/>
    <cellStyle name="Normal 3 3 3 3 7" xfId="19189" xr:uid="{00000000-0005-0000-0000-0000FF4A0000}"/>
    <cellStyle name="Normal 3 3 3 3 7 2" xfId="19190" xr:uid="{00000000-0005-0000-0000-0000004B0000}"/>
    <cellStyle name="Normal 3 3 3 3 7 2 2" xfId="19191" xr:uid="{00000000-0005-0000-0000-0000014B0000}"/>
    <cellStyle name="Normal 3 3 3 3 7 2 3" xfId="19192" xr:uid="{00000000-0005-0000-0000-0000024B0000}"/>
    <cellStyle name="Normal 3 3 3 3 7 3" xfId="19193" xr:uid="{00000000-0005-0000-0000-0000034B0000}"/>
    <cellStyle name="Normal 3 3 3 3 7 4" xfId="19194" xr:uid="{00000000-0005-0000-0000-0000044B0000}"/>
    <cellStyle name="Normal 3 3 3 3 8" xfId="19195" xr:uid="{00000000-0005-0000-0000-0000054B0000}"/>
    <cellStyle name="Normal 3 3 3 3 8 2" xfId="19196" xr:uid="{00000000-0005-0000-0000-0000064B0000}"/>
    <cellStyle name="Normal 3 3 3 3 8 2 2" xfId="19197" xr:uid="{00000000-0005-0000-0000-0000074B0000}"/>
    <cellStyle name="Normal 3 3 3 3 8 2 3" xfId="19198" xr:uid="{00000000-0005-0000-0000-0000084B0000}"/>
    <cellStyle name="Normal 3 3 3 3 8 3" xfId="19199" xr:uid="{00000000-0005-0000-0000-0000094B0000}"/>
    <cellStyle name="Normal 3 3 3 3 8 4" xfId="19200" xr:uid="{00000000-0005-0000-0000-00000A4B0000}"/>
    <cellStyle name="Normal 3 3 3 3 9" xfId="19201" xr:uid="{00000000-0005-0000-0000-00000B4B0000}"/>
    <cellStyle name="Normal 3 3 3 3 9 2" xfId="19202" xr:uid="{00000000-0005-0000-0000-00000C4B0000}"/>
    <cellStyle name="Normal 3 3 3 3 9 3" xfId="19203" xr:uid="{00000000-0005-0000-0000-00000D4B0000}"/>
    <cellStyle name="Normal 3 3 3 4" xfId="19204" xr:uid="{00000000-0005-0000-0000-00000E4B0000}"/>
    <cellStyle name="Normal 3 3 3 4 10" xfId="19205" xr:uid="{00000000-0005-0000-0000-00000F4B0000}"/>
    <cellStyle name="Normal 3 3 3 4 11" xfId="19206" xr:uid="{00000000-0005-0000-0000-0000104B0000}"/>
    <cellStyle name="Normal 3 3 3 4 2" xfId="19207" xr:uid="{00000000-0005-0000-0000-0000114B0000}"/>
    <cellStyle name="Normal 3 3 3 4 2 10" xfId="19208" xr:uid="{00000000-0005-0000-0000-0000124B0000}"/>
    <cellStyle name="Normal 3 3 3 4 2 2" xfId="19209" xr:uid="{00000000-0005-0000-0000-0000134B0000}"/>
    <cellStyle name="Normal 3 3 3 4 2 2 2" xfId="19210" xr:uid="{00000000-0005-0000-0000-0000144B0000}"/>
    <cellStyle name="Normal 3 3 3 4 2 2 2 2" xfId="19211" xr:uid="{00000000-0005-0000-0000-0000154B0000}"/>
    <cellStyle name="Normal 3 3 3 4 2 2 2 3" xfId="19212" xr:uid="{00000000-0005-0000-0000-0000164B0000}"/>
    <cellStyle name="Normal 3 3 3 4 2 2 3" xfId="19213" xr:uid="{00000000-0005-0000-0000-0000174B0000}"/>
    <cellStyle name="Normal 3 3 3 4 2 2 4" xfId="19214" xr:uid="{00000000-0005-0000-0000-0000184B0000}"/>
    <cellStyle name="Normal 3 3 3 4 2 3" xfId="19215" xr:uid="{00000000-0005-0000-0000-0000194B0000}"/>
    <cellStyle name="Normal 3 3 3 4 2 3 2" xfId="19216" xr:uid="{00000000-0005-0000-0000-00001A4B0000}"/>
    <cellStyle name="Normal 3 3 3 4 2 3 2 2" xfId="19217" xr:uid="{00000000-0005-0000-0000-00001B4B0000}"/>
    <cellStyle name="Normal 3 3 3 4 2 3 2 3" xfId="19218" xr:uid="{00000000-0005-0000-0000-00001C4B0000}"/>
    <cellStyle name="Normal 3 3 3 4 2 3 3" xfId="19219" xr:uid="{00000000-0005-0000-0000-00001D4B0000}"/>
    <cellStyle name="Normal 3 3 3 4 2 3 4" xfId="19220" xr:uid="{00000000-0005-0000-0000-00001E4B0000}"/>
    <cellStyle name="Normal 3 3 3 4 2 4" xfId="19221" xr:uid="{00000000-0005-0000-0000-00001F4B0000}"/>
    <cellStyle name="Normal 3 3 3 4 2 4 2" xfId="19222" xr:uid="{00000000-0005-0000-0000-0000204B0000}"/>
    <cellStyle name="Normal 3 3 3 4 2 4 2 2" xfId="19223" xr:uid="{00000000-0005-0000-0000-0000214B0000}"/>
    <cellStyle name="Normal 3 3 3 4 2 4 2 3" xfId="19224" xr:uid="{00000000-0005-0000-0000-0000224B0000}"/>
    <cellStyle name="Normal 3 3 3 4 2 4 3" xfId="19225" xr:uid="{00000000-0005-0000-0000-0000234B0000}"/>
    <cellStyle name="Normal 3 3 3 4 2 4 4" xfId="19226" xr:uid="{00000000-0005-0000-0000-0000244B0000}"/>
    <cellStyle name="Normal 3 3 3 4 2 5" xfId="19227" xr:uid="{00000000-0005-0000-0000-0000254B0000}"/>
    <cellStyle name="Normal 3 3 3 4 2 5 2" xfId="19228" xr:uid="{00000000-0005-0000-0000-0000264B0000}"/>
    <cellStyle name="Normal 3 3 3 4 2 5 2 2" xfId="19229" xr:uid="{00000000-0005-0000-0000-0000274B0000}"/>
    <cellStyle name="Normal 3 3 3 4 2 5 2 3" xfId="19230" xr:uid="{00000000-0005-0000-0000-0000284B0000}"/>
    <cellStyle name="Normal 3 3 3 4 2 5 3" xfId="19231" xr:uid="{00000000-0005-0000-0000-0000294B0000}"/>
    <cellStyle name="Normal 3 3 3 4 2 5 4" xfId="19232" xr:uid="{00000000-0005-0000-0000-00002A4B0000}"/>
    <cellStyle name="Normal 3 3 3 4 2 6" xfId="19233" xr:uid="{00000000-0005-0000-0000-00002B4B0000}"/>
    <cellStyle name="Normal 3 3 3 4 2 6 2" xfId="19234" xr:uid="{00000000-0005-0000-0000-00002C4B0000}"/>
    <cellStyle name="Normal 3 3 3 4 2 6 3" xfId="19235" xr:uid="{00000000-0005-0000-0000-00002D4B0000}"/>
    <cellStyle name="Normal 3 3 3 4 2 7" xfId="19236" xr:uid="{00000000-0005-0000-0000-00002E4B0000}"/>
    <cellStyle name="Normal 3 3 3 4 2 7 2" xfId="19237" xr:uid="{00000000-0005-0000-0000-00002F4B0000}"/>
    <cellStyle name="Normal 3 3 3 4 2 7 3" xfId="19238" xr:uid="{00000000-0005-0000-0000-0000304B0000}"/>
    <cellStyle name="Normal 3 3 3 4 2 8" xfId="19239" xr:uid="{00000000-0005-0000-0000-0000314B0000}"/>
    <cellStyle name="Normal 3 3 3 4 2 9" xfId="19240" xr:uid="{00000000-0005-0000-0000-0000324B0000}"/>
    <cellStyle name="Normal 3 3 3 4 3" xfId="19241" xr:uid="{00000000-0005-0000-0000-0000334B0000}"/>
    <cellStyle name="Normal 3 3 3 4 3 2" xfId="19242" xr:uid="{00000000-0005-0000-0000-0000344B0000}"/>
    <cellStyle name="Normal 3 3 3 4 3 2 2" xfId="19243" xr:uid="{00000000-0005-0000-0000-0000354B0000}"/>
    <cellStyle name="Normal 3 3 3 4 3 2 2 2" xfId="19244" xr:uid="{00000000-0005-0000-0000-0000364B0000}"/>
    <cellStyle name="Normal 3 3 3 4 3 2 2 3" xfId="19245" xr:uid="{00000000-0005-0000-0000-0000374B0000}"/>
    <cellStyle name="Normal 3 3 3 4 3 2 3" xfId="19246" xr:uid="{00000000-0005-0000-0000-0000384B0000}"/>
    <cellStyle name="Normal 3 3 3 4 3 2 4" xfId="19247" xr:uid="{00000000-0005-0000-0000-0000394B0000}"/>
    <cellStyle name="Normal 3 3 3 4 3 3" xfId="19248" xr:uid="{00000000-0005-0000-0000-00003A4B0000}"/>
    <cellStyle name="Normal 3 3 3 4 3 3 2" xfId="19249" xr:uid="{00000000-0005-0000-0000-00003B4B0000}"/>
    <cellStyle name="Normal 3 3 3 4 3 3 2 2" xfId="19250" xr:uid="{00000000-0005-0000-0000-00003C4B0000}"/>
    <cellStyle name="Normal 3 3 3 4 3 3 2 3" xfId="19251" xr:uid="{00000000-0005-0000-0000-00003D4B0000}"/>
    <cellStyle name="Normal 3 3 3 4 3 3 3" xfId="19252" xr:uid="{00000000-0005-0000-0000-00003E4B0000}"/>
    <cellStyle name="Normal 3 3 3 4 3 3 4" xfId="19253" xr:uid="{00000000-0005-0000-0000-00003F4B0000}"/>
    <cellStyle name="Normal 3 3 3 4 3 4" xfId="19254" xr:uid="{00000000-0005-0000-0000-0000404B0000}"/>
    <cellStyle name="Normal 3 3 3 4 3 4 2" xfId="19255" xr:uid="{00000000-0005-0000-0000-0000414B0000}"/>
    <cellStyle name="Normal 3 3 3 4 3 4 2 2" xfId="19256" xr:uid="{00000000-0005-0000-0000-0000424B0000}"/>
    <cellStyle name="Normal 3 3 3 4 3 4 2 3" xfId="19257" xr:uid="{00000000-0005-0000-0000-0000434B0000}"/>
    <cellStyle name="Normal 3 3 3 4 3 4 3" xfId="19258" xr:uid="{00000000-0005-0000-0000-0000444B0000}"/>
    <cellStyle name="Normal 3 3 3 4 3 4 4" xfId="19259" xr:uid="{00000000-0005-0000-0000-0000454B0000}"/>
    <cellStyle name="Normal 3 3 3 4 3 5" xfId="19260" xr:uid="{00000000-0005-0000-0000-0000464B0000}"/>
    <cellStyle name="Normal 3 3 3 4 3 5 2" xfId="19261" xr:uid="{00000000-0005-0000-0000-0000474B0000}"/>
    <cellStyle name="Normal 3 3 3 4 3 5 3" xfId="19262" xr:uid="{00000000-0005-0000-0000-0000484B0000}"/>
    <cellStyle name="Normal 3 3 3 4 3 6" xfId="19263" xr:uid="{00000000-0005-0000-0000-0000494B0000}"/>
    <cellStyle name="Normal 3 3 3 4 3 6 2" xfId="19264" xr:uid="{00000000-0005-0000-0000-00004A4B0000}"/>
    <cellStyle name="Normal 3 3 3 4 3 6 3" xfId="19265" xr:uid="{00000000-0005-0000-0000-00004B4B0000}"/>
    <cellStyle name="Normal 3 3 3 4 3 7" xfId="19266" xr:uid="{00000000-0005-0000-0000-00004C4B0000}"/>
    <cellStyle name="Normal 3 3 3 4 3 8" xfId="19267" xr:uid="{00000000-0005-0000-0000-00004D4B0000}"/>
    <cellStyle name="Normal 3 3 3 4 3 9" xfId="19268" xr:uid="{00000000-0005-0000-0000-00004E4B0000}"/>
    <cellStyle name="Normal 3 3 3 4 4" xfId="19269" xr:uid="{00000000-0005-0000-0000-00004F4B0000}"/>
    <cellStyle name="Normal 3 3 3 4 4 2" xfId="19270" xr:uid="{00000000-0005-0000-0000-0000504B0000}"/>
    <cellStyle name="Normal 3 3 3 4 4 2 2" xfId="19271" xr:uid="{00000000-0005-0000-0000-0000514B0000}"/>
    <cellStyle name="Normal 3 3 3 4 4 2 3" xfId="19272" xr:uid="{00000000-0005-0000-0000-0000524B0000}"/>
    <cellStyle name="Normal 3 3 3 4 4 3" xfId="19273" xr:uid="{00000000-0005-0000-0000-0000534B0000}"/>
    <cellStyle name="Normal 3 3 3 4 4 4" xfId="19274" xr:uid="{00000000-0005-0000-0000-0000544B0000}"/>
    <cellStyle name="Normal 3 3 3 4 5" xfId="19275" xr:uid="{00000000-0005-0000-0000-0000554B0000}"/>
    <cellStyle name="Normal 3 3 3 4 5 2" xfId="19276" xr:uid="{00000000-0005-0000-0000-0000564B0000}"/>
    <cellStyle name="Normal 3 3 3 4 5 2 2" xfId="19277" xr:uid="{00000000-0005-0000-0000-0000574B0000}"/>
    <cellStyle name="Normal 3 3 3 4 5 2 3" xfId="19278" xr:uid="{00000000-0005-0000-0000-0000584B0000}"/>
    <cellStyle name="Normal 3 3 3 4 5 3" xfId="19279" xr:uid="{00000000-0005-0000-0000-0000594B0000}"/>
    <cellStyle name="Normal 3 3 3 4 5 4" xfId="19280" xr:uid="{00000000-0005-0000-0000-00005A4B0000}"/>
    <cellStyle name="Normal 3 3 3 4 6" xfId="19281" xr:uid="{00000000-0005-0000-0000-00005B4B0000}"/>
    <cellStyle name="Normal 3 3 3 4 6 2" xfId="19282" xr:uid="{00000000-0005-0000-0000-00005C4B0000}"/>
    <cellStyle name="Normal 3 3 3 4 6 2 2" xfId="19283" xr:uid="{00000000-0005-0000-0000-00005D4B0000}"/>
    <cellStyle name="Normal 3 3 3 4 6 2 3" xfId="19284" xr:uid="{00000000-0005-0000-0000-00005E4B0000}"/>
    <cellStyle name="Normal 3 3 3 4 6 3" xfId="19285" xr:uid="{00000000-0005-0000-0000-00005F4B0000}"/>
    <cellStyle name="Normal 3 3 3 4 6 4" xfId="19286" xr:uid="{00000000-0005-0000-0000-0000604B0000}"/>
    <cellStyle name="Normal 3 3 3 4 7" xfId="19287" xr:uid="{00000000-0005-0000-0000-0000614B0000}"/>
    <cellStyle name="Normal 3 3 3 4 7 2" xfId="19288" xr:uid="{00000000-0005-0000-0000-0000624B0000}"/>
    <cellStyle name="Normal 3 3 3 4 7 3" xfId="19289" xr:uid="{00000000-0005-0000-0000-0000634B0000}"/>
    <cellStyle name="Normal 3 3 3 4 8" xfId="19290" xr:uid="{00000000-0005-0000-0000-0000644B0000}"/>
    <cellStyle name="Normal 3 3 3 4 8 2" xfId="19291" xr:uid="{00000000-0005-0000-0000-0000654B0000}"/>
    <cellStyle name="Normal 3 3 3 4 8 3" xfId="19292" xr:uid="{00000000-0005-0000-0000-0000664B0000}"/>
    <cellStyle name="Normal 3 3 3 4 9" xfId="19293" xr:uid="{00000000-0005-0000-0000-0000674B0000}"/>
    <cellStyle name="Normal 3 3 3 5" xfId="19294" xr:uid="{00000000-0005-0000-0000-0000684B0000}"/>
    <cellStyle name="Normal 3 3 3 5 10" xfId="19295" xr:uid="{00000000-0005-0000-0000-0000694B0000}"/>
    <cellStyle name="Normal 3 3 3 5 11" xfId="19296" xr:uid="{00000000-0005-0000-0000-00006A4B0000}"/>
    <cellStyle name="Normal 3 3 3 5 2" xfId="19297" xr:uid="{00000000-0005-0000-0000-00006B4B0000}"/>
    <cellStyle name="Normal 3 3 3 5 2 10" xfId="19298" xr:uid="{00000000-0005-0000-0000-00006C4B0000}"/>
    <cellStyle name="Normal 3 3 3 5 2 2" xfId="19299" xr:uid="{00000000-0005-0000-0000-00006D4B0000}"/>
    <cellStyle name="Normal 3 3 3 5 2 2 2" xfId="19300" xr:uid="{00000000-0005-0000-0000-00006E4B0000}"/>
    <cellStyle name="Normal 3 3 3 5 2 2 2 2" xfId="19301" xr:uid="{00000000-0005-0000-0000-00006F4B0000}"/>
    <cellStyle name="Normal 3 3 3 5 2 2 2 3" xfId="19302" xr:uid="{00000000-0005-0000-0000-0000704B0000}"/>
    <cellStyle name="Normal 3 3 3 5 2 2 3" xfId="19303" xr:uid="{00000000-0005-0000-0000-0000714B0000}"/>
    <cellStyle name="Normal 3 3 3 5 2 2 4" xfId="19304" xr:uid="{00000000-0005-0000-0000-0000724B0000}"/>
    <cellStyle name="Normal 3 3 3 5 2 3" xfId="19305" xr:uid="{00000000-0005-0000-0000-0000734B0000}"/>
    <cellStyle name="Normal 3 3 3 5 2 3 2" xfId="19306" xr:uid="{00000000-0005-0000-0000-0000744B0000}"/>
    <cellStyle name="Normal 3 3 3 5 2 3 2 2" xfId="19307" xr:uid="{00000000-0005-0000-0000-0000754B0000}"/>
    <cellStyle name="Normal 3 3 3 5 2 3 2 3" xfId="19308" xr:uid="{00000000-0005-0000-0000-0000764B0000}"/>
    <cellStyle name="Normal 3 3 3 5 2 3 3" xfId="19309" xr:uid="{00000000-0005-0000-0000-0000774B0000}"/>
    <cellStyle name="Normal 3 3 3 5 2 3 4" xfId="19310" xr:uid="{00000000-0005-0000-0000-0000784B0000}"/>
    <cellStyle name="Normal 3 3 3 5 2 4" xfId="19311" xr:uid="{00000000-0005-0000-0000-0000794B0000}"/>
    <cellStyle name="Normal 3 3 3 5 2 4 2" xfId="19312" xr:uid="{00000000-0005-0000-0000-00007A4B0000}"/>
    <cellStyle name="Normal 3 3 3 5 2 4 2 2" xfId="19313" xr:uid="{00000000-0005-0000-0000-00007B4B0000}"/>
    <cellStyle name="Normal 3 3 3 5 2 4 2 3" xfId="19314" xr:uid="{00000000-0005-0000-0000-00007C4B0000}"/>
    <cellStyle name="Normal 3 3 3 5 2 4 3" xfId="19315" xr:uid="{00000000-0005-0000-0000-00007D4B0000}"/>
    <cellStyle name="Normal 3 3 3 5 2 4 4" xfId="19316" xr:uid="{00000000-0005-0000-0000-00007E4B0000}"/>
    <cellStyle name="Normal 3 3 3 5 2 5" xfId="19317" xr:uid="{00000000-0005-0000-0000-00007F4B0000}"/>
    <cellStyle name="Normal 3 3 3 5 2 5 2" xfId="19318" xr:uid="{00000000-0005-0000-0000-0000804B0000}"/>
    <cellStyle name="Normal 3 3 3 5 2 5 2 2" xfId="19319" xr:uid="{00000000-0005-0000-0000-0000814B0000}"/>
    <cellStyle name="Normal 3 3 3 5 2 5 2 3" xfId="19320" xr:uid="{00000000-0005-0000-0000-0000824B0000}"/>
    <cellStyle name="Normal 3 3 3 5 2 5 3" xfId="19321" xr:uid="{00000000-0005-0000-0000-0000834B0000}"/>
    <cellStyle name="Normal 3 3 3 5 2 5 4" xfId="19322" xr:uid="{00000000-0005-0000-0000-0000844B0000}"/>
    <cellStyle name="Normal 3 3 3 5 2 6" xfId="19323" xr:uid="{00000000-0005-0000-0000-0000854B0000}"/>
    <cellStyle name="Normal 3 3 3 5 2 6 2" xfId="19324" xr:uid="{00000000-0005-0000-0000-0000864B0000}"/>
    <cellStyle name="Normal 3 3 3 5 2 6 3" xfId="19325" xr:uid="{00000000-0005-0000-0000-0000874B0000}"/>
    <cellStyle name="Normal 3 3 3 5 2 7" xfId="19326" xr:uid="{00000000-0005-0000-0000-0000884B0000}"/>
    <cellStyle name="Normal 3 3 3 5 2 7 2" xfId="19327" xr:uid="{00000000-0005-0000-0000-0000894B0000}"/>
    <cellStyle name="Normal 3 3 3 5 2 7 3" xfId="19328" xr:uid="{00000000-0005-0000-0000-00008A4B0000}"/>
    <cellStyle name="Normal 3 3 3 5 2 8" xfId="19329" xr:uid="{00000000-0005-0000-0000-00008B4B0000}"/>
    <cellStyle name="Normal 3 3 3 5 2 9" xfId="19330" xr:uid="{00000000-0005-0000-0000-00008C4B0000}"/>
    <cellStyle name="Normal 3 3 3 5 3" xfId="19331" xr:uid="{00000000-0005-0000-0000-00008D4B0000}"/>
    <cellStyle name="Normal 3 3 3 5 3 2" xfId="19332" xr:uid="{00000000-0005-0000-0000-00008E4B0000}"/>
    <cellStyle name="Normal 3 3 3 5 3 2 2" xfId="19333" xr:uid="{00000000-0005-0000-0000-00008F4B0000}"/>
    <cellStyle name="Normal 3 3 3 5 3 2 2 2" xfId="19334" xr:uid="{00000000-0005-0000-0000-0000904B0000}"/>
    <cellStyle name="Normal 3 3 3 5 3 2 2 3" xfId="19335" xr:uid="{00000000-0005-0000-0000-0000914B0000}"/>
    <cellStyle name="Normal 3 3 3 5 3 2 3" xfId="19336" xr:uid="{00000000-0005-0000-0000-0000924B0000}"/>
    <cellStyle name="Normal 3 3 3 5 3 2 4" xfId="19337" xr:uid="{00000000-0005-0000-0000-0000934B0000}"/>
    <cellStyle name="Normal 3 3 3 5 3 3" xfId="19338" xr:uid="{00000000-0005-0000-0000-0000944B0000}"/>
    <cellStyle name="Normal 3 3 3 5 3 3 2" xfId="19339" xr:uid="{00000000-0005-0000-0000-0000954B0000}"/>
    <cellStyle name="Normal 3 3 3 5 3 3 2 2" xfId="19340" xr:uid="{00000000-0005-0000-0000-0000964B0000}"/>
    <cellStyle name="Normal 3 3 3 5 3 3 2 3" xfId="19341" xr:uid="{00000000-0005-0000-0000-0000974B0000}"/>
    <cellStyle name="Normal 3 3 3 5 3 3 3" xfId="19342" xr:uid="{00000000-0005-0000-0000-0000984B0000}"/>
    <cellStyle name="Normal 3 3 3 5 3 3 4" xfId="19343" xr:uid="{00000000-0005-0000-0000-0000994B0000}"/>
    <cellStyle name="Normal 3 3 3 5 3 4" xfId="19344" xr:uid="{00000000-0005-0000-0000-00009A4B0000}"/>
    <cellStyle name="Normal 3 3 3 5 3 4 2" xfId="19345" xr:uid="{00000000-0005-0000-0000-00009B4B0000}"/>
    <cellStyle name="Normal 3 3 3 5 3 4 2 2" xfId="19346" xr:uid="{00000000-0005-0000-0000-00009C4B0000}"/>
    <cellStyle name="Normal 3 3 3 5 3 4 2 3" xfId="19347" xr:uid="{00000000-0005-0000-0000-00009D4B0000}"/>
    <cellStyle name="Normal 3 3 3 5 3 4 3" xfId="19348" xr:uid="{00000000-0005-0000-0000-00009E4B0000}"/>
    <cellStyle name="Normal 3 3 3 5 3 4 4" xfId="19349" xr:uid="{00000000-0005-0000-0000-00009F4B0000}"/>
    <cellStyle name="Normal 3 3 3 5 3 5" xfId="19350" xr:uid="{00000000-0005-0000-0000-0000A04B0000}"/>
    <cellStyle name="Normal 3 3 3 5 3 5 2" xfId="19351" xr:uid="{00000000-0005-0000-0000-0000A14B0000}"/>
    <cellStyle name="Normal 3 3 3 5 3 5 3" xfId="19352" xr:uid="{00000000-0005-0000-0000-0000A24B0000}"/>
    <cellStyle name="Normal 3 3 3 5 3 6" xfId="19353" xr:uid="{00000000-0005-0000-0000-0000A34B0000}"/>
    <cellStyle name="Normal 3 3 3 5 3 6 2" xfId="19354" xr:uid="{00000000-0005-0000-0000-0000A44B0000}"/>
    <cellStyle name="Normal 3 3 3 5 3 6 3" xfId="19355" xr:uid="{00000000-0005-0000-0000-0000A54B0000}"/>
    <cellStyle name="Normal 3 3 3 5 3 7" xfId="19356" xr:uid="{00000000-0005-0000-0000-0000A64B0000}"/>
    <cellStyle name="Normal 3 3 3 5 3 8" xfId="19357" xr:uid="{00000000-0005-0000-0000-0000A74B0000}"/>
    <cellStyle name="Normal 3 3 3 5 3 9" xfId="19358" xr:uid="{00000000-0005-0000-0000-0000A84B0000}"/>
    <cellStyle name="Normal 3 3 3 5 4" xfId="19359" xr:uid="{00000000-0005-0000-0000-0000A94B0000}"/>
    <cellStyle name="Normal 3 3 3 5 4 2" xfId="19360" xr:uid="{00000000-0005-0000-0000-0000AA4B0000}"/>
    <cellStyle name="Normal 3 3 3 5 4 2 2" xfId="19361" xr:uid="{00000000-0005-0000-0000-0000AB4B0000}"/>
    <cellStyle name="Normal 3 3 3 5 4 2 3" xfId="19362" xr:uid="{00000000-0005-0000-0000-0000AC4B0000}"/>
    <cellStyle name="Normal 3 3 3 5 4 3" xfId="19363" xr:uid="{00000000-0005-0000-0000-0000AD4B0000}"/>
    <cellStyle name="Normal 3 3 3 5 4 4" xfId="19364" xr:uid="{00000000-0005-0000-0000-0000AE4B0000}"/>
    <cellStyle name="Normal 3 3 3 5 5" xfId="19365" xr:uid="{00000000-0005-0000-0000-0000AF4B0000}"/>
    <cellStyle name="Normal 3 3 3 5 5 2" xfId="19366" xr:uid="{00000000-0005-0000-0000-0000B04B0000}"/>
    <cellStyle name="Normal 3 3 3 5 5 2 2" xfId="19367" xr:uid="{00000000-0005-0000-0000-0000B14B0000}"/>
    <cellStyle name="Normal 3 3 3 5 5 2 3" xfId="19368" xr:uid="{00000000-0005-0000-0000-0000B24B0000}"/>
    <cellStyle name="Normal 3 3 3 5 5 3" xfId="19369" xr:uid="{00000000-0005-0000-0000-0000B34B0000}"/>
    <cellStyle name="Normal 3 3 3 5 5 4" xfId="19370" xr:uid="{00000000-0005-0000-0000-0000B44B0000}"/>
    <cellStyle name="Normal 3 3 3 5 6" xfId="19371" xr:uid="{00000000-0005-0000-0000-0000B54B0000}"/>
    <cellStyle name="Normal 3 3 3 5 6 2" xfId="19372" xr:uid="{00000000-0005-0000-0000-0000B64B0000}"/>
    <cellStyle name="Normal 3 3 3 5 6 2 2" xfId="19373" xr:uid="{00000000-0005-0000-0000-0000B74B0000}"/>
    <cellStyle name="Normal 3 3 3 5 6 2 3" xfId="19374" xr:uid="{00000000-0005-0000-0000-0000B84B0000}"/>
    <cellStyle name="Normal 3 3 3 5 6 3" xfId="19375" xr:uid="{00000000-0005-0000-0000-0000B94B0000}"/>
    <cellStyle name="Normal 3 3 3 5 6 4" xfId="19376" xr:uid="{00000000-0005-0000-0000-0000BA4B0000}"/>
    <cellStyle name="Normal 3 3 3 5 7" xfId="19377" xr:uid="{00000000-0005-0000-0000-0000BB4B0000}"/>
    <cellStyle name="Normal 3 3 3 5 7 2" xfId="19378" xr:uid="{00000000-0005-0000-0000-0000BC4B0000}"/>
    <cellStyle name="Normal 3 3 3 5 7 3" xfId="19379" xr:uid="{00000000-0005-0000-0000-0000BD4B0000}"/>
    <cellStyle name="Normal 3 3 3 5 8" xfId="19380" xr:uid="{00000000-0005-0000-0000-0000BE4B0000}"/>
    <cellStyle name="Normal 3 3 3 5 8 2" xfId="19381" xr:uid="{00000000-0005-0000-0000-0000BF4B0000}"/>
    <cellStyle name="Normal 3 3 3 5 8 3" xfId="19382" xr:uid="{00000000-0005-0000-0000-0000C04B0000}"/>
    <cellStyle name="Normal 3 3 3 5 9" xfId="19383" xr:uid="{00000000-0005-0000-0000-0000C14B0000}"/>
    <cellStyle name="Normal 3 3 3 6" xfId="19384" xr:uid="{00000000-0005-0000-0000-0000C24B0000}"/>
    <cellStyle name="Normal 3 3 3 6 10" xfId="19385" xr:uid="{00000000-0005-0000-0000-0000C34B0000}"/>
    <cellStyle name="Normal 3 3 3 6 2" xfId="19386" xr:uid="{00000000-0005-0000-0000-0000C44B0000}"/>
    <cellStyle name="Normal 3 3 3 6 2 2" xfId="19387" xr:uid="{00000000-0005-0000-0000-0000C54B0000}"/>
    <cellStyle name="Normal 3 3 3 6 2 2 2" xfId="19388" xr:uid="{00000000-0005-0000-0000-0000C64B0000}"/>
    <cellStyle name="Normal 3 3 3 6 2 2 3" xfId="19389" xr:uid="{00000000-0005-0000-0000-0000C74B0000}"/>
    <cellStyle name="Normal 3 3 3 6 2 3" xfId="19390" xr:uid="{00000000-0005-0000-0000-0000C84B0000}"/>
    <cellStyle name="Normal 3 3 3 6 2 4" xfId="19391" xr:uid="{00000000-0005-0000-0000-0000C94B0000}"/>
    <cellStyle name="Normal 3 3 3 6 3" xfId="19392" xr:uid="{00000000-0005-0000-0000-0000CA4B0000}"/>
    <cellStyle name="Normal 3 3 3 6 3 2" xfId="19393" xr:uid="{00000000-0005-0000-0000-0000CB4B0000}"/>
    <cellStyle name="Normal 3 3 3 6 3 2 2" xfId="19394" xr:uid="{00000000-0005-0000-0000-0000CC4B0000}"/>
    <cellStyle name="Normal 3 3 3 6 3 2 3" xfId="19395" xr:uid="{00000000-0005-0000-0000-0000CD4B0000}"/>
    <cellStyle name="Normal 3 3 3 6 3 3" xfId="19396" xr:uid="{00000000-0005-0000-0000-0000CE4B0000}"/>
    <cellStyle name="Normal 3 3 3 6 3 4" xfId="19397" xr:uid="{00000000-0005-0000-0000-0000CF4B0000}"/>
    <cellStyle name="Normal 3 3 3 6 4" xfId="19398" xr:uid="{00000000-0005-0000-0000-0000D04B0000}"/>
    <cellStyle name="Normal 3 3 3 6 4 2" xfId="19399" xr:uid="{00000000-0005-0000-0000-0000D14B0000}"/>
    <cellStyle name="Normal 3 3 3 6 4 2 2" xfId="19400" xr:uid="{00000000-0005-0000-0000-0000D24B0000}"/>
    <cellStyle name="Normal 3 3 3 6 4 2 3" xfId="19401" xr:uid="{00000000-0005-0000-0000-0000D34B0000}"/>
    <cellStyle name="Normal 3 3 3 6 4 3" xfId="19402" xr:uid="{00000000-0005-0000-0000-0000D44B0000}"/>
    <cellStyle name="Normal 3 3 3 6 4 4" xfId="19403" xr:uid="{00000000-0005-0000-0000-0000D54B0000}"/>
    <cellStyle name="Normal 3 3 3 6 5" xfId="19404" xr:uid="{00000000-0005-0000-0000-0000D64B0000}"/>
    <cellStyle name="Normal 3 3 3 6 5 2" xfId="19405" xr:uid="{00000000-0005-0000-0000-0000D74B0000}"/>
    <cellStyle name="Normal 3 3 3 6 5 2 2" xfId="19406" xr:uid="{00000000-0005-0000-0000-0000D84B0000}"/>
    <cellStyle name="Normal 3 3 3 6 5 2 3" xfId="19407" xr:uid="{00000000-0005-0000-0000-0000D94B0000}"/>
    <cellStyle name="Normal 3 3 3 6 5 3" xfId="19408" xr:uid="{00000000-0005-0000-0000-0000DA4B0000}"/>
    <cellStyle name="Normal 3 3 3 6 5 4" xfId="19409" xr:uid="{00000000-0005-0000-0000-0000DB4B0000}"/>
    <cellStyle name="Normal 3 3 3 6 6" xfId="19410" xr:uid="{00000000-0005-0000-0000-0000DC4B0000}"/>
    <cellStyle name="Normal 3 3 3 6 6 2" xfId="19411" xr:uid="{00000000-0005-0000-0000-0000DD4B0000}"/>
    <cellStyle name="Normal 3 3 3 6 6 3" xfId="19412" xr:uid="{00000000-0005-0000-0000-0000DE4B0000}"/>
    <cellStyle name="Normal 3 3 3 6 7" xfId="19413" xr:uid="{00000000-0005-0000-0000-0000DF4B0000}"/>
    <cellStyle name="Normal 3 3 3 6 7 2" xfId="19414" xr:uid="{00000000-0005-0000-0000-0000E04B0000}"/>
    <cellStyle name="Normal 3 3 3 6 7 3" xfId="19415" xr:uid="{00000000-0005-0000-0000-0000E14B0000}"/>
    <cellStyle name="Normal 3 3 3 6 8" xfId="19416" xr:uid="{00000000-0005-0000-0000-0000E24B0000}"/>
    <cellStyle name="Normal 3 3 3 6 9" xfId="19417" xr:uid="{00000000-0005-0000-0000-0000E34B0000}"/>
    <cellStyle name="Normal 3 3 3 7" xfId="19418" xr:uid="{00000000-0005-0000-0000-0000E44B0000}"/>
    <cellStyle name="Normal 3 3 3 7 2" xfId="19419" xr:uid="{00000000-0005-0000-0000-0000E54B0000}"/>
    <cellStyle name="Normal 3 3 3 7 2 2" xfId="19420" xr:uid="{00000000-0005-0000-0000-0000E64B0000}"/>
    <cellStyle name="Normal 3 3 3 7 2 2 2" xfId="19421" xr:uid="{00000000-0005-0000-0000-0000E74B0000}"/>
    <cellStyle name="Normal 3 3 3 7 2 2 3" xfId="19422" xr:uid="{00000000-0005-0000-0000-0000E84B0000}"/>
    <cellStyle name="Normal 3 3 3 7 2 3" xfId="19423" xr:uid="{00000000-0005-0000-0000-0000E94B0000}"/>
    <cellStyle name="Normal 3 3 3 7 2 4" xfId="19424" xr:uid="{00000000-0005-0000-0000-0000EA4B0000}"/>
    <cellStyle name="Normal 3 3 3 7 3" xfId="19425" xr:uid="{00000000-0005-0000-0000-0000EB4B0000}"/>
    <cellStyle name="Normal 3 3 3 7 3 2" xfId="19426" xr:uid="{00000000-0005-0000-0000-0000EC4B0000}"/>
    <cellStyle name="Normal 3 3 3 7 3 2 2" xfId="19427" xr:uid="{00000000-0005-0000-0000-0000ED4B0000}"/>
    <cellStyle name="Normal 3 3 3 7 3 2 3" xfId="19428" xr:uid="{00000000-0005-0000-0000-0000EE4B0000}"/>
    <cellStyle name="Normal 3 3 3 7 3 3" xfId="19429" xr:uid="{00000000-0005-0000-0000-0000EF4B0000}"/>
    <cellStyle name="Normal 3 3 3 7 3 4" xfId="19430" xr:uid="{00000000-0005-0000-0000-0000F04B0000}"/>
    <cellStyle name="Normal 3 3 3 7 4" xfId="19431" xr:uid="{00000000-0005-0000-0000-0000F14B0000}"/>
    <cellStyle name="Normal 3 3 3 7 4 2" xfId="19432" xr:uid="{00000000-0005-0000-0000-0000F24B0000}"/>
    <cellStyle name="Normal 3 3 3 7 4 2 2" xfId="19433" xr:uid="{00000000-0005-0000-0000-0000F34B0000}"/>
    <cellStyle name="Normal 3 3 3 7 4 2 3" xfId="19434" xr:uid="{00000000-0005-0000-0000-0000F44B0000}"/>
    <cellStyle name="Normal 3 3 3 7 4 3" xfId="19435" xr:uid="{00000000-0005-0000-0000-0000F54B0000}"/>
    <cellStyle name="Normal 3 3 3 7 4 4" xfId="19436" xr:uid="{00000000-0005-0000-0000-0000F64B0000}"/>
    <cellStyle name="Normal 3 3 3 7 5" xfId="19437" xr:uid="{00000000-0005-0000-0000-0000F74B0000}"/>
    <cellStyle name="Normal 3 3 3 7 5 2" xfId="19438" xr:uid="{00000000-0005-0000-0000-0000F84B0000}"/>
    <cellStyle name="Normal 3 3 3 7 5 3" xfId="19439" xr:uid="{00000000-0005-0000-0000-0000F94B0000}"/>
    <cellStyle name="Normal 3 3 3 7 6" xfId="19440" xr:uid="{00000000-0005-0000-0000-0000FA4B0000}"/>
    <cellStyle name="Normal 3 3 3 7 6 2" xfId="19441" xr:uid="{00000000-0005-0000-0000-0000FB4B0000}"/>
    <cellStyle name="Normal 3 3 3 7 6 3" xfId="19442" xr:uid="{00000000-0005-0000-0000-0000FC4B0000}"/>
    <cellStyle name="Normal 3 3 3 7 7" xfId="19443" xr:uid="{00000000-0005-0000-0000-0000FD4B0000}"/>
    <cellStyle name="Normal 3 3 3 7 8" xfId="19444" xr:uid="{00000000-0005-0000-0000-0000FE4B0000}"/>
    <cellStyle name="Normal 3 3 3 7 9" xfId="19445" xr:uid="{00000000-0005-0000-0000-0000FF4B0000}"/>
    <cellStyle name="Normal 3 3 3 8" xfId="19446" xr:uid="{00000000-0005-0000-0000-0000004C0000}"/>
    <cellStyle name="Normal 3 3 3 8 2" xfId="19447" xr:uid="{00000000-0005-0000-0000-0000014C0000}"/>
    <cellStyle name="Normal 3 3 3 8 2 2" xfId="19448" xr:uid="{00000000-0005-0000-0000-0000024C0000}"/>
    <cellStyle name="Normal 3 3 3 8 2 3" xfId="19449" xr:uid="{00000000-0005-0000-0000-0000034C0000}"/>
    <cellStyle name="Normal 3 3 3 8 3" xfId="19450" xr:uid="{00000000-0005-0000-0000-0000044C0000}"/>
    <cellStyle name="Normal 3 3 3 8 4" xfId="19451" xr:uid="{00000000-0005-0000-0000-0000054C0000}"/>
    <cellStyle name="Normal 3 3 3 9" xfId="19452" xr:uid="{00000000-0005-0000-0000-0000064C0000}"/>
    <cellStyle name="Normal 3 3 3 9 2" xfId="19453" xr:uid="{00000000-0005-0000-0000-0000074C0000}"/>
    <cellStyle name="Normal 3 3 3 9 2 2" xfId="19454" xr:uid="{00000000-0005-0000-0000-0000084C0000}"/>
    <cellStyle name="Normal 3 3 3 9 2 3" xfId="19455" xr:uid="{00000000-0005-0000-0000-0000094C0000}"/>
    <cellStyle name="Normal 3 3 3 9 3" xfId="19456" xr:uid="{00000000-0005-0000-0000-00000A4C0000}"/>
    <cellStyle name="Normal 3 3 3 9 4" xfId="19457" xr:uid="{00000000-0005-0000-0000-00000B4C0000}"/>
    <cellStyle name="Normal 3 3 4" xfId="19458" xr:uid="{00000000-0005-0000-0000-00000C4C0000}"/>
    <cellStyle name="Normal 3 3 4 10" xfId="19459" xr:uid="{00000000-0005-0000-0000-00000D4C0000}"/>
    <cellStyle name="Normal 3 3 4 10 2" xfId="19460" xr:uid="{00000000-0005-0000-0000-00000E4C0000}"/>
    <cellStyle name="Normal 3 3 4 10 3" xfId="19461" xr:uid="{00000000-0005-0000-0000-00000F4C0000}"/>
    <cellStyle name="Normal 3 3 4 11" xfId="19462" xr:uid="{00000000-0005-0000-0000-0000104C0000}"/>
    <cellStyle name="Normal 3 3 4 11 2" xfId="19463" xr:uid="{00000000-0005-0000-0000-0000114C0000}"/>
    <cellStyle name="Normal 3 3 4 11 3" xfId="19464" xr:uid="{00000000-0005-0000-0000-0000124C0000}"/>
    <cellStyle name="Normal 3 3 4 12" xfId="19465" xr:uid="{00000000-0005-0000-0000-0000134C0000}"/>
    <cellStyle name="Normal 3 3 4 13" xfId="19466" xr:uid="{00000000-0005-0000-0000-0000144C0000}"/>
    <cellStyle name="Normal 3 3 4 14" xfId="19467" xr:uid="{00000000-0005-0000-0000-0000154C0000}"/>
    <cellStyle name="Normal 3 3 4 2" xfId="19468" xr:uid="{00000000-0005-0000-0000-0000164C0000}"/>
    <cellStyle name="Normal 3 3 4 2 10" xfId="19469" xr:uid="{00000000-0005-0000-0000-0000174C0000}"/>
    <cellStyle name="Normal 3 3 4 2 10 2" xfId="19470" xr:uid="{00000000-0005-0000-0000-0000184C0000}"/>
    <cellStyle name="Normal 3 3 4 2 10 3" xfId="19471" xr:uid="{00000000-0005-0000-0000-0000194C0000}"/>
    <cellStyle name="Normal 3 3 4 2 11" xfId="19472" xr:uid="{00000000-0005-0000-0000-00001A4C0000}"/>
    <cellStyle name="Normal 3 3 4 2 12" xfId="19473" xr:uid="{00000000-0005-0000-0000-00001B4C0000}"/>
    <cellStyle name="Normal 3 3 4 2 13" xfId="19474" xr:uid="{00000000-0005-0000-0000-00001C4C0000}"/>
    <cellStyle name="Normal 3 3 4 2 2" xfId="19475" xr:uid="{00000000-0005-0000-0000-00001D4C0000}"/>
    <cellStyle name="Normal 3 3 4 2 2 10" xfId="19476" xr:uid="{00000000-0005-0000-0000-00001E4C0000}"/>
    <cellStyle name="Normal 3 3 4 2 2 11" xfId="19477" xr:uid="{00000000-0005-0000-0000-00001F4C0000}"/>
    <cellStyle name="Normal 3 3 4 2 2 2" xfId="19478" xr:uid="{00000000-0005-0000-0000-0000204C0000}"/>
    <cellStyle name="Normal 3 3 4 2 2 2 10" xfId="19479" xr:uid="{00000000-0005-0000-0000-0000214C0000}"/>
    <cellStyle name="Normal 3 3 4 2 2 2 2" xfId="19480" xr:uid="{00000000-0005-0000-0000-0000224C0000}"/>
    <cellStyle name="Normal 3 3 4 2 2 2 2 2" xfId="19481" xr:uid="{00000000-0005-0000-0000-0000234C0000}"/>
    <cellStyle name="Normal 3 3 4 2 2 2 2 2 2" xfId="19482" xr:uid="{00000000-0005-0000-0000-0000244C0000}"/>
    <cellStyle name="Normal 3 3 4 2 2 2 2 2 3" xfId="19483" xr:uid="{00000000-0005-0000-0000-0000254C0000}"/>
    <cellStyle name="Normal 3 3 4 2 2 2 2 3" xfId="19484" xr:uid="{00000000-0005-0000-0000-0000264C0000}"/>
    <cellStyle name="Normal 3 3 4 2 2 2 2 4" xfId="19485" xr:uid="{00000000-0005-0000-0000-0000274C0000}"/>
    <cellStyle name="Normal 3 3 4 2 2 2 3" xfId="19486" xr:uid="{00000000-0005-0000-0000-0000284C0000}"/>
    <cellStyle name="Normal 3 3 4 2 2 2 3 2" xfId="19487" xr:uid="{00000000-0005-0000-0000-0000294C0000}"/>
    <cellStyle name="Normal 3 3 4 2 2 2 3 2 2" xfId="19488" xr:uid="{00000000-0005-0000-0000-00002A4C0000}"/>
    <cellStyle name="Normal 3 3 4 2 2 2 3 2 3" xfId="19489" xr:uid="{00000000-0005-0000-0000-00002B4C0000}"/>
    <cellStyle name="Normal 3 3 4 2 2 2 3 3" xfId="19490" xr:uid="{00000000-0005-0000-0000-00002C4C0000}"/>
    <cellStyle name="Normal 3 3 4 2 2 2 3 4" xfId="19491" xr:uid="{00000000-0005-0000-0000-00002D4C0000}"/>
    <cellStyle name="Normal 3 3 4 2 2 2 4" xfId="19492" xr:uid="{00000000-0005-0000-0000-00002E4C0000}"/>
    <cellStyle name="Normal 3 3 4 2 2 2 4 2" xfId="19493" xr:uid="{00000000-0005-0000-0000-00002F4C0000}"/>
    <cellStyle name="Normal 3 3 4 2 2 2 4 2 2" xfId="19494" xr:uid="{00000000-0005-0000-0000-0000304C0000}"/>
    <cellStyle name="Normal 3 3 4 2 2 2 4 2 3" xfId="19495" xr:uid="{00000000-0005-0000-0000-0000314C0000}"/>
    <cellStyle name="Normal 3 3 4 2 2 2 4 3" xfId="19496" xr:uid="{00000000-0005-0000-0000-0000324C0000}"/>
    <cellStyle name="Normal 3 3 4 2 2 2 4 4" xfId="19497" xr:uid="{00000000-0005-0000-0000-0000334C0000}"/>
    <cellStyle name="Normal 3 3 4 2 2 2 5" xfId="19498" xr:uid="{00000000-0005-0000-0000-0000344C0000}"/>
    <cellStyle name="Normal 3 3 4 2 2 2 5 2" xfId="19499" xr:uid="{00000000-0005-0000-0000-0000354C0000}"/>
    <cellStyle name="Normal 3 3 4 2 2 2 5 2 2" xfId="19500" xr:uid="{00000000-0005-0000-0000-0000364C0000}"/>
    <cellStyle name="Normal 3 3 4 2 2 2 5 2 3" xfId="19501" xr:uid="{00000000-0005-0000-0000-0000374C0000}"/>
    <cellStyle name="Normal 3 3 4 2 2 2 5 3" xfId="19502" xr:uid="{00000000-0005-0000-0000-0000384C0000}"/>
    <cellStyle name="Normal 3 3 4 2 2 2 5 4" xfId="19503" xr:uid="{00000000-0005-0000-0000-0000394C0000}"/>
    <cellStyle name="Normal 3 3 4 2 2 2 6" xfId="19504" xr:uid="{00000000-0005-0000-0000-00003A4C0000}"/>
    <cellStyle name="Normal 3 3 4 2 2 2 6 2" xfId="19505" xr:uid="{00000000-0005-0000-0000-00003B4C0000}"/>
    <cellStyle name="Normal 3 3 4 2 2 2 6 3" xfId="19506" xr:uid="{00000000-0005-0000-0000-00003C4C0000}"/>
    <cellStyle name="Normal 3 3 4 2 2 2 7" xfId="19507" xr:uid="{00000000-0005-0000-0000-00003D4C0000}"/>
    <cellStyle name="Normal 3 3 4 2 2 2 7 2" xfId="19508" xr:uid="{00000000-0005-0000-0000-00003E4C0000}"/>
    <cellStyle name="Normal 3 3 4 2 2 2 7 3" xfId="19509" xr:uid="{00000000-0005-0000-0000-00003F4C0000}"/>
    <cellStyle name="Normal 3 3 4 2 2 2 8" xfId="19510" xr:uid="{00000000-0005-0000-0000-0000404C0000}"/>
    <cellStyle name="Normal 3 3 4 2 2 2 9" xfId="19511" xr:uid="{00000000-0005-0000-0000-0000414C0000}"/>
    <cellStyle name="Normal 3 3 4 2 2 3" xfId="19512" xr:uid="{00000000-0005-0000-0000-0000424C0000}"/>
    <cellStyle name="Normal 3 3 4 2 2 3 2" xfId="19513" xr:uid="{00000000-0005-0000-0000-0000434C0000}"/>
    <cellStyle name="Normal 3 3 4 2 2 3 2 2" xfId="19514" xr:uid="{00000000-0005-0000-0000-0000444C0000}"/>
    <cellStyle name="Normal 3 3 4 2 2 3 2 2 2" xfId="19515" xr:uid="{00000000-0005-0000-0000-0000454C0000}"/>
    <cellStyle name="Normal 3 3 4 2 2 3 2 2 3" xfId="19516" xr:uid="{00000000-0005-0000-0000-0000464C0000}"/>
    <cellStyle name="Normal 3 3 4 2 2 3 2 3" xfId="19517" xr:uid="{00000000-0005-0000-0000-0000474C0000}"/>
    <cellStyle name="Normal 3 3 4 2 2 3 2 4" xfId="19518" xr:uid="{00000000-0005-0000-0000-0000484C0000}"/>
    <cellStyle name="Normal 3 3 4 2 2 3 3" xfId="19519" xr:uid="{00000000-0005-0000-0000-0000494C0000}"/>
    <cellStyle name="Normal 3 3 4 2 2 3 3 2" xfId="19520" xr:uid="{00000000-0005-0000-0000-00004A4C0000}"/>
    <cellStyle name="Normal 3 3 4 2 2 3 3 2 2" xfId="19521" xr:uid="{00000000-0005-0000-0000-00004B4C0000}"/>
    <cellStyle name="Normal 3 3 4 2 2 3 3 2 3" xfId="19522" xr:uid="{00000000-0005-0000-0000-00004C4C0000}"/>
    <cellStyle name="Normal 3 3 4 2 2 3 3 3" xfId="19523" xr:uid="{00000000-0005-0000-0000-00004D4C0000}"/>
    <cellStyle name="Normal 3 3 4 2 2 3 3 4" xfId="19524" xr:uid="{00000000-0005-0000-0000-00004E4C0000}"/>
    <cellStyle name="Normal 3 3 4 2 2 3 4" xfId="19525" xr:uid="{00000000-0005-0000-0000-00004F4C0000}"/>
    <cellStyle name="Normal 3 3 4 2 2 3 4 2" xfId="19526" xr:uid="{00000000-0005-0000-0000-0000504C0000}"/>
    <cellStyle name="Normal 3 3 4 2 2 3 4 2 2" xfId="19527" xr:uid="{00000000-0005-0000-0000-0000514C0000}"/>
    <cellStyle name="Normal 3 3 4 2 2 3 4 2 3" xfId="19528" xr:uid="{00000000-0005-0000-0000-0000524C0000}"/>
    <cellStyle name="Normal 3 3 4 2 2 3 4 3" xfId="19529" xr:uid="{00000000-0005-0000-0000-0000534C0000}"/>
    <cellStyle name="Normal 3 3 4 2 2 3 4 4" xfId="19530" xr:uid="{00000000-0005-0000-0000-0000544C0000}"/>
    <cellStyle name="Normal 3 3 4 2 2 3 5" xfId="19531" xr:uid="{00000000-0005-0000-0000-0000554C0000}"/>
    <cellStyle name="Normal 3 3 4 2 2 3 5 2" xfId="19532" xr:uid="{00000000-0005-0000-0000-0000564C0000}"/>
    <cellStyle name="Normal 3 3 4 2 2 3 5 3" xfId="19533" xr:uid="{00000000-0005-0000-0000-0000574C0000}"/>
    <cellStyle name="Normal 3 3 4 2 2 3 6" xfId="19534" xr:uid="{00000000-0005-0000-0000-0000584C0000}"/>
    <cellStyle name="Normal 3 3 4 2 2 3 6 2" xfId="19535" xr:uid="{00000000-0005-0000-0000-0000594C0000}"/>
    <cellStyle name="Normal 3 3 4 2 2 3 6 3" xfId="19536" xr:uid="{00000000-0005-0000-0000-00005A4C0000}"/>
    <cellStyle name="Normal 3 3 4 2 2 3 7" xfId="19537" xr:uid="{00000000-0005-0000-0000-00005B4C0000}"/>
    <cellStyle name="Normal 3 3 4 2 2 3 8" xfId="19538" xr:uid="{00000000-0005-0000-0000-00005C4C0000}"/>
    <cellStyle name="Normal 3 3 4 2 2 3 9" xfId="19539" xr:uid="{00000000-0005-0000-0000-00005D4C0000}"/>
    <cellStyle name="Normal 3 3 4 2 2 4" xfId="19540" xr:uid="{00000000-0005-0000-0000-00005E4C0000}"/>
    <cellStyle name="Normal 3 3 4 2 2 4 2" xfId="19541" xr:uid="{00000000-0005-0000-0000-00005F4C0000}"/>
    <cellStyle name="Normal 3 3 4 2 2 4 2 2" xfId="19542" xr:uid="{00000000-0005-0000-0000-0000604C0000}"/>
    <cellStyle name="Normal 3 3 4 2 2 4 2 3" xfId="19543" xr:uid="{00000000-0005-0000-0000-0000614C0000}"/>
    <cellStyle name="Normal 3 3 4 2 2 4 3" xfId="19544" xr:uid="{00000000-0005-0000-0000-0000624C0000}"/>
    <cellStyle name="Normal 3 3 4 2 2 4 4" xfId="19545" xr:uid="{00000000-0005-0000-0000-0000634C0000}"/>
    <cellStyle name="Normal 3 3 4 2 2 5" xfId="19546" xr:uid="{00000000-0005-0000-0000-0000644C0000}"/>
    <cellStyle name="Normal 3 3 4 2 2 5 2" xfId="19547" xr:uid="{00000000-0005-0000-0000-0000654C0000}"/>
    <cellStyle name="Normal 3 3 4 2 2 5 2 2" xfId="19548" xr:uid="{00000000-0005-0000-0000-0000664C0000}"/>
    <cellStyle name="Normal 3 3 4 2 2 5 2 3" xfId="19549" xr:uid="{00000000-0005-0000-0000-0000674C0000}"/>
    <cellStyle name="Normal 3 3 4 2 2 5 3" xfId="19550" xr:uid="{00000000-0005-0000-0000-0000684C0000}"/>
    <cellStyle name="Normal 3 3 4 2 2 5 4" xfId="19551" xr:uid="{00000000-0005-0000-0000-0000694C0000}"/>
    <cellStyle name="Normal 3 3 4 2 2 6" xfId="19552" xr:uid="{00000000-0005-0000-0000-00006A4C0000}"/>
    <cellStyle name="Normal 3 3 4 2 2 6 2" xfId="19553" xr:uid="{00000000-0005-0000-0000-00006B4C0000}"/>
    <cellStyle name="Normal 3 3 4 2 2 6 2 2" xfId="19554" xr:uid="{00000000-0005-0000-0000-00006C4C0000}"/>
    <cellStyle name="Normal 3 3 4 2 2 6 2 3" xfId="19555" xr:uid="{00000000-0005-0000-0000-00006D4C0000}"/>
    <cellStyle name="Normal 3 3 4 2 2 6 3" xfId="19556" xr:uid="{00000000-0005-0000-0000-00006E4C0000}"/>
    <cellStyle name="Normal 3 3 4 2 2 6 4" xfId="19557" xr:uid="{00000000-0005-0000-0000-00006F4C0000}"/>
    <cellStyle name="Normal 3 3 4 2 2 7" xfId="19558" xr:uid="{00000000-0005-0000-0000-0000704C0000}"/>
    <cellStyle name="Normal 3 3 4 2 2 7 2" xfId="19559" xr:uid="{00000000-0005-0000-0000-0000714C0000}"/>
    <cellStyle name="Normal 3 3 4 2 2 7 3" xfId="19560" xr:uid="{00000000-0005-0000-0000-0000724C0000}"/>
    <cellStyle name="Normal 3 3 4 2 2 8" xfId="19561" xr:uid="{00000000-0005-0000-0000-0000734C0000}"/>
    <cellStyle name="Normal 3 3 4 2 2 8 2" xfId="19562" xr:uid="{00000000-0005-0000-0000-0000744C0000}"/>
    <cellStyle name="Normal 3 3 4 2 2 8 3" xfId="19563" xr:uid="{00000000-0005-0000-0000-0000754C0000}"/>
    <cellStyle name="Normal 3 3 4 2 2 9" xfId="19564" xr:uid="{00000000-0005-0000-0000-0000764C0000}"/>
    <cellStyle name="Normal 3 3 4 2 3" xfId="19565" xr:uid="{00000000-0005-0000-0000-0000774C0000}"/>
    <cellStyle name="Normal 3 3 4 2 3 10" xfId="19566" xr:uid="{00000000-0005-0000-0000-0000784C0000}"/>
    <cellStyle name="Normal 3 3 4 2 3 11" xfId="19567" xr:uid="{00000000-0005-0000-0000-0000794C0000}"/>
    <cellStyle name="Normal 3 3 4 2 3 2" xfId="19568" xr:uid="{00000000-0005-0000-0000-00007A4C0000}"/>
    <cellStyle name="Normal 3 3 4 2 3 2 10" xfId="19569" xr:uid="{00000000-0005-0000-0000-00007B4C0000}"/>
    <cellStyle name="Normal 3 3 4 2 3 2 2" xfId="19570" xr:uid="{00000000-0005-0000-0000-00007C4C0000}"/>
    <cellStyle name="Normal 3 3 4 2 3 2 2 2" xfId="19571" xr:uid="{00000000-0005-0000-0000-00007D4C0000}"/>
    <cellStyle name="Normal 3 3 4 2 3 2 2 2 2" xfId="19572" xr:uid="{00000000-0005-0000-0000-00007E4C0000}"/>
    <cellStyle name="Normal 3 3 4 2 3 2 2 2 3" xfId="19573" xr:uid="{00000000-0005-0000-0000-00007F4C0000}"/>
    <cellStyle name="Normal 3 3 4 2 3 2 2 3" xfId="19574" xr:uid="{00000000-0005-0000-0000-0000804C0000}"/>
    <cellStyle name="Normal 3 3 4 2 3 2 2 4" xfId="19575" xr:uid="{00000000-0005-0000-0000-0000814C0000}"/>
    <cellStyle name="Normal 3 3 4 2 3 2 3" xfId="19576" xr:uid="{00000000-0005-0000-0000-0000824C0000}"/>
    <cellStyle name="Normal 3 3 4 2 3 2 3 2" xfId="19577" xr:uid="{00000000-0005-0000-0000-0000834C0000}"/>
    <cellStyle name="Normal 3 3 4 2 3 2 3 2 2" xfId="19578" xr:uid="{00000000-0005-0000-0000-0000844C0000}"/>
    <cellStyle name="Normal 3 3 4 2 3 2 3 2 3" xfId="19579" xr:uid="{00000000-0005-0000-0000-0000854C0000}"/>
    <cellStyle name="Normal 3 3 4 2 3 2 3 3" xfId="19580" xr:uid="{00000000-0005-0000-0000-0000864C0000}"/>
    <cellStyle name="Normal 3 3 4 2 3 2 3 4" xfId="19581" xr:uid="{00000000-0005-0000-0000-0000874C0000}"/>
    <cellStyle name="Normal 3 3 4 2 3 2 4" xfId="19582" xr:uid="{00000000-0005-0000-0000-0000884C0000}"/>
    <cellStyle name="Normal 3 3 4 2 3 2 4 2" xfId="19583" xr:uid="{00000000-0005-0000-0000-0000894C0000}"/>
    <cellStyle name="Normal 3 3 4 2 3 2 4 2 2" xfId="19584" xr:uid="{00000000-0005-0000-0000-00008A4C0000}"/>
    <cellStyle name="Normal 3 3 4 2 3 2 4 2 3" xfId="19585" xr:uid="{00000000-0005-0000-0000-00008B4C0000}"/>
    <cellStyle name="Normal 3 3 4 2 3 2 4 3" xfId="19586" xr:uid="{00000000-0005-0000-0000-00008C4C0000}"/>
    <cellStyle name="Normal 3 3 4 2 3 2 4 4" xfId="19587" xr:uid="{00000000-0005-0000-0000-00008D4C0000}"/>
    <cellStyle name="Normal 3 3 4 2 3 2 5" xfId="19588" xr:uid="{00000000-0005-0000-0000-00008E4C0000}"/>
    <cellStyle name="Normal 3 3 4 2 3 2 5 2" xfId="19589" xr:uid="{00000000-0005-0000-0000-00008F4C0000}"/>
    <cellStyle name="Normal 3 3 4 2 3 2 5 2 2" xfId="19590" xr:uid="{00000000-0005-0000-0000-0000904C0000}"/>
    <cellStyle name="Normal 3 3 4 2 3 2 5 2 3" xfId="19591" xr:uid="{00000000-0005-0000-0000-0000914C0000}"/>
    <cellStyle name="Normal 3 3 4 2 3 2 5 3" xfId="19592" xr:uid="{00000000-0005-0000-0000-0000924C0000}"/>
    <cellStyle name="Normal 3 3 4 2 3 2 5 4" xfId="19593" xr:uid="{00000000-0005-0000-0000-0000934C0000}"/>
    <cellStyle name="Normal 3 3 4 2 3 2 6" xfId="19594" xr:uid="{00000000-0005-0000-0000-0000944C0000}"/>
    <cellStyle name="Normal 3 3 4 2 3 2 6 2" xfId="19595" xr:uid="{00000000-0005-0000-0000-0000954C0000}"/>
    <cellStyle name="Normal 3 3 4 2 3 2 6 3" xfId="19596" xr:uid="{00000000-0005-0000-0000-0000964C0000}"/>
    <cellStyle name="Normal 3 3 4 2 3 2 7" xfId="19597" xr:uid="{00000000-0005-0000-0000-0000974C0000}"/>
    <cellStyle name="Normal 3 3 4 2 3 2 7 2" xfId="19598" xr:uid="{00000000-0005-0000-0000-0000984C0000}"/>
    <cellStyle name="Normal 3 3 4 2 3 2 7 3" xfId="19599" xr:uid="{00000000-0005-0000-0000-0000994C0000}"/>
    <cellStyle name="Normal 3 3 4 2 3 2 8" xfId="19600" xr:uid="{00000000-0005-0000-0000-00009A4C0000}"/>
    <cellStyle name="Normal 3 3 4 2 3 2 9" xfId="19601" xr:uid="{00000000-0005-0000-0000-00009B4C0000}"/>
    <cellStyle name="Normal 3 3 4 2 3 3" xfId="19602" xr:uid="{00000000-0005-0000-0000-00009C4C0000}"/>
    <cellStyle name="Normal 3 3 4 2 3 3 2" xfId="19603" xr:uid="{00000000-0005-0000-0000-00009D4C0000}"/>
    <cellStyle name="Normal 3 3 4 2 3 3 2 2" xfId="19604" xr:uid="{00000000-0005-0000-0000-00009E4C0000}"/>
    <cellStyle name="Normal 3 3 4 2 3 3 2 2 2" xfId="19605" xr:uid="{00000000-0005-0000-0000-00009F4C0000}"/>
    <cellStyle name="Normal 3 3 4 2 3 3 2 2 3" xfId="19606" xr:uid="{00000000-0005-0000-0000-0000A04C0000}"/>
    <cellStyle name="Normal 3 3 4 2 3 3 2 3" xfId="19607" xr:uid="{00000000-0005-0000-0000-0000A14C0000}"/>
    <cellStyle name="Normal 3 3 4 2 3 3 2 4" xfId="19608" xr:uid="{00000000-0005-0000-0000-0000A24C0000}"/>
    <cellStyle name="Normal 3 3 4 2 3 3 3" xfId="19609" xr:uid="{00000000-0005-0000-0000-0000A34C0000}"/>
    <cellStyle name="Normal 3 3 4 2 3 3 3 2" xfId="19610" xr:uid="{00000000-0005-0000-0000-0000A44C0000}"/>
    <cellStyle name="Normal 3 3 4 2 3 3 3 2 2" xfId="19611" xr:uid="{00000000-0005-0000-0000-0000A54C0000}"/>
    <cellStyle name="Normal 3 3 4 2 3 3 3 2 3" xfId="19612" xr:uid="{00000000-0005-0000-0000-0000A64C0000}"/>
    <cellStyle name="Normal 3 3 4 2 3 3 3 3" xfId="19613" xr:uid="{00000000-0005-0000-0000-0000A74C0000}"/>
    <cellStyle name="Normal 3 3 4 2 3 3 3 4" xfId="19614" xr:uid="{00000000-0005-0000-0000-0000A84C0000}"/>
    <cellStyle name="Normal 3 3 4 2 3 3 4" xfId="19615" xr:uid="{00000000-0005-0000-0000-0000A94C0000}"/>
    <cellStyle name="Normal 3 3 4 2 3 3 4 2" xfId="19616" xr:uid="{00000000-0005-0000-0000-0000AA4C0000}"/>
    <cellStyle name="Normal 3 3 4 2 3 3 4 2 2" xfId="19617" xr:uid="{00000000-0005-0000-0000-0000AB4C0000}"/>
    <cellStyle name="Normal 3 3 4 2 3 3 4 2 3" xfId="19618" xr:uid="{00000000-0005-0000-0000-0000AC4C0000}"/>
    <cellStyle name="Normal 3 3 4 2 3 3 4 3" xfId="19619" xr:uid="{00000000-0005-0000-0000-0000AD4C0000}"/>
    <cellStyle name="Normal 3 3 4 2 3 3 4 4" xfId="19620" xr:uid="{00000000-0005-0000-0000-0000AE4C0000}"/>
    <cellStyle name="Normal 3 3 4 2 3 3 5" xfId="19621" xr:uid="{00000000-0005-0000-0000-0000AF4C0000}"/>
    <cellStyle name="Normal 3 3 4 2 3 3 5 2" xfId="19622" xr:uid="{00000000-0005-0000-0000-0000B04C0000}"/>
    <cellStyle name="Normal 3 3 4 2 3 3 5 3" xfId="19623" xr:uid="{00000000-0005-0000-0000-0000B14C0000}"/>
    <cellStyle name="Normal 3 3 4 2 3 3 6" xfId="19624" xr:uid="{00000000-0005-0000-0000-0000B24C0000}"/>
    <cellStyle name="Normal 3 3 4 2 3 3 6 2" xfId="19625" xr:uid="{00000000-0005-0000-0000-0000B34C0000}"/>
    <cellStyle name="Normal 3 3 4 2 3 3 6 3" xfId="19626" xr:uid="{00000000-0005-0000-0000-0000B44C0000}"/>
    <cellStyle name="Normal 3 3 4 2 3 3 7" xfId="19627" xr:uid="{00000000-0005-0000-0000-0000B54C0000}"/>
    <cellStyle name="Normal 3 3 4 2 3 3 8" xfId="19628" xr:uid="{00000000-0005-0000-0000-0000B64C0000}"/>
    <cellStyle name="Normal 3 3 4 2 3 3 9" xfId="19629" xr:uid="{00000000-0005-0000-0000-0000B74C0000}"/>
    <cellStyle name="Normal 3 3 4 2 3 4" xfId="19630" xr:uid="{00000000-0005-0000-0000-0000B84C0000}"/>
    <cellStyle name="Normal 3 3 4 2 3 4 2" xfId="19631" xr:uid="{00000000-0005-0000-0000-0000B94C0000}"/>
    <cellStyle name="Normal 3 3 4 2 3 4 2 2" xfId="19632" xr:uid="{00000000-0005-0000-0000-0000BA4C0000}"/>
    <cellStyle name="Normal 3 3 4 2 3 4 2 3" xfId="19633" xr:uid="{00000000-0005-0000-0000-0000BB4C0000}"/>
    <cellStyle name="Normal 3 3 4 2 3 4 3" xfId="19634" xr:uid="{00000000-0005-0000-0000-0000BC4C0000}"/>
    <cellStyle name="Normal 3 3 4 2 3 4 4" xfId="19635" xr:uid="{00000000-0005-0000-0000-0000BD4C0000}"/>
    <cellStyle name="Normal 3 3 4 2 3 5" xfId="19636" xr:uid="{00000000-0005-0000-0000-0000BE4C0000}"/>
    <cellStyle name="Normal 3 3 4 2 3 5 2" xfId="19637" xr:uid="{00000000-0005-0000-0000-0000BF4C0000}"/>
    <cellStyle name="Normal 3 3 4 2 3 5 2 2" xfId="19638" xr:uid="{00000000-0005-0000-0000-0000C04C0000}"/>
    <cellStyle name="Normal 3 3 4 2 3 5 2 3" xfId="19639" xr:uid="{00000000-0005-0000-0000-0000C14C0000}"/>
    <cellStyle name="Normal 3 3 4 2 3 5 3" xfId="19640" xr:uid="{00000000-0005-0000-0000-0000C24C0000}"/>
    <cellStyle name="Normal 3 3 4 2 3 5 4" xfId="19641" xr:uid="{00000000-0005-0000-0000-0000C34C0000}"/>
    <cellStyle name="Normal 3 3 4 2 3 6" xfId="19642" xr:uid="{00000000-0005-0000-0000-0000C44C0000}"/>
    <cellStyle name="Normal 3 3 4 2 3 6 2" xfId="19643" xr:uid="{00000000-0005-0000-0000-0000C54C0000}"/>
    <cellStyle name="Normal 3 3 4 2 3 6 2 2" xfId="19644" xr:uid="{00000000-0005-0000-0000-0000C64C0000}"/>
    <cellStyle name="Normal 3 3 4 2 3 6 2 3" xfId="19645" xr:uid="{00000000-0005-0000-0000-0000C74C0000}"/>
    <cellStyle name="Normal 3 3 4 2 3 6 3" xfId="19646" xr:uid="{00000000-0005-0000-0000-0000C84C0000}"/>
    <cellStyle name="Normal 3 3 4 2 3 6 4" xfId="19647" xr:uid="{00000000-0005-0000-0000-0000C94C0000}"/>
    <cellStyle name="Normal 3 3 4 2 3 7" xfId="19648" xr:uid="{00000000-0005-0000-0000-0000CA4C0000}"/>
    <cellStyle name="Normal 3 3 4 2 3 7 2" xfId="19649" xr:uid="{00000000-0005-0000-0000-0000CB4C0000}"/>
    <cellStyle name="Normal 3 3 4 2 3 7 3" xfId="19650" xr:uid="{00000000-0005-0000-0000-0000CC4C0000}"/>
    <cellStyle name="Normal 3 3 4 2 3 8" xfId="19651" xr:uid="{00000000-0005-0000-0000-0000CD4C0000}"/>
    <cellStyle name="Normal 3 3 4 2 3 8 2" xfId="19652" xr:uid="{00000000-0005-0000-0000-0000CE4C0000}"/>
    <cellStyle name="Normal 3 3 4 2 3 8 3" xfId="19653" xr:uid="{00000000-0005-0000-0000-0000CF4C0000}"/>
    <cellStyle name="Normal 3 3 4 2 3 9" xfId="19654" xr:uid="{00000000-0005-0000-0000-0000D04C0000}"/>
    <cellStyle name="Normal 3 3 4 2 4" xfId="19655" xr:uid="{00000000-0005-0000-0000-0000D14C0000}"/>
    <cellStyle name="Normal 3 3 4 2 4 10" xfId="19656" xr:uid="{00000000-0005-0000-0000-0000D24C0000}"/>
    <cellStyle name="Normal 3 3 4 2 4 2" xfId="19657" xr:uid="{00000000-0005-0000-0000-0000D34C0000}"/>
    <cellStyle name="Normal 3 3 4 2 4 2 2" xfId="19658" xr:uid="{00000000-0005-0000-0000-0000D44C0000}"/>
    <cellStyle name="Normal 3 3 4 2 4 2 2 2" xfId="19659" xr:uid="{00000000-0005-0000-0000-0000D54C0000}"/>
    <cellStyle name="Normal 3 3 4 2 4 2 2 3" xfId="19660" xr:uid="{00000000-0005-0000-0000-0000D64C0000}"/>
    <cellStyle name="Normal 3 3 4 2 4 2 3" xfId="19661" xr:uid="{00000000-0005-0000-0000-0000D74C0000}"/>
    <cellStyle name="Normal 3 3 4 2 4 2 4" xfId="19662" xr:uid="{00000000-0005-0000-0000-0000D84C0000}"/>
    <cellStyle name="Normal 3 3 4 2 4 3" xfId="19663" xr:uid="{00000000-0005-0000-0000-0000D94C0000}"/>
    <cellStyle name="Normal 3 3 4 2 4 3 2" xfId="19664" xr:uid="{00000000-0005-0000-0000-0000DA4C0000}"/>
    <cellStyle name="Normal 3 3 4 2 4 3 2 2" xfId="19665" xr:uid="{00000000-0005-0000-0000-0000DB4C0000}"/>
    <cellStyle name="Normal 3 3 4 2 4 3 2 3" xfId="19666" xr:uid="{00000000-0005-0000-0000-0000DC4C0000}"/>
    <cellStyle name="Normal 3 3 4 2 4 3 3" xfId="19667" xr:uid="{00000000-0005-0000-0000-0000DD4C0000}"/>
    <cellStyle name="Normal 3 3 4 2 4 3 4" xfId="19668" xr:uid="{00000000-0005-0000-0000-0000DE4C0000}"/>
    <cellStyle name="Normal 3 3 4 2 4 4" xfId="19669" xr:uid="{00000000-0005-0000-0000-0000DF4C0000}"/>
    <cellStyle name="Normal 3 3 4 2 4 4 2" xfId="19670" xr:uid="{00000000-0005-0000-0000-0000E04C0000}"/>
    <cellStyle name="Normal 3 3 4 2 4 4 2 2" xfId="19671" xr:uid="{00000000-0005-0000-0000-0000E14C0000}"/>
    <cellStyle name="Normal 3 3 4 2 4 4 2 3" xfId="19672" xr:uid="{00000000-0005-0000-0000-0000E24C0000}"/>
    <cellStyle name="Normal 3 3 4 2 4 4 3" xfId="19673" xr:uid="{00000000-0005-0000-0000-0000E34C0000}"/>
    <cellStyle name="Normal 3 3 4 2 4 4 4" xfId="19674" xr:uid="{00000000-0005-0000-0000-0000E44C0000}"/>
    <cellStyle name="Normal 3 3 4 2 4 5" xfId="19675" xr:uid="{00000000-0005-0000-0000-0000E54C0000}"/>
    <cellStyle name="Normal 3 3 4 2 4 5 2" xfId="19676" xr:uid="{00000000-0005-0000-0000-0000E64C0000}"/>
    <cellStyle name="Normal 3 3 4 2 4 5 2 2" xfId="19677" xr:uid="{00000000-0005-0000-0000-0000E74C0000}"/>
    <cellStyle name="Normal 3 3 4 2 4 5 2 3" xfId="19678" xr:uid="{00000000-0005-0000-0000-0000E84C0000}"/>
    <cellStyle name="Normal 3 3 4 2 4 5 3" xfId="19679" xr:uid="{00000000-0005-0000-0000-0000E94C0000}"/>
    <cellStyle name="Normal 3 3 4 2 4 5 4" xfId="19680" xr:uid="{00000000-0005-0000-0000-0000EA4C0000}"/>
    <cellStyle name="Normal 3 3 4 2 4 6" xfId="19681" xr:uid="{00000000-0005-0000-0000-0000EB4C0000}"/>
    <cellStyle name="Normal 3 3 4 2 4 6 2" xfId="19682" xr:uid="{00000000-0005-0000-0000-0000EC4C0000}"/>
    <cellStyle name="Normal 3 3 4 2 4 6 3" xfId="19683" xr:uid="{00000000-0005-0000-0000-0000ED4C0000}"/>
    <cellStyle name="Normal 3 3 4 2 4 7" xfId="19684" xr:uid="{00000000-0005-0000-0000-0000EE4C0000}"/>
    <cellStyle name="Normal 3 3 4 2 4 7 2" xfId="19685" xr:uid="{00000000-0005-0000-0000-0000EF4C0000}"/>
    <cellStyle name="Normal 3 3 4 2 4 7 3" xfId="19686" xr:uid="{00000000-0005-0000-0000-0000F04C0000}"/>
    <cellStyle name="Normal 3 3 4 2 4 8" xfId="19687" xr:uid="{00000000-0005-0000-0000-0000F14C0000}"/>
    <cellStyle name="Normal 3 3 4 2 4 9" xfId="19688" xr:uid="{00000000-0005-0000-0000-0000F24C0000}"/>
    <cellStyle name="Normal 3 3 4 2 5" xfId="19689" xr:uid="{00000000-0005-0000-0000-0000F34C0000}"/>
    <cellStyle name="Normal 3 3 4 2 5 2" xfId="19690" xr:uid="{00000000-0005-0000-0000-0000F44C0000}"/>
    <cellStyle name="Normal 3 3 4 2 5 2 2" xfId="19691" xr:uid="{00000000-0005-0000-0000-0000F54C0000}"/>
    <cellStyle name="Normal 3 3 4 2 5 2 2 2" xfId="19692" xr:uid="{00000000-0005-0000-0000-0000F64C0000}"/>
    <cellStyle name="Normal 3 3 4 2 5 2 2 3" xfId="19693" xr:uid="{00000000-0005-0000-0000-0000F74C0000}"/>
    <cellStyle name="Normal 3 3 4 2 5 2 3" xfId="19694" xr:uid="{00000000-0005-0000-0000-0000F84C0000}"/>
    <cellStyle name="Normal 3 3 4 2 5 2 4" xfId="19695" xr:uid="{00000000-0005-0000-0000-0000F94C0000}"/>
    <cellStyle name="Normal 3 3 4 2 5 3" xfId="19696" xr:uid="{00000000-0005-0000-0000-0000FA4C0000}"/>
    <cellStyle name="Normal 3 3 4 2 5 3 2" xfId="19697" xr:uid="{00000000-0005-0000-0000-0000FB4C0000}"/>
    <cellStyle name="Normal 3 3 4 2 5 3 2 2" xfId="19698" xr:uid="{00000000-0005-0000-0000-0000FC4C0000}"/>
    <cellStyle name="Normal 3 3 4 2 5 3 2 3" xfId="19699" xr:uid="{00000000-0005-0000-0000-0000FD4C0000}"/>
    <cellStyle name="Normal 3 3 4 2 5 3 3" xfId="19700" xr:uid="{00000000-0005-0000-0000-0000FE4C0000}"/>
    <cellStyle name="Normal 3 3 4 2 5 3 4" xfId="19701" xr:uid="{00000000-0005-0000-0000-0000FF4C0000}"/>
    <cellStyle name="Normal 3 3 4 2 5 4" xfId="19702" xr:uid="{00000000-0005-0000-0000-0000004D0000}"/>
    <cellStyle name="Normal 3 3 4 2 5 4 2" xfId="19703" xr:uid="{00000000-0005-0000-0000-0000014D0000}"/>
    <cellStyle name="Normal 3 3 4 2 5 4 2 2" xfId="19704" xr:uid="{00000000-0005-0000-0000-0000024D0000}"/>
    <cellStyle name="Normal 3 3 4 2 5 4 2 3" xfId="19705" xr:uid="{00000000-0005-0000-0000-0000034D0000}"/>
    <cellStyle name="Normal 3 3 4 2 5 4 3" xfId="19706" xr:uid="{00000000-0005-0000-0000-0000044D0000}"/>
    <cellStyle name="Normal 3 3 4 2 5 4 4" xfId="19707" xr:uid="{00000000-0005-0000-0000-0000054D0000}"/>
    <cellStyle name="Normal 3 3 4 2 5 5" xfId="19708" xr:uid="{00000000-0005-0000-0000-0000064D0000}"/>
    <cellStyle name="Normal 3 3 4 2 5 5 2" xfId="19709" xr:uid="{00000000-0005-0000-0000-0000074D0000}"/>
    <cellStyle name="Normal 3 3 4 2 5 5 3" xfId="19710" xr:uid="{00000000-0005-0000-0000-0000084D0000}"/>
    <cellStyle name="Normal 3 3 4 2 5 6" xfId="19711" xr:uid="{00000000-0005-0000-0000-0000094D0000}"/>
    <cellStyle name="Normal 3 3 4 2 5 6 2" xfId="19712" xr:uid="{00000000-0005-0000-0000-00000A4D0000}"/>
    <cellStyle name="Normal 3 3 4 2 5 6 3" xfId="19713" xr:uid="{00000000-0005-0000-0000-00000B4D0000}"/>
    <cellStyle name="Normal 3 3 4 2 5 7" xfId="19714" xr:uid="{00000000-0005-0000-0000-00000C4D0000}"/>
    <cellStyle name="Normal 3 3 4 2 5 8" xfId="19715" xr:uid="{00000000-0005-0000-0000-00000D4D0000}"/>
    <cellStyle name="Normal 3 3 4 2 5 9" xfId="19716" xr:uid="{00000000-0005-0000-0000-00000E4D0000}"/>
    <cellStyle name="Normal 3 3 4 2 6" xfId="19717" xr:uid="{00000000-0005-0000-0000-00000F4D0000}"/>
    <cellStyle name="Normal 3 3 4 2 6 2" xfId="19718" xr:uid="{00000000-0005-0000-0000-0000104D0000}"/>
    <cellStyle name="Normal 3 3 4 2 6 2 2" xfId="19719" xr:uid="{00000000-0005-0000-0000-0000114D0000}"/>
    <cellStyle name="Normal 3 3 4 2 6 2 3" xfId="19720" xr:uid="{00000000-0005-0000-0000-0000124D0000}"/>
    <cellStyle name="Normal 3 3 4 2 6 3" xfId="19721" xr:uid="{00000000-0005-0000-0000-0000134D0000}"/>
    <cellStyle name="Normal 3 3 4 2 6 4" xfId="19722" xr:uid="{00000000-0005-0000-0000-0000144D0000}"/>
    <cellStyle name="Normal 3 3 4 2 7" xfId="19723" xr:uid="{00000000-0005-0000-0000-0000154D0000}"/>
    <cellStyle name="Normal 3 3 4 2 7 2" xfId="19724" xr:uid="{00000000-0005-0000-0000-0000164D0000}"/>
    <cellStyle name="Normal 3 3 4 2 7 2 2" xfId="19725" xr:uid="{00000000-0005-0000-0000-0000174D0000}"/>
    <cellStyle name="Normal 3 3 4 2 7 2 3" xfId="19726" xr:uid="{00000000-0005-0000-0000-0000184D0000}"/>
    <cellStyle name="Normal 3 3 4 2 7 3" xfId="19727" xr:uid="{00000000-0005-0000-0000-0000194D0000}"/>
    <cellStyle name="Normal 3 3 4 2 7 4" xfId="19728" xr:uid="{00000000-0005-0000-0000-00001A4D0000}"/>
    <cellStyle name="Normal 3 3 4 2 8" xfId="19729" xr:uid="{00000000-0005-0000-0000-00001B4D0000}"/>
    <cellStyle name="Normal 3 3 4 2 8 2" xfId="19730" xr:uid="{00000000-0005-0000-0000-00001C4D0000}"/>
    <cellStyle name="Normal 3 3 4 2 8 2 2" xfId="19731" xr:uid="{00000000-0005-0000-0000-00001D4D0000}"/>
    <cellStyle name="Normal 3 3 4 2 8 2 3" xfId="19732" xr:uid="{00000000-0005-0000-0000-00001E4D0000}"/>
    <cellStyle name="Normal 3 3 4 2 8 3" xfId="19733" xr:uid="{00000000-0005-0000-0000-00001F4D0000}"/>
    <cellStyle name="Normal 3 3 4 2 8 4" xfId="19734" xr:uid="{00000000-0005-0000-0000-0000204D0000}"/>
    <cellStyle name="Normal 3 3 4 2 9" xfId="19735" xr:uid="{00000000-0005-0000-0000-0000214D0000}"/>
    <cellStyle name="Normal 3 3 4 2 9 2" xfId="19736" xr:uid="{00000000-0005-0000-0000-0000224D0000}"/>
    <cellStyle name="Normal 3 3 4 2 9 3" xfId="19737" xr:uid="{00000000-0005-0000-0000-0000234D0000}"/>
    <cellStyle name="Normal 3 3 4 3" xfId="19738" xr:uid="{00000000-0005-0000-0000-0000244D0000}"/>
    <cellStyle name="Normal 3 3 4 3 10" xfId="19739" xr:uid="{00000000-0005-0000-0000-0000254D0000}"/>
    <cellStyle name="Normal 3 3 4 3 11" xfId="19740" xr:uid="{00000000-0005-0000-0000-0000264D0000}"/>
    <cellStyle name="Normal 3 3 4 3 2" xfId="19741" xr:uid="{00000000-0005-0000-0000-0000274D0000}"/>
    <cellStyle name="Normal 3 3 4 3 2 10" xfId="19742" xr:uid="{00000000-0005-0000-0000-0000284D0000}"/>
    <cellStyle name="Normal 3 3 4 3 2 2" xfId="19743" xr:uid="{00000000-0005-0000-0000-0000294D0000}"/>
    <cellStyle name="Normal 3 3 4 3 2 2 2" xfId="19744" xr:uid="{00000000-0005-0000-0000-00002A4D0000}"/>
    <cellStyle name="Normal 3 3 4 3 2 2 2 2" xfId="19745" xr:uid="{00000000-0005-0000-0000-00002B4D0000}"/>
    <cellStyle name="Normal 3 3 4 3 2 2 2 3" xfId="19746" xr:uid="{00000000-0005-0000-0000-00002C4D0000}"/>
    <cellStyle name="Normal 3 3 4 3 2 2 3" xfId="19747" xr:uid="{00000000-0005-0000-0000-00002D4D0000}"/>
    <cellStyle name="Normal 3 3 4 3 2 2 4" xfId="19748" xr:uid="{00000000-0005-0000-0000-00002E4D0000}"/>
    <cellStyle name="Normal 3 3 4 3 2 3" xfId="19749" xr:uid="{00000000-0005-0000-0000-00002F4D0000}"/>
    <cellStyle name="Normal 3 3 4 3 2 3 2" xfId="19750" xr:uid="{00000000-0005-0000-0000-0000304D0000}"/>
    <cellStyle name="Normal 3 3 4 3 2 3 2 2" xfId="19751" xr:uid="{00000000-0005-0000-0000-0000314D0000}"/>
    <cellStyle name="Normal 3 3 4 3 2 3 2 3" xfId="19752" xr:uid="{00000000-0005-0000-0000-0000324D0000}"/>
    <cellStyle name="Normal 3 3 4 3 2 3 3" xfId="19753" xr:uid="{00000000-0005-0000-0000-0000334D0000}"/>
    <cellStyle name="Normal 3 3 4 3 2 3 4" xfId="19754" xr:uid="{00000000-0005-0000-0000-0000344D0000}"/>
    <cellStyle name="Normal 3 3 4 3 2 4" xfId="19755" xr:uid="{00000000-0005-0000-0000-0000354D0000}"/>
    <cellStyle name="Normal 3 3 4 3 2 4 2" xfId="19756" xr:uid="{00000000-0005-0000-0000-0000364D0000}"/>
    <cellStyle name="Normal 3 3 4 3 2 4 2 2" xfId="19757" xr:uid="{00000000-0005-0000-0000-0000374D0000}"/>
    <cellStyle name="Normal 3 3 4 3 2 4 2 3" xfId="19758" xr:uid="{00000000-0005-0000-0000-0000384D0000}"/>
    <cellStyle name="Normal 3 3 4 3 2 4 3" xfId="19759" xr:uid="{00000000-0005-0000-0000-0000394D0000}"/>
    <cellStyle name="Normal 3 3 4 3 2 4 4" xfId="19760" xr:uid="{00000000-0005-0000-0000-00003A4D0000}"/>
    <cellStyle name="Normal 3 3 4 3 2 5" xfId="19761" xr:uid="{00000000-0005-0000-0000-00003B4D0000}"/>
    <cellStyle name="Normal 3 3 4 3 2 5 2" xfId="19762" xr:uid="{00000000-0005-0000-0000-00003C4D0000}"/>
    <cellStyle name="Normal 3 3 4 3 2 5 2 2" xfId="19763" xr:uid="{00000000-0005-0000-0000-00003D4D0000}"/>
    <cellStyle name="Normal 3 3 4 3 2 5 2 3" xfId="19764" xr:uid="{00000000-0005-0000-0000-00003E4D0000}"/>
    <cellStyle name="Normal 3 3 4 3 2 5 3" xfId="19765" xr:uid="{00000000-0005-0000-0000-00003F4D0000}"/>
    <cellStyle name="Normal 3 3 4 3 2 5 4" xfId="19766" xr:uid="{00000000-0005-0000-0000-0000404D0000}"/>
    <cellStyle name="Normal 3 3 4 3 2 6" xfId="19767" xr:uid="{00000000-0005-0000-0000-0000414D0000}"/>
    <cellStyle name="Normal 3 3 4 3 2 6 2" xfId="19768" xr:uid="{00000000-0005-0000-0000-0000424D0000}"/>
    <cellStyle name="Normal 3 3 4 3 2 6 3" xfId="19769" xr:uid="{00000000-0005-0000-0000-0000434D0000}"/>
    <cellStyle name="Normal 3 3 4 3 2 7" xfId="19770" xr:uid="{00000000-0005-0000-0000-0000444D0000}"/>
    <cellStyle name="Normal 3 3 4 3 2 7 2" xfId="19771" xr:uid="{00000000-0005-0000-0000-0000454D0000}"/>
    <cellStyle name="Normal 3 3 4 3 2 7 3" xfId="19772" xr:uid="{00000000-0005-0000-0000-0000464D0000}"/>
    <cellStyle name="Normal 3 3 4 3 2 8" xfId="19773" xr:uid="{00000000-0005-0000-0000-0000474D0000}"/>
    <cellStyle name="Normal 3 3 4 3 2 9" xfId="19774" xr:uid="{00000000-0005-0000-0000-0000484D0000}"/>
    <cellStyle name="Normal 3 3 4 3 3" xfId="19775" xr:uid="{00000000-0005-0000-0000-0000494D0000}"/>
    <cellStyle name="Normal 3 3 4 3 3 2" xfId="19776" xr:uid="{00000000-0005-0000-0000-00004A4D0000}"/>
    <cellStyle name="Normal 3 3 4 3 3 2 2" xfId="19777" xr:uid="{00000000-0005-0000-0000-00004B4D0000}"/>
    <cellStyle name="Normal 3 3 4 3 3 2 2 2" xfId="19778" xr:uid="{00000000-0005-0000-0000-00004C4D0000}"/>
    <cellStyle name="Normal 3 3 4 3 3 2 2 3" xfId="19779" xr:uid="{00000000-0005-0000-0000-00004D4D0000}"/>
    <cellStyle name="Normal 3 3 4 3 3 2 3" xfId="19780" xr:uid="{00000000-0005-0000-0000-00004E4D0000}"/>
    <cellStyle name="Normal 3 3 4 3 3 2 4" xfId="19781" xr:uid="{00000000-0005-0000-0000-00004F4D0000}"/>
    <cellStyle name="Normal 3 3 4 3 3 3" xfId="19782" xr:uid="{00000000-0005-0000-0000-0000504D0000}"/>
    <cellStyle name="Normal 3 3 4 3 3 3 2" xfId="19783" xr:uid="{00000000-0005-0000-0000-0000514D0000}"/>
    <cellStyle name="Normal 3 3 4 3 3 3 2 2" xfId="19784" xr:uid="{00000000-0005-0000-0000-0000524D0000}"/>
    <cellStyle name="Normal 3 3 4 3 3 3 2 3" xfId="19785" xr:uid="{00000000-0005-0000-0000-0000534D0000}"/>
    <cellStyle name="Normal 3 3 4 3 3 3 3" xfId="19786" xr:uid="{00000000-0005-0000-0000-0000544D0000}"/>
    <cellStyle name="Normal 3 3 4 3 3 3 4" xfId="19787" xr:uid="{00000000-0005-0000-0000-0000554D0000}"/>
    <cellStyle name="Normal 3 3 4 3 3 4" xfId="19788" xr:uid="{00000000-0005-0000-0000-0000564D0000}"/>
    <cellStyle name="Normal 3 3 4 3 3 4 2" xfId="19789" xr:uid="{00000000-0005-0000-0000-0000574D0000}"/>
    <cellStyle name="Normal 3 3 4 3 3 4 2 2" xfId="19790" xr:uid="{00000000-0005-0000-0000-0000584D0000}"/>
    <cellStyle name="Normal 3 3 4 3 3 4 2 3" xfId="19791" xr:uid="{00000000-0005-0000-0000-0000594D0000}"/>
    <cellStyle name="Normal 3 3 4 3 3 4 3" xfId="19792" xr:uid="{00000000-0005-0000-0000-00005A4D0000}"/>
    <cellStyle name="Normal 3 3 4 3 3 4 4" xfId="19793" xr:uid="{00000000-0005-0000-0000-00005B4D0000}"/>
    <cellStyle name="Normal 3 3 4 3 3 5" xfId="19794" xr:uid="{00000000-0005-0000-0000-00005C4D0000}"/>
    <cellStyle name="Normal 3 3 4 3 3 5 2" xfId="19795" xr:uid="{00000000-0005-0000-0000-00005D4D0000}"/>
    <cellStyle name="Normal 3 3 4 3 3 5 3" xfId="19796" xr:uid="{00000000-0005-0000-0000-00005E4D0000}"/>
    <cellStyle name="Normal 3 3 4 3 3 6" xfId="19797" xr:uid="{00000000-0005-0000-0000-00005F4D0000}"/>
    <cellStyle name="Normal 3 3 4 3 3 6 2" xfId="19798" xr:uid="{00000000-0005-0000-0000-0000604D0000}"/>
    <cellStyle name="Normal 3 3 4 3 3 6 3" xfId="19799" xr:uid="{00000000-0005-0000-0000-0000614D0000}"/>
    <cellStyle name="Normal 3 3 4 3 3 7" xfId="19800" xr:uid="{00000000-0005-0000-0000-0000624D0000}"/>
    <cellStyle name="Normal 3 3 4 3 3 8" xfId="19801" xr:uid="{00000000-0005-0000-0000-0000634D0000}"/>
    <cellStyle name="Normal 3 3 4 3 3 9" xfId="19802" xr:uid="{00000000-0005-0000-0000-0000644D0000}"/>
    <cellStyle name="Normal 3 3 4 3 4" xfId="19803" xr:uid="{00000000-0005-0000-0000-0000654D0000}"/>
    <cellStyle name="Normal 3 3 4 3 4 2" xfId="19804" xr:uid="{00000000-0005-0000-0000-0000664D0000}"/>
    <cellStyle name="Normal 3 3 4 3 4 2 2" xfId="19805" xr:uid="{00000000-0005-0000-0000-0000674D0000}"/>
    <cellStyle name="Normal 3 3 4 3 4 2 3" xfId="19806" xr:uid="{00000000-0005-0000-0000-0000684D0000}"/>
    <cellStyle name="Normal 3 3 4 3 4 3" xfId="19807" xr:uid="{00000000-0005-0000-0000-0000694D0000}"/>
    <cellStyle name="Normal 3 3 4 3 4 4" xfId="19808" xr:uid="{00000000-0005-0000-0000-00006A4D0000}"/>
    <cellStyle name="Normal 3 3 4 3 5" xfId="19809" xr:uid="{00000000-0005-0000-0000-00006B4D0000}"/>
    <cellStyle name="Normal 3 3 4 3 5 2" xfId="19810" xr:uid="{00000000-0005-0000-0000-00006C4D0000}"/>
    <cellStyle name="Normal 3 3 4 3 5 2 2" xfId="19811" xr:uid="{00000000-0005-0000-0000-00006D4D0000}"/>
    <cellStyle name="Normal 3 3 4 3 5 2 3" xfId="19812" xr:uid="{00000000-0005-0000-0000-00006E4D0000}"/>
    <cellStyle name="Normal 3 3 4 3 5 3" xfId="19813" xr:uid="{00000000-0005-0000-0000-00006F4D0000}"/>
    <cellStyle name="Normal 3 3 4 3 5 4" xfId="19814" xr:uid="{00000000-0005-0000-0000-0000704D0000}"/>
    <cellStyle name="Normal 3 3 4 3 6" xfId="19815" xr:uid="{00000000-0005-0000-0000-0000714D0000}"/>
    <cellStyle name="Normal 3 3 4 3 6 2" xfId="19816" xr:uid="{00000000-0005-0000-0000-0000724D0000}"/>
    <cellStyle name="Normal 3 3 4 3 6 2 2" xfId="19817" xr:uid="{00000000-0005-0000-0000-0000734D0000}"/>
    <cellStyle name="Normal 3 3 4 3 6 2 3" xfId="19818" xr:uid="{00000000-0005-0000-0000-0000744D0000}"/>
    <cellStyle name="Normal 3 3 4 3 6 3" xfId="19819" xr:uid="{00000000-0005-0000-0000-0000754D0000}"/>
    <cellStyle name="Normal 3 3 4 3 6 4" xfId="19820" xr:uid="{00000000-0005-0000-0000-0000764D0000}"/>
    <cellStyle name="Normal 3 3 4 3 7" xfId="19821" xr:uid="{00000000-0005-0000-0000-0000774D0000}"/>
    <cellStyle name="Normal 3 3 4 3 7 2" xfId="19822" xr:uid="{00000000-0005-0000-0000-0000784D0000}"/>
    <cellStyle name="Normal 3 3 4 3 7 3" xfId="19823" xr:uid="{00000000-0005-0000-0000-0000794D0000}"/>
    <cellStyle name="Normal 3 3 4 3 8" xfId="19824" xr:uid="{00000000-0005-0000-0000-00007A4D0000}"/>
    <cellStyle name="Normal 3 3 4 3 8 2" xfId="19825" xr:uid="{00000000-0005-0000-0000-00007B4D0000}"/>
    <cellStyle name="Normal 3 3 4 3 8 3" xfId="19826" xr:uid="{00000000-0005-0000-0000-00007C4D0000}"/>
    <cellStyle name="Normal 3 3 4 3 9" xfId="19827" xr:uid="{00000000-0005-0000-0000-00007D4D0000}"/>
    <cellStyle name="Normal 3 3 4 4" xfId="19828" xr:uid="{00000000-0005-0000-0000-00007E4D0000}"/>
    <cellStyle name="Normal 3 3 4 4 10" xfId="19829" xr:uid="{00000000-0005-0000-0000-00007F4D0000}"/>
    <cellStyle name="Normal 3 3 4 4 11" xfId="19830" xr:uid="{00000000-0005-0000-0000-0000804D0000}"/>
    <cellStyle name="Normal 3 3 4 4 2" xfId="19831" xr:uid="{00000000-0005-0000-0000-0000814D0000}"/>
    <cellStyle name="Normal 3 3 4 4 2 10" xfId="19832" xr:uid="{00000000-0005-0000-0000-0000824D0000}"/>
    <cellStyle name="Normal 3 3 4 4 2 2" xfId="19833" xr:uid="{00000000-0005-0000-0000-0000834D0000}"/>
    <cellStyle name="Normal 3 3 4 4 2 2 2" xfId="19834" xr:uid="{00000000-0005-0000-0000-0000844D0000}"/>
    <cellStyle name="Normal 3 3 4 4 2 2 2 2" xfId="19835" xr:uid="{00000000-0005-0000-0000-0000854D0000}"/>
    <cellStyle name="Normal 3 3 4 4 2 2 2 3" xfId="19836" xr:uid="{00000000-0005-0000-0000-0000864D0000}"/>
    <cellStyle name="Normal 3 3 4 4 2 2 3" xfId="19837" xr:uid="{00000000-0005-0000-0000-0000874D0000}"/>
    <cellStyle name="Normal 3 3 4 4 2 2 4" xfId="19838" xr:uid="{00000000-0005-0000-0000-0000884D0000}"/>
    <cellStyle name="Normal 3 3 4 4 2 3" xfId="19839" xr:uid="{00000000-0005-0000-0000-0000894D0000}"/>
    <cellStyle name="Normal 3 3 4 4 2 3 2" xfId="19840" xr:uid="{00000000-0005-0000-0000-00008A4D0000}"/>
    <cellStyle name="Normal 3 3 4 4 2 3 2 2" xfId="19841" xr:uid="{00000000-0005-0000-0000-00008B4D0000}"/>
    <cellStyle name="Normal 3 3 4 4 2 3 2 3" xfId="19842" xr:uid="{00000000-0005-0000-0000-00008C4D0000}"/>
    <cellStyle name="Normal 3 3 4 4 2 3 3" xfId="19843" xr:uid="{00000000-0005-0000-0000-00008D4D0000}"/>
    <cellStyle name="Normal 3 3 4 4 2 3 4" xfId="19844" xr:uid="{00000000-0005-0000-0000-00008E4D0000}"/>
    <cellStyle name="Normal 3 3 4 4 2 4" xfId="19845" xr:uid="{00000000-0005-0000-0000-00008F4D0000}"/>
    <cellStyle name="Normal 3 3 4 4 2 4 2" xfId="19846" xr:uid="{00000000-0005-0000-0000-0000904D0000}"/>
    <cellStyle name="Normal 3 3 4 4 2 4 2 2" xfId="19847" xr:uid="{00000000-0005-0000-0000-0000914D0000}"/>
    <cellStyle name="Normal 3 3 4 4 2 4 2 3" xfId="19848" xr:uid="{00000000-0005-0000-0000-0000924D0000}"/>
    <cellStyle name="Normal 3 3 4 4 2 4 3" xfId="19849" xr:uid="{00000000-0005-0000-0000-0000934D0000}"/>
    <cellStyle name="Normal 3 3 4 4 2 4 4" xfId="19850" xr:uid="{00000000-0005-0000-0000-0000944D0000}"/>
    <cellStyle name="Normal 3 3 4 4 2 5" xfId="19851" xr:uid="{00000000-0005-0000-0000-0000954D0000}"/>
    <cellStyle name="Normal 3 3 4 4 2 5 2" xfId="19852" xr:uid="{00000000-0005-0000-0000-0000964D0000}"/>
    <cellStyle name="Normal 3 3 4 4 2 5 2 2" xfId="19853" xr:uid="{00000000-0005-0000-0000-0000974D0000}"/>
    <cellStyle name="Normal 3 3 4 4 2 5 2 3" xfId="19854" xr:uid="{00000000-0005-0000-0000-0000984D0000}"/>
    <cellStyle name="Normal 3 3 4 4 2 5 3" xfId="19855" xr:uid="{00000000-0005-0000-0000-0000994D0000}"/>
    <cellStyle name="Normal 3 3 4 4 2 5 4" xfId="19856" xr:uid="{00000000-0005-0000-0000-00009A4D0000}"/>
    <cellStyle name="Normal 3 3 4 4 2 6" xfId="19857" xr:uid="{00000000-0005-0000-0000-00009B4D0000}"/>
    <cellStyle name="Normal 3 3 4 4 2 6 2" xfId="19858" xr:uid="{00000000-0005-0000-0000-00009C4D0000}"/>
    <cellStyle name="Normal 3 3 4 4 2 6 3" xfId="19859" xr:uid="{00000000-0005-0000-0000-00009D4D0000}"/>
    <cellStyle name="Normal 3 3 4 4 2 7" xfId="19860" xr:uid="{00000000-0005-0000-0000-00009E4D0000}"/>
    <cellStyle name="Normal 3 3 4 4 2 7 2" xfId="19861" xr:uid="{00000000-0005-0000-0000-00009F4D0000}"/>
    <cellStyle name="Normal 3 3 4 4 2 7 3" xfId="19862" xr:uid="{00000000-0005-0000-0000-0000A04D0000}"/>
    <cellStyle name="Normal 3 3 4 4 2 8" xfId="19863" xr:uid="{00000000-0005-0000-0000-0000A14D0000}"/>
    <cellStyle name="Normal 3 3 4 4 2 9" xfId="19864" xr:uid="{00000000-0005-0000-0000-0000A24D0000}"/>
    <cellStyle name="Normal 3 3 4 4 3" xfId="19865" xr:uid="{00000000-0005-0000-0000-0000A34D0000}"/>
    <cellStyle name="Normal 3 3 4 4 3 2" xfId="19866" xr:uid="{00000000-0005-0000-0000-0000A44D0000}"/>
    <cellStyle name="Normal 3 3 4 4 3 2 2" xfId="19867" xr:uid="{00000000-0005-0000-0000-0000A54D0000}"/>
    <cellStyle name="Normal 3 3 4 4 3 2 2 2" xfId="19868" xr:uid="{00000000-0005-0000-0000-0000A64D0000}"/>
    <cellStyle name="Normal 3 3 4 4 3 2 2 3" xfId="19869" xr:uid="{00000000-0005-0000-0000-0000A74D0000}"/>
    <cellStyle name="Normal 3 3 4 4 3 2 3" xfId="19870" xr:uid="{00000000-0005-0000-0000-0000A84D0000}"/>
    <cellStyle name="Normal 3 3 4 4 3 2 4" xfId="19871" xr:uid="{00000000-0005-0000-0000-0000A94D0000}"/>
    <cellStyle name="Normal 3 3 4 4 3 3" xfId="19872" xr:uid="{00000000-0005-0000-0000-0000AA4D0000}"/>
    <cellStyle name="Normal 3 3 4 4 3 3 2" xfId="19873" xr:uid="{00000000-0005-0000-0000-0000AB4D0000}"/>
    <cellStyle name="Normal 3 3 4 4 3 3 2 2" xfId="19874" xr:uid="{00000000-0005-0000-0000-0000AC4D0000}"/>
    <cellStyle name="Normal 3 3 4 4 3 3 2 3" xfId="19875" xr:uid="{00000000-0005-0000-0000-0000AD4D0000}"/>
    <cellStyle name="Normal 3 3 4 4 3 3 3" xfId="19876" xr:uid="{00000000-0005-0000-0000-0000AE4D0000}"/>
    <cellStyle name="Normal 3 3 4 4 3 3 4" xfId="19877" xr:uid="{00000000-0005-0000-0000-0000AF4D0000}"/>
    <cellStyle name="Normal 3 3 4 4 3 4" xfId="19878" xr:uid="{00000000-0005-0000-0000-0000B04D0000}"/>
    <cellStyle name="Normal 3 3 4 4 3 4 2" xfId="19879" xr:uid="{00000000-0005-0000-0000-0000B14D0000}"/>
    <cellStyle name="Normal 3 3 4 4 3 4 2 2" xfId="19880" xr:uid="{00000000-0005-0000-0000-0000B24D0000}"/>
    <cellStyle name="Normal 3 3 4 4 3 4 2 3" xfId="19881" xr:uid="{00000000-0005-0000-0000-0000B34D0000}"/>
    <cellStyle name="Normal 3 3 4 4 3 4 3" xfId="19882" xr:uid="{00000000-0005-0000-0000-0000B44D0000}"/>
    <cellStyle name="Normal 3 3 4 4 3 4 4" xfId="19883" xr:uid="{00000000-0005-0000-0000-0000B54D0000}"/>
    <cellStyle name="Normal 3 3 4 4 3 5" xfId="19884" xr:uid="{00000000-0005-0000-0000-0000B64D0000}"/>
    <cellStyle name="Normal 3 3 4 4 3 5 2" xfId="19885" xr:uid="{00000000-0005-0000-0000-0000B74D0000}"/>
    <cellStyle name="Normal 3 3 4 4 3 5 3" xfId="19886" xr:uid="{00000000-0005-0000-0000-0000B84D0000}"/>
    <cellStyle name="Normal 3 3 4 4 3 6" xfId="19887" xr:uid="{00000000-0005-0000-0000-0000B94D0000}"/>
    <cellStyle name="Normal 3 3 4 4 3 6 2" xfId="19888" xr:uid="{00000000-0005-0000-0000-0000BA4D0000}"/>
    <cellStyle name="Normal 3 3 4 4 3 6 3" xfId="19889" xr:uid="{00000000-0005-0000-0000-0000BB4D0000}"/>
    <cellStyle name="Normal 3 3 4 4 3 7" xfId="19890" xr:uid="{00000000-0005-0000-0000-0000BC4D0000}"/>
    <cellStyle name="Normal 3 3 4 4 3 8" xfId="19891" xr:uid="{00000000-0005-0000-0000-0000BD4D0000}"/>
    <cellStyle name="Normal 3 3 4 4 3 9" xfId="19892" xr:uid="{00000000-0005-0000-0000-0000BE4D0000}"/>
    <cellStyle name="Normal 3 3 4 4 4" xfId="19893" xr:uid="{00000000-0005-0000-0000-0000BF4D0000}"/>
    <cellStyle name="Normal 3 3 4 4 4 2" xfId="19894" xr:uid="{00000000-0005-0000-0000-0000C04D0000}"/>
    <cellStyle name="Normal 3 3 4 4 4 2 2" xfId="19895" xr:uid="{00000000-0005-0000-0000-0000C14D0000}"/>
    <cellStyle name="Normal 3 3 4 4 4 2 3" xfId="19896" xr:uid="{00000000-0005-0000-0000-0000C24D0000}"/>
    <cellStyle name="Normal 3 3 4 4 4 3" xfId="19897" xr:uid="{00000000-0005-0000-0000-0000C34D0000}"/>
    <cellStyle name="Normal 3 3 4 4 4 4" xfId="19898" xr:uid="{00000000-0005-0000-0000-0000C44D0000}"/>
    <cellStyle name="Normal 3 3 4 4 5" xfId="19899" xr:uid="{00000000-0005-0000-0000-0000C54D0000}"/>
    <cellStyle name="Normal 3 3 4 4 5 2" xfId="19900" xr:uid="{00000000-0005-0000-0000-0000C64D0000}"/>
    <cellStyle name="Normal 3 3 4 4 5 2 2" xfId="19901" xr:uid="{00000000-0005-0000-0000-0000C74D0000}"/>
    <cellStyle name="Normal 3 3 4 4 5 2 3" xfId="19902" xr:uid="{00000000-0005-0000-0000-0000C84D0000}"/>
    <cellStyle name="Normal 3 3 4 4 5 3" xfId="19903" xr:uid="{00000000-0005-0000-0000-0000C94D0000}"/>
    <cellStyle name="Normal 3 3 4 4 5 4" xfId="19904" xr:uid="{00000000-0005-0000-0000-0000CA4D0000}"/>
    <cellStyle name="Normal 3 3 4 4 6" xfId="19905" xr:uid="{00000000-0005-0000-0000-0000CB4D0000}"/>
    <cellStyle name="Normal 3 3 4 4 6 2" xfId="19906" xr:uid="{00000000-0005-0000-0000-0000CC4D0000}"/>
    <cellStyle name="Normal 3 3 4 4 6 2 2" xfId="19907" xr:uid="{00000000-0005-0000-0000-0000CD4D0000}"/>
    <cellStyle name="Normal 3 3 4 4 6 2 3" xfId="19908" xr:uid="{00000000-0005-0000-0000-0000CE4D0000}"/>
    <cellStyle name="Normal 3 3 4 4 6 3" xfId="19909" xr:uid="{00000000-0005-0000-0000-0000CF4D0000}"/>
    <cellStyle name="Normal 3 3 4 4 6 4" xfId="19910" xr:uid="{00000000-0005-0000-0000-0000D04D0000}"/>
    <cellStyle name="Normal 3 3 4 4 7" xfId="19911" xr:uid="{00000000-0005-0000-0000-0000D14D0000}"/>
    <cellStyle name="Normal 3 3 4 4 7 2" xfId="19912" xr:uid="{00000000-0005-0000-0000-0000D24D0000}"/>
    <cellStyle name="Normal 3 3 4 4 7 3" xfId="19913" xr:uid="{00000000-0005-0000-0000-0000D34D0000}"/>
    <cellStyle name="Normal 3 3 4 4 8" xfId="19914" xr:uid="{00000000-0005-0000-0000-0000D44D0000}"/>
    <cellStyle name="Normal 3 3 4 4 8 2" xfId="19915" xr:uid="{00000000-0005-0000-0000-0000D54D0000}"/>
    <cellStyle name="Normal 3 3 4 4 8 3" xfId="19916" xr:uid="{00000000-0005-0000-0000-0000D64D0000}"/>
    <cellStyle name="Normal 3 3 4 4 9" xfId="19917" xr:uid="{00000000-0005-0000-0000-0000D74D0000}"/>
    <cellStyle name="Normal 3 3 4 5" xfId="19918" xr:uid="{00000000-0005-0000-0000-0000D84D0000}"/>
    <cellStyle name="Normal 3 3 4 5 10" xfId="19919" xr:uid="{00000000-0005-0000-0000-0000D94D0000}"/>
    <cellStyle name="Normal 3 3 4 5 2" xfId="19920" xr:uid="{00000000-0005-0000-0000-0000DA4D0000}"/>
    <cellStyle name="Normal 3 3 4 5 2 2" xfId="19921" xr:uid="{00000000-0005-0000-0000-0000DB4D0000}"/>
    <cellStyle name="Normal 3 3 4 5 2 2 2" xfId="19922" xr:uid="{00000000-0005-0000-0000-0000DC4D0000}"/>
    <cellStyle name="Normal 3 3 4 5 2 2 3" xfId="19923" xr:uid="{00000000-0005-0000-0000-0000DD4D0000}"/>
    <cellStyle name="Normal 3 3 4 5 2 3" xfId="19924" xr:uid="{00000000-0005-0000-0000-0000DE4D0000}"/>
    <cellStyle name="Normal 3 3 4 5 2 4" xfId="19925" xr:uid="{00000000-0005-0000-0000-0000DF4D0000}"/>
    <cellStyle name="Normal 3 3 4 5 3" xfId="19926" xr:uid="{00000000-0005-0000-0000-0000E04D0000}"/>
    <cellStyle name="Normal 3 3 4 5 3 2" xfId="19927" xr:uid="{00000000-0005-0000-0000-0000E14D0000}"/>
    <cellStyle name="Normal 3 3 4 5 3 2 2" xfId="19928" xr:uid="{00000000-0005-0000-0000-0000E24D0000}"/>
    <cellStyle name="Normal 3 3 4 5 3 2 3" xfId="19929" xr:uid="{00000000-0005-0000-0000-0000E34D0000}"/>
    <cellStyle name="Normal 3 3 4 5 3 3" xfId="19930" xr:uid="{00000000-0005-0000-0000-0000E44D0000}"/>
    <cellStyle name="Normal 3 3 4 5 3 4" xfId="19931" xr:uid="{00000000-0005-0000-0000-0000E54D0000}"/>
    <cellStyle name="Normal 3 3 4 5 4" xfId="19932" xr:uid="{00000000-0005-0000-0000-0000E64D0000}"/>
    <cellStyle name="Normal 3 3 4 5 4 2" xfId="19933" xr:uid="{00000000-0005-0000-0000-0000E74D0000}"/>
    <cellStyle name="Normal 3 3 4 5 4 2 2" xfId="19934" xr:uid="{00000000-0005-0000-0000-0000E84D0000}"/>
    <cellStyle name="Normal 3 3 4 5 4 2 3" xfId="19935" xr:uid="{00000000-0005-0000-0000-0000E94D0000}"/>
    <cellStyle name="Normal 3 3 4 5 4 3" xfId="19936" xr:uid="{00000000-0005-0000-0000-0000EA4D0000}"/>
    <cellStyle name="Normal 3 3 4 5 4 4" xfId="19937" xr:uid="{00000000-0005-0000-0000-0000EB4D0000}"/>
    <cellStyle name="Normal 3 3 4 5 5" xfId="19938" xr:uid="{00000000-0005-0000-0000-0000EC4D0000}"/>
    <cellStyle name="Normal 3 3 4 5 5 2" xfId="19939" xr:uid="{00000000-0005-0000-0000-0000ED4D0000}"/>
    <cellStyle name="Normal 3 3 4 5 5 2 2" xfId="19940" xr:uid="{00000000-0005-0000-0000-0000EE4D0000}"/>
    <cellStyle name="Normal 3 3 4 5 5 2 3" xfId="19941" xr:uid="{00000000-0005-0000-0000-0000EF4D0000}"/>
    <cellStyle name="Normal 3 3 4 5 5 3" xfId="19942" xr:uid="{00000000-0005-0000-0000-0000F04D0000}"/>
    <cellStyle name="Normal 3 3 4 5 5 4" xfId="19943" xr:uid="{00000000-0005-0000-0000-0000F14D0000}"/>
    <cellStyle name="Normal 3 3 4 5 6" xfId="19944" xr:uid="{00000000-0005-0000-0000-0000F24D0000}"/>
    <cellStyle name="Normal 3 3 4 5 6 2" xfId="19945" xr:uid="{00000000-0005-0000-0000-0000F34D0000}"/>
    <cellStyle name="Normal 3 3 4 5 6 3" xfId="19946" xr:uid="{00000000-0005-0000-0000-0000F44D0000}"/>
    <cellStyle name="Normal 3 3 4 5 7" xfId="19947" xr:uid="{00000000-0005-0000-0000-0000F54D0000}"/>
    <cellStyle name="Normal 3 3 4 5 7 2" xfId="19948" xr:uid="{00000000-0005-0000-0000-0000F64D0000}"/>
    <cellStyle name="Normal 3 3 4 5 7 3" xfId="19949" xr:uid="{00000000-0005-0000-0000-0000F74D0000}"/>
    <cellStyle name="Normal 3 3 4 5 8" xfId="19950" xr:uid="{00000000-0005-0000-0000-0000F84D0000}"/>
    <cellStyle name="Normal 3 3 4 5 9" xfId="19951" xr:uid="{00000000-0005-0000-0000-0000F94D0000}"/>
    <cellStyle name="Normal 3 3 4 6" xfId="19952" xr:uid="{00000000-0005-0000-0000-0000FA4D0000}"/>
    <cellStyle name="Normal 3 3 4 6 2" xfId="19953" xr:uid="{00000000-0005-0000-0000-0000FB4D0000}"/>
    <cellStyle name="Normal 3 3 4 6 2 2" xfId="19954" xr:uid="{00000000-0005-0000-0000-0000FC4D0000}"/>
    <cellStyle name="Normal 3 3 4 6 2 2 2" xfId="19955" xr:uid="{00000000-0005-0000-0000-0000FD4D0000}"/>
    <cellStyle name="Normal 3 3 4 6 2 2 3" xfId="19956" xr:uid="{00000000-0005-0000-0000-0000FE4D0000}"/>
    <cellStyle name="Normal 3 3 4 6 2 3" xfId="19957" xr:uid="{00000000-0005-0000-0000-0000FF4D0000}"/>
    <cellStyle name="Normal 3 3 4 6 2 4" xfId="19958" xr:uid="{00000000-0005-0000-0000-0000004E0000}"/>
    <cellStyle name="Normal 3 3 4 6 3" xfId="19959" xr:uid="{00000000-0005-0000-0000-0000014E0000}"/>
    <cellStyle name="Normal 3 3 4 6 3 2" xfId="19960" xr:uid="{00000000-0005-0000-0000-0000024E0000}"/>
    <cellStyle name="Normal 3 3 4 6 3 2 2" xfId="19961" xr:uid="{00000000-0005-0000-0000-0000034E0000}"/>
    <cellStyle name="Normal 3 3 4 6 3 2 3" xfId="19962" xr:uid="{00000000-0005-0000-0000-0000044E0000}"/>
    <cellStyle name="Normal 3 3 4 6 3 3" xfId="19963" xr:uid="{00000000-0005-0000-0000-0000054E0000}"/>
    <cellStyle name="Normal 3 3 4 6 3 4" xfId="19964" xr:uid="{00000000-0005-0000-0000-0000064E0000}"/>
    <cellStyle name="Normal 3 3 4 6 4" xfId="19965" xr:uid="{00000000-0005-0000-0000-0000074E0000}"/>
    <cellStyle name="Normal 3 3 4 6 4 2" xfId="19966" xr:uid="{00000000-0005-0000-0000-0000084E0000}"/>
    <cellStyle name="Normal 3 3 4 6 4 2 2" xfId="19967" xr:uid="{00000000-0005-0000-0000-0000094E0000}"/>
    <cellStyle name="Normal 3 3 4 6 4 2 3" xfId="19968" xr:uid="{00000000-0005-0000-0000-00000A4E0000}"/>
    <cellStyle name="Normal 3 3 4 6 4 3" xfId="19969" xr:uid="{00000000-0005-0000-0000-00000B4E0000}"/>
    <cellStyle name="Normal 3 3 4 6 4 4" xfId="19970" xr:uid="{00000000-0005-0000-0000-00000C4E0000}"/>
    <cellStyle name="Normal 3 3 4 6 5" xfId="19971" xr:uid="{00000000-0005-0000-0000-00000D4E0000}"/>
    <cellStyle name="Normal 3 3 4 6 5 2" xfId="19972" xr:uid="{00000000-0005-0000-0000-00000E4E0000}"/>
    <cellStyle name="Normal 3 3 4 6 5 3" xfId="19973" xr:uid="{00000000-0005-0000-0000-00000F4E0000}"/>
    <cellStyle name="Normal 3 3 4 6 6" xfId="19974" xr:uid="{00000000-0005-0000-0000-0000104E0000}"/>
    <cellStyle name="Normal 3 3 4 6 6 2" xfId="19975" xr:uid="{00000000-0005-0000-0000-0000114E0000}"/>
    <cellStyle name="Normal 3 3 4 6 6 3" xfId="19976" xr:uid="{00000000-0005-0000-0000-0000124E0000}"/>
    <cellStyle name="Normal 3 3 4 6 7" xfId="19977" xr:uid="{00000000-0005-0000-0000-0000134E0000}"/>
    <cellStyle name="Normal 3 3 4 6 8" xfId="19978" xr:uid="{00000000-0005-0000-0000-0000144E0000}"/>
    <cellStyle name="Normal 3 3 4 6 9" xfId="19979" xr:uid="{00000000-0005-0000-0000-0000154E0000}"/>
    <cellStyle name="Normal 3 3 4 7" xfId="19980" xr:uid="{00000000-0005-0000-0000-0000164E0000}"/>
    <cellStyle name="Normal 3 3 4 7 2" xfId="19981" xr:uid="{00000000-0005-0000-0000-0000174E0000}"/>
    <cellStyle name="Normal 3 3 4 7 2 2" xfId="19982" xr:uid="{00000000-0005-0000-0000-0000184E0000}"/>
    <cellStyle name="Normal 3 3 4 7 2 3" xfId="19983" xr:uid="{00000000-0005-0000-0000-0000194E0000}"/>
    <cellStyle name="Normal 3 3 4 7 3" xfId="19984" xr:uid="{00000000-0005-0000-0000-00001A4E0000}"/>
    <cellStyle name="Normal 3 3 4 7 4" xfId="19985" xr:uid="{00000000-0005-0000-0000-00001B4E0000}"/>
    <cellStyle name="Normal 3 3 4 8" xfId="19986" xr:uid="{00000000-0005-0000-0000-00001C4E0000}"/>
    <cellStyle name="Normal 3 3 4 8 2" xfId="19987" xr:uid="{00000000-0005-0000-0000-00001D4E0000}"/>
    <cellStyle name="Normal 3 3 4 8 2 2" xfId="19988" xr:uid="{00000000-0005-0000-0000-00001E4E0000}"/>
    <cellStyle name="Normal 3 3 4 8 2 3" xfId="19989" xr:uid="{00000000-0005-0000-0000-00001F4E0000}"/>
    <cellStyle name="Normal 3 3 4 8 3" xfId="19990" xr:uid="{00000000-0005-0000-0000-0000204E0000}"/>
    <cellStyle name="Normal 3 3 4 8 4" xfId="19991" xr:uid="{00000000-0005-0000-0000-0000214E0000}"/>
    <cellStyle name="Normal 3 3 4 9" xfId="19992" xr:uid="{00000000-0005-0000-0000-0000224E0000}"/>
    <cellStyle name="Normal 3 3 4 9 2" xfId="19993" xr:uid="{00000000-0005-0000-0000-0000234E0000}"/>
    <cellStyle name="Normal 3 3 4 9 2 2" xfId="19994" xr:uid="{00000000-0005-0000-0000-0000244E0000}"/>
    <cellStyle name="Normal 3 3 4 9 2 3" xfId="19995" xr:uid="{00000000-0005-0000-0000-0000254E0000}"/>
    <cellStyle name="Normal 3 3 4 9 3" xfId="19996" xr:uid="{00000000-0005-0000-0000-0000264E0000}"/>
    <cellStyle name="Normal 3 3 4 9 4" xfId="19997" xr:uid="{00000000-0005-0000-0000-0000274E0000}"/>
    <cellStyle name="Normal 3 3 5" xfId="19998" xr:uid="{00000000-0005-0000-0000-0000284E0000}"/>
    <cellStyle name="Normal 3 3 5 10" xfId="19999" xr:uid="{00000000-0005-0000-0000-0000294E0000}"/>
    <cellStyle name="Normal 3 3 5 10 2" xfId="20000" xr:uid="{00000000-0005-0000-0000-00002A4E0000}"/>
    <cellStyle name="Normal 3 3 5 10 3" xfId="20001" xr:uid="{00000000-0005-0000-0000-00002B4E0000}"/>
    <cellStyle name="Normal 3 3 5 11" xfId="20002" xr:uid="{00000000-0005-0000-0000-00002C4E0000}"/>
    <cellStyle name="Normal 3 3 5 12" xfId="20003" xr:uid="{00000000-0005-0000-0000-00002D4E0000}"/>
    <cellStyle name="Normal 3 3 5 13" xfId="20004" xr:uid="{00000000-0005-0000-0000-00002E4E0000}"/>
    <cellStyle name="Normal 3 3 5 2" xfId="20005" xr:uid="{00000000-0005-0000-0000-00002F4E0000}"/>
    <cellStyle name="Normal 3 3 5 2 10" xfId="20006" xr:uid="{00000000-0005-0000-0000-0000304E0000}"/>
    <cellStyle name="Normal 3 3 5 2 11" xfId="20007" xr:uid="{00000000-0005-0000-0000-0000314E0000}"/>
    <cellStyle name="Normal 3 3 5 2 2" xfId="20008" xr:uid="{00000000-0005-0000-0000-0000324E0000}"/>
    <cellStyle name="Normal 3 3 5 2 2 10" xfId="20009" xr:uid="{00000000-0005-0000-0000-0000334E0000}"/>
    <cellStyle name="Normal 3 3 5 2 2 2" xfId="20010" xr:uid="{00000000-0005-0000-0000-0000344E0000}"/>
    <cellStyle name="Normal 3 3 5 2 2 2 2" xfId="20011" xr:uid="{00000000-0005-0000-0000-0000354E0000}"/>
    <cellStyle name="Normal 3 3 5 2 2 2 2 2" xfId="20012" xr:uid="{00000000-0005-0000-0000-0000364E0000}"/>
    <cellStyle name="Normal 3 3 5 2 2 2 2 3" xfId="20013" xr:uid="{00000000-0005-0000-0000-0000374E0000}"/>
    <cellStyle name="Normal 3 3 5 2 2 2 3" xfId="20014" xr:uid="{00000000-0005-0000-0000-0000384E0000}"/>
    <cellStyle name="Normal 3 3 5 2 2 2 4" xfId="20015" xr:uid="{00000000-0005-0000-0000-0000394E0000}"/>
    <cellStyle name="Normal 3 3 5 2 2 3" xfId="20016" xr:uid="{00000000-0005-0000-0000-00003A4E0000}"/>
    <cellStyle name="Normal 3 3 5 2 2 3 2" xfId="20017" xr:uid="{00000000-0005-0000-0000-00003B4E0000}"/>
    <cellStyle name="Normal 3 3 5 2 2 3 2 2" xfId="20018" xr:uid="{00000000-0005-0000-0000-00003C4E0000}"/>
    <cellStyle name="Normal 3 3 5 2 2 3 2 3" xfId="20019" xr:uid="{00000000-0005-0000-0000-00003D4E0000}"/>
    <cellStyle name="Normal 3 3 5 2 2 3 3" xfId="20020" xr:uid="{00000000-0005-0000-0000-00003E4E0000}"/>
    <cellStyle name="Normal 3 3 5 2 2 3 4" xfId="20021" xr:uid="{00000000-0005-0000-0000-00003F4E0000}"/>
    <cellStyle name="Normal 3 3 5 2 2 4" xfId="20022" xr:uid="{00000000-0005-0000-0000-0000404E0000}"/>
    <cellStyle name="Normal 3 3 5 2 2 4 2" xfId="20023" xr:uid="{00000000-0005-0000-0000-0000414E0000}"/>
    <cellStyle name="Normal 3 3 5 2 2 4 2 2" xfId="20024" xr:uid="{00000000-0005-0000-0000-0000424E0000}"/>
    <cellStyle name="Normal 3 3 5 2 2 4 2 3" xfId="20025" xr:uid="{00000000-0005-0000-0000-0000434E0000}"/>
    <cellStyle name="Normal 3 3 5 2 2 4 3" xfId="20026" xr:uid="{00000000-0005-0000-0000-0000444E0000}"/>
    <cellStyle name="Normal 3 3 5 2 2 4 4" xfId="20027" xr:uid="{00000000-0005-0000-0000-0000454E0000}"/>
    <cellStyle name="Normal 3 3 5 2 2 5" xfId="20028" xr:uid="{00000000-0005-0000-0000-0000464E0000}"/>
    <cellStyle name="Normal 3 3 5 2 2 5 2" xfId="20029" xr:uid="{00000000-0005-0000-0000-0000474E0000}"/>
    <cellStyle name="Normal 3 3 5 2 2 5 2 2" xfId="20030" xr:uid="{00000000-0005-0000-0000-0000484E0000}"/>
    <cellStyle name="Normal 3 3 5 2 2 5 2 3" xfId="20031" xr:uid="{00000000-0005-0000-0000-0000494E0000}"/>
    <cellStyle name="Normal 3 3 5 2 2 5 3" xfId="20032" xr:uid="{00000000-0005-0000-0000-00004A4E0000}"/>
    <cellStyle name="Normal 3 3 5 2 2 5 4" xfId="20033" xr:uid="{00000000-0005-0000-0000-00004B4E0000}"/>
    <cellStyle name="Normal 3 3 5 2 2 6" xfId="20034" xr:uid="{00000000-0005-0000-0000-00004C4E0000}"/>
    <cellStyle name="Normal 3 3 5 2 2 6 2" xfId="20035" xr:uid="{00000000-0005-0000-0000-00004D4E0000}"/>
    <cellStyle name="Normal 3 3 5 2 2 6 3" xfId="20036" xr:uid="{00000000-0005-0000-0000-00004E4E0000}"/>
    <cellStyle name="Normal 3 3 5 2 2 7" xfId="20037" xr:uid="{00000000-0005-0000-0000-00004F4E0000}"/>
    <cellStyle name="Normal 3 3 5 2 2 7 2" xfId="20038" xr:uid="{00000000-0005-0000-0000-0000504E0000}"/>
    <cellStyle name="Normal 3 3 5 2 2 7 3" xfId="20039" xr:uid="{00000000-0005-0000-0000-0000514E0000}"/>
    <cellStyle name="Normal 3 3 5 2 2 8" xfId="20040" xr:uid="{00000000-0005-0000-0000-0000524E0000}"/>
    <cellStyle name="Normal 3 3 5 2 2 9" xfId="20041" xr:uid="{00000000-0005-0000-0000-0000534E0000}"/>
    <cellStyle name="Normal 3 3 5 2 3" xfId="20042" xr:uid="{00000000-0005-0000-0000-0000544E0000}"/>
    <cellStyle name="Normal 3 3 5 2 3 2" xfId="20043" xr:uid="{00000000-0005-0000-0000-0000554E0000}"/>
    <cellStyle name="Normal 3 3 5 2 3 2 2" xfId="20044" xr:uid="{00000000-0005-0000-0000-0000564E0000}"/>
    <cellStyle name="Normal 3 3 5 2 3 2 2 2" xfId="20045" xr:uid="{00000000-0005-0000-0000-0000574E0000}"/>
    <cellStyle name="Normal 3 3 5 2 3 2 2 3" xfId="20046" xr:uid="{00000000-0005-0000-0000-0000584E0000}"/>
    <cellStyle name="Normal 3 3 5 2 3 2 3" xfId="20047" xr:uid="{00000000-0005-0000-0000-0000594E0000}"/>
    <cellStyle name="Normal 3 3 5 2 3 2 4" xfId="20048" xr:uid="{00000000-0005-0000-0000-00005A4E0000}"/>
    <cellStyle name="Normal 3 3 5 2 3 3" xfId="20049" xr:uid="{00000000-0005-0000-0000-00005B4E0000}"/>
    <cellStyle name="Normal 3 3 5 2 3 3 2" xfId="20050" xr:uid="{00000000-0005-0000-0000-00005C4E0000}"/>
    <cellStyle name="Normal 3 3 5 2 3 3 2 2" xfId="20051" xr:uid="{00000000-0005-0000-0000-00005D4E0000}"/>
    <cellStyle name="Normal 3 3 5 2 3 3 2 3" xfId="20052" xr:uid="{00000000-0005-0000-0000-00005E4E0000}"/>
    <cellStyle name="Normal 3 3 5 2 3 3 3" xfId="20053" xr:uid="{00000000-0005-0000-0000-00005F4E0000}"/>
    <cellStyle name="Normal 3 3 5 2 3 3 4" xfId="20054" xr:uid="{00000000-0005-0000-0000-0000604E0000}"/>
    <cellStyle name="Normal 3 3 5 2 3 4" xfId="20055" xr:uid="{00000000-0005-0000-0000-0000614E0000}"/>
    <cellStyle name="Normal 3 3 5 2 3 4 2" xfId="20056" xr:uid="{00000000-0005-0000-0000-0000624E0000}"/>
    <cellStyle name="Normal 3 3 5 2 3 4 2 2" xfId="20057" xr:uid="{00000000-0005-0000-0000-0000634E0000}"/>
    <cellStyle name="Normal 3 3 5 2 3 4 2 3" xfId="20058" xr:uid="{00000000-0005-0000-0000-0000644E0000}"/>
    <cellStyle name="Normal 3 3 5 2 3 4 3" xfId="20059" xr:uid="{00000000-0005-0000-0000-0000654E0000}"/>
    <cellStyle name="Normal 3 3 5 2 3 4 4" xfId="20060" xr:uid="{00000000-0005-0000-0000-0000664E0000}"/>
    <cellStyle name="Normal 3 3 5 2 3 5" xfId="20061" xr:uid="{00000000-0005-0000-0000-0000674E0000}"/>
    <cellStyle name="Normal 3 3 5 2 3 5 2" xfId="20062" xr:uid="{00000000-0005-0000-0000-0000684E0000}"/>
    <cellStyle name="Normal 3 3 5 2 3 5 3" xfId="20063" xr:uid="{00000000-0005-0000-0000-0000694E0000}"/>
    <cellStyle name="Normal 3 3 5 2 3 6" xfId="20064" xr:uid="{00000000-0005-0000-0000-00006A4E0000}"/>
    <cellStyle name="Normal 3 3 5 2 3 6 2" xfId="20065" xr:uid="{00000000-0005-0000-0000-00006B4E0000}"/>
    <cellStyle name="Normal 3 3 5 2 3 6 3" xfId="20066" xr:uid="{00000000-0005-0000-0000-00006C4E0000}"/>
    <cellStyle name="Normal 3 3 5 2 3 7" xfId="20067" xr:uid="{00000000-0005-0000-0000-00006D4E0000}"/>
    <cellStyle name="Normal 3 3 5 2 3 8" xfId="20068" xr:uid="{00000000-0005-0000-0000-00006E4E0000}"/>
    <cellStyle name="Normal 3 3 5 2 3 9" xfId="20069" xr:uid="{00000000-0005-0000-0000-00006F4E0000}"/>
    <cellStyle name="Normal 3 3 5 2 4" xfId="20070" xr:uid="{00000000-0005-0000-0000-0000704E0000}"/>
    <cellStyle name="Normal 3 3 5 2 4 2" xfId="20071" xr:uid="{00000000-0005-0000-0000-0000714E0000}"/>
    <cellStyle name="Normal 3 3 5 2 4 2 2" xfId="20072" xr:uid="{00000000-0005-0000-0000-0000724E0000}"/>
    <cellStyle name="Normal 3 3 5 2 4 2 3" xfId="20073" xr:uid="{00000000-0005-0000-0000-0000734E0000}"/>
    <cellStyle name="Normal 3 3 5 2 4 3" xfId="20074" xr:uid="{00000000-0005-0000-0000-0000744E0000}"/>
    <cellStyle name="Normal 3 3 5 2 4 4" xfId="20075" xr:uid="{00000000-0005-0000-0000-0000754E0000}"/>
    <cellStyle name="Normal 3 3 5 2 5" xfId="20076" xr:uid="{00000000-0005-0000-0000-0000764E0000}"/>
    <cellStyle name="Normal 3 3 5 2 5 2" xfId="20077" xr:uid="{00000000-0005-0000-0000-0000774E0000}"/>
    <cellStyle name="Normal 3 3 5 2 5 2 2" xfId="20078" xr:uid="{00000000-0005-0000-0000-0000784E0000}"/>
    <cellStyle name="Normal 3 3 5 2 5 2 3" xfId="20079" xr:uid="{00000000-0005-0000-0000-0000794E0000}"/>
    <cellStyle name="Normal 3 3 5 2 5 3" xfId="20080" xr:uid="{00000000-0005-0000-0000-00007A4E0000}"/>
    <cellStyle name="Normal 3 3 5 2 5 4" xfId="20081" xr:uid="{00000000-0005-0000-0000-00007B4E0000}"/>
    <cellStyle name="Normal 3 3 5 2 6" xfId="20082" xr:uid="{00000000-0005-0000-0000-00007C4E0000}"/>
    <cellStyle name="Normal 3 3 5 2 6 2" xfId="20083" xr:uid="{00000000-0005-0000-0000-00007D4E0000}"/>
    <cellStyle name="Normal 3 3 5 2 6 2 2" xfId="20084" xr:uid="{00000000-0005-0000-0000-00007E4E0000}"/>
    <cellStyle name="Normal 3 3 5 2 6 2 3" xfId="20085" xr:uid="{00000000-0005-0000-0000-00007F4E0000}"/>
    <cellStyle name="Normal 3 3 5 2 6 3" xfId="20086" xr:uid="{00000000-0005-0000-0000-0000804E0000}"/>
    <cellStyle name="Normal 3 3 5 2 6 4" xfId="20087" xr:uid="{00000000-0005-0000-0000-0000814E0000}"/>
    <cellStyle name="Normal 3 3 5 2 7" xfId="20088" xr:uid="{00000000-0005-0000-0000-0000824E0000}"/>
    <cellStyle name="Normal 3 3 5 2 7 2" xfId="20089" xr:uid="{00000000-0005-0000-0000-0000834E0000}"/>
    <cellStyle name="Normal 3 3 5 2 7 3" xfId="20090" xr:uid="{00000000-0005-0000-0000-0000844E0000}"/>
    <cellStyle name="Normal 3 3 5 2 8" xfId="20091" xr:uid="{00000000-0005-0000-0000-0000854E0000}"/>
    <cellStyle name="Normal 3 3 5 2 8 2" xfId="20092" xr:uid="{00000000-0005-0000-0000-0000864E0000}"/>
    <cellStyle name="Normal 3 3 5 2 8 3" xfId="20093" xr:uid="{00000000-0005-0000-0000-0000874E0000}"/>
    <cellStyle name="Normal 3 3 5 2 9" xfId="20094" xr:uid="{00000000-0005-0000-0000-0000884E0000}"/>
    <cellStyle name="Normal 3 3 5 3" xfId="20095" xr:uid="{00000000-0005-0000-0000-0000894E0000}"/>
    <cellStyle name="Normal 3 3 5 3 10" xfId="20096" xr:uid="{00000000-0005-0000-0000-00008A4E0000}"/>
    <cellStyle name="Normal 3 3 5 3 11" xfId="20097" xr:uid="{00000000-0005-0000-0000-00008B4E0000}"/>
    <cellStyle name="Normal 3 3 5 3 2" xfId="20098" xr:uid="{00000000-0005-0000-0000-00008C4E0000}"/>
    <cellStyle name="Normal 3 3 5 3 2 10" xfId="20099" xr:uid="{00000000-0005-0000-0000-00008D4E0000}"/>
    <cellStyle name="Normal 3 3 5 3 2 2" xfId="20100" xr:uid="{00000000-0005-0000-0000-00008E4E0000}"/>
    <cellStyle name="Normal 3 3 5 3 2 2 2" xfId="20101" xr:uid="{00000000-0005-0000-0000-00008F4E0000}"/>
    <cellStyle name="Normal 3 3 5 3 2 2 2 2" xfId="20102" xr:uid="{00000000-0005-0000-0000-0000904E0000}"/>
    <cellStyle name="Normal 3 3 5 3 2 2 2 3" xfId="20103" xr:uid="{00000000-0005-0000-0000-0000914E0000}"/>
    <cellStyle name="Normal 3 3 5 3 2 2 3" xfId="20104" xr:uid="{00000000-0005-0000-0000-0000924E0000}"/>
    <cellStyle name="Normal 3 3 5 3 2 2 4" xfId="20105" xr:uid="{00000000-0005-0000-0000-0000934E0000}"/>
    <cellStyle name="Normal 3 3 5 3 2 3" xfId="20106" xr:uid="{00000000-0005-0000-0000-0000944E0000}"/>
    <cellStyle name="Normal 3 3 5 3 2 3 2" xfId="20107" xr:uid="{00000000-0005-0000-0000-0000954E0000}"/>
    <cellStyle name="Normal 3 3 5 3 2 3 2 2" xfId="20108" xr:uid="{00000000-0005-0000-0000-0000964E0000}"/>
    <cellStyle name="Normal 3 3 5 3 2 3 2 3" xfId="20109" xr:uid="{00000000-0005-0000-0000-0000974E0000}"/>
    <cellStyle name="Normal 3 3 5 3 2 3 3" xfId="20110" xr:uid="{00000000-0005-0000-0000-0000984E0000}"/>
    <cellStyle name="Normal 3 3 5 3 2 3 4" xfId="20111" xr:uid="{00000000-0005-0000-0000-0000994E0000}"/>
    <cellStyle name="Normal 3 3 5 3 2 4" xfId="20112" xr:uid="{00000000-0005-0000-0000-00009A4E0000}"/>
    <cellStyle name="Normal 3 3 5 3 2 4 2" xfId="20113" xr:uid="{00000000-0005-0000-0000-00009B4E0000}"/>
    <cellStyle name="Normal 3 3 5 3 2 4 2 2" xfId="20114" xr:uid="{00000000-0005-0000-0000-00009C4E0000}"/>
    <cellStyle name="Normal 3 3 5 3 2 4 2 3" xfId="20115" xr:uid="{00000000-0005-0000-0000-00009D4E0000}"/>
    <cellStyle name="Normal 3 3 5 3 2 4 3" xfId="20116" xr:uid="{00000000-0005-0000-0000-00009E4E0000}"/>
    <cellStyle name="Normal 3 3 5 3 2 4 4" xfId="20117" xr:uid="{00000000-0005-0000-0000-00009F4E0000}"/>
    <cellStyle name="Normal 3 3 5 3 2 5" xfId="20118" xr:uid="{00000000-0005-0000-0000-0000A04E0000}"/>
    <cellStyle name="Normal 3 3 5 3 2 5 2" xfId="20119" xr:uid="{00000000-0005-0000-0000-0000A14E0000}"/>
    <cellStyle name="Normal 3 3 5 3 2 5 2 2" xfId="20120" xr:uid="{00000000-0005-0000-0000-0000A24E0000}"/>
    <cellStyle name="Normal 3 3 5 3 2 5 2 3" xfId="20121" xr:uid="{00000000-0005-0000-0000-0000A34E0000}"/>
    <cellStyle name="Normal 3 3 5 3 2 5 3" xfId="20122" xr:uid="{00000000-0005-0000-0000-0000A44E0000}"/>
    <cellStyle name="Normal 3 3 5 3 2 5 4" xfId="20123" xr:uid="{00000000-0005-0000-0000-0000A54E0000}"/>
    <cellStyle name="Normal 3 3 5 3 2 6" xfId="20124" xr:uid="{00000000-0005-0000-0000-0000A64E0000}"/>
    <cellStyle name="Normal 3 3 5 3 2 6 2" xfId="20125" xr:uid="{00000000-0005-0000-0000-0000A74E0000}"/>
    <cellStyle name="Normal 3 3 5 3 2 6 3" xfId="20126" xr:uid="{00000000-0005-0000-0000-0000A84E0000}"/>
    <cellStyle name="Normal 3 3 5 3 2 7" xfId="20127" xr:uid="{00000000-0005-0000-0000-0000A94E0000}"/>
    <cellStyle name="Normal 3 3 5 3 2 7 2" xfId="20128" xr:uid="{00000000-0005-0000-0000-0000AA4E0000}"/>
    <cellStyle name="Normal 3 3 5 3 2 7 3" xfId="20129" xr:uid="{00000000-0005-0000-0000-0000AB4E0000}"/>
    <cellStyle name="Normal 3 3 5 3 2 8" xfId="20130" xr:uid="{00000000-0005-0000-0000-0000AC4E0000}"/>
    <cellStyle name="Normal 3 3 5 3 2 9" xfId="20131" xr:uid="{00000000-0005-0000-0000-0000AD4E0000}"/>
    <cellStyle name="Normal 3 3 5 3 3" xfId="20132" xr:uid="{00000000-0005-0000-0000-0000AE4E0000}"/>
    <cellStyle name="Normal 3 3 5 3 3 2" xfId="20133" xr:uid="{00000000-0005-0000-0000-0000AF4E0000}"/>
    <cellStyle name="Normal 3 3 5 3 3 2 2" xfId="20134" xr:uid="{00000000-0005-0000-0000-0000B04E0000}"/>
    <cellStyle name="Normal 3 3 5 3 3 2 2 2" xfId="20135" xr:uid="{00000000-0005-0000-0000-0000B14E0000}"/>
    <cellStyle name="Normal 3 3 5 3 3 2 2 3" xfId="20136" xr:uid="{00000000-0005-0000-0000-0000B24E0000}"/>
    <cellStyle name="Normal 3 3 5 3 3 2 3" xfId="20137" xr:uid="{00000000-0005-0000-0000-0000B34E0000}"/>
    <cellStyle name="Normal 3 3 5 3 3 2 4" xfId="20138" xr:uid="{00000000-0005-0000-0000-0000B44E0000}"/>
    <cellStyle name="Normal 3 3 5 3 3 3" xfId="20139" xr:uid="{00000000-0005-0000-0000-0000B54E0000}"/>
    <cellStyle name="Normal 3 3 5 3 3 3 2" xfId="20140" xr:uid="{00000000-0005-0000-0000-0000B64E0000}"/>
    <cellStyle name="Normal 3 3 5 3 3 3 2 2" xfId="20141" xr:uid="{00000000-0005-0000-0000-0000B74E0000}"/>
    <cellStyle name="Normal 3 3 5 3 3 3 2 3" xfId="20142" xr:uid="{00000000-0005-0000-0000-0000B84E0000}"/>
    <cellStyle name="Normal 3 3 5 3 3 3 3" xfId="20143" xr:uid="{00000000-0005-0000-0000-0000B94E0000}"/>
    <cellStyle name="Normal 3 3 5 3 3 3 4" xfId="20144" xr:uid="{00000000-0005-0000-0000-0000BA4E0000}"/>
    <cellStyle name="Normal 3 3 5 3 3 4" xfId="20145" xr:uid="{00000000-0005-0000-0000-0000BB4E0000}"/>
    <cellStyle name="Normal 3 3 5 3 3 4 2" xfId="20146" xr:uid="{00000000-0005-0000-0000-0000BC4E0000}"/>
    <cellStyle name="Normal 3 3 5 3 3 4 2 2" xfId="20147" xr:uid="{00000000-0005-0000-0000-0000BD4E0000}"/>
    <cellStyle name="Normal 3 3 5 3 3 4 2 3" xfId="20148" xr:uid="{00000000-0005-0000-0000-0000BE4E0000}"/>
    <cellStyle name="Normal 3 3 5 3 3 4 3" xfId="20149" xr:uid="{00000000-0005-0000-0000-0000BF4E0000}"/>
    <cellStyle name="Normal 3 3 5 3 3 4 4" xfId="20150" xr:uid="{00000000-0005-0000-0000-0000C04E0000}"/>
    <cellStyle name="Normal 3 3 5 3 3 5" xfId="20151" xr:uid="{00000000-0005-0000-0000-0000C14E0000}"/>
    <cellStyle name="Normal 3 3 5 3 3 5 2" xfId="20152" xr:uid="{00000000-0005-0000-0000-0000C24E0000}"/>
    <cellStyle name="Normal 3 3 5 3 3 5 3" xfId="20153" xr:uid="{00000000-0005-0000-0000-0000C34E0000}"/>
    <cellStyle name="Normal 3 3 5 3 3 6" xfId="20154" xr:uid="{00000000-0005-0000-0000-0000C44E0000}"/>
    <cellStyle name="Normal 3 3 5 3 3 6 2" xfId="20155" xr:uid="{00000000-0005-0000-0000-0000C54E0000}"/>
    <cellStyle name="Normal 3 3 5 3 3 6 3" xfId="20156" xr:uid="{00000000-0005-0000-0000-0000C64E0000}"/>
    <cellStyle name="Normal 3 3 5 3 3 7" xfId="20157" xr:uid="{00000000-0005-0000-0000-0000C74E0000}"/>
    <cellStyle name="Normal 3 3 5 3 3 8" xfId="20158" xr:uid="{00000000-0005-0000-0000-0000C84E0000}"/>
    <cellStyle name="Normal 3 3 5 3 3 9" xfId="20159" xr:uid="{00000000-0005-0000-0000-0000C94E0000}"/>
    <cellStyle name="Normal 3 3 5 3 4" xfId="20160" xr:uid="{00000000-0005-0000-0000-0000CA4E0000}"/>
    <cellStyle name="Normal 3 3 5 3 4 2" xfId="20161" xr:uid="{00000000-0005-0000-0000-0000CB4E0000}"/>
    <cellStyle name="Normal 3 3 5 3 4 2 2" xfId="20162" xr:uid="{00000000-0005-0000-0000-0000CC4E0000}"/>
    <cellStyle name="Normal 3 3 5 3 4 2 3" xfId="20163" xr:uid="{00000000-0005-0000-0000-0000CD4E0000}"/>
    <cellStyle name="Normal 3 3 5 3 4 3" xfId="20164" xr:uid="{00000000-0005-0000-0000-0000CE4E0000}"/>
    <cellStyle name="Normal 3 3 5 3 4 4" xfId="20165" xr:uid="{00000000-0005-0000-0000-0000CF4E0000}"/>
    <cellStyle name="Normal 3 3 5 3 5" xfId="20166" xr:uid="{00000000-0005-0000-0000-0000D04E0000}"/>
    <cellStyle name="Normal 3 3 5 3 5 2" xfId="20167" xr:uid="{00000000-0005-0000-0000-0000D14E0000}"/>
    <cellStyle name="Normal 3 3 5 3 5 2 2" xfId="20168" xr:uid="{00000000-0005-0000-0000-0000D24E0000}"/>
    <cellStyle name="Normal 3 3 5 3 5 2 3" xfId="20169" xr:uid="{00000000-0005-0000-0000-0000D34E0000}"/>
    <cellStyle name="Normal 3 3 5 3 5 3" xfId="20170" xr:uid="{00000000-0005-0000-0000-0000D44E0000}"/>
    <cellStyle name="Normal 3 3 5 3 5 4" xfId="20171" xr:uid="{00000000-0005-0000-0000-0000D54E0000}"/>
    <cellStyle name="Normal 3 3 5 3 6" xfId="20172" xr:uid="{00000000-0005-0000-0000-0000D64E0000}"/>
    <cellStyle name="Normal 3 3 5 3 6 2" xfId="20173" xr:uid="{00000000-0005-0000-0000-0000D74E0000}"/>
    <cellStyle name="Normal 3 3 5 3 6 2 2" xfId="20174" xr:uid="{00000000-0005-0000-0000-0000D84E0000}"/>
    <cellStyle name="Normal 3 3 5 3 6 2 3" xfId="20175" xr:uid="{00000000-0005-0000-0000-0000D94E0000}"/>
    <cellStyle name="Normal 3 3 5 3 6 3" xfId="20176" xr:uid="{00000000-0005-0000-0000-0000DA4E0000}"/>
    <cellStyle name="Normal 3 3 5 3 6 4" xfId="20177" xr:uid="{00000000-0005-0000-0000-0000DB4E0000}"/>
    <cellStyle name="Normal 3 3 5 3 7" xfId="20178" xr:uid="{00000000-0005-0000-0000-0000DC4E0000}"/>
    <cellStyle name="Normal 3 3 5 3 7 2" xfId="20179" xr:uid="{00000000-0005-0000-0000-0000DD4E0000}"/>
    <cellStyle name="Normal 3 3 5 3 7 3" xfId="20180" xr:uid="{00000000-0005-0000-0000-0000DE4E0000}"/>
    <cellStyle name="Normal 3 3 5 3 8" xfId="20181" xr:uid="{00000000-0005-0000-0000-0000DF4E0000}"/>
    <cellStyle name="Normal 3 3 5 3 8 2" xfId="20182" xr:uid="{00000000-0005-0000-0000-0000E04E0000}"/>
    <cellStyle name="Normal 3 3 5 3 8 3" xfId="20183" xr:uid="{00000000-0005-0000-0000-0000E14E0000}"/>
    <cellStyle name="Normal 3 3 5 3 9" xfId="20184" xr:uid="{00000000-0005-0000-0000-0000E24E0000}"/>
    <cellStyle name="Normal 3 3 5 4" xfId="20185" xr:uid="{00000000-0005-0000-0000-0000E34E0000}"/>
    <cellStyle name="Normal 3 3 5 4 10" xfId="20186" xr:uid="{00000000-0005-0000-0000-0000E44E0000}"/>
    <cellStyle name="Normal 3 3 5 4 2" xfId="20187" xr:uid="{00000000-0005-0000-0000-0000E54E0000}"/>
    <cellStyle name="Normal 3 3 5 4 2 2" xfId="20188" xr:uid="{00000000-0005-0000-0000-0000E64E0000}"/>
    <cellStyle name="Normal 3 3 5 4 2 2 2" xfId="20189" xr:uid="{00000000-0005-0000-0000-0000E74E0000}"/>
    <cellStyle name="Normal 3 3 5 4 2 2 3" xfId="20190" xr:uid="{00000000-0005-0000-0000-0000E84E0000}"/>
    <cellStyle name="Normal 3 3 5 4 2 3" xfId="20191" xr:uid="{00000000-0005-0000-0000-0000E94E0000}"/>
    <cellStyle name="Normal 3 3 5 4 2 4" xfId="20192" xr:uid="{00000000-0005-0000-0000-0000EA4E0000}"/>
    <cellStyle name="Normal 3 3 5 4 3" xfId="20193" xr:uid="{00000000-0005-0000-0000-0000EB4E0000}"/>
    <cellStyle name="Normal 3 3 5 4 3 2" xfId="20194" xr:uid="{00000000-0005-0000-0000-0000EC4E0000}"/>
    <cellStyle name="Normal 3 3 5 4 3 2 2" xfId="20195" xr:uid="{00000000-0005-0000-0000-0000ED4E0000}"/>
    <cellStyle name="Normal 3 3 5 4 3 2 3" xfId="20196" xr:uid="{00000000-0005-0000-0000-0000EE4E0000}"/>
    <cellStyle name="Normal 3 3 5 4 3 3" xfId="20197" xr:uid="{00000000-0005-0000-0000-0000EF4E0000}"/>
    <cellStyle name="Normal 3 3 5 4 3 4" xfId="20198" xr:uid="{00000000-0005-0000-0000-0000F04E0000}"/>
    <cellStyle name="Normal 3 3 5 4 4" xfId="20199" xr:uid="{00000000-0005-0000-0000-0000F14E0000}"/>
    <cellStyle name="Normal 3 3 5 4 4 2" xfId="20200" xr:uid="{00000000-0005-0000-0000-0000F24E0000}"/>
    <cellStyle name="Normal 3 3 5 4 4 2 2" xfId="20201" xr:uid="{00000000-0005-0000-0000-0000F34E0000}"/>
    <cellStyle name="Normal 3 3 5 4 4 2 3" xfId="20202" xr:uid="{00000000-0005-0000-0000-0000F44E0000}"/>
    <cellStyle name="Normal 3 3 5 4 4 3" xfId="20203" xr:uid="{00000000-0005-0000-0000-0000F54E0000}"/>
    <cellStyle name="Normal 3 3 5 4 4 4" xfId="20204" xr:uid="{00000000-0005-0000-0000-0000F64E0000}"/>
    <cellStyle name="Normal 3 3 5 4 5" xfId="20205" xr:uid="{00000000-0005-0000-0000-0000F74E0000}"/>
    <cellStyle name="Normal 3 3 5 4 5 2" xfId="20206" xr:uid="{00000000-0005-0000-0000-0000F84E0000}"/>
    <cellStyle name="Normal 3 3 5 4 5 2 2" xfId="20207" xr:uid="{00000000-0005-0000-0000-0000F94E0000}"/>
    <cellStyle name="Normal 3 3 5 4 5 2 3" xfId="20208" xr:uid="{00000000-0005-0000-0000-0000FA4E0000}"/>
    <cellStyle name="Normal 3 3 5 4 5 3" xfId="20209" xr:uid="{00000000-0005-0000-0000-0000FB4E0000}"/>
    <cellStyle name="Normal 3 3 5 4 5 4" xfId="20210" xr:uid="{00000000-0005-0000-0000-0000FC4E0000}"/>
    <cellStyle name="Normal 3 3 5 4 6" xfId="20211" xr:uid="{00000000-0005-0000-0000-0000FD4E0000}"/>
    <cellStyle name="Normal 3 3 5 4 6 2" xfId="20212" xr:uid="{00000000-0005-0000-0000-0000FE4E0000}"/>
    <cellStyle name="Normal 3 3 5 4 6 3" xfId="20213" xr:uid="{00000000-0005-0000-0000-0000FF4E0000}"/>
    <cellStyle name="Normal 3 3 5 4 7" xfId="20214" xr:uid="{00000000-0005-0000-0000-0000004F0000}"/>
    <cellStyle name="Normal 3 3 5 4 7 2" xfId="20215" xr:uid="{00000000-0005-0000-0000-0000014F0000}"/>
    <cellStyle name="Normal 3 3 5 4 7 3" xfId="20216" xr:uid="{00000000-0005-0000-0000-0000024F0000}"/>
    <cellStyle name="Normal 3 3 5 4 8" xfId="20217" xr:uid="{00000000-0005-0000-0000-0000034F0000}"/>
    <cellStyle name="Normal 3 3 5 4 9" xfId="20218" xr:uid="{00000000-0005-0000-0000-0000044F0000}"/>
    <cellStyle name="Normal 3 3 5 5" xfId="20219" xr:uid="{00000000-0005-0000-0000-0000054F0000}"/>
    <cellStyle name="Normal 3 3 5 5 2" xfId="20220" xr:uid="{00000000-0005-0000-0000-0000064F0000}"/>
    <cellStyle name="Normal 3 3 5 5 2 2" xfId="20221" xr:uid="{00000000-0005-0000-0000-0000074F0000}"/>
    <cellStyle name="Normal 3 3 5 5 2 2 2" xfId="20222" xr:uid="{00000000-0005-0000-0000-0000084F0000}"/>
    <cellStyle name="Normal 3 3 5 5 2 2 3" xfId="20223" xr:uid="{00000000-0005-0000-0000-0000094F0000}"/>
    <cellStyle name="Normal 3 3 5 5 2 3" xfId="20224" xr:uid="{00000000-0005-0000-0000-00000A4F0000}"/>
    <cellStyle name="Normal 3 3 5 5 2 4" xfId="20225" xr:uid="{00000000-0005-0000-0000-00000B4F0000}"/>
    <cellStyle name="Normal 3 3 5 5 3" xfId="20226" xr:uid="{00000000-0005-0000-0000-00000C4F0000}"/>
    <cellStyle name="Normal 3 3 5 5 3 2" xfId="20227" xr:uid="{00000000-0005-0000-0000-00000D4F0000}"/>
    <cellStyle name="Normal 3 3 5 5 3 2 2" xfId="20228" xr:uid="{00000000-0005-0000-0000-00000E4F0000}"/>
    <cellStyle name="Normal 3 3 5 5 3 2 3" xfId="20229" xr:uid="{00000000-0005-0000-0000-00000F4F0000}"/>
    <cellStyle name="Normal 3 3 5 5 3 3" xfId="20230" xr:uid="{00000000-0005-0000-0000-0000104F0000}"/>
    <cellStyle name="Normal 3 3 5 5 3 4" xfId="20231" xr:uid="{00000000-0005-0000-0000-0000114F0000}"/>
    <cellStyle name="Normal 3 3 5 5 4" xfId="20232" xr:uid="{00000000-0005-0000-0000-0000124F0000}"/>
    <cellStyle name="Normal 3 3 5 5 4 2" xfId="20233" xr:uid="{00000000-0005-0000-0000-0000134F0000}"/>
    <cellStyle name="Normal 3 3 5 5 4 2 2" xfId="20234" xr:uid="{00000000-0005-0000-0000-0000144F0000}"/>
    <cellStyle name="Normal 3 3 5 5 4 2 3" xfId="20235" xr:uid="{00000000-0005-0000-0000-0000154F0000}"/>
    <cellStyle name="Normal 3 3 5 5 4 3" xfId="20236" xr:uid="{00000000-0005-0000-0000-0000164F0000}"/>
    <cellStyle name="Normal 3 3 5 5 4 4" xfId="20237" xr:uid="{00000000-0005-0000-0000-0000174F0000}"/>
    <cellStyle name="Normal 3 3 5 5 5" xfId="20238" xr:uid="{00000000-0005-0000-0000-0000184F0000}"/>
    <cellStyle name="Normal 3 3 5 5 5 2" xfId="20239" xr:uid="{00000000-0005-0000-0000-0000194F0000}"/>
    <cellStyle name="Normal 3 3 5 5 5 3" xfId="20240" xr:uid="{00000000-0005-0000-0000-00001A4F0000}"/>
    <cellStyle name="Normal 3 3 5 5 6" xfId="20241" xr:uid="{00000000-0005-0000-0000-00001B4F0000}"/>
    <cellStyle name="Normal 3 3 5 5 6 2" xfId="20242" xr:uid="{00000000-0005-0000-0000-00001C4F0000}"/>
    <cellStyle name="Normal 3 3 5 5 6 3" xfId="20243" xr:uid="{00000000-0005-0000-0000-00001D4F0000}"/>
    <cellStyle name="Normal 3 3 5 5 7" xfId="20244" xr:uid="{00000000-0005-0000-0000-00001E4F0000}"/>
    <cellStyle name="Normal 3 3 5 5 8" xfId="20245" xr:uid="{00000000-0005-0000-0000-00001F4F0000}"/>
    <cellStyle name="Normal 3 3 5 5 9" xfId="20246" xr:uid="{00000000-0005-0000-0000-0000204F0000}"/>
    <cellStyle name="Normal 3 3 5 6" xfId="20247" xr:uid="{00000000-0005-0000-0000-0000214F0000}"/>
    <cellStyle name="Normal 3 3 5 6 2" xfId="20248" xr:uid="{00000000-0005-0000-0000-0000224F0000}"/>
    <cellStyle name="Normal 3 3 5 6 2 2" xfId="20249" xr:uid="{00000000-0005-0000-0000-0000234F0000}"/>
    <cellStyle name="Normal 3 3 5 6 2 3" xfId="20250" xr:uid="{00000000-0005-0000-0000-0000244F0000}"/>
    <cellStyle name="Normal 3 3 5 6 3" xfId="20251" xr:uid="{00000000-0005-0000-0000-0000254F0000}"/>
    <cellStyle name="Normal 3 3 5 6 4" xfId="20252" xr:uid="{00000000-0005-0000-0000-0000264F0000}"/>
    <cellStyle name="Normal 3 3 5 7" xfId="20253" xr:uid="{00000000-0005-0000-0000-0000274F0000}"/>
    <cellStyle name="Normal 3 3 5 7 2" xfId="20254" xr:uid="{00000000-0005-0000-0000-0000284F0000}"/>
    <cellStyle name="Normal 3 3 5 7 2 2" xfId="20255" xr:uid="{00000000-0005-0000-0000-0000294F0000}"/>
    <cellStyle name="Normal 3 3 5 7 2 3" xfId="20256" xr:uid="{00000000-0005-0000-0000-00002A4F0000}"/>
    <cellStyle name="Normal 3 3 5 7 3" xfId="20257" xr:uid="{00000000-0005-0000-0000-00002B4F0000}"/>
    <cellStyle name="Normal 3 3 5 7 4" xfId="20258" xr:uid="{00000000-0005-0000-0000-00002C4F0000}"/>
    <cellStyle name="Normal 3 3 5 8" xfId="20259" xr:uid="{00000000-0005-0000-0000-00002D4F0000}"/>
    <cellStyle name="Normal 3 3 5 8 2" xfId="20260" xr:uid="{00000000-0005-0000-0000-00002E4F0000}"/>
    <cellStyle name="Normal 3 3 5 8 2 2" xfId="20261" xr:uid="{00000000-0005-0000-0000-00002F4F0000}"/>
    <cellStyle name="Normal 3 3 5 8 2 3" xfId="20262" xr:uid="{00000000-0005-0000-0000-0000304F0000}"/>
    <cellStyle name="Normal 3 3 5 8 3" xfId="20263" xr:uid="{00000000-0005-0000-0000-0000314F0000}"/>
    <cellStyle name="Normal 3 3 5 8 4" xfId="20264" xr:uid="{00000000-0005-0000-0000-0000324F0000}"/>
    <cellStyle name="Normal 3 3 5 9" xfId="20265" xr:uid="{00000000-0005-0000-0000-0000334F0000}"/>
    <cellStyle name="Normal 3 3 5 9 2" xfId="20266" xr:uid="{00000000-0005-0000-0000-0000344F0000}"/>
    <cellStyle name="Normal 3 3 5 9 3" xfId="20267" xr:uid="{00000000-0005-0000-0000-0000354F0000}"/>
    <cellStyle name="Normal 3 3 6" xfId="20268" xr:uid="{00000000-0005-0000-0000-0000364F0000}"/>
    <cellStyle name="Normal 3 3 6 10" xfId="20269" xr:uid="{00000000-0005-0000-0000-0000374F0000}"/>
    <cellStyle name="Normal 3 3 6 11" xfId="20270" xr:uid="{00000000-0005-0000-0000-0000384F0000}"/>
    <cellStyle name="Normal 3 3 6 2" xfId="20271" xr:uid="{00000000-0005-0000-0000-0000394F0000}"/>
    <cellStyle name="Normal 3 3 6 2 10" xfId="20272" xr:uid="{00000000-0005-0000-0000-00003A4F0000}"/>
    <cellStyle name="Normal 3 3 6 2 2" xfId="20273" xr:uid="{00000000-0005-0000-0000-00003B4F0000}"/>
    <cellStyle name="Normal 3 3 6 2 2 2" xfId="20274" xr:uid="{00000000-0005-0000-0000-00003C4F0000}"/>
    <cellStyle name="Normal 3 3 6 2 2 2 2" xfId="20275" xr:uid="{00000000-0005-0000-0000-00003D4F0000}"/>
    <cellStyle name="Normal 3 3 6 2 2 2 3" xfId="20276" xr:uid="{00000000-0005-0000-0000-00003E4F0000}"/>
    <cellStyle name="Normal 3 3 6 2 2 3" xfId="20277" xr:uid="{00000000-0005-0000-0000-00003F4F0000}"/>
    <cellStyle name="Normal 3 3 6 2 2 4" xfId="20278" xr:uid="{00000000-0005-0000-0000-0000404F0000}"/>
    <cellStyle name="Normal 3 3 6 2 3" xfId="20279" xr:uid="{00000000-0005-0000-0000-0000414F0000}"/>
    <cellStyle name="Normal 3 3 6 2 3 2" xfId="20280" xr:uid="{00000000-0005-0000-0000-0000424F0000}"/>
    <cellStyle name="Normal 3 3 6 2 3 2 2" xfId="20281" xr:uid="{00000000-0005-0000-0000-0000434F0000}"/>
    <cellStyle name="Normal 3 3 6 2 3 2 3" xfId="20282" xr:uid="{00000000-0005-0000-0000-0000444F0000}"/>
    <cellStyle name="Normal 3 3 6 2 3 3" xfId="20283" xr:uid="{00000000-0005-0000-0000-0000454F0000}"/>
    <cellStyle name="Normal 3 3 6 2 3 4" xfId="20284" xr:uid="{00000000-0005-0000-0000-0000464F0000}"/>
    <cellStyle name="Normal 3 3 6 2 4" xfId="20285" xr:uid="{00000000-0005-0000-0000-0000474F0000}"/>
    <cellStyle name="Normal 3 3 6 2 4 2" xfId="20286" xr:uid="{00000000-0005-0000-0000-0000484F0000}"/>
    <cellStyle name="Normal 3 3 6 2 4 2 2" xfId="20287" xr:uid="{00000000-0005-0000-0000-0000494F0000}"/>
    <cellStyle name="Normal 3 3 6 2 4 2 3" xfId="20288" xr:uid="{00000000-0005-0000-0000-00004A4F0000}"/>
    <cellStyle name="Normal 3 3 6 2 4 3" xfId="20289" xr:uid="{00000000-0005-0000-0000-00004B4F0000}"/>
    <cellStyle name="Normal 3 3 6 2 4 4" xfId="20290" xr:uid="{00000000-0005-0000-0000-00004C4F0000}"/>
    <cellStyle name="Normal 3 3 6 2 5" xfId="20291" xr:uid="{00000000-0005-0000-0000-00004D4F0000}"/>
    <cellStyle name="Normal 3 3 6 2 5 2" xfId="20292" xr:uid="{00000000-0005-0000-0000-00004E4F0000}"/>
    <cellStyle name="Normal 3 3 6 2 5 2 2" xfId="20293" xr:uid="{00000000-0005-0000-0000-00004F4F0000}"/>
    <cellStyle name="Normal 3 3 6 2 5 2 3" xfId="20294" xr:uid="{00000000-0005-0000-0000-0000504F0000}"/>
    <cellStyle name="Normal 3 3 6 2 5 3" xfId="20295" xr:uid="{00000000-0005-0000-0000-0000514F0000}"/>
    <cellStyle name="Normal 3 3 6 2 5 4" xfId="20296" xr:uid="{00000000-0005-0000-0000-0000524F0000}"/>
    <cellStyle name="Normal 3 3 6 2 6" xfId="20297" xr:uid="{00000000-0005-0000-0000-0000534F0000}"/>
    <cellStyle name="Normal 3 3 6 2 6 2" xfId="20298" xr:uid="{00000000-0005-0000-0000-0000544F0000}"/>
    <cellStyle name="Normal 3 3 6 2 6 3" xfId="20299" xr:uid="{00000000-0005-0000-0000-0000554F0000}"/>
    <cellStyle name="Normal 3 3 6 2 7" xfId="20300" xr:uid="{00000000-0005-0000-0000-0000564F0000}"/>
    <cellStyle name="Normal 3 3 6 2 7 2" xfId="20301" xr:uid="{00000000-0005-0000-0000-0000574F0000}"/>
    <cellStyle name="Normal 3 3 6 2 7 3" xfId="20302" xr:uid="{00000000-0005-0000-0000-0000584F0000}"/>
    <cellStyle name="Normal 3 3 6 2 8" xfId="20303" xr:uid="{00000000-0005-0000-0000-0000594F0000}"/>
    <cellStyle name="Normal 3 3 6 2 9" xfId="20304" xr:uid="{00000000-0005-0000-0000-00005A4F0000}"/>
    <cellStyle name="Normal 3 3 6 3" xfId="20305" xr:uid="{00000000-0005-0000-0000-00005B4F0000}"/>
    <cellStyle name="Normal 3 3 6 3 2" xfId="20306" xr:uid="{00000000-0005-0000-0000-00005C4F0000}"/>
    <cellStyle name="Normal 3 3 6 3 2 2" xfId="20307" xr:uid="{00000000-0005-0000-0000-00005D4F0000}"/>
    <cellStyle name="Normal 3 3 6 3 2 2 2" xfId="20308" xr:uid="{00000000-0005-0000-0000-00005E4F0000}"/>
    <cellStyle name="Normal 3 3 6 3 2 2 3" xfId="20309" xr:uid="{00000000-0005-0000-0000-00005F4F0000}"/>
    <cellStyle name="Normal 3 3 6 3 2 3" xfId="20310" xr:uid="{00000000-0005-0000-0000-0000604F0000}"/>
    <cellStyle name="Normal 3 3 6 3 2 4" xfId="20311" xr:uid="{00000000-0005-0000-0000-0000614F0000}"/>
    <cellStyle name="Normal 3 3 6 3 3" xfId="20312" xr:uid="{00000000-0005-0000-0000-0000624F0000}"/>
    <cellStyle name="Normal 3 3 6 3 3 2" xfId="20313" xr:uid="{00000000-0005-0000-0000-0000634F0000}"/>
    <cellStyle name="Normal 3 3 6 3 3 2 2" xfId="20314" xr:uid="{00000000-0005-0000-0000-0000644F0000}"/>
    <cellStyle name="Normal 3 3 6 3 3 2 3" xfId="20315" xr:uid="{00000000-0005-0000-0000-0000654F0000}"/>
    <cellStyle name="Normal 3 3 6 3 3 3" xfId="20316" xr:uid="{00000000-0005-0000-0000-0000664F0000}"/>
    <cellStyle name="Normal 3 3 6 3 3 4" xfId="20317" xr:uid="{00000000-0005-0000-0000-0000674F0000}"/>
    <cellStyle name="Normal 3 3 6 3 4" xfId="20318" xr:uid="{00000000-0005-0000-0000-0000684F0000}"/>
    <cellStyle name="Normal 3 3 6 3 4 2" xfId="20319" xr:uid="{00000000-0005-0000-0000-0000694F0000}"/>
    <cellStyle name="Normal 3 3 6 3 4 2 2" xfId="20320" xr:uid="{00000000-0005-0000-0000-00006A4F0000}"/>
    <cellStyle name="Normal 3 3 6 3 4 2 3" xfId="20321" xr:uid="{00000000-0005-0000-0000-00006B4F0000}"/>
    <cellStyle name="Normal 3 3 6 3 4 3" xfId="20322" xr:uid="{00000000-0005-0000-0000-00006C4F0000}"/>
    <cellStyle name="Normal 3 3 6 3 4 4" xfId="20323" xr:uid="{00000000-0005-0000-0000-00006D4F0000}"/>
    <cellStyle name="Normal 3 3 6 3 5" xfId="20324" xr:uid="{00000000-0005-0000-0000-00006E4F0000}"/>
    <cellStyle name="Normal 3 3 6 3 5 2" xfId="20325" xr:uid="{00000000-0005-0000-0000-00006F4F0000}"/>
    <cellStyle name="Normal 3 3 6 3 5 3" xfId="20326" xr:uid="{00000000-0005-0000-0000-0000704F0000}"/>
    <cellStyle name="Normal 3 3 6 3 6" xfId="20327" xr:uid="{00000000-0005-0000-0000-0000714F0000}"/>
    <cellStyle name="Normal 3 3 6 3 6 2" xfId="20328" xr:uid="{00000000-0005-0000-0000-0000724F0000}"/>
    <cellStyle name="Normal 3 3 6 3 6 3" xfId="20329" xr:uid="{00000000-0005-0000-0000-0000734F0000}"/>
    <cellStyle name="Normal 3 3 6 3 7" xfId="20330" xr:uid="{00000000-0005-0000-0000-0000744F0000}"/>
    <cellStyle name="Normal 3 3 6 3 8" xfId="20331" xr:uid="{00000000-0005-0000-0000-0000754F0000}"/>
    <cellStyle name="Normal 3 3 6 3 9" xfId="20332" xr:uid="{00000000-0005-0000-0000-0000764F0000}"/>
    <cellStyle name="Normal 3 3 6 4" xfId="20333" xr:uid="{00000000-0005-0000-0000-0000774F0000}"/>
    <cellStyle name="Normal 3 3 6 4 2" xfId="20334" xr:uid="{00000000-0005-0000-0000-0000784F0000}"/>
    <cellStyle name="Normal 3 3 6 4 2 2" xfId="20335" xr:uid="{00000000-0005-0000-0000-0000794F0000}"/>
    <cellStyle name="Normal 3 3 6 4 2 3" xfId="20336" xr:uid="{00000000-0005-0000-0000-00007A4F0000}"/>
    <cellStyle name="Normal 3 3 6 4 3" xfId="20337" xr:uid="{00000000-0005-0000-0000-00007B4F0000}"/>
    <cellStyle name="Normal 3 3 6 4 4" xfId="20338" xr:uid="{00000000-0005-0000-0000-00007C4F0000}"/>
    <cellStyle name="Normal 3 3 6 5" xfId="20339" xr:uid="{00000000-0005-0000-0000-00007D4F0000}"/>
    <cellStyle name="Normal 3 3 6 5 2" xfId="20340" xr:uid="{00000000-0005-0000-0000-00007E4F0000}"/>
    <cellStyle name="Normal 3 3 6 5 2 2" xfId="20341" xr:uid="{00000000-0005-0000-0000-00007F4F0000}"/>
    <cellStyle name="Normal 3 3 6 5 2 3" xfId="20342" xr:uid="{00000000-0005-0000-0000-0000804F0000}"/>
    <cellStyle name="Normal 3 3 6 5 3" xfId="20343" xr:uid="{00000000-0005-0000-0000-0000814F0000}"/>
    <cellStyle name="Normal 3 3 6 5 4" xfId="20344" xr:uid="{00000000-0005-0000-0000-0000824F0000}"/>
    <cellStyle name="Normal 3 3 6 6" xfId="20345" xr:uid="{00000000-0005-0000-0000-0000834F0000}"/>
    <cellStyle name="Normal 3 3 6 6 2" xfId="20346" xr:uid="{00000000-0005-0000-0000-0000844F0000}"/>
    <cellStyle name="Normal 3 3 6 6 2 2" xfId="20347" xr:uid="{00000000-0005-0000-0000-0000854F0000}"/>
    <cellStyle name="Normal 3 3 6 6 2 3" xfId="20348" xr:uid="{00000000-0005-0000-0000-0000864F0000}"/>
    <cellStyle name="Normal 3 3 6 6 3" xfId="20349" xr:uid="{00000000-0005-0000-0000-0000874F0000}"/>
    <cellStyle name="Normal 3 3 6 6 4" xfId="20350" xr:uid="{00000000-0005-0000-0000-0000884F0000}"/>
    <cellStyle name="Normal 3 3 6 7" xfId="20351" xr:uid="{00000000-0005-0000-0000-0000894F0000}"/>
    <cellStyle name="Normal 3 3 6 7 2" xfId="20352" xr:uid="{00000000-0005-0000-0000-00008A4F0000}"/>
    <cellStyle name="Normal 3 3 6 7 3" xfId="20353" xr:uid="{00000000-0005-0000-0000-00008B4F0000}"/>
    <cellStyle name="Normal 3 3 6 8" xfId="20354" xr:uid="{00000000-0005-0000-0000-00008C4F0000}"/>
    <cellStyle name="Normal 3 3 6 8 2" xfId="20355" xr:uid="{00000000-0005-0000-0000-00008D4F0000}"/>
    <cellStyle name="Normal 3 3 6 8 3" xfId="20356" xr:uid="{00000000-0005-0000-0000-00008E4F0000}"/>
    <cellStyle name="Normal 3 3 6 9" xfId="20357" xr:uid="{00000000-0005-0000-0000-00008F4F0000}"/>
    <cellStyle name="Normal 3 3 7" xfId="20358" xr:uid="{00000000-0005-0000-0000-0000904F0000}"/>
    <cellStyle name="Normal 3 3 7 10" xfId="20359" xr:uid="{00000000-0005-0000-0000-0000914F0000}"/>
    <cellStyle name="Normal 3 3 7 11" xfId="20360" xr:uid="{00000000-0005-0000-0000-0000924F0000}"/>
    <cellStyle name="Normal 3 3 7 2" xfId="20361" xr:uid="{00000000-0005-0000-0000-0000934F0000}"/>
    <cellStyle name="Normal 3 3 7 2 10" xfId="20362" xr:uid="{00000000-0005-0000-0000-0000944F0000}"/>
    <cellStyle name="Normal 3 3 7 2 2" xfId="20363" xr:uid="{00000000-0005-0000-0000-0000954F0000}"/>
    <cellStyle name="Normal 3 3 7 2 2 2" xfId="20364" xr:uid="{00000000-0005-0000-0000-0000964F0000}"/>
    <cellStyle name="Normal 3 3 7 2 2 2 2" xfId="20365" xr:uid="{00000000-0005-0000-0000-0000974F0000}"/>
    <cellStyle name="Normal 3 3 7 2 2 2 3" xfId="20366" xr:uid="{00000000-0005-0000-0000-0000984F0000}"/>
    <cellStyle name="Normal 3 3 7 2 2 3" xfId="20367" xr:uid="{00000000-0005-0000-0000-0000994F0000}"/>
    <cellStyle name="Normal 3 3 7 2 2 4" xfId="20368" xr:uid="{00000000-0005-0000-0000-00009A4F0000}"/>
    <cellStyle name="Normal 3 3 7 2 3" xfId="20369" xr:uid="{00000000-0005-0000-0000-00009B4F0000}"/>
    <cellStyle name="Normal 3 3 7 2 3 2" xfId="20370" xr:uid="{00000000-0005-0000-0000-00009C4F0000}"/>
    <cellStyle name="Normal 3 3 7 2 3 2 2" xfId="20371" xr:uid="{00000000-0005-0000-0000-00009D4F0000}"/>
    <cellStyle name="Normal 3 3 7 2 3 2 3" xfId="20372" xr:uid="{00000000-0005-0000-0000-00009E4F0000}"/>
    <cellStyle name="Normal 3 3 7 2 3 3" xfId="20373" xr:uid="{00000000-0005-0000-0000-00009F4F0000}"/>
    <cellStyle name="Normal 3 3 7 2 3 4" xfId="20374" xr:uid="{00000000-0005-0000-0000-0000A04F0000}"/>
    <cellStyle name="Normal 3 3 7 2 4" xfId="20375" xr:uid="{00000000-0005-0000-0000-0000A14F0000}"/>
    <cellStyle name="Normal 3 3 7 2 4 2" xfId="20376" xr:uid="{00000000-0005-0000-0000-0000A24F0000}"/>
    <cellStyle name="Normal 3 3 7 2 4 2 2" xfId="20377" xr:uid="{00000000-0005-0000-0000-0000A34F0000}"/>
    <cellStyle name="Normal 3 3 7 2 4 2 3" xfId="20378" xr:uid="{00000000-0005-0000-0000-0000A44F0000}"/>
    <cellStyle name="Normal 3 3 7 2 4 3" xfId="20379" xr:uid="{00000000-0005-0000-0000-0000A54F0000}"/>
    <cellStyle name="Normal 3 3 7 2 4 4" xfId="20380" xr:uid="{00000000-0005-0000-0000-0000A64F0000}"/>
    <cellStyle name="Normal 3 3 7 2 5" xfId="20381" xr:uid="{00000000-0005-0000-0000-0000A74F0000}"/>
    <cellStyle name="Normal 3 3 7 2 5 2" xfId="20382" xr:uid="{00000000-0005-0000-0000-0000A84F0000}"/>
    <cellStyle name="Normal 3 3 7 2 5 2 2" xfId="20383" xr:uid="{00000000-0005-0000-0000-0000A94F0000}"/>
    <cellStyle name="Normal 3 3 7 2 5 2 3" xfId="20384" xr:uid="{00000000-0005-0000-0000-0000AA4F0000}"/>
    <cellStyle name="Normal 3 3 7 2 5 3" xfId="20385" xr:uid="{00000000-0005-0000-0000-0000AB4F0000}"/>
    <cellStyle name="Normal 3 3 7 2 5 4" xfId="20386" xr:uid="{00000000-0005-0000-0000-0000AC4F0000}"/>
    <cellStyle name="Normal 3 3 7 2 6" xfId="20387" xr:uid="{00000000-0005-0000-0000-0000AD4F0000}"/>
    <cellStyle name="Normal 3 3 7 2 6 2" xfId="20388" xr:uid="{00000000-0005-0000-0000-0000AE4F0000}"/>
    <cellStyle name="Normal 3 3 7 2 6 3" xfId="20389" xr:uid="{00000000-0005-0000-0000-0000AF4F0000}"/>
    <cellStyle name="Normal 3 3 7 2 7" xfId="20390" xr:uid="{00000000-0005-0000-0000-0000B04F0000}"/>
    <cellStyle name="Normal 3 3 7 2 7 2" xfId="20391" xr:uid="{00000000-0005-0000-0000-0000B14F0000}"/>
    <cellStyle name="Normal 3 3 7 2 7 3" xfId="20392" xr:uid="{00000000-0005-0000-0000-0000B24F0000}"/>
    <cellStyle name="Normal 3 3 7 2 8" xfId="20393" xr:uid="{00000000-0005-0000-0000-0000B34F0000}"/>
    <cellStyle name="Normal 3 3 7 2 9" xfId="20394" xr:uid="{00000000-0005-0000-0000-0000B44F0000}"/>
    <cellStyle name="Normal 3 3 7 3" xfId="20395" xr:uid="{00000000-0005-0000-0000-0000B54F0000}"/>
    <cellStyle name="Normal 3 3 7 3 2" xfId="20396" xr:uid="{00000000-0005-0000-0000-0000B64F0000}"/>
    <cellStyle name="Normal 3 3 7 3 2 2" xfId="20397" xr:uid="{00000000-0005-0000-0000-0000B74F0000}"/>
    <cellStyle name="Normal 3 3 7 3 2 2 2" xfId="20398" xr:uid="{00000000-0005-0000-0000-0000B84F0000}"/>
    <cellStyle name="Normal 3 3 7 3 2 2 3" xfId="20399" xr:uid="{00000000-0005-0000-0000-0000B94F0000}"/>
    <cellStyle name="Normal 3 3 7 3 2 3" xfId="20400" xr:uid="{00000000-0005-0000-0000-0000BA4F0000}"/>
    <cellStyle name="Normal 3 3 7 3 2 4" xfId="20401" xr:uid="{00000000-0005-0000-0000-0000BB4F0000}"/>
    <cellStyle name="Normal 3 3 7 3 3" xfId="20402" xr:uid="{00000000-0005-0000-0000-0000BC4F0000}"/>
    <cellStyle name="Normal 3 3 7 3 3 2" xfId="20403" xr:uid="{00000000-0005-0000-0000-0000BD4F0000}"/>
    <cellStyle name="Normal 3 3 7 3 3 2 2" xfId="20404" xr:uid="{00000000-0005-0000-0000-0000BE4F0000}"/>
    <cellStyle name="Normal 3 3 7 3 3 2 3" xfId="20405" xr:uid="{00000000-0005-0000-0000-0000BF4F0000}"/>
    <cellStyle name="Normal 3 3 7 3 3 3" xfId="20406" xr:uid="{00000000-0005-0000-0000-0000C04F0000}"/>
    <cellStyle name="Normal 3 3 7 3 3 4" xfId="20407" xr:uid="{00000000-0005-0000-0000-0000C14F0000}"/>
    <cellStyle name="Normal 3 3 7 3 4" xfId="20408" xr:uid="{00000000-0005-0000-0000-0000C24F0000}"/>
    <cellStyle name="Normal 3 3 7 3 4 2" xfId="20409" xr:uid="{00000000-0005-0000-0000-0000C34F0000}"/>
    <cellStyle name="Normal 3 3 7 3 4 2 2" xfId="20410" xr:uid="{00000000-0005-0000-0000-0000C44F0000}"/>
    <cellStyle name="Normal 3 3 7 3 4 2 3" xfId="20411" xr:uid="{00000000-0005-0000-0000-0000C54F0000}"/>
    <cellStyle name="Normal 3 3 7 3 4 3" xfId="20412" xr:uid="{00000000-0005-0000-0000-0000C64F0000}"/>
    <cellStyle name="Normal 3 3 7 3 4 4" xfId="20413" xr:uid="{00000000-0005-0000-0000-0000C74F0000}"/>
    <cellStyle name="Normal 3 3 7 3 5" xfId="20414" xr:uid="{00000000-0005-0000-0000-0000C84F0000}"/>
    <cellStyle name="Normal 3 3 7 3 5 2" xfId="20415" xr:uid="{00000000-0005-0000-0000-0000C94F0000}"/>
    <cellStyle name="Normal 3 3 7 3 5 3" xfId="20416" xr:uid="{00000000-0005-0000-0000-0000CA4F0000}"/>
    <cellStyle name="Normal 3 3 7 3 6" xfId="20417" xr:uid="{00000000-0005-0000-0000-0000CB4F0000}"/>
    <cellStyle name="Normal 3 3 7 3 6 2" xfId="20418" xr:uid="{00000000-0005-0000-0000-0000CC4F0000}"/>
    <cellStyle name="Normal 3 3 7 3 6 3" xfId="20419" xr:uid="{00000000-0005-0000-0000-0000CD4F0000}"/>
    <cellStyle name="Normal 3 3 7 3 7" xfId="20420" xr:uid="{00000000-0005-0000-0000-0000CE4F0000}"/>
    <cellStyle name="Normal 3 3 7 3 8" xfId="20421" xr:uid="{00000000-0005-0000-0000-0000CF4F0000}"/>
    <cellStyle name="Normal 3 3 7 3 9" xfId="20422" xr:uid="{00000000-0005-0000-0000-0000D04F0000}"/>
    <cellStyle name="Normal 3 3 7 4" xfId="20423" xr:uid="{00000000-0005-0000-0000-0000D14F0000}"/>
    <cellStyle name="Normal 3 3 7 4 2" xfId="20424" xr:uid="{00000000-0005-0000-0000-0000D24F0000}"/>
    <cellStyle name="Normal 3 3 7 4 2 2" xfId="20425" xr:uid="{00000000-0005-0000-0000-0000D34F0000}"/>
    <cellStyle name="Normal 3 3 7 4 2 3" xfId="20426" xr:uid="{00000000-0005-0000-0000-0000D44F0000}"/>
    <cellStyle name="Normal 3 3 7 4 3" xfId="20427" xr:uid="{00000000-0005-0000-0000-0000D54F0000}"/>
    <cellStyle name="Normal 3 3 7 4 4" xfId="20428" xr:uid="{00000000-0005-0000-0000-0000D64F0000}"/>
    <cellStyle name="Normal 3 3 7 5" xfId="20429" xr:uid="{00000000-0005-0000-0000-0000D74F0000}"/>
    <cellStyle name="Normal 3 3 7 5 2" xfId="20430" xr:uid="{00000000-0005-0000-0000-0000D84F0000}"/>
    <cellStyle name="Normal 3 3 7 5 2 2" xfId="20431" xr:uid="{00000000-0005-0000-0000-0000D94F0000}"/>
    <cellStyle name="Normal 3 3 7 5 2 3" xfId="20432" xr:uid="{00000000-0005-0000-0000-0000DA4F0000}"/>
    <cellStyle name="Normal 3 3 7 5 3" xfId="20433" xr:uid="{00000000-0005-0000-0000-0000DB4F0000}"/>
    <cellStyle name="Normal 3 3 7 5 4" xfId="20434" xr:uid="{00000000-0005-0000-0000-0000DC4F0000}"/>
    <cellStyle name="Normal 3 3 7 6" xfId="20435" xr:uid="{00000000-0005-0000-0000-0000DD4F0000}"/>
    <cellStyle name="Normal 3 3 7 6 2" xfId="20436" xr:uid="{00000000-0005-0000-0000-0000DE4F0000}"/>
    <cellStyle name="Normal 3 3 7 6 2 2" xfId="20437" xr:uid="{00000000-0005-0000-0000-0000DF4F0000}"/>
    <cellStyle name="Normal 3 3 7 6 2 3" xfId="20438" xr:uid="{00000000-0005-0000-0000-0000E04F0000}"/>
    <cellStyle name="Normal 3 3 7 6 3" xfId="20439" xr:uid="{00000000-0005-0000-0000-0000E14F0000}"/>
    <cellStyle name="Normal 3 3 7 6 4" xfId="20440" xr:uid="{00000000-0005-0000-0000-0000E24F0000}"/>
    <cellStyle name="Normal 3 3 7 7" xfId="20441" xr:uid="{00000000-0005-0000-0000-0000E34F0000}"/>
    <cellStyle name="Normal 3 3 7 7 2" xfId="20442" xr:uid="{00000000-0005-0000-0000-0000E44F0000}"/>
    <cellStyle name="Normal 3 3 7 7 3" xfId="20443" xr:uid="{00000000-0005-0000-0000-0000E54F0000}"/>
    <cellStyle name="Normal 3 3 7 8" xfId="20444" xr:uid="{00000000-0005-0000-0000-0000E64F0000}"/>
    <cellStyle name="Normal 3 3 7 8 2" xfId="20445" xr:uid="{00000000-0005-0000-0000-0000E74F0000}"/>
    <cellStyle name="Normal 3 3 7 8 3" xfId="20446" xr:uid="{00000000-0005-0000-0000-0000E84F0000}"/>
    <cellStyle name="Normal 3 3 7 9" xfId="20447" xr:uid="{00000000-0005-0000-0000-0000E94F0000}"/>
    <cellStyle name="Normal 3 3 8" xfId="20448" xr:uid="{00000000-0005-0000-0000-0000EA4F0000}"/>
    <cellStyle name="Normal 3 3 8 10" xfId="20449" xr:uid="{00000000-0005-0000-0000-0000EB4F0000}"/>
    <cellStyle name="Normal 3 3 8 2" xfId="20450" xr:uid="{00000000-0005-0000-0000-0000EC4F0000}"/>
    <cellStyle name="Normal 3 3 8 2 2" xfId="20451" xr:uid="{00000000-0005-0000-0000-0000ED4F0000}"/>
    <cellStyle name="Normal 3 3 8 2 2 2" xfId="20452" xr:uid="{00000000-0005-0000-0000-0000EE4F0000}"/>
    <cellStyle name="Normal 3 3 8 2 2 3" xfId="20453" xr:uid="{00000000-0005-0000-0000-0000EF4F0000}"/>
    <cellStyle name="Normal 3 3 8 2 3" xfId="20454" xr:uid="{00000000-0005-0000-0000-0000F04F0000}"/>
    <cellStyle name="Normal 3 3 8 2 4" xfId="20455" xr:uid="{00000000-0005-0000-0000-0000F14F0000}"/>
    <cellStyle name="Normal 3 3 8 3" xfId="20456" xr:uid="{00000000-0005-0000-0000-0000F24F0000}"/>
    <cellStyle name="Normal 3 3 8 3 2" xfId="20457" xr:uid="{00000000-0005-0000-0000-0000F34F0000}"/>
    <cellStyle name="Normal 3 3 8 3 2 2" xfId="20458" xr:uid="{00000000-0005-0000-0000-0000F44F0000}"/>
    <cellStyle name="Normal 3 3 8 3 2 3" xfId="20459" xr:uid="{00000000-0005-0000-0000-0000F54F0000}"/>
    <cellStyle name="Normal 3 3 8 3 3" xfId="20460" xr:uid="{00000000-0005-0000-0000-0000F64F0000}"/>
    <cellStyle name="Normal 3 3 8 3 4" xfId="20461" xr:uid="{00000000-0005-0000-0000-0000F74F0000}"/>
    <cellStyle name="Normal 3 3 8 4" xfId="20462" xr:uid="{00000000-0005-0000-0000-0000F84F0000}"/>
    <cellStyle name="Normal 3 3 8 4 2" xfId="20463" xr:uid="{00000000-0005-0000-0000-0000F94F0000}"/>
    <cellStyle name="Normal 3 3 8 4 2 2" xfId="20464" xr:uid="{00000000-0005-0000-0000-0000FA4F0000}"/>
    <cellStyle name="Normal 3 3 8 4 2 3" xfId="20465" xr:uid="{00000000-0005-0000-0000-0000FB4F0000}"/>
    <cellStyle name="Normal 3 3 8 4 3" xfId="20466" xr:uid="{00000000-0005-0000-0000-0000FC4F0000}"/>
    <cellStyle name="Normal 3 3 8 4 4" xfId="20467" xr:uid="{00000000-0005-0000-0000-0000FD4F0000}"/>
    <cellStyle name="Normal 3 3 8 5" xfId="20468" xr:uid="{00000000-0005-0000-0000-0000FE4F0000}"/>
    <cellStyle name="Normal 3 3 8 5 2" xfId="20469" xr:uid="{00000000-0005-0000-0000-0000FF4F0000}"/>
    <cellStyle name="Normal 3 3 8 5 2 2" xfId="20470" xr:uid="{00000000-0005-0000-0000-000000500000}"/>
    <cellStyle name="Normal 3 3 8 5 2 3" xfId="20471" xr:uid="{00000000-0005-0000-0000-000001500000}"/>
    <cellStyle name="Normal 3 3 8 5 3" xfId="20472" xr:uid="{00000000-0005-0000-0000-000002500000}"/>
    <cellStyle name="Normal 3 3 8 5 4" xfId="20473" xr:uid="{00000000-0005-0000-0000-000003500000}"/>
    <cellStyle name="Normal 3 3 8 6" xfId="20474" xr:uid="{00000000-0005-0000-0000-000004500000}"/>
    <cellStyle name="Normal 3 3 8 6 2" xfId="20475" xr:uid="{00000000-0005-0000-0000-000005500000}"/>
    <cellStyle name="Normal 3 3 8 6 3" xfId="20476" xr:uid="{00000000-0005-0000-0000-000006500000}"/>
    <cellStyle name="Normal 3 3 8 7" xfId="20477" xr:uid="{00000000-0005-0000-0000-000007500000}"/>
    <cellStyle name="Normal 3 3 8 7 2" xfId="20478" xr:uid="{00000000-0005-0000-0000-000008500000}"/>
    <cellStyle name="Normal 3 3 8 7 3" xfId="20479" xr:uid="{00000000-0005-0000-0000-000009500000}"/>
    <cellStyle name="Normal 3 3 8 8" xfId="20480" xr:uid="{00000000-0005-0000-0000-00000A500000}"/>
    <cellStyle name="Normal 3 3 8 9" xfId="20481" xr:uid="{00000000-0005-0000-0000-00000B500000}"/>
    <cellStyle name="Normal 3 3 9" xfId="20482" xr:uid="{00000000-0005-0000-0000-00000C500000}"/>
    <cellStyle name="Normal 3 3 9 2" xfId="20483" xr:uid="{00000000-0005-0000-0000-00000D500000}"/>
    <cellStyle name="Normal 3 3 9 2 2" xfId="20484" xr:uid="{00000000-0005-0000-0000-00000E500000}"/>
    <cellStyle name="Normal 3 3 9 2 2 2" xfId="20485" xr:uid="{00000000-0005-0000-0000-00000F500000}"/>
    <cellStyle name="Normal 3 3 9 2 2 3" xfId="20486" xr:uid="{00000000-0005-0000-0000-000010500000}"/>
    <cellStyle name="Normal 3 3 9 2 3" xfId="20487" xr:uid="{00000000-0005-0000-0000-000011500000}"/>
    <cellStyle name="Normal 3 3 9 2 4" xfId="20488" xr:uid="{00000000-0005-0000-0000-000012500000}"/>
    <cellStyle name="Normal 3 3 9 3" xfId="20489" xr:uid="{00000000-0005-0000-0000-000013500000}"/>
    <cellStyle name="Normal 3 3 9 3 2" xfId="20490" xr:uid="{00000000-0005-0000-0000-000014500000}"/>
    <cellStyle name="Normal 3 3 9 3 2 2" xfId="20491" xr:uid="{00000000-0005-0000-0000-000015500000}"/>
    <cellStyle name="Normal 3 3 9 3 2 3" xfId="20492" xr:uid="{00000000-0005-0000-0000-000016500000}"/>
    <cellStyle name="Normal 3 3 9 3 3" xfId="20493" xr:uid="{00000000-0005-0000-0000-000017500000}"/>
    <cellStyle name="Normal 3 3 9 3 4" xfId="20494" xr:uid="{00000000-0005-0000-0000-000018500000}"/>
    <cellStyle name="Normal 3 3 9 4" xfId="20495" xr:uid="{00000000-0005-0000-0000-000019500000}"/>
    <cellStyle name="Normal 3 3 9 4 2" xfId="20496" xr:uid="{00000000-0005-0000-0000-00001A500000}"/>
    <cellStyle name="Normal 3 3 9 4 2 2" xfId="20497" xr:uid="{00000000-0005-0000-0000-00001B500000}"/>
    <cellStyle name="Normal 3 3 9 4 2 3" xfId="20498" xr:uid="{00000000-0005-0000-0000-00001C500000}"/>
    <cellStyle name="Normal 3 3 9 4 3" xfId="20499" xr:uid="{00000000-0005-0000-0000-00001D500000}"/>
    <cellStyle name="Normal 3 3 9 4 4" xfId="20500" xr:uid="{00000000-0005-0000-0000-00001E500000}"/>
    <cellStyle name="Normal 3 3 9 5" xfId="20501" xr:uid="{00000000-0005-0000-0000-00001F500000}"/>
    <cellStyle name="Normal 3 3 9 5 2" xfId="20502" xr:uid="{00000000-0005-0000-0000-000020500000}"/>
    <cellStyle name="Normal 3 3 9 5 3" xfId="20503" xr:uid="{00000000-0005-0000-0000-000021500000}"/>
    <cellStyle name="Normal 3 3 9 6" xfId="20504" xr:uid="{00000000-0005-0000-0000-000022500000}"/>
    <cellStyle name="Normal 3 3 9 6 2" xfId="20505" xr:uid="{00000000-0005-0000-0000-000023500000}"/>
    <cellStyle name="Normal 3 3 9 6 3" xfId="20506" xr:uid="{00000000-0005-0000-0000-000024500000}"/>
    <cellStyle name="Normal 3 3 9 7" xfId="20507" xr:uid="{00000000-0005-0000-0000-000025500000}"/>
    <cellStyle name="Normal 3 3 9 8" xfId="20508" xr:uid="{00000000-0005-0000-0000-000026500000}"/>
    <cellStyle name="Normal 3 3 9 9" xfId="20509" xr:uid="{00000000-0005-0000-0000-000027500000}"/>
    <cellStyle name="Normal 3 30" xfId="20510" xr:uid="{00000000-0005-0000-0000-000028500000}"/>
    <cellStyle name="Normal 3 31" xfId="20511" xr:uid="{00000000-0005-0000-0000-000029500000}"/>
    <cellStyle name="Normal 3 32" xfId="20512" xr:uid="{00000000-0005-0000-0000-00002A500000}"/>
    <cellStyle name="Normal 3 33" xfId="20513" xr:uid="{00000000-0005-0000-0000-00002B500000}"/>
    <cellStyle name="Normal 3 34" xfId="20514" xr:uid="{00000000-0005-0000-0000-00002C500000}"/>
    <cellStyle name="Normal 3 35" xfId="20515" xr:uid="{00000000-0005-0000-0000-00002D500000}"/>
    <cellStyle name="Normal 3 36" xfId="20516" xr:uid="{00000000-0005-0000-0000-00002E500000}"/>
    <cellStyle name="Normal 3 37" xfId="20517" xr:uid="{00000000-0005-0000-0000-00002F500000}"/>
    <cellStyle name="Normal 3 38" xfId="20518" xr:uid="{00000000-0005-0000-0000-000030500000}"/>
    <cellStyle name="Normal 3 39" xfId="20519" xr:uid="{00000000-0005-0000-0000-000031500000}"/>
    <cellStyle name="Normal 3 4" xfId="20520" xr:uid="{00000000-0005-0000-0000-000032500000}"/>
    <cellStyle name="Normal 3 4 10" xfId="20521" xr:uid="{00000000-0005-0000-0000-000033500000}"/>
    <cellStyle name="Normal 3 4 10 2" xfId="20522" xr:uid="{00000000-0005-0000-0000-000034500000}"/>
    <cellStyle name="Normal 3 4 10 2 2" xfId="20523" xr:uid="{00000000-0005-0000-0000-000035500000}"/>
    <cellStyle name="Normal 3 4 10 2 3" xfId="20524" xr:uid="{00000000-0005-0000-0000-000036500000}"/>
    <cellStyle name="Normal 3 4 10 3" xfId="20525" xr:uid="{00000000-0005-0000-0000-000037500000}"/>
    <cellStyle name="Normal 3 4 10 4" xfId="20526" xr:uid="{00000000-0005-0000-0000-000038500000}"/>
    <cellStyle name="Normal 3 4 11" xfId="20527" xr:uid="{00000000-0005-0000-0000-000039500000}"/>
    <cellStyle name="Normal 3 4 11 2" xfId="20528" xr:uid="{00000000-0005-0000-0000-00003A500000}"/>
    <cellStyle name="Normal 3 4 11 2 2" xfId="20529" xr:uid="{00000000-0005-0000-0000-00003B500000}"/>
    <cellStyle name="Normal 3 4 11 2 3" xfId="20530" xr:uid="{00000000-0005-0000-0000-00003C500000}"/>
    <cellStyle name="Normal 3 4 11 3" xfId="20531" xr:uid="{00000000-0005-0000-0000-00003D500000}"/>
    <cellStyle name="Normal 3 4 11 4" xfId="20532" xr:uid="{00000000-0005-0000-0000-00003E500000}"/>
    <cellStyle name="Normal 3 4 12" xfId="20533" xr:uid="{00000000-0005-0000-0000-00003F500000}"/>
    <cellStyle name="Normal 3 4 12 2" xfId="20534" xr:uid="{00000000-0005-0000-0000-000040500000}"/>
    <cellStyle name="Normal 3 4 12 3" xfId="20535" xr:uid="{00000000-0005-0000-0000-000041500000}"/>
    <cellStyle name="Normal 3 4 13" xfId="20536" xr:uid="{00000000-0005-0000-0000-000042500000}"/>
    <cellStyle name="Normal 3 4 13 2" xfId="20537" xr:uid="{00000000-0005-0000-0000-000043500000}"/>
    <cellStyle name="Normal 3 4 13 3" xfId="20538" xr:uid="{00000000-0005-0000-0000-000044500000}"/>
    <cellStyle name="Normal 3 4 14" xfId="20539" xr:uid="{00000000-0005-0000-0000-000045500000}"/>
    <cellStyle name="Normal 3 4 15" xfId="20540" xr:uid="{00000000-0005-0000-0000-000046500000}"/>
    <cellStyle name="Normal 3 4 16" xfId="20541" xr:uid="{00000000-0005-0000-0000-000047500000}"/>
    <cellStyle name="Normal 3 4 17" xfId="20542" xr:uid="{00000000-0005-0000-0000-000048500000}"/>
    <cellStyle name="Normal 3 4 2" xfId="20543" xr:uid="{00000000-0005-0000-0000-000049500000}"/>
    <cellStyle name="Normal 3 4 2 10" xfId="20544" xr:uid="{00000000-0005-0000-0000-00004A500000}"/>
    <cellStyle name="Normal 3 4 2 10 2" xfId="20545" xr:uid="{00000000-0005-0000-0000-00004B500000}"/>
    <cellStyle name="Normal 3 4 2 10 2 2" xfId="20546" xr:uid="{00000000-0005-0000-0000-00004C500000}"/>
    <cellStyle name="Normal 3 4 2 10 2 3" xfId="20547" xr:uid="{00000000-0005-0000-0000-00004D500000}"/>
    <cellStyle name="Normal 3 4 2 10 3" xfId="20548" xr:uid="{00000000-0005-0000-0000-00004E500000}"/>
    <cellStyle name="Normal 3 4 2 10 4" xfId="20549" xr:uid="{00000000-0005-0000-0000-00004F500000}"/>
    <cellStyle name="Normal 3 4 2 11" xfId="20550" xr:uid="{00000000-0005-0000-0000-000050500000}"/>
    <cellStyle name="Normal 3 4 2 11 2" xfId="20551" xr:uid="{00000000-0005-0000-0000-000051500000}"/>
    <cellStyle name="Normal 3 4 2 11 3" xfId="20552" xr:uid="{00000000-0005-0000-0000-000052500000}"/>
    <cellStyle name="Normal 3 4 2 12" xfId="20553" xr:uid="{00000000-0005-0000-0000-000053500000}"/>
    <cellStyle name="Normal 3 4 2 12 2" xfId="20554" xr:uid="{00000000-0005-0000-0000-000054500000}"/>
    <cellStyle name="Normal 3 4 2 12 3" xfId="20555" xr:uid="{00000000-0005-0000-0000-000055500000}"/>
    <cellStyle name="Normal 3 4 2 13" xfId="20556" xr:uid="{00000000-0005-0000-0000-000056500000}"/>
    <cellStyle name="Normal 3 4 2 14" xfId="20557" xr:uid="{00000000-0005-0000-0000-000057500000}"/>
    <cellStyle name="Normal 3 4 2 15" xfId="20558" xr:uid="{00000000-0005-0000-0000-000058500000}"/>
    <cellStyle name="Normal 3 4 2 2" xfId="20559" xr:uid="{00000000-0005-0000-0000-000059500000}"/>
    <cellStyle name="Normal 3 4 2 2 10" xfId="20560" xr:uid="{00000000-0005-0000-0000-00005A500000}"/>
    <cellStyle name="Normal 3 4 2 2 10 2" xfId="20561" xr:uid="{00000000-0005-0000-0000-00005B500000}"/>
    <cellStyle name="Normal 3 4 2 2 10 3" xfId="20562" xr:uid="{00000000-0005-0000-0000-00005C500000}"/>
    <cellStyle name="Normal 3 4 2 2 11" xfId="20563" xr:uid="{00000000-0005-0000-0000-00005D500000}"/>
    <cellStyle name="Normal 3 4 2 2 11 2" xfId="20564" xr:uid="{00000000-0005-0000-0000-00005E500000}"/>
    <cellStyle name="Normal 3 4 2 2 11 3" xfId="20565" xr:uid="{00000000-0005-0000-0000-00005F500000}"/>
    <cellStyle name="Normal 3 4 2 2 12" xfId="20566" xr:uid="{00000000-0005-0000-0000-000060500000}"/>
    <cellStyle name="Normal 3 4 2 2 13" xfId="20567" xr:uid="{00000000-0005-0000-0000-000061500000}"/>
    <cellStyle name="Normal 3 4 2 2 14" xfId="20568" xr:uid="{00000000-0005-0000-0000-000062500000}"/>
    <cellStyle name="Normal 3 4 2 2 2" xfId="20569" xr:uid="{00000000-0005-0000-0000-000063500000}"/>
    <cellStyle name="Normal 3 4 2 2 2 10" xfId="20570" xr:uid="{00000000-0005-0000-0000-000064500000}"/>
    <cellStyle name="Normal 3 4 2 2 2 10 2" xfId="20571" xr:uid="{00000000-0005-0000-0000-000065500000}"/>
    <cellStyle name="Normal 3 4 2 2 2 10 3" xfId="20572" xr:uid="{00000000-0005-0000-0000-000066500000}"/>
    <cellStyle name="Normal 3 4 2 2 2 11" xfId="20573" xr:uid="{00000000-0005-0000-0000-000067500000}"/>
    <cellStyle name="Normal 3 4 2 2 2 12" xfId="20574" xr:uid="{00000000-0005-0000-0000-000068500000}"/>
    <cellStyle name="Normal 3 4 2 2 2 13" xfId="20575" xr:uid="{00000000-0005-0000-0000-000069500000}"/>
    <cellStyle name="Normal 3 4 2 2 2 2" xfId="20576" xr:uid="{00000000-0005-0000-0000-00006A500000}"/>
    <cellStyle name="Normal 3 4 2 2 2 2 10" xfId="20577" xr:uid="{00000000-0005-0000-0000-00006B500000}"/>
    <cellStyle name="Normal 3 4 2 2 2 2 11" xfId="20578" xr:uid="{00000000-0005-0000-0000-00006C500000}"/>
    <cellStyle name="Normal 3 4 2 2 2 2 2" xfId="20579" xr:uid="{00000000-0005-0000-0000-00006D500000}"/>
    <cellStyle name="Normal 3 4 2 2 2 2 2 10" xfId="20580" xr:uid="{00000000-0005-0000-0000-00006E500000}"/>
    <cellStyle name="Normal 3 4 2 2 2 2 2 2" xfId="20581" xr:uid="{00000000-0005-0000-0000-00006F500000}"/>
    <cellStyle name="Normal 3 4 2 2 2 2 2 2 2" xfId="20582" xr:uid="{00000000-0005-0000-0000-000070500000}"/>
    <cellStyle name="Normal 3 4 2 2 2 2 2 2 2 2" xfId="20583" xr:uid="{00000000-0005-0000-0000-000071500000}"/>
    <cellStyle name="Normal 3 4 2 2 2 2 2 2 2 3" xfId="20584" xr:uid="{00000000-0005-0000-0000-000072500000}"/>
    <cellStyle name="Normal 3 4 2 2 2 2 2 2 3" xfId="20585" xr:uid="{00000000-0005-0000-0000-000073500000}"/>
    <cellStyle name="Normal 3 4 2 2 2 2 2 2 4" xfId="20586" xr:uid="{00000000-0005-0000-0000-000074500000}"/>
    <cellStyle name="Normal 3 4 2 2 2 2 2 3" xfId="20587" xr:uid="{00000000-0005-0000-0000-000075500000}"/>
    <cellStyle name="Normal 3 4 2 2 2 2 2 3 2" xfId="20588" xr:uid="{00000000-0005-0000-0000-000076500000}"/>
    <cellStyle name="Normal 3 4 2 2 2 2 2 3 2 2" xfId="20589" xr:uid="{00000000-0005-0000-0000-000077500000}"/>
    <cellStyle name="Normal 3 4 2 2 2 2 2 3 2 3" xfId="20590" xr:uid="{00000000-0005-0000-0000-000078500000}"/>
    <cellStyle name="Normal 3 4 2 2 2 2 2 3 3" xfId="20591" xr:uid="{00000000-0005-0000-0000-000079500000}"/>
    <cellStyle name="Normal 3 4 2 2 2 2 2 3 4" xfId="20592" xr:uid="{00000000-0005-0000-0000-00007A500000}"/>
    <cellStyle name="Normal 3 4 2 2 2 2 2 4" xfId="20593" xr:uid="{00000000-0005-0000-0000-00007B500000}"/>
    <cellStyle name="Normal 3 4 2 2 2 2 2 4 2" xfId="20594" xr:uid="{00000000-0005-0000-0000-00007C500000}"/>
    <cellStyle name="Normal 3 4 2 2 2 2 2 4 2 2" xfId="20595" xr:uid="{00000000-0005-0000-0000-00007D500000}"/>
    <cellStyle name="Normal 3 4 2 2 2 2 2 4 2 3" xfId="20596" xr:uid="{00000000-0005-0000-0000-00007E500000}"/>
    <cellStyle name="Normal 3 4 2 2 2 2 2 4 3" xfId="20597" xr:uid="{00000000-0005-0000-0000-00007F500000}"/>
    <cellStyle name="Normal 3 4 2 2 2 2 2 4 4" xfId="20598" xr:uid="{00000000-0005-0000-0000-000080500000}"/>
    <cellStyle name="Normal 3 4 2 2 2 2 2 5" xfId="20599" xr:uid="{00000000-0005-0000-0000-000081500000}"/>
    <cellStyle name="Normal 3 4 2 2 2 2 2 5 2" xfId="20600" xr:uid="{00000000-0005-0000-0000-000082500000}"/>
    <cellStyle name="Normal 3 4 2 2 2 2 2 5 2 2" xfId="20601" xr:uid="{00000000-0005-0000-0000-000083500000}"/>
    <cellStyle name="Normal 3 4 2 2 2 2 2 5 2 3" xfId="20602" xr:uid="{00000000-0005-0000-0000-000084500000}"/>
    <cellStyle name="Normal 3 4 2 2 2 2 2 5 3" xfId="20603" xr:uid="{00000000-0005-0000-0000-000085500000}"/>
    <cellStyle name="Normal 3 4 2 2 2 2 2 5 4" xfId="20604" xr:uid="{00000000-0005-0000-0000-000086500000}"/>
    <cellStyle name="Normal 3 4 2 2 2 2 2 6" xfId="20605" xr:uid="{00000000-0005-0000-0000-000087500000}"/>
    <cellStyle name="Normal 3 4 2 2 2 2 2 6 2" xfId="20606" xr:uid="{00000000-0005-0000-0000-000088500000}"/>
    <cellStyle name="Normal 3 4 2 2 2 2 2 6 3" xfId="20607" xr:uid="{00000000-0005-0000-0000-000089500000}"/>
    <cellStyle name="Normal 3 4 2 2 2 2 2 7" xfId="20608" xr:uid="{00000000-0005-0000-0000-00008A500000}"/>
    <cellStyle name="Normal 3 4 2 2 2 2 2 7 2" xfId="20609" xr:uid="{00000000-0005-0000-0000-00008B500000}"/>
    <cellStyle name="Normal 3 4 2 2 2 2 2 7 3" xfId="20610" xr:uid="{00000000-0005-0000-0000-00008C500000}"/>
    <cellStyle name="Normal 3 4 2 2 2 2 2 8" xfId="20611" xr:uid="{00000000-0005-0000-0000-00008D500000}"/>
    <cellStyle name="Normal 3 4 2 2 2 2 2 9" xfId="20612" xr:uid="{00000000-0005-0000-0000-00008E500000}"/>
    <cellStyle name="Normal 3 4 2 2 2 2 3" xfId="20613" xr:uid="{00000000-0005-0000-0000-00008F500000}"/>
    <cellStyle name="Normal 3 4 2 2 2 2 3 2" xfId="20614" xr:uid="{00000000-0005-0000-0000-000090500000}"/>
    <cellStyle name="Normal 3 4 2 2 2 2 3 2 2" xfId="20615" xr:uid="{00000000-0005-0000-0000-000091500000}"/>
    <cellStyle name="Normal 3 4 2 2 2 2 3 2 2 2" xfId="20616" xr:uid="{00000000-0005-0000-0000-000092500000}"/>
    <cellStyle name="Normal 3 4 2 2 2 2 3 2 2 3" xfId="20617" xr:uid="{00000000-0005-0000-0000-000093500000}"/>
    <cellStyle name="Normal 3 4 2 2 2 2 3 2 3" xfId="20618" xr:uid="{00000000-0005-0000-0000-000094500000}"/>
    <cellStyle name="Normal 3 4 2 2 2 2 3 2 4" xfId="20619" xr:uid="{00000000-0005-0000-0000-000095500000}"/>
    <cellStyle name="Normal 3 4 2 2 2 2 3 3" xfId="20620" xr:uid="{00000000-0005-0000-0000-000096500000}"/>
    <cellStyle name="Normal 3 4 2 2 2 2 3 3 2" xfId="20621" xr:uid="{00000000-0005-0000-0000-000097500000}"/>
    <cellStyle name="Normal 3 4 2 2 2 2 3 3 2 2" xfId="20622" xr:uid="{00000000-0005-0000-0000-000098500000}"/>
    <cellStyle name="Normal 3 4 2 2 2 2 3 3 2 3" xfId="20623" xr:uid="{00000000-0005-0000-0000-000099500000}"/>
    <cellStyle name="Normal 3 4 2 2 2 2 3 3 3" xfId="20624" xr:uid="{00000000-0005-0000-0000-00009A500000}"/>
    <cellStyle name="Normal 3 4 2 2 2 2 3 3 4" xfId="20625" xr:uid="{00000000-0005-0000-0000-00009B500000}"/>
    <cellStyle name="Normal 3 4 2 2 2 2 3 4" xfId="20626" xr:uid="{00000000-0005-0000-0000-00009C500000}"/>
    <cellStyle name="Normal 3 4 2 2 2 2 3 4 2" xfId="20627" xr:uid="{00000000-0005-0000-0000-00009D500000}"/>
    <cellStyle name="Normal 3 4 2 2 2 2 3 4 2 2" xfId="20628" xr:uid="{00000000-0005-0000-0000-00009E500000}"/>
    <cellStyle name="Normal 3 4 2 2 2 2 3 4 2 3" xfId="20629" xr:uid="{00000000-0005-0000-0000-00009F500000}"/>
    <cellStyle name="Normal 3 4 2 2 2 2 3 4 3" xfId="20630" xr:uid="{00000000-0005-0000-0000-0000A0500000}"/>
    <cellStyle name="Normal 3 4 2 2 2 2 3 4 4" xfId="20631" xr:uid="{00000000-0005-0000-0000-0000A1500000}"/>
    <cellStyle name="Normal 3 4 2 2 2 2 3 5" xfId="20632" xr:uid="{00000000-0005-0000-0000-0000A2500000}"/>
    <cellStyle name="Normal 3 4 2 2 2 2 3 5 2" xfId="20633" xr:uid="{00000000-0005-0000-0000-0000A3500000}"/>
    <cellStyle name="Normal 3 4 2 2 2 2 3 5 3" xfId="20634" xr:uid="{00000000-0005-0000-0000-0000A4500000}"/>
    <cellStyle name="Normal 3 4 2 2 2 2 3 6" xfId="20635" xr:uid="{00000000-0005-0000-0000-0000A5500000}"/>
    <cellStyle name="Normal 3 4 2 2 2 2 3 6 2" xfId="20636" xr:uid="{00000000-0005-0000-0000-0000A6500000}"/>
    <cellStyle name="Normal 3 4 2 2 2 2 3 6 3" xfId="20637" xr:uid="{00000000-0005-0000-0000-0000A7500000}"/>
    <cellStyle name="Normal 3 4 2 2 2 2 3 7" xfId="20638" xr:uid="{00000000-0005-0000-0000-0000A8500000}"/>
    <cellStyle name="Normal 3 4 2 2 2 2 3 8" xfId="20639" xr:uid="{00000000-0005-0000-0000-0000A9500000}"/>
    <cellStyle name="Normal 3 4 2 2 2 2 3 9" xfId="20640" xr:uid="{00000000-0005-0000-0000-0000AA500000}"/>
    <cellStyle name="Normal 3 4 2 2 2 2 4" xfId="20641" xr:uid="{00000000-0005-0000-0000-0000AB500000}"/>
    <cellStyle name="Normal 3 4 2 2 2 2 4 2" xfId="20642" xr:uid="{00000000-0005-0000-0000-0000AC500000}"/>
    <cellStyle name="Normal 3 4 2 2 2 2 4 2 2" xfId="20643" xr:uid="{00000000-0005-0000-0000-0000AD500000}"/>
    <cellStyle name="Normal 3 4 2 2 2 2 4 2 3" xfId="20644" xr:uid="{00000000-0005-0000-0000-0000AE500000}"/>
    <cellStyle name="Normal 3 4 2 2 2 2 4 3" xfId="20645" xr:uid="{00000000-0005-0000-0000-0000AF500000}"/>
    <cellStyle name="Normal 3 4 2 2 2 2 4 4" xfId="20646" xr:uid="{00000000-0005-0000-0000-0000B0500000}"/>
    <cellStyle name="Normal 3 4 2 2 2 2 5" xfId="20647" xr:uid="{00000000-0005-0000-0000-0000B1500000}"/>
    <cellStyle name="Normal 3 4 2 2 2 2 5 2" xfId="20648" xr:uid="{00000000-0005-0000-0000-0000B2500000}"/>
    <cellStyle name="Normal 3 4 2 2 2 2 5 2 2" xfId="20649" xr:uid="{00000000-0005-0000-0000-0000B3500000}"/>
    <cellStyle name="Normal 3 4 2 2 2 2 5 2 3" xfId="20650" xr:uid="{00000000-0005-0000-0000-0000B4500000}"/>
    <cellStyle name="Normal 3 4 2 2 2 2 5 3" xfId="20651" xr:uid="{00000000-0005-0000-0000-0000B5500000}"/>
    <cellStyle name="Normal 3 4 2 2 2 2 5 4" xfId="20652" xr:uid="{00000000-0005-0000-0000-0000B6500000}"/>
    <cellStyle name="Normal 3 4 2 2 2 2 6" xfId="20653" xr:uid="{00000000-0005-0000-0000-0000B7500000}"/>
    <cellStyle name="Normal 3 4 2 2 2 2 6 2" xfId="20654" xr:uid="{00000000-0005-0000-0000-0000B8500000}"/>
    <cellStyle name="Normal 3 4 2 2 2 2 6 2 2" xfId="20655" xr:uid="{00000000-0005-0000-0000-0000B9500000}"/>
    <cellStyle name="Normal 3 4 2 2 2 2 6 2 3" xfId="20656" xr:uid="{00000000-0005-0000-0000-0000BA500000}"/>
    <cellStyle name="Normal 3 4 2 2 2 2 6 3" xfId="20657" xr:uid="{00000000-0005-0000-0000-0000BB500000}"/>
    <cellStyle name="Normal 3 4 2 2 2 2 6 4" xfId="20658" xr:uid="{00000000-0005-0000-0000-0000BC500000}"/>
    <cellStyle name="Normal 3 4 2 2 2 2 7" xfId="20659" xr:uid="{00000000-0005-0000-0000-0000BD500000}"/>
    <cellStyle name="Normal 3 4 2 2 2 2 7 2" xfId="20660" xr:uid="{00000000-0005-0000-0000-0000BE500000}"/>
    <cellStyle name="Normal 3 4 2 2 2 2 7 3" xfId="20661" xr:uid="{00000000-0005-0000-0000-0000BF500000}"/>
    <cellStyle name="Normal 3 4 2 2 2 2 8" xfId="20662" xr:uid="{00000000-0005-0000-0000-0000C0500000}"/>
    <cellStyle name="Normal 3 4 2 2 2 2 8 2" xfId="20663" xr:uid="{00000000-0005-0000-0000-0000C1500000}"/>
    <cellStyle name="Normal 3 4 2 2 2 2 8 3" xfId="20664" xr:uid="{00000000-0005-0000-0000-0000C2500000}"/>
    <cellStyle name="Normal 3 4 2 2 2 2 9" xfId="20665" xr:uid="{00000000-0005-0000-0000-0000C3500000}"/>
    <cellStyle name="Normal 3 4 2 2 2 3" xfId="20666" xr:uid="{00000000-0005-0000-0000-0000C4500000}"/>
    <cellStyle name="Normal 3 4 2 2 2 3 10" xfId="20667" xr:uid="{00000000-0005-0000-0000-0000C5500000}"/>
    <cellStyle name="Normal 3 4 2 2 2 3 11" xfId="20668" xr:uid="{00000000-0005-0000-0000-0000C6500000}"/>
    <cellStyle name="Normal 3 4 2 2 2 3 2" xfId="20669" xr:uid="{00000000-0005-0000-0000-0000C7500000}"/>
    <cellStyle name="Normal 3 4 2 2 2 3 2 10" xfId="20670" xr:uid="{00000000-0005-0000-0000-0000C8500000}"/>
    <cellStyle name="Normal 3 4 2 2 2 3 2 2" xfId="20671" xr:uid="{00000000-0005-0000-0000-0000C9500000}"/>
    <cellStyle name="Normal 3 4 2 2 2 3 2 2 2" xfId="20672" xr:uid="{00000000-0005-0000-0000-0000CA500000}"/>
    <cellStyle name="Normal 3 4 2 2 2 3 2 2 2 2" xfId="20673" xr:uid="{00000000-0005-0000-0000-0000CB500000}"/>
    <cellStyle name="Normal 3 4 2 2 2 3 2 2 2 3" xfId="20674" xr:uid="{00000000-0005-0000-0000-0000CC500000}"/>
    <cellStyle name="Normal 3 4 2 2 2 3 2 2 3" xfId="20675" xr:uid="{00000000-0005-0000-0000-0000CD500000}"/>
    <cellStyle name="Normal 3 4 2 2 2 3 2 2 4" xfId="20676" xr:uid="{00000000-0005-0000-0000-0000CE500000}"/>
    <cellStyle name="Normal 3 4 2 2 2 3 2 3" xfId="20677" xr:uid="{00000000-0005-0000-0000-0000CF500000}"/>
    <cellStyle name="Normal 3 4 2 2 2 3 2 3 2" xfId="20678" xr:uid="{00000000-0005-0000-0000-0000D0500000}"/>
    <cellStyle name="Normal 3 4 2 2 2 3 2 3 2 2" xfId="20679" xr:uid="{00000000-0005-0000-0000-0000D1500000}"/>
    <cellStyle name="Normal 3 4 2 2 2 3 2 3 2 3" xfId="20680" xr:uid="{00000000-0005-0000-0000-0000D2500000}"/>
    <cellStyle name="Normal 3 4 2 2 2 3 2 3 3" xfId="20681" xr:uid="{00000000-0005-0000-0000-0000D3500000}"/>
    <cellStyle name="Normal 3 4 2 2 2 3 2 3 4" xfId="20682" xr:uid="{00000000-0005-0000-0000-0000D4500000}"/>
    <cellStyle name="Normal 3 4 2 2 2 3 2 4" xfId="20683" xr:uid="{00000000-0005-0000-0000-0000D5500000}"/>
    <cellStyle name="Normal 3 4 2 2 2 3 2 4 2" xfId="20684" xr:uid="{00000000-0005-0000-0000-0000D6500000}"/>
    <cellStyle name="Normal 3 4 2 2 2 3 2 4 2 2" xfId="20685" xr:uid="{00000000-0005-0000-0000-0000D7500000}"/>
    <cellStyle name="Normal 3 4 2 2 2 3 2 4 2 3" xfId="20686" xr:uid="{00000000-0005-0000-0000-0000D8500000}"/>
    <cellStyle name="Normal 3 4 2 2 2 3 2 4 3" xfId="20687" xr:uid="{00000000-0005-0000-0000-0000D9500000}"/>
    <cellStyle name="Normal 3 4 2 2 2 3 2 4 4" xfId="20688" xr:uid="{00000000-0005-0000-0000-0000DA500000}"/>
    <cellStyle name="Normal 3 4 2 2 2 3 2 5" xfId="20689" xr:uid="{00000000-0005-0000-0000-0000DB500000}"/>
    <cellStyle name="Normal 3 4 2 2 2 3 2 5 2" xfId="20690" xr:uid="{00000000-0005-0000-0000-0000DC500000}"/>
    <cellStyle name="Normal 3 4 2 2 2 3 2 5 2 2" xfId="20691" xr:uid="{00000000-0005-0000-0000-0000DD500000}"/>
    <cellStyle name="Normal 3 4 2 2 2 3 2 5 2 3" xfId="20692" xr:uid="{00000000-0005-0000-0000-0000DE500000}"/>
    <cellStyle name="Normal 3 4 2 2 2 3 2 5 3" xfId="20693" xr:uid="{00000000-0005-0000-0000-0000DF500000}"/>
    <cellStyle name="Normal 3 4 2 2 2 3 2 5 4" xfId="20694" xr:uid="{00000000-0005-0000-0000-0000E0500000}"/>
    <cellStyle name="Normal 3 4 2 2 2 3 2 6" xfId="20695" xr:uid="{00000000-0005-0000-0000-0000E1500000}"/>
    <cellStyle name="Normal 3 4 2 2 2 3 2 6 2" xfId="20696" xr:uid="{00000000-0005-0000-0000-0000E2500000}"/>
    <cellStyle name="Normal 3 4 2 2 2 3 2 6 3" xfId="20697" xr:uid="{00000000-0005-0000-0000-0000E3500000}"/>
    <cellStyle name="Normal 3 4 2 2 2 3 2 7" xfId="20698" xr:uid="{00000000-0005-0000-0000-0000E4500000}"/>
    <cellStyle name="Normal 3 4 2 2 2 3 2 7 2" xfId="20699" xr:uid="{00000000-0005-0000-0000-0000E5500000}"/>
    <cellStyle name="Normal 3 4 2 2 2 3 2 7 3" xfId="20700" xr:uid="{00000000-0005-0000-0000-0000E6500000}"/>
    <cellStyle name="Normal 3 4 2 2 2 3 2 8" xfId="20701" xr:uid="{00000000-0005-0000-0000-0000E7500000}"/>
    <cellStyle name="Normal 3 4 2 2 2 3 2 9" xfId="20702" xr:uid="{00000000-0005-0000-0000-0000E8500000}"/>
    <cellStyle name="Normal 3 4 2 2 2 3 3" xfId="20703" xr:uid="{00000000-0005-0000-0000-0000E9500000}"/>
    <cellStyle name="Normal 3 4 2 2 2 3 3 2" xfId="20704" xr:uid="{00000000-0005-0000-0000-0000EA500000}"/>
    <cellStyle name="Normal 3 4 2 2 2 3 3 2 2" xfId="20705" xr:uid="{00000000-0005-0000-0000-0000EB500000}"/>
    <cellStyle name="Normal 3 4 2 2 2 3 3 2 2 2" xfId="20706" xr:uid="{00000000-0005-0000-0000-0000EC500000}"/>
    <cellStyle name="Normal 3 4 2 2 2 3 3 2 2 3" xfId="20707" xr:uid="{00000000-0005-0000-0000-0000ED500000}"/>
    <cellStyle name="Normal 3 4 2 2 2 3 3 2 3" xfId="20708" xr:uid="{00000000-0005-0000-0000-0000EE500000}"/>
    <cellStyle name="Normal 3 4 2 2 2 3 3 2 4" xfId="20709" xr:uid="{00000000-0005-0000-0000-0000EF500000}"/>
    <cellStyle name="Normal 3 4 2 2 2 3 3 3" xfId="20710" xr:uid="{00000000-0005-0000-0000-0000F0500000}"/>
    <cellStyle name="Normal 3 4 2 2 2 3 3 3 2" xfId="20711" xr:uid="{00000000-0005-0000-0000-0000F1500000}"/>
    <cellStyle name="Normal 3 4 2 2 2 3 3 3 2 2" xfId="20712" xr:uid="{00000000-0005-0000-0000-0000F2500000}"/>
    <cellStyle name="Normal 3 4 2 2 2 3 3 3 2 3" xfId="20713" xr:uid="{00000000-0005-0000-0000-0000F3500000}"/>
    <cellStyle name="Normal 3 4 2 2 2 3 3 3 3" xfId="20714" xr:uid="{00000000-0005-0000-0000-0000F4500000}"/>
    <cellStyle name="Normal 3 4 2 2 2 3 3 3 4" xfId="20715" xr:uid="{00000000-0005-0000-0000-0000F5500000}"/>
    <cellStyle name="Normal 3 4 2 2 2 3 3 4" xfId="20716" xr:uid="{00000000-0005-0000-0000-0000F6500000}"/>
    <cellStyle name="Normal 3 4 2 2 2 3 3 4 2" xfId="20717" xr:uid="{00000000-0005-0000-0000-0000F7500000}"/>
    <cellStyle name="Normal 3 4 2 2 2 3 3 4 2 2" xfId="20718" xr:uid="{00000000-0005-0000-0000-0000F8500000}"/>
    <cellStyle name="Normal 3 4 2 2 2 3 3 4 2 3" xfId="20719" xr:uid="{00000000-0005-0000-0000-0000F9500000}"/>
    <cellStyle name="Normal 3 4 2 2 2 3 3 4 3" xfId="20720" xr:uid="{00000000-0005-0000-0000-0000FA500000}"/>
    <cellStyle name="Normal 3 4 2 2 2 3 3 4 4" xfId="20721" xr:uid="{00000000-0005-0000-0000-0000FB500000}"/>
    <cellStyle name="Normal 3 4 2 2 2 3 3 5" xfId="20722" xr:uid="{00000000-0005-0000-0000-0000FC500000}"/>
    <cellStyle name="Normal 3 4 2 2 2 3 3 5 2" xfId="20723" xr:uid="{00000000-0005-0000-0000-0000FD500000}"/>
    <cellStyle name="Normal 3 4 2 2 2 3 3 5 3" xfId="20724" xr:uid="{00000000-0005-0000-0000-0000FE500000}"/>
    <cellStyle name="Normal 3 4 2 2 2 3 3 6" xfId="20725" xr:uid="{00000000-0005-0000-0000-0000FF500000}"/>
    <cellStyle name="Normal 3 4 2 2 2 3 3 6 2" xfId="20726" xr:uid="{00000000-0005-0000-0000-000000510000}"/>
    <cellStyle name="Normal 3 4 2 2 2 3 3 6 3" xfId="20727" xr:uid="{00000000-0005-0000-0000-000001510000}"/>
    <cellStyle name="Normal 3 4 2 2 2 3 3 7" xfId="20728" xr:uid="{00000000-0005-0000-0000-000002510000}"/>
    <cellStyle name="Normal 3 4 2 2 2 3 3 8" xfId="20729" xr:uid="{00000000-0005-0000-0000-000003510000}"/>
    <cellStyle name="Normal 3 4 2 2 2 3 3 9" xfId="20730" xr:uid="{00000000-0005-0000-0000-000004510000}"/>
    <cellStyle name="Normal 3 4 2 2 2 3 4" xfId="20731" xr:uid="{00000000-0005-0000-0000-000005510000}"/>
    <cellStyle name="Normal 3 4 2 2 2 3 4 2" xfId="20732" xr:uid="{00000000-0005-0000-0000-000006510000}"/>
    <cellStyle name="Normal 3 4 2 2 2 3 4 2 2" xfId="20733" xr:uid="{00000000-0005-0000-0000-000007510000}"/>
    <cellStyle name="Normal 3 4 2 2 2 3 4 2 3" xfId="20734" xr:uid="{00000000-0005-0000-0000-000008510000}"/>
    <cellStyle name="Normal 3 4 2 2 2 3 4 3" xfId="20735" xr:uid="{00000000-0005-0000-0000-000009510000}"/>
    <cellStyle name="Normal 3 4 2 2 2 3 4 4" xfId="20736" xr:uid="{00000000-0005-0000-0000-00000A510000}"/>
    <cellStyle name="Normal 3 4 2 2 2 3 5" xfId="20737" xr:uid="{00000000-0005-0000-0000-00000B510000}"/>
    <cellStyle name="Normal 3 4 2 2 2 3 5 2" xfId="20738" xr:uid="{00000000-0005-0000-0000-00000C510000}"/>
    <cellStyle name="Normal 3 4 2 2 2 3 5 2 2" xfId="20739" xr:uid="{00000000-0005-0000-0000-00000D510000}"/>
    <cellStyle name="Normal 3 4 2 2 2 3 5 2 3" xfId="20740" xr:uid="{00000000-0005-0000-0000-00000E510000}"/>
    <cellStyle name="Normal 3 4 2 2 2 3 5 3" xfId="20741" xr:uid="{00000000-0005-0000-0000-00000F510000}"/>
    <cellStyle name="Normal 3 4 2 2 2 3 5 4" xfId="20742" xr:uid="{00000000-0005-0000-0000-000010510000}"/>
    <cellStyle name="Normal 3 4 2 2 2 3 6" xfId="20743" xr:uid="{00000000-0005-0000-0000-000011510000}"/>
    <cellStyle name="Normal 3 4 2 2 2 3 6 2" xfId="20744" xr:uid="{00000000-0005-0000-0000-000012510000}"/>
    <cellStyle name="Normal 3 4 2 2 2 3 6 2 2" xfId="20745" xr:uid="{00000000-0005-0000-0000-000013510000}"/>
    <cellStyle name="Normal 3 4 2 2 2 3 6 2 3" xfId="20746" xr:uid="{00000000-0005-0000-0000-000014510000}"/>
    <cellStyle name="Normal 3 4 2 2 2 3 6 3" xfId="20747" xr:uid="{00000000-0005-0000-0000-000015510000}"/>
    <cellStyle name="Normal 3 4 2 2 2 3 6 4" xfId="20748" xr:uid="{00000000-0005-0000-0000-000016510000}"/>
    <cellStyle name="Normal 3 4 2 2 2 3 7" xfId="20749" xr:uid="{00000000-0005-0000-0000-000017510000}"/>
    <cellStyle name="Normal 3 4 2 2 2 3 7 2" xfId="20750" xr:uid="{00000000-0005-0000-0000-000018510000}"/>
    <cellStyle name="Normal 3 4 2 2 2 3 7 3" xfId="20751" xr:uid="{00000000-0005-0000-0000-000019510000}"/>
    <cellStyle name="Normal 3 4 2 2 2 3 8" xfId="20752" xr:uid="{00000000-0005-0000-0000-00001A510000}"/>
    <cellStyle name="Normal 3 4 2 2 2 3 8 2" xfId="20753" xr:uid="{00000000-0005-0000-0000-00001B510000}"/>
    <cellStyle name="Normal 3 4 2 2 2 3 8 3" xfId="20754" xr:uid="{00000000-0005-0000-0000-00001C510000}"/>
    <cellStyle name="Normal 3 4 2 2 2 3 9" xfId="20755" xr:uid="{00000000-0005-0000-0000-00001D510000}"/>
    <cellStyle name="Normal 3 4 2 2 2 4" xfId="20756" xr:uid="{00000000-0005-0000-0000-00001E510000}"/>
    <cellStyle name="Normal 3 4 2 2 2 4 10" xfId="20757" xr:uid="{00000000-0005-0000-0000-00001F510000}"/>
    <cellStyle name="Normal 3 4 2 2 2 4 2" xfId="20758" xr:uid="{00000000-0005-0000-0000-000020510000}"/>
    <cellStyle name="Normal 3 4 2 2 2 4 2 2" xfId="20759" xr:uid="{00000000-0005-0000-0000-000021510000}"/>
    <cellStyle name="Normal 3 4 2 2 2 4 2 2 2" xfId="20760" xr:uid="{00000000-0005-0000-0000-000022510000}"/>
    <cellStyle name="Normal 3 4 2 2 2 4 2 2 3" xfId="20761" xr:uid="{00000000-0005-0000-0000-000023510000}"/>
    <cellStyle name="Normal 3 4 2 2 2 4 2 3" xfId="20762" xr:uid="{00000000-0005-0000-0000-000024510000}"/>
    <cellStyle name="Normal 3 4 2 2 2 4 2 4" xfId="20763" xr:uid="{00000000-0005-0000-0000-000025510000}"/>
    <cellStyle name="Normal 3 4 2 2 2 4 3" xfId="20764" xr:uid="{00000000-0005-0000-0000-000026510000}"/>
    <cellStyle name="Normal 3 4 2 2 2 4 3 2" xfId="20765" xr:uid="{00000000-0005-0000-0000-000027510000}"/>
    <cellStyle name="Normal 3 4 2 2 2 4 3 2 2" xfId="20766" xr:uid="{00000000-0005-0000-0000-000028510000}"/>
    <cellStyle name="Normal 3 4 2 2 2 4 3 2 3" xfId="20767" xr:uid="{00000000-0005-0000-0000-000029510000}"/>
    <cellStyle name="Normal 3 4 2 2 2 4 3 3" xfId="20768" xr:uid="{00000000-0005-0000-0000-00002A510000}"/>
    <cellStyle name="Normal 3 4 2 2 2 4 3 4" xfId="20769" xr:uid="{00000000-0005-0000-0000-00002B510000}"/>
    <cellStyle name="Normal 3 4 2 2 2 4 4" xfId="20770" xr:uid="{00000000-0005-0000-0000-00002C510000}"/>
    <cellStyle name="Normal 3 4 2 2 2 4 4 2" xfId="20771" xr:uid="{00000000-0005-0000-0000-00002D510000}"/>
    <cellStyle name="Normal 3 4 2 2 2 4 4 2 2" xfId="20772" xr:uid="{00000000-0005-0000-0000-00002E510000}"/>
    <cellStyle name="Normal 3 4 2 2 2 4 4 2 3" xfId="20773" xr:uid="{00000000-0005-0000-0000-00002F510000}"/>
    <cellStyle name="Normal 3 4 2 2 2 4 4 3" xfId="20774" xr:uid="{00000000-0005-0000-0000-000030510000}"/>
    <cellStyle name="Normal 3 4 2 2 2 4 4 4" xfId="20775" xr:uid="{00000000-0005-0000-0000-000031510000}"/>
    <cellStyle name="Normal 3 4 2 2 2 4 5" xfId="20776" xr:uid="{00000000-0005-0000-0000-000032510000}"/>
    <cellStyle name="Normal 3 4 2 2 2 4 5 2" xfId="20777" xr:uid="{00000000-0005-0000-0000-000033510000}"/>
    <cellStyle name="Normal 3 4 2 2 2 4 5 2 2" xfId="20778" xr:uid="{00000000-0005-0000-0000-000034510000}"/>
    <cellStyle name="Normal 3 4 2 2 2 4 5 2 3" xfId="20779" xr:uid="{00000000-0005-0000-0000-000035510000}"/>
    <cellStyle name="Normal 3 4 2 2 2 4 5 3" xfId="20780" xr:uid="{00000000-0005-0000-0000-000036510000}"/>
    <cellStyle name="Normal 3 4 2 2 2 4 5 4" xfId="20781" xr:uid="{00000000-0005-0000-0000-000037510000}"/>
    <cellStyle name="Normal 3 4 2 2 2 4 6" xfId="20782" xr:uid="{00000000-0005-0000-0000-000038510000}"/>
    <cellStyle name="Normal 3 4 2 2 2 4 6 2" xfId="20783" xr:uid="{00000000-0005-0000-0000-000039510000}"/>
    <cellStyle name="Normal 3 4 2 2 2 4 6 3" xfId="20784" xr:uid="{00000000-0005-0000-0000-00003A510000}"/>
    <cellStyle name="Normal 3 4 2 2 2 4 7" xfId="20785" xr:uid="{00000000-0005-0000-0000-00003B510000}"/>
    <cellStyle name="Normal 3 4 2 2 2 4 7 2" xfId="20786" xr:uid="{00000000-0005-0000-0000-00003C510000}"/>
    <cellStyle name="Normal 3 4 2 2 2 4 7 3" xfId="20787" xr:uid="{00000000-0005-0000-0000-00003D510000}"/>
    <cellStyle name="Normal 3 4 2 2 2 4 8" xfId="20788" xr:uid="{00000000-0005-0000-0000-00003E510000}"/>
    <cellStyle name="Normal 3 4 2 2 2 4 9" xfId="20789" xr:uid="{00000000-0005-0000-0000-00003F510000}"/>
    <cellStyle name="Normal 3 4 2 2 2 5" xfId="20790" xr:uid="{00000000-0005-0000-0000-000040510000}"/>
    <cellStyle name="Normal 3 4 2 2 2 5 2" xfId="20791" xr:uid="{00000000-0005-0000-0000-000041510000}"/>
    <cellStyle name="Normal 3 4 2 2 2 5 2 2" xfId="20792" xr:uid="{00000000-0005-0000-0000-000042510000}"/>
    <cellStyle name="Normal 3 4 2 2 2 5 2 2 2" xfId="20793" xr:uid="{00000000-0005-0000-0000-000043510000}"/>
    <cellStyle name="Normal 3 4 2 2 2 5 2 2 3" xfId="20794" xr:uid="{00000000-0005-0000-0000-000044510000}"/>
    <cellStyle name="Normal 3 4 2 2 2 5 2 3" xfId="20795" xr:uid="{00000000-0005-0000-0000-000045510000}"/>
    <cellStyle name="Normal 3 4 2 2 2 5 2 4" xfId="20796" xr:uid="{00000000-0005-0000-0000-000046510000}"/>
    <cellStyle name="Normal 3 4 2 2 2 5 3" xfId="20797" xr:uid="{00000000-0005-0000-0000-000047510000}"/>
    <cellStyle name="Normal 3 4 2 2 2 5 3 2" xfId="20798" xr:uid="{00000000-0005-0000-0000-000048510000}"/>
    <cellStyle name="Normal 3 4 2 2 2 5 3 2 2" xfId="20799" xr:uid="{00000000-0005-0000-0000-000049510000}"/>
    <cellStyle name="Normal 3 4 2 2 2 5 3 2 3" xfId="20800" xr:uid="{00000000-0005-0000-0000-00004A510000}"/>
    <cellStyle name="Normal 3 4 2 2 2 5 3 3" xfId="20801" xr:uid="{00000000-0005-0000-0000-00004B510000}"/>
    <cellStyle name="Normal 3 4 2 2 2 5 3 4" xfId="20802" xr:uid="{00000000-0005-0000-0000-00004C510000}"/>
    <cellStyle name="Normal 3 4 2 2 2 5 4" xfId="20803" xr:uid="{00000000-0005-0000-0000-00004D510000}"/>
    <cellStyle name="Normal 3 4 2 2 2 5 4 2" xfId="20804" xr:uid="{00000000-0005-0000-0000-00004E510000}"/>
    <cellStyle name="Normal 3 4 2 2 2 5 4 2 2" xfId="20805" xr:uid="{00000000-0005-0000-0000-00004F510000}"/>
    <cellStyle name="Normal 3 4 2 2 2 5 4 2 3" xfId="20806" xr:uid="{00000000-0005-0000-0000-000050510000}"/>
    <cellStyle name="Normal 3 4 2 2 2 5 4 3" xfId="20807" xr:uid="{00000000-0005-0000-0000-000051510000}"/>
    <cellStyle name="Normal 3 4 2 2 2 5 4 4" xfId="20808" xr:uid="{00000000-0005-0000-0000-000052510000}"/>
    <cellStyle name="Normal 3 4 2 2 2 5 5" xfId="20809" xr:uid="{00000000-0005-0000-0000-000053510000}"/>
    <cellStyle name="Normal 3 4 2 2 2 5 5 2" xfId="20810" xr:uid="{00000000-0005-0000-0000-000054510000}"/>
    <cellStyle name="Normal 3 4 2 2 2 5 5 3" xfId="20811" xr:uid="{00000000-0005-0000-0000-000055510000}"/>
    <cellStyle name="Normal 3 4 2 2 2 5 6" xfId="20812" xr:uid="{00000000-0005-0000-0000-000056510000}"/>
    <cellStyle name="Normal 3 4 2 2 2 5 6 2" xfId="20813" xr:uid="{00000000-0005-0000-0000-000057510000}"/>
    <cellStyle name="Normal 3 4 2 2 2 5 6 3" xfId="20814" xr:uid="{00000000-0005-0000-0000-000058510000}"/>
    <cellStyle name="Normal 3 4 2 2 2 5 7" xfId="20815" xr:uid="{00000000-0005-0000-0000-000059510000}"/>
    <cellStyle name="Normal 3 4 2 2 2 5 8" xfId="20816" xr:uid="{00000000-0005-0000-0000-00005A510000}"/>
    <cellStyle name="Normal 3 4 2 2 2 5 9" xfId="20817" xr:uid="{00000000-0005-0000-0000-00005B510000}"/>
    <cellStyle name="Normal 3 4 2 2 2 6" xfId="20818" xr:uid="{00000000-0005-0000-0000-00005C510000}"/>
    <cellStyle name="Normal 3 4 2 2 2 6 2" xfId="20819" xr:uid="{00000000-0005-0000-0000-00005D510000}"/>
    <cellStyle name="Normal 3 4 2 2 2 6 2 2" xfId="20820" xr:uid="{00000000-0005-0000-0000-00005E510000}"/>
    <cellStyle name="Normal 3 4 2 2 2 6 2 3" xfId="20821" xr:uid="{00000000-0005-0000-0000-00005F510000}"/>
    <cellStyle name="Normal 3 4 2 2 2 6 3" xfId="20822" xr:uid="{00000000-0005-0000-0000-000060510000}"/>
    <cellStyle name="Normal 3 4 2 2 2 6 4" xfId="20823" xr:uid="{00000000-0005-0000-0000-000061510000}"/>
    <cellStyle name="Normal 3 4 2 2 2 7" xfId="20824" xr:uid="{00000000-0005-0000-0000-000062510000}"/>
    <cellStyle name="Normal 3 4 2 2 2 7 2" xfId="20825" xr:uid="{00000000-0005-0000-0000-000063510000}"/>
    <cellStyle name="Normal 3 4 2 2 2 7 2 2" xfId="20826" xr:uid="{00000000-0005-0000-0000-000064510000}"/>
    <cellStyle name="Normal 3 4 2 2 2 7 2 3" xfId="20827" xr:uid="{00000000-0005-0000-0000-000065510000}"/>
    <cellStyle name="Normal 3 4 2 2 2 7 3" xfId="20828" xr:uid="{00000000-0005-0000-0000-000066510000}"/>
    <cellStyle name="Normal 3 4 2 2 2 7 4" xfId="20829" xr:uid="{00000000-0005-0000-0000-000067510000}"/>
    <cellStyle name="Normal 3 4 2 2 2 8" xfId="20830" xr:uid="{00000000-0005-0000-0000-000068510000}"/>
    <cellStyle name="Normal 3 4 2 2 2 8 2" xfId="20831" xr:uid="{00000000-0005-0000-0000-000069510000}"/>
    <cellStyle name="Normal 3 4 2 2 2 8 2 2" xfId="20832" xr:uid="{00000000-0005-0000-0000-00006A510000}"/>
    <cellStyle name="Normal 3 4 2 2 2 8 2 3" xfId="20833" xr:uid="{00000000-0005-0000-0000-00006B510000}"/>
    <cellStyle name="Normal 3 4 2 2 2 8 3" xfId="20834" xr:uid="{00000000-0005-0000-0000-00006C510000}"/>
    <cellStyle name="Normal 3 4 2 2 2 8 4" xfId="20835" xr:uid="{00000000-0005-0000-0000-00006D510000}"/>
    <cellStyle name="Normal 3 4 2 2 2 9" xfId="20836" xr:uid="{00000000-0005-0000-0000-00006E510000}"/>
    <cellStyle name="Normal 3 4 2 2 2 9 2" xfId="20837" xr:uid="{00000000-0005-0000-0000-00006F510000}"/>
    <cellStyle name="Normal 3 4 2 2 2 9 3" xfId="20838" xr:uid="{00000000-0005-0000-0000-000070510000}"/>
    <cellStyle name="Normal 3 4 2 2 3" xfId="20839" xr:uid="{00000000-0005-0000-0000-000071510000}"/>
    <cellStyle name="Normal 3 4 2 2 3 10" xfId="20840" xr:uid="{00000000-0005-0000-0000-000072510000}"/>
    <cellStyle name="Normal 3 4 2 2 3 11" xfId="20841" xr:uid="{00000000-0005-0000-0000-000073510000}"/>
    <cellStyle name="Normal 3 4 2 2 3 2" xfId="20842" xr:uid="{00000000-0005-0000-0000-000074510000}"/>
    <cellStyle name="Normal 3 4 2 2 3 2 10" xfId="20843" xr:uid="{00000000-0005-0000-0000-000075510000}"/>
    <cellStyle name="Normal 3 4 2 2 3 2 2" xfId="20844" xr:uid="{00000000-0005-0000-0000-000076510000}"/>
    <cellStyle name="Normal 3 4 2 2 3 2 2 2" xfId="20845" xr:uid="{00000000-0005-0000-0000-000077510000}"/>
    <cellStyle name="Normal 3 4 2 2 3 2 2 2 2" xfId="20846" xr:uid="{00000000-0005-0000-0000-000078510000}"/>
    <cellStyle name="Normal 3 4 2 2 3 2 2 2 3" xfId="20847" xr:uid="{00000000-0005-0000-0000-000079510000}"/>
    <cellStyle name="Normal 3 4 2 2 3 2 2 3" xfId="20848" xr:uid="{00000000-0005-0000-0000-00007A510000}"/>
    <cellStyle name="Normal 3 4 2 2 3 2 2 4" xfId="20849" xr:uid="{00000000-0005-0000-0000-00007B510000}"/>
    <cellStyle name="Normal 3 4 2 2 3 2 3" xfId="20850" xr:uid="{00000000-0005-0000-0000-00007C510000}"/>
    <cellStyle name="Normal 3 4 2 2 3 2 3 2" xfId="20851" xr:uid="{00000000-0005-0000-0000-00007D510000}"/>
    <cellStyle name="Normal 3 4 2 2 3 2 3 2 2" xfId="20852" xr:uid="{00000000-0005-0000-0000-00007E510000}"/>
    <cellStyle name="Normal 3 4 2 2 3 2 3 2 3" xfId="20853" xr:uid="{00000000-0005-0000-0000-00007F510000}"/>
    <cellStyle name="Normal 3 4 2 2 3 2 3 3" xfId="20854" xr:uid="{00000000-0005-0000-0000-000080510000}"/>
    <cellStyle name="Normal 3 4 2 2 3 2 3 4" xfId="20855" xr:uid="{00000000-0005-0000-0000-000081510000}"/>
    <cellStyle name="Normal 3 4 2 2 3 2 4" xfId="20856" xr:uid="{00000000-0005-0000-0000-000082510000}"/>
    <cellStyle name="Normal 3 4 2 2 3 2 4 2" xfId="20857" xr:uid="{00000000-0005-0000-0000-000083510000}"/>
    <cellStyle name="Normal 3 4 2 2 3 2 4 2 2" xfId="20858" xr:uid="{00000000-0005-0000-0000-000084510000}"/>
    <cellStyle name="Normal 3 4 2 2 3 2 4 2 3" xfId="20859" xr:uid="{00000000-0005-0000-0000-000085510000}"/>
    <cellStyle name="Normal 3 4 2 2 3 2 4 3" xfId="20860" xr:uid="{00000000-0005-0000-0000-000086510000}"/>
    <cellStyle name="Normal 3 4 2 2 3 2 4 4" xfId="20861" xr:uid="{00000000-0005-0000-0000-000087510000}"/>
    <cellStyle name="Normal 3 4 2 2 3 2 5" xfId="20862" xr:uid="{00000000-0005-0000-0000-000088510000}"/>
    <cellStyle name="Normal 3 4 2 2 3 2 5 2" xfId="20863" xr:uid="{00000000-0005-0000-0000-000089510000}"/>
    <cellStyle name="Normal 3 4 2 2 3 2 5 2 2" xfId="20864" xr:uid="{00000000-0005-0000-0000-00008A510000}"/>
    <cellStyle name="Normal 3 4 2 2 3 2 5 2 3" xfId="20865" xr:uid="{00000000-0005-0000-0000-00008B510000}"/>
    <cellStyle name="Normal 3 4 2 2 3 2 5 3" xfId="20866" xr:uid="{00000000-0005-0000-0000-00008C510000}"/>
    <cellStyle name="Normal 3 4 2 2 3 2 5 4" xfId="20867" xr:uid="{00000000-0005-0000-0000-00008D510000}"/>
    <cellStyle name="Normal 3 4 2 2 3 2 6" xfId="20868" xr:uid="{00000000-0005-0000-0000-00008E510000}"/>
    <cellStyle name="Normal 3 4 2 2 3 2 6 2" xfId="20869" xr:uid="{00000000-0005-0000-0000-00008F510000}"/>
    <cellStyle name="Normal 3 4 2 2 3 2 6 3" xfId="20870" xr:uid="{00000000-0005-0000-0000-000090510000}"/>
    <cellStyle name="Normal 3 4 2 2 3 2 7" xfId="20871" xr:uid="{00000000-0005-0000-0000-000091510000}"/>
    <cellStyle name="Normal 3 4 2 2 3 2 7 2" xfId="20872" xr:uid="{00000000-0005-0000-0000-000092510000}"/>
    <cellStyle name="Normal 3 4 2 2 3 2 7 3" xfId="20873" xr:uid="{00000000-0005-0000-0000-000093510000}"/>
    <cellStyle name="Normal 3 4 2 2 3 2 8" xfId="20874" xr:uid="{00000000-0005-0000-0000-000094510000}"/>
    <cellStyle name="Normal 3 4 2 2 3 2 9" xfId="20875" xr:uid="{00000000-0005-0000-0000-000095510000}"/>
    <cellStyle name="Normal 3 4 2 2 3 3" xfId="20876" xr:uid="{00000000-0005-0000-0000-000096510000}"/>
    <cellStyle name="Normal 3 4 2 2 3 3 2" xfId="20877" xr:uid="{00000000-0005-0000-0000-000097510000}"/>
    <cellStyle name="Normal 3 4 2 2 3 3 2 2" xfId="20878" xr:uid="{00000000-0005-0000-0000-000098510000}"/>
    <cellStyle name="Normal 3 4 2 2 3 3 2 2 2" xfId="20879" xr:uid="{00000000-0005-0000-0000-000099510000}"/>
    <cellStyle name="Normal 3 4 2 2 3 3 2 2 3" xfId="20880" xr:uid="{00000000-0005-0000-0000-00009A510000}"/>
    <cellStyle name="Normal 3 4 2 2 3 3 2 3" xfId="20881" xr:uid="{00000000-0005-0000-0000-00009B510000}"/>
    <cellStyle name="Normal 3 4 2 2 3 3 2 4" xfId="20882" xr:uid="{00000000-0005-0000-0000-00009C510000}"/>
    <cellStyle name="Normal 3 4 2 2 3 3 3" xfId="20883" xr:uid="{00000000-0005-0000-0000-00009D510000}"/>
    <cellStyle name="Normal 3 4 2 2 3 3 3 2" xfId="20884" xr:uid="{00000000-0005-0000-0000-00009E510000}"/>
    <cellStyle name="Normal 3 4 2 2 3 3 3 2 2" xfId="20885" xr:uid="{00000000-0005-0000-0000-00009F510000}"/>
    <cellStyle name="Normal 3 4 2 2 3 3 3 2 3" xfId="20886" xr:uid="{00000000-0005-0000-0000-0000A0510000}"/>
    <cellStyle name="Normal 3 4 2 2 3 3 3 3" xfId="20887" xr:uid="{00000000-0005-0000-0000-0000A1510000}"/>
    <cellStyle name="Normal 3 4 2 2 3 3 3 4" xfId="20888" xr:uid="{00000000-0005-0000-0000-0000A2510000}"/>
    <cellStyle name="Normal 3 4 2 2 3 3 4" xfId="20889" xr:uid="{00000000-0005-0000-0000-0000A3510000}"/>
    <cellStyle name="Normal 3 4 2 2 3 3 4 2" xfId="20890" xr:uid="{00000000-0005-0000-0000-0000A4510000}"/>
    <cellStyle name="Normal 3 4 2 2 3 3 4 2 2" xfId="20891" xr:uid="{00000000-0005-0000-0000-0000A5510000}"/>
    <cellStyle name="Normal 3 4 2 2 3 3 4 2 3" xfId="20892" xr:uid="{00000000-0005-0000-0000-0000A6510000}"/>
    <cellStyle name="Normal 3 4 2 2 3 3 4 3" xfId="20893" xr:uid="{00000000-0005-0000-0000-0000A7510000}"/>
    <cellStyle name="Normal 3 4 2 2 3 3 4 4" xfId="20894" xr:uid="{00000000-0005-0000-0000-0000A8510000}"/>
    <cellStyle name="Normal 3 4 2 2 3 3 5" xfId="20895" xr:uid="{00000000-0005-0000-0000-0000A9510000}"/>
    <cellStyle name="Normal 3 4 2 2 3 3 5 2" xfId="20896" xr:uid="{00000000-0005-0000-0000-0000AA510000}"/>
    <cellStyle name="Normal 3 4 2 2 3 3 5 3" xfId="20897" xr:uid="{00000000-0005-0000-0000-0000AB510000}"/>
    <cellStyle name="Normal 3 4 2 2 3 3 6" xfId="20898" xr:uid="{00000000-0005-0000-0000-0000AC510000}"/>
    <cellStyle name="Normal 3 4 2 2 3 3 6 2" xfId="20899" xr:uid="{00000000-0005-0000-0000-0000AD510000}"/>
    <cellStyle name="Normal 3 4 2 2 3 3 6 3" xfId="20900" xr:uid="{00000000-0005-0000-0000-0000AE510000}"/>
    <cellStyle name="Normal 3 4 2 2 3 3 7" xfId="20901" xr:uid="{00000000-0005-0000-0000-0000AF510000}"/>
    <cellStyle name="Normal 3 4 2 2 3 3 8" xfId="20902" xr:uid="{00000000-0005-0000-0000-0000B0510000}"/>
    <cellStyle name="Normal 3 4 2 2 3 3 9" xfId="20903" xr:uid="{00000000-0005-0000-0000-0000B1510000}"/>
    <cellStyle name="Normal 3 4 2 2 3 4" xfId="20904" xr:uid="{00000000-0005-0000-0000-0000B2510000}"/>
    <cellStyle name="Normal 3 4 2 2 3 4 2" xfId="20905" xr:uid="{00000000-0005-0000-0000-0000B3510000}"/>
    <cellStyle name="Normal 3 4 2 2 3 4 2 2" xfId="20906" xr:uid="{00000000-0005-0000-0000-0000B4510000}"/>
    <cellStyle name="Normal 3 4 2 2 3 4 2 3" xfId="20907" xr:uid="{00000000-0005-0000-0000-0000B5510000}"/>
    <cellStyle name="Normal 3 4 2 2 3 4 3" xfId="20908" xr:uid="{00000000-0005-0000-0000-0000B6510000}"/>
    <cellStyle name="Normal 3 4 2 2 3 4 4" xfId="20909" xr:uid="{00000000-0005-0000-0000-0000B7510000}"/>
    <cellStyle name="Normal 3 4 2 2 3 5" xfId="20910" xr:uid="{00000000-0005-0000-0000-0000B8510000}"/>
    <cellStyle name="Normal 3 4 2 2 3 5 2" xfId="20911" xr:uid="{00000000-0005-0000-0000-0000B9510000}"/>
    <cellStyle name="Normal 3 4 2 2 3 5 2 2" xfId="20912" xr:uid="{00000000-0005-0000-0000-0000BA510000}"/>
    <cellStyle name="Normal 3 4 2 2 3 5 2 3" xfId="20913" xr:uid="{00000000-0005-0000-0000-0000BB510000}"/>
    <cellStyle name="Normal 3 4 2 2 3 5 3" xfId="20914" xr:uid="{00000000-0005-0000-0000-0000BC510000}"/>
    <cellStyle name="Normal 3 4 2 2 3 5 4" xfId="20915" xr:uid="{00000000-0005-0000-0000-0000BD510000}"/>
    <cellStyle name="Normal 3 4 2 2 3 6" xfId="20916" xr:uid="{00000000-0005-0000-0000-0000BE510000}"/>
    <cellStyle name="Normal 3 4 2 2 3 6 2" xfId="20917" xr:uid="{00000000-0005-0000-0000-0000BF510000}"/>
    <cellStyle name="Normal 3 4 2 2 3 6 2 2" xfId="20918" xr:uid="{00000000-0005-0000-0000-0000C0510000}"/>
    <cellStyle name="Normal 3 4 2 2 3 6 2 3" xfId="20919" xr:uid="{00000000-0005-0000-0000-0000C1510000}"/>
    <cellStyle name="Normal 3 4 2 2 3 6 3" xfId="20920" xr:uid="{00000000-0005-0000-0000-0000C2510000}"/>
    <cellStyle name="Normal 3 4 2 2 3 6 4" xfId="20921" xr:uid="{00000000-0005-0000-0000-0000C3510000}"/>
    <cellStyle name="Normal 3 4 2 2 3 7" xfId="20922" xr:uid="{00000000-0005-0000-0000-0000C4510000}"/>
    <cellStyle name="Normal 3 4 2 2 3 7 2" xfId="20923" xr:uid="{00000000-0005-0000-0000-0000C5510000}"/>
    <cellStyle name="Normal 3 4 2 2 3 7 3" xfId="20924" xr:uid="{00000000-0005-0000-0000-0000C6510000}"/>
    <cellStyle name="Normal 3 4 2 2 3 8" xfId="20925" xr:uid="{00000000-0005-0000-0000-0000C7510000}"/>
    <cellStyle name="Normal 3 4 2 2 3 8 2" xfId="20926" xr:uid="{00000000-0005-0000-0000-0000C8510000}"/>
    <cellStyle name="Normal 3 4 2 2 3 8 3" xfId="20927" xr:uid="{00000000-0005-0000-0000-0000C9510000}"/>
    <cellStyle name="Normal 3 4 2 2 3 9" xfId="20928" xr:uid="{00000000-0005-0000-0000-0000CA510000}"/>
    <cellStyle name="Normal 3 4 2 2 4" xfId="20929" xr:uid="{00000000-0005-0000-0000-0000CB510000}"/>
    <cellStyle name="Normal 3 4 2 2 4 10" xfId="20930" xr:uid="{00000000-0005-0000-0000-0000CC510000}"/>
    <cellStyle name="Normal 3 4 2 2 4 11" xfId="20931" xr:uid="{00000000-0005-0000-0000-0000CD510000}"/>
    <cellStyle name="Normal 3 4 2 2 4 2" xfId="20932" xr:uid="{00000000-0005-0000-0000-0000CE510000}"/>
    <cellStyle name="Normal 3 4 2 2 4 2 10" xfId="20933" xr:uid="{00000000-0005-0000-0000-0000CF510000}"/>
    <cellStyle name="Normal 3 4 2 2 4 2 2" xfId="20934" xr:uid="{00000000-0005-0000-0000-0000D0510000}"/>
    <cellStyle name="Normal 3 4 2 2 4 2 2 2" xfId="20935" xr:uid="{00000000-0005-0000-0000-0000D1510000}"/>
    <cellStyle name="Normal 3 4 2 2 4 2 2 2 2" xfId="20936" xr:uid="{00000000-0005-0000-0000-0000D2510000}"/>
    <cellStyle name="Normal 3 4 2 2 4 2 2 2 3" xfId="20937" xr:uid="{00000000-0005-0000-0000-0000D3510000}"/>
    <cellStyle name="Normal 3 4 2 2 4 2 2 3" xfId="20938" xr:uid="{00000000-0005-0000-0000-0000D4510000}"/>
    <cellStyle name="Normal 3 4 2 2 4 2 2 4" xfId="20939" xr:uid="{00000000-0005-0000-0000-0000D5510000}"/>
    <cellStyle name="Normal 3 4 2 2 4 2 3" xfId="20940" xr:uid="{00000000-0005-0000-0000-0000D6510000}"/>
    <cellStyle name="Normal 3 4 2 2 4 2 3 2" xfId="20941" xr:uid="{00000000-0005-0000-0000-0000D7510000}"/>
    <cellStyle name="Normal 3 4 2 2 4 2 3 2 2" xfId="20942" xr:uid="{00000000-0005-0000-0000-0000D8510000}"/>
    <cellStyle name="Normal 3 4 2 2 4 2 3 2 3" xfId="20943" xr:uid="{00000000-0005-0000-0000-0000D9510000}"/>
    <cellStyle name="Normal 3 4 2 2 4 2 3 3" xfId="20944" xr:uid="{00000000-0005-0000-0000-0000DA510000}"/>
    <cellStyle name="Normal 3 4 2 2 4 2 3 4" xfId="20945" xr:uid="{00000000-0005-0000-0000-0000DB510000}"/>
    <cellStyle name="Normal 3 4 2 2 4 2 4" xfId="20946" xr:uid="{00000000-0005-0000-0000-0000DC510000}"/>
    <cellStyle name="Normal 3 4 2 2 4 2 4 2" xfId="20947" xr:uid="{00000000-0005-0000-0000-0000DD510000}"/>
    <cellStyle name="Normal 3 4 2 2 4 2 4 2 2" xfId="20948" xr:uid="{00000000-0005-0000-0000-0000DE510000}"/>
    <cellStyle name="Normal 3 4 2 2 4 2 4 2 3" xfId="20949" xr:uid="{00000000-0005-0000-0000-0000DF510000}"/>
    <cellStyle name="Normal 3 4 2 2 4 2 4 3" xfId="20950" xr:uid="{00000000-0005-0000-0000-0000E0510000}"/>
    <cellStyle name="Normal 3 4 2 2 4 2 4 4" xfId="20951" xr:uid="{00000000-0005-0000-0000-0000E1510000}"/>
    <cellStyle name="Normal 3 4 2 2 4 2 5" xfId="20952" xr:uid="{00000000-0005-0000-0000-0000E2510000}"/>
    <cellStyle name="Normal 3 4 2 2 4 2 5 2" xfId="20953" xr:uid="{00000000-0005-0000-0000-0000E3510000}"/>
    <cellStyle name="Normal 3 4 2 2 4 2 5 2 2" xfId="20954" xr:uid="{00000000-0005-0000-0000-0000E4510000}"/>
    <cellStyle name="Normal 3 4 2 2 4 2 5 2 3" xfId="20955" xr:uid="{00000000-0005-0000-0000-0000E5510000}"/>
    <cellStyle name="Normal 3 4 2 2 4 2 5 3" xfId="20956" xr:uid="{00000000-0005-0000-0000-0000E6510000}"/>
    <cellStyle name="Normal 3 4 2 2 4 2 5 4" xfId="20957" xr:uid="{00000000-0005-0000-0000-0000E7510000}"/>
    <cellStyle name="Normal 3 4 2 2 4 2 6" xfId="20958" xr:uid="{00000000-0005-0000-0000-0000E8510000}"/>
    <cellStyle name="Normal 3 4 2 2 4 2 6 2" xfId="20959" xr:uid="{00000000-0005-0000-0000-0000E9510000}"/>
    <cellStyle name="Normal 3 4 2 2 4 2 6 3" xfId="20960" xr:uid="{00000000-0005-0000-0000-0000EA510000}"/>
    <cellStyle name="Normal 3 4 2 2 4 2 7" xfId="20961" xr:uid="{00000000-0005-0000-0000-0000EB510000}"/>
    <cellStyle name="Normal 3 4 2 2 4 2 7 2" xfId="20962" xr:uid="{00000000-0005-0000-0000-0000EC510000}"/>
    <cellStyle name="Normal 3 4 2 2 4 2 7 3" xfId="20963" xr:uid="{00000000-0005-0000-0000-0000ED510000}"/>
    <cellStyle name="Normal 3 4 2 2 4 2 8" xfId="20964" xr:uid="{00000000-0005-0000-0000-0000EE510000}"/>
    <cellStyle name="Normal 3 4 2 2 4 2 9" xfId="20965" xr:uid="{00000000-0005-0000-0000-0000EF510000}"/>
    <cellStyle name="Normal 3 4 2 2 4 3" xfId="20966" xr:uid="{00000000-0005-0000-0000-0000F0510000}"/>
    <cellStyle name="Normal 3 4 2 2 4 3 2" xfId="20967" xr:uid="{00000000-0005-0000-0000-0000F1510000}"/>
    <cellStyle name="Normal 3 4 2 2 4 3 2 2" xfId="20968" xr:uid="{00000000-0005-0000-0000-0000F2510000}"/>
    <cellStyle name="Normal 3 4 2 2 4 3 2 2 2" xfId="20969" xr:uid="{00000000-0005-0000-0000-0000F3510000}"/>
    <cellStyle name="Normal 3 4 2 2 4 3 2 2 3" xfId="20970" xr:uid="{00000000-0005-0000-0000-0000F4510000}"/>
    <cellStyle name="Normal 3 4 2 2 4 3 2 3" xfId="20971" xr:uid="{00000000-0005-0000-0000-0000F5510000}"/>
    <cellStyle name="Normal 3 4 2 2 4 3 2 4" xfId="20972" xr:uid="{00000000-0005-0000-0000-0000F6510000}"/>
    <cellStyle name="Normal 3 4 2 2 4 3 3" xfId="20973" xr:uid="{00000000-0005-0000-0000-0000F7510000}"/>
    <cellStyle name="Normal 3 4 2 2 4 3 3 2" xfId="20974" xr:uid="{00000000-0005-0000-0000-0000F8510000}"/>
    <cellStyle name="Normal 3 4 2 2 4 3 3 2 2" xfId="20975" xr:uid="{00000000-0005-0000-0000-0000F9510000}"/>
    <cellStyle name="Normal 3 4 2 2 4 3 3 2 3" xfId="20976" xr:uid="{00000000-0005-0000-0000-0000FA510000}"/>
    <cellStyle name="Normal 3 4 2 2 4 3 3 3" xfId="20977" xr:uid="{00000000-0005-0000-0000-0000FB510000}"/>
    <cellStyle name="Normal 3 4 2 2 4 3 3 4" xfId="20978" xr:uid="{00000000-0005-0000-0000-0000FC510000}"/>
    <cellStyle name="Normal 3 4 2 2 4 3 4" xfId="20979" xr:uid="{00000000-0005-0000-0000-0000FD510000}"/>
    <cellStyle name="Normal 3 4 2 2 4 3 4 2" xfId="20980" xr:uid="{00000000-0005-0000-0000-0000FE510000}"/>
    <cellStyle name="Normal 3 4 2 2 4 3 4 2 2" xfId="20981" xr:uid="{00000000-0005-0000-0000-0000FF510000}"/>
    <cellStyle name="Normal 3 4 2 2 4 3 4 2 3" xfId="20982" xr:uid="{00000000-0005-0000-0000-000000520000}"/>
    <cellStyle name="Normal 3 4 2 2 4 3 4 3" xfId="20983" xr:uid="{00000000-0005-0000-0000-000001520000}"/>
    <cellStyle name="Normal 3 4 2 2 4 3 4 4" xfId="20984" xr:uid="{00000000-0005-0000-0000-000002520000}"/>
    <cellStyle name="Normal 3 4 2 2 4 3 5" xfId="20985" xr:uid="{00000000-0005-0000-0000-000003520000}"/>
    <cellStyle name="Normal 3 4 2 2 4 3 5 2" xfId="20986" xr:uid="{00000000-0005-0000-0000-000004520000}"/>
    <cellStyle name="Normal 3 4 2 2 4 3 5 3" xfId="20987" xr:uid="{00000000-0005-0000-0000-000005520000}"/>
    <cellStyle name="Normal 3 4 2 2 4 3 6" xfId="20988" xr:uid="{00000000-0005-0000-0000-000006520000}"/>
    <cellStyle name="Normal 3 4 2 2 4 3 6 2" xfId="20989" xr:uid="{00000000-0005-0000-0000-000007520000}"/>
    <cellStyle name="Normal 3 4 2 2 4 3 6 3" xfId="20990" xr:uid="{00000000-0005-0000-0000-000008520000}"/>
    <cellStyle name="Normal 3 4 2 2 4 3 7" xfId="20991" xr:uid="{00000000-0005-0000-0000-000009520000}"/>
    <cellStyle name="Normal 3 4 2 2 4 3 8" xfId="20992" xr:uid="{00000000-0005-0000-0000-00000A520000}"/>
    <cellStyle name="Normal 3 4 2 2 4 3 9" xfId="20993" xr:uid="{00000000-0005-0000-0000-00000B520000}"/>
    <cellStyle name="Normal 3 4 2 2 4 4" xfId="20994" xr:uid="{00000000-0005-0000-0000-00000C520000}"/>
    <cellStyle name="Normal 3 4 2 2 4 4 2" xfId="20995" xr:uid="{00000000-0005-0000-0000-00000D520000}"/>
    <cellStyle name="Normal 3 4 2 2 4 4 2 2" xfId="20996" xr:uid="{00000000-0005-0000-0000-00000E520000}"/>
    <cellStyle name="Normal 3 4 2 2 4 4 2 3" xfId="20997" xr:uid="{00000000-0005-0000-0000-00000F520000}"/>
    <cellStyle name="Normal 3 4 2 2 4 4 3" xfId="20998" xr:uid="{00000000-0005-0000-0000-000010520000}"/>
    <cellStyle name="Normal 3 4 2 2 4 4 4" xfId="20999" xr:uid="{00000000-0005-0000-0000-000011520000}"/>
    <cellStyle name="Normal 3 4 2 2 4 5" xfId="21000" xr:uid="{00000000-0005-0000-0000-000012520000}"/>
    <cellStyle name="Normal 3 4 2 2 4 5 2" xfId="21001" xr:uid="{00000000-0005-0000-0000-000013520000}"/>
    <cellStyle name="Normal 3 4 2 2 4 5 2 2" xfId="21002" xr:uid="{00000000-0005-0000-0000-000014520000}"/>
    <cellStyle name="Normal 3 4 2 2 4 5 2 3" xfId="21003" xr:uid="{00000000-0005-0000-0000-000015520000}"/>
    <cellStyle name="Normal 3 4 2 2 4 5 3" xfId="21004" xr:uid="{00000000-0005-0000-0000-000016520000}"/>
    <cellStyle name="Normal 3 4 2 2 4 5 4" xfId="21005" xr:uid="{00000000-0005-0000-0000-000017520000}"/>
    <cellStyle name="Normal 3 4 2 2 4 6" xfId="21006" xr:uid="{00000000-0005-0000-0000-000018520000}"/>
    <cellStyle name="Normal 3 4 2 2 4 6 2" xfId="21007" xr:uid="{00000000-0005-0000-0000-000019520000}"/>
    <cellStyle name="Normal 3 4 2 2 4 6 2 2" xfId="21008" xr:uid="{00000000-0005-0000-0000-00001A520000}"/>
    <cellStyle name="Normal 3 4 2 2 4 6 2 3" xfId="21009" xr:uid="{00000000-0005-0000-0000-00001B520000}"/>
    <cellStyle name="Normal 3 4 2 2 4 6 3" xfId="21010" xr:uid="{00000000-0005-0000-0000-00001C520000}"/>
    <cellStyle name="Normal 3 4 2 2 4 6 4" xfId="21011" xr:uid="{00000000-0005-0000-0000-00001D520000}"/>
    <cellStyle name="Normal 3 4 2 2 4 7" xfId="21012" xr:uid="{00000000-0005-0000-0000-00001E520000}"/>
    <cellStyle name="Normal 3 4 2 2 4 7 2" xfId="21013" xr:uid="{00000000-0005-0000-0000-00001F520000}"/>
    <cellStyle name="Normal 3 4 2 2 4 7 3" xfId="21014" xr:uid="{00000000-0005-0000-0000-000020520000}"/>
    <cellStyle name="Normal 3 4 2 2 4 8" xfId="21015" xr:uid="{00000000-0005-0000-0000-000021520000}"/>
    <cellStyle name="Normal 3 4 2 2 4 8 2" xfId="21016" xr:uid="{00000000-0005-0000-0000-000022520000}"/>
    <cellStyle name="Normal 3 4 2 2 4 8 3" xfId="21017" xr:uid="{00000000-0005-0000-0000-000023520000}"/>
    <cellStyle name="Normal 3 4 2 2 4 9" xfId="21018" xr:uid="{00000000-0005-0000-0000-000024520000}"/>
    <cellStyle name="Normal 3 4 2 2 5" xfId="21019" xr:uid="{00000000-0005-0000-0000-000025520000}"/>
    <cellStyle name="Normal 3 4 2 2 5 10" xfId="21020" xr:uid="{00000000-0005-0000-0000-000026520000}"/>
    <cellStyle name="Normal 3 4 2 2 5 2" xfId="21021" xr:uid="{00000000-0005-0000-0000-000027520000}"/>
    <cellStyle name="Normal 3 4 2 2 5 2 2" xfId="21022" xr:uid="{00000000-0005-0000-0000-000028520000}"/>
    <cellStyle name="Normal 3 4 2 2 5 2 2 2" xfId="21023" xr:uid="{00000000-0005-0000-0000-000029520000}"/>
    <cellStyle name="Normal 3 4 2 2 5 2 2 3" xfId="21024" xr:uid="{00000000-0005-0000-0000-00002A520000}"/>
    <cellStyle name="Normal 3 4 2 2 5 2 3" xfId="21025" xr:uid="{00000000-0005-0000-0000-00002B520000}"/>
    <cellStyle name="Normal 3 4 2 2 5 2 4" xfId="21026" xr:uid="{00000000-0005-0000-0000-00002C520000}"/>
    <cellStyle name="Normal 3 4 2 2 5 3" xfId="21027" xr:uid="{00000000-0005-0000-0000-00002D520000}"/>
    <cellStyle name="Normal 3 4 2 2 5 3 2" xfId="21028" xr:uid="{00000000-0005-0000-0000-00002E520000}"/>
    <cellStyle name="Normal 3 4 2 2 5 3 2 2" xfId="21029" xr:uid="{00000000-0005-0000-0000-00002F520000}"/>
    <cellStyle name="Normal 3 4 2 2 5 3 2 3" xfId="21030" xr:uid="{00000000-0005-0000-0000-000030520000}"/>
    <cellStyle name="Normal 3 4 2 2 5 3 3" xfId="21031" xr:uid="{00000000-0005-0000-0000-000031520000}"/>
    <cellStyle name="Normal 3 4 2 2 5 3 4" xfId="21032" xr:uid="{00000000-0005-0000-0000-000032520000}"/>
    <cellStyle name="Normal 3 4 2 2 5 4" xfId="21033" xr:uid="{00000000-0005-0000-0000-000033520000}"/>
    <cellStyle name="Normal 3 4 2 2 5 4 2" xfId="21034" xr:uid="{00000000-0005-0000-0000-000034520000}"/>
    <cellStyle name="Normal 3 4 2 2 5 4 2 2" xfId="21035" xr:uid="{00000000-0005-0000-0000-000035520000}"/>
    <cellStyle name="Normal 3 4 2 2 5 4 2 3" xfId="21036" xr:uid="{00000000-0005-0000-0000-000036520000}"/>
    <cellStyle name="Normal 3 4 2 2 5 4 3" xfId="21037" xr:uid="{00000000-0005-0000-0000-000037520000}"/>
    <cellStyle name="Normal 3 4 2 2 5 4 4" xfId="21038" xr:uid="{00000000-0005-0000-0000-000038520000}"/>
    <cellStyle name="Normal 3 4 2 2 5 5" xfId="21039" xr:uid="{00000000-0005-0000-0000-000039520000}"/>
    <cellStyle name="Normal 3 4 2 2 5 5 2" xfId="21040" xr:uid="{00000000-0005-0000-0000-00003A520000}"/>
    <cellStyle name="Normal 3 4 2 2 5 5 2 2" xfId="21041" xr:uid="{00000000-0005-0000-0000-00003B520000}"/>
    <cellStyle name="Normal 3 4 2 2 5 5 2 3" xfId="21042" xr:uid="{00000000-0005-0000-0000-00003C520000}"/>
    <cellStyle name="Normal 3 4 2 2 5 5 3" xfId="21043" xr:uid="{00000000-0005-0000-0000-00003D520000}"/>
    <cellStyle name="Normal 3 4 2 2 5 5 4" xfId="21044" xr:uid="{00000000-0005-0000-0000-00003E520000}"/>
    <cellStyle name="Normal 3 4 2 2 5 6" xfId="21045" xr:uid="{00000000-0005-0000-0000-00003F520000}"/>
    <cellStyle name="Normal 3 4 2 2 5 6 2" xfId="21046" xr:uid="{00000000-0005-0000-0000-000040520000}"/>
    <cellStyle name="Normal 3 4 2 2 5 6 3" xfId="21047" xr:uid="{00000000-0005-0000-0000-000041520000}"/>
    <cellStyle name="Normal 3 4 2 2 5 7" xfId="21048" xr:uid="{00000000-0005-0000-0000-000042520000}"/>
    <cellStyle name="Normal 3 4 2 2 5 7 2" xfId="21049" xr:uid="{00000000-0005-0000-0000-000043520000}"/>
    <cellStyle name="Normal 3 4 2 2 5 7 3" xfId="21050" xr:uid="{00000000-0005-0000-0000-000044520000}"/>
    <cellStyle name="Normal 3 4 2 2 5 8" xfId="21051" xr:uid="{00000000-0005-0000-0000-000045520000}"/>
    <cellStyle name="Normal 3 4 2 2 5 9" xfId="21052" xr:uid="{00000000-0005-0000-0000-000046520000}"/>
    <cellStyle name="Normal 3 4 2 2 6" xfId="21053" xr:uid="{00000000-0005-0000-0000-000047520000}"/>
    <cellStyle name="Normal 3 4 2 2 6 2" xfId="21054" xr:uid="{00000000-0005-0000-0000-000048520000}"/>
    <cellStyle name="Normal 3 4 2 2 6 2 2" xfId="21055" xr:uid="{00000000-0005-0000-0000-000049520000}"/>
    <cellStyle name="Normal 3 4 2 2 6 2 2 2" xfId="21056" xr:uid="{00000000-0005-0000-0000-00004A520000}"/>
    <cellStyle name="Normal 3 4 2 2 6 2 2 3" xfId="21057" xr:uid="{00000000-0005-0000-0000-00004B520000}"/>
    <cellStyle name="Normal 3 4 2 2 6 2 3" xfId="21058" xr:uid="{00000000-0005-0000-0000-00004C520000}"/>
    <cellStyle name="Normal 3 4 2 2 6 2 4" xfId="21059" xr:uid="{00000000-0005-0000-0000-00004D520000}"/>
    <cellStyle name="Normal 3 4 2 2 6 3" xfId="21060" xr:uid="{00000000-0005-0000-0000-00004E520000}"/>
    <cellStyle name="Normal 3 4 2 2 6 3 2" xfId="21061" xr:uid="{00000000-0005-0000-0000-00004F520000}"/>
    <cellStyle name="Normal 3 4 2 2 6 3 2 2" xfId="21062" xr:uid="{00000000-0005-0000-0000-000050520000}"/>
    <cellStyle name="Normal 3 4 2 2 6 3 2 3" xfId="21063" xr:uid="{00000000-0005-0000-0000-000051520000}"/>
    <cellStyle name="Normal 3 4 2 2 6 3 3" xfId="21064" xr:uid="{00000000-0005-0000-0000-000052520000}"/>
    <cellStyle name="Normal 3 4 2 2 6 3 4" xfId="21065" xr:uid="{00000000-0005-0000-0000-000053520000}"/>
    <cellStyle name="Normal 3 4 2 2 6 4" xfId="21066" xr:uid="{00000000-0005-0000-0000-000054520000}"/>
    <cellStyle name="Normal 3 4 2 2 6 4 2" xfId="21067" xr:uid="{00000000-0005-0000-0000-000055520000}"/>
    <cellStyle name="Normal 3 4 2 2 6 4 2 2" xfId="21068" xr:uid="{00000000-0005-0000-0000-000056520000}"/>
    <cellStyle name="Normal 3 4 2 2 6 4 2 3" xfId="21069" xr:uid="{00000000-0005-0000-0000-000057520000}"/>
    <cellStyle name="Normal 3 4 2 2 6 4 3" xfId="21070" xr:uid="{00000000-0005-0000-0000-000058520000}"/>
    <cellStyle name="Normal 3 4 2 2 6 4 4" xfId="21071" xr:uid="{00000000-0005-0000-0000-000059520000}"/>
    <cellStyle name="Normal 3 4 2 2 6 5" xfId="21072" xr:uid="{00000000-0005-0000-0000-00005A520000}"/>
    <cellStyle name="Normal 3 4 2 2 6 5 2" xfId="21073" xr:uid="{00000000-0005-0000-0000-00005B520000}"/>
    <cellStyle name="Normal 3 4 2 2 6 5 3" xfId="21074" xr:uid="{00000000-0005-0000-0000-00005C520000}"/>
    <cellStyle name="Normal 3 4 2 2 6 6" xfId="21075" xr:uid="{00000000-0005-0000-0000-00005D520000}"/>
    <cellStyle name="Normal 3 4 2 2 6 6 2" xfId="21076" xr:uid="{00000000-0005-0000-0000-00005E520000}"/>
    <cellStyle name="Normal 3 4 2 2 6 6 3" xfId="21077" xr:uid="{00000000-0005-0000-0000-00005F520000}"/>
    <cellStyle name="Normal 3 4 2 2 6 7" xfId="21078" xr:uid="{00000000-0005-0000-0000-000060520000}"/>
    <cellStyle name="Normal 3 4 2 2 6 8" xfId="21079" xr:uid="{00000000-0005-0000-0000-000061520000}"/>
    <cellStyle name="Normal 3 4 2 2 6 9" xfId="21080" xr:uid="{00000000-0005-0000-0000-000062520000}"/>
    <cellStyle name="Normal 3 4 2 2 7" xfId="21081" xr:uid="{00000000-0005-0000-0000-000063520000}"/>
    <cellStyle name="Normal 3 4 2 2 7 2" xfId="21082" xr:uid="{00000000-0005-0000-0000-000064520000}"/>
    <cellStyle name="Normal 3 4 2 2 7 2 2" xfId="21083" xr:uid="{00000000-0005-0000-0000-000065520000}"/>
    <cellStyle name="Normal 3 4 2 2 7 2 3" xfId="21084" xr:uid="{00000000-0005-0000-0000-000066520000}"/>
    <cellStyle name="Normal 3 4 2 2 7 3" xfId="21085" xr:uid="{00000000-0005-0000-0000-000067520000}"/>
    <cellStyle name="Normal 3 4 2 2 7 4" xfId="21086" xr:uid="{00000000-0005-0000-0000-000068520000}"/>
    <cellStyle name="Normal 3 4 2 2 8" xfId="21087" xr:uid="{00000000-0005-0000-0000-000069520000}"/>
    <cellStyle name="Normal 3 4 2 2 8 2" xfId="21088" xr:uid="{00000000-0005-0000-0000-00006A520000}"/>
    <cellStyle name="Normal 3 4 2 2 8 2 2" xfId="21089" xr:uid="{00000000-0005-0000-0000-00006B520000}"/>
    <cellStyle name="Normal 3 4 2 2 8 2 3" xfId="21090" xr:uid="{00000000-0005-0000-0000-00006C520000}"/>
    <cellStyle name="Normal 3 4 2 2 8 3" xfId="21091" xr:uid="{00000000-0005-0000-0000-00006D520000}"/>
    <cellStyle name="Normal 3 4 2 2 8 4" xfId="21092" xr:uid="{00000000-0005-0000-0000-00006E520000}"/>
    <cellStyle name="Normal 3 4 2 2 9" xfId="21093" xr:uid="{00000000-0005-0000-0000-00006F520000}"/>
    <cellStyle name="Normal 3 4 2 2 9 2" xfId="21094" xr:uid="{00000000-0005-0000-0000-000070520000}"/>
    <cellStyle name="Normal 3 4 2 2 9 2 2" xfId="21095" xr:uid="{00000000-0005-0000-0000-000071520000}"/>
    <cellStyle name="Normal 3 4 2 2 9 2 3" xfId="21096" xr:uid="{00000000-0005-0000-0000-000072520000}"/>
    <cellStyle name="Normal 3 4 2 2 9 3" xfId="21097" xr:uid="{00000000-0005-0000-0000-000073520000}"/>
    <cellStyle name="Normal 3 4 2 2 9 4" xfId="21098" xr:uid="{00000000-0005-0000-0000-000074520000}"/>
    <cellStyle name="Normal 3 4 2 3" xfId="21099" xr:uid="{00000000-0005-0000-0000-000075520000}"/>
    <cellStyle name="Normal 3 4 2 3 10" xfId="21100" xr:uid="{00000000-0005-0000-0000-000076520000}"/>
    <cellStyle name="Normal 3 4 2 3 10 2" xfId="21101" xr:uid="{00000000-0005-0000-0000-000077520000}"/>
    <cellStyle name="Normal 3 4 2 3 10 3" xfId="21102" xr:uid="{00000000-0005-0000-0000-000078520000}"/>
    <cellStyle name="Normal 3 4 2 3 11" xfId="21103" xr:uid="{00000000-0005-0000-0000-000079520000}"/>
    <cellStyle name="Normal 3 4 2 3 12" xfId="21104" xr:uid="{00000000-0005-0000-0000-00007A520000}"/>
    <cellStyle name="Normal 3 4 2 3 13" xfId="21105" xr:uid="{00000000-0005-0000-0000-00007B520000}"/>
    <cellStyle name="Normal 3 4 2 3 2" xfId="21106" xr:uid="{00000000-0005-0000-0000-00007C520000}"/>
    <cellStyle name="Normal 3 4 2 3 2 10" xfId="21107" xr:uid="{00000000-0005-0000-0000-00007D520000}"/>
    <cellStyle name="Normal 3 4 2 3 2 11" xfId="21108" xr:uid="{00000000-0005-0000-0000-00007E520000}"/>
    <cellStyle name="Normal 3 4 2 3 2 2" xfId="21109" xr:uid="{00000000-0005-0000-0000-00007F520000}"/>
    <cellStyle name="Normal 3 4 2 3 2 2 10" xfId="21110" xr:uid="{00000000-0005-0000-0000-000080520000}"/>
    <cellStyle name="Normal 3 4 2 3 2 2 2" xfId="21111" xr:uid="{00000000-0005-0000-0000-000081520000}"/>
    <cellStyle name="Normal 3 4 2 3 2 2 2 2" xfId="21112" xr:uid="{00000000-0005-0000-0000-000082520000}"/>
    <cellStyle name="Normal 3 4 2 3 2 2 2 2 2" xfId="21113" xr:uid="{00000000-0005-0000-0000-000083520000}"/>
    <cellStyle name="Normal 3 4 2 3 2 2 2 2 3" xfId="21114" xr:uid="{00000000-0005-0000-0000-000084520000}"/>
    <cellStyle name="Normal 3 4 2 3 2 2 2 3" xfId="21115" xr:uid="{00000000-0005-0000-0000-000085520000}"/>
    <cellStyle name="Normal 3 4 2 3 2 2 2 4" xfId="21116" xr:uid="{00000000-0005-0000-0000-000086520000}"/>
    <cellStyle name="Normal 3 4 2 3 2 2 3" xfId="21117" xr:uid="{00000000-0005-0000-0000-000087520000}"/>
    <cellStyle name="Normal 3 4 2 3 2 2 3 2" xfId="21118" xr:uid="{00000000-0005-0000-0000-000088520000}"/>
    <cellStyle name="Normal 3 4 2 3 2 2 3 2 2" xfId="21119" xr:uid="{00000000-0005-0000-0000-000089520000}"/>
    <cellStyle name="Normal 3 4 2 3 2 2 3 2 3" xfId="21120" xr:uid="{00000000-0005-0000-0000-00008A520000}"/>
    <cellStyle name="Normal 3 4 2 3 2 2 3 3" xfId="21121" xr:uid="{00000000-0005-0000-0000-00008B520000}"/>
    <cellStyle name="Normal 3 4 2 3 2 2 3 4" xfId="21122" xr:uid="{00000000-0005-0000-0000-00008C520000}"/>
    <cellStyle name="Normal 3 4 2 3 2 2 4" xfId="21123" xr:uid="{00000000-0005-0000-0000-00008D520000}"/>
    <cellStyle name="Normal 3 4 2 3 2 2 4 2" xfId="21124" xr:uid="{00000000-0005-0000-0000-00008E520000}"/>
    <cellStyle name="Normal 3 4 2 3 2 2 4 2 2" xfId="21125" xr:uid="{00000000-0005-0000-0000-00008F520000}"/>
    <cellStyle name="Normal 3 4 2 3 2 2 4 2 3" xfId="21126" xr:uid="{00000000-0005-0000-0000-000090520000}"/>
    <cellStyle name="Normal 3 4 2 3 2 2 4 3" xfId="21127" xr:uid="{00000000-0005-0000-0000-000091520000}"/>
    <cellStyle name="Normal 3 4 2 3 2 2 4 4" xfId="21128" xr:uid="{00000000-0005-0000-0000-000092520000}"/>
    <cellStyle name="Normal 3 4 2 3 2 2 5" xfId="21129" xr:uid="{00000000-0005-0000-0000-000093520000}"/>
    <cellStyle name="Normal 3 4 2 3 2 2 5 2" xfId="21130" xr:uid="{00000000-0005-0000-0000-000094520000}"/>
    <cellStyle name="Normal 3 4 2 3 2 2 5 2 2" xfId="21131" xr:uid="{00000000-0005-0000-0000-000095520000}"/>
    <cellStyle name="Normal 3 4 2 3 2 2 5 2 3" xfId="21132" xr:uid="{00000000-0005-0000-0000-000096520000}"/>
    <cellStyle name="Normal 3 4 2 3 2 2 5 3" xfId="21133" xr:uid="{00000000-0005-0000-0000-000097520000}"/>
    <cellStyle name="Normal 3 4 2 3 2 2 5 4" xfId="21134" xr:uid="{00000000-0005-0000-0000-000098520000}"/>
    <cellStyle name="Normal 3 4 2 3 2 2 6" xfId="21135" xr:uid="{00000000-0005-0000-0000-000099520000}"/>
    <cellStyle name="Normal 3 4 2 3 2 2 6 2" xfId="21136" xr:uid="{00000000-0005-0000-0000-00009A520000}"/>
    <cellStyle name="Normal 3 4 2 3 2 2 6 3" xfId="21137" xr:uid="{00000000-0005-0000-0000-00009B520000}"/>
    <cellStyle name="Normal 3 4 2 3 2 2 7" xfId="21138" xr:uid="{00000000-0005-0000-0000-00009C520000}"/>
    <cellStyle name="Normal 3 4 2 3 2 2 7 2" xfId="21139" xr:uid="{00000000-0005-0000-0000-00009D520000}"/>
    <cellStyle name="Normal 3 4 2 3 2 2 7 3" xfId="21140" xr:uid="{00000000-0005-0000-0000-00009E520000}"/>
    <cellStyle name="Normal 3 4 2 3 2 2 8" xfId="21141" xr:uid="{00000000-0005-0000-0000-00009F520000}"/>
    <cellStyle name="Normal 3 4 2 3 2 2 9" xfId="21142" xr:uid="{00000000-0005-0000-0000-0000A0520000}"/>
    <cellStyle name="Normal 3 4 2 3 2 3" xfId="21143" xr:uid="{00000000-0005-0000-0000-0000A1520000}"/>
    <cellStyle name="Normal 3 4 2 3 2 3 2" xfId="21144" xr:uid="{00000000-0005-0000-0000-0000A2520000}"/>
    <cellStyle name="Normal 3 4 2 3 2 3 2 2" xfId="21145" xr:uid="{00000000-0005-0000-0000-0000A3520000}"/>
    <cellStyle name="Normal 3 4 2 3 2 3 2 2 2" xfId="21146" xr:uid="{00000000-0005-0000-0000-0000A4520000}"/>
    <cellStyle name="Normal 3 4 2 3 2 3 2 2 3" xfId="21147" xr:uid="{00000000-0005-0000-0000-0000A5520000}"/>
    <cellStyle name="Normal 3 4 2 3 2 3 2 3" xfId="21148" xr:uid="{00000000-0005-0000-0000-0000A6520000}"/>
    <cellStyle name="Normal 3 4 2 3 2 3 2 4" xfId="21149" xr:uid="{00000000-0005-0000-0000-0000A7520000}"/>
    <cellStyle name="Normal 3 4 2 3 2 3 3" xfId="21150" xr:uid="{00000000-0005-0000-0000-0000A8520000}"/>
    <cellStyle name="Normal 3 4 2 3 2 3 3 2" xfId="21151" xr:uid="{00000000-0005-0000-0000-0000A9520000}"/>
    <cellStyle name="Normal 3 4 2 3 2 3 3 2 2" xfId="21152" xr:uid="{00000000-0005-0000-0000-0000AA520000}"/>
    <cellStyle name="Normal 3 4 2 3 2 3 3 2 3" xfId="21153" xr:uid="{00000000-0005-0000-0000-0000AB520000}"/>
    <cellStyle name="Normal 3 4 2 3 2 3 3 3" xfId="21154" xr:uid="{00000000-0005-0000-0000-0000AC520000}"/>
    <cellStyle name="Normal 3 4 2 3 2 3 3 4" xfId="21155" xr:uid="{00000000-0005-0000-0000-0000AD520000}"/>
    <cellStyle name="Normal 3 4 2 3 2 3 4" xfId="21156" xr:uid="{00000000-0005-0000-0000-0000AE520000}"/>
    <cellStyle name="Normal 3 4 2 3 2 3 4 2" xfId="21157" xr:uid="{00000000-0005-0000-0000-0000AF520000}"/>
    <cellStyle name="Normal 3 4 2 3 2 3 4 2 2" xfId="21158" xr:uid="{00000000-0005-0000-0000-0000B0520000}"/>
    <cellStyle name="Normal 3 4 2 3 2 3 4 2 3" xfId="21159" xr:uid="{00000000-0005-0000-0000-0000B1520000}"/>
    <cellStyle name="Normal 3 4 2 3 2 3 4 3" xfId="21160" xr:uid="{00000000-0005-0000-0000-0000B2520000}"/>
    <cellStyle name="Normal 3 4 2 3 2 3 4 4" xfId="21161" xr:uid="{00000000-0005-0000-0000-0000B3520000}"/>
    <cellStyle name="Normal 3 4 2 3 2 3 5" xfId="21162" xr:uid="{00000000-0005-0000-0000-0000B4520000}"/>
    <cellStyle name="Normal 3 4 2 3 2 3 5 2" xfId="21163" xr:uid="{00000000-0005-0000-0000-0000B5520000}"/>
    <cellStyle name="Normal 3 4 2 3 2 3 5 3" xfId="21164" xr:uid="{00000000-0005-0000-0000-0000B6520000}"/>
    <cellStyle name="Normal 3 4 2 3 2 3 6" xfId="21165" xr:uid="{00000000-0005-0000-0000-0000B7520000}"/>
    <cellStyle name="Normal 3 4 2 3 2 3 6 2" xfId="21166" xr:uid="{00000000-0005-0000-0000-0000B8520000}"/>
    <cellStyle name="Normal 3 4 2 3 2 3 6 3" xfId="21167" xr:uid="{00000000-0005-0000-0000-0000B9520000}"/>
    <cellStyle name="Normal 3 4 2 3 2 3 7" xfId="21168" xr:uid="{00000000-0005-0000-0000-0000BA520000}"/>
    <cellStyle name="Normal 3 4 2 3 2 3 8" xfId="21169" xr:uid="{00000000-0005-0000-0000-0000BB520000}"/>
    <cellStyle name="Normal 3 4 2 3 2 3 9" xfId="21170" xr:uid="{00000000-0005-0000-0000-0000BC520000}"/>
    <cellStyle name="Normal 3 4 2 3 2 4" xfId="21171" xr:uid="{00000000-0005-0000-0000-0000BD520000}"/>
    <cellStyle name="Normal 3 4 2 3 2 4 2" xfId="21172" xr:uid="{00000000-0005-0000-0000-0000BE520000}"/>
    <cellStyle name="Normal 3 4 2 3 2 4 2 2" xfId="21173" xr:uid="{00000000-0005-0000-0000-0000BF520000}"/>
    <cellStyle name="Normal 3 4 2 3 2 4 2 3" xfId="21174" xr:uid="{00000000-0005-0000-0000-0000C0520000}"/>
    <cellStyle name="Normal 3 4 2 3 2 4 3" xfId="21175" xr:uid="{00000000-0005-0000-0000-0000C1520000}"/>
    <cellStyle name="Normal 3 4 2 3 2 4 4" xfId="21176" xr:uid="{00000000-0005-0000-0000-0000C2520000}"/>
    <cellStyle name="Normal 3 4 2 3 2 5" xfId="21177" xr:uid="{00000000-0005-0000-0000-0000C3520000}"/>
    <cellStyle name="Normal 3 4 2 3 2 5 2" xfId="21178" xr:uid="{00000000-0005-0000-0000-0000C4520000}"/>
    <cellStyle name="Normal 3 4 2 3 2 5 2 2" xfId="21179" xr:uid="{00000000-0005-0000-0000-0000C5520000}"/>
    <cellStyle name="Normal 3 4 2 3 2 5 2 3" xfId="21180" xr:uid="{00000000-0005-0000-0000-0000C6520000}"/>
    <cellStyle name="Normal 3 4 2 3 2 5 3" xfId="21181" xr:uid="{00000000-0005-0000-0000-0000C7520000}"/>
    <cellStyle name="Normal 3 4 2 3 2 5 4" xfId="21182" xr:uid="{00000000-0005-0000-0000-0000C8520000}"/>
    <cellStyle name="Normal 3 4 2 3 2 6" xfId="21183" xr:uid="{00000000-0005-0000-0000-0000C9520000}"/>
    <cellStyle name="Normal 3 4 2 3 2 6 2" xfId="21184" xr:uid="{00000000-0005-0000-0000-0000CA520000}"/>
    <cellStyle name="Normal 3 4 2 3 2 6 2 2" xfId="21185" xr:uid="{00000000-0005-0000-0000-0000CB520000}"/>
    <cellStyle name="Normal 3 4 2 3 2 6 2 3" xfId="21186" xr:uid="{00000000-0005-0000-0000-0000CC520000}"/>
    <cellStyle name="Normal 3 4 2 3 2 6 3" xfId="21187" xr:uid="{00000000-0005-0000-0000-0000CD520000}"/>
    <cellStyle name="Normal 3 4 2 3 2 6 4" xfId="21188" xr:uid="{00000000-0005-0000-0000-0000CE520000}"/>
    <cellStyle name="Normal 3 4 2 3 2 7" xfId="21189" xr:uid="{00000000-0005-0000-0000-0000CF520000}"/>
    <cellStyle name="Normal 3 4 2 3 2 7 2" xfId="21190" xr:uid="{00000000-0005-0000-0000-0000D0520000}"/>
    <cellStyle name="Normal 3 4 2 3 2 7 3" xfId="21191" xr:uid="{00000000-0005-0000-0000-0000D1520000}"/>
    <cellStyle name="Normal 3 4 2 3 2 8" xfId="21192" xr:uid="{00000000-0005-0000-0000-0000D2520000}"/>
    <cellStyle name="Normal 3 4 2 3 2 8 2" xfId="21193" xr:uid="{00000000-0005-0000-0000-0000D3520000}"/>
    <cellStyle name="Normal 3 4 2 3 2 8 3" xfId="21194" xr:uid="{00000000-0005-0000-0000-0000D4520000}"/>
    <cellStyle name="Normal 3 4 2 3 2 9" xfId="21195" xr:uid="{00000000-0005-0000-0000-0000D5520000}"/>
    <cellStyle name="Normal 3 4 2 3 3" xfId="21196" xr:uid="{00000000-0005-0000-0000-0000D6520000}"/>
    <cellStyle name="Normal 3 4 2 3 3 10" xfId="21197" xr:uid="{00000000-0005-0000-0000-0000D7520000}"/>
    <cellStyle name="Normal 3 4 2 3 3 11" xfId="21198" xr:uid="{00000000-0005-0000-0000-0000D8520000}"/>
    <cellStyle name="Normal 3 4 2 3 3 2" xfId="21199" xr:uid="{00000000-0005-0000-0000-0000D9520000}"/>
    <cellStyle name="Normal 3 4 2 3 3 2 10" xfId="21200" xr:uid="{00000000-0005-0000-0000-0000DA520000}"/>
    <cellStyle name="Normal 3 4 2 3 3 2 2" xfId="21201" xr:uid="{00000000-0005-0000-0000-0000DB520000}"/>
    <cellStyle name="Normal 3 4 2 3 3 2 2 2" xfId="21202" xr:uid="{00000000-0005-0000-0000-0000DC520000}"/>
    <cellStyle name="Normal 3 4 2 3 3 2 2 2 2" xfId="21203" xr:uid="{00000000-0005-0000-0000-0000DD520000}"/>
    <cellStyle name="Normal 3 4 2 3 3 2 2 2 3" xfId="21204" xr:uid="{00000000-0005-0000-0000-0000DE520000}"/>
    <cellStyle name="Normal 3 4 2 3 3 2 2 3" xfId="21205" xr:uid="{00000000-0005-0000-0000-0000DF520000}"/>
    <cellStyle name="Normal 3 4 2 3 3 2 2 4" xfId="21206" xr:uid="{00000000-0005-0000-0000-0000E0520000}"/>
    <cellStyle name="Normal 3 4 2 3 3 2 3" xfId="21207" xr:uid="{00000000-0005-0000-0000-0000E1520000}"/>
    <cellStyle name="Normal 3 4 2 3 3 2 3 2" xfId="21208" xr:uid="{00000000-0005-0000-0000-0000E2520000}"/>
    <cellStyle name="Normal 3 4 2 3 3 2 3 2 2" xfId="21209" xr:uid="{00000000-0005-0000-0000-0000E3520000}"/>
    <cellStyle name="Normal 3 4 2 3 3 2 3 2 3" xfId="21210" xr:uid="{00000000-0005-0000-0000-0000E4520000}"/>
    <cellStyle name="Normal 3 4 2 3 3 2 3 3" xfId="21211" xr:uid="{00000000-0005-0000-0000-0000E5520000}"/>
    <cellStyle name="Normal 3 4 2 3 3 2 3 4" xfId="21212" xr:uid="{00000000-0005-0000-0000-0000E6520000}"/>
    <cellStyle name="Normal 3 4 2 3 3 2 4" xfId="21213" xr:uid="{00000000-0005-0000-0000-0000E7520000}"/>
    <cellStyle name="Normal 3 4 2 3 3 2 4 2" xfId="21214" xr:uid="{00000000-0005-0000-0000-0000E8520000}"/>
    <cellStyle name="Normal 3 4 2 3 3 2 4 2 2" xfId="21215" xr:uid="{00000000-0005-0000-0000-0000E9520000}"/>
    <cellStyle name="Normal 3 4 2 3 3 2 4 2 3" xfId="21216" xr:uid="{00000000-0005-0000-0000-0000EA520000}"/>
    <cellStyle name="Normal 3 4 2 3 3 2 4 3" xfId="21217" xr:uid="{00000000-0005-0000-0000-0000EB520000}"/>
    <cellStyle name="Normal 3 4 2 3 3 2 4 4" xfId="21218" xr:uid="{00000000-0005-0000-0000-0000EC520000}"/>
    <cellStyle name="Normal 3 4 2 3 3 2 5" xfId="21219" xr:uid="{00000000-0005-0000-0000-0000ED520000}"/>
    <cellStyle name="Normal 3 4 2 3 3 2 5 2" xfId="21220" xr:uid="{00000000-0005-0000-0000-0000EE520000}"/>
    <cellStyle name="Normal 3 4 2 3 3 2 5 2 2" xfId="21221" xr:uid="{00000000-0005-0000-0000-0000EF520000}"/>
    <cellStyle name="Normal 3 4 2 3 3 2 5 2 3" xfId="21222" xr:uid="{00000000-0005-0000-0000-0000F0520000}"/>
    <cellStyle name="Normal 3 4 2 3 3 2 5 3" xfId="21223" xr:uid="{00000000-0005-0000-0000-0000F1520000}"/>
    <cellStyle name="Normal 3 4 2 3 3 2 5 4" xfId="21224" xr:uid="{00000000-0005-0000-0000-0000F2520000}"/>
    <cellStyle name="Normal 3 4 2 3 3 2 6" xfId="21225" xr:uid="{00000000-0005-0000-0000-0000F3520000}"/>
    <cellStyle name="Normal 3 4 2 3 3 2 6 2" xfId="21226" xr:uid="{00000000-0005-0000-0000-0000F4520000}"/>
    <cellStyle name="Normal 3 4 2 3 3 2 6 3" xfId="21227" xr:uid="{00000000-0005-0000-0000-0000F5520000}"/>
    <cellStyle name="Normal 3 4 2 3 3 2 7" xfId="21228" xr:uid="{00000000-0005-0000-0000-0000F6520000}"/>
    <cellStyle name="Normal 3 4 2 3 3 2 7 2" xfId="21229" xr:uid="{00000000-0005-0000-0000-0000F7520000}"/>
    <cellStyle name="Normal 3 4 2 3 3 2 7 3" xfId="21230" xr:uid="{00000000-0005-0000-0000-0000F8520000}"/>
    <cellStyle name="Normal 3 4 2 3 3 2 8" xfId="21231" xr:uid="{00000000-0005-0000-0000-0000F9520000}"/>
    <cellStyle name="Normal 3 4 2 3 3 2 9" xfId="21232" xr:uid="{00000000-0005-0000-0000-0000FA520000}"/>
    <cellStyle name="Normal 3 4 2 3 3 3" xfId="21233" xr:uid="{00000000-0005-0000-0000-0000FB520000}"/>
    <cellStyle name="Normal 3 4 2 3 3 3 2" xfId="21234" xr:uid="{00000000-0005-0000-0000-0000FC520000}"/>
    <cellStyle name="Normal 3 4 2 3 3 3 2 2" xfId="21235" xr:uid="{00000000-0005-0000-0000-0000FD520000}"/>
    <cellStyle name="Normal 3 4 2 3 3 3 2 2 2" xfId="21236" xr:uid="{00000000-0005-0000-0000-0000FE520000}"/>
    <cellStyle name="Normal 3 4 2 3 3 3 2 2 3" xfId="21237" xr:uid="{00000000-0005-0000-0000-0000FF520000}"/>
    <cellStyle name="Normal 3 4 2 3 3 3 2 3" xfId="21238" xr:uid="{00000000-0005-0000-0000-000000530000}"/>
    <cellStyle name="Normal 3 4 2 3 3 3 2 4" xfId="21239" xr:uid="{00000000-0005-0000-0000-000001530000}"/>
    <cellStyle name="Normal 3 4 2 3 3 3 3" xfId="21240" xr:uid="{00000000-0005-0000-0000-000002530000}"/>
    <cellStyle name="Normal 3 4 2 3 3 3 3 2" xfId="21241" xr:uid="{00000000-0005-0000-0000-000003530000}"/>
    <cellStyle name="Normal 3 4 2 3 3 3 3 2 2" xfId="21242" xr:uid="{00000000-0005-0000-0000-000004530000}"/>
    <cellStyle name="Normal 3 4 2 3 3 3 3 2 3" xfId="21243" xr:uid="{00000000-0005-0000-0000-000005530000}"/>
    <cellStyle name="Normal 3 4 2 3 3 3 3 3" xfId="21244" xr:uid="{00000000-0005-0000-0000-000006530000}"/>
    <cellStyle name="Normal 3 4 2 3 3 3 3 4" xfId="21245" xr:uid="{00000000-0005-0000-0000-000007530000}"/>
    <cellStyle name="Normal 3 4 2 3 3 3 4" xfId="21246" xr:uid="{00000000-0005-0000-0000-000008530000}"/>
    <cellStyle name="Normal 3 4 2 3 3 3 4 2" xfId="21247" xr:uid="{00000000-0005-0000-0000-000009530000}"/>
    <cellStyle name="Normal 3 4 2 3 3 3 4 2 2" xfId="21248" xr:uid="{00000000-0005-0000-0000-00000A530000}"/>
    <cellStyle name="Normal 3 4 2 3 3 3 4 2 3" xfId="21249" xr:uid="{00000000-0005-0000-0000-00000B530000}"/>
    <cellStyle name="Normal 3 4 2 3 3 3 4 3" xfId="21250" xr:uid="{00000000-0005-0000-0000-00000C530000}"/>
    <cellStyle name="Normal 3 4 2 3 3 3 4 4" xfId="21251" xr:uid="{00000000-0005-0000-0000-00000D530000}"/>
    <cellStyle name="Normal 3 4 2 3 3 3 5" xfId="21252" xr:uid="{00000000-0005-0000-0000-00000E530000}"/>
    <cellStyle name="Normal 3 4 2 3 3 3 5 2" xfId="21253" xr:uid="{00000000-0005-0000-0000-00000F530000}"/>
    <cellStyle name="Normal 3 4 2 3 3 3 5 3" xfId="21254" xr:uid="{00000000-0005-0000-0000-000010530000}"/>
    <cellStyle name="Normal 3 4 2 3 3 3 6" xfId="21255" xr:uid="{00000000-0005-0000-0000-000011530000}"/>
    <cellStyle name="Normal 3 4 2 3 3 3 6 2" xfId="21256" xr:uid="{00000000-0005-0000-0000-000012530000}"/>
    <cellStyle name="Normal 3 4 2 3 3 3 6 3" xfId="21257" xr:uid="{00000000-0005-0000-0000-000013530000}"/>
    <cellStyle name="Normal 3 4 2 3 3 3 7" xfId="21258" xr:uid="{00000000-0005-0000-0000-000014530000}"/>
    <cellStyle name="Normal 3 4 2 3 3 3 8" xfId="21259" xr:uid="{00000000-0005-0000-0000-000015530000}"/>
    <cellStyle name="Normal 3 4 2 3 3 3 9" xfId="21260" xr:uid="{00000000-0005-0000-0000-000016530000}"/>
    <cellStyle name="Normal 3 4 2 3 3 4" xfId="21261" xr:uid="{00000000-0005-0000-0000-000017530000}"/>
    <cellStyle name="Normal 3 4 2 3 3 4 2" xfId="21262" xr:uid="{00000000-0005-0000-0000-000018530000}"/>
    <cellStyle name="Normal 3 4 2 3 3 4 2 2" xfId="21263" xr:uid="{00000000-0005-0000-0000-000019530000}"/>
    <cellStyle name="Normal 3 4 2 3 3 4 2 3" xfId="21264" xr:uid="{00000000-0005-0000-0000-00001A530000}"/>
    <cellStyle name="Normal 3 4 2 3 3 4 3" xfId="21265" xr:uid="{00000000-0005-0000-0000-00001B530000}"/>
    <cellStyle name="Normal 3 4 2 3 3 4 4" xfId="21266" xr:uid="{00000000-0005-0000-0000-00001C530000}"/>
    <cellStyle name="Normal 3 4 2 3 3 5" xfId="21267" xr:uid="{00000000-0005-0000-0000-00001D530000}"/>
    <cellStyle name="Normal 3 4 2 3 3 5 2" xfId="21268" xr:uid="{00000000-0005-0000-0000-00001E530000}"/>
    <cellStyle name="Normal 3 4 2 3 3 5 2 2" xfId="21269" xr:uid="{00000000-0005-0000-0000-00001F530000}"/>
    <cellStyle name="Normal 3 4 2 3 3 5 2 3" xfId="21270" xr:uid="{00000000-0005-0000-0000-000020530000}"/>
    <cellStyle name="Normal 3 4 2 3 3 5 3" xfId="21271" xr:uid="{00000000-0005-0000-0000-000021530000}"/>
    <cellStyle name="Normal 3 4 2 3 3 5 4" xfId="21272" xr:uid="{00000000-0005-0000-0000-000022530000}"/>
    <cellStyle name="Normal 3 4 2 3 3 6" xfId="21273" xr:uid="{00000000-0005-0000-0000-000023530000}"/>
    <cellStyle name="Normal 3 4 2 3 3 6 2" xfId="21274" xr:uid="{00000000-0005-0000-0000-000024530000}"/>
    <cellStyle name="Normal 3 4 2 3 3 6 2 2" xfId="21275" xr:uid="{00000000-0005-0000-0000-000025530000}"/>
    <cellStyle name="Normal 3 4 2 3 3 6 2 3" xfId="21276" xr:uid="{00000000-0005-0000-0000-000026530000}"/>
    <cellStyle name="Normal 3 4 2 3 3 6 3" xfId="21277" xr:uid="{00000000-0005-0000-0000-000027530000}"/>
    <cellStyle name="Normal 3 4 2 3 3 6 4" xfId="21278" xr:uid="{00000000-0005-0000-0000-000028530000}"/>
    <cellStyle name="Normal 3 4 2 3 3 7" xfId="21279" xr:uid="{00000000-0005-0000-0000-000029530000}"/>
    <cellStyle name="Normal 3 4 2 3 3 7 2" xfId="21280" xr:uid="{00000000-0005-0000-0000-00002A530000}"/>
    <cellStyle name="Normal 3 4 2 3 3 7 3" xfId="21281" xr:uid="{00000000-0005-0000-0000-00002B530000}"/>
    <cellStyle name="Normal 3 4 2 3 3 8" xfId="21282" xr:uid="{00000000-0005-0000-0000-00002C530000}"/>
    <cellStyle name="Normal 3 4 2 3 3 8 2" xfId="21283" xr:uid="{00000000-0005-0000-0000-00002D530000}"/>
    <cellStyle name="Normal 3 4 2 3 3 8 3" xfId="21284" xr:uid="{00000000-0005-0000-0000-00002E530000}"/>
    <cellStyle name="Normal 3 4 2 3 3 9" xfId="21285" xr:uid="{00000000-0005-0000-0000-00002F530000}"/>
    <cellStyle name="Normal 3 4 2 3 4" xfId="21286" xr:uid="{00000000-0005-0000-0000-000030530000}"/>
    <cellStyle name="Normal 3 4 2 3 4 10" xfId="21287" xr:uid="{00000000-0005-0000-0000-000031530000}"/>
    <cellStyle name="Normal 3 4 2 3 4 2" xfId="21288" xr:uid="{00000000-0005-0000-0000-000032530000}"/>
    <cellStyle name="Normal 3 4 2 3 4 2 2" xfId="21289" xr:uid="{00000000-0005-0000-0000-000033530000}"/>
    <cellStyle name="Normal 3 4 2 3 4 2 2 2" xfId="21290" xr:uid="{00000000-0005-0000-0000-000034530000}"/>
    <cellStyle name="Normal 3 4 2 3 4 2 2 3" xfId="21291" xr:uid="{00000000-0005-0000-0000-000035530000}"/>
    <cellStyle name="Normal 3 4 2 3 4 2 3" xfId="21292" xr:uid="{00000000-0005-0000-0000-000036530000}"/>
    <cellStyle name="Normal 3 4 2 3 4 2 4" xfId="21293" xr:uid="{00000000-0005-0000-0000-000037530000}"/>
    <cellStyle name="Normal 3 4 2 3 4 3" xfId="21294" xr:uid="{00000000-0005-0000-0000-000038530000}"/>
    <cellStyle name="Normal 3 4 2 3 4 3 2" xfId="21295" xr:uid="{00000000-0005-0000-0000-000039530000}"/>
    <cellStyle name="Normal 3 4 2 3 4 3 2 2" xfId="21296" xr:uid="{00000000-0005-0000-0000-00003A530000}"/>
    <cellStyle name="Normal 3 4 2 3 4 3 2 3" xfId="21297" xr:uid="{00000000-0005-0000-0000-00003B530000}"/>
    <cellStyle name="Normal 3 4 2 3 4 3 3" xfId="21298" xr:uid="{00000000-0005-0000-0000-00003C530000}"/>
    <cellStyle name="Normal 3 4 2 3 4 3 4" xfId="21299" xr:uid="{00000000-0005-0000-0000-00003D530000}"/>
    <cellStyle name="Normal 3 4 2 3 4 4" xfId="21300" xr:uid="{00000000-0005-0000-0000-00003E530000}"/>
    <cellStyle name="Normal 3 4 2 3 4 4 2" xfId="21301" xr:uid="{00000000-0005-0000-0000-00003F530000}"/>
    <cellStyle name="Normal 3 4 2 3 4 4 2 2" xfId="21302" xr:uid="{00000000-0005-0000-0000-000040530000}"/>
    <cellStyle name="Normal 3 4 2 3 4 4 2 3" xfId="21303" xr:uid="{00000000-0005-0000-0000-000041530000}"/>
    <cellStyle name="Normal 3 4 2 3 4 4 3" xfId="21304" xr:uid="{00000000-0005-0000-0000-000042530000}"/>
    <cellStyle name="Normal 3 4 2 3 4 4 4" xfId="21305" xr:uid="{00000000-0005-0000-0000-000043530000}"/>
    <cellStyle name="Normal 3 4 2 3 4 5" xfId="21306" xr:uid="{00000000-0005-0000-0000-000044530000}"/>
    <cellStyle name="Normal 3 4 2 3 4 5 2" xfId="21307" xr:uid="{00000000-0005-0000-0000-000045530000}"/>
    <cellStyle name="Normal 3 4 2 3 4 5 2 2" xfId="21308" xr:uid="{00000000-0005-0000-0000-000046530000}"/>
    <cellStyle name="Normal 3 4 2 3 4 5 2 3" xfId="21309" xr:uid="{00000000-0005-0000-0000-000047530000}"/>
    <cellStyle name="Normal 3 4 2 3 4 5 3" xfId="21310" xr:uid="{00000000-0005-0000-0000-000048530000}"/>
    <cellStyle name="Normal 3 4 2 3 4 5 4" xfId="21311" xr:uid="{00000000-0005-0000-0000-000049530000}"/>
    <cellStyle name="Normal 3 4 2 3 4 6" xfId="21312" xr:uid="{00000000-0005-0000-0000-00004A530000}"/>
    <cellStyle name="Normal 3 4 2 3 4 6 2" xfId="21313" xr:uid="{00000000-0005-0000-0000-00004B530000}"/>
    <cellStyle name="Normal 3 4 2 3 4 6 3" xfId="21314" xr:uid="{00000000-0005-0000-0000-00004C530000}"/>
    <cellStyle name="Normal 3 4 2 3 4 7" xfId="21315" xr:uid="{00000000-0005-0000-0000-00004D530000}"/>
    <cellStyle name="Normal 3 4 2 3 4 7 2" xfId="21316" xr:uid="{00000000-0005-0000-0000-00004E530000}"/>
    <cellStyle name="Normal 3 4 2 3 4 7 3" xfId="21317" xr:uid="{00000000-0005-0000-0000-00004F530000}"/>
    <cellStyle name="Normal 3 4 2 3 4 8" xfId="21318" xr:uid="{00000000-0005-0000-0000-000050530000}"/>
    <cellStyle name="Normal 3 4 2 3 4 9" xfId="21319" xr:uid="{00000000-0005-0000-0000-000051530000}"/>
    <cellStyle name="Normal 3 4 2 3 5" xfId="21320" xr:uid="{00000000-0005-0000-0000-000052530000}"/>
    <cellStyle name="Normal 3 4 2 3 5 2" xfId="21321" xr:uid="{00000000-0005-0000-0000-000053530000}"/>
    <cellStyle name="Normal 3 4 2 3 5 2 2" xfId="21322" xr:uid="{00000000-0005-0000-0000-000054530000}"/>
    <cellStyle name="Normal 3 4 2 3 5 2 2 2" xfId="21323" xr:uid="{00000000-0005-0000-0000-000055530000}"/>
    <cellStyle name="Normal 3 4 2 3 5 2 2 3" xfId="21324" xr:uid="{00000000-0005-0000-0000-000056530000}"/>
    <cellStyle name="Normal 3 4 2 3 5 2 3" xfId="21325" xr:uid="{00000000-0005-0000-0000-000057530000}"/>
    <cellStyle name="Normal 3 4 2 3 5 2 4" xfId="21326" xr:uid="{00000000-0005-0000-0000-000058530000}"/>
    <cellStyle name="Normal 3 4 2 3 5 3" xfId="21327" xr:uid="{00000000-0005-0000-0000-000059530000}"/>
    <cellStyle name="Normal 3 4 2 3 5 3 2" xfId="21328" xr:uid="{00000000-0005-0000-0000-00005A530000}"/>
    <cellStyle name="Normal 3 4 2 3 5 3 2 2" xfId="21329" xr:uid="{00000000-0005-0000-0000-00005B530000}"/>
    <cellStyle name="Normal 3 4 2 3 5 3 2 3" xfId="21330" xr:uid="{00000000-0005-0000-0000-00005C530000}"/>
    <cellStyle name="Normal 3 4 2 3 5 3 3" xfId="21331" xr:uid="{00000000-0005-0000-0000-00005D530000}"/>
    <cellStyle name="Normal 3 4 2 3 5 3 4" xfId="21332" xr:uid="{00000000-0005-0000-0000-00005E530000}"/>
    <cellStyle name="Normal 3 4 2 3 5 4" xfId="21333" xr:uid="{00000000-0005-0000-0000-00005F530000}"/>
    <cellStyle name="Normal 3 4 2 3 5 4 2" xfId="21334" xr:uid="{00000000-0005-0000-0000-000060530000}"/>
    <cellStyle name="Normal 3 4 2 3 5 4 2 2" xfId="21335" xr:uid="{00000000-0005-0000-0000-000061530000}"/>
    <cellStyle name="Normal 3 4 2 3 5 4 2 3" xfId="21336" xr:uid="{00000000-0005-0000-0000-000062530000}"/>
    <cellStyle name="Normal 3 4 2 3 5 4 3" xfId="21337" xr:uid="{00000000-0005-0000-0000-000063530000}"/>
    <cellStyle name="Normal 3 4 2 3 5 4 4" xfId="21338" xr:uid="{00000000-0005-0000-0000-000064530000}"/>
    <cellStyle name="Normal 3 4 2 3 5 5" xfId="21339" xr:uid="{00000000-0005-0000-0000-000065530000}"/>
    <cellStyle name="Normal 3 4 2 3 5 5 2" xfId="21340" xr:uid="{00000000-0005-0000-0000-000066530000}"/>
    <cellStyle name="Normal 3 4 2 3 5 5 3" xfId="21341" xr:uid="{00000000-0005-0000-0000-000067530000}"/>
    <cellStyle name="Normal 3 4 2 3 5 6" xfId="21342" xr:uid="{00000000-0005-0000-0000-000068530000}"/>
    <cellStyle name="Normal 3 4 2 3 5 6 2" xfId="21343" xr:uid="{00000000-0005-0000-0000-000069530000}"/>
    <cellStyle name="Normal 3 4 2 3 5 6 3" xfId="21344" xr:uid="{00000000-0005-0000-0000-00006A530000}"/>
    <cellStyle name="Normal 3 4 2 3 5 7" xfId="21345" xr:uid="{00000000-0005-0000-0000-00006B530000}"/>
    <cellStyle name="Normal 3 4 2 3 5 8" xfId="21346" xr:uid="{00000000-0005-0000-0000-00006C530000}"/>
    <cellStyle name="Normal 3 4 2 3 5 9" xfId="21347" xr:uid="{00000000-0005-0000-0000-00006D530000}"/>
    <cellStyle name="Normal 3 4 2 3 6" xfId="21348" xr:uid="{00000000-0005-0000-0000-00006E530000}"/>
    <cellStyle name="Normal 3 4 2 3 6 2" xfId="21349" xr:uid="{00000000-0005-0000-0000-00006F530000}"/>
    <cellStyle name="Normal 3 4 2 3 6 2 2" xfId="21350" xr:uid="{00000000-0005-0000-0000-000070530000}"/>
    <cellStyle name="Normal 3 4 2 3 6 2 3" xfId="21351" xr:uid="{00000000-0005-0000-0000-000071530000}"/>
    <cellStyle name="Normal 3 4 2 3 6 3" xfId="21352" xr:uid="{00000000-0005-0000-0000-000072530000}"/>
    <cellStyle name="Normal 3 4 2 3 6 4" xfId="21353" xr:uid="{00000000-0005-0000-0000-000073530000}"/>
    <cellStyle name="Normal 3 4 2 3 7" xfId="21354" xr:uid="{00000000-0005-0000-0000-000074530000}"/>
    <cellStyle name="Normal 3 4 2 3 7 2" xfId="21355" xr:uid="{00000000-0005-0000-0000-000075530000}"/>
    <cellStyle name="Normal 3 4 2 3 7 2 2" xfId="21356" xr:uid="{00000000-0005-0000-0000-000076530000}"/>
    <cellStyle name="Normal 3 4 2 3 7 2 3" xfId="21357" xr:uid="{00000000-0005-0000-0000-000077530000}"/>
    <cellStyle name="Normal 3 4 2 3 7 3" xfId="21358" xr:uid="{00000000-0005-0000-0000-000078530000}"/>
    <cellStyle name="Normal 3 4 2 3 7 4" xfId="21359" xr:uid="{00000000-0005-0000-0000-000079530000}"/>
    <cellStyle name="Normal 3 4 2 3 8" xfId="21360" xr:uid="{00000000-0005-0000-0000-00007A530000}"/>
    <cellStyle name="Normal 3 4 2 3 8 2" xfId="21361" xr:uid="{00000000-0005-0000-0000-00007B530000}"/>
    <cellStyle name="Normal 3 4 2 3 8 2 2" xfId="21362" xr:uid="{00000000-0005-0000-0000-00007C530000}"/>
    <cellStyle name="Normal 3 4 2 3 8 2 3" xfId="21363" xr:uid="{00000000-0005-0000-0000-00007D530000}"/>
    <cellStyle name="Normal 3 4 2 3 8 3" xfId="21364" xr:uid="{00000000-0005-0000-0000-00007E530000}"/>
    <cellStyle name="Normal 3 4 2 3 8 4" xfId="21365" xr:uid="{00000000-0005-0000-0000-00007F530000}"/>
    <cellStyle name="Normal 3 4 2 3 9" xfId="21366" xr:uid="{00000000-0005-0000-0000-000080530000}"/>
    <cellStyle name="Normal 3 4 2 3 9 2" xfId="21367" xr:uid="{00000000-0005-0000-0000-000081530000}"/>
    <cellStyle name="Normal 3 4 2 3 9 3" xfId="21368" xr:uid="{00000000-0005-0000-0000-000082530000}"/>
    <cellStyle name="Normal 3 4 2 4" xfId="21369" xr:uid="{00000000-0005-0000-0000-000083530000}"/>
    <cellStyle name="Normal 3 4 2 4 10" xfId="21370" xr:uid="{00000000-0005-0000-0000-000084530000}"/>
    <cellStyle name="Normal 3 4 2 4 11" xfId="21371" xr:uid="{00000000-0005-0000-0000-000085530000}"/>
    <cellStyle name="Normal 3 4 2 4 2" xfId="21372" xr:uid="{00000000-0005-0000-0000-000086530000}"/>
    <cellStyle name="Normal 3 4 2 4 2 10" xfId="21373" xr:uid="{00000000-0005-0000-0000-000087530000}"/>
    <cellStyle name="Normal 3 4 2 4 2 2" xfId="21374" xr:uid="{00000000-0005-0000-0000-000088530000}"/>
    <cellStyle name="Normal 3 4 2 4 2 2 2" xfId="21375" xr:uid="{00000000-0005-0000-0000-000089530000}"/>
    <cellStyle name="Normal 3 4 2 4 2 2 2 2" xfId="21376" xr:uid="{00000000-0005-0000-0000-00008A530000}"/>
    <cellStyle name="Normal 3 4 2 4 2 2 2 3" xfId="21377" xr:uid="{00000000-0005-0000-0000-00008B530000}"/>
    <cellStyle name="Normal 3 4 2 4 2 2 3" xfId="21378" xr:uid="{00000000-0005-0000-0000-00008C530000}"/>
    <cellStyle name="Normal 3 4 2 4 2 2 4" xfId="21379" xr:uid="{00000000-0005-0000-0000-00008D530000}"/>
    <cellStyle name="Normal 3 4 2 4 2 3" xfId="21380" xr:uid="{00000000-0005-0000-0000-00008E530000}"/>
    <cellStyle name="Normal 3 4 2 4 2 3 2" xfId="21381" xr:uid="{00000000-0005-0000-0000-00008F530000}"/>
    <cellStyle name="Normal 3 4 2 4 2 3 2 2" xfId="21382" xr:uid="{00000000-0005-0000-0000-000090530000}"/>
    <cellStyle name="Normal 3 4 2 4 2 3 2 3" xfId="21383" xr:uid="{00000000-0005-0000-0000-000091530000}"/>
    <cellStyle name="Normal 3 4 2 4 2 3 3" xfId="21384" xr:uid="{00000000-0005-0000-0000-000092530000}"/>
    <cellStyle name="Normal 3 4 2 4 2 3 4" xfId="21385" xr:uid="{00000000-0005-0000-0000-000093530000}"/>
    <cellStyle name="Normal 3 4 2 4 2 4" xfId="21386" xr:uid="{00000000-0005-0000-0000-000094530000}"/>
    <cellStyle name="Normal 3 4 2 4 2 4 2" xfId="21387" xr:uid="{00000000-0005-0000-0000-000095530000}"/>
    <cellStyle name="Normal 3 4 2 4 2 4 2 2" xfId="21388" xr:uid="{00000000-0005-0000-0000-000096530000}"/>
    <cellStyle name="Normal 3 4 2 4 2 4 2 3" xfId="21389" xr:uid="{00000000-0005-0000-0000-000097530000}"/>
    <cellStyle name="Normal 3 4 2 4 2 4 3" xfId="21390" xr:uid="{00000000-0005-0000-0000-000098530000}"/>
    <cellStyle name="Normal 3 4 2 4 2 4 4" xfId="21391" xr:uid="{00000000-0005-0000-0000-000099530000}"/>
    <cellStyle name="Normal 3 4 2 4 2 5" xfId="21392" xr:uid="{00000000-0005-0000-0000-00009A530000}"/>
    <cellStyle name="Normal 3 4 2 4 2 5 2" xfId="21393" xr:uid="{00000000-0005-0000-0000-00009B530000}"/>
    <cellStyle name="Normal 3 4 2 4 2 5 2 2" xfId="21394" xr:uid="{00000000-0005-0000-0000-00009C530000}"/>
    <cellStyle name="Normal 3 4 2 4 2 5 2 3" xfId="21395" xr:uid="{00000000-0005-0000-0000-00009D530000}"/>
    <cellStyle name="Normal 3 4 2 4 2 5 3" xfId="21396" xr:uid="{00000000-0005-0000-0000-00009E530000}"/>
    <cellStyle name="Normal 3 4 2 4 2 5 4" xfId="21397" xr:uid="{00000000-0005-0000-0000-00009F530000}"/>
    <cellStyle name="Normal 3 4 2 4 2 6" xfId="21398" xr:uid="{00000000-0005-0000-0000-0000A0530000}"/>
    <cellStyle name="Normal 3 4 2 4 2 6 2" xfId="21399" xr:uid="{00000000-0005-0000-0000-0000A1530000}"/>
    <cellStyle name="Normal 3 4 2 4 2 6 3" xfId="21400" xr:uid="{00000000-0005-0000-0000-0000A2530000}"/>
    <cellStyle name="Normal 3 4 2 4 2 7" xfId="21401" xr:uid="{00000000-0005-0000-0000-0000A3530000}"/>
    <cellStyle name="Normal 3 4 2 4 2 7 2" xfId="21402" xr:uid="{00000000-0005-0000-0000-0000A4530000}"/>
    <cellStyle name="Normal 3 4 2 4 2 7 3" xfId="21403" xr:uid="{00000000-0005-0000-0000-0000A5530000}"/>
    <cellStyle name="Normal 3 4 2 4 2 8" xfId="21404" xr:uid="{00000000-0005-0000-0000-0000A6530000}"/>
    <cellStyle name="Normal 3 4 2 4 2 9" xfId="21405" xr:uid="{00000000-0005-0000-0000-0000A7530000}"/>
    <cellStyle name="Normal 3 4 2 4 3" xfId="21406" xr:uid="{00000000-0005-0000-0000-0000A8530000}"/>
    <cellStyle name="Normal 3 4 2 4 3 2" xfId="21407" xr:uid="{00000000-0005-0000-0000-0000A9530000}"/>
    <cellStyle name="Normal 3 4 2 4 3 2 2" xfId="21408" xr:uid="{00000000-0005-0000-0000-0000AA530000}"/>
    <cellStyle name="Normal 3 4 2 4 3 2 2 2" xfId="21409" xr:uid="{00000000-0005-0000-0000-0000AB530000}"/>
    <cellStyle name="Normal 3 4 2 4 3 2 2 3" xfId="21410" xr:uid="{00000000-0005-0000-0000-0000AC530000}"/>
    <cellStyle name="Normal 3 4 2 4 3 2 3" xfId="21411" xr:uid="{00000000-0005-0000-0000-0000AD530000}"/>
    <cellStyle name="Normal 3 4 2 4 3 2 4" xfId="21412" xr:uid="{00000000-0005-0000-0000-0000AE530000}"/>
    <cellStyle name="Normal 3 4 2 4 3 3" xfId="21413" xr:uid="{00000000-0005-0000-0000-0000AF530000}"/>
    <cellStyle name="Normal 3 4 2 4 3 3 2" xfId="21414" xr:uid="{00000000-0005-0000-0000-0000B0530000}"/>
    <cellStyle name="Normal 3 4 2 4 3 3 2 2" xfId="21415" xr:uid="{00000000-0005-0000-0000-0000B1530000}"/>
    <cellStyle name="Normal 3 4 2 4 3 3 2 3" xfId="21416" xr:uid="{00000000-0005-0000-0000-0000B2530000}"/>
    <cellStyle name="Normal 3 4 2 4 3 3 3" xfId="21417" xr:uid="{00000000-0005-0000-0000-0000B3530000}"/>
    <cellStyle name="Normal 3 4 2 4 3 3 4" xfId="21418" xr:uid="{00000000-0005-0000-0000-0000B4530000}"/>
    <cellStyle name="Normal 3 4 2 4 3 4" xfId="21419" xr:uid="{00000000-0005-0000-0000-0000B5530000}"/>
    <cellStyle name="Normal 3 4 2 4 3 4 2" xfId="21420" xr:uid="{00000000-0005-0000-0000-0000B6530000}"/>
    <cellStyle name="Normal 3 4 2 4 3 4 2 2" xfId="21421" xr:uid="{00000000-0005-0000-0000-0000B7530000}"/>
    <cellStyle name="Normal 3 4 2 4 3 4 2 3" xfId="21422" xr:uid="{00000000-0005-0000-0000-0000B8530000}"/>
    <cellStyle name="Normal 3 4 2 4 3 4 3" xfId="21423" xr:uid="{00000000-0005-0000-0000-0000B9530000}"/>
    <cellStyle name="Normal 3 4 2 4 3 4 4" xfId="21424" xr:uid="{00000000-0005-0000-0000-0000BA530000}"/>
    <cellStyle name="Normal 3 4 2 4 3 5" xfId="21425" xr:uid="{00000000-0005-0000-0000-0000BB530000}"/>
    <cellStyle name="Normal 3 4 2 4 3 5 2" xfId="21426" xr:uid="{00000000-0005-0000-0000-0000BC530000}"/>
    <cellStyle name="Normal 3 4 2 4 3 5 3" xfId="21427" xr:uid="{00000000-0005-0000-0000-0000BD530000}"/>
    <cellStyle name="Normal 3 4 2 4 3 6" xfId="21428" xr:uid="{00000000-0005-0000-0000-0000BE530000}"/>
    <cellStyle name="Normal 3 4 2 4 3 6 2" xfId="21429" xr:uid="{00000000-0005-0000-0000-0000BF530000}"/>
    <cellStyle name="Normal 3 4 2 4 3 6 3" xfId="21430" xr:uid="{00000000-0005-0000-0000-0000C0530000}"/>
    <cellStyle name="Normal 3 4 2 4 3 7" xfId="21431" xr:uid="{00000000-0005-0000-0000-0000C1530000}"/>
    <cellStyle name="Normal 3 4 2 4 3 8" xfId="21432" xr:uid="{00000000-0005-0000-0000-0000C2530000}"/>
    <cellStyle name="Normal 3 4 2 4 3 9" xfId="21433" xr:uid="{00000000-0005-0000-0000-0000C3530000}"/>
    <cellStyle name="Normal 3 4 2 4 4" xfId="21434" xr:uid="{00000000-0005-0000-0000-0000C4530000}"/>
    <cellStyle name="Normal 3 4 2 4 4 2" xfId="21435" xr:uid="{00000000-0005-0000-0000-0000C5530000}"/>
    <cellStyle name="Normal 3 4 2 4 4 2 2" xfId="21436" xr:uid="{00000000-0005-0000-0000-0000C6530000}"/>
    <cellStyle name="Normal 3 4 2 4 4 2 3" xfId="21437" xr:uid="{00000000-0005-0000-0000-0000C7530000}"/>
    <cellStyle name="Normal 3 4 2 4 4 3" xfId="21438" xr:uid="{00000000-0005-0000-0000-0000C8530000}"/>
    <cellStyle name="Normal 3 4 2 4 4 4" xfId="21439" xr:uid="{00000000-0005-0000-0000-0000C9530000}"/>
    <cellStyle name="Normal 3 4 2 4 5" xfId="21440" xr:uid="{00000000-0005-0000-0000-0000CA530000}"/>
    <cellStyle name="Normal 3 4 2 4 5 2" xfId="21441" xr:uid="{00000000-0005-0000-0000-0000CB530000}"/>
    <cellStyle name="Normal 3 4 2 4 5 2 2" xfId="21442" xr:uid="{00000000-0005-0000-0000-0000CC530000}"/>
    <cellStyle name="Normal 3 4 2 4 5 2 3" xfId="21443" xr:uid="{00000000-0005-0000-0000-0000CD530000}"/>
    <cellStyle name="Normal 3 4 2 4 5 3" xfId="21444" xr:uid="{00000000-0005-0000-0000-0000CE530000}"/>
    <cellStyle name="Normal 3 4 2 4 5 4" xfId="21445" xr:uid="{00000000-0005-0000-0000-0000CF530000}"/>
    <cellStyle name="Normal 3 4 2 4 6" xfId="21446" xr:uid="{00000000-0005-0000-0000-0000D0530000}"/>
    <cellStyle name="Normal 3 4 2 4 6 2" xfId="21447" xr:uid="{00000000-0005-0000-0000-0000D1530000}"/>
    <cellStyle name="Normal 3 4 2 4 6 2 2" xfId="21448" xr:uid="{00000000-0005-0000-0000-0000D2530000}"/>
    <cellStyle name="Normal 3 4 2 4 6 2 3" xfId="21449" xr:uid="{00000000-0005-0000-0000-0000D3530000}"/>
    <cellStyle name="Normal 3 4 2 4 6 3" xfId="21450" xr:uid="{00000000-0005-0000-0000-0000D4530000}"/>
    <cellStyle name="Normal 3 4 2 4 6 4" xfId="21451" xr:uid="{00000000-0005-0000-0000-0000D5530000}"/>
    <cellStyle name="Normal 3 4 2 4 7" xfId="21452" xr:uid="{00000000-0005-0000-0000-0000D6530000}"/>
    <cellStyle name="Normal 3 4 2 4 7 2" xfId="21453" xr:uid="{00000000-0005-0000-0000-0000D7530000}"/>
    <cellStyle name="Normal 3 4 2 4 7 3" xfId="21454" xr:uid="{00000000-0005-0000-0000-0000D8530000}"/>
    <cellStyle name="Normal 3 4 2 4 8" xfId="21455" xr:uid="{00000000-0005-0000-0000-0000D9530000}"/>
    <cellStyle name="Normal 3 4 2 4 8 2" xfId="21456" xr:uid="{00000000-0005-0000-0000-0000DA530000}"/>
    <cellStyle name="Normal 3 4 2 4 8 3" xfId="21457" xr:uid="{00000000-0005-0000-0000-0000DB530000}"/>
    <cellStyle name="Normal 3 4 2 4 9" xfId="21458" xr:uid="{00000000-0005-0000-0000-0000DC530000}"/>
    <cellStyle name="Normal 3 4 2 5" xfId="21459" xr:uid="{00000000-0005-0000-0000-0000DD530000}"/>
    <cellStyle name="Normal 3 4 2 5 10" xfId="21460" xr:uid="{00000000-0005-0000-0000-0000DE530000}"/>
    <cellStyle name="Normal 3 4 2 5 11" xfId="21461" xr:uid="{00000000-0005-0000-0000-0000DF530000}"/>
    <cellStyle name="Normal 3 4 2 5 2" xfId="21462" xr:uid="{00000000-0005-0000-0000-0000E0530000}"/>
    <cellStyle name="Normal 3 4 2 5 2 10" xfId="21463" xr:uid="{00000000-0005-0000-0000-0000E1530000}"/>
    <cellStyle name="Normal 3 4 2 5 2 2" xfId="21464" xr:uid="{00000000-0005-0000-0000-0000E2530000}"/>
    <cellStyle name="Normal 3 4 2 5 2 2 2" xfId="21465" xr:uid="{00000000-0005-0000-0000-0000E3530000}"/>
    <cellStyle name="Normal 3 4 2 5 2 2 2 2" xfId="21466" xr:uid="{00000000-0005-0000-0000-0000E4530000}"/>
    <cellStyle name="Normal 3 4 2 5 2 2 2 3" xfId="21467" xr:uid="{00000000-0005-0000-0000-0000E5530000}"/>
    <cellStyle name="Normal 3 4 2 5 2 2 3" xfId="21468" xr:uid="{00000000-0005-0000-0000-0000E6530000}"/>
    <cellStyle name="Normal 3 4 2 5 2 2 4" xfId="21469" xr:uid="{00000000-0005-0000-0000-0000E7530000}"/>
    <cellStyle name="Normal 3 4 2 5 2 3" xfId="21470" xr:uid="{00000000-0005-0000-0000-0000E8530000}"/>
    <cellStyle name="Normal 3 4 2 5 2 3 2" xfId="21471" xr:uid="{00000000-0005-0000-0000-0000E9530000}"/>
    <cellStyle name="Normal 3 4 2 5 2 3 2 2" xfId="21472" xr:uid="{00000000-0005-0000-0000-0000EA530000}"/>
    <cellStyle name="Normal 3 4 2 5 2 3 2 3" xfId="21473" xr:uid="{00000000-0005-0000-0000-0000EB530000}"/>
    <cellStyle name="Normal 3 4 2 5 2 3 3" xfId="21474" xr:uid="{00000000-0005-0000-0000-0000EC530000}"/>
    <cellStyle name="Normal 3 4 2 5 2 3 4" xfId="21475" xr:uid="{00000000-0005-0000-0000-0000ED530000}"/>
    <cellStyle name="Normal 3 4 2 5 2 4" xfId="21476" xr:uid="{00000000-0005-0000-0000-0000EE530000}"/>
    <cellStyle name="Normal 3 4 2 5 2 4 2" xfId="21477" xr:uid="{00000000-0005-0000-0000-0000EF530000}"/>
    <cellStyle name="Normal 3 4 2 5 2 4 2 2" xfId="21478" xr:uid="{00000000-0005-0000-0000-0000F0530000}"/>
    <cellStyle name="Normal 3 4 2 5 2 4 2 3" xfId="21479" xr:uid="{00000000-0005-0000-0000-0000F1530000}"/>
    <cellStyle name="Normal 3 4 2 5 2 4 3" xfId="21480" xr:uid="{00000000-0005-0000-0000-0000F2530000}"/>
    <cellStyle name="Normal 3 4 2 5 2 4 4" xfId="21481" xr:uid="{00000000-0005-0000-0000-0000F3530000}"/>
    <cellStyle name="Normal 3 4 2 5 2 5" xfId="21482" xr:uid="{00000000-0005-0000-0000-0000F4530000}"/>
    <cellStyle name="Normal 3 4 2 5 2 5 2" xfId="21483" xr:uid="{00000000-0005-0000-0000-0000F5530000}"/>
    <cellStyle name="Normal 3 4 2 5 2 5 2 2" xfId="21484" xr:uid="{00000000-0005-0000-0000-0000F6530000}"/>
    <cellStyle name="Normal 3 4 2 5 2 5 2 3" xfId="21485" xr:uid="{00000000-0005-0000-0000-0000F7530000}"/>
    <cellStyle name="Normal 3 4 2 5 2 5 3" xfId="21486" xr:uid="{00000000-0005-0000-0000-0000F8530000}"/>
    <cellStyle name="Normal 3 4 2 5 2 5 4" xfId="21487" xr:uid="{00000000-0005-0000-0000-0000F9530000}"/>
    <cellStyle name="Normal 3 4 2 5 2 6" xfId="21488" xr:uid="{00000000-0005-0000-0000-0000FA530000}"/>
    <cellStyle name="Normal 3 4 2 5 2 6 2" xfId="21489" xr:uid="{00000000-0005-0000-0000-0000FB530000}"/>
    <cellStyle name="Normal 3 4 2 5 2 6 3" xfId="21490" xr:uid="{00000000-0005-0000-0000-0000FC530000}"/>
    <cellStyle name="Normal 3 4 2 5 2 7" xfId="21491" xr:uid="{00000000-0005-0000-0000-0000FD530000}"/>
    <cellStyle name="Normal 3 4 2 5 2 7 2" xfId="21492" xr:uid="{00000000-0005-0000-0000-0000FE530000}"/>
    <cellStyle name="Normal 3 4 2 5 2 7 3" xfId="21493" xr:uid="{00000000-0005-0000-0000-0000FF530000}"/>
    <cellStyle name="Normal 3 4 2 5 2 8" xfId="21494" xr:uid="{00000000-0005-0000-0000-000000540000}"/>
    <cellStyle name="Normal 3 4 2 5 2 9" xfId="21495" xr:uid="{00000000-0005-0000-0000-000001540000}"/>
    <cellStyle name="Normal 3 4 2 5 3" xfId="21496" xr:uid="{00000000-0005-0000-0000-000002540000}"/>
    <cellStyle name="Normal 3 4 2 5 3 2" xfId="21497" xr:uid="{00000000-0005-0000-0000-000003540000}"/>
    <cellStyle name="Normal 3 4 2 5 3 2 2" xfId="21498" xr:uid="{00000000-0005-0000-0000-000004540000}"/>
    <cellStyle name="Normal 3 4 2 5 3 2 2 2" xfId="21499" xr:uid="{00000000-0005-0000-0000-000005540000}"/>
    <cellStyle name="Normal 3 4 2 5 3 2 2 3" xfId="21500" xr:uid="{00000000-0005-0000-0000-000006540000}"/>
    <cellStyle name="Normal 3 4 2 5 3 2 3" xfId="21501" xr:uid="{00000000-0005-0000-0000-000007540000}"/>
    <cellStyle name="Normal 3 4 2 5 3 2 4" xfId="21502" xr:uid="{00000000-0005-0000-0000-000008540000}"/>
    <cellStyle name="Normal 3 4 2 5 3 3" xfId="21503" xr:uid="{00000000-0005-0000-0000-000009540000}"/>
    <cellStyle name="Normal 3 4 2 5 3 3 2" xfId="21504" xr:uid="{00000000-0005-0000-0000-00000A540000}"/>
    <cellStyle name="Normal 3 4 2 5 3 3 2 2" xfId="21505" xr:uid="{00000000-0005-0000-0000-00000B540000}"/>
    <cellStyle name="Normal 3 4 2 5 3 3 2 3" xfId="21506" xr:uid="{00000000-0005-0000-0000-00000C540000}"/>
    <cellStyle name="Normal 3 4 2 5 3 3 3" xfId="21507" xr:uid="{00000000-0005-0000-0000-00000D540000}"/>
    <cellStyle name="Normal 3 4 2 5 3 3 4" xfId="21508" xr:uid="{00000000-0005-0000-0000-00000E540000}"/>
    <cellStyle name="Normal 3 4 2 5 3 4" xfId="21509" xr:uid="{00000000-0005-0000-0000-00000F540000}"/>
    <cellStyle name="Normal 3 4 2 5 3 4 2" xfId="21510" xr:uid="{00000000-0005-0000-0000-000010540000}"/>
    <cellStyle name="Normal 3 4 2 5 3 4 2 2" xfId="21511" xr:uid="{00000000-0005-0000-0000-000011540000}"/>
    <cellStyle name="Normal 3 4 2 5 3 4 2 3" xfId="21512" xr:uid="{00000000-0005-0000-0000-000012540000}"/>
    <cellStyle name="Normal 3 4 2 5 3 4 3" xfId="21513" xr:uid="{00000000-0005-0000-0000-000013540000}"/>
    <cellStyle name="Normal 3 4 2 5 3 4 4" xfId="21514" xr:uid="{00000000-0005-0000-0000-000014540000}"/>
    <cellStyle name="Normal 3 4 2 5 3 5" xfId="21515" xr:uid="{00000000-0005-0000-0000-000015540000}"/>
    <cellStyle name="Normal 3 4 2 5 3 5 2" xfId="21516" xr:uid="{00000000-0005-0000-0000-000016540000}"/>
    <cellStyle name="Normal 3 4 2 5 3 5 3" xfId="21517" xr:uid="{00000000-0005-0000-0000-000017540000}"/>
    <cellStyle name="Normal 3 4 2 5 3 6" xfId="21518" xr:uid="{00000000-0005-0000-0000-000018540000}"/>
    <cellStyle name="Normal 3 4 2 5 3 6 2" xfId="21519" xr:uid="{00000000-0005-0000-0000-000019540000}"/>
    <cellStyle name="Normal 3 4 2 5 3 6 3" xfId="21520" xr:uid="{00000000-0005-0000-0000-00001A540000}"/>
    <cellStyle name="Normal 3 4 2 5 3 7" xfId="21521" xr:uid="{00000000-0005-0000-0000-00001B540000}"/>
    <cellStyle name="Normal 3 4 2 5 3 8" xfId="21522" xr:uid="{00000000-0005-0000-0000-00001C540000}"/>
    <cellStyle name="Normal 3 4 2 5 3 9" xfId="21523" xr:uid="{00000000-0005-0000-0000-00001D540000}"/>
    <cellStyle name="Normal 3 4 2 5 4" xfId="21524" xr:uid="{00000000-0005-0000-0000-00001E540000}"/>
    <cellStyle name="Normal 3 4 2 5 4 2" xfId="21525" xr:uid="{00000000-0005-0000-0000-00001F540000}"/>
    <cellStyle name="Normal 3 4 2 5 4 2 2" xfId="21526" xr:uid="{00000000-0005-0000-0000-000020540000}"/>
    <cellStyle name="Normal 3 4 2 5 4 2 3" xfId="21527" xr:uid="{00000000-0005-0000-0000-000021540000}"/>
    <cellStyle name="Normal 3 4 2 5 4 3" xfId="21528" xr:uid="{00000000-0005-0000-0000-000022540000}"/>
    <cellStyle name="Normal 3 4 2 5 4 4" xfId="21529" xr:uid="{00000000-0005-0000-0000-000023540000}"/>
    <cellStyle name="Normal 3 4 2 5 5" xfId="21530" xr:uid="{00000000-0005-0000-0000-000024540000}"/>
    <cellStyle name="Normal 3 4 2 5 5 2" xfId="21531" xr:uid="{00000000-0005-0000-0000-000025540000}"/>
    <cellStyle name="Normal 3 4 2 5 5 2 2" xfId="21532" xr:uid="{00000000-0005-0000-0000-000026540000}"/>
    <cellStyle name="Normal 3 4 2 5 5 2 3" xfId="21533" xr:uid="{00000000-0005-0000-0000-000027540000}"/>
    <cellStyle name="Normal 3 4 2 5 5 3" xfId="21534" xr:uid="{00000000-0005-0000-0000-000028540000}"/>
    <cellStyle name="Normal 3 4 2 5 5 4" xfId="21535" xr:uid="{00000000-0005-0000-0000-000029540000}"/>
    <cellStyle name="Normal 3 4 2 5 6" xfId="21536" xr:uid="{00000000-0005-0000-0000-00002A540000}"/>
    <cellStyle name="Normal 3 4 2 5 6 2" xfId="21537" xr:uid="{00000000-0005-0000-0000-00002B540000}"/>
    <cellStyle name="Normal 3 4 2 5 6 2 2" xfId="21538" xr:uid="{00000000-0005-0000-0000-00002C540000}"/>
    <cellStyle name="Normal 3 4 2 5 6 2 3" xfId="21539" xr:uid="{00000000-0005-0000-0000-00002D540000}"/>
    <cellStyle name="Normal 3 4 2 5 6 3" xfId="21540" xr:uid="{00000000-0005-0000-0000-00002E540000}"/>
    <cellStyle name="Normal 3 4 2 5 6 4" xfId="21541" xr:uid="{00000000-0005-0000-0000-00002F540000}"/>
    <cellStyle name="Normal 3 4 2 5 7" xfId="21542" xr:uid="{00000000-0005-0000-0000-000030540000}"/>
    <cellStyle name="Normal 3 4 2 5 7 2" xfId="21543" xr:uid="{00000000-0005-0000-0000-000031540000}"/>
    <cellStyle name="Normal 3 4 2 5 7 3" xfId="21544" xr:uid="{00000000-0005-0000-0000-000032540000}"/>
    <cellStyle name="Normal 3 4 2 5 8" xfId="21545" xr:uid="{00000000-0005-0000-0000-000033540000}"/>
    <cellStyle name="Normal 3 4 2 5 8 2" xfId="21546" xr:uid="{00000000-0005-0000-0000-000034540000}"/>
    <cellStyle name="Normal 3 4 2 5 8 3" xfId="21547" xr:uid="{00000000-0005-0000-0000-000035540000}"/>
    <cellStyle name="Normal 3 4 2 5 9" xfId="21548" xr:uid="{00000000-0005-0000-0000-000036540000}"/>
    <cellStyle name="Normal 3 4 2 6" xfId="21549" xr:uid="{00000000-0005-0000-0000-000037540000}"/>
    <cellStyle name="Normal 3 4 2 6 10" xfId="21550" xr:uid="{00000000-0005-0000-0000-000038540000}"/>
    <cellStyle name="Normal 3 4 2 6 2" xfId="21551" xr:uid="{00000000-0005-0000-0000-000039540000}"/>
    <cellStyle name="Normal 3 4 2 6 2 2" xfId="21552" xr:uid="{00000000-0005-0000-0000-00003A540000}"/>
    <cellStyle name="Normal 3 4 2 6 2 2 2" xfId="21553" xr:uid="{00000000-0005-0000-0000-00003B540000}"/>
    <cellStyle name="Normal 3 4 2 6 2 2 3" xfId="21554" xr:uid="{00000000-0005-0000-0000-00003C540000}"/>
    <cellStyle name="Normal 3 4 2 6 2 3" xfId="21555" xr:uid="{00000000-0005-0000-0000-00003D540000}"/>
    <cellStyle name="Normal 3 4 2 6 2 4" xfId="21556" xr:uid="{00000000-0005-0000-0000-00003E540000}"/>
    <cellStyle name="Normal 3 4 2 6 3" xfId="21557" xr:uid="{00000000-0005-0000-0000-00003F540000}"/>
    <cellStyle name="Normal 3 4 2 6 3 2" xfId="21558" xr:uid="{00000000-0005-0000-0000-000040540000}"/>
    <cellStyle name="Normal 3 4 2 6 3 2 2" xfId="21559" xr:uid="{00000000-0005-0000-0000-000041540000}"/>
    <cellStyle name="Normal 3 4 2 6 3 2 3" xfId="21560" xr:uid="{00000000-0005-0000-0000-000042540000}"/>
    <cellStyle name="Normal 3 4 2 6 3 3" xfId="21561" xr:uid="{00000000-0005-0000-0000-000043540000}"/>
    <cellStyle name="Normal 3 4 2 6 3 4" xfId="21562" xr:uid="{00000000-0005-0000-0000-000044540000}"/>
    <cellStyle name="Normal 3 4 2 6 4" xfId="21563" xr:uid="{00000000-0005-0000-0000-000045540000}"/>
    <cellStyle name="Normal 3 4 2 6 4 2" xfId="21564" xr:uid="{00000000-0005-0000-0000-000046540000}"/>
    <cellStyle name="Normal 3 4 2 6 4 2 2" xfId="21565" xr:uid="{00000000-0005-0000-0000-000047540000}"/>
    <cellStyle name="Normal 3 4 2 6 4 2 3" xfId="21566" xr:uid="{00000000-0005-0000-0000-000048540000}"/>
    <cellStyle name="Normal 3 4 2 6 4 3" xfId="21567" xr:uid="{00000000-0005-0000-0000-000049540000}"/>
    <cellStyle name="Normal 3 4 2 6 4 4" xfId="21568" xr:uid="{00000000-0005-0000-0000-00004A540000}"/>
    <cellStyle name="Normal 3 4 2 6 5" xfId="21569" xr:uid="{00000000-0005-0000-0000-00004B540000}"/>
    <cellStyle name="Normal 3 4 2 6 5 2" xfId="21570" xr:uid="{00000000-0005-0000-0000-00004C540000}"/>
    <cellStyle name="Normal 3 4 2 6 5 2 2" xfId="21571" xr:uid="{00000000-0005-0000-0000-00004D540000}"/>
    <cellStyle name="Normal 3 4 2 6 5 2 3" xfId="21572" xr:uid="{00000000-0005-0000-0000-00004E540000}"/>
    <cellStyle name="Normal 3 4 2 6 5 3" xfId="21573" xr:uid="{00000000-0005-0000-0000-00004F540000}"/>
    <cellStyle name="Normal 3 4 2 6 5 4" xfId="21574" xr:uid="{00000000-0005-0000-0000-000050540000}"/>
    <cellStyle name="Normal 3 4 2 6 6" xfId="21575" xr:uid="{00000000-0005-0000-0000-000051540000}"/>
    <cellStyle name="Normal 3 4 2 6 6 2" xfId="21576" xr:uid="{00000000-0005-0000-0000-000052540000}"/>
    <cellStyle name="Normal 3 4 2 6 6 3" xfId="21577" xr:uid="{00000000-0005-0000-0000-000053540000}"/>
    <cellStyle name="Normal 3 4 2 6 7" xfId="21578" xr:uid="{00000000-0005-0000-0000-000054540000}"/>
    <cellStyle name="Normal 3 4 2 6 7 2" xfId="21579" xr:uid="{00000000-0005-0000-0000-000055540000}"/>
    <cellStyle name="Normal 3 4 2 6 7 3" xfId="21580" xr:uid="{00000000-0005-0000-0000-000056540000}"/>
    <cellStyle name="Normal 3 4 2 6 8" xfId="21581" xr:uid="{00000000-0005-0000-0000-000057540000}"/>
    <cellStyle name="Normal 3 4 2 6 9" xfId="21582" xr:uid="{00000000-0005-0000-0000-000058540000}"/>
    <cellStyle name="Normal 3 4 2 7" xfId="21583" xr:uid="{00000000-0005-0000-0000-000059540000}"/>
    <cellStyle name="Normal 3 4 2 7 2" xfId="21584" xr:uid="{00000000-0005-0000-0000-00005A540000}"/>
    <cellStyle name="Normal 3 4 2 7 2 2" xfId="21585" xr:uid="{00000000-0005-0000-0000-00005B540000}"/>
    <cellStyle name="Normal 3 4 2 7 2 2 2" xfId="21586" xr:uid="{00000000-0005-0000-0000-00005C540000}"/>
    <cellStyle name="Normal 3 4 2 7 2 2 3" xfId="21587" xr:uid="{00000000-0005-0000-0000-00005D540000}"/>
    <cellStyle name="Normal 3 4 2 7 2 3" xfId="21588" xr:uid="{00000000-0005-0000-0000-00005E540000}"/>
    <cellStyle name="Normal 3 4 2 7 2 4" xfId="21589" xr:uid="{00000000-0005-0000-0000-00005F540000}"/>
    <cellStyle name="Normal 3 4 2 7 3" xfId="21590" xr:uid="{00000000-0005-0000-0000-000060540000}"/>
    <cellStyle name="Normal 3 4 2 7 3 2" xfId="21591" xr:uid="{00000000-0005-0000-0000-000061540000}"/>
    <cellStyle name="Normal 3 4 2 7 3 2 2" xfId="21592" xr:uid="{00000000-0005-0000-0000-000062540000}"/>
    <cellStyle name="Normal 3 4 2 7 3 2 3" xfId="21593" xr:uid="{00000000-0005-0000-0000-000063540000}"/>
    <cellStyle name="Normal 3 4 2 7 3 3" xfId="21594" xr:uid="{00000000-0005-0000-0000-000064540000}"/>
    <cellStyle name="Normal 3 4 2 7 3 4" xfId="21595" xr:uid="{00000000-0005-0000-0000-000065540000}"/>
    <cellStyle name="Normal 3 4 2 7 4" xfId="21596" xr:uid="{00000000-0005-0000-0000-000066540000}"/>
    <cellStyle name="Normal 3 4 2 7 4 2" xfId="21597" xr:uid="{00000000-0005-0000-0000-000067540000}"/>
    <cellStyle name="Normal 3 4 2 7 4 2 2" xfId="21598" xr:uid="{00000000-0005-0000-0000-000068540000}"/>
    <cellStyle name="Normal 3 4 2 7 4 2 3" xfId="21599" xr:uid="{00000000-0005-0000-0000-000069540000}"/>
    <cellStyle name="Normal 3 4 2 7 4 3" xfId="21600" xr:uid="{00000000-0005-0000-0000-00006A540000}"/>
    <cellStyle name="Normal 3 4 2 7 4 4" xfId="21601" xr:uid="{00000000-0005-0000-0000-00006B540000}"/>
    <cellStyle name="Normal 3 4 2 7 5" xfId="21602" xr:uid="{00000000-0005-0000-0000-00006C540000}"/>
    <cellStyle name="Normal 3 4 2 7 5 2" xfId="21603" xr:uid="{00000000-0005-0000-0000-00006D540000}"/>
    <cellStyle name="Normal 3 4 2 7 5 3" xfId="21604" xr:uid="{00000000-0005-0000-0000-00006E540000}"/>
    <cellStyle name="Normal 3 4 2 7 6" xfId="21605" xr:uid="{00000000-0005-0000-0000-00006F540000}"/>
    <cellStyle name="Normal 3 4 2 7 6 2" xfId="21606" xr:uid="{00000000-0005-0000-0000-000070540000}"/>
    <cellStyle name="Normal 3 4 2 7 6 3" xfId="21607" xr:uid="{00000000-0005-0000-0000-000071540000}"/>
    <cellStyle name="Normal 3 4 2 7 7" xfId="21608" xr:uid="{00000000-0005-0000-0000-000072540000}"/>
    <cellStyle name="Normal 3 4 2 7 8" xfId="21609" xr:uid="{00000000-0005-0000-0000-000073540000}"/>
    <cellStyle name="Normal 3 4 2 7 9" xfId="21610" xr:uid="{00000000-0005-0000-0000-000074540000}"/>
    <cellStyle name="Normal 3 4 2 8" xfId="21611" xr:uid="{00000000-0005-0000-0000-000075540000}"/>
    <cellStyle name="Normal 3 4 2 8 2" xfId="21612" xr:uid="{00000000-0005-0000-0000-000076540000}"/>
    <cellStyle name="Normal 3 4 2 8 2 2" xfId="21613" xr:uid="{00000000-0005-0000-0000-000077540000}"/>
    <cellStyle name="Normal 3 4 2 8 2 3" xfId="21614" xr:uid="{00000000-0005-0000-0000-000078540000}"/>
    <cellStyle name="Normal 3 4 2 8 3" xfId="21615" xr:uid="{00000000-0005-0000-0000-000079540000}"/>
    <cellStyle name="Normal 3 4 2 8 4" xfId="21616" xr:uid="{00000000-0005-0000-0000-00007A540000}"/>
    <cellStyle name="Normal 3 4 2 9" xfId="21617" xr:uid="{00000000-0005-0000-0000-00007B540000}"/>
    <cellStyle name="Normal 3 4 2 9 2" xfId="21618" xr:uid="{00000000-0005-0000-0000-00007C540000}"/>
    <cellStyle name="Normal 3 4 2 9 2 2" xfId="21619" xr:uid="{00000000-0005-0000-0000-00007D540000}"/>
    <cellStyle name="Normal 3 4 2 9 2 3" xfId="21620" xr:uid="{00000000-0005-0000-0000-00007E540000}"/>
    <cellStyle name="Normal 3 4 2 9 3" xfId="21621" xr:uid="{00000000-0005-0000-0000-00007F540000}"/>
    <cellStyle name="Normal 3 4 2 9 4" xfId="21622" xr:uid="{00000000-0005-0000-0000-000080540000}"/>
    <cellStyle name="Normal 3 4 3" xfId="21623" xr:uid="{00000000-0005-0000-0000-000081540000}"/>
    <cellStyle name="Normal 3 4 3 10" xfId="21624" xr:uid="{00000000-0005-0000-0000-000082540000}"/>
    <cellStyle name="Normal 3 4 3 10 2" xfId="21625" xr:uid="{00000000-0005-0000-0000-000083540000}"/>
    <cellStyle name="Normal 3 4 3 10 3" xfId="21626" xr:uid="{00000000-0005-0000-0000-000084540000}"/>
    <cellStyle name="Normal 3 4 3 11" xfId="21627" xr:uid="{00000000-0005-0000-0000-000085540000}"/>
    <cellStyle name="Normal 3 4 3 11 2" xfId="21628" xr:uid="{00000000-0005-0000-0000-000086540000}"/>
    <cellStyle name="Normal 3 4 3 11 3" xfId="21629" xr:uid="{00000000-0005-0000-0000-000087540000}"/>
    <cellStyle name="Normal 3 4 3 12" xfId="21630" xr:uid="{00000000-0005-0000-0000-000088540000}"/>
    <cellStyle name="Normal 3 4 3 13" xfId="21631" xr:uid="{00000000-0005-0000-0000-000089540000}"/>
    <cellStyle name="Normal 3 4 3 14" xfId="21632" xr:uid="{00000000-0005-0000-0000-00008A540000}"/>
    <cellStyle name="Normal 3 4 3 2" xfId="21633" xr:uid="{00000000-0005-0000-0000-00008B540000}"/>
    <cellStyle name="Normal 3 4 3 2 10" xfId="21634" xr:uid="{00000000-0005-0000-0000-00008C540000}"/>
    <cellStyle name="Normal 3 4 3 2 10 2" xfId="21635" xr:uid="{00000000-0005-0000-0000-00008D540000}"/>
    <cellStyle name="Normal 3 4 3 2 10 3" xfId="21636" xr:uid="{00000000-0005-0000-0000-00008E540000}"/>
    <cellStyle name="Normal 3 4 3 2 11" xfId="21637" xr:uid="{00000000-0005-0000-0000-00008F540000}"/>
    <cellStyle name="Normal 3 4 3 2 12" xfId="21638" xr:uid="{00000000-0005-0000-0000-000090540000}"/>
    <cellStyle name="Normal 3 4 3 2 13" xfId="21639" xr:uid="{00000000-0005-0000-0000-000091540000}"/>
    <cellStyle name="Normal 3 4 3 2 2" xfId="21640" xr:uid="{00000000-0005-0000-0000-000092540000}"/>
    <cellStyle name="Normal 3 4 3 2 2 10" xfId="21641" xr:uid="{00000000-0005-0000-0000-000093540000}"/>
    <cellStyle name="Normal 3 4 3 2 2 11" xfId="21642" xr:uid="{00000000-0005-0000-0000-000094540000}"/>
    <cellStyle name="Normal 3 4 3 2 2 2" xfId="21643" xr:uid="{00000000-0005-0000-0000-000095540000}"/>
    <cellStyle name="Normal 3 4 3 2 2 2 10" xfId="21644" xr:uid="{00000000-0005-0000-0000-000096540000}"/>
    <cellStyle name="Normal 3 4 3 2 2 2 2" xfId="21645" xr:uid="{00000000-0005-0000-0000-000097540000}"/>
    <cellStyle name="Normal 3 4 3 2 2 2 2 2" xfId="21646" xr:uid="{00000000-0005-0000-0000-000098540000}"/>
    <cellStyle name="Normal 3 4 3 2 2 2 2 2 2" xfId="21647" xr:uid="{00000000-0005-0000-0000-000099540000}"/>
    <cellStyle name="Normal 3 4 3 2 2 2 2 2 3" xfId="21648" xr:uid="{00000000-0005-0000-0000-00009A540000}"/>
    <cellStyle name="Normal 3 4 3 2 2 2 2 3" xfId="21649" xr:uid="{00000000-0005-0000-0000-00009B540000}"/>
    <cellStyle name="Normal 3 4 3 2 2 2 2 4" xfId="21650" xr:uid="{00000000-0005-0000-0000-00009C540000}"/>
    <cellStyle name="Normal 3 4 3 2 2 2 3" xfId="21651" xr:uid="{00000000-0005-0000-0000-00009D540000}"/>
    <cellStyle name="Normal 3 4 3 2 2 2 3 2" xfId="21652" xr:uid="{00000000-0005-0000-0000-00009E540000}"/>
    <cellStyle name="Normal 3 4 3 2 2 2 3 2 2" xfId="21653" xr:uid="{00000000-0005-0000-0000-00009F540000}"/>
    <cellStyle name="Normal 3 4 3 2 2 2 3 2 3" xfId="21654" xr:uid="{00000000-0005-0000-0000-0000A0540000}"/>
    <cellStyle name="Normal 3 4 3 2 2 2 3 3" xfId="21655" xr:uid="{00000000-0005-0000-0000-0000A1540000}"/>
    <cellStyle name="Normal 3 4 3 2 2 2 3 4" xfId="21656" xr:uid="{00000000-0005-0000-0000-0000A2540000}"/>
    <cellStyle name="Normal 3 4 3 2 2 2 4" xfId="21657" xr:uid="{00000000-0005-0000-0000-0000A3540000}"/>
    <cellStyle name="Normal 3 4 3 2 2 2 4 2" xfId="21658" xr:uid="{00000000-0005-0000-0000-0000A4540000}"/>
    <cellStyle name="Normal 3 4 3 2 2 2 4 2 2" xfId="21659" xr:uid="{00000000-0005-0000-0000-0000A5540000}"/>
    <cellStyle name="Normal 3 4 3 2 2 2 4 2 3" xfId="21660" xr:uid="{00000000-0005-0000-0000-0000A6540000}"/>
    <cellStyle name="Normal 3 4 3 2 2 2 4 3" xfId="21661" xr:uid="{00000000-0005-0000-0000-0000A7540000}"/>
    <cellStyle name="Normal 3 4 3 2 2 2 4 4" xfId="21662" xr:uid="{00000000-0005-0000-0000-0000A8540000}"/>
    <cellStyle name="Normal 3 4 3 2 2 2 5" xfId="21663" xr:uid="{00000000-0005-0000-0000-0000A9540000}"/>
    <cellStyle name="Normal 3 4 3 2 2 2 5 2" xfId="21664" xr:uid="{00000000-0005-0000-0000-0000AA540000}"/>
    <cellStyle name="Normal 3 4 3 2 2 2 5 2 2" xfId="21665" xr:uid="{00000000-0005-0000-0000-0000AB540000}"/>
    <cellStyle name="Normal 3 4 3 2 2 2 5 2 3" xfId="21666" xr:uid="{00000000-0005-0000-0000-0000AC540000}"/>
    <cellStyle name="Normal 3 4 3 2 2 2 5 3" xfId="21667" xr:uid="{00000000-0005-0000-0000-0000AD540000}"/>
    <cellStyle name="Normal 3 4 3 2 2 2 5 4" xfId="21668" xr:uid="{00000000-0005-0000-0000-0000AE540000}"/>
    <cellStyle name="Normal 3 4 3 2 2 2 6" xfId="21669" xr:uid="{00000000-0005-0000-0000-0000AF540000}"/>
    <cellStyle name="Normal 3 4 3 2 2 2 6 2" xfId="21670" xr:uid="{00000000-0005-0000-0000-0000B0540000}"/>
    <cellStyle name="Normal 3 4 3 2 2 2 6 3" xfId="21671" xr:uid="{00000000-0005-0000-0000-0000B1540000}"/>
    <cellStyle name="Normal 3 4 3 2 2 2 7" xfId="21672" xr:uid="{00000000-0005-0000-0000-0000B2540000}"/>
    <cellStyle name="Normal 3 4 3 2 2 2 7 2" xfId="21673" xr:uid="{00000000-0005-0000-0000-0000B3540000}"/>
    <cellStyle name="Normal 3 4 3 2 2 2 7 3" xfId="21674" xr:uid="{00000000-0005-0000-0000-0000B4540000}"/>
    <cellStyle name="Normal 3 4 3 2 2 2 8" xfId="21675" xr:uid="{00000000-0005-0000-0000-0000B5540000}"/>
    <cellStyle name="Normal 3 4 3 2 2 2 9" xfId="21676" xr:uid="{00000000-0005-0000-0000-0000B6540000}"/>
    <cellStyle name="Normal 3 4 3 2 2 3" xfId="21677" xr:uid="{00000000-0005-0000-0000-0000B7540000}"/>
    <cellStyle name="Normal 3 4 3 2 2 3 2" xfId="21678" xr:uid="{00000000-0005-0000-0000-0000B8540000}"/>
    <cellStyle name="Normal 3 4 3 2 2 3 2 2" xfId="21679" xr:uid="{00000000-0005-0000-0000-0000B9540000}"/>
    <cellStyle name="Normal 3 4 3 2 2 3 2 2 2" xfId="21680" xr:uid="{00000000-0005-0000-0000-0000BA540000}"/>
    <cellStyle name="Normal 3 4 3 2 2 3 2 2 3" xfId="21681" xr:uid="{00000000-0005-0000-0000-0000BB540000}"/>
    <cellStyle name="Normal 3 4 3 2 2 3 2 3" xfId="21682" xr:uid="{00000000-0005-0000-0000-0000BC540000}"/>
    <cellStyle name="Normal 3 4 3 2 2 3 2 4" xfId="21683" xr:uid="{00000000-0005-0000-0000-0000BD540000}"/>
    <cellStyle name="Normal 3 4 3 2 2 3 3" xfId="21684" xr:uid="{00000000-0005-0000-0000-0000BE540000}"/>
    <cellStyle name="Normal 3 4 3 2 2 3 3 2" xfId="21685" xr:uid="{00000000-0005-0000-0000-0000BF540000}"/>
    <cellStyle name="Normal 3 4 3 2 2 3 3 2 2" xfId="21686" xr:uid="{00000000-0005-0000-0000-0000C0540000}"/>
    <cellStyle name="Normal 3 4 3 2 2 3 3 2 3" xfId="21687" xr:uid="{00000000-0005-0000-0000-0000C1540000}"/>
    <cellStyle name="Normal 3 4 3 2 2 3 3 3" xfId="21688" xr:uid="{00000000-0005-0000-0000-0000C2540000}"/>
    <cellStyle name="Normal 3 4 3 2 2 3 3 4" xfId="21689" xr:uid="{00000000-0005-0000-0000-0000C3540000}"/>
    <cellStyle name="Normal 3 4 3 2 2 3 4" xfId="21690" xr:uid="{00000000-0005-0000-0000-0000C4540000}"/>
    <cellStyle name="Normal 3 4 3 2 2 3 4 2" xfId="21691" xr:uid="{00000000-0005-0000-0000-0000C5540000}"/>
    <cellStyle name="Normal 3 4 3 2 2 3 4 2 2" xfId="21692" xr:uid="{00000000-0005-0000-0000-0000C6540000}"/>
    <cellStyle name="Normal 3 4 3 2 2 3 4 2 3" xfId="21693" xr:uid="{00000000-0005-0000-0000-0000C7540000}"/>
    <cellStyle name="Normal 3 4 3 2 2 3 4 3" xfId="21694" xr:uid="{00000000-0005-0000-0000-0000C8540000}"/>
    <cellStyle name="Normal 3 4 3 2 2 3 4 4" xfId="21695" xr:uid="{00000000-0005-0000-0000-0000C9540000}"/>
    <cellStyle name="Normal 3 4 3 2 2 3 5" xfId="21696" xr:uid="{00000000-0005-0000-0000-0000CA540000}"/>
    <cellStyle name="Normal 3 4 3 2 2 3 5 2" xfId="21697" xr:uid="{00000000-0005-0000-0000-0000CB540000}"/>
    <cellStyle name="Normal 3 4 3 2 2 3 5 3" xfId="21698" xr:uid="{00000000-0005-0000-0000-0000CC540000}"/>
    <cellStyle name="Normal 3 4 3 2 2 3 6" xfId="21699" xr:uid="{00000000-0005-0000-0000-0000CD540000}"/>
    <cellStyle name="Normal 3 4 3 2 2 3 6 2" xfId="21700" xr:uid="{00000000-0005-0000-0000-0000CE540000}"/>
    <cellStyle name="Normal 3 4 3 2 2 3 6 3" xfId="21701" xr:uid="{00000000-0005-0000-0000-0000CF540000}"/>
    <cellStyle name="Normal 3 4 3 2 2 3 7" xfId="21702" xr:uid="{00000000-0005-0000-0000-0000D0540000}"/>
    <cellStyle name="Normal 3 4 3 2 2 3 8" xfId="21703" xr:uid="{00000000-0005-0000-0000-0000D1540000}"/>
    <cellStyle name="Normal 3 4 3 2 2 3 9" xfId="21704" xr:uid="{00000000-0005-0000-0000-0000D2540000}"/>
    <cellStyle name="Normal 3 4 3 2 2 4" xfId="21705" xr:uid="{00000000-0005-0000-0000-0000D3540000}"/>
    <cellStyle name="Normal 3 4 3 2 2 4 2" xfId="21706" xr:uid="{00000000-0005-0000-0000-0000D4540000}"/>
    <cellStyle name="Normal 3 4 3 2 2 4 2 2" xfId="21707" xr:uid="{00000000-0005-0000-0000-0000D5540000}"/>
    <cellStyle name="Normal 3 4 3 2 2 4 2 3" xfId="21708" xr:uid="{00000000-0005-0000-0000-0000D6540000}"/>
    <cellStyle name="Normal 3 4 3 2 2 4 3" xfId="21709" xr:uid="{00000000-0005-0000-0000-0000D7540000}"/>
    <cellStyle name="Normal 3 4 3 2 2 4 4" xfId="21710" xr:uid="{00000000-0005-0000-0000-0000D8540000}"/>
    <cellStyle name="Normal 3 4 3 2 2 5" xfId="21711" xr:uid="{00000000-0005-0000-0000-0000D9540000}"/>
    <cellStyle name="Normal 3 4 3 2 2 5 2" xfId="21712" xr:uid="{00000000-0005-0000-0000-0000DA540000}"/>
    <cellStyle name="Normal 3 4 3 2 2 5 2 2" xfId="21713" xr:uid="{00000000-0005-0000-0000-0000DB540000}"/>
    <cellStyle name="Normal 3 4 3 2 2 5 2 3" xfId="21714" xr:uid="{00000000-0005-0000-0000-0000DC540000}"/>
    <cellStyle name="Normal 3 4 3 2 2 5 3" xfId="21715" xr:uid="{00000000-0005-0000-0000-0000DD540000}"/>
    <cellStyle name="Normal 3 4 3 2 2 5 4" xfId="21716" xr:uid="{00000000-0005-0000-0000-0000DE540000}"/>
    <cellStyle name="Normal 3 4 3 2 2 6" xfId="21717" xr:uid="{00000000-0005-0000-0000-0000DF540000}"/>
    <cellStyle name="Normal 3 4 3 2 2 6 2" xfId="21718" xr:uid="{00000000-0005-0000-0000-0000E0540000}"/>
    <cellStyle name="Normal 3 4 3 2 2 6 2 2" xfId="21719" xr:uid="{00000000-0005-0000-0000-0000E1540000}"/>
    <cellStyle name="Normal 3 4 3 2 2 6 2 3" xfId="21720" xr:uid="{00000000-0005-0000-0000-0000E2540000}"/>
    <cellStyle name="Normal 3 4 3 2 2 6 3" xfId="21721" xr:uid="{00000000-0005-0000-0000-0000E3540000}"/>
    <cellStyle name="Normal 3 4 3 2 2 6 4" xfId="21722" xr:uid="{00000000-0005-0000-0000-0000E4540000}"/>
    <cellStyle name="Normal 3 4 3 2 2 7" xfId="21723" xr:uid="{00000000-0005-0000-0000-0000E5540000}"/>
    <cellStyle name="Normal 3 4 3 2 2 7 2" xfId="21724" xr:uid="{00000000-0005-0000-0000-0000E6540000}"/>
    <cellStyle name="Normal 3 4 3 2 2 7 3" xfId="21725" xr:uid="{00000000-0005-0000-0000-0000E7540000}"/>
    <cellStyle name="Normal 3 4 3 2 2 8" xfId="21726" xr:uid="{00000000-0005-0000-0000-0000E8540000}"/>
    <cellStyle name="Normal 3 4 3 2 2 8 2" xfId="21727" xr:uid="{00000000-0005-0000-0000-0000E9540000}"/>
    <cellStyle name="Normal 3 4 3 2 2 8 3" xfId="21728" xr:uid="{00000000-0005-0000-0000-0000EA540000}"/>
    <cellStyle name="Normal 3 4 3 2 2 9" xfId="21729" xr:uid="{00000000-0005-0000-0000-0000EB540000}"/>
    <cellStyle name="Normal 3 4 3 2 3" xfId="21730" xr:uid="{00000000-0005-0000-0000-0000EC540000}"/>
    <cellStyle name="Normal 3 4 3 2 3 10" xfId="21731" xr:uid="{00000000-0005-0000-0000-0000ED540000}"/>
    <cellStyle name="Normal 3 4 3 2 3 11" xfId="21732" xr:uid="{00000000-0005-0000-0000-0000EE540000}"/>
    <cellStyle name="Normal 3 4 3 2 3 2" xfId="21733" xr:uid="{00000000-0005-0000-0000-0000EF540000}"/>
    <cellStyle name="Normal 3 4 3 2 3 2 10" xfId="21734" xr:uid="{00000000-0005-0000-0000-0000F0540000}"/>
    <cellStyle name="Normal 3 4 3 2 3 2 2" xfId="21735" xr:uid="{00000000-0005-0000-0000-0000F1540000}"/>
    <cellStyle name="Normal 3 4 3 2 3 2 2 2" xfId="21736" xr:uid="{00000000-0005-0000-0000-0000F2540000}"/>
    <cellStyle name="Normal 3 4 3 2 3 2 2 2 2" xfId="21737" xr:uid="{00000000-0005-0000-0000-0000F3540000}"/>
    <cellStyle name="Normal 3 4 3 2 3 2 2 2 3" xfId="21738" xr:uid="{00000000-0005-0000-0000-0000F4540000}"/>
    <cellStyle name="Normal 3 4 3 2 3 2 2 3" xfId="21739" xr:uid="{00000000-0005-0000-0000-0000F5540000}"/>
    <cellStyle name="Normal 3 4 3 2 3 2 2 4" xfId="21740" xr:uid="{00000000-0005-0000-0000-0000F6540000}"/>
    <cellStyle name="Normal 3 4 3 2 3 2 3" xfId="21741" xr:uid="{00000000-0005-0000-0000-0000F7540000}"/>
    <cellStyle name="Normal 3 4 3 2 3 2 3 2" xfId="21742" xr:uid="{00000000-0005-0000-0000-0000F8540000}"/>
    <cellStyle name="Normal 3 4 3 2 3 2 3 2 2" xfId="21743" xr:uid="{00000000-0005-0000-0000-0000F9540000}"/>
    <cellStyle name="Normal 3 4 3 2 3 2 3 2 3" xfId="21744" xr:uid="{00000000-0005-0000-0000-0000FA540000}"/>
    <cellStyle name="Normal 3 4 3 2 3 2 3 3" xfId="21745" xr:uid="{00000000-0005-0000-0000-0000FB540000}"/>
    <cellStyle name="Normal 3 4 3 2 3 2 3 4" xfId="21746" xr:uid="{00000000-0005-0000-0000-0000FC540000}"/>
    <cellStyle name="Normal 3 4 3 2 3 2 4" xfId="21747" xr:uid="{00000000-0005-0000-0000-0000FD540000}"/>
    <cellStyle name="Normal 3 4 3 2 3 2 4 2" xfId="21748" xr:uid="{00000000-0005-0000-0000-0000FE540000}"/>
    <cellStyle name="Normal 3 4 3 2 3 2 4 2 2" xfId="21749" xr:uid="{00000000-0005-0000-0000-0000FF540000}"/>
    <cellStyle name="Normal 3 4 3 2 3 2 4 2 3" xfId="21750" xr:uid="{00000000-0005-0000-0000-000000550000}"/>
    <cellStyle name="Normal 3 4 3 2 3 2 4 3" xfId="21751" xr:uid="{00000000-0005-0000-0000-000001550000}"/>
    <cellStyle name="Normal 3 4 3 2 3 2 4 4" xfId="21752" xr:uid="{00000000-0005-0000-0000-000002550000}"/>
    <cellStyle name="Normal 3 4 3 2 3 2 5" xfId="21753" xr:uid="{00000000-0005-0000-0000-000003550000}"/>
    <cellStyle name="Normal 3 4 3 2 3 2 5 2" xfId="21754" xr:uid="{00000000-0005-0000-0000-000004550000}"/>
    <cellStyle name="Normal 3 4 3 2 3 2 5 2 2" xfId="21755" xr:uid="{00000000-0005-0000-0000-000005550000}"/>
    <cellStyle name="Normal 3 4 3 2 3 2 5 2 3" xfId="21756" xr:uid="{00000000-0005-0000-0000-000006550000}"/>
    <cellStyle name="Normal 3 4 3 2 3 2 5 3" xfId="21757" xr:uid="{00000000-0005-0000-0000-000007550000}"/>
    <cellStyle name="Normal 3 4 3 2 3 2 5 4" xfId="21758" xr:uid="{00000000-0005-0000-0000-000008550000}"/>
    <cellStyle name="Normal 3 4 3 2 3 2 6" xfId="21759" xr:uid="{00000000-0005-0000-0000-000009550000}"/>
    <cellStyle name="Normal 3 4 3 2 3 2 6 2" xfId="21760" xr:uid="{00000000-0005-0000-0000-00000A550000}"/>
    <cellStyle name="Normal 3 4 3 2 3 2 6 3" xfId="21761" xr:uid="{00000000-0005-0000-0000-00000B550000}"/>
    <cellStyle name="Normal 3 4 3 2 3 2 7" xfId="21762" xr:uid="{00000000-0005-0000-0000-00000C550000}"/>
    <cellStyle name="Normal 3 4 3 2 3 2 7 2" xfId="21763" xr:uid="{00000000-0005-0000-0000-00000D550000}"/>
    <cellStyle name="Normal 3 4 3 2 3 2 7 3" xfId="21764" xr:uid="{00000000-0005-0000-0000-00000E550000}"/>
    <cellStyle name="Normal 3 4 3 2 3 2 8" xfId="21765" xr:uid="{00000000-0005-0000-0000-00000F550000}"/>
    <cellStyle name="Normal 3 4 3 2 3 2 9" xfId="21766" xr:uid="{00000000-0005-0000-0000-000010550000}"/>
    <cellStyle name="Normal 3 4 3 2 3 3" xfId="21767" xr:uid="{00000000-0005-0000-0000-000011550000}"/>
    <cellStyle name="Normal 3 4 3 2 3 3 2" xfId="21768" xr:uid="{00000000-0005-0000-0000-000012550000}"/>
    <cellStyle name="Normal 3 4 3 2 3 3 2 2" xfId="21769" xr:uid="{00000000-0005-0000-0000-000013550000}"/>
    <cellStyle name="Normal 3 4 3 2 3 3 2 2 2" xfId="21770" xr:uid="{00000000-0005-0000-0000-000014550000}"/>
    <cellStyle name="Normal 3 4 3 2 3 3 2 2 3" xfId="21771" xr:uid="{00000000-0005-0000-0000-000015550000}"/>
    <cellStyle name="Normal 3 4 3 2 3 3 2 3" xfId="21772" xr:uid="{00000000-0005-0000-0000-000016550000}"/>
    <cellStyle name="Normal 3 4 3 2 3 3 2 4" xfId="21773" xr:uid="{00000000-0005-0000-0000-000017550000}"/>
    <cellStyle name="Normal 3 4 3 2 3 3 3" xfId="21774" xr:uid="{00000000-0005-0000-0000-000018550000}"/>
    <cellStyle name="Normal 3 4 3 2 3 3 3 2" xfId="21775" xr:uid="{00000000-0005-0000-0000-000019550000}"/>
    <cellStyle name="Normal 3 4 3 2 3 3 3 2 2" xfId="21776" xr:uid="{00000000-0005-0000-0000-00001A550000}"/>
    <cellStyle name="Normal 3 4 3 2 3 3 3 2 3" xfId="21777" xr:uid="{00000000-0005-0000-0000-00001B550000}"/>
    <cellStyle name="Normal 3 4 3 2 3 3 3 3" xfId="21778" xr:uid="{00000000-0005-0000-0000-00001C550000}"/>
    <cellStyle name="Normal 3 4 3 2 3 3 3 4" xfId="21779" xr:uid="{00000000-0005-0000-0000-00001D550000}"/>
    <cellStyle name="Normal 3 4 3 2 3 3 4" xfId="21780" xr:uid="{00000000-0005-0000-0000-00001E550000}"/>
    <cellStyle name="Normal 3 4 3 2 3 3 4 2" xfId="21781" xr:uid="{00000000-0005-0000-0000-00001F550000}"/>
    <cellStyle name="Normal 3 4 3 2 3 3 4 2 2" xfId="21782" xr:uid="{00000000-0005-0000-0000-000020550000}"/>
    <cellStyle name="Normal 3 4 3 2 3 3 4 2 3" xfId="21783" xr:uid="{00000000-0005-0000-0000-000021550000}"/>
    <cellStyle name="Normal 3 4 3 2 3 3 4 3" xfId="21784" xr:uid="{00000000-0005-0000-0000-000022550000}"/>
    <cellStyle name="Normal 3 4 3 2 3 3 4 4" xfId="21785" xr:uid="{00000000-0005-0000-0000-000023550000}"/>
    <cellStyle name="Normal 3 4 3 2 3 3 5" xfId="21786" xr:uid="{00000000-0005-0000-0000-000024550000}"/>
    <cellStyle name="Normal 3 4 3 2 3 3 5 2" xfId="21787" xr:uid="{00000000-0005-0000-0000-000025550000}"/>
    <cellStyle name="Normal 3 4 3 2 3 3 5 3" xfId="21788" xr:uid="{00000000-0005-0000-0000-000026550000}"/>
    <cellStyle name="Normal 3 4 3 2 3 3 6" xfId="21789" xr:uid="{00000000-0005-0000-0000-000027550000}"/>
    <cellStyle name="Normal 3 4 3 2 3 3 6 2" xfId="21790" xr:uid="{00000000-0005-0000-0000-000028550000}"/>
    <cellStyle name="Normal 3 4 3 2 3 3 6 3" xfId="21791" xr:uid="{00000000-0005-0000-0000-000029550000}"/>
    <cellStyle name="Normal 3 4 3 2 3 3 7" xfId="21792" xr:uid="{00000000-0005-0000-0000-00002A550000}"/>
    <cellStyle name="Normal 3 4 3 2 3 3 8" xfId="21793" xr:uid="{00000000-0005-0000-0000-00002B550000}"/>
    <cellStyle name="Normal 3 4 3 2 3 3 9" xfId="21794" xr:uid="{00000000-0005-0000-0000-00002C550000}"/>
    <cellStyle name="Normal 3 4 3 2 3 4" xfId="21795" xr:uid="{00000000-0005-0000-0000-00002D550000}"/>
    <cellStyle name="Normal 3 4 3 2 3 4 2" xfId="21796" xr:uid="{00000000-0005-0000-0000-00002E550000}"/>
    <cellStyle name="Normal 3 4 3 2 3 4 2 2" xfId="21797" xr:uid="{00000000-0005-0000-0000-00002F550000}"/>
    <cellStyle name="Normal 3 4 3 2 3 4 2 3" xfId="21798" xr:uid="{00000000-0005-0000-0000-000030550000}"/>
    <cellStyle name="Normal 3 4 3 2 3 4 3" xfId="21799" xr:uid="{00000000-0005-0000-0000-000031550000}"/>
    <cellStyle name="Normal 3 4 3 2 3 4 4" xfId="21800" xr:uid="{00000000-0005-0000-0000-000032550000}"/>
    <cellStyle name="Normal 3 4 3 2 3 5" xfId="21801" xr:uid="{00000000-0005-0000-0000-000033550000}"/>
    <cellStyle name="Normal 3 4 3 2 3 5 2" xfId="21802" xr:uid="{00000000-0005-0000-0000-000034550000}"/>
    <cellStyle name="Normal 3 4 3 2 3 5 2 2" xfId="21803" xr:uid="{00000000-0005-0000-0000-000035550000}"/>
    <cellStyle name="Normal 3 4 3 2 3 5 2 3" xfId="21804" xr:uid="{00000000-0005-0000-0000-000036550000}"/>
    <cellStyle name="Normal 3 4 3 2 3 5 3" xfId="21805" xr:uid="{00000000-0005-0000-0000-000037550000}"/>
    <cellStyle name="Normal 3 4 3 2 3 5 4" xfId="21806" xr:uid="{00000000-0005-0000-0000-000038550000}"/>
    <cellStyle name="Normal 3 4 3 2 3 6" xfId="21807" xr:uid="{00000000-0005-0000-0000-000039550000}"/>
    <cellStyle name="Normal 3 4 3 2 3 6 2" xfId="21808" xr:uid="{00000000-0005-0000-0000-00003A550000}"/>
    <cellStyle name="Normal 3 4 3 2 3 6 2 2" xfId="21809" xr:uid="{00000000-0005-0000-0000-00003B550000}"/>
    <cellStyle name="Normal 3 4 3 2 3 6 2 3" xfId="21810" xr:uid="{00000000-0005-0000-0000-00003C550000}"/>
    <cellStyle name="Normal 3 4 3 2 3 6 3" xfId="21811" xr:uid="{00000000-0005-0000-0000-00003D550000}"/>
    <cellStyle name="Normal 3 4 3 2 3 6 4" xfId="21812" xr:uid="{00000000-0005-0000-0000-00003E550000}"/>
    <cellStyle name="Normal 3 4 3 2 3 7" xfId="21813" xr:uid="{00000000-0005-0000-0000-00003F550000}"/>
    <cellStyle name="Normal 3 4 3 2 3 7 2" xfId="21814" xr:uid="{00000000-0005-0000-0000-000040550000}"/>
    <cellStyle name="Normal 3 4 3 2 3 7 3" xfId="21815" xr:uid="{00000000-0005-0000-0000-000041550000}"/>
    <cellStyle name="Normal 3 4 3 2 3 8" xfId="21816" xr:uid="{00000000-0005-0000-0000-000042550000}"/>
    <cellStyle name="Normal 3 4 3 2 3 8 2" xfId="21817" xr:uid="{00000000-0005-0000-0000-000043550000}"/>
    <cellStyle name="Normal 3 4 3 2 3 8 3" xfId="21818" xr:uid="{00000000-0005-0000-0000-000044550000}"/>
    <cellStyle name="Normal 3 4 3 2 3 9" xfId="21819" xr:uid="{00000000-0005-0000-0000-000045550000}"/>
    <cellStyle name="Normal 3 4 3 2 4" xfId="21820" xr:uid="{00000000-0005-0000-0000-000046550000}"/>
    <cellStyle name="Normal 3 4 3 2 4 10" xfId="21821" xr:uid="{00000000-0005-0000-0000-000047550000}"/>
    <cellStyle name="Normal 3 4 3 2 4 2" xfId="21822" xr:uid="{00000000-0005-0000-0000-000048550000}"/>
    <cellStyle name="Normal 3 4 3 2 4 2 2" xfId="21823" xr:uid="{00000000-0005-0000-0000-000049550000}"/>
    <cellStyle name="Normal 3 4 3 2 4 2 2 2" xfId="21824" xr:uid="{00000000-0005-0000-0000-00004A550000}"/>
    <cellStyle name="Normal 3 4 3 2 4 2 2 3" xfId="21825" xr:uid="{00000000-0005-0000-0000-00004B550000}"/>
    <cellStyle name="Normal 3 4 3 2 4 2 3" xfId="21826" xr:uid="{00000000-0005-0000-0000-00004C550000}"/>
    <cellStyle name="Normal 3 4 3 2 4 2 4" xfId="21827" xr:uid="{00000000-0005-0000-0000-00004D550000}"/>
    <cellStyle name="Normal 3 4 3 2 4 3" xfId="21828" xr:uid="{00000000-0005-0000-0000-00004E550000}"/>
    <cellStyle name="Normal 3 4 3 2 4 3 2" xfId="21829" xr:uid="{00000000-0005-0000-0000-00004F550000}"/>
    <cellStyle name="Normal 3 4 3 2 4 3 2 2" xfId="21830" xr:uid="{00000000-0005-0000-0000-000050550000}"/>
    <cellStyle name="Normal 3 4 3 2 4 3 2 3" xfId="21831" xr:uid="{00000000-0005-0000-0000-000051550000}"/>
    <cellStyle name="Normal 3 4 3 2 4 3 3" xfId="21832" xr:uid="{00000000-0005-0000-0000-000052550000}"/>
    <cellStyle name="Normal 3 4 3 2 4 3 4" xfId="21833" xr:uid="{00000000-0005-0000-0000-000053550000}"/>
    <cellStyle name="Normal 3 4 3 2 4 4" xfId="21834" xr:uid="{00000000-0005-0000-0000-000054550000}"/>
    <cellStyle name="Normal 3 4 3 2 4 4 2" xfId="21835" xr:uid="{00000000-0005-0000-0000-000055550000}"/>
    <cellStyle name="Normal 3 4 3 2 4 4 2 2" xfId="21836" xr:uid="{00000000-0005-0000-0000-000056550000}"/>
    <cellStyle name="Normal 3 4 3 2 4 4 2 3" xfId="21837" xr:uid="{00000000-0005-0000-0000-000057550000}"/>
    <cellStyle name="Normal 3 4 3 2 4 4 3" xfId="21838" xr:uid="{00000000-0005-0000-0000-000058550000}"/>
    <cellStyle name="Normal 3 4 3 2 4 4 4" xfId="21839" xr:uid="{00000000-0005-0000-0000-000059550000}"/>
    <cellStyle name="Normal 3 4 3 2 4 5" xfId="21840" xr:uid="{00000000-0005-0000-0000-00005A550000}"/>
    <cellStyle name="Normal 3 4 3 2 4 5 2" xfId="21841" xr:uid="{00000000-0005-0000-0000-00005B550000}"/>
    <cellStyle name="Normal 3 4 3 2 4 5 2 2" xfId="21842" xr:uid="{00000000-0005-0000-0000-00005C550000}"/>
    <cellStyle name="Normal 3 4 3 2 4 5 2 3" xfId="21843" xr:uid="{00000000-0005-0000-0000-00005D550000}"/>
    <cellStyle name="Normal 3 4 3 2 4 5 3" xfId="21844" xr:uid="{00000000-0005-0000-0000-00005E550000}"/>
    <cellStyle name="Normal 3 4 3 2 4 5 4" xfId="21845" xr:uid="{00000000-0005-0000-0000-00005F550000}"/>
    <cellStyle name="Normal 3 4 3 2 4 6" xfId="21846" xr:uid="{00000000-0005-0000-0000-000060550000}"/>
    <cellStyle name="Normal 3 4 3 2 4 6 2" xfId="21847" xr:uid="{00000000-0005-0000-0000-000061550000}"/>
    <cellStyle name="Normal 3 4 3 2 4 6 3" xfId="21848" xr:uid="{00000000-0005-0000-0000-000062550000}"/>
    <cellStyle name="Normal 3 4 3 2 4 7" xfId="21849" xr:uid="{00000000-0005-0000-0000-000063550000}"/>
    <cellStyle name="Normal 3 4 3 2 4 7 2" xfId="21850" xr:uid="{00000000-0005-0000-0000-000064550000}"/>
    <cellStyle name="Normal 3 4 3 2 4 7 3" xfId="21851" xr:uid="{00000000-0005-0000-0000-000065550000}"/>
    <cellStyle name="Normal 3 4 3 2 4 8" xfId="21852" xr:uid="{00000000-0005-0000-0000-000066550000}"/>
    <cellStyle name="Normal 3 4 3 2 4 9" xfId="21853" xr:uid="{00000000-0005-0000-0000-000067550000}"/>
    <cellStyle name="Normal 3 4 3 2 5" xfId="21854" xr:uid="{00000000-0005-0000-0000-000068550000}"/>
    <cellStyle name="Normal 3 4 3 2 5 2" xfId="21855" xr:uid="{00000000-0005-0000-0000-000069550000}"/>
    <cellStyle name="Normal 3 4 3 2 5 2 2" xfId="21856" xr:uid="{00000000-0005-0000-0000-00006A550000}"/>
    <cellStyle name="Normal 3 4 3 2 5 2 2 2" xfId="21857" xr:uid="{00000000-0005-0000-0000-00006B550000}"/>
    <cellStyle name="Normal 3 4 3 2 5 2 2 3" xfId="21858" xr:uid="{00000000-0005-0000-0000-00006C550000}"/>
    <cellStyle name="Normal 3 4 3 2 5 2 3" xfId="21859" xr:uid="{00000000-0005-0000-0000-00006D550000}"/>
    <cellStyle name="Normal 3 4 3 2 5 2 4" xfId="21860" xr:uid="{00000000-0005-0000-0000-00006E550000}"/>
    <cellStyle name="Normal 3 4 3 2 5 3" xfId="21861" xr:uid="{00000000-0005-0000-0000-00006F550000}"/>
    <cellStyle name="Normal 3 4 3 2 5 3 2" xfId="21862" xr:uid="{00000000-0005-0000-0000-000070550000}"/>
    <cellStyle name="Normal 3 4 3 2 5 3 2 2" xfId="21863" xr:uid="{00000000-0005-0000-0000-000071550000}"/>
    <cellStyle name="Normal 3 4 3 2 5 3 2 3" xfId="21864" xr:uid="{00000000-0005-0000-0000-000072550000}"/>
    <cellStyle name="Normal 3 4 3 2 5 3 3" xfId="21865" xr:uid="{00000000-0005-0000-0000-000073550000}"/>
    <cellStyle name="Normal 3 4 3 2 5 3 4" xfId="21866" xr:uid="{00000000-0005-0000-0000-000074550000}"/>
    <cellStyle name="Normal 3 4 3 2 5 4" xfId="21867" xr:uid="{00000000-0005-0000-0000-000075550000}"/>
    <cellStyle name="Normal 3 4 3 2 5 4 2" xfId="21868" xr:uid="{00000000-0005-0000-0000-000076550000}"/>
    <cellStyle name="Normal 3 4 3 2 5 4 2 2" xfId="21869" xr:uid="{00000000-0005-0000-0000-000077550000}"/>
    <cellStyle name="Normal 3 4 3 2 5 4 2 3" xfId="21870" xr:uid="{00000000-0005-0000-0000-000078550000}"/>
    <cellStyle name="Normal 3 4 3 2 5 4 3" xfId="21871" xr:uid="{00000000-0005-0000-0000-000079550000}"/>
    <cellStyle name="Normal 3 4 3 2 5 4 4" xfId="21872" xr:uid="{00000000-0005-0000-0000-00007A550000}"/>
    <cellStyle name="Normal 3 4 3 2 5 5" xfId="21873" xr:uid="{00000000-0005-0000-0000-00007B550000}"/>
    <cellStyle name="Normal 3 4 3 2 5 5 2" xfId="21874" xr:uid="{00000000-0005-0000-0000-00007C550000}"/>
    <cellStyle name="Normal 3 4 3 2 5 5 3" xfId="21875" xr:uid="{00000000-0005-0000-0000-00007D550000}"/>
    <cellStyle name="Normal 3 4 3 2 5 6" xfId="21876" xr:uid="{00000000-0005-0000-0000-00007E550000}"/>
    <cellStyle name="Normal 3 4 3 2 5 6 2" xfId="21877" xr:uid="{00000000-0005-0000-0000-00007F550000}"/>
    <cellStyle name="Normal 3 4 3 2 5 6 3" xfId="21878" xr:uid="{00000000-0005-0000-0000-000080550000}"/>
    <cellStyle name="Normal 3 4 3 2 5 7" xfId="21879" xr:uid="{00000000-0005-0000-0000-000081550000}"/>
    <cellStyle name="Normal 3 4 3 2 5 8" xfId="21880" xr:uid="{00000000-0005-0000-0000-000082550000}"/>
    <cellStyle name="Normal 3 4 3 2 5 9" xfId="21881" xr:uid="{00000000-0005-0000-0000-000083550000}"/>
    <cellStyle name="Normal 3 4 3 2 6" xfId="21882" xr:uid="{00000000-0005-0000-0000-000084550000}"/>
    <cellStyle name="Normal 3 4 3 2 6 2" xfId="21883" xr:uid="{00000000-0005-0000-0000-000085550000}"/>
    <cellStyle name="Normal 3 4 3 2 6 2 2" xfId="21884" xr:uid="{00000000-0005-0000-0000-000086550000}"/>
    <cellStyle name="Normal 3 4 3 2 6 2 3" xfId="21885" xr:uid="{00000000-0005-0000-0000-000087550000}"/>
    <cellStyle name="Normal 3 4 3 2 6 3" xfId="21886" xr:uid="{00000000-0005-0000-0000-000088550000}"/>
    <cellStyle name="Normal 3 4 3 2 6 4" xfId="21887" xr:uid="{00000000-0005-0000-0000-000089550000}"/>
    <cellStyle name="Normal 3 4 3 2 7" xfId="21888" xr:uid="{00000000-0005-0000-0000-00008A550000}"/>
    <cellStyle name="Normal 3 4 3 2 7 2" xfId="21889" xr:uid="{00000000-0005-0000-0000-00008B550000}"/>
    <cellStyle name="Normal 3 4 3 2 7 2 2" xfId="21890" xr:uid="{00000000-0005-0000-0000-00008C550000}"/>
    <cellStyle name="Normal 3 4 3 2 7 2 3" xfId="21891" xr:uid="{00000000-0005-0000-0000-00008D550000}"/>
    <cellStyle name="Normal 3 4 3 2 7 3" xfId="21892" xr:uid="{00000000-0005-0000-0000-00008E550000}"/>
    <cellStyle name="Normal 3 4 3 2 7 4" xfId="21893" xr:uid="{00000000-0005-0000-0000-00008F550000}"/>
    <cellStyle name="Normal 3 4 3 2 8" xfId="21894" xr:uid="{00000000-0005-0000-0000-000090550000}"/>
    <cellStyle name="Normal 3 4 3 2 8 2" xfId="21895" xr:uid="{00000000-0005-0000-0000-000091550000}"/>
    <cellStyle name="Normal 3 4 3 2 8 2 2" xfId="21896" xr:uid="{00000000-0005-0000-0000-000092550000}"/>
    <cellStyle name="Normal 3 4 3 2 8 2 3" xfId="21897" xr:uid="{00000000-0005-0000-0000-000093550000}"/>
    <cellStyle name="Normal 3 4 3 2 8 3" xfId="21898" xr:uid="{00000000-0005-0000-0000-000094550000}"/>
    <cellStyle name="Normal 3 4 3 2 8 4" xfId="21899" xr:uid="{00000000-0005-0000-0000-000095550000}"/>
    <cellStyle name="Normal 3 4 3 2 9" xfId="21900" xr:uid="{00000000-0005-0000-0000-000096550000}"/>
    <cellStyle name="Normal 3 4 3 2 9 2" xfId="21901" xr:uid="{00000000-0005-0000-0000-000097550000}"/>
    <cellStyle name="Normal 3 4 3 2 9 3" xfId="21902" xr:uid="{00000000-0005-0000-0000-000098550000}"/>
    <cellStyle name="Normal 3 4 3 3" xfId="21903" xr:uid="{00000000-0005-0000-0000-000099550000}"/>
    <cellStyle name="Normal 3 4 3 3 10" xfId="21904" xr:uid="{00000000-0005-0000-0000-00009A550000}"/>
    <cellStyle name="Normal 3 4 3 3 11" xfId="21905" xr:uid="{00000000-0005-0000-0000-00009B550000}"/>
    <cellStyle name="Normal 3 4 3 3 2" xfId="21906" xr:uid="{00000000-0005-0000-0000-00009C550000}"/>
    <cellStyle name="Normal 3 4 3 3 2 10" xfId="21907" xr:uid="{00000000-0005-0000-0000-00009D550000}"/>
    <cellStyle name="Normal 3 4 3 3 2 2" xfId="21908" xr:uid="{00000000-0005-0000-0000-00009E550000}"/>
    <cellStyle name="Normal 3 4 3 3 2 2 2" xfId="21909" xr:uid="{00000000-0005-0000-0000-00009F550000}"/>
    <cellStyle name="Normal 3 4 3 3 2 2 2 2" xfId="21910" xr:uid="{00000000-0005-0000-0000-0000A0550000}"/>
    <cellStyle name="Normal 3 4 3 3 2 2 2 3" xfId="21911" xr:uid="{00000000-0005-0000-0000-0000A1550000}"/>
    <cellStyle name="Normal 3 4 3 3 2 2 3" xfId="21912" xr:uid="{00000000-0005-0000-0000-0000A2550000}"/>
    <cellStyle name="Normal 3 4 3 3 2 2 4" xfId="21913" xr:uid="{00000000-0005-0000-0000-0000A3550000}"/>
    <cellStyle name="Normal 3 4 3 3 2 3" xfId="21914" xr:uid="{00000000-0005-0000-0000-0000A4550000}"/>
    <cellStyle name="Normal 3 4 3 3 2 3 2" xfId="21915" xr:uid="{00000000-0005-0000-0000-0000A5550000}"/>
    <cellStyle name="Normal 3 4 3 3 2 3 2 2" xfId="21916" xr:uid="{00000000-0005-0000-0000-0000A6550000}"/>
    <cellStyle name="Normal 3 4 3 3 2 3 2 3" xfId="21917" xr:uid="{00000000-0005-0000-0000-0000A7550000}"/>
    <cellStyle name="Normal 3 4 3 3 2 3 3" xfId="21918" xr:uid="{00000000-0005-0000-0000-0000A8550000}"/>
    <cellStyle name="Normal 3 4 3 3 2 3 4" xfId="21919" xr:uid="{00000000-0005-0000-0000-0000A9550000}"/>
    <cellStyle name="Normal 3 4 3 3 2 4" xfId="21920" xr:uid="{00000000-0005-0000-0000-0000AA550000}"/>
    <cellStyle name="Normal 3 4 3 3 2 4 2" xfId="21921" xr:uid="{00000000-0005-0000-0000-0000AB550000}"/>
    <cellStyle name="Normal 3 4 3 3 2 4 2 2" xfId="21922" xr:uid="{00000000-0005-0000-0000-0000AC550000}"/>
    <cellStyle name="Normal 3 4 3 3 2 4 2 3" xfId="21923" xr:uid="{00000000-0005-0000-0000-0000AD550000}"/>
    <cellStyle name="Normal 3 4 3 3 2 4 3" xfId="21924" xr:uid="{00000000-0005-0000-0000-0000AE550000}"/>
    <cellStyle name="Normal 3 4 3 3 2 4 4" xfId="21925" xr:uid="{00000000-0005-0000-0000-0000AF550000}"/>
    <cellStyle name="Normal 3 4 3 3 2 5" xfId="21926" xr:uid="{00000000-0005-0000-0000-0000B0550000}"/>
    <cellStyle name="Normal 3 4 3 3 2 5 2" xfId="21927" xr:uid="{00000000-0005-0000-0000-0000B1550000}"/>
    <cellStyle name="Normal 3 4 3 3 2 5 2 2" xfId="21928" xr:uid="{00000000-0005-0000-0000-0000B2550000}"/>
    <cellStyle name="Normal 3 4 3 3 2 5 2 3" xfId="21929" xr:uid="{00000000-0005-0000-0000-0000B3550000}"/>
    <cellStyle name="Normal 3 4 3 3 2 5 3" xfId="21930" xr:uid="{00000000-0005-0000-0000-0000B4550000}"/>
    <cellStyle name="Normal 3 4 3 3 2 5 4" xfId="21931" xr:uid="{00000000-0005-0000-0000-0000B5550000}"/>
    <cellStyle name="Normal 3 4 3 3 2 6" xfId="21932" xr:uid="{00000000-0005-0000-0000-0000B6550000}"/>
    <cellStyle name="Normal 3 4 3 3 2 6 2" xfId="21933" xr:uid="{00000000-0005-0000-0000-0000B7550000}"/>
    <cellStyle name="Normal 3 4 3 3 2 6 3" xfId="21934" xr:uid="{00000000-0005-0000-0000-0000B8550000}"/>
    <cellStyle name="Normal 3 4 3 3 2 7" xfId="21935" xr:uid="{00000000-0005-0000-0000-0000B9550000}"/>
    <cellStyle name="Normal 3 4 3 3 2 7 2" xfId="21936" xr:uid="{00000000-0005-0000-0000-0000BA550000}"/>
    <cellStyle name="Normal 3 4 3 3 2 7 3" xfId="21937" xr:uid="{00000000-0005-0000-0000-0000BB550000}"/>
    <cellStyle name="Normal 3 4 3 3 2 8" xfId="21938" xr:uid="{00000000-0005-0000-0000-0000BC550000}"/>
    <cellStyle name="Normal 3 4 3 3 2 9" xfId="21939" xr:uid="{00000000-0005-0000-0000-0000BD550000}"/>
    <cellStyle name="Normal 3 4 3 3 3" xfId="21940" xr:uid="{00000000-0005-0000-0000-0000BE550000}"/>
    <cellStyle name="Normal 3 4 3 3 3 2" xfId="21941" xr:uid="{00000000-0005-0000-0000-0000BF550000}"/>
    <cellStyle name="Normal 3 4 3 3 3 2 2" xfId="21942" xr:uid="{00000000-0005-0000-0000-0000C0550000}"/>
    <cellStyle name="Normal 3 4 3 3 3 2 2 2" xfId="21943" xr:uid="{00000000-0005-0000-0000-0000C1550000}"/>
    <cellStyle name="Normal 3 4 3 3 3 2 2 3" xfId="21944" xr:uid="{00000000-0005-0000-0000-0000C2550000}"/>
    <cellStyle name="Normal 3 4 3 3 3 2 3" xfId="21945" xr:uid="{00000000-0005-0000-0000-0000C3550000}"/>
    <cellStyle name="Normal 3 4 3 3 3 2 4" xfId="21946" xr:uid="{00000000-0005-0000-0000-0000C4550000}"/>
    <cellStyle name="Normal 3 4 3 3 3 3" xfId="21947" xr:uid="{00000000-0005-0000-0000-0000C5550000}"/>
    <cellStyle name="Normal 3 4 3 3 3 3 2" xfId="21948" xr:uid="{00000000-0005-0000-0000-0000C6550000}"/>
    <cellStyle name="Normal 3 4 3 3 3 3 2 2" xfId="21949" xr:uid="{00000000-0005-0000-0000-0000C7550000}"/>
    <cellStyle name="Normal 3 4 3 3 3 3 2 3" xfId="21950" xr:uid="{00000000-0005-0000-0000-0000C8550000}"/>
    <cellStyle name="Normal 3 4 3 3 3 3 3" xfId="21951" xr:uid="{00000000-0005-0000-0000-0000C9550000}"/>
    <cellStyle name="Normal 3 4 3 3 3 3 4" xfId="21952" xr:uid="{00000000-0005-0000-0000-0000CA550000}"/>
    <cellStyle name="Normal 3 4 3 3 3 4" xfId="21953" xr:uid="{00000000-0005-0000-0000-0000CB550000}"/>
    <cellStyle name="Normal 3 4 3 3 3 4 2" xfId="21954" xr:uid="{00000000-0005-0000-0000-0000CC550000}"/>
    <cellStyle name="Normal 3 4 3 3 3 4 2 2" xfId="21955" xr:uid="{00000000-0005-0000-0000-0000CD550000}"/>
    <cellStyle name="Normal 3 4 3 3 3 4 2 3" xfId="21956" xr:uid="{00000000-0005-0000-0000-0000CE550000}"/>
    <cellStyle name="Normal 3 4 3 3 3 4 3" xfId="21957" xr:uid="{00000000-0005-0000-0000-0000CF550000}"/>
    <cellStyle name="Normal 3 4 3 3 3 4 4" xfId="21958" xr:uid="{00000000-0005-0000-0000-0000D0550000}"/>
    <cellStyle name="Normal 3 4 3 3 3 5" xfId="21959" xr:uid="{00000000-0005-0000-0000-0000D1550000}"/>
    <cellStyle name="Normal 3 4 3 3 3 5 2" xfId="21960" xr:uid="{00000000-0005-0000-0000-0000D2550000}"/>
    <cellStyle name="Normal 3 4 3 3 3 5 3" xfId="21961" xr:uid="{00000000-0005-0000-0000-0000D3550000}"/>
    <cellStyle name="Normal 3 4 3 3 3 6" xfId="21962" xr:uid="{00000000-0005-0000-0000-0000D4550000}"/>
    <cellStyle name="Normal 3 4 3 3 3 6 2" xfId="21963" xr:uid="{00000000-0005-0000-0000-0000D5550000}"/>
    <cellStyle name="Normal 3 4 3 3 3 6 3" xfId="21964" xr:uid="{00000000-0005-0000-0000-0000D6550000}"/>
    <cellStyle name="Normal 3 4 3 3 3 7" xfId="21965" xr:uid="{00000000-0005-0000-0000-0000D7550000}"/>
    <cellStyle name="Normal 3 4 3 3 3 8" xfId="21966" xr:uid="{00000000-0005-0000-0000-0000D8550000}"/>
    <cellStyle name="Normal 3 4 3 3 3 9" xfId="21967" xr:uid="{00000000-0005-0000-0000-0000D9550000}"/>
    <cellStyle name="Normal 3 4 3 3 4" xfId="21968" xr:uid="{00000000-0005-0000-0000-0000DA550000}"/>
    <cellStyle name="Normal 3 4 3 3 4 2" xfId="21969" xr:uid="{00000000-0005-0000-0000-0000DB550000}"/>
    <cellStyle name="Normal 3 4 3 3 4 2 2" xfId="21970" xr:uid="{00000000-0005-0000-0000-0000DC550000}"/>
    <cellStyle name="Normal 3 4 3 3 4 2 3" xfId="21971" xr:uid="{00000000-0005-0000-0000-0000DD550000}"/>
    <cellStyle name="Normal 3 4 3 3 4 3" xfId="21972" xr:uid="{00000000-0005-0000-0000-0000DE550000}"/>
    <cellStyle name="Normal 3 4 3 3 4 4" xfId="21973" xr:uid="{00000000-0005-0000-0000-0000DF550000}"/>
    <cellStyle name="Normal 3 4 3 3 5" xfId="21974" xr:uid="{00000000-0005-0000-0000-0000E0550000}"/>
    <cellStyle name="Normal 3 4 3 3 5 2" xfId="21975" xr:uid="{00000000-0005-0000-0000-0000E1550000}"/>
    <cellStyle name="Normal 3 4 3 3 5 2 2" xfId="21976" xr:uid="{00000000-0005-0000-0000-0000E2550000}"/>
    <cellStyle name="Normal 3 4 3 3 5 2 3" xfId="21977" xr:uid="{00000000-0005-0000-0000-0000E3550000}"/>
    <cellStyle name="Normal 3 4 3 3 5 3" xfId="21978" xr:uid="{00000000-0005-0000-0000-0000E4550000}"/>
    <cellStyle name="Normal 3 4 3 3 5 4" xfId="21979" xr:uid="{00000000-0005-0000-0000-0000E5550000}"/>
    <cellStyle name="Normal 3 4 3 3 6" xfId="21980" xr:uid="{00000000-0005-0000-0000-0000E6550000}"/>
    <cellStyle name="Normal 3 4 3 3 6 2" xfId="21981" xr:uid="{00000000-0005-0000-0000-0000E7550000}"/>
    <cellStyle name="Normal 3 4 3 3 6 2 2" xfId="21982" xr:uid="{00000000-0005-0000-0000-0000E8550000}"/>
    <cellStyle name="Normal 3 4 3 3 6 2 3" xfId="21983" xr:uid="{00000000-0005-0000-0000-0000E9550000}"/>
    <cellStyle name="Normal 3 4 3 3 6 3" xfId="21984" xr:uid="{00000000-0005-0000-0000-0000EA550000}"/>
    <cellStyle name="Normal 3 4 3 3 6 4" xfId="21985" xr:uid="{00000000-0005-0000-0000-0000EB550000}"/>
    <cellStyle name="Normal 3 4 3 3 7" xfId="21986" xr:uid="{00000000-0005-0000-0000-0000EC550000}"/>
    <cellStyle name="Normal 3 4 3 3 7 2" xfId="21987" xr:uid="{00000000-0005-0000-0000-0000ED550000}"/>
    <cellStyle name="Normal 3 4 3 3 7 3" xfId="21988" xr:uid="{00000000-0005-0000-0000-0000EE550000}"/>
    <cellStyle name="Normal 3 4 3 3 8" xfId="21989" xr:uid="{00000000-0005-0000-0000-0000EF550000}"/>
    <cellStyle name="Normal 3 4 3 3 8 2" xfId="21990" xr:uid="{00000000-0005-0000-0000-0000F0550000}"/>
    <cellStyle name="Normal 3 4 3 3 8 3" xfId="21991" xr:uid="{00000000-0005-0000-0000-0000F1550000}"/>
    <cellStyle name="Normal 3 4 3 3 9" xfId="21992" xr:uid="{00000000-0005-0000-0000-0000F2550000}"/>
    <cellStyle name="Normal 3 4 3 4" xfId="21993" xr:uid="{00000000-0005-0000-0000-0000F3550000}"/>
    <cellStyle name="Normal 3 4 3 4 10" xfId="21994" xr:uid="{00000000-0005-0000-0000-0000F4550000}"/>
    <cellStyle name="Normal 3 4 3 4 11" xfId="21995" xr:uid="{00000000-0005-0000-0000-0000F5550000}"/>
    <cellStyle name="Normal 3 4 3 4 2" xfId="21996" xr:uid="{00000000-0005-0000-0000-0000F6550000}"/>
    <cellStyle name="Normal 3 4 3 4 2 10" xfId="21997" xr:uid="{00000000-0005-0000-0000-0000F7550000}"/>
    <cellStyle name="Normal 3 4 3 4 2 2" xfId="21998" xr:uid="{00000000-0005-0000-0000-0000F8550000}"/>
    <cellStyle name="Normal 3 4 3 4 2 2 2" xfId="21999" xr:uid="{00000000-0005-0000-0000-0000F9550000}"/>
    <cellStyle name="Normal 3 4 3 4 2 2 2 2" xfId="22000" xr:uid="{00000000-0005-0000-0000-0000FA550000}"/>
    <cellStyle name="Normal 3 4 3 4 2 2 2 3" xfId="22001" xr:uid="{00000000-0005-0000-0000-0000FB550000}"/>
    <cellStyle name="Normal 3 4 3 4 2 2 3" xfId="22002" xr:uid="{00000000-0005-0000-0000-0000FC550000}"/>
    <cellStyle name="Normal 3 4 3 4 2 2 4" xfId="22003" xr:uid="{00000000-0005-0000-0000-0000FD550000}"/>
    <cellStyle name="Normal 3 4 3 4 2 3" xfId="22004" xr:uid="{00000000-0005-0000-0000-0000FE550000}"/>
    <cellStyle name="Normal 3 4 3 4 2 3 2" xfId="22005" xr:uid="{00000000-0005-0000-0000-0000FF550000}"/>
    <cellStyle name="Normal 3 4 3 4 2 3 2 2" xfId="22006" xr:uid="{00000000-0005-0000-0000-000000560000}"/>
    <cellStyle name="Normal 3 4 3 4 2 3 2 3" xfId="22007" xr:uid="{00000000-0005-0000-0000-000001560000}"/>
    <cellStyle name="Normal 3 4 3 4 2 3 3" xfId="22008" xr:uid="{00000000-0005-0000-0000-000002560000}"/>
    <cellStyle name="Normal 3 4 3 4 2 3 4" xfId="22009" xr:uid="{00000000-0005-0000-0000-000003560000}"/>
    <cellStyle name="Normal 3 4 3 4 2 4" xfId="22010" xr:uid="{00000000-0005-0000-0000-000004560000}"/>
    <cellStyle name="Normal 3 4 3 4 2 4 2" xfId="22011" xr:uid="{00000000-0005-0000-0000-000005560000}"/>
    <cellStyle name="Normal 3 4 3 4 2 4 2 2" xfId="22012" xr:uid="{00000000-0005-0000-0000-000006560000}"/>
    <cellStyle name="Normal 3 4 3 4 2 4 2 3" xfId="22013" xr:uid="{00000000-0005-0000-0000-000007560000}"/>
    <cellStyle name="Normal 3 4 3 4 2 4 3" xfId="22014" xr:uid="{00000000-0005-0000-0000-000008560000}"/>
    <cellStyle name="Normal 3 4 3 4 2 4 4" xfId="22015" xr:uid="{00000000-0005-0000-0000-000009560000}"/>
    <cellStyle name="Normal 3 4 3 4 2 5" xfId="22016" xr:uid="{00000000-0005-0000-0000-00000A560000}"/>
    <cellStyle name="Normal 3 4 3 4 2 5 2" xfId="22017" xr:uid="{00000000-0005-0000-0000-00000B560000}"/>
    <cellStyle name="Normal 3 4 3 4 2 5 2 2" xfId="22018" xr:uid="{00000000-0005-0000-0000-00000C560000}"/>
    <cellStyle name="Normal 3 4 3 4 2 5 2 3" xfId="22019" xr:uid="{00000000-0005-0000-0000-00000D560000}"/>
    <cellStyle name="Normal 3 4 3 4 2 5 3" xfId="22020" xr:uid="{00000000-0005-0000-0000-00000E560000}"/>
    <cellStyle name="Normal 3 4 3 4 2 5 4" xfId="22021" xr:uid="{00000000-0005-0000-0000-00000F560000}"/>
    <cellStyle name="Normal 3 4 3 4 2 6" xfId="22022" xr:uid="{00000000-0005-0000-0000-000010560000}"/>
    <cellStyle name="Normal 3 4 3 4 2 6 2" xfId="22023" xr:uid="{00000000-0005-0000-0000-000011560000}"/>
    <cellStyle name="Normal 3 4 3 4 2 6 3" xfId="22024" xr:uid="{00000000-0005-0000-0000-000012560000}"/>
    <cellStyle name="Normal 3 4 3 4 2 7" xfId="22025" xr:uid="{00000000-0005-0000-0000-000013560000}"/>
    <cellStyle name="Normal 3 4 3 4 2 7 2" xfId="22026" xr:uid="{00000000-0005-0000-0000-000014560000}"/>
    <cellStyle name="Normal 3 4 3 4 2 7 3" xfId="22027" xr:uid="{00000000-0005-0000-0000-000015560000}"/>
    <cellStyle name="Normal 3 4 3 4 2 8" xfId="22028" xr:uid="{00000000-0005-0000-0000-000016560000}"/>
    <cellStyle name="Normal 3 4 3 4 2 9" xfId="22029" xr:uid="{00000000-0005-0000-0000-000017560000}"/>
    <cellStyle name="Normal 3 4 3 4 3" xfId="22030" xr:uid="{00000000-0005-0000-0000-000018560000}"/>
    <cellStyle name="Normal 3 4 3 4 3 2" xfId="22031" xr:uid="{00000000-0005-0000-0000-000019560000}"/>
    <cellStyle name="Normal 3 4 3 4 3 2 2" xfId="22032" xr:uid="{00000000-0005-0000-0000-00001A560000}"/>
    <cellStyle name="Normal 3 4 3 4 3 2 2 2" xfId="22033" xr:uid="{00000000-0005-0000-0000-00001B560000}"/>
    <cellStyle name="Normal 3 4 3 4 3 2 2 3" xfId="22034" xr:uid="{00000000-0005-0000-0000-00001C560000}"/>
    <cellStyle name="Normal 3 4 3 4 3 2 3" xfId="22035" xr:uid="{00000000-0005-0000-0000-00001D560000}"/>
    <cellStyle name="Normal 3 4 3 4 3 2 4" xfId="22036" xr:uid="{00000000-0005-0000-0000-00001E560000}"/>
    <cellStyle name="Normal 3 4 3 4 3 3" xfId="22037" xr:uid="{00000000-0005-0000-0000-00001F560000}"/>
    <cellStyle name="Normal 3 4 3 4 3 3 2" xfId="22038" xr:uid="{00000000-0005-0000-0000-000020560000}"/>
    <cellStyle name="Normal 3 4 3 4 3 3 2 2" xfId="22039" xr:uid="{00000000-0005-0000-0000-000021560000}"/>
    <cellStyle name="Normal 3 4 3 4 3 3 2 3" xfId="22040" xr:uid="{00000000-0005-0000-0000-000022560000}"/>
    <cellStyle name="Normal 3 4 3 4 3 3 3" xfId="22041" xr:uid="{00000000-0005-0000-0000-000023560000}"/>
    <cellStyle name="Normal 3 4 3 4 3 3 4" xfId="22042" xr:uid="{00000000-0005-0000-0000-000024560000}"/>
    <cellStyle name="Normal 3 4 3 4 3 4" xfId="22043" xr:uid="{00000000-0005-0000-0000-000025560000}"/>
    <cellStyle name="Normal 3 4 3 4 3 4 2" xfId="22044" xr:uid="{00000000-0005-0000-0000-000026560000}"/>
    <cellStyle name="Normal 3 4 3 4 3 4 2 2" xfId="22045" xr:uid="{00000000-0005-0000-0000-000027560000}"/>
    <cellStyle name="Normal 3 4 3 4 3 4 2 3" xfId="22046" xr:uid="{00000000-0005-0000-0000-000028560000}"/>
    <cellStyle name="Normal 3 4 3 4 3 4 3" xfId="22047" xr:uid="{00000000-0005-0000-0000-000029560000}"/>
    <cellStyle name="Normal 3 4 3 4 3 4 4" xfId="22048" xr:uid="{00000000-0005-0000-0000-00002A560000}"/>
    <cellStyle name="Normal 3 4 3 4 3 5" xfId="22049" xr:uid="{00000000-0005-0000-0000-00002B560000}"/>
    <cellStyle name="Normal 3 4 3 4 3 5 2" xfId="22050" xr:uid="{00000000-0005-0000-0000-00002C560000}"/>
    <cellStyle name="Normal 3 4 3 4 3 5 3" xfId="22051" xr:uid="{00000000-0005-0000-0000-00002D560000}"/>
    <cellStyle name="Normal 3 4 3 4 3 6" xfId="22052" xr:uid="{00000000-0005-0000-0000-00002E560000}"/>
    <cellStyle name="Normal 3 4 3 4 3 6 2" xfId="22053" xr:uid="{00000000-0005-0000-0000-00002F560000}"/>
    <cellStyle name="Normal 3 4 3 4 3 6 3" xfId="22054" xr:uid="{00000000-0005-0000-0000-000030560000}"/>
    <cellStyle name="Normal 3 4 3 4 3 7" xfId="22055" xr:uid="{00000000-0005-0000-0000-000031560000}"/>
    <cellStyle name="Normal 3 4 3 4 3 8" xfId="22056" xr:uid="{00000000-0005-0000-0000-000032560000}"/>
    <cellStyle name="Normal 3 4 3 4 3 9" xfId="22057" xr:uid="{00000000-0005-0000-0000-000033560000}"/>
    <cellStyle name="Normal 3 4 3 4 4" xfId="22058" xr:uid="{00000000-0005-0000-0000-000034560000}"/>
    <cellStyle name="Normal 3 4 3 4 4 2" xfId="22059" xr:uid="{00000000-0005-0000-0000-000035560000}"/>
    <cellStyle name="Normal 3 4 3 4 4 2 2" xfId="22060" xr:uid="{00000000-0005-0000-0000-000036560000}"/>
    <cellStyle name="Normal 3 4 3 4 4 2 3" xfId="22061" xr:uid="{00000000-0005-0000-0000-000037560000}"/>
    <cellStyle name="Normal 3 4 3 4 4 3" xfId="22062" xr:uid="{00000000-0005-0000-0000-000038560000}"/>
    <cellStyle name="Normal 3 4 3 4 4 4" xfId="22063" xr:uid="{00000000-0005-0000-0000-000039560000}"/>
    <cellStyle name="Normal 3 4 3 4 5" xfId="22064" xr:uid="{00000000-0005-0000-0000-00003A560000}"/>
    <cellStyle name="Normal 3 4 3 4 5 2" xfId="22065" xr:uid="{00000000-0005-0000-0000-00003B560000}"/>
    <cellStyle name="Normal 3 4 3 4 5 2 2" xfId="22066" xr:uid="{00000000-0005-0000-0000-00003C560000}"/>
    <cellStyle name="Normal 3 4 3 4 5 2 3" xfId="22067" xr:uid="{00000000-0005-0000-0000-00003D560000}"/>
    <cellStyle name="Normal 3 4 3 4 5 3" xfId="22068" xr:uid="{00000000-0005-0000-0000-00003E560000}"/>
    <cellStyle name="Normal 3 4 3 4 5 4" xfId="22069" xr:uid="{00000000-0005-0000-0000-00003F560000}"/>
    <cellStyle name="Normal 3 4 3 4 6" xfId="22070" xr:uid="{00000000-0005-0000-0000-000040560000}"/>
    <cellStyle name="Normal 3 4 3 4 6 2" xfId="22071" xr:uid="{00000000-0005-0000-0000-000041560000}"/>
    <cellStyle name="Normal 3 4 3 4 6 2 2" xfId="22072" xr:uid="{00000000-0005-0000-0000-000042560000}"/>
    <cellStyle name="Normal 3 4 3 4 6 2 3" xfId="22073" xr:uid="{00000000-0005-0000-0000-000043560000}"/>
    <cellStyle name="Normal 3 4 3 4 6 3" xfId="22074" xr:uid="{00000000-0005-0000-0000-000044560000}"/>
    <cellStyle name="Normal 3 4 3 4 6 4" xfId="22075" xr:uid="{00000000-0005-0000-0000-000045560000}"/>
    <cellStyle name="Normal 3 4 3 4 7" xfId="22076" xr:uid="{00000000-0005-0000-0000-000046560000}"/>
    <cellStyle name="Normal 3 4 3 4 7 2" xfId="22077" xr:uid="{00000000-0005-0000-0000-000047560000}"/>
    <cellStyle name="Normal 3 4 3 4 7 3" xfId="22078" xr:uid="{00000000-0005-0000-0000-000048560000}"/>
    <cellStyle name="Normal 3 4 3 4 8" xfId="22079" xr:uid="{00000000-0005-0000-0000-000049560000}"/>
    <cellStyle name="Normal 3 4 3 4 8 2" xfId="22080" xr:uid="{00000000-0005-0000-0000-00004A560000}"/>
    <cellStyle name="Normal 3 4 3 4 8 3" xfId="22081" xr:uid="{00000000-0005-0000-0000-00004B560000}"/>
    <cellStyle name="Normal 3 4 3 4 9" xfId="22082" xr:uid="{00000000-0005-0000-0000-00004C560000}"/>
    <cellStyle name="Normal 3 4 3 5" xfId="22083" xr:uid="{00000000-0005-0000-0000-00004D560000}"/>
    <cellStyle name="Normal 3 4 3 5 10" xfId="22084" xr:uid="{00000000-0005-0000-0000-00004E560000}"/>
    <cellStyle name="Normal 3 4 3 5 2" xfId="22085" xr:uid="{00000000-0005-0000-0000-00004F560000}"/>
    <cellStyle name="Normal 3 4 3 5 2 2" xfId="22086" xr:uid="{00000000-0005-0000-0000-000050560000}"/>
    <cellStyle name="Normal 3 4 3 5 2 2 2" xfId="22087" xr:uid="{00000000-0005-0000-0000-000051560000}"/>
    <cellStyle name="Normal 3 4 3 5 2 2 3" xfId="22088" xr:uid="{00000000-0005-0000-0000-000052560000}"/>
    <cellStyle name="Normal 3 4 3 5 2 3" xfId="22089" xr:uid="{00000000-0005-0000-0000-000053560000}"/>
    <cellStyle name="Normal 3 4 3 5 2 4" xfId="22090" xr:uid="{00000000-0005-0000-0000-000054560000}"/>
    <cellStyle name="Normal 3 4 3 5 3" xfId="22091" xr:uid="{00000000-0005-0000-0000-000055560000}"/>
    <cellStyle name="Normal 3 4 3 5 3 2" xfId="22092" xr:uid="{00000000-0005-0000-0000-000056560000}"/>
    <cellStyle name="Normal 3 4 3 5 3 2 2" xfId="22093" xr:uid="{00000000-0005-0000-0000-000057560000}"/>
    <cellStyle name="Normal 3 4 3 5 3 2 3" xfId="22094" xr:uid="{00000000-0005-0000-0000-000058560000}"/>
    <cellStyle name="Normal 3 4 3 5 3 3" xfId="22095" xr:uid="{00000000-0005-0000-0000-000059560000}"/>
    <cellStyle name="Normal 3 4 3 5 3 4" xfId="22096" xr:uid="{00000000-0005-0000-0000-00005A560000}"/>
    <cellStyle name="Normal 3 4 3 5 4" xfId="22097" xr:uid="{00000000-0005-0000-0000-00005B560000}"/>
    <cellStyle name="Normal 3 4 3 5 4 2" xfId="22098" xr:uid="{00000000-0005-0000-0000-00005C560000}"/>
    <cellStyle name="Normal 3 4 3 5 4 2 2" xfId="22099" xr:uid="{00000000-0005-0000-0000-00005D560000}"/>
    <cellStyle name="Normal 3 4 3 5 4 2 3" xfId="22100" xr:uid="{00000000-0005-0000-0000-00005E560000}"/>
    <cellStyle name="Normal 3 4 3 5 4 3" xfId="22101" xr:uid="{00000000-0005-0000-0000-00005F560000}"/>
    <cellStyle name="Normal 3 4 3 5 4 4" xfId="22102" xr:uid="{00000000-0005-0000-0000-000060560000}"/>
    <cellStyle name="Normal 3 4 3 5 5" xfId="22103" xr:uid="{00000000-0005-0000-0000-000061560000}"/>
    <cellStyle name="Normal 3 4 3 5 5 2" xfId="22104" xr:uid="{00000000-0005-0000-0000-000062560000}"/>
    <cellStyle name="Normal 3 4 3 5 5 2 2" xfId="22105" xr:uid="{00000000-0005-0000-0000-000063560000}"/>
    <cellStyle name="Normal 3 4 3 5 5 2 3" xfId="22106" xr:uid="{00000000-0005-0000-0000-000064560000}"/>
    <cellStyle name="Normal 3 4 3 5 5 3" xfId="22107" xr:uid="{00000000-0005-0000-0000-000065560000}"/>
    <cellStyle name="Normal 3 4 3 5 5 4" xfId="22108" xr:uid="{00000000-0005-0000-0000-000066560000}"/>
    <cellStyle name="Normal 3 4 3 5 6" xfId="22109" xr:uid="{00000000-0005-0000-0000-000067560000}"/>
    <cellStyle name="Normal 3 4 3 5 6 2" xfId="22110" xr:uid="{00000000-0005-0000-0000-000068560000}"/>
    <cellStyle name="Normal 3 4 3 5 6 3" xfId="22111" xr:uid="{00000000-0005-0000-0000-000069560000}"/>
    <cellStyle name="Normal 3 4 3 5 7" xfId="22112" xr:uid="{00000000-0005-0000-0000-00006A560000}"/>
    <cellStyle name="Normal 3 4 3 5 7 2" xfId="22113" xr:uid="{00000000-0005-0000-0000-00006B560000}"/>
    <cellStyle name="Normal 3 4 3 5 7 3" xfId="22114" xr:uid="{00000000-0005-0000-0000-00006C560000}"/>
    <cellStyle name="Normal 3 4 3 5 8" xfId="22115" xr:uid="{00000000-0005-0000-0000-00006D560000}"/>
    <cellStyle name="Normal 3 4 3 5 9" xfId="22116" xr:uid="{00000000-0005-0000-0000-00006E560000}"/>
    <cellStyle name="Normal 3 4 3 6" xfId="22117" xr:uid="{00000000-0005-0000-0000-00006F560000}"/>
    <cellStyle name="Normal 3 4 3 6 2" xfId="22118" xr:uid="{00000000-0005-0000-0000-000070560000}"/>
    <cellStyle name="Normal 3 4 3 6 2 2" xfId="22119" xr:uid="{00000000-0005-0000-0000-000071560000}"/>
    <cellStyle name="Normal 3 4 3 6 2 2 2" xfId="22120" xr:uid="{00000000-0005-0000-0000-000072560000}"/>
    <cellStyle name="Normal 3 4 3 6 2 2 3" xfId="22121" xr:uid="{00000000-0005-0000-0000-000073560000}"/>
    <cellStyle name="Normal 3 4 3 6 2 3" xfId="22122" xr:uid="{00000000-0005-0000-0000-000074560000}"/>
    <cellStyle name="Normal 3 4 3 6 2 4" xfId="22123" xr:uid="{00000000-0005-0000-0000-000075560000}"/>
    <cellStyle name="Normal 3 4 3 6 3" xfId="22124" xr:uid="{00000000-0005-0000-0000-000076560000}"/>
    <cellStyle name="Normal 3 4 3 6 3 2" xfId="22125" xr:uid="{00000000-0005-0000-0000-000077560000}"/>
    <cellStyle name="Normal 3 4 3 6 3 2 2" xfId="22126" xr:uid="{00000000-0005-0000-0000-000078560000}"/>
    <cellStyle name="Normal 3 4 3 6 3 2 3" xfId="22127" xr:uid="{00000000-0005-0000-0000-000079560000}"/>
    <cellStyle name="Normal 3 4 3 6 3 3" xfId="22128" xr:uid="{00000000-0005-0000-0000-00007A560000}"/>
    <cellStyle name="Normal 3 4 3 6 3 4" xfId="22129" xr:uid="{00000000-0005-0000-0000-00007B560000}"/>
    <cellStyle name="Normal 3 4 3 6 4" xfId="22130" xr:uid="{00000000-0005-0000-0000-00007C560000}"/>
    <cellStyle name="Normal 3 4 3 6 4 2" xfId="22131" xr:uid="{00000000-0005-0000-0000-00007D560000}"/>
    <cellStyle name="Normal 3 4 3 6 4 2 2" xfId="22132" xr:uid="{00000000-0005-0000-0000-00007E560000}"/>
    <cellStyle name="Normal 3 4 3 6 4 2 3" xfId="22133" xr:uid="{00000000-0005-0000-0000-00007F560000}"/>
    <cellStyle name="Normal 3 4 3 6 4 3" xfId="22134" xr:uid="{00000000-0005-0000-0000-000080560000}"/>
    <cellStyle name="Normal 3 4 3 6 4 4" xfId="22135" xr:uid="{00000000-0005-0000-0000-000081560000}"/>
    <cellStyle name="Normal 3 4 3 6 5" xfId="22136" xr:uid="{00000000-0005-0000-0000-000082560000}"/>
    <cellStyle name="Normal 3 4 3 6 5 2" xfId="22137" xr:uid="{00000000-0005-0000-0000-000083560000}"/>
    <cellStyle name="Normal 3 4 3 6 5 3" xfId="22138" xr:uid="{00000000-0005-0000-0000-000084560000}"/>
    <cellStyle name="Normal 3 4 3 6 6" xfId="22139" xr:uid="{00000000-0005-0000-0000-000085560000}"/>
    <cellStyle name="Normal 3 4 3 6 6 2" xfId="22140" xr:uid="{00000000-0005-0000-0000-000086560000}"/>
    <cellStyle name="Normal 3 4 3 6 6 3" xfId="22141" xr:uid="{00000000-0005-0000-0000-000087560000}"/>
    <cellStyle name="Normal 3 4 3 6 7" xfId="22142" xr:uid="{00000000-0005-0000-0000-000088560000}"/>
    <cellStyle name="Normal 3 4 3 6 8" xfId="22143" xr:uid="{00000000-0005-0000-0000-000089560000}"/>
    <cellStyle name="Normal 3 4 3 6 9" xfId="22144" xr:uid="{00000000-0005-0000-0000-00008A560000}"/>
    <cellStyle name="Normal 3 4 3 7" xfId="22145" xr:uid="{00000000-0005-0000-0000-00008B560000}"/>
    <cellStyle name="Normal 3 4 3 7 2" xfId="22146" xr:uid="{00000000-0005-0000-0000-00008C560000}"/>
    <cellStyle name="Normal 3 4 3 7 2 2" xfId="22147" xr:uid="{00000000-0005-0000-0000-00008D560000}"/>
    <cellStyle name="Normal 3 4 3 7 2 3" xfId="22148" xr:uid="{00000000-0005-0000-0000-00008E560000}"/>
    <cellStyle name="Normal 3 4 3 7 3" xfId="22149" xr:uid="{00000000-0005-0000-0000-00008F560000}"/>
    <cellStyle name="Normal 3 4 3 7 4" xfId="22150" xr:uid="{00000000-0005-0000-0000-000090560000}"/>
    <cellStyle name="Normal 3 4 3 8" xfId="22151" xr:uid="{00000000-0005-0000-0000-000091560000}"/>
    <cellStyle name="Normal 3 4 3 8 2" xfId="22152" xr:uid="{00000000-0005-0000-0000-000092560000}"/>
    <cellStyle name="Normal 3 4 3 8 2 2" xfId="22153" xr:uid="{00000000-0005-0000-0000-000093560000}"/>
    <cellStyle name="Normal 3 4 3 8 2 3" xfId="22154" xr:uid="{00000000-0005-0000-0000-000094560000}"/>
    <cellStyle name="Normal 3 4 3 8 3" xfId="22155" xr:uid="{00000000-0005-0000-0000-000095560000}"/>
    <cellStyle name="Normal 3 4 3 8 4" xfId="22156" xr:uid="{00000000-0005-0000-0000-000096560000}"/>
    <cellStyle name="Normal 3 4 3 9" xfId="22157" xr:uid="{00000000-0005-0000-0000-000097560000}"/>
    <cellStyle name="Normal 3 4 3 9 2" xfId="22158" xr:uid="{00000000-0005-0000-0000-000098560000}"/>
    <cellStyle name="Normal 3 4 3 9 2 2" xfId="22159" xr:uid="{00000000-0005-0000-0000-000099560000}"/>
    <cellStyle name="Normal 3 4 3 9 2 3" xfId="22160" xr:uid="{00000000-0005-0000-0000-00009A560000}"/>
    <cellStyle name="Normal 3 4 3 9 3" xfId="22161" xr:uid="{00000000-0005-0000-0000-00009B560000}"/>
    <cellStyle name="Normal 3 4 3 9 4" xfId="22162" xr:uid="{00000000-0005-0000-0000-00009C560000}"/>
    <cellStyle name="Normal 3 4 4" xfId="22163" xr:uid="{00000000-0005-0000-0000-00009D560000}"/>
    <cellStyle name="Normal 3 4 4 10" xfId="22164" xr:uid="{00000000-0005-0000-0000-00009E560000}"/>
    <cellStyle name="Normal 3 4 4 10 2" xfId="22165" xr:uid="{00000000-0005-0000-0000-00009F560000}"/>
    <cellStyle name="Normal 3 4 4 10 3" xfId="22166" xr:uid="{00000000-0005-0000-0000-0000A0560000}"/>
    <cellStyle name="Normal 3 4 4 11" xfId="22167" xr:uid="{00000000-0005-0000-0000-0000A1560000}"/>
    <cellStyle name="Normal 3 4 4 12" xfId="22168" xr:uid="{00000000-0005-0000-0000-0000A2560000}"/>
    <cellStyle name="Normal 3 4 4 13" xfId="22169" xr:uid="{00000000-0005-0000-0000-0000A3560000}"/>
    <cellStyle name="Normal 3 4 4 2" xfId="22170" xr:uid="{00000000-0005-0000-0000-0000A4560000}"/>
    <cellStyle name="Normal 3 4 4 2 10" xfId="22171" xr:uid="{00000000-0005-0000-0000-0000A5560000}"/>
    <cellStyle name="Normal 3 4 4 2 11" xfId="22172" xr:uid="{00000000-0005-0000-0000-0000A6560000}"/>
    <cellStyle name="Normal 3 4 4 2 2" xfId="22173" xr:uid="{00000000-0005-0000-0000-0000A7560000}"/>
    <cellStyle name="Normal 3 4 4 2 2 10" xfId="22174" xr:uid="{00000000-0005-0000-0000-0000A8560000}"/>
    <cellStyle name="Normal 3 4 4 2 2 2" xfId="22175" xr:uid="{00000000-0005-0000-0000-0000A9560000}"/>
    <cellStyle name="Normal 3 4 4 2 2 2 2" xfId="22176" xr:uid="{00000000-0005-0000-0000-0000AA560000}"/>
    <cellStyle name="Normal 3 4 4 2 2 2 2 2" xfId="22177" xr:uid="{00000000-0005-0000-0000-0000AB560000}"/>
    <cellStyle name="Normal 3 4 4 2 2 2 2 3" xfId="22178" xr:uid="{00000000-0005-0000-0000-0000AC560000}"/>
    <cellStyle name="Normal 3 4 4 2 2 2 3" xfId="22179" xr:uid="{00000000-0005-0000-0000-0000AD560000}"/>
    <cellStyle name="Normal 3 4 4 2 2 2 4" xfId="22180" xr:uid="{00000000-0005-0000-0000-0000AE560000}"/>
    <cellStyle name="Normal 3 4 4 2 2 3" xfId="22181" xr:uid="{00000000-0005-0000-0000-0000AF560000}"/>
    <cellStyle name="Normal 3 4 4 2 2 3 2" xfId="22182" xr:uid="{00000000-0005-0000-0000-0000B0560000}"/>
    <cellStyle name="Normal 3 4 4 2 2 3 2 2" xfId="22183" xr:uid="{00000000-0005-0000-0000-0000B1560000}"/>
    <cellStyle name="Normal 3 4 4 2 2 3 2 3" xfId="22184" xr:uid="{00000000-0005-0000-0000-0000B2560000}"/>
    <cellStyle name="Normal 3 4 4 2 2 3 3" xfId="22185" xr:uid="{00000000-0005-0000-0000-0000B3560000}"/>
    <cellStyle name="Normal 3 4 4 2 2 3 4" xfId="22186" xr:uid="{00000000-0005-0000-0000-0000B4560000}"/>
    <cellStyle name="Normal 3 4 4 2 2 4" xfId="22187" xr:uid="{00000000-0005-0000-0000-0000B5560000}"/>
    <cellStyle name="Normal 3 4 4 2 2 4 2" xfId="22188" xr:uid="{00000000-0005-0000-0000-0000B6560000}"/>
    <cellStyle name="Normal 3 4 4 2 2 4 2 2" xfId="22189" xr:uid="{00000000-0005-0000-0000-0000B7560000}"/>
    <cellStyle name="Normal 3 4 4 2 2 4 2 3" xfId="22190" xr:uid="{00000000-0005-0000-0000-0000B8560000}"/>
    <cellStyle name="Normal 3 4 4 2 2 4 3" xfId="22191" xr:uid="{00000000-0005-0000-0000-0000B9560000}"/>
    <cellStyle name="Normal 3 4 4 2 2 4 4" xfId="22192" xr:uid="{00000000-0005-0000-0000-0000BA560000}"/>
    <cellStyle name="Normal 3 4 4 2 2 5" xfId="22193" xr:uid="{00000000-0005-0000-0000-0000BB560000}"/>
    <cellStyle name="Normal 3 4 4 2 2 5 2" xfId="22194" xr:uid="{00000000-0005-0000-0000-0000BC560000}"/>
    <cellStyle name="Normal 3 4 4 2 2 5 2 2" xfId="22195" xr:uid="{00000000-0005-0000-0000-0000BD560000}"/>
    <cellStyle name="Normal 3 4 4 2 2 5 2 3" xfId="22196" xr:uid="{00000000-0005-0000-0000-0000BE560000}"/>
    <cellStyle name="Normal 3 4 4 2 2 5 3" xfId="22197" xr:uid="{00000000-0005-0000-0000-0000BF560000}"/>
    <cellStyle name="Normal 3 4 4 2 2 5 4" xfId="22198" xr:uid="{00000000-0005-0000-0000-0000C0560000}"/>
    <cellStyle name="Normal 3 4 4 2 2 6" xfId="22199" xr:uid="{00000000-0005-0000-0000-0000C1560000}"/>
    <cellStyle name="Normal 3 4 4 2 2 6 2" xfId="22200" xr:uid="{00000000-0005-0000-0000-0000C2560000}"/>
    <cellStyle name="Normal 3 4 4 2 2 6 3" xfId="22201" xr:uid="{00000000-0005-0000-0000-0000C3560000}"/>
    <cellStyle name="Normal 3 4 4 2 2 7" xfId="22202" xr:uid="{00000000-0005-0000-0000-0000C4560000}"/>
    <cellStyle name="Normal 3 4 4 2 2 7 2" xfId="22203" xr:uid="{00000000-0005-0000-0000-0000C5560000}"/>
    <cellStyle name="Normal 3 4 4 2 2 7 3" xfId="22204" xr:uid="{00000000-0005-0000-0000-0000C6560000}"/>
    <cellStyle name="Normal 3 4 4 2 2 8" xfId="22205" xr:uid="{00000000-0005-0000-0000-0000C7560000}"/>
    <cellStyle name="Normal 3 4 4 2 2 9" xfId="22206" xr:uid="{00000000-0005-0000-0000-0000C8560000}"/>
    <cellStyle name="Normal 3 4 4 2 3" xfId="22207" xr:uid="{00000000-0005-0000-0000-0000C9560000}"/>
    <cellStyle name="Normal 3 4 4 2 3 2" xfId="22208" xr:uid="{00000000-0005-0000-0000-0000CA560000}"/>
    <cellStyle name="Normal 3 4 4 2 3 2 2" xfId="22209" xr:uid="{00000000-0005-0000-0000-0000CB560000}"/>
    <cellStyle name="Normal 3 4 4 2 3 2 2 2" xfId="22210" xr:uid="{00000000-0005-0000-0000-0000CC560000}"/>
    <cellStyle name="Normal 3 4 4 2 3 2 2 3" xfId="22211" xr:uid="{00000000-0005-0000-0000-0000CD560000}"/>
    <cellStyle name="Normal 3 4 4 2 3 2 3" xfId="22212" xr:uid="{00000000-0005-0000-0000-0000CE560000}"/>
    <cellStyle name="Normal 3 4 4 2 3 2 4" xfId="22213" xr:uid="{00000000-0005-0000-0000-0000CF560000}"/>
    <cellStyle name="Normal 3 4 4 2 3 3" xfId="22214" xr:uid="{00000000-0005-0000-0000-0000D0560000}"/>
    <cellStyle name="Normal 3 4 4 2 3 3 2" xfId="22215" xr:uid="{00000000-0005-0000-0000-0000D1560000}"/>
    <cellStyle name="Normal 3 4 4 2 3 3 2 2" xfId="22216" xr:uid="{00000000-0005-0000-0000-0000D2560000}"/>
    <cellStyle name="Normal 3 4 4 2 3 3 2 3" xfId="22217" xr:uid="{00000000-0005-0000-0000-0000D3560000}"/>
    <cellStyle name="Normal 3 4 4 2 3 3 3" xfId="22218" xr:uid="{00000000-0005-0000-0000-0000D4560000}"/>
    <cellStyle name="Normal 3 4 4 2 3 3 4" xfId="22219" xr:uid="{00000000-0005-0000-0000-0000D5560000}"/>
    <cellStyle name="Normal 3 4 4 2 3 4" xfId="22220" xr:uid="{00000000-0005-0000-0000-0000D6560000}"/>
    <cellStyle name="Normal 3 4 4 2 3 4 2" xfId="22221" xr:uid="{00000000-0005-0000-0000-0000D7560000}"/>
    <cellStyle name="Normal 3 4 4 2 3 4 2 2" xfId="22222" xr:uid="{00000000-0005-0000-0000-0000D8560000}"/>
    <cellStyle name="Normal 3 4 4 2 3 4 2 3" xfId="22223" xr:uid="{00000000-0005-0000-0000-0000D9560000}"/>
    <cellStyle name="Normal 3 4 4 2 3 4 3" xfId="22224" xr:uid="{00000000-0005-0000-0000-0000DA560000}"/>
    <cellStyle name="Normal 3 4 4 2 3 4 4" xfId="22225" xr:uid="{00000000-0005-0000-0000-0000DB560000}"/>
    <cellStyle name="Normal 3 4 4 2 3 5" xfId="22226" xr:uid="{00000000-0005-0000-0000-0000DC560000}"/>
    <cellStyle name="Normal 3 4 4 2 3 5 2" xfId="22227" xr:uid="{00000000-0005-0000-0000-0000DD560000}"/>
    <cellStyle name="Normal 3 4 4 2 3 5 3" xfId="22228" xr:uid="{00000000-0005-0000-0000-0000DE560000}"/>
    <cellStyle name="Normal 3 4 4 2 3 6" xfId="22229" xr:uid="{00000000-0005-0000-0000-0000DF560000}"/>
    <cellStyle name="Normal 3 4 4 2 3 6 2" xfId="22230" xr:uid="{00000000-0005-0000-0000-0000E0560000}"/>
    <cellStyle name="Normal 3 4 4 2 3 6 3" xfId="22231" xr:uid="{00000000-0005-0000-0000-0000E1560000}"/>
    <cellStyle name="Normal 3 4 4 2 3 7" xfId="22232" xr:uid="{00000000-0005-0000-0000-0000E2560000}"/>
    <cellStyle name="Normal 3 4 4 2 3 8" xfId="22233" xr:uid="{00000000-0005-0000-0000-0000E3560000}"/>
    <cellStyle name="Normal 3 4 4 2 3 9" xfId="22234" xr:uid="{00000000-0005-0000-0000-0000E4560000}"/>
    <cellStyle name="Normal 3 4 4 2 4" xfId="22235" xr:uid="{00000000-0005-0000-0000-0000E5560000}"/>
    <cellStyle name="Normal 3 4 4 2 4 2" xfId="22236" xr:uid="{00000000-0005-0000-0000-0000E6560000}"/>
    <cellStyle name="Normal 3 4 4 2 4 2 2" xfId="22237" xr:uid="{00000000-0005-0000-0000-0000E7560000}"/>
    <cellStyle name="Normal 3 4 4 2 4 2 3" xfId="22238" xr:uid="{00000000-0005-0000-0000-0000E8560000}"/>
    <cellStyle name="Normal 3 4 4 2 4 3" xfId="22239" xr:uid="{00000000-0005-0000-0000-0000E9560000}"/>
    <cellStyle name="Normal 3 4 4 2 4 4" xfId="22240" xr:uid="{00000000-0005-0000-0000-0000EA560000}"/>
    <cellStyle name="Normal 3 4 4 2 5" xfId="22241" xr:uid="{00000000-0005-0000-0000-0000EB560000}"/>
    <cellStyle name="Normal 3 4 4 2 5 2" xfId="22242" xr:uid="{00000000-0005-0000-0000-0000EC560000}"/>
    <cellStyle name="Normal 3 4 4 2 5 2 2" xfId="22243" xr:uid="{00000000-0005-0000-0000-0000ED560000}"/>
    <cellStyle name="Normal 3 4 4 2 5 2 3" xfId="22244" xr:uid="{00000000-0005-0000-0000-0000EE560000}"/>
    <cellStyle name="Normal 3 4 4 2 5 3" xfId="22245" xr:uid="{00000000-0005-0000-0000-0000EF560000}"/>
    <cellStyle name="Normal 3 4 4 2 5 4" xfId="22246" xr:uid="{00000000-0005-0000-0000-0000F0560000}"/>
    <cellStyle name="Normal 3 4 4 2 6" xfId="22247" xr:uid="{00000000-0005-0000-0000-0000F1560000}"/>
    <cellStyle name="Normal 3 4 4 2 6 2" xfId="22248" xr:uid="{00000000-0005-0000-0000-0000F2560000}"/>
    <cellStyle name="Normal 3 4 4 2 6 2 2" xfId="22249" xr:uid="{00000000-0005-0000-0000-0000F3560000}"/>
    <cellStyle name="Normal 3 4 4 2 6 2 3" xfId="22250" xr:uid="{00000000-0005-0000-0000-0000F4560000}"/>
    <cellStyle name="Normal 3 4 4 2 6 3" xfId="22251" xr:uid="{00000000-0005-0000-0000-0000F5560000}"/>
    <cellStyle name="Normal 3 4 4 2 6 4" xfId="22252" xr:uid="{00000000-0005-0000-0000-0000F6560000}"/>
    <cellStyle name="Normal 3 4 4 2 7" xfId="22253" xr:uid="{00000000-0005-0000-0000-0000F7560000}"/>
    <cellStyle name="Normal 3 4 4 2 7 2" xfId="22254" xr:uid="{00000000-0005-0000-0000-0000F8560000}"/>
    <cellStyle name="Normal 3 4 4 2 7 3" xfId="22255" xr:uid="{00000000-0005-0000-0000-0000F9560000}"/>
    <cellStyle name="Normal 3 4 4 2 8" xfId="22256" xr:uid="{00000000-0005-0000-0000-0000FA560000}"/>
    <cellStyle name="Normal 3 4 4 2 8 2" xfId="22257" xr:uid="{00000000-0005-0000-0000-0000FB560000}"/>
    <cellStyle name="Normal 3 4 4 2 8 3" xfId="22258" xr:uid="{00000000-0005-0000-0000-0000FC560000}"/>
    <cellStyle name="Normal 3 4 4 2 9" xfId="22259" xr:uid="{00000000-0005-0000-0000-0000FD560000}"/>
    <cellStyle name="Normal 3 4 4 3" xfId="22260" xr:uid="{00000000-0005-0000-0000-0000FE560000}"/>
    <cellStyle name="Normal 3 4 4 3 10" xfId="22261" xr:uid="{00000000-0005-0000-0000-0000FF560000}"/>
    <cellStyle name="Normal 3 4 4 3 11" xfId="22262" xr:uid="{00000000-0005-0000-0000-000000570000}"/>
    <cellStyle name="Normal 3 4 4 3 2" xfId="22263" xr:uid="{00000000-0005-0000-0000-000001570000}"/>
    <cellStyle name="Normal 3 4 4 3 2 10" xfId="22264" xr:uid="{00000000-0005-0000-0000-000002570000}"/>
    <cellStyle name="Normal 3 4 4 3 2 2" xfId="22265" xr:uid="{00000000-0005-0000-0000-000003570000}"/>
    <cellStyle name="Normal 3 4 4 3 2 2 2" xfId="22266" xr:uid="{00000000-0005-0000-0000-000004570000}"/>
    <cellStyle name="Normal 3 4 4 3 2 2 2 2" xfId="22267" xr:uid="{00000000-0005-0000-0000-000005570000}"/>
    <cellStyle name="Normal 3 4 4 3 2 2 2 3" xfId="22268" xr:uid="{00000000-0005-0000-0000-000006570000}"/>
    <cellStyle name="Normal 3 4 4 3 2 2 3" xfId="22269" xr:uid="{00000000-0005-0000-0000-000007570000}"/>
    <cellStyle name="Normal 3 4 4 3 2 2 4" xfId="22270" xr:uid="{00000000-0005-0000-0000-000008570000}"/>
    <cellStyle name="Normal 3 4 4 3 2 3" xfId="22271" xr:uid="{00000000-0005-0000-0000-000009570000}"/>
    <cellStyle name="Normal 3 4 4 3 2 3 2" xfId="22272" xr:uid="{00000000-0005-0000-0000-00000A570000}"/>
    <cellStyle name="Normal 3 4 4 3 2 3 2 2" xfId="22273" xr:uid="{00000000-0005-0000-0000-00000B570000}"/>
    <cellStyle name="Normal 3 4 4 3 2 3 2 3" xfId="22274" xr:uid="{00000000-0005-0000-0000-00000C570000}"/>
    <cellStyle name="Normal 3 4 4 3 2 3 3" xfId="22275" xr:uid="{00000000-0005-0000-0000-00000D570000}"/>
    <cellStyle name="Normal 3 4 4 3 2 3 4" xfId="22276" xr:uid="{00000000-0005-0000-0000-00000E570000}"/>
    <cellStyle name="Normal 3 4 4 3 2 4" xfId="22277" xr:uid="{00000000-0005-0000-0000-00000F570000}"/>
    <cellStyle name="Normal 3 4 4 3 2 4 2" xfId="22278" xr:uid="{00000000-0005-0000-0000-000010570000}"/>
    <cellStyle name="Normal 3 4 4 3 2 4 2 2" xfId="22279" xr:uid="{00000000-0005-0000-0000-000011570000}"/>
    <cellStyle name="Normal 3 4 4 3 2 4 2 3" xfId="22280" xr:uid="{00000000-0005-0000-0000-000012570000}"/>
    <cellStyle name="Normal 3 4 4 3 2 4 3" xfId="22281" xr:uid="{00000000-0005-0000-0000-000013570000}"/>
    <cellStyle name="Normal 3 4 4 3 2 4 4" xfId="22282" xr:uid="{00000000-0005-0000-0000-000014570000}"/>
    <cellStyle name="Normal 3 4 4 3 2 5" xfId="22283" xr:uid="{00000000-0005-0000-0000-000015570000}"/>
    <cellStyle name="Normal 3 4 4 3 2 5 2" xfId="22284" xr:uid="{00000000-0005-0000-0000-000016570000}"/>
    <cellStyle name="Normal 3 4 4 3 2 5 2 2" xfId="22285" xr:uid="{00000000-0005-0000-0000-000017570000}"/>
    <cellStyle name="Normal 3 4 4 3 2 5 2 3" xfId="22286" xr:uid="{00000000-0005-0000-0000-000018570000}"/>
    <cellStyle name="Normal 3 4 4 3 2 5 3" xfId="22287" xr:uid="{00000000-0005-0000-0000-000019570000}"/>
    <cellStyle name="Normal 3 4 4 3 2 5 4" xfId="22288" xr:uid="{00000000-0005-0000-0000-00001A570000}"/>
    <cellStyle name="Normal 3 4 4 3 2 6" xfId="22289" xr:uid="{00000000-0005-0000-0000-00001B570000}"/>
    <cellStyle name="Normal 3 4 4 3 2 6 2" xfId="22290" xr:uid="{00000000-0005-0000-0000-00001C570000}"/>
    <cellStyle name="Normal 3 4 4 3 2 6 3" xfId="22291" xr:uid="{00000000-0005-0000-0000-00001D570000}"/>
    <cellStyle name="Normal 3 4 4 3 2 7" xfId="22292" xr:uid="{00000000-0005-0000-0000-00001E570000}"/>
    <cellStyle name="Normal 3 4 4 3 2 7 2" xfId="22293" xr:uid="{00000000-0005-0000-0000-00001F570000}"/>
    <cellStyle name="Normal 3 4 4 3 2 7 3" xfId="22294" xr:uid="{00000000-0005-0000-0000-000020570000}"/>
    <cellStyle name="Normal 3 4 4 3 2 8" xfId="22295" xr:uid="{00000000-0005-0000-0000-000021570000}"/>
    <cellStyle name="Normal 3 4 4 3 2 9" xfId="22296" xr:uid="{00000000-0005-0000-0000-000022570000}"/>
    <cellStyle name="Normal 3 4 4 3 3" xfId="22297" xr:uid="{00000000-0005-0000-0000-000023570000}"/>
    <cellStyle name="Normal 3 4 4 3 3 2" xfId="22298" xr:uid="{00000000-0005-0000-0000-000024570000}"/>
    <cellStyle name="Normal 3 4 4 3 3 2 2" xfId="22299" xr:uid="{00000000-0005-0000-0000-000025570000}"/>
    <cellStyle name="Normal 3 4 4 3 3 2 2 2" xfId="22300" xr:uid="{00000000-0005-0000-0000-000026570000}"/>
    <cellStyle name="Normal 3 4 4 3 3 2 2 3" xfId="22301" xr:uid="{00000000-0005-0000-0000-000027570000}"/>
    <cellStyle name="Normal 3 4 4 3 3 2 3" xfId="22302" xr:uid="{00000000-0005-0000-0000-000028570000}"/>
    <cellStyle name="Normal 3 4 4 3 3 2 4" xfId="22303" xr:uid="{00000000-0005-0000-0000-000029570000}"/>
    <cellStyle name="Normal 3 4 4 3 3 3" xfId="22304" xr:uid="{00000000-0005-0000-0000-00002A570000}"/>
    <cellStyle name="Normal 3 4 4 3 3 3 2" xfId="22305" xr:uid="{00000000-0005-0000-0000-00002B570000}"/>
    <cellStyle name="Normal 3 4 4 3 3 3 2 2" xfId="22306" xr:uid="{00000000-0005-0000-0000-00002C570000}"/>
    <cellStyle name="Normal 3 4 4 3 3 3 2 3" xfId="22307" xr:uid="{00000000-0005-0000-0000-00002D570000}"/>
    <cellStyle name="Normal 3 4 4 3 3 3 3" xfId="22308" xr:uid="{00000000-0005-0000-0000-00002E570000}"/>
    <cellStyle name="Normal 3 4 4 3 3 3 4" xfId="22309" xr:uid="{00000000-0005-0000-0000-00002F570000}"/>
    <cellStyle name="Normal 3 4 4 3 3 4" xfId="22310" xr:uid="{00000000-0005-0000-0000-000030570000}"/>
    <cellStyle name="Normal 3 4 4 3 3 4 2" xfId="22311" xr:uid="{00000000-0005-0000-0000-000031570000}"/>
    <cellStyle name="Normal 3 4 4 3 3 4 2 2" xfId="22312" xr:uid="{00000000-0005-0000-0000-000032570000}"/>
    <cellStyle name="Normal 3 4 4 3 3 4 2 3" xfId="22313" xr:uid="{00000000-0005-0000-0000-000033570000}"/>
    <cellStyle name="Normal 3 4 4 3 3 4 3" xfId="22314" xr:uid="{00000000-0005-0000-0000-000034570000}"/>
    <cellStyle name="Normal 3 4 4 3 3 4 4" xfId="22315" xr:uid="{00000000-0005-0000-0000-000035570000}"/>
    <cellStyle name="Normal 3 4 4 3 3 5" xfId="22316" xr:uid="{00000000-0005-0000-0000-000036570000}"/>
    <cellStyle name="Normal 3 4 4 3 3 5 2" xfId="22317" xr:uid="{00000000-0005-0000-0000-000037570000}"/>
    <cellStyle name="Normal 3 4 4 3 3 5 3" xfId="22318" xr:uid="{00000000-0005-0000-0000-000038570000}"/>
    <cellStyle name="Normal 3 4 4 3 3 6" xfId="22319" xr:uid="{00000000-0005-0000-0000-000039570000}"/>
    <cellStyle name="Normal 3 4 4 3 3 6 2" xfId="22320" xr:uid="{00000000-0005-0000-0000-00003A570000}"/>
    <cellStyle name="Normal 3 4 4 3 3 6 3" xfId="22321" xr:uid="{00000000-0005-0000-0000-00003B570000}"/>
    <cellStyle name="Normal 3 4 4 3 3 7" xfId="22322" xr:uid="{00000000-0005-0000-0000-00003C570000}"/>
    <cellStyle name="Normal 3 4 4 3 3 8" xfId="22323" xr:uid="{00000000-0005-0000-0000-00003D570000}"/>
    <cellStyle name="Normal 3 4 4 3 3 9" xfId="22324" xr:uid="{00000000-0005-0000-0000-00003E570000}"/>
    <cellStyle name="Normal 3 4 4 3 4" xfId="22325" xr:uid="{00000000-0005-0000-0000-00003F570000}"/>
    <cellStyle name="Normal 3 4 4 3 4 2" xfId="22326" xr:uid="{00000000-0005-0000-0000-000040570000}"/>
    <cellStyle name="Normal 3 4 4 3 4 2 2" xfId="22327" xr:uid="{00000000-0005-0000-0000-000041570000}"/>
    <cellStyle name="Normal 3 4 4 3 4 2 3" xfId="22328" xr:uid="{00000000-0005-0000-0000-000042570000}"/>
    <cellStyle name="Normal 3 4 4 3 4 3" xfId="22329" xr:uid="{00000000-0005-0000-0000-000043570000}"/>
    <cellStyle name="Normal 3 4 4 3 4 4" xfId="22330" xr:uid="{00000000-0005-0000-0000-000044570000}"/>
    <cellStyle name="Normal 3 4 4 3 5" xfId="22331" xr:uid="{00000000-0005-0000-0000-000045570000}"/>
    <cellStyle name="Normal 3 4 4 3 5 2" xfId="22332" xr:uid="{00000000-0005-0000-0000-000046570000}"/>
    <cellStyle name="Normal 3 4 4 3 5 2 2" xfId="22333" xr:uid="{00000000-0005-0000-0000-000047570000}"/>
    <cellStyle name="Normal 3 4 4 3 5 2 3" xfId="22334" xr:uid="{00000000-0005-0000-0000-000048570000}"/>
    <cellStyle name="Normal 3 4 4 3 5 3" xfId="22335" xr:uid="{00000000-0005-0000-0000-000049570000}"/>
    <cellStyle name="Normal 3 4 4 3 5 4" xfId="22336" xr:uid="{00000000-0005-0000-0000-00004A570000}"/>
    <cellStyle name="Normal 3 4 4 3 6" xfId="22337" xr:uid="{00000000-0005-0000-0000-00004B570000}"/>
    <cellStyle name="Normal 3 4 4 3 6 2" xfId="22338" xr:uid="{00000000-0005-0000-0000-00004C570000}"/>
    <cellStyle name="Normal 3 4 4 3 6 2 2" xfId="22339" xr:uid="{00000000-0005-0000-0000-00004D570000}"/>
    <cellStyle name="Normal 3 4 4 3 6 2 3" xfId="22340" xr:uid="{00000000-0005-0000-0000-00004E570000}"/>
    <cellStyle name="Normal 3 4 4 3 6 3" xfId="22341" xr:uid="{00000000-0005-0000-0000-00004F570000}"/>
    <cellStyle name="Normal 3 4 4 3 6 4" xfId="22342" xr:uid="{00000000-0005-0000-0000-000050570000}"/>
    <cellStyle name="Normal 3 4 4 3 7" xfId="22343" xr:uid="{00000000-0005-0000-0000-000051570000}"/>
    <cellStyle name="Normal 3 4 4 3 7 2" xfId="22344" xr:uid="{00000000-0005-0000-0000-000052570000}"/>
    <cellStyle name="Normal 3 4 4 3 7 3" xfId="22345" xr:uid="{00000000-0005-0000-0000-000053570000}"/>
    <cellStyle name="Normal 3 4 4 3 8" xfId="22346" xr:uid="{00000000-0005-0000-0000-000054570000}"/>
    <cellStyle name="Normal 3 4 4 3 8 2" xfId="22347" xr:uid="{00000000-0005-0000-0000-000055570000}"/>
    <cellStyle name="Normal 3 4 4 3 8 3" xfId="22348" xr:uid="{00000000-0005-0000-0000-000056570000}"/>
    <cellStyle name="Normal 3 4 4 3 9" xfId="22349" xr:uid="{00000000-0005-0000-0000-000057570000}"/>
    <cellStyle name="Normal 3 4 4 4" xfId="22350" xr:uid="{00000000-0005-0000-0000-000058570000}"/>
    <cellStyle name="Normal 3 4 4 4 10" xfId="22351" xr:uid="{00000000-0005-0000-0000-000059570000}"/>
    <cellStyle name="Normal 3 4 4 4 2" xfId="22352" xr:uid="{00000000-0005-0000-0000-00005A570000}"/>
    <cellStyle name="Normal 3 4 4 4 2 2" xfId="22353" xr:uid="{00000000-0005-0000-0000-00005B570000}"/>
    <cellStyle name="Normal 3 4 4 4 2 2 2" xfId="22354" xr:uid="{00000000-0005-0000-0000-00005C570000}"/>
    <cellStyle name="Normal 3 4 4 4 2 2 3" xfId="22355" xr:uid="{00000000-0005-0000-0000-00005D570000}"/>
    <cellStyle name="Normal 3 4 4 4 2 3" xfId="22356" xr:uid="{00000000-0005-0000-0000-00005E570000}"/>
    <cellStyle name="Normal 3 4 4 4 2 4" xfId="22357" xr:uid="{00000000-0005-0000-0000-00005F570000}"/>
    <cellStyle name="Normal 3 4 4 4 3" xfId="22358" xr:uid="{00000000-0005-0000-0000-000060570000}"/>
    <cellStyle name="Normal 3 4 4 4 3 2" xfId="22359" xr:uid="{00000000-0005-0000-0000-000061570000}"/>
    <cellStyle name="Normal 3 4 4 4 3 2 2" xfId="22360" xr:uid="{00000000-0005-0000-0000-000062570000}"/>
    <cellStyle name="Normal 3 4 4 4 3 2 3" xfId="22361" xr:uid="{00000000-0005-0000-0000-000063570000}"/>
    <cellStyle name="Normal 3 4 4 4 3 3" xfId="22362" xr:uid="{00000000-0005-0000-0000-000064570000}"/>
    <cellStyle name="Normal 3 4 4 4 3 4" xfId="22363" xr:uid="{00000000-0005-0000-0000-000065570000}"/>
    <cellStyle name="Normal 3 4 4 4 4" xfId="22364" xr:uid="{00000000-0005-0000-0000-000066570000}"/>
    <cellStyle name="Normal 3 4 4 4 4 2" xfId="22365" xr:uid="{00000000-0005-0000-0000-000067570000}"/>
    <cellStyle name="Normal 3 4 4 4 4 2 2" xfId="22366" xr:uid="{00000000-0005-0000-0000-000068570000}"/>
    <cellStyle name="Normal 3 4 4 4 4 2 3" xfId="22367" xr:uid="{00000000-0005-0000-0000-000069570000}"/>
    <cellStyle name="Normal 3 4 4 4 4 3" xfId="22368" xr:uid="{00000000-0005-0000-0000-00006A570000}"/>
    <cellStyle name="Normal 3 4 4 4 4 4" xfId="22369" xr:uid="{00000000-0005-0000-0000-00006B570000}"/>
    <cellStyle name="Normal 3 4 4 4 5" xfId="22370" xr:uid="{00000000-0005-0000-0000-00006C570000}"/>
    <cellStyle name="Normal 3 4 4 4 5 2" xfId="22371" xr:uid="{00000000-0005-0000-0000-00006D570000}"/>
    <cellStyle name="Normal 3 4 4 4 5 2 2" xfId="22372" xr:uid="{00000000-0005-0000-0000-00006E570000}"/>
    <cellStyle name="Normal 3 4 4 4 5 2 3" xfId="22373" xr:uid="{00000000-0005-0000-0000-00006F570000}"/>
    <cellStyle name="Normal 3 4 4 4 5 3" xfId="22374" xr:uid="{00000000-0005-0000-0000-000070570000}"/>
    <cellStyle name="Normal 3 4 4 4 5 4" xfId="22375" xr:uid="{00000000-0005-0000-0000-000071570000}"/>
    <cellStyle name="Normal 3 4 4 4 6" xfId="22376" xr:uid="{00000000-0005-0000-0000-000072570000}"/>
    <cellStyle name="Normal 3 4 4 4 6 2" xfId="22377" xr:uid="{00000000-0005-0000-0000-000073570000}"/>
    <cellStyle name="Normal 3 4 4 4 6 3" xfId="22378" xr:uid="{00000000-0005-0000-0000-000074570000}"/>
    <cellStyle name="Normal 3 4 4 4 7" xfId="22379" xr:uid="{00000000-0005-0000-0000-000075570000}"/>
    <cellStyle name="Normal 3 4 4 4 7 2" xfId="22380" xr:uid="{00000000-0005-0000-0000-000076570000}"/>
    <cellStyle name="Normal 3 4 4 4 7 3" xfId="22381" xr:uid="{00000000-0005-0000-0000-000077570000}"/>
    <cellStyle name="Normal 3 4 4 4 8" xfId="22382" xr:uid="{00000000-0005-0000-0000-000078570000}"/>
    <cellStyle name="Normal 3 4 4 4 9" xfId="22383" xr:uid="{00000000-0005-0000-0000-000079570000}"/>
    <cellStyle name="Normal 3 4 4 5" xfId="22384" xr:uid="{00000000-0005-0000-0000-00007A570000}"/>
    <cellStyle name="Normal 3 4 4 5 2" xfId="22385" xr:uid="{00000000-0005-0000-0000-00007B570000}"/>
    <cellStyle name="Normal 3 4 4 5 2 2" xfId="22386" xr:uid="{00000000-0005-0000-0000-00007C570000}"/>
    <cellStyle name="Normal 3 4 4 5 2 2 2" xfId="22387" xr:uid="{00000000-0005-0000-0000-00007D570000}"/>
    <cellStyle name="Normal 3 4 4 5 2 2 3" xfId="22388" xr:uid="{00000000-0005-0000-0000-00007E570000}"/>
    <cellStyle name="Normal 3 4 4 5 2 3" xfId="22389" xr:uid="{00000000-0005-0000-0000-00007F570000}"/>
    <cellStyle name="Normal 3 4 4 5 2 4" xfId="22390" xr:uid="{00000000-0005-0000-0000-000080570000}"/>
    <cellStyle name="Normal 3 4 4 5 3" xfId="22391" xr:uid="{00000000-0005-0000-0000-000081570000}"/>
    <cellStyle name="Normal 3 4 4 5 3 2" xfId="22392" xr:uid="{00000000-0005-0000-0000-000082570000}"/>
    <cellStyle name="Normal 3 4 4 5 3 2 2" xfId="22393" xr:uid="{00000000-0005-0000-0000-000083570000}"/>
    <cellStyle name="Normal 3 4 4 5 3 2 3" xfId="22394" xr:uid="{00000000-0005-0000-0000-000084570000}"/>
    <cellStyle name="Normal 3 4 4 5 3 3" xfId="22395" xr:uid="{00000000-0005-0000-0000-000085570000}"/>
    <cellStyle name="Normal 3 4 4 5 3 4" xfId="22396" xr:uid="{00000000-0005-0000-0000-000086570000}"/>
    <cellStyle name="Normal 3 4 4 5 4" xfId="22397" xr:uid="{00000000-0005-0000-0000-000087570000}"/>
    <cellStyle name="Normal 3 4 4 5 4 2" xfId="22398" xr:uid="{00000000-0005-0000-0000-000088570000}"/>
    <cellStyle name="Normal 3 4 4 5 4 2 2" xfId="22399" xr:uid="{00000000-0005-0000-0000-000089570000}"/>
    <cellStyle name="Normal 3 4 4 5 4 2 3" xfId="22400" xr:uid="{00000000-0005-0000-0000-00008A570000}"/>
    <cellStyle name="Normal 3 4 4 5 4 3" xfId="22401" xr:uid="{00000000-0005-0000-0000-00008B570000}"/>
    <cellStyle name="Normal 3 4 4 5 4 4" xfId="22402" xr:uid="{00000000-0005-0000-0000-00008C570000}"/>
    <cellStyle name="Normal 3 4 4 5 5" xfId="22403" xr:uid="{00000000-0005-0000-0000-00008D570000}"/>
    <cellStyle name="Normal 3 4 4 5 5 2" xfId="22404" xr:uid="{00000000-0005-0000-0000-00008E570000}"/>
    <cellStyle name="Normal 3 4 4 5 5 3" xfId="22405" xr:uid="{00000000-0005-0000-0000-00008F570000}"/>
    <cellStyle name="Normal 3 4 4 5 6" xfId="22406" xr:uid="{00000000-0005-0000-0000-000090570000}"/>
    <cellStyle name="Normal 3 4 4 5 6 2" xfId="22407" xr:uid="{00000000-0005-0000-0000-000091570000}"/>
    <cellStyle name="Normal 3 4 4 5 6 3" xfId="22408" xr:uid="{00000000-0005-0000-0000-000092570000}"/>
    <cellStyle name="Normal 3 4 4 5 7" xfId="22409" xr:uid="{00000000-0005-0000-0000-000093570000}"/>
    <cellStyle name="Normal 3 4 4 5 8" xfId="22410" xr:uid="{00000000-0005-0000-0000-000094570000}"/>
    <cellStyle name="Normal 3 4 4 5 9" xfId="22411" xr:uid="{00000000-0005-0000-0000-000095570000}"/>
    <cellStyle name="Normal 3 4 4 6" xfId="22412" xr:uid="{00000000-0005-0000-0000-000096570000}"/>
    <cellStyle name="Normal 3 4 4 6 2" xfId="22413" xr:uid="{00000000-0005-0000-0000-000097570000}"/>
    <cellStyle name="Normal 3 4 4 6 2 2" xfId="22414" xr:uid="{00000000-0005-0000-0000-000098570000}"/>
    <cellStyle name="Normal 3 4 4 6 2 3" xfId="22415" xr:uid="{00000000-0005-0000-0000-000099570000}"/>
    <cellStyle name="Normal 3 4 4 6 3" xfId="22416" xr:uid="{00000000-0005-0000-0000-00009A570000}"/>
    <cellStyle name="Normal 3 4 4 6 4" xfId="22417" xr:uid="{00000000-0005-0000-0000-00009B570000}"/>
    <cellStyle name="Normal 3 4 4 7" xfId="22418" xr:uid="{00000000-0005-0000-0000-00009C570000}"/>
    <cellStyle name="Normal 3 4 4 7 2" xfId="22419" xr:uid="{00000000-0005-0000-0000-00009D570000}"/>
    <cellStyle name="Normal 3 4 4 7 2 2" xfId="22420" xr:uid="{00000000-0005-0000-0000-00009E570000}"/>
    <cellStyle name="Normal 3 4 4 7 2 3" xfId="22421" xr:uid="{00000000-0005-0000-0000-00009F570000}"/>
    <cellStyle name="Normal 3 4 4 7 3" xfId="22422" xr:uid="{00000000-0005-0000-0000-0000A0570000}"/>
    <cellStyle name="Normal 3 4 4 7 4" xfId="22423" xr:uid="{00000000-0005-0000-0000-0000A1570000}"/>
    <cellStyle name="Normal 3 4 4 8" xfId="22424" xr:uid="{00000000-0005-0000-0000-0000A2570000}"/>
    <cellStyle name="Normal 3 4 4 8 2" xfId="22425" xr:uid="{00000000-0005-0000-0000-0000A3570000}"/>
    <cellStyle name="Normal 3 4 4 8 2 2" xfId="22426" xr:uid="{00000000-0005-0000-0000-0000A4570000}"/>
    <cellStyle name="Normal 3 4 4 8 2 3" xfId="22427" xr:uid="{00000000-0005-0000-0000-0000A5570000}"/>
    <cellStyle name="Normal 3 4 4 8 3" xfId="22428" xr:uid="{00000000-0005-0000-0000-0000A6570000}"/>
    <cellStyle name="Normal 3 4 4 8 4" xfId="22429" xr:uid="{00000000-0005-0000-0000-0000A7570000}"/>
    <cellStyle name="Normal 3 4 4 9" xfId="22430" xr:uid="{00000000-0005-0000-0000-0000A8570000}"/>
    <cellStyle name="Normal 3 4 4 9 2" xfId="22431" xr:uid="{00000000-0005-0000-0000-0000A9570000}"/>
    <cellStyle name="Normal 3 4 4 9 3" xfId="22432" xr:uid="{00000000-0005-0000-0000-0000AA570000}"/>
    <cellStyle name="Normal 3 4 5" xfId="22433" xr:uid="{00000000-0005-0000-0000-0000AB570000}"/>
    <cellStyle name="Normal 3 4 5 10" xfId="22434" xr:uid="{00000000-0005-0000-0000-0000AC570000}"/>
    <cellStyle name="Normal 3 4 5 11" xfId="22435" xr:uid="{00000000-0005-0000-0000-0000AD570000}"/>
    <cellStyle name="Normal 3 4 5 2" xfId="22436" xr:uid="{00000000-0005-0000-0000-0000AE570000}"/>
    <cellStyle name="Normal 3 4 5 2 10" xfId="22437" xr:uid="{00000000-0005-0000-0000-0000AF570000}"/>
    <cellStyle name="Normal 3 4 5 2 2" xfId="22438" xr:uid="{00000000-0005-0000-0000-0000B0570000}"/>
    <cellStyle name="Normal 3 4 5 2 2 2" xfId="22439" xr:uid="{00000000-0005-0000-0000-0000B1570000}"/>
    <cellStyle name="Normal 3 4 5 2 2 2 2" xfId="22440" xr:uid="{00000000-0005-0000-0000-0000B2570000}"/>
    <cellStyle name="Normal 3 4 5 2 2 2 3" xfId="22441" xr:uid="{00000000-0005-0000-0000-0000B3570000}"/>
    <cellStyle name="Normal 3 4 5 2 2 3" xfId="22442" xr:uid="{00000000-0005-0000-0000-0000B4570000}"/>
    <cellStyle name="Normal 3 4 5 2 2 4" xfId="22443" xr:uid="{00000000-0005-0000-0000-0000B5570000}"/>
    <cellStyle name="Normal 3 4 5 2 3" xfId="22444" xr:uid="{00000000-0005-0000-0000-0000B6570000}"/>
    <cellStyle name="Normal 3 4 5 2 3 2" xfId="22445" xr:uid="{00000000-0005-0000-0000-0000B7570000}"/>
    <cellStyle name="Normal 3 4 5 2 3 2 2" xfId="22446" xr:uid="{00000000-0005-0000-0000-0000B8570000}"/>
    <cellStyle name="Normal 3 4 5 2 3 2 3" xfId="22447" xr:uid="{00000000-0005-0000-0000-0000B9570000}"/>
    <cellStyle name="Normal 3 4 5 2 3 3" xfId="22448" xr:uid="{00000000-0005-0000-0000-0000BA570000}"/>
    <cellStyle name="Normal 3 4 5 2 3 4" xfId="22449" xr:uid="{00000000-0005-0000-0000-0000BB570000}"/>
    <cellStyle name="Normal 3 4 5 2 4" xfId="22450" xr:uid="{00000000-0005-0000-0000-0000BC570000}"/>
    <cellStyle name="Normal 3 4 5 2 4 2" xfId="22451" xr:uid="{00000000-0005-0000-0000-0000BD570000}"/>
    <cellStyle name="Normal 3 4 5 2 4 2 2" xfId="22452" xr:uid="{00000000-0005-0000-0000-0000BE570000}"/>
    <cellStyle name="Normal 3 4 5 2 4 2 3" xfId="22453" xr:uid="{00000000-0005-0000-0000-0000BF570000}"/>
    <cellStyle name="Normal 3 4 5 2 4 3" xfId="22454" xr:uid="{00000000-0005-0000-0000-0000C0570000}"/>
    <cellStyle name="Normal 3 4 5 2 4 4" xfId="22455" xr:uid="{00000000-0005-0000-0000-0000C1570000}"/>
    <cellStyle name="Normal 3 4 5 2 5" xfId="22456" xr:uid="{00000000-0005-0000-0000-0000C2570000}"/>
    <cellStyle name="Normal 3 4 5 2 5 2" xfId="22457" xr:uid="{00000000-0005-0000-0000-0000C3570000}"/>
    <cellStyle name="Normal 3 4 5 2 5 2 2" xfId="22458" xr:uid="{00000000-0005-0000-0000-0000C4570000}"/>
    <cellStyle name="Normal 3 4 5 2 5 2 3" xfId="22459" xr:uid="{00000000-0005-0000-0000-0000C5570000}"/>
    <cellStyle name="Normal 3 4 5 2 5 3" xfId="22460" xr:uid="{00000000-0005-0000-0000-0000C6570000}"/>
    <cellStyle name="Normal 3 4 5 2 5 4" xfId="22461" xr:uid="{00000000-0005-0000-0000-0000C7570000}"/>
    <cellStyle name="Normal 3 4 5 2 6" xfId="22462" xr:uid="{00000000-0005-0000-0000-0000C8570000}"/>
    <cellStyle name="Normal 3 4 5 2 6 2" xfId="22463" xr:uid="{00000000-0005-0000-0000-0000C9570000}"/>
    <cellStyle name="Normal 3 4 5 2 6 3" xfId="22464" xr:uid="{00000000-0005-0000-0000-0000CA570000}"/>
    <cellStyle name="Normal 3 4 5 2 7" xfId="22465" xr:uid="{00000000-0005-0000-0000-0000CB570000}"/>
    <cellStyle name="Normal 3 4 5 2 7 2" xfId="22466" xr:uid="{00000000-0005-0000-0000-0000CC570000}"/>
    <cellStyle name="Normal 3 4 5 2 7 3" xfId="22467" xr:uid="{00000000-0005-0000-0000-0000CD570000}"/>
    <cellStyle name="Normal 3 4 5 2 8" xfId="22468" xr:uid="{00000000-0005-0000-0000-0000CE570000}"/>
    <cellStyle name="Normal 3 4 5 2 9" xfId="22469" xr:uid="{00000000-0005-0000-0000-0000CF570000}"/>
    <cellStyle name="Normal 3 4 5 3" xfId="22470" xr:uid="{00000000-0005-0000-0000-0000D0570000}"/>
    <cellStyle name="Normal 3 4 5 3 2" xfId="22471" xr:uid="{00000000-0005-0000-0000-0000D1570000}"/>
    <cellStyle name="Normal 3 4 5 3 2 2" xfId="22472" xr:uid="{00000000-0005-0000-0000-0000D2570000}"/>
    <cellStyle name="Normal 3 4 5 3 2 2 2" xfId="22473" xr:uid="{00000000-0005-0000-0000-0000D3570000}"/>
    <cellStyle name="Normal 3 4 5 3 2 2 3" xfId="22474" xr:uid="{00000000-0005-0000-0000-0000D4570000}"/>
    <cellStyle name="Normal 3 4 5 3 2 3" xfId="22475" xr:uid="{00000000-0005-0000-0000-0000D5570000}"/>
    <cellStyle name="Normal 3 4 5 3 2 4" xfId="22476" xr:uid="{00000000-0005-0000-0000-0000D6570000}"/>
    <cellStyle name="Normal 3 4 5 3 3" xfId="22477" xr:uid="{00000000-0005-0000-0000-0000D7570000}"/>
    <cellStyle name="Normal 3 4 5 3 3 2" xfId="22478" xr:uid="{00000000-0005-0000-0000-0000D8570000}"/>
    <cellStyle name="Normal 3 4 5 3 3 2 2" xfId="22479" xr:uid="{00000000-0005-0000-0000-0000D9570000}"/>
    <cellStyle name="Normal 3 4 5 3 3 2 3" xfId="22480" xr:uid="{00000000-0005-0000-0000-0000DA570000}"/>
    <cellStyle name="Normal 3 4 5 3 3 3" xfId="22481" xr:uid="{00000000-0005-0000-0000-0000DB570000}"/>
    <cellStyle name="Normal 3 4 5 3 3 4" xfId="22482" xr:uid="{00000000-0005-0000-0000-0000DC570000}"/>
    <cellStyle name="Normal 3 4 5 3 4" xfId="22483" xr:uid="{00000000-0005-0000-0000-0000DD570000}"/>
    <cellStyle name="Normal 3 4 5 3 4 2" xfId="22484" xr:uid="{00000000-0005-0000-0000-0000DE570000}"/>
    <cellStyle name="Normal 3 4 5 3 4 2 2" xfId="22485" xr:uid="{00000000-0005-0000-0000-0000DF570000}"/>
    <cellStyle name="Normal 3 4 5 3 4 2 3" xfId="22486" xr:uid="{00000000-0005-0000-0000-0000E0570000}"/>
    <cellStyle name="Normal 3 4 5 3 4 3" xfId="22487" xr:uid="{00000000-0005-0000-0000-0000E1570000}"/>
    <cellStyle name="Normal 3 4 5 3 4 4" xfId="22488" xr:uid="{00000000-0005-0000-0000-0000E2570000}"/>
    <cellStyle name="Normal 3 4 5 3 5" xfId="22489" xr:uid="{00000000-0005-0000-0000-0000E3570000}"/>
    <cellStyle name="Normal 3 4 5 3 5 2" xfId="22490" xr:uid="{00000000-0005-0000-0000-0000E4570000}"/>
    <cellStyle name="Normal 3 4 5 3 5 3" xfId="22491" xr:uid="{00000000-0005-0000-0000-0000E5570000}"/>
    <cellStyle name="Normal 3 4 5 3 6" xfId="22492" xr:uid="{00000000-0005-0000-0000-0000E6570000}"/>
    <cellStyle name="Normal 3 4 5 3 6 2" xfId="22493" xr:uid="{00000000-0005-0000-0000-0000E7570000}"/>
    <cellStyle name="Normal 3 4 5 3 6 3" xfId="22494" xr:uid="{00000000-0005-0000-0000-0000E8570000}"/>
    <cellStyle name="Normal 3 4 5 3 7" xfId="22495" xr:uid="{00000000-0005-0000-0000-0000E9570000}"/>
    <cellStyle name="Normal 3 4 5 3 8" xfId="22496" xr:uid="{00000000-0005-0000-0000-0000EA570000}"/>
    <cellStyle name="Normal 3 4 5 3 9" xfId="22497" xr:uid="{00000000-0005-0000-0000-0000EB570000}"/>
    <cellStyle name="Normal 3 4 5 4" xfId="22498" xr:uid="{00000000-0005-0000-0000-0000EC570000}"/>
    <cellStyle name="Normal 3 4 5 4 2" xfId="22499" xr:uid="{00000000-0005-0000-0000-0000ED570000}"/>
    <cellStyle name="Normal 3 4 5 4 2 2" xfId="22500" xr:uid="{00000000-0005-0000-0000-0000EE570000}"/>
    <cellStyle name="Normal 3 4 5 4 2 3" xfId="22501" xr:uid="{00000000-0005-0000-0000-0000EF570000}"/>
    <cellStyle name="Normal 3 4 5 4 3" xfId="22502" xr:uid="{00000000-0005-0000-0000-0000F0570000}"/>
    <cellStyle name="Normal 3 4 5 4 4" xfId="22503" xr:uid="{00000000-0005-0000-0000-0000F1570000}"/>
    <cellStyle name="Normal 3 4 5 5" xfId="22504" xr:uid="{00000000-0005-0000-0000-0000F2570000}"/>
    <cellStyle name="Normal 3 4 5 5 2" xfId="22505" xr:uid="{00000000-0005-0000-0000-0000F3570000}"/>
    <cellStyle name="Normal 3 4 5 5 2 2" xfId="22506" xr:uid="{00000000-0005-0000-0000-0000F4570000}"/>
    <cellStyle name="Normal 3 4 5 5 2 3" xfId="22507" xr:uid="{00000000-0005-0000-0000-0000F5570000}"/>
    <cellStyle name="Normal 3 4 5 5 3" xfId="22508" xr:uid="{00000000-0005-0000-0000-0000F6570000}"/>
    <cellStyle name="Normal 3 4 5 5 4" xfId="22509" xr:uid="{00000000-0005-0000-0000-0000F7570000}"/>
    <cellStyle name="Normal 3 4 5 6" xfId="22510" xr:uid="{00000000-0005-0000-0000-0000F8570000}"/>
    <cellStyle name="Normal 3 4 5 6 2" xfId="22511" xr:uid="{00000000-0005-0000-0000-0000F9570000}"/>
    <cellStyle name="Normal 3 4 5 6 2 2" xfId="22512" xr:uid="{00000000-0005-0000-0000-0000FA570000}"/>
    <cellStyle name="Normal 3 4 5 6 2 3" xfId="22513" xr:uid="{00000000-0005-0000-0000-0000FB570000}"/>
    <cellStyle name="Normal 3 4 5 6 3" xfId="22514" xr:uid="{00000000-0005-0000-0000-0000FC570000}"/>
    <cellStyle name="Normal 3 4 5 6 4" xfId="22515" xr:uid="{00000000-0005-0000-0000-0000FD570000}"/>
    <cellStyle name="Normal 3 4 5 7" xfId="22516" xr:uid="{00000000-0005-0000-0000-0000FE570000}"/>
    <cellStyle name="Normal 3 4 5 7 2" xfId="22517" xr:uid="{00000000-0005-0000-0000-0000FF570000}"/>
    <cellStyle name="Normal 3 4 5 7 3" xfId="22518" xr:uid="{00000000-0005-0000-0000-000000580000}"/>
    <cellStyle name="Normal 3 4 5 8" xfId="22519" xr:uid="{00000000-0005-0000-0000-000001580000}"/>
    <cellStyle name="Normal 3 4 5 8 2" xfId="22520" xr:uid="{00000000-0005-0000-0000-000002580000}"/>
    <cellStyle name="Normal 3 4 5 8 3" xfId="22521" xr:uid="{00000000-0005-0000-0000-000003580000}"/>
    <cellStyle name="Normal 3 4 5 9" xfId="22522" xr:uid="{00000000-0005-0000-0000-000004580000}"/>
    <cellStyle name="Normal 3 4 6" xfId="22523" xr:uid="{00000000-0005-0000-0000-000005580000}"/>
    <cellStyle name="Normal 3 4 6 10" xfId="22524" xr:uid="{00000000-0005-0000-0000-000006580000}"/>
    <cellStyle name="Normal 3 4 6 11" xfId="22525" xr:uid="{00000000-0005-0000-0000-000007580000}"/>
    <cellStyle name="Normal 3 4 6 2" xfId="22526" xr:uid="{00000000-0005-0000-0000-000008580000}"/>
    <cellStyle name="Normal 3 4 6 2 10" xfId="22527" xr:uid="{00000000-0005-0000-0000-000009580000}"/>
    <cellStyle name="Normal 3 4 6 2 2" xfId="22528" xr:uid="{00000000-0005-0000-0000-00000A580000}"/>
    <cellStyle name="Normal 3 4 6 2 2 2" xfId="22529" xr:uid="{00000000-0005-0000-0000-00000B580000}"/>
    <cellStyle name="Normal 3 4 6 2 2 2 2" xfId="22530" xr:uid="{00000000-0005-0000-0000-00000C580000}"/>
    <cellStyle name="Normal 3 4 6 2 2 2 3" xfId="22531" xr:uid="{00000000-0005-0000-0000-00000D580000}"/>
    <cellStyle name="Normal 3 4 6 2 2 3" xfId="22532" xr:uid="{00000000-0005-0000-0000-00000E580000}"/>
    <cellStyle name="Normal 3 4 6 2 2 4" xfId="22533" xr:uid="{00000000-0005-0000-0000-00000F580000}"/>
    <cellStyle name="Normal 3 4 6 2 3" xfId="22534" xr:uid="{00000000-0005-0000-0000-000010580000}"/>
    <cellStyle name="Normal 3 4 6 2 3 2" xfId="22535" xr:uid="{00000000-0005-0000-0000-000011580000}"/>
    <cellStyle name="Normal 3 4 6 2 3 2 2" xfId="22536" xr:uid="{00000000-0005-0000-0000-000012580000}"/>
    <cellStyle name="Normal 3 4 6 2 3 2 3" xfId="22537" xr:uid="{00000000-0005-0000-0000-000013580000}"/>
    <cellStyle name="Normal 3 4 6 2 3 3" xfId="22538" xr:uid="{00000000-0005-0000-0000-000014580000}"/>
    <cellStyle name="Normal 3 4 6 2 3 4" xfId="22539" xr:uid="{00000000-0005-0000-0000-000015580000}"/>
    <cellStyle name="Normal 3 4 6 2 4" xfId="22540" xr:uid="{00000000-0005-0000-0000-000016580000}"/>
    <cellStyle name="Normal 3 4 6 2 4 2" xfId="22541" xr:uid="{00000000-0005-0000-0000-000017580000}"/>
    <cellStyle name="Normal 3 4 6 2 4 2 2" xfId="22542" xr:uid="{00000000-0005-0000-0000-000018580000}"/>
    <cellStyle name="Normal 3 4 6 2 4 2 3" xfId="22543" xr:uid="{00000000-0005-0000-0000-000019580000}"/>
    <cellStyle name="Normal 3 4 6 2 4 3" xfId="22544" xr:uid="{00000000-0005-0000-0000-00001A580000}"/>
    <cellStyle name="Normal 3 4 6 2 4 4" xfId="22545" xr:uid="{00000000-0005-0000-0000-00001B580000}"/>
    <cellStyle name="Normal 3 4 6 2 5" xfId="22546" xr:uid="{00000000-0005-0000-0000-00001C580000}"/>
    <cellStyle name="Normal 3 4 6 2 5 2" xfId="22547" xr:uid="{00000000-0005-0000-0000-00001D580000}"/>
    <cellStyle name="Normal 3 4 6 2 5 2 2" xfId="22548" xr:uid="{00000000-0005-0000-0000-00001E580000}"/>
    <cellStyle name="Normal 3 4 6 2 5 2 3" xfId="22549" xr:uid="{00000000-0005-0000-0000-00001F580000}"/>
    <cellStyle name="Normal 3 4 6 2 5 3" xfId="22550" xr:uid="{00000000-0005-0000-0000-000020580000}"/>
    <cellStyle name="Normal 3 4 6 2 5 4" xfId="22551" xr:uid="{00000000-0005-0000-0000-000021580000}"/>
    <cellStyle name="Normal 3 4 6 2 6" xfId="22552" xr:uid="{00000000-0005-0000-0000-000022580000}"/>
    <cellStyle name="Normal 3 4 6 2 6 2" xfId="22553" xr:uid="{00000000-0005-0000-0000-000023580000}"/>
    <cellStyle name="Normal 3 4 6 2 6 3" xfId="22554" xr:uid="{00000000-0005-0000-0000-000024580000}"/>
    <cellStyle name="Normal 3 4 6 2 7" xfId="22555" xr:uid="{00000000-0005-0000-0000-000025580000}"/>
    <cellStyle name="Normal 3 4 6 2 7 2" xfId="22556" xr:uid="{00000000-0005-0000-0000-000026580000}"/>
    <cellStyle name="Normal 3 4 6 2 7 3" xfId="22557" xr:uid="{00000000-0005-0000-0000-000027580000}"/>
    <cellStyle name="Normal 3 4 6 2 8" xfId="22558" xr:uid="{00000000-0005-0000-0000-000028580000}"/>
    <cellStyle name="Normal 3 4 6 2 9" xfId="22559" xr:uid="{00000000-0005-0000-0000-000029580000}"/>
    <cellStyle name="Normal 3 4 6 3" xfId="22560" xr:uid="{00000000-0005-0000-0000-00002A580000}"/>
    <cellStyle name="Normal 3 4 6 3 2" xfId="22561" xr:uid="{00000000-0005-0000-0000-00002B580000}"/>
    <cellStyle name="Normal 3 4 6 3 2 2" xfId="22562" xr:uid="{00000000-0005-0000-0000-00002C580000}"/>
    <cellStyle name="Normal 3 4 6 3 2 2 2" xfId="22563" xr:uid="{00000000-0005-0000-0000-00002D580000}"/>
    <cellStyle name="Normal 3 4 6 3 2 2 3" xfId="22564" xr:uid="{00000000-0005-0000-0000-00002E580000}"/>
    <cellStyle name="Normal 3 4 6 3 2 3" xfId="22565" xr:uid="{00000000-0005-0000-0000-00002F580000}"/>
    <cellStyle name="Normal 3 4 6 3 2 4" xfId="22566" xr:uid="{00000000-0005-0000-0000-000030580000}"/>
    <cellStyle name="Normal 3 4 6 3 3" xfId="22567" xr:uid="{00000000-0005-0000-0000-000031580000}"/>
    <cellStyle name="Normal 3 4 6 3 3 2" xfId="22568" xr:uid="{00000000-0005-0000-0000-000032580000}"/>
    <cellStyle name="Normal 3 4 6 3 3 2 2" xfId="22569" xr:uid="{00000000-0005-0000-0000-000033580000}"/>
    <cellStyle name="Normal 3 4 6 3 3 2 3" xfId="22570" xr:uid="{00000000-0005-0000-0000-000034580000}"/>
    <cellStyle name="Normal 3 4 6 3 3 3" xfId="22571" xr:uid="{00000000-0005-0000-0000-000035580000}"/>
    <cellStyle name="Normal 3 4 6 3 3 4" xfId="22572" xr:uid="{00000000-0005-0000-0000-000036580000}"/>
    <cellStyle name="Normal 3 4 6 3 4" xfId="22573" xr:uid="{00000000-0005-0000-0000-000037580000}"/>
    <cellStyle name="Normal 3 4 6 3 4 2" xfId="22574" xr:uid="{00000000-0005-0000-0000-000038580000}"/>
    <cellStyle name="Normal 3 4 6 3 4 2 2" xfId="22575" xr:uid="{00000000-0005-0000-0000-000039580000}"/>
    <cellStyle name="Normal 3 4 6 3 4 2 3" xfId="22576" xr:uid="{00000000-0005-0000-0000-00003A580000}"/>
    <cellStyle name="Normal 3 4 6 3 4 3" xfId="22577" xr:uid="{00000000-0005-0000-0000-00003B580000}"/>
    <cellStyle name="Normal 3 4 6 3 4 4" xfId="22578" xr:uid="{00000000-0005-0000-0000-00003C580000}"/>
    <cellStyle name="Normal 3 4 6 3 5" xfId="22579" xr:uid="{00000000-0005-0000-0000-00003D580000}"/>
    <cellStyle name="Normal 3 4 6 3 5 2" xfId="22580" xr:uid="{00000000-0005-0000-0000-00003E580000}"/>
    <cellStyle name="Normal 3 4 6 3 5 3" xfId="22581" xr:uid="{00000000-0005-0000-0000-00003F580000}"/>
    <cellStyle name="Normal 3 4 6 3 6" xfId="22582" xr:uid="{00000000-0005-0000-0000-000040580000}"/>
    <cellStyle name="Normal 3 4 6 3 6 2" xfId="22583" xr:uid="{00000000-0005-0000-0000-000041580000}"/>
    <cellStyle name="Normal 3 4 6 3 6 3" xfId="22584" xr:uid="{00000000-0005-0000-0000-000042580000}"/>
    <cellStyle name="Normal 3 4 6 3 7" xfId="22585" xr:uid="{00000000-0005-0000-0000-000043580000}"/>
    <cellStyle name="Normal 3 4 6 3 8" xfId="22586" xr:uid="{00000000-0005-0000-0000-000044580000}"/>
    <cellStyle name="Normal 3 4 6 3 9" xfId="22587" xr:uid="{00000000-0005-0000-0000-000045580000}"/>
    <cellStyle name="Normal 3 4 6 4" xfId="22588" xr:uid="{00000000-0005-0000-0000-000046580000}"/>
    <cellStyle name="Normal 3 4 6 4 2" xfId="22589" xr:uid="{00000000-0005-0000-0000-000047580000}"/>
    <cellStyle name="Normal 3 4 6 4 2 2" xfId="22590" xr:uid="{00000000-0005-0000-0000-000048580000}"/>
    <cellStyle name="Normal 3 4 6 4 2 3" xfId="22591" xr:uid="{00000000-0005-0000-0000-000049580000}"/>
    <cellStyle name="Normal 3 4 6 4 3" xfId="22592" xr:uid="{00000000-0005-0000-0000-00004A580000}"/>
    <cellStyle name="Normal 3 4 6 4 4" xfId="22593" xr:uid="{00000000-0005-0000-0000-00004B580000}"/>
    <cellStyle name="Normal 3 4 6 5" xfId="22594" xr:uid="{00000000-0005-0000-0000-00004C580000}"/>
    <cellStyle name="Normal 3 4 6 5 2" xfId="22595" xr:uid="{00000000-0005-0000-0000-00004D580000}"/>
    <cellStyle name="Normal 3 4 6 5 2 2" xfId="22596" xr:uid="{00000000-0005-0000-0000-00004E580000}"/>
    <cellStyle name="Normal 3 4 6 5 2 3" xfId="22597" xr:uid="{00000000-0005-0000-0000-00004F580000}"/>
    <cellStyle name="Normal 3 4 6 5 3" xfId="22598" xr:uid="{00000000-0005-0000-0000-000050580000}"/>
    <cellStyle name="Normal 3 4 6 5 4" xfId="22599" xr:uid="{00000000-0005-0000-0000-000051580000}"/>
    <cellStyle name="Normal 3 4 6 6" xfId="22600" xr:uid="{00000000-0005-0000-0000-000052580000}"/>
    <cellStyle name="Normal 3 4 6 6 2" xfId="22601" xr:uid="{00000000-0005-0000-0000-000053580000}"/>
    <cellStyle name="Normal 3 4 6 6 2 2" xfId="22602" xr:uid="{00000000-0005-0000-0000-000054580000}"/>
    <cellStyle name="Normal 3 4 6 6 2 3" xfId="22603" xr:uid="{00000000-0005-0000-0000-000055580000}"/>
    <cellStyle name="Normal 3 4 6 6 3" xfId="22604" xr:uid="{00000000-0005-0000-0000-000056580000}"/>
    <cellStyle name="Normal 3 4 6 6 4" xfId="22605" xr:uid="{00000000-0005-0000-0000-000057580000}"/>
    <cellStyle name="Normal 3 4 6 7" xfId="22606" xr:uid="{00000000-0005-0000-0000-000058580000}"/>
    <cellStyle name="Normal 3 4 6 7 2" xfId="22607" xr:uid="{00000000-0005-0000-0000-000059580000}"/>
    <cellStyle name="Normal 3 4 6 7 3" xfId="22608" xr:uid="{00000000-0005-0000-0000-00005A580000}"/>
    <cellStyle name="Normal 3 4 6 8" xfId="22609" xr:uid="{00000000-0005-0000-0000-00005B580000}"/>
    <cellStyle name="Normal 3 4 6 8 2" xfId="22610" xr:uid="{00000000-0005-0000-0000-00005C580000}"/>
    <cellStyle name="Normal 3 4 6 8 3" xfId="22611" xr:uid="{00000000-0005-0000-0000-00005D580000}"/>
    <cellStyle name="Normal 3 4 6 9" xfId="22612" xr:uid="{00000000-0005-0000-0000-00005E580000}"/>
    <cellStyle name="Normal 3 4 7" xfId="22613" xr:uid="{00000000-0005-0000-0000-00005F580000}"/>
    <cellStyle name="Normal 3 4 7 10" xfId="22614" xr:uid="{00000000-0005-0000-0000-000060580000}"/>
    <cellStyle name="Normal 3 4 7 2" xfId="22615" xr:uid="{00000000-0005-0000-0000-000061580000}"/>
    <cellStyle name="Normal 3 4 7 2 2" xfId="22616" xr:uid="{00000000-0005-0000-0000-000062580000}"/>
    <cellStyle name="Normal 3 4 7 2 2 2" xfId="22617" xr:uid="{00000000-0005-0000-0000-000063580000}"/>
    <cellStyle name="Normal 3 4 7 2 2 3" xfId="22618" xr:uid="{00000000-0005-0000-0000-000064580000}"/>
    <cellStyle name="Normal 3 4 7 2 3" xfId="22619" xr:uid="{00000000-0005-0000-0000-000065580000}"/>
    <cellStyle name="Normal 3 4 7 2 4" xfId="22620" xr:uid="{00000000-0005-0000-0000-000066580000}"/>
    <cellStyle name="Normal 3 4 7 3" xfId="22621" xr:uid="{00000000-0005-0000-0000-000067580000}"/>
    <cellStyle name="Normal 3 4 7 3 2" xfId="22622" xr:uid="{00000000-0005-0000-0000-000068580000}"/>
    <cellStyle name="Normal 3 4 7 3 2 2" xfId="22623" xr:uid="{00000000-0005-0000-0000-000069580000}"/>
    <cellStyle name="Normal 3 4 7 3 2 3" xfId="22624" xr:uid="{00000000-0005-0000-0000-00006A580000}"/>
    <cellStyle name="Normal 3 4 7 3 3" xfId="22625" xr:uid="{00000000-0005-0000-0000-00006B580000}"/>
    <cellStyle name="Normal 3 4 7 3 4" xfId="22626" xr:uid="{00000000-0005-0000-0000-00006C580000}"/>
    <cellStyle name="Normal 3 4 7 4" xfId="22627" xr:uid="{00000000-0005-0000-0000-00006D580000}"/>
    <cellStyle name="Normal 3 4 7 4 2" xfId="22628" xr:uid="{00000000-0005-0000-0000-00006E580000}"/>
    <cellStyle name="Normal 3 4 7 4 2 2" xfId="22629" xr:uid="{00000000-0005-0000-0000-00006F580000}"/>
    <cellStyle name="Normal 3 4 7 4 2 3" xfId="22630" xr:uid="{00000000-0005-0000-0000-000070580000}"/>
    <cellStyle name="Normal 3 4 7 4 3" xfId="22631" xr:uid="{00000000-0005-0000-0000-000071580000}"/>
    <cellStyle name="Normal 3 4 7 4 4" xfId="22632" xr:uid="{00000000-0005-0000-0000-000072580000}"/>
    <cellStyle name="Normal 3 4 7 5" xfId="22633" xr:uid="{00000000-0005-0000-0000-000073580000}"/>
    <cellStyle name="Normal 3 4 7 5 2" xfId="22634" xr:uid="{00000000-0005-0000-0000-000074580000}"/>
    <cellStyle name="Normal 3 4 7 5 2 2" xfId="22635" xr:uid="{00000000-0005-0000-0000-000075580000}"/>
    <cellStyle name="Normal 3 4 7 5 2 3" xfId="22636" xr:uid="{00000000-0005-0000-0000-000076580000}"/>
    <cellStyle name="Normal 3 4 7 5 3" xfId="22637" xr:uid="{00000000-0005-0000-0000-000077580000}"/>
    <cellStyle name="Normal 3 4 7 5 4" xfId="22638" xr:uid="{00000000-0005-0000-0000-000078580000}"/>
    <cellStyle name="Normal 3 4 7 6" xfId="22639" xr:uid="{00000000-0005-0000-0000-000079580000}"/>
    <cellStyle name="Normal 3 4 7 6 2" xfId="22640" xr:uid="{00000000-0005-0000-0000-00007A580000}"/>
    <cellStyle name="Normal 3 4 7 6 3" xfId="22641" xr:uid="{00000000-0005-0000-0000-00007B580000}"/>
    <cellStyle name="Normal 3 4 7 7" xfId="22642" xr:uid="{00000000-0005-0000-0000-00007C580000}"/>
    <cellStyle name="Normal 3 4 7 7 2" xfId="22643" xr:uid="{00000000-0005-0000-0000-00007D580000}"/>
    <cellStyle name="Normal 3 4 7 7 3" xfId="22644" xr:uid="{00000000-0005-0000-0000-00007E580000}"/>
    <cellStyle name="Normal 3 4 7 8" xfId="22645" xr:uid="{00000000-0005-0000-0000-00007F580000}"/>
    <cellStyle name="Normal 3 4 7 9" xfId="22646" xr:uid="{00000000-0005-0000-0000-000080580000}"/>
    <cellStyle name="Normal 3 4 8" xfId="22647" xr:uid="{00000000-0005-0000-0000-000081580000}"/>
    <cellStyle name="Normal 3 4 8 2" xfId="22648" xr:uid="{00000000-0005-0000-0000-000082580000}"/>
    <cellStyle name="Normal 3 4 8 2 2" xfId="22649" xr:uid="{00000000-0005-0000-0000-000083580000}"/>
    <cellStyle name="Normal 3 4 8 2 2 2" xfId="22650" xr:uid="{00000000-0005-0000-0000-000084580000}"/>
    <cellStyle name="Normal 3 4 8 2 2 3" xfId="22651" xr:uid="{00000000-0005-0000-0000-000085580000}"/>
    <cellStyle name="Normal 3 4 8 2 3" xfId="22652" xr:uid="{00000000-0005-0000-0000-000086580000}"/>
    <cellStyle name="Normal 3 4 8 2 4" xfId="22653" xr:uid="{00000000-0005-0000-0000-000087580000}"/>
    <cellStyle name="Normal 3 4 8 3" xfId="22654" xr:uid="{00000000-0005-0000-0000-000088580000}"/>
    <cellStyle name="Normal 3 4 8 3 2" xfId="22655" xr:uid="{00000000-0005-0000-0000-000089580000}"/>
    <cellStyle name="Normal 3 4 8 3 2 2" xfId="22656" xr:uid="{00000000-0005-0000-0000-00008A580000}"/>
    <cellStyle name="Normal 3 4 8 3 2 3" xfId="22657" xr:uid="{00000000-0005-0000-0000-00008B580000}"/>
    <cellStyle name="Normal 3 4 8 3 3" xfId="22658" xr:uid="{00000000-0005-0000-0000-00008C580000}"/>
    <cellStyle name="Normal 3 4 8 3 4" xfId="22659" xr:uid="{00000000-0005-0000-0000-00008D580000}"/>
    <cellStyle name="Normal 3 4 8 4" xfId="22660" xr:uid="{00000000-0005-0000-0000-00008E580000}"/>
    <cellStyle name="Normal 3 4 8 4 2" xfId="22661" xr:uid="{00000000-0005-0000-0000-00008F580000}"/>
    <cellStyle name="Normal 3 4 8 4 2 2" xfId="22662" xr:uid="{00000000-0005-0000-0000-000090580000}"/>
    <cellStyle name="Normal 3 4 8 4 2 3" xfId="22663" xr:uid="{00000000-0005-0000-0000-000091580000}"/>
    <cellStyle name="Normal 3 4 8 4 3" xfId="22664" xr:uid="{00000000-0005-0000-0000-000092580000}"/>
    <cellStyle name="Normal 3 4 8 4 4" xfId="22665" xr:uid="{00000000-0005-0000-0000-000093580000}"/>
    <cellStyle name="Normal 3 4 8 5" xfId="22666" xr:uid="{00000000-0005-0000-0000-000094580000}"/>
    <cellStyle name="Normal 3 4 8 5 2" xfId="22667" xr:uid="{00000000-0005-0000-0000-000095580000}"/>
    <cellStyle name="Normal 3 4 8 5 3" xfId="22668" xr:uid="{00000000-0005-0000-0000-000096580000}"/>
    <cellStyle name="Normal 3 4 8 6" xfId="22669" xr:uid="{00000000-0005-0000-0000-000097580000}"/>
    <cellStyle name="Normal 3 4 8 6 2" xfId="22670" xr:uid="{00000000-0005-0000-0000-000098580000}"/>
    <cellStyle name="Normal 3 4 8 6 3" xfId="22671" xr:uid="{00000000-0005-0000-0000-000099580000}"/>
    <cellStyle name="Normal 3 4 8 7" xfId="22672" xr:uid="{00000000-0005-0000-0000-00009A580000}"/>
    <cellStyle name="Normal 3 4 8 8" xfId="22673" xr:uid="{00000000-0005-0000-0000-00009B580000}"/>
    <cellStyle name="Normal 3 4 8 9" xfId="22674" xr:uid="{00000000-0005-0000-0000-00009C580000}"/>
    <cellStyle name="Normal 3 4 9" xfId="22675" xr:uid="{00000000-0005-0000-0000-00009D580000}"/>
    <cellStyle name="Normal 3 4 9 2" xfId="22676" xr:uid="{00000000-0005-0000-0000-00009E580000}"/>
    <cellStyle name="Normal 3 4 9 2 2" xfId="22677" xr:uid="{00000000-0005-0000-0000-00009F580000}"/>
    <cellStyle name="Normal 3 4 9 2 3" xfId="22678" xr:uid="{00000000-0005-0000-0000-0000A0580000}"/>
    <cellStyle name="Normal 3 4 9 3" xfId="22679" xr:uid="{00000000-0005-0000-0000-0000A1580000}"/>
    <cellStyle name="Normal 3 4 9 4" xfId="22680" xr:uid="{00000000-0005-0000-0000-0000A2580000}"/>
    <cellStyle name="Normal 3 40" xfId="22681" xr:uid="{00000000-0005-0000-0000-0000A3580000}"/>
    <cellStyle name="Normal 3 41" xfId="22682" xr:uid="{00000000-0005-0000-0000-0000A4580000}"/>
    <cellStyle name="Normal 3 42" xfId="22683" xr:uid="{00000000-0005-0000-0000-0000A5580000}"/>
    <cellStyle name="Normal 3 43" xfId="22684" xr:uid="{00000000-0005-0000-0000-0000A6580000}"/>
    <cellStyle name="Normal 3 44" xfId="22685" xr:uid="{00000000-0005-0000-0000-0000A7580000}"/>
    <cellStyle name="Normal 3 45" xfId="22686" xr:uid="{00000000-0005-0000-0000-0000A8580000}"/>
    <cellStyle name="Normal 3 46" xfId="22687" xr:uid="{00000000-0005-0000-0000-0000A9580000}"/>
    <cellStyle name="Normal 3 47" xfId="22688" xr:uid="{00000000-0005-0000-0000-0000AA580000}"/>
    <cellStyle name="Normal 3 48" xfId="22689" xr:uid="{00000000-0005-0000-0000-0000AB580000}"/>
    <cellStyle name="Normal 3 49" xfId="22690" xr:uid="{00000000-0005-0000-0000-0000AC580000}"/>
    <cellStyle name="Normal 3 5" xfId="22691" xr:uid="{00000000-0005-0000-0000-0000AD580000}"/>
    <cellStyle name="Normal 3 5 10" xfId="22692" xr:uid="{00000000-0005-0000-0000-0000AE580000}"/>
    <cellStyle name="Normal 3 5 10 2" xfId="22693" xr:uid="{00000000-0005-0000-0000-0000AF580000}"/>
    <cellStyle name="Normal 3 5 10 2 2" xfId="22694" xr:uid="{00000000-0005-0000-0000-0000B0580000}"/>
    <cellStyle name="Normal 3 5 10 2 3" xfId="22695" xr:uid="{00000000-0005-0000-0000-0000B1580000}"/>
    <cellStyle name="Normal 3 5 10 3" xfId="22696" xr:uid="{00000000-0005-0000-0000-0000B2580000}"/>
    <cellStyle name="Normal 3 5 10 4" xfId="22697" xr:uid="{00000000-0005-0000-0000-0000B3580000}"/>
    <cellStyle name="Normal 3 5 11" xfId="22698" xr:uid="{00000000-0005-0000-0000-0000B4580000}"/>
    <cellStyle name="Normal 3 5 11 2" xfId="22699" xr:uid="{00000000-0005-0000-0000-0000B5580000}"/>
    <cellStyle name="Normal 3 5 11 2 2" xfId="22700" xr:uid="{00000000-0005-0000-0000-0000B6580000}"/>
    <cellStyle name="Normal 3 5 11 2 3" xfId="22701" xr:uid="{00000000-0005-0000-0000-0000B7580000}"/>
    <cellStyle name="Normal 3 5 11 3" xfId="22702" xr:uid="{00000000-0005-0000-0000-0000B8580000}"/>
    <cellStyle name="Normal 3 5 11 4" xfId="22703" xr:uid="{00000000-0005-0000-0000-0000B9580000}"/>
    <cellStyle name="Normal 3 5 12" xfId="22704" xr:uid="{00000000-0005-0000-0000-0000BA580000}"/>
    <cellStyle name="Normal 3 5 12 2" xfId="22705" xr:uid="{00000000-0005-0000-0000-0000BB580000}"/>
    <cellStyle name="Normal 3 5 12 3" xfId="22706" xr:uid="{00000000-0005-0000-0000-0000BC580000}"/>
    <cellStyle name="Normal 3 5 13" xfId="22707" xr:uid="{00000000-0005-0000-0000-0000BD580000}"/>
    <cellStyle name="Normal 3 5 13 2" xfId="22708" xr:uid="{00000000-0005-0000-0000-0000BE580000}"/>
    <cellStyle name="Normal 3 5 13 3" xfId="22709" xr:uid="{00000000-0005-0000-0000-0000BF580000}"/>
    <cellStyle name="Normal 3 5 14" xfId="22710" xr:uid="{00000000-0005-0000-0000-0000C0580000}"/>
    <cellStyle name="Normal 3 5 15" xfId="22711" xr:uid="{00000000-0005-0000-0000-0000C1580000}"/>
    <cellStyle name="Normal 3 5 16" xfId="22712" xr:uid="{00000000-0005-0000-0000-0000C2580000}"/>
    <cellStyle name="Normal 3 5 17" xfId="22713" xr:uid="{00000000-0005-0000-0000-0000C3580000}"/>
    <cellStyle name="Normal 3 5 2" xfId="22714" xr:uid="{00000000-0005-0000-0000-0000C4580000}"/>
    <cellStyle name="Normal 3 5 2 10" xfId="22715" xr:uid="{00000000-0005-0000-0000-0000C5580000}"/>
    <cellStyle name="Normal 3 5 2 10 2" xfId="22716" xr:uid="{00000000-0005-0000-0000-0000C6580000}"/>
    <cellStyle name="Normal 3 5 2 10 2 2" xfId="22717" xr:uid="{00000000-0005-0000-0000-0000C7580000}"/>
    <cellStyle name="Normal 3 5 2 10 2 3" xfId="22718" xr:uid="{00000000-0005-0000-0000-0000C8580000}"/>
    <cellStyle name="Normal 3 5 2 10 3" xfId="22719" xr:uid="{00000000-0005-0000-0000-0000C9580000}"/>
    <cellStyle name="Normal 3 5 2 10 4" xfId="22720" xr:uid="{00000000-0005-0000-0000-0000CA580000}"/>
    <cellStyle name="Normal 3 5 2 11" xfId="22721" xr:uid="{00000000-0005-0000-0000-0000CB580000}"/>
    <cellStyle name="Normal 3 5 2 11 2" xfId="22722" xr:uid="{00000000-0005-0000-0000-0000CC580000}"/>
    <cellStyle name="Normal 3 5 2 11 3" xfId="22723" xr:uid="{00000000-0005-0000-0000-0000CD580000}"/>
    <cellStyle name="Normal 3 5 2 12" xfId="22724" xr:uid="{00000000-0005-0000-0000-0000CE580000}"/>
    <cellStyle name="Normal 3 5 2 12 2" xfId="22725" xr:uid="{00000000-0005-0000-0000-0000CF580000}"/>
    <cellStyle name="Normal 3 5 2 12 3" xfId="22726" xr:uid="{00000000-0005-0000-0000-0000D0580000}"/>
    <cellStyle name="Normal 3 5 2 13" xfId="22727" xr:uid="{00000000-0005-0000-0000-0000D1580000}"/>
    <cellStyle name="Normal 3 5 2 14" xfId="22728" xr:uid="{00000000-0005-0000-0000-0000D2580000}"/>
    <cellStyle name="Normal 3 5 2 15" xfId="22729" xr:uid="{00000000-0005-0000-0000-0000D3580000}"/>
    <cellStyle name="Normal 3 5 2 2" xfId="22730" xr:uid="{00000000-0005-0000-0000-0000D4580000}"/>
    <cellStyle name="Normal 3 5 2 2 10" xfId="22731" xr:uid="{00000000-0005-0000-0000-0000D5580000}"/>
    <cellStyle name="Normal 3 5 2 2 10 2" xfId="22732" xr:uid="{00000000-0005-0000-0000-0000D6580000}"/>
    <cellStyle name="Normal 3 5 2 2 10 3" xfId="22733" xr:uid="{00000000-0005-0000-0000-0000D7580000}"/>
    <cellStyle name="Normal 3 5 2 2 11" xfId="22734" xr:uid="{00000000-0005-0000-0000-0000D8580000}"/>
    <cellStyle name="Normal 3 5 2 2 11 2" xfId="22735" xr:uid="{00000000-0005-0000-0000-0000D9580000}"/>
    <cellStyle name="Normal 3 5 2 2 11 3" xfId="22736" xr:uid="{00000000-0005-0000-0000-0000DA580000}"/>
    <cellStyle name="Normal 3 5 2 2 12" xfId="22737" xr:uid="{00000000-0005-0000-0000-0000DB580000}"/>
    <cellStyle name="Normal 3 5 2 2 13" xfId="22738" xr:uid="{00000000-0005-0000-0000-0000DC580000}"/>
    <cellStyle name="Normal 3 5 2 2 14" xfId="22739" xr:uid="{00000000-0005-0000-0000-0000DD580000}"/>
    <cellStyle name="Normal 3 5 2 2 2" xfId="22740" xr:uid="{00000000-0005-0000-0000-0000DE580000}"/>
    <cellStyle name="Normal 3 5 2 2 2 10" xfId="22741" xr:uid="{00000000-0005-0000-0000-0000DF580000}"/>
    <cellStyle name="Normal 3 5 2 2 2 10 2" xfId="22742" xr:uid="{00000000-0005-0000-0000-0000E0580000}"/>
    <cellStyle name="Normal 3 5 2 2 2 10 3" xfId="22743" xr:uid="{00000000-0005-0000-0000-0000E1580000}"/>
    <cellStyle name="Normal 3 5 2 2 2 11" xfId="22744" xr:uid="{00000000-0005-0000-0000-0000E2580000}"/>
    <cellStyle name="Normal 3 5 2 2 2 12" xfId="22745" xr:uid="{00000000-0005-0000-0000-0000E3580000}"/>
    <cellStyle name="Normal 3 5 2 2 2 13" xfId="22746" xr:uid="{00000000-0005-0000-0000-0000E4580000}"/>
    <cellStyle name="Normal 3 5 2 2 2 2" xfId="22747" xr:uid="{00000000-0005-0000-0000-0000E5580000}"/>
    <cellStyle name="Normal 3 5 2 2 2 2 10" xfId="22748" xr:uid="{00000000-0005-0000-0000-0000E6580000}"/>
    <cellStyle name="Normal 3 5 2 2 2 2 11" xfId="22749" xr:uid="{00000000-0005-0000-0000-0000E7580000}"/>
    <cellStyle name="Normal 3 5 2 2 2 2 2" xfId="22750" xr:uid="{00000000-0005-0000-0000-0000E8580000}"/>
    <cellStyle name="Normal 3 5 2 2 2 2 2 10" xfId="22751" xr:uid="{00000000-0005-0000-0000-0000E9580000}"/>
    <cellStyle name="Normal 3 5 2 2 2 2 2 2" xfId="22752" xr:uid="{00000000-0005-0000-0000-0000EA580000}"/>
    <cellStyle name="Normal 3 5 2 2 2 2 2 2 2" xfId="22753" xr:uid="{00000000-0005-0000-0000-0000EB580000}"/>
    <cellStyle name="Normal 3 5 2 2 2 2 2 2 2 2" xfId="22754" xr:uid="{00000000-0005-0000-0000-0000EC580000}"/>
    <cellStyle name="Normal 3 5 2 2 2 2 2 2 2 3" xfId="22755" xr:uid="{00000000-0005-0000-0000-0000ED580000}"/>
    <cellStyle name="Normal 3 5 2 2 2 2 2 2 3" xfId="22756" xr:uid="{00000000-0005-0000-0000-0000EE580000}"/>
    <cellStyle name="Normal 3 5 2 2 2 2 2 2 4" xfId="22757" xr:uid="{00000000-0005-0000-0000-0000EF580000}"/>
    <cellStyle name="Normal 3 5 2 2 2 2 2 3" xfId="22758" xr:uid="{00000000-0005-0000-0000-0000F0580000}"/>
    <cellStyle name="Normal 3 5 2 2 2 2 2 3 2" xfId="22759" xr:uid="{00000000-0005-0000-0000-0000F1580000}"/>
    <cellStyle name="Normal 3 5 2 2 2 2 2 3 2 2" xfId="22760" xr:uid="{00000000-0005-0000-0000-0000F2580000}"/>
    <cellStyle name="Normal 3 5 2 2 2 2 2 3 2 3" xfId="22761" xr:uid="{00000000-0005-0000-0000-0000F3580000}"/>
    <cellStyle name="Normal 3 5 2 2 2 2 2 3 3" xfId="22762" xr:uid="{00000000-0005-0000-0000-0000F4580000}"/>
    <cellStyle name="Normal 3 5 2 2 2 2 2 3 4" xfId="22763" xr:uid="{00000000-0005-0000-0000-0000F5580000}"/>
    <cellStyle name="Normal 3 5 2 2 2 2 2 4" xfId="22764" xr:uid="{00000000-0005-0000-0000-0000F6580000}"/>
    <cellStyle name="Normal 3 5 2 2 2 2 2 4 2" xfId="22765" xr:uid="{00000000-0005-0000-0000-0000F7580000}"/>
    <cellStyle name="Normal 3 5 2 2 2 2 2 4 2 2" xfId="22766" xr:uid="{00000000-0005-0000-0000-0000F8580000}"/>
    <cellStyle name="Normal 3 5 2 2 2 2 2 4 2 3" xfId="22767" xr:uid="{00000000-0005-0000-0000-0000F9580000}"/>
    <cellStyle name="Normal 3 5 2 2 2 2 2 4 3" xfId="22768" xr:uid="{00000000-0005-0000-0000-0000FA580000}"/>
    <cellStyle name="Normal 3 5 2 2 2 2 2 4 4" xfId="22769" xr:uid="{00000000-0005-0000-0000-0000FB580000}"/>
    <cellStyle name="Normal 3 5 2 2 2 2 2 5" xfId="22770" xr:uid="{00000000-0005-0000-0000-0000FC580000}"/>
    <cellStyle name="Normal 3 5 2 2 2 2 2 5 2" xfId="22771" xr:uid="{00000000-0005-0000-0000-0000FD580000}"/>
    <cellStyle name="Normal 3 5 2 2 2 2 2 5 2 2" xfId="22772" xr:uid="{00000000-0005-0000-0000-0000FE580000}"/>
    <cellStyle name="Normal 3 5 2 2 2 2 2 5 2 3" xfId="22773" xr:uid="{00000000-0005-0000-0000-0000FF580000}"/>
    <cellStyle name="Normal 3 5 2 2 2 2 2 5 3" xfId="22774" xr:uid="{00000000-0005-0000-0000-000000590000}"/>
    <cellStyle name="Normal 3 5 2 2 2 2 2 5 4" xfId="22775" xr:uid="{00000000-0005-0000-0000-000001590000}"/>
    <cellStyle name="Normal 3 5 2 2 2 2 2 6" xfId="22776" xr:uid="{00000000-0005-0000-0000-000002590000}"/>
    <cellStyle name="Normal 3 5 2 2 2 2 2 6 2" xfId="22777" xr:uid="{00000000-0005-0000-0000-000003590000}"/>
    <cellStyle name="Normal 3 5 2 2 2 2 2 6 3" xfId="22778" xr:uid="{00000000-0005-0000-0000-000004590000}"/>
    <cellStyle name="Normal 3 5 2 2 2 2 2 7" xfId="22779" xr:uid="{00000000-0005-0000-0000-000005590000}"/>
    <cellStyle name="Normal 3 5 2 2 2 2 2 7 2" xfId="22780" xr:uid="{00000000-0005-0000-0000-000006590000}"/>
    <cellStyle name="Normal 3 5 2 2 2 2 2 7 3" xfId="22781" xr:uid="{00000000-0005-0000-0000-000007590000}"/>
    <cellStyle name="Normal 3 5 2 2 2 2 2 8" xfId="22782" xr:uid="{00000000-0005-0000-0000-000008590000}"/>
    <cellStyle name="Normal 3 5 2 2 2 2 2 9" xfId="22783" xr:uid="{00000000-0005-0000-0000-000009590000}"/>
    <cellStyle name="Normal 3 5 2 2 2 2 3" xfId="22784" xr:uid="{00000000-0005-0000-0000-00000A590000}"/>
    <cellStyle name="Normal 3 5 2 2 2 2 3 2" xfId="22785" xr:uid="{00000000-0005-0000-0000-00000B590000}"/>
    <cellStyle name="Normal 3 5 2 2 2 2 3 2 2" xfId="22786" xr:uid="{00000000-0005-0000-0000-00000C590000}"/>
    <cellStyle name="Normal 3 5 2 2 2 2 3 2 2 2" xfId="22787" xr:uid="{00000000-0005-0000-0000-00000D590000}"/>
    <cellStyle name="Normal 3 5 2 2 2 2 3 2 2 3" xfId="22788" xr:uid="{00000000-0005-0000-0000-00000E590000}"/>
    <cellStyle name="Normal 3 5 2 2 2 2 3 2 3" xfId="22789" xr:uid="{00000000-0005-0000-0000-00000F590000}"/>
    <cellStyle name="Normal 3 5 2 2 2 2 3 2 4" xfId="22790" xr:uid="{00000000-0005-0000-0000-000010590000}"/>
    <cellStyle name="Normal 3 5 2 2 2 2 3 3" xfId="22791" xr:uid="{00000000-0005-0000-0000-000011590000}"/>
    <cellStyle name="Normal 3 5 2 2 2 2 3 3 2" xfId="22792" xr:uid="{00000000-0005-0000-0000-000012590000}"/>
    <cellStyle name="Normal 3 5 2 2 2 2 3 3 2 2" xfId="22793" xr:uid="{00000000-0005-0000-0000-000013590000}"/>
    <cellStyle name="Normal 3 5 2 2 2 2 3 3 2 3" xfId="22794" xr:uid="{00000000-0005-0000-0000-000014590000}"/>
    <cellStyle name="Normal 3 5 2 2 2 2 3 3 3" xfId="22795" xr:uid="{00000000-0005-0000-0000-000015590000}"/>
    <cellStyle name="Normal 3 5 2 2 2 2 3 3 4" xfId="22796" xr:uid="{00000000-0005-0000-0000-000016590000}"/>
    <cellStyle name="Normal 3 5 2 2 2 2 3 4" xfId="22797" xr:uid="{00000000-0005-0000-0000-000017590000}"/>
    <cellStyle name="Normal 3 5 2 2 2 2 3 4 2" xfId="22798" xr:uid="{00000000-0005-0000-0000-000018590000}"/>
    <cellStyle name="Normal 3 5 2 2 2 2 3 4 2 2" xfId="22799" xr:uid="{00000000-0005-0000-0000-000019590000}"/>
    <cellStyle name="Normal 3 5 2 2 2 2 3 4 2 3" xfId="22800" xr:uid="{00000000-0005-0000-0000-00001A590000}"/>
    <cellStyle name="Normal 3 5 2 2 2 2 3 4 3" xfId="22801" xr:uid="{00000000-0005-0000-0000-00001B590000}"/>
    <cellStyle name="Normal 3 5 2 2 2 2 3 4 4" xfId="22802" xr:uid="{00000000-0005-0000-0000-00001C590000}"/>
    <cellStyle name="Normal 3 5 2 2 2 2 3 5" xfId="22803" xr:uid="{00000000-0005-0000-0000-00001D590000}"/>
    <cellStyle name="Normal 3 5 2 2 2 2 3 5 2" xfId="22804" xr:uid="{00000000-0005-0000-0000-00001E590000}"/>
    <cellStyle name="Normal 3 5 2 2 2 2 3 5 3" xfId="22805" xr:uid="{00000000-0005-0000-0000-00001F590000}"/>
    <cellStyle name="Normal 3 5 2 2 2 2 3 6" xfId="22806" xr:uid="{00000000-0005-0000-0000-000020590000}"/>
    <cellStyle name="Normal 3 5 2 2 2 2 3 6 2" xfId="22807" xr:uid="{00000000-0005-0000-0000-000021590000}"/>
    <cellStyle name="Normal 3 5 2 2 2 2 3 6 3" xfId="22808" xr:uid="{00000000-0005-0000-0000-000022590000}"/>
    <cellStyle name="Normal 3 5 2 2 2 2 3 7" xfId="22809" xr:uid="{00000000-0005-0000-0000-000023590000}"/>
    <cellStyle name="Normal 3 5 2 2 2 2 3 8" xfId="22810" xr:uid="{00000000-0005-0000-0000-000024590000}"/>
    <cellStyle name="Normal 3 5 2 2 2 2 3 9" xfId="22811" xr:uid="{00000000-0005-0000-0000-000025590000}"/>
    <cellStyle name="Normal 3 5 2 2 2 2 4" xfId="22812" xr:uid="{00000000-0005-0000-0000-000026590000}"/>
    <cellStyle name="Normal 3 5 2 2 2 2 4 2" xfId="22813" xr:uid="{00000000-0005-0000-0000-000027590000}"/>
    <cellStyle name="Normal 3 5 2 2 2 2 4 2 2" xfId="22814" xr:uid="{00000000-0005-0000-0000-000028590000}"/>
    <cellStyle name="Normal 3 5 2 2 2 2 4 2 3" xfId="22815" xr:uid="{00000000-0005-0000-0000-000029590000}"/>
    <cellStyle name="Normal 3 5 2 2 2 2 4 3" xfId="22816" xr:uid="{00000000-0005-0000-0000-00002A590000}"/>
    <cellStyle name="Normal 3 5 2 2 2 2 4 4" xfId="22817" xr:uid="{00000000-0005-0000-0000-00002B590000}"/>
    <cellStyle name="Normal 3 5 2 2 2 2 5" xfId="22818" xr:uid="{00000000-0005-0000-0000-00002C590000}"/>
    <cellStyle name="Normal 3 5 2 2 2 2 5 2" xfId="22819" xr:uid="{00000000-0005-0000-0000-00002D590000}"/>
    <cellStyle name="Normal 3 5 2 2 2 2 5 2 2" xfId="22820" xr:uid="{00000000-0005-0000-0000-00002E590000}"/>
    <cellStyle name="Normal 3 5 2 2 2 2 5 2 3" xfId="22821" xr:uid="{00000000-0005-0000-0000-00002F590000}"/>
    <cellStyle name="Normal 3 5 2 2 2 2 5 3" xfId="22822" xr:uid="{00000000-0005-0000-0000-000030590000}"/>
    <cellStyle name="Normal 3 5 2 2 2 2 5 4" xfId="22823" xr:uid="{00000000-0005-0000-0000-000031590000}"/>
    <cellStyle name="Normal 3 5 2 2 2 2 6" xfId="22824" xr:uid="{00000000-0005-0000-0000-000032590000}"/>
    <cellStyle name="Normal 3 5 2 2 2 2 6 2" xfId="22825" xr:uid="{00000000-0005-0000-0000-000033590000}"/>
    <cellStyle name="Normal 3 5 2 2 2 2 6 2 2" xfId="22826" xr:uid="{00000000-0005-0000-0000-000034590000}"/>
    <cellStyle name="Normal 3 5 2 2 2 2 6 2 3" xfId="22827" xr:uid="{00000000-0005-0000-0000-000035590000}"/>
    <cellStyle name="Normal 3 5 2 2 2 2 6 3" xfId="22828" xr:uid="{00000000-0005-0000-0000-000036590000}"/>
    <cellStyle name="Normal 3 5 2 2 2 2 6 4" xfId="22829" xr:uid="{00000000-0005-0000-0000-000037590000}"/>
    <cellStyle name="Normal 3 5 2 2 2 2 7" xfId="22830" xr:uid="{00000000-0005-0000-0000-000038590000}"/>
    <cellStyle name="Normal 3 5 2 2 2 2 7 2" xfId="22831" xr:uid="{00000000-0005-0000-0000-000039590000}"/>
    <cellStyle name="Normal 3 5 2 2 2 2 7 3" xfId="22832" xr:uid="{00000000-0005-0000-0000-00003A590000}"/>
    <cellStyle name="Normal 3 5 2 2 2 2 8" xfId="22833" xr:uid="{00000000-0005-0000-0000-00003B590000}"/>
    <cellStyle name="Normal 3 5 2 2 2 2 8 2" xfId="22834" xr:uid="{00000000-0005-0000-0000-00003C590000}"/>
    <cellStyle name="Normal 3 5 2 2 2 2 8 3" xfId="22835" xr:uid="{00000000-0005-0000-0000-00003D590000}"/>
    <cellStyle name="Normal 3 5 2 2 2 2 9" xfId="22836" xr:uid="{00000000-0005-0000-0000-00003E590000}"/>
    <cellStyle name="Normal 3 5 2 2 2 3" xfId="22837" xr:uid="{00000000-0005-0000-0000-00003F590000}"/>
    <cellStyle name="Normal 3 5 2 2 2 3 10" xfId="22838" xr:uid="{00000000-0005-0000-0000-000040590000}"/>
    <cellStyle name="Normal 3 5 2 2 2 3 11" xfId="22839" xr:uid="{00000000-0005-0000-0000-000041590000}"/>
    <cellStyle name="Normal 3 5 2 2 2 3 2" xfId="22840" xr:uid="{00000000-0005-0000-0000-000042590000}"/>
    <cellStyle name="Normal 3 5 2 2 2 3 2 10" xfId="22841" xr:uid="{00000000-0005-0000-0000-000043590000}"/>
    <cellStyle name="Normal 3 5 2 2 2 3 2 2" xfId="22842" xr:uid="{00000000-0005-0000-0000-000044590000}"/>
    <cellStyle name="Normal 3 5 2 2 2 3 2 2 2" xfId="22843" xr:uid="{00000000-0005-0000-0000-000045590000}"/>
    <cellStyle name="Normal 3 5 2 2 2 3 2 2 2 2" xfId="22844" xr:uid="{00000000-0005-0000-0000-000046590000}"/>
    <cellStyle name="Normal 3 5 2 2 2 3 2 2 2 3" xfId="22845" xr:uid="{00000000-0005-0000-0000-000047590000}"/>
    <cellStyle name="Normal 3 5 2 2 2 3 2 2 3" xfId="22846" xr:uid="{00000000-0005-0000-0000-000048590000}"/>
    <cellStyle name="Normal 3 5 2 2 2 3 2 2 4" xfId="22847" xr:uid="{00000000-0005-0000-0000-000049590000}"/>
    <cellStyle name="Normal 3 5 2 2 2 3 2 3" xfId="22848" xr:uid="{00000000-0005-0000-0000-00004A590000}"/>
    <cellStyle name="Normal 3 5 2 2 2 3 2 3 2" xfId="22849" xr:uid="{00000000-0005-0000-0000-00004B590000}"/>
    <cellStyle name="Normal 3 5 2 2 2 3 2 3 2 2" xfId="22850" xr:uid="{00000000-0005-0000-0000-00004C590000}"/>
    <cellStyle name="Normal 3 5 2 2 2 3 2 3 2 3" xfId="22851" xr:uid="{00000000-0005-0000-0000-00004D590000}"/>
    <cellStyle name="Normal 3 5 2 2 2 3 2 3 3" xfId="22852" xr:uid="{00000000-0005-0000-0000-00004E590000}"/>
    <cellStyle name="Normal 3 5 2 2 2 3 2 3 4" xfId="22853" xr:uid="{00000000-0005-0000-0000-00004F590000}"/>
    <cellStyle name="Normal 3 5 2 2 2 3 2 4" xfId="22854" xr:uid="{00000000-0005-0000-0000-000050590000}"/>
    <cellStyle name="Normal 3 5 2 2 2 3 2 4 2" xfId="22855" xr:uid="{00000000-0005-0000-0000-000051590000}"/>
    <cellStyle name="Normal 3 5 2 2 2 3 2 4 2 2" xfId="22856" xr:uid="{00000000-0005-0000-0000-000052590000}"/>
    <cellStyle name="Normal 3 5 2 2 2 3 2 4 2 3" xfId="22857" xr:uid="{00000000-0005-0000-0000-000053590000}"/>
    <cellStyle name="Normal 3 5 2 2 2 3 2 4 3" xfId="22858" xr:uid="{00000000-0005-0000-0000-000054590000}"/>
    <cellStyle name="Normal 3 5 2 2 2 3 2 4 4" xfId="22859" xr:uid="{00000000-0005-0000-0000-000055590000}"/>
    <cellStyle name="Normal 3 5 2 2 2 3 2 5" xfId="22860" xr:uid="{00000000-0005-0000-0000-000056590000}"/>
    <cellStyle name="Normal 3 5 2 2 2 3 2 5 2" xfId="22861" xr:uid="{00000000-0005-0000-0000-000057590000}"/>
    <cellStyle name="Normal 3 5 2 2 2 3 2 5 2 2" xfId="22862" xr:uid="{00000000-0005-0000-0000-000058590000}"/>
    <cellStyle name="Normal 3 5 2 2 2 3 2 5 2 3" xfId="22863" xr:uid="{00000000-0005-0000-0000-000059590000}"/>
    <cellStyle name="Normal 3 5 2 2 2 3 2 5 3" xfId="22864" xr:uid="{00000000-0005-0000-0000-00005A590000}"/>
    <cellStyle name="Normal 3 5 2 2 2 3 2 5 4" xfId="22865" xr:uid="{00000000-0005-0000-0000-00005B590000}"/>
    <cellStyle name="Normal 3 5 2 2 2 3 2 6" xfId="22866" xr:uid="{00000000-0005-0000-0000-00005C590000}"/>
    <cellStyle name="Normal 3 5 2 2 2 3 2 6 2" xfId="22867" xr:uid="{00000000-0005-0000-0000-00005D590000}"/>
    <cellStyle name="Normal 3 5 2 2 2 3 2 6 3" xfId="22868" xr:uid="{00000000-0005-0000-0000-00005E590000}"/>
    <cellStyle name="Normal 3 5 2 2 2 3 2 7" xfId="22869" xr:uid="{00000000-0005-0000-0000-00005F590000}"/>
    <cellStyle name="Normal 3 5 2 2 2 3 2 7 2" xfId="22870" xr:uid="{00000000-0005-0000-0000-000060590000}"/>
    <cellStyle name="Normal 3 5 2 2 2 3 2 7 3" xfId="22871" xr:uid="{00000000-0005-0000-0000-000061590000}"/>
    <cellStyle name="Normal 3 5 2 2 2 3 2 8" xfId="22872" xr:uid="{00000000-0005-0000-0000-000062590000}"/>
    <cellStyle name="Normal 3 5 2 2 2 3 2 9" xfId="22873" xr:uid="{00000000-0005-0000-0000-000063590000}"/>
    <cellStyle name="Normal 3 5 2 2 2 3 3" xfId="22874" xr:uid="{00000000-0005-0000-0000-000064590000}"/>
    <cellStyle name="Normal 3 5 2 2 2 3 3 2" xfId="22875" xr:uid="{00000000-0005-0000-0000-000065590000}"/>
    <cellStyle name="Normal 3 5 2 2 2 3 3 2 2" xfId="22876" xr:uid="{00000000-0005-0000-0000-000066590000}"/>
    <cellStyle name="Normal 3 5 2 2 2 3 3 2 2 2" xfId="22877" xr:uid="{00000000-0005-0000-0000-000067590000}"/>
    <cellStyle name="Normal 3 5 2 2 2 3 3 2 2 3" xfId="22878" xr:uid="{00000000-0005-0000-0000-000068590000}"/>
    <cellStyle name="Normal 3 5 2 2 2 3 3 2 3" xfId="22879" xr:uid="{00000000-0005-0000-0000-000069590000}"/>
    <cellStyle name="Normal 3 5 2 2 2 3 3 2 4" xfId="22880" xr:uid="{00000000-0005-0000-0000-00006A590000}"/>
    <cellStyle name="Normal 3 5 2 2 2 3 3 3" xfId="22881" xr:uid="{00000000-0005-0000-0000-00006B590000}"/>
    <cellStyle name="Normal 3 5 2 2 2 3 3 3 2" xfId="22882" xr:uid="{00000000-0005-0000-0000-00006C590000}"/>
    <cellStyle name="Normal 3 5 2 2 2 3 3 3 2 2" xfId="22883" xr:uid="{00000000-0005-0000-0000-00006D590000}"/>
    <cellStyle name="Normal 3 5 2 2 2 3 3 3 2 3" xfId="22884" xr:uid="{00000000-0005-0000-0000-00006E590000}"/>
    <cellStyle name="Normal 3 5 2 2 2 3 3 3 3" xfId="22885" xr:uid="{00000000-0005-0000-0000-00006F590000}"/>
    <cellStyle name="Normal 3 5 2 2 2 3 3 3 4" xfId="22886" xr:uid="{00000000-0005-0000-0000-000070590000}"/>
    <cellStyle name="Normal 3 5 2 2 2 3 3 4" xfId="22887" xr:uid="{00000000-0005-0000-0000-000071590000}"/>
    <cellStyle name="Normal 3 5 2 2 2 3 3 4 2" xfId="22888" xr:uid="{00000000-0005-0000-0000-000072590000}"/>
    <cellStyle name="Normal 3 5 2 2 2 3 3 4 2 2" xfId="22889" xr:uid="{00000000-0005-0000-0000-000073590000}"/>
    <cellStyle name="Normal 3 5 2 2 2 3 3 4 2 3" xfId="22890" xr:uid="{00000000-0005-0000-0000-000074590000}"/>
    <cellStyle name="Normal 3 5 2 2 2 3 3 4 3" xfId="22891" xr:uid="{00000000-0005-0000-0000-000075590000}"/>
    <cellStyle name="Normal 3 5 2 2 2 3 3 4 4" xfId="22892" xr:uid="{00000000-0005-0000-0000-000076590000}"/>
    <cellStyle name="Normal 3 5 2 2 2 3 3 5" xfId="22893" xr:uid="{00000000-0005-0000-0000-000077590000}"/>
    <cellStyle name="Normal 3 5 2 2 2 3 3 5 2" xfId="22894" xr:uid="{00000000-0005-0000-0000-000078590000}"/>
    <cellStyle name="Normal 3 5 2 2 2 3 3 5 3" xfId="22895" xr:uid="{00000000-0005-0000-0000-000079590000}"/>
    <cellStyle name="Normal 3 5 2 2 2 3 3 6" xfId="22896" xr:uid="{00000000-0005-0000-0000-00007A590000}"/>
    <cellStyle name="Normal 3 5 2 2 2 3 3 6 2" xfId="22897" xr:uid="{00000000-0005-0000-0000-00007B590000}"/>
    <cellStyle name="Normal 3 5 2 2 2 3 3 6 3" xfId="22898" xr:uid="{00000000-0005-0000-0000-00007C590000}"/>
    <cellStyle name="Normal 3 5 2 2 2 3 3 7" xfId="22899" xr:uid="{00000000-0005-0000-0000-00007D590000}"/>
    <cellStyle name="Normal 3 5 2 2 2 3 3 8" xfId="22900" xr:uid="{00000000-0005-0000-0000-00007E590000}"/>
    <cellStyle name="Normal 3 5 2 2 2 3 3 9" xfId="22901" xr:uid="{00000000-0005-0000-0000-00007F590000}"/>
    <cellStyle name="Normal 3 5 2 2 2 3 4" xfId="22902" xr:uid="{00000000-0005-0000-0000-000080590000}"/>
    <cellStyle name="Normal 3 5 2 2 2 3 4 2" xfId="22903" xr:uid="{00000000-0005-0000-0000-000081590000}"/>
    <cellStyle name="Normal 3 5 2 2 2 3 4 2 2" xfId="22904" xr:uid="{00000000-0005-0000-0000-000082590000}"/>
    <cellStyle name="Normal 3 5 2 2 2 3 4 2 3" xfId="22905" xr:uid="{00000000-0005-0000-0000-000083590000}"/>
    <cellStyle name="Normal 3 5 2 2 2 3 4 3" xfId="22906" xr:uid="{00000000-0005-0000-0000-000084590000}"/>
    <cellStyle name="Normal 3 5 2 2 2 3 4 4" xfId="22907" xr:uid="{00000000-0005-0000-0000-000085590000}"/>
    <cellStyle name="Normal 3 5 2 2 2 3 5" xfId="22908" xr:uid="{00000000-0005-0000-0000-000086590000}"/>
    <cellStyle name="Normal 3 5 2 2 2 3 5 2" xfId="22909" xr:uid="{00000000-0005-0000-0000-000087590000}"/>
    <cellStyle name="Normal 3 5 2 2 2 3 5 2 2" xfId="22910" xr:uid="{00000000-0005-0000-0000-000088590000}"/>
    <cellStyle name="Normal 3 5 2 2 2 3 5 2 3" xfId="22911" xr:uid="{00000000-0005-0000-0000-000089590000}"/>
    <cellStyle name="Normal 3 5 2 2 2 3 5 3" xfId="22912" xr:uid="{00000000-0005-0000-0000-00008A590000}"/>
    <cellStyle name="Normal 3 5 2 2 2 3 5 4" xfId="22913" xr:uid="{00000000-0005-0000-0000-00008B590000}"/>
    <cellStyle name="Normal 3 5 2 2 2 3 6" xfId="22914" xr:uid="{00000000-0005-0000-0000-00008C590000}"/>
    <cellStyle name="Normal 3 5 2 2 2 3 6 2" xfId="22915" xr:uid="{00000000-0005-0000-0000-00008D590000}"/>
    <cellStyle name="Normal 3 5 2 2 2 3 6 2 2" xfId="22916" xr:uid="{00000000-0005-0000-0000-00008E590000}"/>
    <cellStyle name="Normal 3 5 2 2 2 3 6 2 3" xfId="22917" xr:uid="{00000000-0005-0000-0000-00008F590000}"/>
    <cellStyle name="Normal 3 5 2 2 2 3 6 3" xfId="22918" xr:uid="{00000000-0005-0000-0000-000090590000}"/>
    <cellStyle name="Normal 3 5 2 2 2 3 6 4" xfId="22919" xr:uid="{00000000-0005-0000-0000-000091590000}"/>
    <cellStyle name="Normal 3 5 2 2 2 3 7" xfId="22920" xr:uid="{00000000-0005-0000-0000-000092590000}"/>
    <cellStyle name="Normal 3 5 2 2 2 3 7 2" xfId="22921" xr:uid="{00000000-0005-0000-0000-000093590000}"/>
    <cellStyle name="Normal 3 5 2 2 2 3 7 3" xfId="22922" xr:uid="{00000000-0005-0000-0000-000094590000}"/>
    <cellStyle name="Normal 3 5 2 2 2 3 8" xfId="22923" xr:uid="{00000000-0005-0000-0000-000095590000}"/>
    <cellStyle name="Normal 3 5 2 2 2 3 8 2" xfId="22924" xr:uid="{00000000-0005-0000-0000-000096590000}"/>
    <cellStyle name="Normal 3 5 2 2 2 3 8 3" xfId="22925" xr:uid="{00000000-0005-0000-0000-000097590000}"/>
    <cellStyle name="Normal 3 5 2 2 2 3 9" xfId="22926" xr:uid="{00000000-0005-0000-0000-000098590000}"/>
    <cellStyle name="Normal 3 5 2 2 2 4" xfId="22927" xr:uid="{00000000-0005-0000-0000-000099590000}"/>
    <cellStyle name="Normal 3 5 2 2 2 4 10" xfId="22928" xr:uid="{00000000-0005-0000-0000-00009A590000}"/>
    <cellStyle name="Normal 3 5 2 2 2 4 2" xfId="22929" xr:uid="{00000000-0005-0000-0000-00009B590000}"/>
    <cellStyle name="Normal 3 5 2 2 2 4 2 2" xfId="22930" xr:uid="{00000000-0005-0000-0000-00009C590000}"/>
    <cellStyle name="Normal 3 5 2 2 2 4 2 2 2" xfId="22931" xr:uid="{00000000-0005-0000-0000-00009D590000}"/>
    <cellStyle name="Normal 3 5 2 2 2 4 2 2 3" xfId="22932" xr:uid="{00000000-0005-0000-0000-00009E590000}"/>
    <cellStyle name="Normal 3 5 2 2 2 4 2 3" xfId="22933" xr:uid="{00000000-0005-0000-0000-00009F590000}"/>
    <cellStyle name="Normal 3 5 2 2 2 4 2 4" xfId="22934" xr:uid="{00000000-0005-0000-0000-0000A0590000}"/>
    <cellStyle name="Normal 3 5 2 2 2 4 3" xfId="22935" xr:uid="{00000000-0005-0000-0000-0000A1590000}"/>
    <cellStyle name="Normal 3 5 2 2 2 4 3 2" xfId="22936" xr:uid="{00000000-0005-0000-0000-0000A2590000}"/>
    <cellStyle name="Normal 3 5 2 2 2 4 3 2 2" xfId="22937" xr:uid="{00000000-0005-0000-0000-0000A3590000}"/>
    <cellStyle name="Normal 3 5 2 2 2 4 3 2 3" xfId="22938" xr:uid="{00000000-0005-0000-0000-0000A4590000}"/>
    <cellStyle name="Normal 3 5 2 2 2 4 3 3" xfId="22939" xr:uid="{00000000-0005-0000-0000-0000A5590000}"/>
    <cellStyle name="Normal 3 5 2 2 2 4 3 4" xfId="22940" xr:uid="{00000000-0005-0000-0000-0000A6590000}"/>
    <cellStyle name="Normal 3 5 2 2 2 4 4" xfId="22941" xr:uid="{00000000-0005-0000-0000-0000A7590000}"/>
    <cellStyle name="Normal 3 5 2 2 2 4 4 2" xfId="22942" xr:uid="{00000000-0005-0000-0000-0000A8590000}"/>
    <cellStyle name="Normal 3 5 2 2 2 4 4 2 2" xfId="22943" xr:uid="{00000000-0005-0000-0000-0000A9590000}"/>
    <cellStyle name="Normal 3 5 2 2 2 4 4 2 3" xfId="22944" xr:uid="{00000000-0005-0000-0000-0000AA590000}"/>
    <cellStyle name="Normal 3 5 2 2 2 4 4 3" xfId="22945" xr:uid="{00000000-0005-0000-0000-0000AB590000}"/>
    <cellStyle name="Normal 3 5 2 2 2 4 4 4" xfId="22946" xr:uid="{00000000-0005-0000-0000-0000AC590000}"/>
    <cellStyle name="Normal 3 5 2 2 2 4 5" xfId="22947" xr:uid="{00000000-0005-0000-0000-0000AD590000}"/>
    <cellStyle name="Normal 3 5 2 2 2 4 5 2" xfId="22948" xr:uid="{00000000-0005-0000-0000-0000AE590000}"/>
    <cellStyle name="Normal 3 5 2 2 2 4 5 2 2" xfId="22949" xr:uid="{00000000-0005-0000-0000-0000AF590000}"/>
    <cellStyle name="Normal 3 5 2 2 2 4 5 2 3" xfId="22950" xr:uid="{00000000-0005-0000-0000-0000B0590000}"/>
    <cellStyle name="Normal 3 5 2 2 2 4 5 3" xfId="22951" xr:uid="{00000000-0005-0000-0000-0000B1590000}"/>
    <cellStyle name="Normal 3 5 2 2 2 4 5 4" xfId="22952" xr:uid="{00000000-0005-0000-0000-0000B2590000}"/>
    <cellStyle name="Normal 3 5 2 2 2 4 6" xfId="22953" xr:uid="{00000000-0005-0000-0000-0000B3590000}"/>
    <cellStyle name="Normal 3 5 2 2 2 4 6 2" xfId="22954" xr:uid="{00000000-0005-0000-0000-0000B4590000}"/>
    <cellStyle name="Normal 3 5 2 2 2 4 6 3" xfId="22955" xr:uid="{00000000-0005-0000-0000-0000B5590000}"/>
    <cellStyle name="Normal 3 5 2 2 2 4 7" xfId="22956" xr:uid="{00000000-0005-0000-0000-0000B6590000}"/>
    <cellStyle name="Normal 3 5 2 2 2 4 7 2" xfId="22957" xr:uid="{00000000-0005-0000-0000-0000B7590000}"/>
    <cellStyle name="Normal 3 5 2 2 2 4 7 3" xfId="22958" xr:uid="{00000000-0005-0000-0000-0000B8590000}"/>
    <cellStyle name="Normal 3 5 2 2 2 4 8" xfId="22959" xr:uid="{00000000-0005-0000-0000-0000B9590000}"/>
    <cellStyle name="Normal 3 5 2 2 2 4 9" xfId="22960" xr:uid="{00000000-0005-0000-0000-0000BA590000}"/>
    <cellStyle name="Normal 3 5 2 2 2 5" xfId="22961" xr:uid="{00000000-0005-0000-0000-0000BB590000}"/>
    <cellStyle name="Normal 3 5 2 2 2 5 2" xfId="22962" xr:uid="{00000000-0005-0000-0000-0000BC590000}"/>
    <cellStyle name="Normal 3 5 2 2 2 5 2 2" xfId="22963" xr:uid="{00000000-0005-0000-0000-0000BD590000}"/>
    <cellStyle name="Normal 3 5 2 2 2 5 2 2 2" xfId="22964" xr:uid="{00000000-0005-0000-0000-0000BE590000}"/>
    <cellStyle name="Normal 3 5 2 2 2 5 2 2 3" xfId="22965" xr:uid="{00000000-0005-0000-0000-0000BF590000}"/>
    <cellStyle name="Normal 3 5 2 2 2 5 2 3" xfId="22966" xr:uid="{00000000-0005-0000-0000-0000C0590000}"/>
    <cellStyle name="Normal 3 5 2 2 2 5 2 4" xfId="22967" xr:uid="{00000000-0005-0000-0000-0000C1590000}"/>
    <cellStyle name="Normal 3 5 2 2 2 5 3" xfId="22968" xr:uid="{00000000-0005-0000-0000-0000C2590000}"/>
    <cellStyle name="Normal 3 5 2 2 2 5 3 2" xfId="22969" xr:uid="{00000000-0005-0000-0000-0000C3590000}"/>
    <cellStyle name="Normal 3 5 2 2 2 5 3 2 2" xfId="22970" xr:uid="{00000000-0005-0000-0000-0000C4590000}"/>
    <cellStyle name="Normal 3 5 2 2 2 5 3 2 3" xfId="22971" xr:uid="{00000000-0005-0000-0000-0000C5590000}"/>
    <cellStyle name="Normal 3 5 2 2 2 5 3 3" xfId="22972" xr:uid="{00000000-0005-0000-0000-0000C6590000}"/>
    <cellStyle name="Normal 3 5 2 2 2 5 3 4" xfId="22973" xr:uid="{00000000-0005-0000-0000-0000C7590000}"/>
    <cellStyle name="Normal 3 5 2 2 2 5 4" xfId="22974" xr:uid="{00000000-0005-0000-0000-0000C8590000}"/>
    <cellStyle name="Normal 3 5 2 2 2 5 4 2" xfId="22975" xr:uid="{00000000-0005-0000-0000-0000C9590000}"/>
    <cellStyle name="Normal 3 5 2 2 2 5 4 2 2" xfId="22976" xr:uid="{00000000-0005-0000-0000-0000CA590000}"/>
    <cellStyle name="Normal 3 5 2 2 2 5 4 2 3" xfId="22977" xr:uid="{00000000-0005-0000-0000-0000CB590000}"/>
    <cellStyle name="Normal 3 5 2 2 2 5 4 3" xfId="22978" xr:uid="{00000000-0005-0000-0000-0000CC590000}"/>
    <cellStyle name="Normal 3 5 2 2 2 5 4 4" xfId="22979" xr:uid="{00000000-0005-0000-0000-0000CD590000}"/>
    <cellStyle name="Normal 3 5 2 2 2 5 5" xfId="22980" xr:uid="{00000000-0005-0000-0000-0000CE590000}"/>
    <cellStyle name="Normal 3 5 2 2 2 5 5 2" xfId="22981" xr:uid="{00000000-0005-0000-0000-0000CF590000}"/>
    <cellStyle name="Normal 3 5 2 2 2 5 5 3" xfId="22982" xr:uid="{00000000-0005-0000-0000-0000D0590000}"/>
    <cellStyle name="Normal 3 5 2 2 2 5 6" xfId="22983" xr:uid="{00000000-0005-0000-0000-0000D1590000}"/>
    <cellStyle name="Normal 3 5 2 2 2 5 6 2" xfId="22984" xr:uid="{00000000-0005-0000-0000-0000D2590000}"/>
    <cellStyle name="Normal 3 5 2 2 2 5 6 3" xfId="22985" xr:uid="{00000000-0005-0000-0000-0000D3590000}"/>
    <cellStyle name="Normal 3 5 2 2 2 5 7" xfId="22986" xr:uid="{00000000-0005-0000-0000-0000D4590000}"/>
    <cellStyle name="Normal 3 5 2 2 2 5 8" xfId="22987" xr:uid="{00000000-0005-0000-0000-0000D5590000}"/>
    <cellStyle name="Normal 3 5 2 2 2 5 9" xfId="22988" xr:uid="{00000000-0005-0000-0000-0000D6590000}"/>
    <cellStyle name="Normal 3 5 2 2 2 6" xfId="22989" xr:uid="{00000000-0005-0000-0000-0000D7590000}"/>
    <cellStyle name="Normal 3 5 2 2 2 6 2" xfId="22990" xr:uid="{00000000-0005-0000-0000-0000D8590000}"/>
    <cellStyle name="Normal 3 5 2 2 2 6 2 2" xfId="22991" xr:uid="{00000000-0005-0000-0000-0000D9590000}"/>
    <cellStyle name="Normal 3 5 2 2 2 6 2 3" xfId="22992" xr:uid="{00000000-0005-0000-0000-0000DA590000}"/>
    <cellStyle name="Normal 3 5 2 2 2 6 3" xfId="22993" xr:uid="{00000000-0005-0000-0000-0000DB590000}"/>
    <cellStyle name="Normal 3 5 2 2 2 6 4" xfId="22994" xr:uid="{00000000-0005-0000-0000-0000DC590000}"/>
    <cellStyle name="Normal 3 5 2 2 2 7" xfId="22995" xr:uid="{00000000-0005-0000-0000-0000DD590000}"/>
    <cellStyle name="Normal 3 5 2 2 2 7 2" xfId="22996" xr:uid="{00000000-0005-0000-0000-0000DE590000}"/>
    <cellStyle name="Normal 3 5 2 2 2 7 2 2" xfId="22997" xr:uid="{00000000-0005-0000-0000-0000DF590000}"/>
    <cellStyle name="Normal 3 5 2 2 2 7 2 3" xfId="22998" xr:uid="{00000000-0005-0000-0000-0000E0590000}"/>
    <cellStyle name="Normal 3 5 2 2 2 7 3" xfId="22999" xr:uid="{00000000-0005-0000-0000-0000E1590000}"/>
    <cellStyle name="Normal 3 5 2 2 2 7 4" xfId="23000" xr:uid="{00000000-0005-0000-0000-0000E2590000}"/>
    <cellStyle name="Normal 3 5 2 2 2 8" xfId="23001" xr:uid="{00000000-0005-0000-0000-0000E3590000}"/>
    <cellStyle name="Normal 3 5 2 2 2 8 2" xfId="23002" xr:uid="{00000000-0005-0000-0000-0000E4590000}"/>
    <cellStyle name="Normal 3 5 2 2 2 8 2 2" xfId="23003" xr:uid="{00000000-0005-0000-0000-0000E5590000}"/>
    <cellStyle name="Normal 3 5 2 2 2 8 2 3" xfId="23004" xr:uid="{00000000-0005-0000-0000-0000E6590000}"/>
    <cellStyle name="Normal 3 5 2 2 2 8 3" xfId="23005" xr:uid="{00000000-0005-0000-0000-0000E7590000}"/>
    <cellStyle name="Normal 3 5 2 2 2 8 4" xfId="23006" xr:uid="{00000000-0005-0000-0000-0000E8590000}"/>
    <cellStyle name="Normal 3 5 2 2 2 9" xfId="23007" xr:uid="{00000000-0005-0000-0000-0000E9590000}"/>
    <cellStyle name="Normal 3 5 2 2 2 9 2" xfId="23008" xr:uid="{00000000-0005-0000-0000-0000EA590000}"/>
    <cellStyle name="Normal 3 5 2 2 2 9 3" xfId="23009" xr:uid="{00000000-0005-0000-0000-0000EB590000}"/>
    <cellStyle name="Normal 3 5 2 2 3" xfId="23010" xr:uid="{00000000-0005-0000-0000-0000EC590000}"/>
    <cellStyle name="Normal 3 5 2 2 3 10" xfId="23011" xr:uid="{00000000-0005-0000-0000-0000ED590000}"/>
    <cellStyle name="Normal 3 5 2 2 3 11" xfId="23012" xr:uid="{00000000-0005-0000-0000-0000EE590000}"/>
    <cellStyle name="Normal 3 5 2 2 3 2" xfId="23013" xr:uid="{00000000-0005-0000-0000-0000EF590000}"/>
    <cellStyle name="Normal 3 5 2 2 3 2 10" xfId="23014" xr:uid="{00000000-0005-0000-0000-0000F0590000}"/>
    <cellStyle name="Normal 3 5 2 2 3 2 2" xfId="23015" xr:uid="{00000000-0005-0000-0000-0000F1590000}"/>
    <cellStyle name="Normal 3 5 2 2 3 2 2 2" xfId="23016" xr:uid="{00000000-0005-0000-0000-0000F2590000}"/>
    <cellStyle name="Normal 3 5 2 2 3 2 2 2 2" xfId="23017" xr:uid="{00000000-0005-0000-0000-0000F3590000}"/>
    <cellStyle name="Normal 3 5 2 2 3 2 2 2 3" xfId="23018" xr:uid="{00000000-0005-0000-0000-0000F4590000}"/>
    <cellStyle name="Normal 3 5 2 2 3 2 2 3" xfId="23019" xr:uid="{00000000-0005-0000-0000-0000F5590000}"/>
    <cellStyle name="Normal 3 5 2 2 3 2 2 4" xfId="23020" xr:uid="{00000000-0005-0000-0000-0000F6590000}"/>
    <cellStyle name="Normal 3 5 2 2 3 2 3" xfId="23021" xr:uid="{00000000-0005-0000-0000-0000F7590000}"/>
    <cellStyle name="Normal 3 5 2 2 3 2 3 2" xfId="23022" xr:uid="{00000000-0005-0000-0000-0000F8590000}"/>
    <cellStyle name="Normal 3 5 2 2 3 2 3 2 2" xfId="23023" xr:uid="{00000000-0005-0000-0000-0000F9590000}"/>
    <cellStyle name="Normal 3 5 2 2 3 2 3 2 3" xfId="23024" xr:uid="{00000000-0005-0000-0000-0000FA590000}"/>
    <cellStyle name="Normal 3 5 2 2 3 2 3 3" xfId="23025" xr:uid="{00000000-0005-0000-0000-0000FB590000}"/>
    <cellStyle name="Normal 3 5 2 2 3 2 3 4" xfId="23026" xr:uid="{00000000-0005-0000-0000-0000FC590000}"/>
    <cellStyle name="Normal 3 5 2 2 3 2 4" xfId="23027" xr:uid="{00000000-0005-0000-0000-0000FD590000}"/>
    <cellStyle name="Normal 3 5 2 2 3 2 4 2" xfId="23028" xr:uid="{00000000-0005-0000-0000-0000FE590000}"/>
    <cellStyle name="Normal 3 5 2 2 3 2 4 2 2" xfId="23029" xr:uid="{00000000-0005-0000-0000-0000FF590000}"/>
    <cellStyle name="Normal 3 5 2 2 3 2 4 2 3" xfId="23030" xr:uid="{00000000-0005-0000-0000-0000005A0000}"/>
    <cellStyle name="Normal 3 5 2 2 3 2 4 3" xfId="23031" xr:uid="{00000000-0005-0000-0000-0000015A0000}"/>
    <cellStyle name="Normal 3 5 2 2 3 2 4 4" xfId="23032" xr:uid="{00000000-0005-0000-0000-0000025A0000}"/>
    <cellStyle name="Normal 3 5 2 2 3 2 5" xfId="23033" xr:uid="{00000000-0005-0000-0000-0000035A0000}"/>
    <cellStyle name="Normal 3 5 2 2 3 2 5 2" xfId="23034" xr:uid="{00000000-0005-0000-0000-0000045A0000}"/>
    <cellStyle name="Normal 3 5 2 2 3 2 5 2 2" xfId="23035" xr:uid="{00000000-0005-0000-0000-0000055A0000}"/>
    <cellStyle name="Normal 3 5 2 2 3 2 5 2 3" xfId="23036" xr:uid="{00000000-0005-0000-0000-0000065A0000}"/>
    <cellStyle name="Normal 3 5 2 2 3 2 5 3" xfId="23037" xr:uid="{00000000-0005-0000-0000-0000075A0000}"/>
    <cellStyle name="Normal 3 5 2 2 3 2 5 4" xfId="23038" xr:uid="{00000000-0005-0000-0000-0000085A0000}"/>
    <cellStyle name="Normal 3 5 2 2 3 2 6" xfId="23039" xr:uid="{00000000-0005-0000-0000-0000095A0000}"/>
    <cellStyle name="Normal 3 5 2 2 3 2 6 2" xfId="23040" xr:uid="{00000000-0005-0000-0000-00000A5A0000}"/>
    <cellStyle name="Normal 3 5 2 2 3 2 6 3" xfId="23041" xr:uid="{00000000-0005-0000-0000-00000B5A0000}"/>
    <cellStyle name="Normal 3 5 2 2 3 2 7" xfId="23042" xr:uid="{00000000-0005-0000-0000-00000C5A0000}"/>
    <cellStyle name="Normal 3 5 2 2 3 2 7 2" xfId="23043" xr:uid="{00000000-0005-0000-0000-00000D5A0000}"/>
    <cellStyle name="Normal 3 5 2 2 3 2 7 3" xfId="23044" xr:uid="{00000000-0005-0000-0000-00000E5A0000}"/>
    <cellStyle name="Normal 3 5 2 2 3 2 8" xfId="23045" xr:uid="{00000000-0005-0000-0000-00000F5A0000}"/>
    <cellStyle name="Normal 3 5 2 2 3 2 9" xfId="23046" xr:uid="{00000000-0005-0000-0000-0000105A0000}"/>
    <cellStyle name="Normal 3 5 2 2 3 3" xfId="23047" xr:uid="{00000000-0005-0000-0000-0000115A0000}"/>
    <cellStyle name="Normal 3 5 2 2 3 3 2" xfId="23048" xr:uid="{00000000-0005-0000-0000-0000125A0000}"/>
    <cellStyle name="Normal 3 5 2 2 3 3 2 2" xfId="23049" xr:uid="{00000000-0005-0000-0000-0000135A0000}"/>
    <cellStyle name="Normal 3 5 2 2 3 3 2 2 2" xfId="23050" xr:uid="{00000000-0005-0000-0000-0000145A0000}"/>
    <cellStyle name="Normal 3 5 2 2 3 3 2 2 3" xfId="23051" xr:uid="{00000000-0005-0000-0000-0000155A0000}"/>
    <cellStyle name="Normal 3 5 2 2 3 3 2 3" xfId="23052" xr:uid="{00000000-0005-0000-0000-0000165A0000}"/>
    <cellStyle name="Normal 3 5 2 2 3 3 2 4" xfId="23053" xr:uid="{00000000-0005-0000-0000-0000175A0000}"/>
    <cellStyle name="Normal 3 5 2 2 3 3 3" xfId="23054" xr:uid="{00000000-0005-0000-0000-0000185A0000}"/>
    <cellStyle name="Normal 3 5 2 2 3 3 3 2" xfId="23055" xr:uid="{00000000-0005-0000-0000-0000195A0000}"/>
    <cellStyle name="Normal 3 5 2 2 3 3 3 2 2" xfId="23056" xr:uid="{00000000-0005-0000-0000-00001A5A0000}"/>
    <cellStyle name="Normal 3 5 2 2 3 3 3 2 3" xfId="23057" xr:uid="{00000000-0005-0000-0000-00001B5A0000}"/>
    <cellStyle name="Normal 3 5 2 2 3 3 3 3" xfId="23058" xr:uid="{00000000-0005-0000-0000-00001C5A0000}"/>
    <cellStyle name="Normal 3 5 2 2 3 3 3 4" xfId="23059" xr:uid="{00000000-0005-0000-0000-00001D5A0000}"/>
    <cellStyle name="Normal 3 5 2 2 3 3 4" xfId="23060" xr:uid="{00000000-0005-0000-0000-00001E5A0000}"/>
    <cellStyle name="Normal 3 5 2 2 3 3 4 2" xfId="23061" xr:uid="{00000000-0005-0000-0000-00001F5A0000}"/>
    <cellStyle name="Normal 3 5 2 2 3 3 4 2 2" xfId="23062" xr:uid="{00000000-0005-0000-0000-0000205A0000}"/>
    <cellStyle name="Normal 3 5 2 2 3 3 4 2 3" xfId="23063" xr:uid="{00000000-0005-0000-0000-0000215A0000}"/>
    <cellStyle name="Normal 3 5 2 2 3 3 4 3" xfId="23064" xr:uid="{00000000-0005-0000-0000-0000225A0000}"/>
    <cellStyle name="Normal 3 5 2 2 3 3 4 4" xfId="23065" xr:uid="{00000000-0005-0000-0000-0000235A0000}"/>
    <cellStyle name="Normal 3 5 2 2 3 3 5" xfId="23066" xr:uid="{00000000-0005-0000-0000-0000245A0000}"/>
    <cellStyle name="Normal 3 5 2 2 3 3 5 2" xfId="23067" xr:uid="{00000000-0005-0000-0000-0000255A0000}"/>
    <cellStyle name="Normal 3 5 2 2 3 3 5 3" xfId="23068" xr:uid="{00000000-0005-0000-0000-0000265A0000}"/>
    <cellStyle name="Normal 3 5 2 2 3 3 6" xfId="23069" xr:uid="{00000000-0005-0000-0000-0000275A0000}"/>
    <cellStyle name="Normal 3 5 2 2 3 3 6 2" xfId="23070" xr:uid="{00000000-0005-0000-0000-0000285A0000}"/>
    <cellStyle name="Normal 3 5 2 2 3 3 6 3" xfId="23071" xr:uid="{00000000-0005-0000-0000-0000295A0000}"/>
    <cellStyle name="Normal 3 5 2 2 3 3 7" xfId="23072" xr:uid="{00000000-0005-0000-0000-00002A5A0000}"/>
    <cellStyle name="Normal 3 5 2 2 3 3 8" xfId="23073" xr:uid="{00000000-0005-0000-0000-00002B5A0000}"/>
    <cellStyle name="Normal 3 5 2 2 3 3 9" xfId="23074" xr:uid="{00000000-0005-0000-0000-00002C5A0000}"/>
    <cellStyle name="Normal 3 5 2 2 3 4" xfId="23075" xr:uid="{00000000-0005-0000-0000-00002D5A0000}"/>
    <cellStyle name="Normal 3 5 2 2 3 4 2" xfId="23076" xr:uid="{00000000-0005-0000-0000-00002E5A0000}"/>
    <cellStyle name="Normal 3 5 2 2 3 4 2 2" xfId="23077" xr:uid="{00000000-0005-0000-0000-00002F5A0000}"/>
    <cellStyle name="Normal 3 5 2 2 3 4 2 3" xfId="23078" xr:uid="{00000000-0005-0000-0000-0000305A0000}"/>
    <cellStyle name="Normal 3 5 2 2 3 4 3" xfId="23079" xr:uid="{00000000-0005-0000-0000-0000315A0000}"/>
    <cellStyle name="Normal 3 5 2 2 3 4 4" xfId="23080" xr:uid="{00000000-0005-0000-0000-0000325A0000}"/>
    <cellStyle name="Normal 3 5 2 2 3 5" xfId="23081" xr:uid="{00000000-0005-0000-0000-0000335A0000}"/>
    <cellStyle name="Normal 3 5 2 2 3 5 2" xfId="23082" xr:uid="{00000000-0005-0000-0000-0000345A0000}"/>
    <cellStyle name="Normal 3 5 2 2 3 5 2 2" xfId="23083" xr:uid="{00000000-0005-0000-0000-0000355A0000}"/>
    <cellStyle name="Normal 3 5 2 2 3 5 2 3" xfId="23084" xr:uid="{00000000-0005-0000-0000-0000365A0000}"/>
    <cellStyle name="Normal 3 5 2 2 3 5 3" xfId="23085" xr:uid="{00000000-0005-0000-0000-0000375A0000}"/>
    <cellStyle name="Normal 3 5 2 2 3 5 4" xfId="23086" xr:uid="{00000000-0005-0000-0000-0000385A0000}"/>
    <cellStyle name="Normal 3 5 2 2 3 6" xfId="23087" xr:uid="{00000000-0005-0000-0000-0000395A0000}"/>
    <cellStyle name="Normal 3 5 2 2 3 6 2" xfId="23088" xr:uid="{00000000-0005-0000-0000-00003A5A0000}"/>
    <cellStyle name="Normal 3 5 2 2 3 6 2 2" xfId="23089" xr:uid="{00000000-0005-0000-0000-00003B5A0000}"/>
    <cellStyle name="Normal 3 5 2 2 3 6 2 3" xfId="23090" xr:uid="{00000000-0005-0000-0000-00003C5A0000}"/>
    <cellStyle name="Normal 3 5 2 2 3 6 3" xfId="23091" xr:uid="{00000000-0005-0000-0000-00003D5A0000}"/>
    <cellStyle name="Normal 3 5 2 2 3 6 4" xfId="23092" xr:uid="{00000000-0005-0000-0000-00003E5A0000}"/>
    <cellStyle name="Normal 3 5 2 2 3 7" xfId="23093" xr:uid="{00000000-0005-0000-0000-00003F5A0000}"/>
    <cellStyle name="Normal 3 5 2 2 3 7 2" xfId="23094" xr:uid="{00000000-0005-0000-0000-0000405A0000}"/>
    <cellStyle name="Normal 3 5 2 2 3 7 3" xfId="23095" xr:uid="{00000000-0005-0000-0000-0000415A0000}"/>
    <cellStyle name="Normal 3 5 2 2 3 8" xfId="23096" xr:uid="{00000000-0005-0000-0000-0000425A0000}"/>
    <cellStyle name="Normal 3 5 2 2 3 8 2" xfId="23097" xr:uid="{00000000-0005-0000-0000-0000435A0000}"/>
    <cellStyle name="Normal 3 5 2 2 3 8 3" xfId="23098" xr:uid="{00000000-0005-0000-0000-0000445A0000}"/>
    <cellStyle name="Normal 3 5 2 2 3 9" xfId="23099" xr:uid="{00000000-0005-0000-0000-0000455A0000}"/>
    <cellStyle name="Normal 3 5 2 2 4" xfId="23100" xr:uid="{00000000-0005-0000-0000-0000465A0000}"/>
    <cellStyle name="Normal 3 5 2 2 4 10" xfId="23101" xr:uid="{00000000-0005-0000-0000-0000475A0000}"/>
    <cellStyle name="Normal 3 5 2 2 4 11" xfId="23102" xr:uid="{00000000-0005-0000-0000-0000485A0000}"/>
    <cellStyle name="Normal 3 5 2 2 4 2" xfId="23103" xr:uid="{00000000-0005-0000-0000-0000495A0000}"/>
    <cellStyle name="Normal 3 5 2 2 4 2 10" xfId="23104" xr:uid="{00000000-0005-0000-0000-00004A5A0000}"/>
    <cellStyle name="Normal 3 5 2 2 4 2 2" xfId="23105" xr:uid="{00000000-0005-0000-0000-00004B5A0000}"/>
    <cellStyle name="Normal 3 5 2 2 4 2 2 2" xfId="23106" xr:uid="{00000000-0005-0000-0000-00004C5A0000}"/>
    <cellStyle name="Normal 3 5 2 2 4 2 2 2 2" xfId="23107" xr:uid="{00000000-0005-0000-0000-00004D5A0000}"/>
    <cellStyle name="Normal 3 5 2 2 4 2 2 2 3" xfId="23108" xr:uid="{00000000-0005-0000-0000-00004E5A0000}"/>
    <cellStyle name="Normal 3 5 2 2 4 2 2 3" xfId="23109" xr:uid="{00000000-0005-0000-0000-00004F5A0000}"/>
    <cellStyle name="Normal 3 5 2 2 4 2 2 4" xfId="23110" xr:uid="{00000000-0005-0000-0000-0000505A0000}"/>
    <cellStyle name="Normal 3 5 2 2 4 2 3" xfId="23111" xr:uid="{00000000-0005-0000-0000-0000515A0000}"/>
    <cellStyle name="Normal 3 5 2 2 4 2 3 2" xfId="23112" xr:uid="{00000000-0005-0000-0000-0000525A0000}"/>
    <cellStyle name="Normal 3 5 2 2 4 2 3 2 2" xfId="23113" xr:uid="{00000000-0005-0000-0000-0000535A0000}"/>
    <cellStyle name="Normal 3 5 2 2 4 2 3 2 3" xfId="23114" xr:uid="{00000000-0005-0000-0000-0000545A0000}"/>
    <cellStyle name="Normal 3 5 2 2 4 2 3 3" xfId="23115" xr:uid="{00000000-0005-0000-0000-0000555A0000}"/>
    <cellStyle name="Normal 3 5 2 2 4 2 3 4" xfId="23116" xr:uid="{00000000-0005-0000-0000-0000565A0000}"/>
    <cellStyle name="Normal 3 5 2 2 4 2 4" xfId="23117" xr:uid="{00000000-0005-0000-0000-0000575A0000}"/>
    <cellStyle name="Normal 3 5 2 2 4 2 4 2" xfId="23118" xr:uid="{00000000-0005-0000-0000-0000585A0000}"/>
    <cellStyle name="Normal 3 5 2 2 4 2 4 2 2" xfId="23119" xr:uid="{00000000-0005-0000-0000-0000595A0000}"/>
    <cellStyle name="Normal 3 5 2 2 4 2 4 2 3" xfId="23120" xr:uid="{00000000-0005-0000-0000-00005A5A0000}"/>
    <cellStyle name="Normal 3 5 2 2 4 2 4 3" xfId="23121" xr:uid="{00000000-0005-0000-0000-00005B5A0000}"/>
    <cellStyle name="Normal 3 5 2 2 4 2 4 4" xfId="23122" xr:uid="{00000000-0005-0000-0000-00005C5A0000}"/>
    <cellStyle name="Normal 3 5 2 2 4 2 5" xfId="23123" xr:uid="{00000000-0005-0000-0000-00005D5A0000}"/>
    <cellStyle name="Normal 3 5 2 2 4 2 5 2" xfId="23124" xr:uid="{00000000-0005-0000-0000-00005E5A0000}"/>
    <cellStyle name="Normal 3 5 2 2 4 2 5 2 2" xfId="23125" xr:uid="{00000000-0005-0000-0000-00005F5A0000}"/>
    <cellStyle name="Normal 3 5 2 2 4 2 5 2 3" xfId="23126" xr:uid="{00000000-0005-0000-0000-0000605A0000}"/>
    <cellStyle name="Normal 3 5 2 2 4 2 5 3" xfId="23127" xr:uid="{00000000-0005-0000-0000-0000615A0000}"/>
    <cellStyle name="Normal 3 5 2 2 4 2 5 4" xfId="23128" xr:uid="{00000000-0005-0000-0000-0000625A0000}"/>
    <cellStyle name="Normal 3 5 2 2 4 2 6" xfId="23129" xr:uid="{00000000-0005-0000-0000-0000635A0000}"/>
    <cellStyle name="Normal 3 5 2 2 4 2 6 2" xfId="23130" xr:uid="{00000000-0005-0000-0000-0000645A0000}"/>
    <cellStyle name="Normal 3 5 2 2 4 2 6 3" xfId="23131" xr:uid="{00000000-0005-0000-0000-0000655A0000}"/>
    <cellStyle name="Normal 3 5 2 2 4 2 7" xfId="23132" xr:uid="{00000000-0005-0000-0000-0000665A0000}"/>
    <cellStyle name="Normal 3 5 2 2 4 2 7 2" xfId="23133" xr:uid="{00000000-0005-0000-0000-0000675A0000}"/>
    <cellStyle name="Normal 3 5 2 2 4 2 7 3" xfId="23134" xr:uid="{00000000-0005-0000-0000-0000685A0000}"/>
    <cellStyle name="Normal 3 5 2 2 4 2 8" xfId="23135" xr:uid="{00000000-0005-0000-0000-0000695A0000}"/>
    <cellStyle name="Normal 3 5 2 2 4 2 9" xfId="23136" xr:uid="{00000000-0005-0000-0000-00006A5A0000}"/>
    <cellStyle name="Normal 3 5 2 2 4 3" xfId="23137" xr:uid="{00000000-0005-0000-0000-00006B5A0000}"/>
    <cellStyle name="Normal 3 5 2 2 4 3 2" xfId="23138" xr:uid="{00000000-0005-0000-0000-00006C5A0000}"/>
    <cellStyle name="Normal 3 5 2 2 4 3 2 2" xfId="23139" xr:uid="{00000000-0005-0000-0000-00006D5A0000}"/>
    <cellStyle name="Normal 3 5 2 2 4 3 2 2 2" xfId="23140" xr:uid="{00000000-0005-0000-0000-00006E5A0000}"/>
    <cellStyle name="Normal 3 5 2 2 4 3 2 2 3" xfId="23141" xr:uid="{00000000-0005-0000-0000-00006F5A0000}"/>
    <cellStyle name="Normal 3 5 2 2 4 3 2 3" xfId="23142" xr:uid="{00000000-0005-0000-0000-0000705A0000}"/>
    <cellStyle name="Normal 3 5 2 2 4 3 2 4" xfId="23143" xr:uid="{00000000-0005-0000-0000-0000715A0000}"/>
    <cellStyle name="Normal 3 5 2 2 4 3 3" xfId="23144" xr:uid="{00000000-0005-0000-0000-0000725A0000}"/>
    <cellStyle name="Normal 3 5 2 2 4 3 3 2" xfId="23145" xr:uid="{00000000-0005-0000-0000-0000735A0000}"/>
    <cellStyle name="Normal 3 5 2 2 4 3 3 2 2" xfId="23146" xr:uid="{00000000-0005-0000-0000-0000745A0000}"/>
    <cellStyle name="Normal 3 5 2 2 4 3 3 2 3" xfId="23147" xr:uid="{00000000-0005-0000-0000-0000755A0000}"/>
    <cellStyle name="Normal 3 5 2 2 4 3 3 3" xfId="23148" xr:uid="{00000000-0005-0000-0000-0000765A0000}"/>
    <cellStyle name="Normal 3 5 2 2 4 3 3 4" xfId="23149" xr:uid="{00000000-0005-0000-0000-0000775A0000}"/>
    <cellStyle name="Normal 3 5 2 2 4 3 4" xfId="23150" xr:uid="{00000000-0005-0000-0000-0000785A0000}"/>
    <cellStyle name="Normal 3 5 2 2 4 3 4 2" xfId="23151" xr:uid="{00000000-0005-0000-0000-0000795A0000}"/>
    <cellStyle name="Normal 3 5 2 2 4 3 4 2 2" xfId="23152" xr:uid="{00000000-0005-0000-0000-00007A5A0000}"/>
    <cellStyle name="Normal 3 5 2 2 4 3 4 2 3" xfId="23153" xr:uid="{00000000-0005-0000-0000-00007B5A0000}"/>
    <cellStyle name="Normal 3 5 2 2 4 3 4 3" xfId="23154" xr:uid="{00000000-0005-0000-0000-00007C5A0000}"/>
    <cellStyle name="Normal 3 5 2 2 4 3 4 4" xfId="23155" xr:uid="{00000000-0005-0000-0000-00007D5A0000}"/>
    <cellStyle name="Normal 3 5 2 2 4 3 5" xfId="23156" xr:uid="{00000000-0005-0000-0000-00007E5A0000}"/>
    <cellStyle name="Normal 3 5 2 2 4 3 5 2" xfId="23157" xr:uid="{00000000-0005-0000-0000-00007F5A0000}"/>
    <cellStyle name="Normal 3 5 2 2 4 3 5 3" xfId="23158" xr:uid="{00000000-0005-0000-0000-0000805A0000}"/>
    <cellStyle name="Normal 3 5 2 2 4 3 6" xfId="23159" xr:uid="{00000000-0005-0000-0000-0000815A0000}"/>
    <cellStyle name="Normal 3 5 2 2 4 3 6 2" xfId="23160" xr:uid="{00000000-0005-0000-0000-0000825A0000}"/>
    <cellStyle name="Normal 3 5 2 2 4 3 6 3" xfId="23161" xr:uid="{00000000-0005-0000-0000-0000835A0000}"/>
    <cellStyle name="Normal 3 5 2 2 4 3 7" xfId="23162" xr:uid="{00000000-0005-0000-0000-0000845A0000}"/>
    <cellStyle name="Normal 3 5 2 2 4 3 8" xfId="23163" xr:uid="{00000000-0005-0000-0000-0000855A0000}"/>
    <cellStyle name="Normal 3 5 2 2 4 3 9" xfId="23164" xr:uid="{00000000-0005-0000-0000-0000865A0000}"/>
    <cellStyle name="Normal 3 5 2 2 4 4" xfId="23165" xr:uid="{00000000-0005-0000-0000-0000875A0000}"/>
    <cellStyle name="Normal 3 5 2 2 4 4 2" xfId="23166" xr:uid="{00000000-0005-0000-0000-0000885A0000}"/>
    <cellStyle name="Normal 3 5 2 2 4 4 2 2" xfId="23167" xr:uid="{00000000-0005-0000-0000-0000895A0000}"/>
    <cellStyle name="Normal 3 5 2 2 4 4 2 3" xfId="23168" xr:uid="{00000000-0005-0000-0000-00008A5A0000}"/>
    <cellStyle name="Normal 3 5 2 2 4 4 3" xfId="23169" xr:uid="{00000000-0005-0000-0000-00008B5A0000}"/>
    <cellStyle name="Normal 3 5 2 2 4 4 4" xfId="23170" xr:uid="{00000000-0005-0000-0000-00008C5A0000}"/>
    <cellStyle name="Normal 3 5 2 2 4 5" xfId="23171" xr:uid="{00000000-0005-0000-0000-00008D5A0000}"/>
    <cellStyle name="Normal 3 5 2 2 4 5 2" xfId="23172" xr:uid="{00000000-0005-0000-0000-00008E5A0000}"/>
    <cellStyle name="Normal 3 5 2 2 4 5 2 2" xfId="23173" xr:uid="{00000000-0005-0000-0000-00008F5A0000}"/>
    <cellStyle name="Normal 3 5 2 2 4 5 2 3" xfId="23174" xr:uid="{00000000-0005-0000-0000-0000905A0000}"/>
    <cellStyle name="Normal 3 5 2 2 4 5 3" xfId="23175" xr:uid="{00000000-0005-0000-0000-0000915A0000}"/>
    <cellStyle name="Normal 3 5 2 2 4 5 4" xfId="23176" xr:uid="{00000000-0005-0000-0000-0000925A0000}"/>
    <cellStyle name="Normal 3 5 2 2 4 6" xfId="23177" xr:uid="{00000000-0005-0000-0000-0000935A0000}"/>
    <cellStyle name="Normal 3 5 2 2 4 6 2" xfId="23178" xr:uid="{00000000-0005-0000-0000-0000945A0000}"/>
    <cellStyle name="Normal 3 5 2 2 4 6 2 2" xfId="23179" xr:uid="{00000000-0005-0000-0000-0000955A0000}"/>
    <cellStyle name="Normal 3 5 2 2 4 6 2 3" xfId="23180" xr:uid="{00000000-0005-0000-0000-0000965A0000}"/>
    <cellStyle name="Normal 3 5 2 2 4 6 3" xfId="23181" xr:uid="{00000000-0005-0000-0000-0000975A0000}"/>
    <cellStyle name="Normal 3 5 2 2 4 6 4" xfId="23182" xr:uid="{00000000-0005-0000-0000-0000985A0000}"/>
    <cellStyle name="Normal 3 5 2 2 4 7" xfId="23183" xr:uid="{00000000-0005-0000-0000-0000995A0000}"/>
    <cellStyle name="Normal 3 5 2 2 4 7 2" xfId="23184" xr:uid="{00000000-0005-0000-0000-00009A5A0000}"/>
    <cellStyle name="Normal 3 5 2 2 4 7 3" xfId="23185" xr:uid="{00000000-0005-0000-0000-00009B5A0000}"/>
    <cellStyle name="Normal 3 5 2 2 4 8" xfId="23186" xr:uid="{00000000-0005-0000-0000-00009C5A0000}"/>
    <cellStyle name="Normal 3 5 2 2 4 8 2" xfId="23187" xr:uid="{00000000-0005-0000-0000-00009D5A0000}"/>
    <cellStyle name="Normal 3 5 2 2 4 8 3" xfId="23188" xr:uid="{00000000-0005-0000-0000-00009E5A0000}"/>
    <cellStyle name="Normal 3 5 2 2 4 9" xfId="23189" xr:uid="{00000000-0005-0000-0000-00009F5A0000}"/>
    <cellStyle name="Normal 3 5 2 2 5" xfId="23190" xr:uid="{00000000-0005-0000-0000-0000A05A0000}"/>
    <cellStyle name="Normal 3 5 2 2 5 10" xfId="23191" xr:uid="{00000000-0005-0000-0000-0000A15A0000}"/>
    <cellStyle name="Normal 3 5 2 2 5 2" xfId="23192" xr:uid="{00000000-0005-0000-0000-0000A25A0000}"/>
    <cellStyle name="Normal 3 5 2 2 5 2 2" xfId="23193" xr:uid="{00000000-0005-0000-0000-0000A35A0000}"/>
    <cellStyle name="Normal 3 5 2 2 5 2 2 2" xfId="23194" xr:uid="{00000000-0005-0000-0000-0000A45A0000}"/>
    <cellStyle name="Normal 3 5 2 2 5 2 2 3" xfId="23195" xr:uid="{00000000-0005-0000-0000-0000A55A0000}"/>
    <cellStyle name="Normal 3 5 2 2 5 2 3" xfId="23196" xr:uid="{00000000-0005-0000-0000-0000A65A0000}"/>
    <cellStyle name="Normal 3 5 2 2 5 2 4" xfId="23197" xr:uid="{00000000-0005-0000-0000-0000A75A0000}"/>
    <cellStyle name="Normal 3 5 2 2 5 3" xfId="23198" xr:uid="{00000000-0005-0000-0000-0000A85A0000}"/>
    <cellStyle name="Normal 3 5 2 2 5 3 2" xfId="23199" xr:uid="{00000000-0005-0000-0000-0000A95A0000}"/>
    <cellStyle name="Normal 3 5 2 2 5 3 2 2" xfId="23200" xr:uid="{00000000-0005-0000-0000-0000AA5A0000}"/>
    <cellStyle name="Normal 3 5 2 2 5 3 2 3" xfId="23201" xr:uid="{00000000-0005-0000-0000-0000AB5A0000}"/>
    <cellStyle name="Normal 3 5 2 2 5 3 3" xfId="23202" xr:uid="{00000000-0005-0000-0000-0000AC5A0000}"/>
    <cellStyle name="Normal 3 5 2 2 5 3 4" xfId="23203" xr:uid="{00000000-0005-0000-0000-0000AD5A0000}"/>
    <cellStyle name="Normal 3 5 2 2 5 4" xfId="23204" xr:uid="{00000000-0005-0000-0000-0000AE5A0000}"/>
    <cellStyle name="Normal 3 5 2 2 5 4 2" xfId="23205" xr:uid="{00000000-0005-0000-0000-0000AF5A0000}"/>
    <cellStyle name="Normal 3 5 2 2 5 4 2 2" xfId="23206" xr:uid="{00000000-0005-0000-0000-0000B05A0000}"/>
    <cellStyle name="Normal 3 5 2 2 5 4 2 3" xfId="23207" xr:uid="{00000000-0005-0000-0000-0000B15A0000}"/>
    <cellStyle name="Normal 3 5 2 2 5 4 3" xfId="23208" xr:uid="{00000000-0005-0000-0000-0000B25A0000}"/>
    <cellStyle name="Normal 3 5 2 2 5 4 4" xfId="23209" xr:uid="{00000000-0005-0000-0000-0000B35A0000}"/>
    <cellStyle name="Normal 3 5 2 2 5 5" xfId="23210" xr:uid="{00000000-0005-0000-0000-0000B45A0000}"/>
    <cellStyle name="Normal 3 5 2 2 5 5 2" xfId="23211" xr:uid="{00000000-0005-0000-0000-0000B55A0000}"/>
    <cellStyle name="Normal 3 5 2 2 5 5 2 2" xfId="23212" xr:uid="{00000000-0005-0000-0000-0000B65A0000}"/>
    <cellStyle name="Normal 3 5 2 2 5 5 2 3" xfId="23213" xr:uid="{00000000-0005-0000-0000-0000B75A0000}"/>
    <cellStyle name="Normal 3 5 2 2 5 5 3" xfId="23214" xr:uid="{00000000-0005-0000-0000-0000B85A0000}"/>
    <cellStyle name="Normal 3 5 2 2 5 5 4" xfId="23215" xr:uid="{00000000-0005-0000-0000-0000B95A0000}"/>
    <cellStyle name="Normal 3 5 2 2 5 6" xfId="23216" xr:uid="{00000000-0005-0000-0000-0000BA5A0000}"/>
    <cellStyle name="Normal 3 5 2 2 5 6 2" xfId="23217" xr:uid="{00000000-0005-0000-0000-0000BB5A0000}"/>
    <cellStyle name="Normal 3 5 2 2 5 6 3" xfId="23218" xr:uid="{00000000-0005-0000-0000-0000BC5A0000}"/>
    <cellStyle name="Normal 3 5 2 2 5 7" xfId="23219" xr:uid="{00000000-0005-0000-0000-0000BD5A0000}"/>
    <cellStyle name="Normal 3 5 2 2 5 7 2" xfId="23220" xr:uid="{00000000-0005-0000-0000-0000BE5A0000}"/>
    <cellStyle name="Normal 3 5 2 2 5 7 3" xfId="23221" xr:uid="{00000000-0005-0000-0000-0000BF5A0000}"/>
    <cellStyle name="Normal 3 5 2 2 5 8" xfId="23222" xr:uid="{00000000-0005-0000-0000-0000C05A0000}"/>
    <cellStyle name="Normal 3 5 2 2 5 9" xfId="23223" xr:uid="{00000000-0005-0000-0000-0000C15A0000}"/>
    <cellStyle name="Normal 3 5 2 2 6" xfId="23224" xr:uid="{00000000-0005-0000-0000-0000C25A0000}"/>
    <cellStyle name="Normal 3 5 2 2 6 2" xfId="23225" xr:uid="{00000000-0005-0000-0000-0000C35A0000}"/>
    <cellStyle name="Normal 3 5 2 2 6 2 2" xfId="23226" xr:uid="{00000000-0005-0000-0000-0000C45A0000}"/>
    <cellStyle name="Normal 3 5 2 2 6 2 2 2" xfId="23227" xr:uid="{00000000-0005-0000-0000-0000C55A0000}"/>
    <cellStyle name="Normal 3 5 2 2 6 2 2 3" xfId="23228" xr:uid="{00000000-0005-0000-0000-0000C65A0000}"/>
    <cellStyle name="Normal 3 5 2 2 6 2 3" xfId="23229" xr:uid="{00000000-0005-0000-0000-0000C75A0000}"/>
    <cellStyle name="Normal 3 5 2 2 6 2 4" xfId="23230" xr:uid="{00000000-0005-0000-0000-0000C85A0000}"/>
    <cellStyle name="Normal 3 5 2 2 6 3" xfId="23231" xr:uid="{00000000-0005-0000-0000-0000C95A0000}"/>
    <cellStyle name="Normal 3 5 2 2 6 3 2" xfId="23232" xr:uid="{00000000-0005-0000-0000-0000CA5A0000}"/>
    <cellStyle name="Normal 3 5 2 2 6 3 2 2" xfId="23233" xr:uid="{00000000-0005-0000-0000-0000CB5A0000}"/>
    <cellStyle name="Normal 3 5 2 2 6 3 2 3" xfId="23234" xr:uid="{00000000-0005-0000-0000-0000CC5A0000}"/>
    <cellStyle name="Normal 3 5 2 2 6 3 3" xfId="23235" xr:uid="{00000000-0005-0000-0000-0000CD5A0000}"/>
    <cellStyle name="Normal 3 5 2 2 6 3 4" xfId="23236" xr:uid="{00000000-0005-0000-0000-0000CE5A0000}"/>
    <cellStyle name="Normal 3 5 2 2 6 4" xfId="23237" xr:uid="{00000000-0005-0000-0000-0000CF5A0000}"/>
    <cellStyle name="Normal 3 5 2 2 6 4 2" xfId="23238" xr:uid="{00000000-0005-0000-0000-0000D05A0000}"/>
    <cellStyle name="Normal 3 5 2 2 6 4 2 2" xfId="23239" xr:uid="{00000000-0005-0000-0000-0000D15A0000}"/>
    <cellStyle name="Normal 3 5 2 2 6 4 2 3" xfId="23240" xr:uid="{00000000-0005-0000-0000-0000D25A0000}"/>
    <cellStyle name="Normal 3 5 2 2 6 4 3" xfId="23241" xr:uid="{00000000-0005-0000-0000-0000D35A0000}"/>
    <cellStyle name="Normal 3 5 2 2 6 4 4" xfId="23242" xr:uid="{00000000-0005-0000-0000-0000D45A0000}"/>
    <cellStyle name="Normal 3 5 2 2 6 5" xfId="23243" xr:uid="{00000000-0005-0000-0000-0000D55A0000}"/>
    <cellStyle name="Normal 3 5 2 2 6 5 2" xfId="23244" xr:uid="{00000000-0005-0000-0000-0000D65A0000}"/>
    <cellStyle name="Normal 3 5 2 2 6 5 3" xfId="23245" xr:uid="{00000000-0005-0000-0000-0000D75A0000}"/>
    <cellStyle name="Normal 3 5 2 2 6 6" xfId="23246" xr:uid="{00000000-0005-0000-0000-0000D85A0000}"/>
    <cellStyle name="Normal 3 5 2 2 6 6 2" xfId="23247" xr:uid="{00000000-0005-0000-0000-0000D95A0000}"/>
    <cellStyle name="Normal 3 5 2 2 6 6 3" xfId="23248" xr:uid="{00000000-0005-0000-0000-0000DA5A0000}"/>
    <cellStyle name="Normal 3 5 2 2 6 7" xfId="23249" xr:uid="{00000000-0005-0000-0000-0000DB5A0000}"/>
    <cellStyle name="Normal 3 5 2 2 6 8" xfId="23250" xr:uid="{00000000-0005-0000-0000-0000DC5A0000}"/>
    <cellStyle name="Normal 3 5 2 2 6 9" xfId="23251" xr:uid="{00000000-0005-0000-0000-0000DD5A0000}"/>
    <cellStyle name="Normal 3 5 2 2 7" xfId="23252" xr:uid="{00000000-0005-0000-0000-0000DE5A0000}"/>
    <cellStyle name="Normal 3 5 2 2 7 2" xfId="23253" xr:uid="{00000000-0005-0000-0000-0000DF5A0000}"/>
    <cellStyle name="Normal 3 5 2 2 7 2 2" xfId="23254" xr:uid="{00000000-0005-0000-0000-0000E05A0000}"/>
    <cellStyle name="Normal 3 5 2 2 7 2 3" xfId="23255" xr:uid="{00000000-0005-0000-0000-0000E15A0000}"/>
    <cellStyle name="Normal 3 5 2 2 7 3" xfId="23256" xr:uid="{00000000-0005-0000-0000-0000E25A0000}"/>
    <cellStyle name="Normal 3 5 2 2 7 4" xfId="23257" xr:uid="{00000000-0005-0000-0000-0000E35A0000}"/>
    <cellStyle name="Normal 3 5 2 2 8" xfId="23258" xr:uid="{00000000-0005-0000-0000-0000E45A0000}"/>
    <cellStyle name="Normal 3 5 2 2 8 2" xfId="23259" xr:uid="{00000000-0005-0000-0000-0000E55A0000}"/>
    <cellStyle name="Normal 3 5 2 2 8 2 2" xfId="23260" xr:uid="{00000000-0005-0000-0000-0000E65A0000}"/>
    <cellStyle name="Normal 3 5 2 2 8 2 3" xfId="23261" xr:uid="{00000000-0005-0000-0000-0000E75A0000}"/>
    <cellStyle name="Normal 3 5 2 2 8 3" xfId="23262" xr:uid="{00000000-0005-0000-0000-0000E85A0000}"/>
    <cellStyle name="Normal 3 5 2 2 8 4" xfId="23263" xr:uid="{00000000-0005-0000-0000-0000E95A0000}"/>
    <cellStyle name="Normal 3 5 2 2 9" xfId="23264" xr:uid="{00000000-0005-0000-0000-0000EA5A0000}"/>
    <cellStyle name="Normal 3 5 2 2 9 2" xfId="23265" xr:uid="{00000000-0005-0000-0000-0000EB5A0000}"/>
    <cellStyle name="Normal 3 5 2 2 9 2 2" xfId="23266" xr:uid="{00000000-0005-0000-0000-0000EC5A0000}"/>
    <cellStyle name="Normal 3 5 2 2 9 2 3" xfId="23267" xr:uid="{00000000-0005-0000-0000-0000ED5A0000}"/>
    <cellStyle name="Normal 3 5 2 2 9 3" xfId="23268" xr:uid="{00000000-0005-0000-0000-0000EE5A0000}"/>
    <cellStyle name="Normal 3 5 2 2 9 4" xfId="23269" xr:uid="{00000000-0005-0000-0000-0000EF5A0000}"/>
    <cellStyle name="Normal 3 5 2 3" xfId="23270" xr:uid="{00000000-0005-0000-0000-0000F05A0000}"/>
    <cellStyle name="Normal 3 5 2 3 10" xfId="23271" xr:uid="{00000000-0005-0000-0000-0000F15A0000}"/>
    <cellStyle name="Normal 3 5 2 3 10 2" xfId="23272" xr:uid="{00000000-0005-0000-0000-0000F25A0000}"/>
    <cellStyle name="Normal 3 5 2 3 10 3" xfId="23273" xr:uid="{00000000-0005-0000-0000-0000F35A0000}"/>
    <cellStyle name="Normal 3 5 2 3 11" xfId="23274" xr:uid="{00000000-0005-0000-0000-0000F45A0000}"/>
    <cellStyle name="Normal 3 5 2 3 12" xfId="23275" xr:uid="{00000000-0005-0000-0000-0000F55A0000}"/>
    <cellStyle name="Normal 3 5 2 3 13" xfId="23276" xr:uid="{00000000-0005-0000-0000-0000F65A0000}"/>
    <cellStyle name="Normal 3 5 2 3 2" xfId="23277" xr:uid="{00000000-0005-0000-0000-0000F75A0000}"/>
    <cellStyle name="Normal 3 5 2 3 2 10" xfId="23278" xr:uid="{00000000-0005-0000-0000-0000F85A0000}"/>
    <cellStyle name="Normal 3 5 2 3 2 11" xfId="23279" xr:uid="{00000000-0005-0000-0000-0000F95A0000}"/>
    <cellStyle name="Normal 3 5 2 3 2 2" xfId="23280" xr:uid="{00000000-0005-0000-0000-0000FA5A0000}"/>
    <cellStyle name="Normal 3 5 2 3 2 2 10" xfId="23281" xr:uid="{00000000-0005-0000-0000-0000FB5A0000}"/>
    <cellStyle name="Normal 3 5 2 3 2 2 2" xfId="23282" xr:uid="{00000000-0005-0000-0000-0000FC5A0000}"/>
    <cellStyle name="Normal 3 5 2 3 2 2 2 2" xfId="23283" xr:uid="{00000000-0005-0000-0000-0000FD5A0000}"/>
    <cellStyle name="Normal 3 5 2 3 2 2 2 2 2" xfId="23284" xr:uid="{00000000-0005-0000-0000-0000FE5A0000}"/>
    <cellStyle name="Normal 3 5 2 3 2 2 2 2 3" xfId="23285" xr:uid="{00000000-0005-0000-0000-0000FF5A0000}"/>
    <cellStyle name="Normal 3 5 2 3 2 2 2 3" xfId="23286" xr:uid="{00000000-0005-0000-0000-0000005B0000}"/>
    <cellStyle name="Normal 3 5 2 3 2 2 2 4" xfId="23287" xr:uid="{00000000-0005-0000-0000-0000015B0000}"/>
    <cellStyle name="Normal 3 5 2 3 2 2 3" xfId="23288" xr:uid="{00000000-0005-0000-0000-0000025B0000}"/>
    <cellStyle name="Normal 3 5 2 3 2 2 3 2" xfId="23289" xr:uid="{00000000-0005-0000-0000-0000035B0000}"/>
    <cellStyle name="Normal 3 5 2 3 2 2 3 2 2" xfId="23290" xr:uid="{00000000-0005-0000-0000-0000045B0000}"/>
    <cellStyle name="Normal 3 5 2 3 2 2 3 2 3" xfId="23291" xr:uid="{00000000-0005-0000-0000-0000055B0000}"/>
    <cellStyle name="Normal 3 5 2 3 2 2 3 3" xfId="23292" xr:uid="{00000000-0005-0000-0000-0000065B0000}"/>
    <cellStyle name="Normal 3 5 2 3 2 2 3 4" xfId="23293" xr:uid="{00000000-0005-0000-0000-0000075B0000}"/>
    <cellStyle name="Normal 3 5 2 3 2 2 4" xfId="23294" xr:uid="{00000000-0005-0000-0000-0000085B0000}"/>
    <cellStyle name="Normal 3 5 2 3 2 2 4 2" xfId="23295" xr:uid="{00000000-0005-0000-0000-0000095B0000}"/>
    <cellStyle name="Normal 3 5 2 3 2 2 4 2 2" xfId="23296" xr:uid="{00000000-0005-0000-0000-00000A5B0000}"/>
    <cellStyle name="Normal 3 5 2 3 2 2 4 2 3" xfId="23297" xr:uid="{00000000-0005-0000-0000-00000B5B0000}"/>
    <cellStyle name="Normal 3 5 2 3 2 2 4 3" xfId="23298" xr:uid="{00000000-0005-0000-0000-00000C5B0000}"/>
    <cellStyle name="Normal 3 5 2 3 2 2 4 4" xfId="23299" xr:uid="{00000000-0005-0000-0000-00000D5B0000}"/>
    <cellStyle name="Normal 3 5 2 3 2 2 5" xfId="23300" xr:uid="{00000000-0005-0000-0000-00000E5B0000}"/>
    <cellStyle name="Normal 3 5 2 3 2 2 5 2" xfId="23301" xr:uid="{00000000-0005-0000-0000-00000F5B0000}"/>
    <cellStyle name="Normal 3 5 2 3 2 2 5 2 2" xfId="23302" xr:uid="{00000000-0005-0000-0000-0000105B0000}"/>
    <cellStyle name="Normal 3 5 2 3 2 2 5 2 3" xfId="23303" xr:uid="{00000000-0005-0000-0000-0000115B0000}"/>
    <cellStyle name="Normal 3 5 2 3 2 2 5 3" xfId="23304" xr:uid="{00000000-0005-0000-0000-0000125B0000}"/>
    <cellStyle name="Normal 3 5 2 3 2 2 5 4" xfId="23305" xr:uid="{00000000-0005-0000-0000-0000135B0000}"/>
    <cellStyle name="Normal 3 5 2 3 2 2 6" xfId="23306" xr:uid="{00000000-0005-0000-0000-0000145B0000}"/>
    <cellStyle name="Normal 3 5 2 3 2 2 6 2" xfId="23307" xr:uid="{00000000-0005-0000-0000-0000155B0000}"/>
    <cellStyle name="Normal 3 5 2 3 2 2 6 3" xfId="23308" xr:uid="{00000000-0005-0000-0000-0000165B0000}"/>
    <cellStyle name="Normal 3 5 2 3 2 2 7" xfId="23309" xr:uid="{00000000-0005-0000-0000-0000175B0000}"/>
    <cellStyle name="Normal 3 5 2 3 2 2 7 2" xfId="23310" xr:uid="{00000000-0005-0000-0000-0000185B0000}"/>
    <cellStyle name="Normal 3 5 2 3 2 2 7 3" xfId="23311" xr:uid="{00000000-0005-0000-0000-0000195B0000}"/>
    <cellStyle name="Normal 3 5 2 3 2 2 8" xfId="23312" xr:uid="{00000000-0005-0000-0000-00001A5B0000}"/>
    <cellStyle name="Normal 3 5 2 3 2 2 9" xfId="23313" xr:uid="{00000000-0005-0000-0000-00001B5B0000}"/>
    <cellStyle name="Normal 3 5 2 3 2 3" xfId="23314" xr:uid="{00000000-0005-0000-0000-00001C5B0000}"/>
    <cellStyle name="Normal 3 5 2 3 2 3 2" xfId="23315" xr:uid="{00000000-0005-0000-0000-00001D5B0000}"/>
    <cellStyle name="Normal 3 5 2 3 2 3 2 2" xfId="23316" xr:uid="{00000000-0005-0000-0000-00001E5B0000}"/>
    <cellStyle name="Normal 3 5 2 3 2 3 2 2 2" xfId="23317" xr:uid="{00000000-0005-0000-0000-00001F5B0000}"/>
    <cellStyle name="Normal 3 5 2 3 2 3 2 2 3" xfId="23318" xr:uid="{00000000-0005-0000-0000-0000205B0000}"/>
    <cellStyle name="Normal 3 5 2 3 2 3 2 3" xfId="23319" xr:uid="{00000000-0005-0000-0000-0000215B0000}"/>
    <cellStyle name="Normal 3 5 2 3 2 3 2 4" xfId="23320" xr:uid="{00000000-0005-0000-0000-0000225B0000}"/>
    <cellStyle name="Normal 3 5 2 3 2 3 3" xfId="23321" xr:uid="{00000000-0005-0000-0000-0000235B0000}"/>
    <cellStyle name="Normal 3 5 2 3 2 3 3 2" xfId="23322" xr:uid="{00000000-0005-0000-0000-0000245B0000}"/>
    <cellStyle name="Normal 3 5 2 3 2 3 3 2 2" xfId="23323" xr:uid="{00000000-0005-0000-0000-0000255B0000}"/>
    <cellStyle name="Normal 3 5 2 3 2 3 3 2 3" xfId="23324" xr:uid="{00000000-0005-0000-0000-0000265B0000}"/>
    <cellStyle name="Normal 3 5 2 3 2 3 3 3" xfId="23325" xr:uid="{00000000-0005-0000-0000-0000275B0000}"/>
    <cellStyle name="Normal 3 5 2 3 2 3 3 4" xfId="23326" xr:uid="{00000000-0005-0000-0000-0000285B0000}"/>
    <cellStyle name="Normal 3 5 2 3 2 3 4" xfId="23327" xr:uid="{00000000-0005-0000-0000-0000295B0000}"/>
    <cellStyle name="Normal 3 5 2 3 2 3 4 2" xfId="23328" xr:uid="{00000000-0005-0000-0000-00002A5B0000}"/>
    <cellStyle name="Normal 3 5 2 3 2 3 4 2 2" xfId="23329" xr:uid="{00000000-0005-0000-0000-00002B5B0000}"/>
    <cellStyle name="Normal 3 5 2 3 2 3 4 2 3" xfId="23330" xr:uid="{00000000-0005-0000-0000-00002C5B0000}"/>
    <cellStyle name="Normal 3 5 2 3 2 3 4 3" xfId="23331" xr:uid="{00000000-0005-0000-0000-00002D5B0000}"/>
    <cellStyle name="Normal 3 5 2 3 2 3 4 4" xfId="23332" xr:uid="{00000000-0005-0000-0000-00002E5B0000}"/>
    <cellStyle name="Normal 3 5 2 3 2 3 5" xfId="23333" xr:uid="{00000000-0005-0000-0000-00002F5B0000}"/>
    <cellStyle name="Normal 3 5 2 3 2 3 5 2" xfId="23334" xr:uid="{00000000-0005-0000-0000-0000305B0000}"/>
    <cellStyle name="Normal 3 5 2 3 2 3 5 3" xfId="23335" xr:uid="{00000000-0005-0000-0000-0000315B0000}"/>
    <cellStyle name="Normal 3 5 2 3 2 3 6" xfId="23336" xr:uid="{00000000-0005-0000-0000-0000325B0000}"/>
    <cellStyle name="Normal 3 5 2 3 2 3 6 2" xfId="23337" xr:uid="{00000000-0005-0000-0000-0000335B0000}"/>
    <cellStyle name="Normal 3 5 2 3 2 3 6 3" xfId="23338" xr:uid="{00000000-0005-0000-0000-0000345B0000}"/>
    <cellStyle name="Normal 3 5 2 3 2 3 7" xfId="23339" xr:uid="{00000000-0005-0000-0000-0000355B0000}"/>
    <cellStyle name="Normal 3 5 2 3 2 3 8" xfId="23340" xr:uid="{00000000-0005-0000-0000-0000365B0000}"/>
    <cellStyle name="Normal 3 5 2 3 2 3 9" xfId="23341" xr:uid="{00000000-0005-0000-0000-0000375B0000}"/>
    <cellStyle name="Normal 3 5 2 3 2 4" xfId="23342" xr:uid="{00000000-0005-0000-0000-0000385B0000}"/>
    <cellStyle name="Normal 3 5 2 3 2 4 2" xfId="23343" xr:uid="{00000000-0005-0000-0000-0000395B0000}"/>
    <cellStyle name="Normal 3 5 2 3 2 4 2 2" xfId="23344" xr:uid="{00000000-0005-0000-0000-00003A5B0000}"/>
    <cellStyle name="Normal 3 5 2 3 2 4 2 3" xfId="23345" xr:uid="{00000000-0005-0000-0000-00003B5B0000}"/>
    <cellStyle name="Normal 3 5 2 3 2 4 3" xfId="23346" xr:uid="{00000000-0005-0000-0000-00003C5B0000}"/>
    <cellStyle name="Normal 3 5 2 3 2 4 4" xfId="23347" xr:uid="{00000000-0005-0000-0000-00003D5B0000}"/>
    <cellStyle name="Normal 3 5 2 3 2 5" xfId="23348" xr:uid="{00000000-0005-0000-0000-00003E5B0000}"/>
    <cellStyle name="Normal 3 5 2 3 2 5 2" xfId="23349" xr:uid="{00000000-0005-0000-0000-00003F5B0000}"/>
    <cellStyle name="Normal 3 5 2 3 2 5 2 2" xfId="23350" xr:uid="{00000000-0005-0000-0000-0000405B0000}"/>
    <cellStyle name="Normal 3 5 2 3 2 5 2 3" xfId="23351" xr:uid="{00000000-0005-0000-0000-0000415B0000}"/>
    <cellStyle name="Normal 3 5 2 3 2 5 3" xfId="23352" xr:uid="{00000000-0005-0000-0000-0000425B0000}"/>
    <cellStyle name="Normal 3 5 2 3 2 5 4" xfId="23353" xr:uid="{00000000-0005-0000-0000-0000435B0000}"/>
    <cellStyle name="Normal 3 5 2 3 2 6" xfId="23354" xr:uid="{00000000-0005-0000-0000-0000445B0000}"/>
    <cellStyle name="Normal 3 5 2 3 2 6 2" xfId="23355" xr:uid="{00000000-0005-0000-0000-0000455B0000}"/>
    <cellStyle name="Normal 3 5 2 3 2 6 2 2" xfId="23356" xr:uid="{00000000-0005-0000-0000-0000465B0000}"/>
    <cellStyle name="Normal 3 5 2 3 2 6 2 3" xfId="23357" xr:uid="{00000000-0005-0000-0000-0000475B0000}"/>
    <cellStyle name="Normal 3 5 2 3 2 6 3" xfId="23358" xr:uid="{00000000-0005-0000-0000-0000485B0000}"/>
    <cellStyle name="Normal 3 5 2 3 2 6 4" xfId="23359" xr:uid="{00000000-0005-0000-0000-0000495B0000}"/>
    <cellStyle name="Normal 3 5 2 3 2 7" xfId="23360" xr:uid="{00000000-0005-0000-0000-00004A5B0000}"/>
    <cellStyle name="Normal 3 5 2 3 2 7 2" xfId="23361" xr:uid="{00000000-0005-0000-0000-00004B5B0000}"/>
    <cellStyle name="Normal 3 5 2 3 2 7 3" xfId="23362" xr:uid="{00000000-0005-0000-0000-00004C5B0000}"/>
    <cellStyle name="Normal 3 5 2 3 2 8" xfId="23363" xr:uid="{00000000-0005-0000-0000-00004D5B0000}"/>
    <cellStyle name="Normal 3 5 2 3 2 8 2" xfId="23364" xr:uid="{00000000-0005-0000-0000-00004E5B0000}"/>
    <cellStyle name="Normal 3 5 2 3 2 8 3" xfId="23365" xr:uid="{00000000-0005-0000-0000-00004F5B0000}"/>
    <cellStyle name="Normal 3 5 2 3 2 9" xfId="23366" xr:uid="{00000000-0005-0000-0000-0000505B0000}"/>
    <cellStyle name="Normal 3 5 2 3 3" xfId="23367" xr:uid="{00000000-0005-0000-0000-0000515B0000}"/>
    <cellStyle name="Normal 3 5 2 3 3 10" xfId="23368" xr:uid="{00000000-0005-0000-0000-0000525B0000}"/>
    <cellStyle name="Normal 3 5 2 3 3 11" xfId="23369" xr:uid="{00000000-0005-0000-0000-0000535B0000}"/>
    <cellStyle name="Normal 3 5 2 3 3 2" xfId="23370" xr:uid="{00000000-0005-0000-0000-0000545B0000}"/>
    <cellStyle name="Normal 3 5 2 3 3 2 10" xfId="23371" xr:uid="{00000000-0005-0000-0000-0000555B0000}"/>
    <cellStyle name="Normal 3 5 2 3 3 2 2" xfId="23372" xr:uid="{00000000-0005-0000-0000-0000565B0000}"/>
    <cellStyle name="Normal 3 5 2 3 3 2 2 2" xfId="23373" xr:uid="{00000000-0005-0000-0000-0000575B0000}"/>
    <cellStyle name="Normal 3 5 2 3 3 2 2 2 2" xfId="23374" xr:uid="{00000000-0005-0000-0000-0000585B0000}"/>
    <cellStyle name="Normal 3 5 2 3 3 2 2 2 3" xfId="23375" xr:uid="{00000000-0005-0000-0000-0000595B0000}"/>
    <cellStyle name="Normal 3 5 2 3 3 2 2 3" xfId="23376" xr:uid="{00000000-0005-0000-0000-00005A5B0000}"/>
    <cellStyle name="Normal 3 5 2 3 3 2 2 4" xfId="23377" xr:uid="{00000000-0005-0000-0000-00005B5B0000}"/>
    <cellStyle name="Normal 3 5 2 3 3 2 3" xfId="23378" xr:uid="{00000000-0005-0000-0000-00005C5B0000}"/>
    <cellStyle name="Normal 3 5 2 3 3 2 3 2" xfId="23379" xr:uid="{00000000-0005-0000-0000-00005D5B0000}"/>
    <cellStyle name="Normal 3 5 2 3 3 2 3 2 2" xfId="23380" xr:uid="{00000000-0005-0000-0000-00005E5B0000}"/>
    <cellStyle name="Normal 3 5 2 3 3 2 3 2 3" xfId="23381" xr:uid="{00000000-0005-0000-0000-00005F5B0000}"/>
    <cellStyle name="Normal 3 5 2 3 3 2 3 3" xfId="23382" xr:uid="{00000000-0005-0000-0000-0000605B0000}"/>
    <cellStyle name="Normal 3 5 2 3 3 2 3 4" xfId="23383" xr:uid="{00000000-0005-0000-0000-0000615B0000}"/>
    <cellStyle name="Normal 3 5 2 3 3 2 4" xfId="23384" xr:uid="{00000000-0005-0000-0000-0000625B0000}"/>
    <cellStyle name="Normal 3 5 2 3 3 2 4 2" xfId="23385" xr:uid="{00000000-0005-0000-0000-0000635B0000}"/>
    <cellStyle name="Normal 3 5 2 3 3 2 4 2 2" xfId="23386" xr:uid="{00000000-0005-0000-0000-0000645B0000}"/>
    <cellStyle name="Normal 3 5 2 3 3 2 4 2 3" xfId="23387" xr:uid="{00000000-0005-0000-0000-0000655B0000}"/>
    <cellStyle name="Normal 3 5 2 3 3 2 4 3" xfId="23388" xr:uid="{00000000-0005-0000-0000-0000665B0000}"/>
    <cellStyle name="Normal 3 5 2 3 3 2 4 4" xfId="23389" xr:uid="{00000000-0005-0000-0000-0000675B0000}"/>
    <cellStyle name="Normal 3 5 2 3 3 2 5" xfId="23390" xr:uid="{00000000-0005-0000-0000-0000685B0000}"/>
    <cellStyle name="Normal 3 5 2 3 3 2 5 2" xfId="23391" xr:uid="{00000000-0005-0000-0000-0000695B0000}"/>
    <cellStyle name="Normal 3 5 2 3 3 2 5 2 2" xfId="23392" xr:uid="{00000000-0005-0000-0000-00006A5B0000}"/>
    <cellStyle name="Normal 3 5 2 3 3 2 5 2 3" xfId="23393" xr:uid="{00000000-0005-0000-0000-00006B5B0000}"/>
    <cellStyle name="Normal 3 5 2 3 3 2 5 3" xfId="23394" xr:uid="{00000000-0005-0000-0000-00006C5B0000}"/>
    <cellStyle name="Normal 3 5 2 3 3 2 5 4" xfId="23395" xr:uid="{00000000-0005-0000-0000-00006D5B0000}"/>
    <cellStyle name="Normal 3 5 2 3 3 2 6" xfId="23396" xr:uid="{00000000-0005-0000-0000-00006E5B0000}"/>
    <cellStyle name="Normal 3 5 2 3 3 2 6 2" xfId="23397" xr:uid="{00000000-0005-0000-0000-00006F5B0000}"/>
    <cellStyle name="Normal 3 5 2 3 3 2 6 3" xfId="23398" xr:uid="{00000000-0005-0000-0000-0000705B0000}"/>
    <cellStyle name="Normal 3 5 2 3 3 2 7" xfId="23399" xr:uid="{00000000-0005-0000-0000-0000715B0000}"/>
    <cellStyle name="Normal 3 5 2 3 3 2 7 2" xfId="23400" xr:uid="{00000000-0005-0000-0000-0000725B0000}"/>
    <cellStyle name="Normal 3 5 2 3 3 2 7 3" xfId="23401" xr:uid="{00000000-0005-0000-0000-0000735B0000}"/>
    <cellStyle name="Normal 3 5 2 3 3 2 8" xfId="23402" xr:uid="{00000000-0005-0000-0000-0000745B0000}"/>
    <cellStyle name="Normal 3 5 2 3 3 2 9" xfId="23403" xr:uid="{00000000-0005-0000-0000-0000755B0000}"/>
    <cellStyle name="Normal 3 5 2 3 3 3" xfId="23404" xr:uid="{00000000-0005-0000-0000-0000765B0000}"/>
    <cellStyle name="Normal 3 5 2 3 3 3 2" xfId="23405" xr:uid="{00000000-0005-0000-0000-0000775B0000}"/>
    <cellStyle name="Normal 3 5 2 3 3 3 2 2" xfId="23406" xr:uid="{00000000-0005-0000-0000-0000785B0000}"/>
    <cellStyle name="Normal 3 5 2 3 3 3 2 2 2" xfId="23407" xr:uid="{00000000-0005-0000-0000-0000795B0000}"/>
    <cellStyle name="Normal 3 5 2 3 3 3 2 2 3" xfId="23408" xr:uid="{00000000-0005-0000-0000-00007A5B0000}"/>
    <cellStyle name="Normal 3 5 2 3 3 3 2 3" xfId="23409" xr:uid="{00000000-0005-0000-0000-00007B5B0000}"/>
    <cellStyle name="Normal 3 5 2 3 3 3 2 4" xfId="23410" xr:uid="{00000000-0005-0000-0000-00007C5B0000}"/>
    <cellStyle name="Normal 3 5 2 3 3 3 3" xfId="23411" xr:uid="{00000000-0005-0000-0000-00007D5B0000}"/>
    <cellStyle name="Normal 3 5 2 3 3 3 3 2" xfId="23412" xr:uid="{00000000-0005-0000-0000-00007E5B0000}"/>
    <cellStyle name="Normal 3 5 2 3 3 3 3 2 2" xfId="23413" xr:uid="{00000000-0005-0000-0000-00007F5B0000}"/>
    <cellStyle name="Normal 3 5 2 3 3 3 3 2 3" xfId="23414" xr:uid="{00000000-0005-0000-0000-0000805B0000}"/>
    <cellStyle name="Normal 3 5 2 3 3 3 3 3" xfId="23415" xr:uid="{00000000-0005-0000-0000-0000815B0000}"/>
    <cellStyle name="Normal 3 5 2 3 3 3 3 4" xfId="23416" xr:uid="{00000000-0005-0000-0000-0000825B0000}"/>
    <cellStyle name="Normal 3 5 2 3 3 3 4" xfId="23417" xr:uid="{00000000-0005-0000-0000-0000835B0000}"/>
    <cellStyle name="Normal 3 5 2 3 3 3 4 2" xfId="23418" xr:uid="{00000000-0005-0000-0000-0000845B0000}"/>
    <cellStyle name="Normal 3 5 2 3 3 3 4 2 2" xfId="23419" xr:uid="{00000000-0005-0000-0000-0000855B0000}"/>
    <cellStyle name="Normal 3 5 2 3 3 3 4 2 3" xfId="23420" xr:uid="{00000000-0005-0000-0000-0000865B0000}"/>
    <cellStyle name="Normal 3 5 2 3 3 3 4 3" xfId="23421" xr:uid="{00000000-0005-0000-0000-0000875B0000}"/>
    <cellStyle name="Normal 3 5 2 3 3 3 4 4" xfId="23422" xr:uid="{00000000-0005-0000-0000-0000885B0000}"/>
    <cellStyle name="Normal 3 5 2 3 3 3 5" xfId="23423" xr:uid="{00000000-0005-0000-0000-0000895B0000}"/>
    <cellStyle name="Normal 3 5 2 3 3 3 5 2" xfId="23424" xr:uid="{00000000-0005-0000-0000-00008A5B0000}"/>
    <cellStyle name="Normal 3 5 2 3 3 3 5 3" xfId="23425" xr:uid="{00000000-0005-0000-0000-00008B5B0000}"/>
    <cellStyle name="Normal 3 5 2 3 3 3 6" xfId="23426" xr:uid="{00000000-0005-0000-0000-00008C5B0000}"/>
    <cellStyle name="Normal 3 5 2 3 3 3 6 2" xfId="23427" xr:uid="{00000000-0005-0000-0000-00008D5B0000}"/>
    <cellStyle name="Normal 3 5 2 3 3 3 6 3" xfId="23428" xr:uid="{00000000-0005-0000-0000-00008E5B0000}"/>
    <cellStyle name="Normal 3 5 2 3 3 3 7" xfId="23429" xr:uid="{00000000-0005-0000-0000-00008F5B0000}"/>
    <cellStyle name="Normal 3 5 2 3 3 3 8" xfId="23430" xr:uid="{00000000-0005-0000-0000-0000905B0000}"/>
    <cellStyle name="Normal 3 5 2 3 3 3 9" xfId="23431" xr:uid="{00000000-0005-0000-0000-0000915B0000}"/>
    <cellStyle name="Normal 3 5 2 3 3 4" xfId="23432" xr:uid="{00000000-0005-0000-0000-0000925B0000}"/>
    <cellStyle name="Normal 3 5 2 3 3 4 2" xfId="23433" xr:uid="{00000000-0005-0000-0000-0000935B0000}"/>
    <cellStyle name="Normal 3 5 2 3 3 4 2 2" xfId="23434" xr:uid="{00000000-0005-0000-0000-0000945B0000}"/>
    <cellStyle name="Normal 3 5 2 3 3 4 2 3" xfId="23435" xr:uid="{00000000-0005-0000-0000-0000955B0000}"/>
    <cellStyle name="Normal 3 5 2 3 3 4 3" xfId="23436" xr:uid="{00000000-0005-0000-0000-0000965B0000}"/>
    <cellStyle name="Normal 3 5 2 3 3 4 4" xfId="23437" xr:uid="{00000000-0005-0000-0000-0000975B0000}"/>
    <cellStyle name="Normal 3 5 2 3 3 5" xfId="23438" xr:uid="{00000000-0005-0000-0000-0000985B0000}"/>
    <cellStyle name="Normal 3 5 2 3 3 5 2" xfId="23439" xr:uid="{00000000-0005-0000-0000-0000995B0000}"/>
    <cellStyle name="Normal 3 5 2 3 3 5 2 2" xfId="23440" xr:uid="{00000000-0005-0000-0000-00009A5B0000}"/>
    <cellStyle name="Normal 3 5 2 3 3 5 2 3" xfId="23441" xr:uid="{00000000-0005-0000-0000-00009B5B0000}"/>
    <cellStyle name="Normal 3 5 2 3 3 5 3" xfId="23442" xr:uid="{00000000-0005-0000-0000-00009C5B0000}"/>
    <cellStyle name="Normal 3 5 2 3 3 5 4" xfId="23443" xr:uid="{00000000-0005-0000-0000-00009D5B0000}"/>
    <cellStyle name="Normal 3 5 2 3 3 6" xfId="23444" xr:uid="{00000000-0005-0000-0000-00009E5B0000}"/>
    <cellStyle name="Normal 3 5 2 3 3 6 2" xfId="23445" xr:uid="{00000000-0005-0000-0000-00009F5B0000}"/>
    <cellStyle name="Normal 3 5 2 3 3 6 2 2" xfId="23446" xr:uid="{00000000-0005-0000-0000-0000A05B0000}"/>
    <cellStyle name="Normal 3 5 2 3 3 6 2 3" xfId="23447" xr:uid="{00000000-0005-0000-0000-0000A15B0000}"/>
    <cellStyle name="Normal 3 5 2 3 3 6 3" xfId="23448" xr:uid="{00000000-0005-0000-0000-0000A25B0000}"/>
    <cellStyle name="Normal 3 5 2 3 3 6 4" xfId="23449" xr:uid="{00000000-0005-0000-0000-0000A35B0000}"/>
    <cellStyle name="Normal 3 5 2 3 3 7" xfId="23450" xr:uid="{00000000-0005-0000-0000-0000A45B0000}"/>
    <cellStyle name="Normal 3 5 2 3 3 7 2" xfId="23451" xr:uid="{00000000-0005-0000-0000-0000A55B0000}"/>
    <cellStyle name="Normal 3 5 2 3 3 7 3" xfId="23452" xr:uid="{00000000-0005-0000-0000-0000A65B0000}"/>
    <cellStyle name="Normal 3 5 2 3 3 8" xfId="23453" xr:uid="{00000000-0005-0000-0000-0000A75B0000}"/>
    <cellStyle name="Normal 3 5 2 3 3 8 2" xfId="23454" xr:uid="{00000000-0005-0000-0000-0000A85B0000}"/>
    <cellStyle name="Normal 3 5 2 3 3 8 3" xfId="23455" xr:uid="{00000000-0005-0000-0000-0000A95B0000}"/>
    <cellStyle name="Normal 3 5 2 3 3 9" xfId="23456" xr:uid="{00000000-0005-0000-0000-0000AA5B0000}"/>
    <cellStyle name="Normal 3 5 2 3 4" xfId="23457" xr:uid="{00000000-0005-0000-0000-0000AB5B0000}"/>
    <cellStyle name="Normal 3 5 2 3 4 10" xfId="23458" xr:uid="{00000000-0005-0000-0000-0000AC5B0000}"/>
    <cellStyle name="Normal 3 5 2 3 4 2" xfId="23459" xr:uid="{00000000-0005-0000-0000-0000AD5B0000}"/>
    <cellStyle name="Normal 3 5 2 3 4 2 2" xfId="23460" xr:uid="{00000000-0005-0000-0000-0000AE5B0000}"/>
    <cellStyle name="Normal 3 5 2 3 4 2 2 2" xfId="23461" xr:uid="{00000000-0005-0000-0000-0000AF5B0000}"/>
    <cellStyle name="Normal 3 5 2 3 4 2 2 3" xfId="23462" xr:uid="{00000000-0005-0000-0000-0000B05B0000}"/>
    <cellStyle name="Normal 3 5 2 3 4 2 3" xfId="23463" xr:uid="{00000000-0005-0000-0000-0000B15B0000}"/>
    <cellStyle name="Normal 3 5 2 3 4 2 4" xfId="23464" xr:uid="{00000000-0005-0000-0000-0000B25B0000}"/>
    <cellStyle name="Normal 3 5 2 3 4 3" xfId="23465" xr:uid="{00000000-0005-0000-0000-0000B35B0000}"/>
    <cellStyle name="Normal 3 5 2 3 4 3 2" xfId="23466" xr:uid="{00000000-0005-0000-0000-0000B45B0000}"/>
    <cellStyle name="Normal 3 5 2 3 4 3 2 2" xfId="23467" xr:uid="{00000000-0005-0000-0000-0000B55B0000}"/>
    <cellStyle name="Normal 3 5 2 3 4 3 2 3" xfId="23468" xr:uid="{00000000-0005-0000-0000-0000B65B0000}"/>
    <cellStyle name="Normal 3 5 2 3 4 3 3" xfId="23469" xr:uid="{00000000-0005-0000-0000-0000B75B0000}"/>
    <cellStyle name="Normal 3 5 2 3 4 3 4" xfId="23470" xr:uid="{00000000-0005-0000-0000-0000B85B0000}"/>
    <cellStyle name="Normal 3 5 2 3 4 4" xfId="23471" xr:uid="{00000000-0005-0000-0000-0000B95B0000}"/>
    <cellStyle name="Normal 3 5 2 3 4 4 2" xfId="23472" xr:uid="{00000000-0005-0000-0000-0000BA5B0000}"/>
    <cellStyle name="Normal 3 5 2 3 4 4 2 2" xfId="23473" xr:uid="{00000000-0005-0000-0000-0000BB5B0000}"/>
    <cellStyle name="Normal 3 5 2 3 4 4 2 3" xfId="23474" xr:uid="{00000000-0005-0000-0000-0000BC5B0000}"/>
    <cellStyle name="Normal 3 5 2 3 4 4 3" xfId="23475" xr:uid="{00000000-0005-0000-0000-0000BD5B0000}"/>
    <cellStyle name="Normal 3 5 2 3 4 4 4" xfId="23476" xr:uid="{00000000-0005-0000-0000-0000BE5B0000}"/>
    <cellStyle name="Normal 3 5 2 3 4 5" xfId="23477" xr:uid="{00000000-0005-0000-0000-0000BF5B0000}"/>
    <cellStyle name="Normal 3 5 2 3 4 5 2" xfId="23478" xr:uid="{00000000-0005-0000-0000-0000C05B0000}"/>
    <cellStyle name="Normal 3 5 2 3 4 5 2 2" xfId="23479" xr:uid="{00000000-0005-0000-0000-0000C15B0000}"/>
    <cellStyle name="Normal 3 5 2 3 4 5 2 3" xfId="23480" xr:uid="{00000000-0005-0000-0000-0000C25B0000}"/>
    <cellStyle name="Normal 3 5 2 3 4 5 3" xfId="23481" xr:uid="{00000000-0005-0000-0000-0000C35B0000}"/>
    <cellStyle name="Normal 3 5 2 3 4 5 4" xfId="23482" xr:uid="{00000000-0005-0000-0000-0000C45B0000}"/>
    <cellStyle name="Normal 3 5 2 3 4 6" xfId="23483" xr:uid="{00000000-0005-0000-0000-0000C55B0000}"/>
    <cellStyle name="Normal 3 5 2 3 4 6 2" xfId="23484" xr:uid="{00000000-0005-0000-0000-0000C65B0000}"/>
    <cellStyle name="Normal 3 5 2 3 4 6 3" xfId="23485" xr:uid="{00000000-0005-0000-0000-0000C75B0000}"/>
    <cellStyle name="Normal 3 5 2 3 4 7" xfId="23486" xr:uid="{00000000-0005-0000-0000-0000C85B0000}"/>
    <cellStyle name="Normal 3 5 2 3 4 7 2" xfId="23487" xr:uid="{00000000-0005-0000-0000-0000C95B0000}"/>
    <cellStyle name="Normal 3 5 2 3 4 7 3" xfId="23488" xr:uid="{00000000-0005-0000-0000-0000CA5B0000}"/>
    <cellStyle name="Normal 3 5 2 3 4 8" xfId="23489" xr:uid="{00000000-0005-0000-0000-0000CB5B0000}"/>
    <cellStyle name="Normal 3 5 2 3 4 9" xfId="23490" xr:uid="{00000000-0005-0000-0000-0000CC5B0000}"/>
    <cellStyle name="Normal 3 5 2 3 5" xfId="23491" xr:uid="{00000000-0005-0000-0000-0000CD5B0000}"/>
    <cellStyle name="Normal 3 5 2 3 5 2" xfId="23492" xr:uid="{00000000-0005-0000-0000-0000CE5B0000}"/>
    <cellStyle name="Normal 3 5 2 3 5 2 2" xfId="23493" xr:uid="{00000000-0005-0000-0000-0000CF5B0000}"/>
    <cellStyle name="Normal 3 5 2 3 5 2 2 2" xfId="23494" xr:uid="{00000000-0005-0000-0000-0000D05B0000}"/>
    <cellStyle name="Normal 3 5 2 3 5 2 2 3" xfId="23495" xr:uid="{00000000-0005-0000-0000-0000D15B0000}"/>
    <cellStyle name="Normal 3 5 2 3 5 2 3" xfId="23496" xr:uid="{00000000-0005-0000-0000-0000D25B0000}"/>
    <cellStyle name="Normal 3 5 2 3 5 2 4" xfId="23497" xr:uid="{00000000-0005-0000-0000-0000D35B0000}"/>
    <cellStyle name="Normal 3 5 2 3 5 3" xfId="23498" xr:uid="{00000000-0005-0000-0000-0000D45B0000}"/>
    <cellStyle name="Normal 3 5 2 3 5 3 2" xfId="23499" xr:uid="{00000000-0005-0000-0000-0000D55B0000}"/>
    <cellStyle name="Normal 3 5 2 3 5 3 2 2" xfId="23500" xr:uid="{00000000-0005-0000-0000-0000D65B0000}"/>
    <cellStyle name="Normal 3 5 2 3 5 3 2 3" xfId="23501" xr:uid="{00000000-0005-0000-0000-0000D75B0000}"/>
    <cellStyle name="Normal 3 5 2 3 5 3 3" xfId="23502" xr:uid="{00000000-0005-0000-0000-0000D85B0000}"/>
    <cellStyle name="Normal 3 5 2 3 5 3 4" xfId="23503" xr:uid="{00000000-0005-0000-0000-0000D95B0000}"/>
    <cellStyle name="Normal 3 5 2 3 5 4" xfId="23504" xr:uid="{00000000-0005-0000-0000-0000DA5B0000}"/>
    <cellStyle name="Normal 3 5 2 3 5 4 2" xfId="23505" xr:uid="{00000000-0005-0000-0000-0000DB5B0000}"/>
    <cellStyle name="Normal 3 5 2 3 5 4 2 2" xfId="23506" xr:uid="{00000000-0005-0000-0000-0000DC5B0000}"/>
    <cellStyle name="Normal 3 5 2 3 5 4 2 3" xfId="23507" xr:uid="{00000000-0005-0000-0000-0000DD5B0000}"/>
    <cellStyle name="Normal 3 5 2 3 5 4 3" xfId="23508" xr:uid="{00000000-0005-0000-0000-0000DE5B0000}"/>
    <cellStyle name="Normal 3 5 2 3 5 4 4" xfId="23509" xr:uid="{00000000-0005-0000-0000-0000DF5B0000}"/>
    <cellStyle name="Normal 3 5 2 3 5 5" xfId="23510" xr:uid="{00000000-0005-0000-0000-0000E05B0000}"/>
    <cellStyle name="Normal 3 5 2 3 5 5 2" xfId="23511" xr:uid="{00000000-0005-0000-0000-0000E15B0000}"/>
    <cellStyle name="Normal 3 5 2 3 5 5 3" xfId="23512" xr:uid="{00000000-0005-0000-0000-0000E25B0000}"/>
    <cellStyle name="Normal 3 5 2 3 5 6" xfId="23513" xr:uid="{00000000-0005-0000-0000-0000E35B0000}"/>
    <cellStyle name="Normal 3 5 2 3 5 6 2" xfId="23514" xr:uid="{00000000-0005-0000-0000-0000E45B0000}"/>
    <cellStyle name="Normal 3 5 2 3 5 6 3" xfId="23515" xr:uid="{00000000-0005-0000-0000-0000E55B0000}"/>
    <cellStyle name="Normal 3 5 2 3 5 7" xfId="23516" xr:uid="{00000000-0005-0000-0000-0000E65B0000}"/>
    <cellStyle name="Normal 3 5 2 3 5 8" xfId="23517" xr:uid="{00000000-0005-0000-0000-0000E75B0000}"/>
    <cellStyle name="Normal 3 5 2 3 5 9" xfId="23518" xr:uid="{00000000-0005-0000-0000-0000E85B0000}"/>
    <cellStyle name="Normal 3 5 2 3 6" xfId="23519" xr:uid="{00000000-0005-0000-0000-0000E95B0000}"/>
    <cellStyle name="Normal 3 5 2 3 6 2" xfId="23520" xr:uid="{00000000-0005-0000-0000-0000EA5B0000}"/>
    <cellStyle name="Normal 3 5 2 3 6 2 2" xfId="23521" xr:uid="{00000000-0005-0000-0000-0000EB5B0000}"/>
    <cellStyle name="Normal 3 5 2 3 6 2 3" xfId="23522" xr:uid="{00000000-0005-0000-0000-0000EC5B0000}"/>
    <cellStyle name="Normal 3 5 2 3 6 3" xfId="23523" xr:uid="{00000000-0005-0000-0000-0000ED5B0000}"/>
    <cellStyle name="Normal 3 5 2 3 6 4" xfId="23524" xr:uid="{00000000-0005-0000-0000-0000EE5B0000}"/>
    <cellStyle name="Normal 3 5 2 3 7" xfId="23525" xr:uid="{00000000-0005-0000-0000-0000EF5B0000}"/>
    <cellStyle name="Normal 3 5 2 3 7 2" xfId="23526" xr:uid="{00000000-0005-0000-0000-0000F05B0000}"/>
    <cellStyle name="Normal 3 5 2 3 7 2 2" xfId="23527" xr:uid="{00000000-0005-0000-0000-0000F15B0000}"/>
    <cellStyle name="Normal 3 5 2 3 7 2 3" xfId="23528" xr:uid="{00000000-0005-0000-0000-0000F25B0000}"/>
    <cellStyle name="Normal 3 5 2 3 7 3" xfId="23529" xr:uid="{00000000-0005-0000-0000-0000F35B0000}"/>
    <cellStyle name="Normal 3 5 2 3 7 4" xfId="23530" xr:uid="{00000000-0005-0000-0000-0000F45B0000}"/>
    <cellStyle name="Normal 3 5 2 3 8" xfId="23531" xr:uid="{00000000-0005-0000-0000-0000F55B0000}"/>
    <cellStyle name="Normal 3 5 2 3 8 2" xfId="23532" xr:uid="{00000000-0005-0000-0000-0000F65B0000}"/>
    <cellStyle name="Normal 3 5 2 3 8 2 2" xfId="23533" xr:uid="{00000000-0005-0000-0000-0000F75B0000}"/>
    <cellStyle name="Normal 3 5 2 3 8 2 3" xfId="23534" xr:uid="{00000000-0005-0000-0000-0000F85B0000}"/>
    <cellStyle name="Normal 3 5 2 3 8 3" xfId="23535" xr:uid="{00000000-0005-0000-0000-0000F95B0000}"/>
    <cellStyle name="Normal 3 5 2 3 8 4" xfId="23536" xr:uid="{00000000-0005-0000-0000-0000FA5B0000}"/>
    <cellStyle name="Normal 3 5 2 3 9" xfId="23537" xr:uid="{00000000-0005-0000-0000-0000FB5B0000}"/>
    <cellStyle name="Normal 3 5 2 3 9 2" xfId="23538" xr:uid="{00000000-0005-0000-0000-0000FC5B0000}"/>
    <cellStyle name="Normal 3 5 2 3 9 3" xfId="23539" xr:uid="{00000000-0005-0000-0000-0000FD5B0000}"/>
    <cellStyle name="Normal 3 5 2 4" xfId="23540" xr:uid="{00000000-0005-0000-0000-0000FE5B0000}"/>
    <cellStyle name="Normal 3 5 2 4 10" xfId="23541" xr:uid="{00000000-0005-0000-0000-0000FF5B0000}"/>
    <cellStyle name="Normal 3 5 2 4 11" xfId="23542" xr:uid="{00000000-0005-0000-0000-0000005C0000}"/>
    <cellStyle name="Normal 3 5 2 4 2" xfId="23543" xr:uid="{00000000-0005-0000-0000-0000015C0000}"/>
    <cellStyle name="Normal 3 5 2 4 2 10" xfId="23544" xr:uid="{00000000-0005-0000-0000-0000025C0000}"/>
    <cellStyle name="Normal 3 5 2 4 2 2" xfId="23545" xr:uid="{00000000-0005-0000-0000-0000035C0000}"/>
    <cellStyle name="Normal 3 5 2 4 2 2 2" xfId="23546" xr:uid="{00000000-0005-0000-0000-0000045C0000}"/>
    <cellStyle name="Normal 3 5 2 4 2 2 2 2" xfId="23547" xr:uid="{00000000-0005-0000-0000-0000055C0000}"/>
    <cellStyle name="Normal 3 5 2 4 2 2 2 3" xfId="23548" xr:uid="{00000000-0005-0000-0000-0000065C0000}"/>
    <cellStyle name="Normal 3 5 2 4 2 2 3" xfId="23549" xr:uid="{00000000-0005-0000-0000-0000075C0000}"/>
    <cellStyle name="Normal 3 5 2 4 2 2 4" xfId="23550" xr:uid="{00000000-0005-0000-0000-0000085C0000}"/>
    <cellStyle name="Normal 3 5 2 4 2 3" xfId="23551" xr:uid="{00000000-0005-0000-0000-0000095C0000}"/>
    <cellStyle name="Normal 3 5 2 4 2 3 2" xfId="23552" xr:uid="{00000000-0005-0000-0000-00000A5C0000}"/>
    <cellStyle name="Normal 3 5 2 4 2 3 2 2" xfId="23553" xr:uid="{00000000-0005-0000-0000-00000B5C0000}"/>
    <cellStyle name="Normal 3 5 2 4 2 3 2 3" xfId="23554" xr:uid="{00000000-0005-0000-0000-00000C5C0000}"/>
    <cellStyle name="Normal 3 5 2 4 2 3 3" xfId="23555" xr:uid="{00000000-0005-0000-0000-00000D5C0000}"/>
    <cellStyle name="Normal 3 5 2 4 2 3 4" xfId="23556" xr:uid="{00000000-0005-0000-0000-00000E5C0000}"/>
    <cellStyle name="Normal 3 5 2 4 2 4" xfId="23557" xr:uid="{00000000-0005-0000-0000-00000F5C0000}"/>
    <cellStyle name="Normal 3 5 2 4 2 4 2" xfId="23558" xr:uid="{00000000-0005-0000-0000-0000105C0000}"/>
    <cellStyle name="Normal 3 5 2 4 2 4 2 2" xfId="23559" xr:uid="{00000000-0005-0000-0000-0000115C0000}"/>
    <cellStyle name="Normal 3 5 2 4 2 4 2 3" xfId="23560" xr:uid="{00000000-0005-0000-0000-0000125C0000}"/>
    <cellStyle name="Normal 3 5 2 4 2 4 3" xfId="23561" xr:uid="{00000000-0005-0000-0000-0000135C0000}"/>
    <cellStyle name="Normal 3 5 2 4 2 4 4" xfId="23562" xr:uid="{00000000-0005-0000-0000-0000145C0000}"/>
    <cellStyle name="Normal 3 5 2 4 2 5" xfId="23563" xr:uid="{00000000-0005-0000-0000-0000155C0000}"/>
    <cellStyle name="Normal 3 5 2 4 2 5 2" xfId="23564" xr:uid="{00000000-0005-0000-0000-0000165C0000}"/>
    <cellStyle name="Normal 3 5 2 4 2 5 2 2" xfId="23565" xr:uid="{00000000-0005-0000-0000-0000175C0000}"/>
    <cellStyle name="Normal 3 5 2 4 2 5 2 3" xfId="23566" xr:uid="{00000000-0005-0000-0000-0000185C0000}"/>
    <cellStyle name="Normal 3 5 2 4 2 5 3" xfId="23567" xr:uid="{00000000-0005-0000-0000-0000195C0000}"/>
    <cellStyle name="Normal 3 5 2 4 2 5 4" xfId="23568" xr:uid="{00000000-0005-0000-0000-00001A5C0000}"/>
    <cellStyle name="Normal 3 5 2 4 2 6" xfId="23569" xr:uid="{00000000-0005-0000-0000-00001B5C0000}"/>
    <cellStyle name="Normal 3 5 2 4 2 6 2" xfId="23570" xr:uid="{00000000-0005-0000-0000-00001C5C0000}"/>
    <cellStyle name="Normal 3 5 2 4 2 6 3" xfId="23571" xr:uid="{00000000-0005-0000-0000-00001D5C0000}"/>
    <cellStyle name="Normal 3 5 2 4 2 7" xfId="23572" xr:uid="{00000000-0005-0000-0000-00001E5C0000}"/>
    <cellStyle name="Normal 3 5 2 4 2 7 2" xfId="23573" xr:uid="{00000000-0005-0000-0000-00001F5C0000}"/>
    <cellStyle name="Normal 3 5 2 4 2 7 3" xfId="23574" xr:uid="{00000000-0005-0000-0000-0000205C0000}"/>
    <cellStyle name="Normal 3 5 2 4 2 8" xfId="23575" xr:uid="{00000000-0005-0000-0000-0000215C0000}"/>
    <cellStyle name="Normal 3 5 2 4 2 9" xfId="23576" xr:uid="{00000000-0005-0000-0000-0000225C0000}"/>
    <cellStyle name="Normal 3 5 2 4 3" xfId="23577" xr:uid="{00000000-0005-0000-0000-0000235C0000}"/>
    <cellStyle name="Normal 3 5 2 4 3 2" xfId="23578" xr:uid="{00000000-0005-0000-0000-0000245C0000}"/>
    <cellStyle name="Normal 3 5 2 4 3 2 2" xfId="23579" xr:uid="{00000000-0005-0000-0000-0000255C0000}"/>
    <cellStyle name="Normal 3 5 2 4 3 2 2 2" xfId="23580" xr:uid="{00000000-0005-0000-0000-0000265C0000}"/>
    <cellStyle name="Normal 3 5 2 4 3 2 2 3" xfId="23581" xr:uid="{00000000-0005-0000-0000-0000275C0000}"/>
    <cellStyle name="Normal 3 5 2 4 3 2 3" xfId="23582" xr:uid="{00000000-0005-0000-0000-0000285C0000}"/>
    <cellStyle name="Normal 3 5 2 4 3 2 4" xfId="23583" xr:uid="{00000000-0005-0000-0000-0000295C0000}"/>
    <cellStyle name="Normal 3 5 2 4 3 3" xfId="23584" xr:uid="{00000000-0005-0000-0000-00002A5C0000}"/>
    <cellStyle name="Normal 3 5 2 4 3 3 2" xfId="23585" xr:uid="{00000000-0005-0000-0000-00002B5C0000}"/>
    <cellStyle name="Normal 3 5 2 4 3 3 2 2" xfId="23586" xr:uid="{00000000-0005-0000-0000-00002C5C0000}"/>
    <cellStyle name="Normal 3 5 2 4 3 3 2 3" xfId="23587" xr:uid="{00000000-0005-0000-0000-00002D5C0000}"/>
    <cellStyle name="Normal 3 5 2 4 3 3 3" xfId="23588" xr:uid="{00000000-0005-0000-0000-00002E5C0000}"/>
    <cellStyle name="Normal 3 5 2 4 3 3 4" xfId="23589" xr:uid="{00000000-0005-0000-0000-00002F5C0000}"/>
    <cellStyle name="Normal 3 5 2 4 3 4" xfId="23590" xr:uid="{00000000-0005-0000-0000-0000305C0000}"/>
    <cellStyle name="Normal 3 5 2 4 3 4 2" xfId="23591" xr:uid="{00000000-0005-0000-0000-0000315C0000}"/>
    <cellStyle name="Normal 3 5 2 4 3 4 2 2" xfId="23592" xr:uid="{00000000-0005-0000-0000-0000325C0000}"/>
    <cellStyle name="Normal 3 5 2 4 3 4 2 3" xfId="23593" xr:uid="{00000000-0005-0000-0000-0000335C0000}"/>
    <cellStyle name="Normal 3 5 2 4 3 4 3" xfId="23594" xr:uid="{00000000-0005-0000-0000-0000345C0000}"/>
    <cellStyle name="Normal 3 5 2 4 3 4 4" xfId="23595" xr:uid="{00000000-0005-0000-0000-0000355C0000}"/>
    <cellStyle name="Normal 3 5 2 4 3 5" xfId="23596" xr:uid="{00000000-0005-0000-0000-0000365C0000}"/>
    <cellStyle name="Normal 3 5 2 4 3 5 2" xfId="23597" xr:uid="{00000000-0005-0000-0000-0000375C0000}"/>
    <cellStyle name="Normal 3 5 2 4 3 5 3" xfId="23598" xr:uid="{00000000-0005-0000-0000-0000385C0000}"/>
    <cellStyle name="Normal 3 5 2 4 3 6" xfId="23599" xr:uid="{00000000-0005-0000-0000-0000395C0000}"/>
    <cellStyle name="Normal 3 5 2 4 3 6 2" xfId="23600" xr:uid="{00000000-0005-0000-0000-00003A5C0000}"/>
    <cellStyle name="Normal 3 5 2 4 3 6 3" xfId="23601" xr:uid="{00000000-0005-0000-0000-00003B5C0000}"/>
    <cellStyle name="Normal 3 5 2 4 3 7" xfId="23602" xr:uid="{00000000-0005-0000-0000-00003C5C0000}"/>
    <cellStyle name="Normal 3 5 2 4 3 8" xfId="23603" xr:uid="{00000000-0005-0000-0000-00003D5C0000}"/>
    <cellStyle name="Normal 3 5 2 4 3 9" xfId="23604" xr:uid="{00000000-0005-0000-0000-00003E5C0000}"/>
    <cellStyle name="Normal 3 5 2 4 4" xfId="23605" xr:uid="{00000000-0005-0000-0000-00003F5C0000}"/>
    <cellStyle name="Normal 3 5 2 4 4 2" xfId="23606" xr:uid="{00000000-0005-0000-0000-0000405C0000}"/>
    <cellStyle name="Normal 3 5 2 4 4 2 2" xfId="23607" xr:uid="{00000000-0005-0000-0000-0000415C0000}"/>
    <cellStyle name="Normal 3 5 2 4 4 2 3" xfId="23608" xr:uid="{00000000-0005-0000-0000-0000425C0000}"/>
    <cellStyle name="Normal 3 5 2 4 4 3" xfId="23609" xr:uid="{00000000-0005-0000-0000-0000435C0000}"/>
    <cellStyle name="Normal 3 5 2 4 4 4" xfId="23610" xr:uid="{00000000-0005-0000-0000-0000445C0000}"/>
    <cellStyle name="Normal 3 5 2 4 5" xfId="23611" xr:uid="{00000000-0005-0000-0000-0000455C0000}"/>
    <cellStyle name="Normal 3 5 2 4 5 2" xfId="23612" xr:uid="{00000000-0005-0000-0000-0000465C0000}"/>
    <cellStyle name="Normal 3 5 2 4 5 2 2" xfId="23613" xr:uid="{00000000-0005-0000-0000-0000475C0000}"/>
    <cellStyle name="Normal 3 5 2 4 5 2 3" xfId="23614" xr:uid="{00000000-0005-0000-0000-0000485C0000}"/>
    <cellStyle name="Normal 3 5 2 4 5 3" xfId="23615" xr:uid="{00000000-0005-0000-0000-0000495C0000}"/>
    <cellStyle name="Normal 3 5 2 4 5 4" xfId="23616" xr:uid="{00000000-0005-0000-0000-00004A5C0000}"/>
    <cellStyle name="Normal 3 5 2 4 6" xfId="23617" xr:uid="{00000000-0005-0000-0000-00004B5C0000}"/>
    <cellStyle name="Normal 3 5 2 4 6 2" xfId="23618" xr:uid="{00000000-0005-0000-0000-00004C5C0000}"/>
    <cellStyle name="Normal 3 5 2 4 6 2 2" xfId="23619" xr:uid="{00000000-0005-0000-0000-00004D5C0000}"/>
    <cellStyle name="Normal 3 5 2 4 6 2 3" xfId="23620" xr:uid="{00000000-0005-0000-0000-00004E5C0000}"/>
    <cellStyle name="Normal 3 5 2 4 6 3" xfId="23621" xr:uid="{00000000-0005-0000-0000-00004F5C0000}"/>
    <cellStyle name="Normal 3 5 2 4 6 4" xfId="23622" xr:uid="{00000000-0005-0000-0000-0000505C0000}"/>
    <cellStyle name="Normal 3 5 2 4 7" xfId="23623" xr:uid="{00000000-0005-0000-0000-0000515C0000}"/>
    <cellStyle name="Normal 3 5 2 4 7 2" xfId="23624" xr:uid="{00000000-0005-0000-0000-0000525C0000}"/>
    <cellStyle name="Normal 3 5 2 4 7 3" xfId="23625" xr:uid="{00000000-0005-0000-0000-0000535C0000}"/>
    <cellStyle name="Normal 3 5 2 4 8" xfId="23626" xr:uid="{00000000-0005-0000-0000-0000545C0000}"/>
    <cellStyle name="Normal 3 5 2 4 8 2" xfId="23627" xr:uid="{00000000-0005-0000-0000-0000555C0000}"/>
    <cellStyle name="Normal 3 5 2 4 8 3" xfId="23628" xr:uid="{00000000-0005-0000-0000-0000565C0000}"/>
    <cellStyle name="Normal 3 5 2 4 9" xfId="23629" xr:uid="{00000000-0005-0000-0000-0000575C0000}"/>
    <cellStyle name="Normal 3 5 2 5" xfId="23630" xr:uid="{00000000-0005-0000-0000-0000585C0000}"/>
    <cellStyle name="Normal 3 5 2 5 10" xfId="23631" xr:uid="{00000000-0005-0000-0000-0000595C0000}"/>
    <cellStyle name="Normal 3 5 2 5 11" xfId="23632" xr:uid="{00000000-0005-0000-0000-00005A5C0000}"/>
    <cellStyle name="Normal 3 5 2 5 2" xfId="23633" xr:uid="{00000000-0005-0000-0000-00005B5C0000}"/>
    <cellStyle name="Normal 3 5 2 5 2 10" xfId="23634" xr:uid="{00000000-0005-0000-0000-00005C5C0000}"/>
    <cellStyle name="Normal 3 5 2 5 2 2" xfId="23635" xr:uid="{00000000-0005-0000-0000-00005D5C0000}"/>
    <cellStyle name="Normal 3 5 2 5 2 2 2" xfId="23636" xr:uid="{00000000-0005-0000-0000-00005E5C0000}"/>
    <cellStyle name="Normal 3 5 2 5 2 2 2 2" xfId="23637" xr:uid="{00000000-0005-0000-0000-00005F5C0000}"/>
    <cellStyle name="Normal 3 5 2 5 2 2 2 3" xfId="23638" xr:uid="{00000000-0005-0000-0000-0000605C0000}"/>
    <cellStyle name="Normal 3 5 2 5 2 2 3" xfId="23639" xr:uid="{00000000-0005-0000-0000-0000615C0000}"/>
    <cellStyle name="Normal 3 5 2 5 2 2 4" xfId="23640" xr:uid="{00000000-0005-0000-0000-0000625C0000}"/>
    <cellStyle name="Normal 3 5 2 5 2 3" xfId="23641" xr:uid="{00000000-0005-0000-0000-0000635C0000}"/>
    <cellStyle name="Normal 3 5 2 5 2 3 2" xfId="23642" xr:uid="{00000000-0005-0000-0000-0000645C0000}"/>
    <cellStyle name="Normal 3 5 2 5 2 3 2 2" xfId="23643" xr:uid="{00000000-0005-0000-0000-0000655C0000}"/>
    <cellStyle name="Normal 3 5 2 5 2 3 2 3" xfId="23644" xr:uid="{00000000-0005-0000-0000-0000665C0000}"/>
    <cellStyle name="Normal 3 5 2 5 2 3 3" xfId="23645" xr:uid="{00000000-0005-0000-0000-0000675C0000}"/>
    <cellStyle name="Normal 3 5 2 5 2 3 4" xfId="23646" xr:uid="{00000000-0005-0000-0000-0000685C0000}"/>
    <cellStyle name="Normal 3 5 2 5 2 4" xfId="23647" xr:uid="{00000000-0005-0000-0000-0000695C0000}"/>
    <cellStyle name="Normal 3 5 2 5 2 4 2" xfId="23648" xr:uid="{00000000-0005-0000-0000-00006A5C0000}"/>
    <cellStyle name="Normal 3 5 2 5 2 4 2 2" xfId="23649" xr:uid="{00000000-0005-0000-0000-00006B5C0000}"/>
    <cellStyle name="Normal 3 5 2 5 2 4 2 3" xfId="23650" xr:uid="{00000000-0005-0000-0000-00006C5C0000}"/>
    <cellStyle name="Normal 3 5 2 5 2 4 3" xfId="23651" xr:uid="{00000000-0005-0000-0000-00006D5C0000}"/>
    <cellStyle name="Normal 3 5 2 5 2 4 4" xfId="23652" xr:uid="{00000000-0005-0000-0000-00006E5C0000}"/>
    <cellStyle name="Normal 3 5 2 5 2 5" xfId="23653" xr:uid="{00000000-0005-0000-0000-00006F5C0000}"/>
    <cellStyle name="Normal 3 5 2 5 2 5 2" xfId="23654" xr:uid="{00000000-0005-0000-0000-0000705C0000}"/>
    <cellStyle name="Normal 3 5 2 5 2 5 2 2" xfId="23655" xr:uid="{00000000-0005-0000-0000-0000715C0000}"/>
    <cellStyle name="Normal 3 5 2 5 2 5 2 3" xfId="23656" xr:uid="{00000000-0005-0000-0000-0000725C0000}"/>
    <cellStyle name="Normal 3 5 2 5 2 5 3" xfId="23657" xr:uid="{00000000-0005-0000-0000-0000735C0000}"/>
    <cellStyle name="Normal 3 5 2 5 2 5 4" xfId="23658" xr:uid="{00000000-0005-0000-0000-0000745C0000}"/>
    <cellStyle name="Normal 3 5 2 5 2 6" xfId="23659" xr:uid="{00000000-0005-0000-0000-0000755C0000}"/>
    <cellStyle name="Normal 3 5 2 5 2 6 2" xfId="23660" xr:uid="{00000000-0005-0000-0000-0000765C0000}"/>
    <cellStyle name="Normal 3 5 2 5 2 6 3" xfId="23661" xr:uid="{00000000-0005-0000-0000-0000775C0000}"/>
    <cellStyle name="Normal 3 5 2 5 2 7" xfId="23662" xr:uid="{00000000-0005-0000-0000-0000785C0000}"/>
    <cellStyle name="Normal 3 5 2 5 2 7 2" xfId="23663" xr:uid="{00000000-0005-0000-0000-0000795C0000}"/>
    <cellStyle name="Normal 3 5 2 5 2 7 3" xfId="23664" xr:uid="{00000000-0005-0000-0000-00007A5C0000}"/>
    <cellStyle name="Normal 3 5 2 5 2 8" xfId="23665" xr:uid="{00000000-0005-0000-0000-00007B5C0000}"/>
    <cellStyle name="Normal 3 5 2 5 2 9" xfId="23666" xr:uid="{00000000-0005-0000-0000-00007C5C0000}"/>
    <cellStyle name="Normal 3 5 2 5 3" xfId="23667" xr:uid="{00000000-0005-0000-0000-00007D5C0000}"/>
    <cellStyle name="Normal 3 5 2 5 3 2" xfId="23668" xr:uid="{00000000-0005-0000-0000-00007E5C0000}"/>
    <cellStyle name="Normal 3 5 2 5 3 2 2" xfId="23669" xr:uid="{00000000-0005-0000-0000-00007F5C0000}"/>
    <cellStyle name="Normal 3 5 2 5 3 2 2 2" xfId="23670" xr:uid="{00000000-0005-0000-0000-0000805C0000}"/>
    <cellStyle name="Normal 3 5 2 5 3 2 2 3" xfId="23671" xr:uid="{00000000-0005-0000-0000-0000815C0000}"/>
    <cellStyle name="Normal 3 5 2 5 3 2 3" xfId="23672" xr:uid="{00000000-0005-0000-0000-0000825C0000}"/>
    <cellStyle name="Normal 3 5 2 5 3 2 4" xfId="23673" xr:uid="{00000000-0005-0000-0000-0000835C0000}"/>
    <cellStyle name="Normal 3 5 2 5 3 3" xfId="23674" xr:uid="{00000000-0005-0000-0000-0000845C0000}"/>
    <cellStyle name="Normal 3 5 2 5 3 3 2" xfId="23675" xr:uid="{00000000-0005-0000-0000-0000855C0000}"/>
    <cellStyle name="Normal 3 5 2 5 3 3 2 2" xfId="23676" xr:uid="{00000000-0005-0000-0000-0000865C0000}"/>
    <cellStyle name="Normal 3 5 2 5 3 3 2 3" xfId="23677" xr:uid="{00000000-0005-0000-0000-0000875C0000}"/>
    <cellStyle name="Normal 3 5 2 5 3 3 3" xfId="23678" xr:uid="{00000000-0005-0000-0000-0000885C0000}"/>
    <cellStyle name="Normal 3 5 2 5 3 3 4" xfId="23679" xr:uid="{00000000-0005-0000-0000-0000895C0000}"/>
    <cellStyle name="Normal 3 5 2 5 3 4" xfId="23680" xr:uid="{00000000-0005-0000-0000-00008A5C0000}"/>
    <cellStyle name="Normal 3 5 2 5 3 4 2" xfId="23681" xr:uid="{00000000-0005-0000-0000-00008B5C0000}"/>
    <cellStyle name="Normal 3 5 2 5 3 4 2 2" xfId="23682" xr:uid="{00000000-0005-0000-0000-00008C5C0000}"/>
    <cellStyle name="Normal 3 5 2 5 3 4 2 3" xfId="23683" xr:uid="{00000000-0005-0000-0000-00008D5C0000}"/>
    <cellStyle name="Normal 3 5 2 5 3 4 3" xfId="23684" xr:uid="{00000000-0005-0000-0000-00008E5C0000}"/>
    <cellStyle name="Normal 3 5 2 5 3 4 4" xfId="23685" xr:uid="{00000000-0005-0000-0000-00008F5C0000}"/>
    <cellStyle name="Normal 3 5 2 5 3 5" xfId="23686" xr:uid="{00000000-0005-0000-0000-0000905C0000}"/>
    <cellStyle name="Normal 3 5 2 5 3 5 2" xfId="23687" xr:uid="{00000000-0005-0000-0000-0000915C0000}"/>
    <cellStyle name="Normal 3 5 2 5 3 5 3" xfId="23688" xr:uid="{00000000-0005-0000-0000-0000925C0000}"/>
    <cellStyle name="Normal 3 5 2 5 3 6" xfId="23689" xr:uid="{00000000-0005-0000-0000-0000935C0000}"/>
    <cellStyle name="Normal 3 5 2 5 3 6 2" xfId="23690" xr:uid="{00000000-0005-0000-0000-0000945C0000}"/>
    <cellStyle name="Normal 3 5 2 5 3 6 3" xfId="23691" xr:uid="{00000000-0005-0000-0000-0000955C0000}"/>
    <cellStyle name="Normal 3 5 2 5 3 7" xfId="23692" xr:uid="{00000000-0005-0000-0000-0000965C0000}"/>
    <cellStyle name="Normal 3 5 2 5 3 8" xfId="23693" xr:uid="{00000000-0005-0000-0000-0000975C0000}"/>
    <cellStyle name="Normal 3 5 2 5 3 9" xfId="23694" xr:uid="{00000000-0005-0000-0000-0000985C0000}"/>
    <cellStyle name="Normal 3 5 2 5 4" xfId="23695" xr:uid="{00000000-0005-0000-0000-0000995C0000}"/>
    <cellStyle name="Normal 3 5 2 5 4 2" xfId="23696" xr:uid="{00000000-0005-0000-0000-00009A5C0000}"/>
    <cellStyle name="Normal 3 5 2 5 4 2 2" xfId="23697" xr:uid="{00000000-0005-0000-0000-00009B5C0000}"/>
    <cellStyle name="Normal 3 5 2 5 4 2 3" xfId="23698" xr:uid="{00000000-0005-0000-0000-00009C5C0000}"/>
    <cellStyle name="Normal 3 5 2 5 4 3" xfId="23699" xr:uid="{00000000-0005-0000-0000-00009D5C0000}"/>
    <cellStyle name="Normal 3 5 2 5 4 4" xfId="23700" xr:uid="{00000000-0005-0000-0000-00009E5C0000}"/>
    <cellStyle name="Normal 3 5 2 5 5" xfId="23701" xr:uid="{00000000-0005-0000-0000-00009F5C0000}"/>
    <cellStyle name="Normal 3 5 2 5 5 2" xfId="23702" xr:uid="{00000000-0005-0000-0000-0000A05C0000}"/>
    <cellStyle name="Normal 3 5 2 5 5 2 2" xfId="23703" xr:uid="{00000000-0005-0000-0000-0000A15C0000}"/>
    <cellStyle name="Normal 3 5 2 5 5 2 3" xfId="23704" xr:uid="{00000000-0005-0000-0000-0000A25C0000}"/>
    <cellStyle name="Normal 3 5 2 5 5 3" xfId="23705" xr:uid="{00000000-0005-0000-0000-0000A35C0000}"/>
    <cellStyle name="Normal 3 5 2 5 5 4" xfId="23706" xr:uid="{00000000-0005-0000-0000-0000A45C0000}"/>
    <cellStyle name="Normal 3 5 2 5 6" xfId="23707" xr:uid="{00000000-0005-0000-0000-0000A55C0000}"/>
    <cellStyle name="Normal 3 5 2 5 6 2" xfId="23708" xr:uid="{00000000-0005-0000-0000-0000A65C0000}"/>
    <cellStyle name="Normal 3 5 2 5 6 2 2" xfId="23709" xr:uid="{00000000-0005-0000-0000-0000A75C0000}"/>
    <cellStyle name="Normal 3 5 2 5 6 2 3" xfId="23710" xr:uid="{00000000-0005-0000-0000-0000A85C0000}"/>
    <cellStyle name="Normal 3 5 2 5 6 3" xfId="23711" xr:uid="{00000000-0005-0000-0000-0000A95C0000}"/>
    <cellStyle name="Normal 3 5 2 5 6 4" xfId="23712" xr:uid="{00000000-0005-0000-0000-0000AA5C0000}"/>
    <cellStyle name="Normal 3 5 2 5 7" xfId="23713" xr:uid="{00000000-0005-0000-0000-0000AB5C0000}"/>
    <cellStyle name="Normal 3 5 2 5 7 2" xfId="23714" xr:uid="{00000000-0005-0000-0000-0000AC5C0000}"/>
    <cellStyle name="Normal 3 5 2 5 7 3" xfId="23715" xr:uid="{00000000-0005-0000-0000-0000AD5C0000}"/>
    <cellStyle name="Normal 3 5 2 5 8" xfId="23716" xr:uid="{00000000-0005-0000-0000-0000AE5C0000}"/>
    <cellStyle name="Normal 3 5 2 5 8 2" xfId="23717" xr:uid="{00000000-0005-0000-0000-0000AF5C0000}"/>
    <cellStyle name="Normal 3 5 2 5 8 3" xfId="23718" xr:uid="{00000000-0005-0000-0000-0000B05C0000}"/>
    <cellStyle name="Normal 3 5 2 5 9" xfId="23719" xr:uid="{00000000-0005-0000-0000-0000B15C0000}"/>
    <cellStyle name="Normal 3 5 2 6" xfId="23720" xr:uid="{00000000-0005-0000-0000-0000B25C0000}"/>
    <cellStyle name="Normal 3 5 2 6 10" xfId="23721" xr:uid="{00000000-0005-0000-0000-0000B35C0000}"/>
    <cellStyle name="Normal 3 5 2 6 2" xfId="23722" xr:uid="{00000000-0005-0000-0000-0000B45C0000}"/>
    <cellStyle name="Normal 3 5 2 6 2 2" xfId="23723" xr:uid="{00000000-0005-0000-0000-0000B55C0000}"/>
    <cellStyle name="Normal 3 5 2 6 2 2 2" xfId="23724" xr:uid="{00000000-0005-0000-0000-0000B65C0000}"/>
    <cellStyle name="Normal 3 5 2 6 2 2 3" xfId="23725" xr:uid="{00000000-0005-0000-0000-0000B75C0000}"/>
    <cellStyle name="Normal 3 5 2 6 2 3" xfId="23726" xr:uid="{00000000-0005-0000-0000-0000B85C0000}"/>
    <cellStyle name="Normal 3 5 2 6 2 4" xfId="23727" xr:uid="{00000000-0005-0000-0000-0000B95C0000}"/>
    <cellStyle name="Normal 3 5 2 6 3" xfId="23728" xr:uid="{00000000-0005-0000-0000-0000BA5C0000}"/>
    <cellStyle name="Normal 3 5 2 6 3 2" xfId="23729" xr:uid="{00000000-0005-0000-0000-0000BB5C0000}"/>
    <cellStyle name="Normal 3 5 2 6 3 2 2" xfId="23730" xr:uid="{00000000-0005-0000-0000-0000BC5C0000}"/>
    <cellStyle name="Normal 3 5 2 6 3 2 3" xfId="23731" xr:uid="{00000000-0005-0000-0000-0000BD5C0000}"/>
    <cellStyle name="Normal 3 5 2 6 3 3" xfId="23732" xr:uid="{00000000-0005-0000-0000-0000BE5C0000}"/>
    <cellStyle name="Normal 3 5 2 6 3 4" xfId="23733" xr:uid="{00000000-0005-0000-0000-0000BF5C0000}"/>
    <cellStyle name="Normal 3 5 2 6 4" xfId="23734" xr:uid="{00000000-0005-0000-0000-0000C05C0000}"/>
    <cellStyle name="Normal 3 5 2 6 4 2" xfId="23735" xr:uid="{00000000-0005-0000-0000-0000C15C0000}"/>
    <cellStyle name="Normal 3 5 2 6 4 2 2" xfId="23736" xr:uid="{00000000-0005-0000-0000-0000C25C0000}"/>
    <cellStyle name="Normal 3 5 2 6 4 2 3" xfId="23737" xr:uid="{00000000-0005-0000-0000-0000C35C0000}"/>
    <cellStyle name="Normal 3 5 2 6 4 3" xfId="23738" xr:uid="{00000000-0005-0000-0000-0000C45C0000}"/>
    <cellStyle name="Normal 3 5 2 6 4 4" xfId="23739" xr:uid="{00000000-0005-0000-0000-0000C55C0000}"/>
    <cellStyle name="Normal 3 5 2 6 5" xfId="23740" xr:uid="{00000000-0005-0000-0000-0000C65C0000}"/>
    <cellStyle name="Normal 3 5 2 6 5 2" xfId="23741" xr:uid="{00000000-0005-0000-0000-0000C75C0000}"/>
    <cellStyle name="Normal 3 5 2 6 5 2 2" xfId="23742" xr:uid="{00000000-0005-0000-0000-0000C85C0000}"/>
    <cellStyle name="Normal 3 5 2 6 5 2 3" xfId="23743" xr:uid="{00000000-0005-0000-0000-0000C95C0000}"/>
    <cellStyle name="Normal 3 5 2 6 5 3" xfId="23744" xr:uid="{00000000-0005-0000-0000-0000CA5C0000}"/>
    <cellStyle name="Normal 3 5 2 6 5 4" xfId="23745" xr:uid="{00000000-0005-0000-0000-0000CB5C0000}"/>
    <cellStyle name="Normal 3 5 2 6 6" xfId="23746" xr:uid="{00000000-0005-0000-0000-0000CC5C0000}"/>
    <cellStyle name="Normal 3 5 2 6 6 2" xfId="23747" xr:uid="{00000000-0005-0000-0000-0000CD5C0000}"/>
    <cellStyle name="Normal 3 5 2 6 6 3" xfId="23748" xr:uid="{00000000-0005-0000-0000-0000CE5C0000}"/>
    <cellStyle name="Normal 3 5 2 6 7" xfId="23749" xr:uid="{00000000-0005-0000-0000-0000CF5C0000}"/>
    <cellStyle name="Normal 3 5 2 6 7 2" xfId="23750" xr:uid="{00000000-0005-0000-0000-0000D05C0000}"/>
    <cellStyle name="Normal 3 5 2 6 7 3" xfId="23751" xr:uid="{00000000-0005-0000-0000-0000D15C0000}"/>
    <cellStyle name="Normal 3 5 2 6 8" xfId="23752" xr:uid="{00000000-0005-0000-0000-0000D25C0000}"/>
    <cellStyle name="Normal 3 5 2 6 9" xfId="23753" xr:uid="{00000000-0005-0000-0000-0000D35C0000}"/>
    <cellStyle name="Normal 3 5 2 7" xfId="23754" xr:uid="{00000000-0005-0000-0000-0000D45C0000}"/>
    <cellStyle name="Normal 3 5 2 7 2" xfId="23755" xr:uid="{00000000-0005-0000-0000-0000D55C0000}"/>
    <cellStyle name="Normal 3 5 2 7 2 2" xfId="23756" xr:uid="{00000000-0005-0000-0000-0000D65C0000}"/>
    <cellStyle name="Normal 3 5 2 7 2 2 2" xfId="23757" xr:uid="{00000000-0005-0000-0000-0000D75C0000}"/>
    <cellStyle name="Normal 3 5 2 7 2 2 3" xfId="23758" xr:uid="{00000000-0005-0000-0000-0000D85C0000}"/>
    <cellStyle name="Normal 3 5 2 7 2 3" xfId="23759" xr:uid="{00000000-0005-0000-0000-0000D95C0000}"/>
    <cellStyle name="Normal 3 5 2 7 2 4" xfId="23760" xr:uid="{00000000-0005-0000-0000-0000DA5C0000}"/>
    <cellStyle name="Normal 3 5 2 7 3" xfId="23761" xr:uid="{00000000-0005-0000-0000-0000DB5C0000}"/>
    <cellStyle name="Normal 3 5 2 7 3 2" xfId="23762" xr:uid="{00000000-0005-0000-0000-0000DC5C0000}"/>
    <cellStyle name="Normal 3 5 2 7 3 2 2" xfId="23763" xr:uid="{00000000-0005-0000-0000-0000DD5C0000}"/>
    <cellStyle name="Normal 3 5 2 7 3 2 3" xfId="23764" xr:uid="{00000000-0005-0000-0000-0000DE5C0000}"/>
    <cellStyle name="Normal 3 5 2 7 3 3" xfId="23765" xr:uid="{00000000-0005-0000-0000-0000DF5C0000}"/>
    <cellStyle name="Normal 3 5 2 7 3 4" xfId="23766" xr:uid="{00000000-0005-0000-0000-0000E05C0000}"/>
    <cellStyle name="Normal 3 5 2 7 4" xfId="23767" xr:uid="{00000000-0005-0000-0000-0000E15C0000}"/>
    <cellStyle name="Normal 3 5 2 7 4 2" xfId="23768" xr:uid="{00000000-0005-0000-0000-0000E25C0000}"/>
    <cellStyle name="Normal 3 5 2 7 4 2 2" xfId="23769" xr:uid="{00000000-0005-0000-0000-0000E35C0000}"/>
    <cellStyle name="Normal 3 5 2 7 4 2 3" xfId="23770" xr:uid="{00000000-0005-0000-0000-0000E45C0000}"/>
    <cellStyle name="Normal 3 5 2 7 4 3" xfId="23771" xr:uid="{00000000-0005-0000-0000-0000E55C0000}"/>
    <cellStyle name="Normal 3 5 2 7 4 4" xfId="23772" xr:uid="{00000000-0005-0000-0000-0000E65C0000}"/>
    <cellStyle name="Normal 3 5 2 7 5" xfId="23773" xr:uid="{00000000-0005-0000-0000-0000E75C0000}"/>
    <cellStyle name="Normal 3 5 2 7 5 2" xfId="23774" xr:uid="{00000000-0005-0000-0000-0000E85C0000}"/>
    <cellStyle name="Normal 3 5 2 7 5 3" xfId="23775" xr:uid="{00000000-0005-0000-0000-0000E95C0000}"/>
    <cellStyle name="Normal 3 5 2 7 6" xfId="23776" xr:uid="{00000000-0005-0000-0000-0000EA5C0000}"/>
    <cellStyle name="Normal 3 5 2 7 6 2" xfId="23777" xr:uid="{00000000-0005-0000-0000-0000EB5C0000}"/>
    <cellStyle name="Normal 3 5 2 7 6 3" xfId="23778" xr:uid="{00000000-0005-0000-0000-0000EC5C0000}"/>
    <cellStyle name="Normal 3 5 2 7 7" xfId="23779" xr:uid="{00000000-0005-0000-0000-0000ED5C0000}"/>
    <cellStyle name="Normal 3 5 2 7 8" xfId="23780" xr:uid="{00000000-0005-0000-0000-0000EE5C0000}"/>
    <cellStyle name="Normal 3 5 2 7 9" xfId="23781" xr:uid="{00000000-0005-0000-0000-0000EF5C0000}"/>
    <cellStyle name="Normal 3 5 2 8" xfId="23782" xr:uid="{00000000-0005-0000-0000-0000F05C0000}"/>
    <cellStyle name="Normal 3 5 2 8 2" xfId="23783" xr:uid="{00000000-0005-0000-0000-0000F15C0000}"/>
    <cellStyle name="Normal 3 5 2 8 2 2" xfId="23784" xr:uid="{00000000-0005-0000-0000-0000F25C0000}"/>
    <cellStyle name="Normal 3 5 2 8 2 3" xfId="23785" xr:uid="{00000000-0005-0000-0000-0000F35C0000}"/>
    <cellStyle name="Normal 3 5 2 8 3" xfId="23786" xr:uid="{00000000-0005-0000-0000-0000F45C0000}"/>
    <cellStyle name="Normal 3 5 2 8 4" xfId="23787" xr:uid="{00000000-0005-0000-0000-0000F55C0000}"/>
    <cellStyle name="Normal 3 5 2 9" xfId="23788" xr:uid="{00000000-0005-0000-0000-0000F65C0000}"/>
    <cellStyle name="Normal 3 5 2 9 2" xfId="23789" xr:uid="{00000000-0005-0000-0000-0000F75C0000}"/>
    <cellStyle name="Normal 3 5 2 9 2 2" xfId="23790" xr:uid="{00000000-0005-0000-0000-0000F85C0000}"/>
    <cellStyle name="Normal 3 5 2 9 2 3" xfId="23791" xr:uid="{00000000-0005-0000-0000-0000F95C0000}"/>
    <cellStyle name="Normal 3 5 2 9 3" xfId="23792" xr:uid="{00000000-0005-0000-0000-0000FA5C0000}"/>
    <cellStyle name="Normal 3 5 2 9 4" xfId="23793" xr:uid="{00000000-0005-0000-0000-0000FB5C0000}"/>
    <cellStyle name="Normal 3 5 3" xfId="23794" xr:uid="{00000000-0005-0000-0000-0000FC5C0000}"/>
    <cellStyle name="Normal 3 5 3 10" xfId="23795" xr:uid="{00000000-0005-0000-0000-0000FD5C0000}"/>
    <cellStyle name="Normal 3 5 3 10 2" xfId="23796" xr:uid="{00000000-0005-0000-0000-0000FE5C0000}"/>
    <cellStyle name="Normal 3 5 3 10 3" xfId="23797" xr:uid="{00000000-0005-0000-0000-0000FF5C0000}"/>
    <cellStyle name="Normal 3 5 3 11" xfId="23798" xr:uid="{00000000-0005-0000-0000-0000005D0000}"/>
    <cellStyle name="Normal 3 5 3 11 2" xfId="23799" xr:uid="{00000000-0005-0000-0000-0000015D0000}"/>
    <cellStyle name="Normal 3 5 3 11 3" xfId="23800" xr:uid="{00000000-0005-0000-0000-0000025D0000}"/>
    <cellStyle name="Normal 3 5 3 12" xfId="23801" xr:uid="{00000000-0005-0000-0000-0000035D0000}"/>
    <cellStyle name="Normal 3 5 3 13" xfId="23802" xr:uid="{00000000-0005-0000-0000-0000045D0000}"/>
    <cellStyle name="Normal 3 5 3 14" xfId="23803" xr:uid="{00000000-0005-0000-0000-0000055D0000}"/>
    <cellStyle name="Normal 3 5 3 2" xfId="23804" xr:uid="{00000000-0005-0000-0000-0000065D0000}"/>
    <cellStyle name="Normal 3 5 3 2 10" xfId="23805" xr:uid="{00000000-0005-0000-0000-0000075D0000}"/>
    <cellStyle name="Normal 3 5 3 2 10 2" xfId="23806" xr:uid="{00000000-0005-0000-0000-0000085D0000}"/>
    <cellStyle name="Normal 3 5 3 2 10 3" xfId="23807" xr:uid="{00000000-0005-0000-0000-0000095D0000}"/>
    <cellStyle name="Normal 3 5 3 2 11" xfId="23808" xr:uid="{00000000-0005-0000-0000-00000A5D0000}"/>
    <cellStyle name="Normal 3 5 3 2 12" xfId="23809" xr:uid="{00000000-0005-0000-0000-00000B5D0000}"/>
    <cellStyle name="Normal 3 5 3 2 13" xfId="23810" xr:uid="{00000000-0005-0000-0000-00000C5D0000}"/>
    <cellStyle name="Normal 3 5 3 2 2" xfId="23811" xr:uid="{00000000-0005-0000-0000-00000D5D0000}"/>
    <cellStyle name="Normal 3 5 3 2 2 10" xfId="23812" xr:uid="{00000000-0005-0000-0000-00000E5D0000}"/>
    <cellStyle name="Normal 3 5 3 2 2 11" xfId="23813" xr:uid="{00000000-0005-0000-0000-00000F5D0000}"/>
    <cellStyle name="Normal 3 5 3 2 2 2" xfId="23814" xr:uid="{00000000-0005-0000-0000-0000105D0000}"/>
    <cellStyle name="Normal 3 5 3 2 2 2 10" xfId="23815" xr:uid="{00000000-0005-0000-0000-0000115D0000}"/>
    <cellStyle name="Normal 3 5 3 2 2 2 2" xfId="23816" xr:uid="{00000000-0005-0000-0000-0000125D0000}"/>
    <cellStyle name="Normal 3 5 3 2 2 2 2 2" xfId="23817" xr:uid="{00000000-0005-0000-0000-0000135D0000}"/>
    <cellStyle name="Normal 3 5 3 2 2 2 2 2 2" xfId="23818" xr:uid="{00000000-0005-0000-0000-0000145D0000}"/>
    <cellStyle name="Normal 3 5 3 2 2 2 2 2 3" xfId="23819" xr:uid="{00000000-0005-0000-0000-0000155D0000}"/>
    <cellStyle name="Normal 3 5 3 2 2 2 2 3" xfId="23820" xr:uid="{00000000-0005-0000-0000-0000165D0000}"/>
    <cellStyle name="Normal 3 5 3 2 2 2 2 4" xfId="23821" xr:uid="{00000000-0005-0000-0000-0000175D0000}"/>
    <cellStyle name="Normal 3 5 3 2 2 2 3" xfId="23822" xr:uid="{00000000-0005-0000-0000-0000185D0000}"/>
    <cellStyle name="Normal 3 5 3 2 2 2 3 2" xfId="23823" xr:uid="{00000000-0005-0000-0000-0000195D0000}"/>
    <cellStyle name="Normal 3 5 3 2 2 2 3 2 2" xfId="23824" xr:uid="{00000000-0005-0000-0000-00001A5D0000}"/>
    <cellStyle name="Normal 3 5 3 2 2 2 3 2 3" xfId="23825" xr:uid="{00000000-0005-0000-0000-00001B5D0000}"/>
    <cellStyle name="Normal 3 5 3 2 2 2 3 3" xfId="23826" xr:uid="{00000000-0005-0000-0000-00001C5D0000}"/>
    <cellStyle name="Normal 3 5 3 2 2 2 3 4" xfId="23827" xr:uid="{00000000-0005-0000-0000-00001D5D0000}"/>
    <cellStyle name="Normal 3 5 3 2 2 2 4" xfId="23828" xr:uid="{00000000-0005-0000-0000-00001E5D0000}"/>
    <cellStyle name="Normal 3 5 3 2 2 2 4 2" xfId="23829" xr:uid="{00000000-0005-0000-0000-00001F5D0000}"/>
    <cellStyle name="Normal 3 5 3 2 2 2 4 2 2" xfId="23830" xr:uid="{00000000-0005-0000-0000-0000205D0000}"/>
    <cellStyle name="Normal 3 5 3 2 2 2 4 2 3" xfId="23831" xr:uid="{00000000-0005-0000-0000-0000215D0000}"/>
    <cellStyle name="Normal 3 5 3 2 2 2 4 3" xfId="23832" xr:uid="{00000000-0005-0000-0000-0000225D0000}"/>
    <cellStyle name="Normal 3 5 3 2 2 2 4 4" xfId="23833" xr:uid="{00000000-0005-0000-0000-0000235D0000}"/>
    <cellStyle name="Normal 3 5 3 2 2 2 5" xfId="23834" xr:uid="{00000000-0005-0000-0000-0000245D0000}"/>
    <cellStyle name="Normal 3 5 3 2 2 2 5 2" xfId="23835" xr:uid="{00000000-0005-0000-0000-0000255D0000}"/>
    <cellStyle name="Normal 3 5 3 2 2 2 5 2 2" xfId="23836" xr:uid="{00000000-0005-0000-0000-0000265D0000}"/>
    <cellStyle name="Normal 3 5 3 2 2 2 5 2 3" xfId="23837" xr:uid="{00000000-0005-0000-0000-0000275D0000}"/>
    <cellStyle name="Normal 3 5 3 2 2 2 5 3" xfId="23838" xr:uid="{00000000-0005-0000-0000-0000285D0000}"/>
    <cellStyle name="Normal 3 5 3 2 2 2 5 4" xfId="23839" xr:uid="{00000000-0005-0000-0000-0000295D0000}"/>
    <cellStyle name="Normal 3 5 3 2 2 2 6" xfId="23840" xr:uid="{00000000-0005-0000-0000-00002A5D0000}"/>
    <cellStyle name="Normal 3 5 3 2 2 2 6 2" xfId="23841" xr:uid="{00000000-0005-0000-0000-00002B5D0000}"/>
    <cellStyle name="Normal 3 5 3 2 2 2 6 3" xfId="23842" xr:uid="{00000000-0005-0000-0000-00002C5D0000}"/>
    <cellStyle name="Normal 3 5 3 2 2 2 7" xfId="23843" xr:uid="{00000000-0005-0000-0000-00002D5D0000}"/>
    <cellStyle name="Normal 3 5 3 2 2 2 7 2" xfId="23844" xr:uid="{00000000-0005-0000-0000-00002E5D0000}"/>
    <cellStyle name="Normal 3 5 3 2 2 2 7 3" xfId="23845" xr:uid="{00000000-0005-0000-0000-00002F5D0000}"/>
    <cellStyle name="Normal 3 5 3 2 2 2 8" xfId="23846" xr:uid="{00000000-0005-0000-0000-0000305D0000}"/>
    <cellStyle name="Normal 3 5 3 2 2 2 9" xfId="23847" xr:uid="{00000000-0005-0000-0000-0000315D0000}"/>
    <cellStyle name="Normal 3 5 3 2 2 3" xfId="23848" xr:uid="{00000000-0005-0000-0000-0000325D0000}"/>
    <cellStyle name="Normal 3 5 3 2 2 3 2" xfId="23849" xr:uid="{00000000-0005-0000-0000-0000335D0000}"/>
    <cellStyle name="Normal 3 5 3 2 2 3 2 2" xfId="23850" xr:uid="{00000000-0005-0000-0000-0000345D0000}"/>
    <cellStyle name="Normal 3 5 3 2 2 3 2 2 2" xfId="23851" xr:uid="{00000000-0005-0000-0000-0000355D0000}"/>
    <cellStyle name="Normal 3 5 3 2 2 3 2 2 3" xfId="23852" xr:uid="{00000000-0005-0000-0000-0000365D0000}"/>
    <cellStyle name="Normal 3 5 3 2 2 3 2 3" xfId="23853" xr:uid="{00000000-0005-0000-0000-0000375D0000}"/>
    <cellStyle name="Normal 3 5 3 2 2 3 2 4" xfId="23854" xr:uid="{00000000-0005-0000-0000-0000385D0000}"/>
    <cellStyle name="Normal 3 5 3 2 2 3 3" xfId="23855" xr:uid="{00000000-0005-0000-0000-0000395D0000}"/>
    <cellStyle name="Normal 3 5 3 2 2 3 3 2" xfId="23856" xr:uid="{00000000-0005-0000-0000-00003A5D0000}"/>
    <cellStyle name="Normal 3 5 3 2 2 3 3 2 2" xfId="23857" xr:uid="{00000000-0005-0000-0000-00003B5D0000}"/>
    <cellStyle name="Normal 3 5 3 2 2 3 3 2 3" xfId="23858" xr:uid="{00000000-0005-0000-0000-00003C5D0000}"/>
    <cellStyle name="Normal 3 5 3 2 2 3 3 3" xfId="23859" xr:uid="{00000000-0005-0000-0000-00003D5D0000}"/>
    <cellStyle name="Normal 3 5 3 2 2 3 3 4" xfId="23860" xr:uid="{00000000-0005-0000-0000-00003E5D0000}"/>
    <cellStyle name="Normal 3 5 3 2 2 3 4" xfId="23861" xr:uid="{00000000-0005-0000-0000-00003F5D0000}"/>
    <cellStyle name="Normal 3 5 3 2 2 3 4 2" xfId="23862" xr:uid="{00000000-0005-0000-0000-0000405D0000}"/>
    <cellStyle name="Normal 3 5 3 2 2 3 4 2 2" xfId="23863" xr:uid="{00000000-0005-0000-0000-0000415D0000}"/>
    <cellStyle name="Normal 3 5 3 2 2 3 4 2 3" xfId="23864" xr:uid="{00000000-0005-0000-0000-0000425D0000}"/>
    <cellStyle name="Normal 3 5 3 2 2 3 4 3" xfId="23865" xr:uid="{00000000-0005-0000-0000-0000435D0000}"/>
    <cellStyle name="Normal 3 5 3 2 2 3 4 4" xfId="23866" xr:uid="{00000000-0005-0000-0000-0000445D0000}"/>
    <cellStyle name="Normal 3 5 3 2 2 3 5" xfId="23867" xr:uid="{00000000-0005-0000-0000-0000455D0000}"/>
    <cellStyle name="Normal 3 5 3 2 2 3 5 2" xfId="23868" xr:uid="{00000000-0005-0000-0000-0000465D0000}"/>
    <cellStyle name="Normal 3 5 3 2 2 3 5 3" xfId="23869" xr:uid="{00000000-0005-0000-0000-0000475D0000}"/>
    <cellStyle name="Normal 3 5 3 2 2 3 6" xfId="23870" xr:uid="{00000000-0005-0000-0000-0000485D0000}"/>
    <cellStyle name="Normal 3 5 3 2 2 3 6 2" xfId="23871" xr:uid="{00000000-0005-0000-0000-0000495D0000}"/>
    <cellStyle name="Normal 3 5 3 2 2 3 6 3" xfId="23872" xr:uid="{00000000-0005-0000-0000-00004A5D0000}"/>
    <cellStyle name="Normal 3 5 3 2 2 3 7" xfId="23873" xr:uid="{00000000-0005-0000-0000-00004B5D0000}"/>
    <cellStyle name="Normal 3 5 3 2 2 3 8" xfId="23874" xr:uid="{00000000-0005-0000-0000-00004C5D0000}"/>
    <cellStyle name="Normal 3 5 3 2 2 3 9" xfId="23875" xr:uid="{00000000-0005-0000-0000-00004D5D0000}"/>
    <cellStyle name="Normal 3 5 3 2 2 4" xfId="23876" xr:uid="{00000000-0005-0000-0000-00004E5D0000}"/>
    <cellStyle name="Normal 3 5 3 2 2 4 2" xfId="23877" xr:uid="{00000000-0005-0000-0000-00004F5D0000}"/>
    <cellStyle name="Normal 3 5 3 2 2 4 2 2" xfId="23878" xr:uid="{00000000-0005-0000-0000-0000505D0000}"/>
    <cellStyle name="Normal 3 5 3 2 2 4 2 3" xfId="23879" xr:uid="{00000000-0005-0000-0000-0000515D0000}"/>
    <cellStyle name="Normal 3 5 3 2 2 4 3" xfId="23880" xr:uid="{00000000-0005-0000-0000-0000525D0000}"/>
    <cellStyle name="Normal 3 5 3 2 2 4 4" xfId="23881" xr:uid="{00000000-0005-0000-0000-0000535D0000}"/>
    <cellStyle name="Normal 3 5 3 2 2 5" xfId="23882" xr:uid="{00000000-0005-0000-0000-0000545D0000}"/>
    <cellStyle name="Normal 3 5 3 2 2 5 2" xfId="23883" xr:uid="{00000000-0005-0000-0000-0000555D0000}"/>
    <cellStyle name="Normal 3 5 3 2 2 5 2 2" xfId="23884" xr:uid="{00000000-0005-0000-0000-0000565D0000}"/>
    <cellStyle name="Normal 3 5 3 2 2 5 2 3" xfId="23885" xr:uid="{00000000-0005-0000-0000-0000575D0000}"/>
    <cellStyle name="Normal 3 5 3 2 2 5 3" xfId="23886" xr:uid="{00000000-0005-0000-0000-0000585D0000}"/>
    <cellStyle name="Normal 3 5 3 2 2 5 4" xfId="23887" xr:uid="{00000000-0005-0000-0000-0000595D0000}"/>
    <cellStyle name="Normal 3 5 3 2 2 6" xfId="23888" xr:uid="{00000000-0005-0000-0000-00005A5D0000}"/>
    <cellStyle name="Normal 3 5 3 2 2 6 2" xfId="23889" xr:uid="{00000000-0005-0000-0000-00005B5D0000}"/>
    <cellStyle name="Normal 3 5 3 2 2 6 2 2" xfId="23890" xr:uid="{00000000-0005-0000-0000-00005C5D0000}"/>
    <cellStyle name="Normal 3 5 3 2 2 6 2 3" xfId="23891" xr:uid="{00000000-0005-0000-0000-00005D5D0000}"/>
    <cellStyle name="Normal 3 5 3 2 2 6 3" xfId="23892" xr:uid="{00000000-0005-0000-0000-00005E5D0000}"/>
    <cellStyle name="Normal 3 5 3 2 2 6 4" xfId="23893" xr:uid="{00000000-0005-0000-0000-00005F5D0000}"/>
    <cellStyle name="Normal 3 5 3 2 2 7" xfId="23894" xr:uid="{00000000-0005-0000-0000-0000605D0000}"/>
    <cellStyle name="Normal 3 5 3 2 2 7 2" xfId="23895" xr:uid="{00000000-0005-0000-0000-0000615D0000}"/>
    <cellStyle name="Normal 3 5 3 2 2 7 3" xfId="23896" xr:uid="{00000000-0005-0000-0000-0000625D0000}"/>
    <cellStyle name="Normal 3 5 3 2 2 8" xfId="23897" xr:uid="{00000000-0005-0000-0000-0000635D0000}"/>
    <cellStyle name="Normal 3 5 3 2 2 8 2" xfId="23898" xr:uid="{00000000-0005-0000-0000-0000645D0000}"/>
    <cellStyle name="Normal 3 5 3 2 2 8 3" xfId="23899" xr:uid="{00000000-0005-0000-0000-0000655D0000}"/>
    <cellStyle name="Normal 3 5 3 2 2 9" xfId="23900" xr:uid="{00000000-0005-0000-0000-0000665D0000}"/>
    <cellStyle name="Normal 3 5 3 2 3" xfId="23901" xr:uid="{00000000-0005-0000-0000-0000675D0000}"/>
    <cellStyle name="Normal 3 5 3 2 3 10" xfId="23902" xr:uid="{00000000-0005-0000-0000-0000685D0000}"/>
    <cellStyle name="Normal 3 5 3 2 3 11" xfId="23903" xr:uid="{00000000-0005-0000-0000-0000695D0000}"/>
    <cellStyle name="Normal 3 5 3 2 3 2" xfId="23904" xr:uid="{00000000-0005-0000-0000-00006A5D0000}"/>
    <cellStyle name="Normal 3 5 3 2 3 2 10" xfId="23905" xr:uid="{00000000-0005-0000-0000-00006B5D0000}"/>
    <cellStyle name="Normal 3 5 3 2 3 2 2" xfId="23906" xr:uid="{00000000-0005-0000-0000-00006C5D0000}"/>
    <cellStyle name="Normal 3 5 3 2 3 2 2 2" xfId="23907" xr:uid="{00000000-0005-0000-0000-00006D5D0000}"/>
    <cellStyle name="Normal 3 5 3 2 3 2 2 2 2" xfId="23908" xr:uid="{00000000-0005-0000-0000-00006E5D0000}"/>
    <cellStyle name="Normal 3 5 3 2 3 2 2 2 3" xfId="23909" xr:uid="{00000000-0005-0000-0000-00006F5D0000}"/>
    <cellStyle name="Normal 3 5 3 2 3 2 2 3" xfId="23910" xr:uid="{00000000-0005-0000-0000-0000705D0000}"/>
    <cellStyle name="Normal 3 5 3 2 3 2 2 4" xfId="23911" xr:uid="{00000000-0005-0000-0000-0000715D0000}"/>
    <cellStyle name="Normal 3 5 3 2 3 2 3" xfId="23912" xr:uid="{00000000-0005-0000-0000-0000725D0000}"/>
    <cellStyle name="Normal 3 5 3 2 3 2 3 2" xfId="23913" xr:uid="{00000000-0005-0000-0000-0000735D0000}"/>
    <cellStyle name="Normal 3 5 3 2 3 2 3 2 2" xfId="23914" xr:uid="{00000000-0005-0000-0000-0000745D0000}"/>
    <cellStyle name="Normal 3 5 3 2 3 2 3 2 3" xfId="23915" xr:uid="{00000000-0005-0000-0000-0000755D0000}"/>
    <cellStyle name="Normal 3 5 3 2 3 2 3 3" xfId="23916" xr:uid="{00000000-0005-0000-0000-0000765D0000}"/>
    <cellStyle name="Normal 3 5 3 2 3 2 3 4" xfId="23917" xr:uid="{00000000-0005-0000-0000-0000775D0000}"/>
    <cellStyle name="Normal 3 5 3 2 3 2 4" xfId="23918" xr:uid="{00000000-0005-0000-0000-0000785D0000}"/>
    <cellStyle name="Normal 3 5 3 2 3 2 4 2" xfId="23919" xr:uid="{00000000-0005-0000-0000-0000795D0000}"/>
    <cellStyle name="Normal 3 5 3 2 3 2 4 2 2" xfId="23920" xr:uid="{00000000-0005-0000-0000-00007A5D0000}"/>
    <cellStyle name="Normal 3 5 3 2 3 2 4 2 3" xfId="23921" xr:uid="{00000000-0005-0000-0000-00007B5D0000}"/>
    <cellStyle name="Normal 3 5 3 2 3 2 4 3" xfId="23922" xr:uid="{00000000-0005-0000-0000-00007C5D0000}"/>
    <cellStyle name="Normal 3 5 3 2 3 2 4 4" xfId="23923" xr:uid="{00000000-0005-0000-0000-00007D5D0000}"/>
    <cellStyle name="Normal 3 5 3 2 3 2 5" xfId="23924" xr:uid="{00000000-0005-0000-0000-00007E5D0000}"/>
    <cellStyle name="Normal 3 5 3 2 3 2 5 2" xfId="23925" xr:uid="{00000000-0005-0000-0000-00007F5D0000}"/>
    <cellStyle name="Normal 3 5 3 2 3 2 5 2 2" xfId="23926" xr:uid="{00000000-0005-0000-0000-0000805D0000}"/>
    <cellStyle name="Normal 3 5 3 2 3 2 5 2 3" xfId="23927" xr:uid="{00000000-0005-0000-0000-0000815D0000}"/>
    <cellStyle name="Normal 3 5 3 2 3 2 5 3" xfId="23928" xr:uid="{00000000-0005-0000-0000-0000825D0000}"/>
    <cellStyle name="Normal 3 5 3 2 3 2 5 4" xfId="23929" xr:uid="{00000000-0005-0000-0000-0000835D0000}"/>
    <cellStyle name="Normal 3 5 3 2 3 2 6" xfId="23930" xr:uid="{00000000-0005-0000-0000-0000845D0000}"/>
    <cellStyle name="Normal 3 5 3 2 3 2 6 2" xfId="23931" xr:uid="{00000000-0005-0000-0000-0000855D0000}"/>
    <cellStyle name="Normal 3 5 3 2 3 2 6 3" xfId="23932" xr:uid="{00000000-0005-0000-0000-0000865D0000}"/>
    <cellStyle name="Normal 3 5 3 2 3 2 7" xfId="23933" xr:uid="{00000000-0005-0000-0000-0000875D0000}"/>
    <cellStyle name="Normal 3 5 3 2 3 2 7 2" xfId="23934" xr:uid="{00000000-0005-0000-0000-0000885D0000}"/>
    <cellStyle name="Normal 3 5 3 2 3 2 7 3" xfId="23935" xr:uid="{00000000-0005-0000-0000-0000895D0000}"/>
    <cellStyle name="Normal 3 5 3 2 3 2 8" xfId="23936" xr:uid="{00000000-0005-0000-0000-00008A5D0000}"/>
    <cellStyle name="Normal 3 5 3 2 3 2 9" xfId="23937" xr:uid="{00000000-0005-0000-0000-00008B5D0000}"/>
    <cellStyle name="Normal 3 5 3 2 3 3" xfId="23938" xr:uid="{00000000-0005-0000-0000-00008C5D0000}"/>
    <cellStyle name="Normal 3 5 3 2 3 3 2" xfId="23939" xr:uid="{00000000-0005-0000-0000-00008D5D0000}"/>
    <cellStyle name="Normal 3 5 3 2 3 3 2 2" xfId="23940" xr:uid="{00000000-0005-0000-0000-00008E5D0000}"/>
    <cellStyle name="Normal 3 5 3 2 3 3 2 2 2" xfId="23941" xr:uid="{00000000-0005-0000-0000-00008F5D0000}"/>
    <cellStyle name="Normal 3 5 3 2 3 3 2 2 3" xfId="23942" xr:uid="{00000000-0005-0000-0000-0000905D0000}"/>
    <cellStyle name="Normal 3 5 3 2 3 3 2 3" xfId="23943" xr:uid="{00000000-0005-0000-0000-0000915D0000}"/>
    <cellStyle name="Normal 3 5 3 2 3 3 2 4" xfId="23944" xr:uid="{00000000-0005-0000-0000-0000925D0000}"/>
    <cellStyle name="Normal 3 5 3 2 3 3 3" xfId="23945" xr:uid="{00000000-0005-0000-0000-0000935D0000}"/>
    <cellStyle name="Normal 3 5 3 2 3 3 3 2" xfId="23946" xr:uid="{00000000-0005-0000-0000-0000945D0000}"/>
    <cellStyle name="Normal 3 5 3 2 3 3 3 2 2" xfId="23947" xr:uid="{00000000-0005-0000-0000-0000955D0000}"/>
    <cellStyle name="Normal 3 5 3 2 3 3 3 2 3" xfId="23948" xr:uid="{00000000-0005-0000-0000-0000965D0000}"/>
    <cellStyle name="Normal 3 5 3 2 3 3 3 3" xfId="23949" xr:uid="{00000000-0005-0000-0000-0000975D0000}"/>
    <cellStyle name="Normal 3 5 3 2 3 3 3 4" xfId="23950" xr:uid="{00000000-0005-0000-0000-0000985D0000}"/>
    <cellStyle name="Normal 3 5 3 2 3 3 4" xfId="23951" xr:uid="{00000000-0005-0000-0000-0000995D0000}"/>
    <cellStyle name="Normal 3 5 3 2 3 3 4 2" xfId="23952" xr:uid="{00000000-0005-0000-0000-00009A5D0000}"/>
    <cellStyle name="Normal 3 5 3 2 3 3 4 2 2" xfId="23953" xr:uid="{00000000-0005-0000-0000-00009B5D0000}"/>
    <cellStyle name="Normal 3 5 3 2 3 3 4 2 3" xfId="23954" xr:uid="{00000000-0005-0000-0000-00009C5D0000}"/>
    <cellStyle name="Normal 3 5 3 2 3 3 4 3" xfId="23955" xr:uid="{00000000-0005-0000-0000-00009D5D0000}"/>
    <cellStyle name="Normal 3 5 3 2 3 3 4 4" xfId="23956" xr:uid="{00000000-0005-0000-0000-00009E5D0000}"/>
    <cellStyle name="Normal 3 5 3 2 3 3 5" xfId="23957" xr:uid="{00000000-0005-0000-0000-00009F5D0000}"/>
    <cellStyle name="Normal 3 5 3 2 3 3 5 2" xfId="23958" xr:uid="{00000000-0005-0000-0000-0000A05D0000}"/>
    <cellStyle name="Normal 3 5 3 2 3 3 5 3" xfId="23959" xr:uid="{00000000-0005-0000-0000-0000A15D0000}"/>
    <cellStyle name="Normal 3 5 3 2 3 3 6" xfId="23960" xr:uid="{00000000-0005-0000-0000-0000A25D0000}"/>
    <cellStyle name="Normal 3 5 3 2 3 3 6 2" xfId="23961" xr:uid="{00000000-0005-0000-0000-0000A35D0000}"/>
    <cellStyle name="Normal 3 5 3 2 3 3 6 3" xfId="23962" xr:uid="{00000000-0005-0000-0000-0000A45D0000}"/>
    <cellStyle name="Normal 3 5 3 2 3 3 7" xfId="23963" xr:uid="{00000000-0005-0000-0000-0000A55D0000}"/>
    <cellStyle name="Normal 3 5 3 2 3 3 8" xfId="23964" xr:uid="{00000000-0005-0000-0000-0000A65D0000}"/>
    <cellStyle name="Normal 3 5 3 2 3 3 9" xfId="23965" xr:uid="{00000000-0005-0000-0000-0000A75D0000}"/>
    <cellStyle name="Normal 3 5 3 2 3 4" xfId="23966" xr:uid="{00000000-0005-0000-0000-0000A85D0000}"/>
    <cellStyle name="Normal 3 5 3 2 3 4 2" xfId="23967" xr:uid="{00000000-0005-0000-0000-0000A95D0000}"/>
    <cellStyle name="Normal 3 5 3 2 3 4 2 2" xfId="23968" xr:uid="{00000000-0005-0000-0000-0000AA5D0000}"/>
    <cellStyle name="Normal 3 5 3 2 3 4 2 3" xfId="23969" xr:uid="{00000000-0005-0000-0000-0000AB5D0000}"/>
    <cellStyle name="Normal 3 5 3 2 3 4 3" xfId="23970" xr:uid="{00000000-0005-0000-0000-0000AC5D0000}"/>
    <cellStyle name="Normal 3 5 3 2 3 4 4" xfId="23971" xr:uid="{00000000-0005-0000-0000-0000AD5D0000}"/>
    <cellStyle name="Normal 3 5 3 2 3 5" xfId="23972" xr:uid="{00000000-0005-0000-0000-0000AE5D0000}"/>
    <cellStyle name="Normal 3 5 3 2 3 5 2" xfId="23973" xr:uid="{00000000-0005-0000-0000-0000AF5D0000}"/>
    <cellStyle name="Normal 3 5 3 2 3 5 2 2" xfId="23974" xr:uid="{00000000-0005-0000-0000-0000B05D0000}"/>
    <cellStyle name="Normal 3 5 3 2 3 5 2 3" xfId="23975" xr:uid="{00000000-0005-0000-0000-0000B15D0000}"/>
    <cellStyle name="Normal 3 5 3 2 3 5 3" xfId="23976" xr:uid="{00000000-0005-0000-0000-0000B25D0000}"/>
    <cellStyle name="Normal 3 5 3 2 3 5 4" xfId="23977" xr:uid="{00000000-0005-0000-0000-0000B35D0000}"/>
    <cellStyle name="Normal 3 5 3 2 3 6" xfId="23978" xr:uid="{00000000-0005-0000-0000-0000B45D0000}"/>
    <cellStyle name="Normal 3 5 3 2 3 6 2" xfId="23979" xr:uid="{00000000-0005-0000-0000-0000B55D0000}"/>
    <cellStyle name="Normal 3 5 3 2 3 6 2 2" xfId="23980" xr:uid="{00000000-0005-0000-0000-0000B65D0000}"/>
    <cellStyle name="Normal 3 5 3 2 3 6 2 3" xfId="23981" xr:uid="{00000000-0005-0000-0000-0000B75D0000}"/>
    <cellStyle name="Normal 3 5 3 2 3 6 3" xfId="23982" xr:uid="{00000000-0005-0000-0000-0000B85D0000}"/>
    <cellStyle name="Normal 3 5 3 2 3 6 4" xfId="23983" xr:uid="{00000000-0005-0000-0000-0000B95D0000}"/>
    <cellStyle name="Normal 3 5 3 2 3 7" xfId="23984" xr:uid="{00000000-0005-0000-0000-0000BA5D0000}"/>
    <cellStyle name="Normal 3 5 3 2 3 7 2" xfId="23985" xr:uid="{00000000-0005-0000-0000-0000BB5D0000}"/>
    <cellStyle name="Normal 3 5 3 2 3 7 3" xfId="23986" xr:uid="{00000000-0005-0000-0000-0000BC5D0000}"/>
    <cellStyle name="Normal 3 5 3 2 3 8" xfId="23987" xr:uid="{00000000-0005-0000-0000-0000BD5D0000}"/>
    <cellStyle name="Normal 3 5 3 2 3 8 2" xfId="23988" xr:uid="{00000000-0005-0000-0000-0000BE5D0000}"/>
    <cellStyle name="Normal 3 5 3 2 3 8 3" xfId="23989" xr:uid="{00000000-0005-0000-0000-0000BF5D0000}"/>
    <cellStyle name="Normal 3 5 3 2 3 9" xfId="23990" xr:uid="{00000000-0005-0000-0000-0000C05D0000}"/>
    <cellStyle name="Normal 3 5 3 2 4" xfId="23991" xr:uid="{00000000-0005-0000-0000-0000C15D0000}"/>
    <cellStyle name="Normal 3 5 3 2 4 10" xfId="23992" xr:uid="{00000000-0005-0000-0000-0000C25D0000}"/>
    <cellStyle name="Normal 3 5 3 2 4 2" xfId="23993" xr:uid="{00000000-0005-0000-0000-0000C35D0000}"/>
    <cellStyle name="Normal 3 5 3 2 4 2 2" xfId="23994" xr:uid="{00000000-0005-0000-0000-0000C45D0000}"/>
    <cellStyle name="Normal 3 5 3 2 4 2 2 2" xfId="23995" xr:uid="{00000000-0005-0000-0000-0000C55D0000}"/>
    <cellStyle name="Normal 3 5 3 2 4 2 2 3" xfId="23996" xr:uid="{00000000-0005-0000-0000-0000C65D0000}"/>
    <cellStyle name="Normal 3 5 3 2 4 2 3" xfId="23997" xr:uid="{00000000-0005-0000-0000-0000C75D0000}"/>
    <cellStyle name="Normal 3 5 3 2 4 2 4" xfId="23998" xr:uid="{00000000-0005-0000-0000-0000C85D0000}"/>
    <cellStyle name="Normal 3 5 3 2 4 3" xfId="23999" xr:uid="{00000000-0005-0000-0000-0000C95D0000}"/>
    <cellStyle name="Normal 3 5 3 2 4 3 2" xfId="24000" xr:uid="{00000000-0005-0000-0000-0000CA5D0000}"/>
    <cellStyle name="Normal 3 5 3 2 4 3 2 2" xfId="24001" xr:uid="{00000000-0005-0000-0000-0000CB5D0000}"/>
    <cellStyle name="Normal 3 5 3 2 4 3 2 3" xfId="24002" xr:uid="{00000000-0005-0000-0000-0000CC5D0000}"/>
    <cellStyle name="Normal 3 5 3 2 4 3 3" xfId="24003" xr:uid="{00000000-0005-0000-0000-0000CD5D0000}"/>
    <cellStyle name="Normal 3 5 3 2 4 3 4" xfId="24004" xr:uid="{00000000-0005-0000-0000-0000CE5D0000}"/>
    <cellStyle name="Normal 3 5 3 2 4 4" xfId="24005" xr:uid="{00000000-0005-0000-0000-0000CF5D0000}"/>
    <cellStyle name="Normal 3 5 3 2 4 4 2" xfId="24006" xr:uid="{00000000-0005-0000-0000-0000D05D0000}"/>
    <cellStyle name="Normal 3 5 3 2 4 4 2 2" xfId="24007" xr:uid="{00000000-0005-0000-0000-0000D15D0000}"/>
    <cellStyle name="Normal 3 5 3 2 4 4 2 3" xfId="24008" xr:uid="{00000000-0005-0000-0000-0000D25D0000}"/>
    <cellStyle name="Normal 3 5 3 2 4 4 3" xfId="24009" xr:uid="{00000000-0005-0000-0000-0000D35D0000}"/>
    <cellStyle name="Normal 3 5 3 2 4 4 4" xfId="24010" xr:uid="{00000000-0005-0000-0000-0000D45D0000}"/>
    <cellStyle name="Normal 3 5 3 2 4 5" xfId="24011" xr:uid="{00000000-0005-0000-0000-0000D55D0000}"/>
    <cellStyle name="Normal 3 5 3 2 4 5 2" xfId="24012" xr:uid="{00000000-0005-0000-0000-0000D65D0000}"/>
    <cellStyle name="Normal 3 5 3 2 4 5 2 2" xfId="24013" xr:uid="{00000000-0005-0000-0000-0000D75D0000}"/>
    <cellStyle name="Normal 3 5 3 2 4 5 2 3" xfId="24014" xr:uid="{00000000-0005-0000-0000-0000D85D0000}"/>
    <cellStyle name="Normal 3 5 3 2 4 5 3" xfId="24015" xr:uid="{00000000-0005-0000-0000-0000D95D0000}"/>
    <cellStyle name="Normal 3 5 3 2 4 5 4" xfId="24016" xr:uid="{00000000-0005-0000-0000-0000DA5D0000}"/>
    <cellStyle name="Normal 3 5 3 2 4 6" xfId="24017" xr:uid="{00000000-0005-0000-0000-0000DB5D0000}"/>
    <cellStyle name="Normal 3 5 3 2 4 6 2" xfId="24018" xr:uid="{00000000-0005-0000-0000-0000DC5D0000}"/>
    <cellStyle name="Normal 3 5 3 2 4 6 3" xfId="24019" xr:uid="{00000000-0005-0000-0000-0000DD5D0000}"/>
    <cellStyle name="Normal 3 5 3 2 4 7" xfId="24020" xr:uid="{00000000-0005-0000-0000-0000DE5D0000}"/>
    <cellStyle name="Normal 3 5 3 2 4 7 2" xfId="24021" xr:uid="{00000000-0005-0000-0000-0000DF5D0000}"/>
    <cellStyle name="Normal 3 5 3 2 4 7 3" xfId="24022" xr:uid="{00000000-0005-0000-0000-0000E05D0000}"/>
    <cellStyle name="Normal 3 5 3 2 4 8" xfId="24023" xr:uid="{00000000-0005-0000-0000-0000E15D0000}"/>
    <cellStyle name="Normal 3 5 3 2 4 9" xfId="24024" xr:uid="{00000000-0005-0000-0000-0000E25D0000}"/>
    <cellStyle name="Normal 3 5 3 2 5" xfId="24025" xr:uid="{00000000-0005-0000-0000-0000E35D0000}"/>
    <cellStyle name="Normal 3 5 3 2 5 2" xfId="24026" xr:uid="{00000000-0005-0000-0000-0000E45D0000}"/>
    <cellStyle name="Normal 3 5 3 2 5 2 2" xfId="24027" xr:uid="{00000000-0005-0000-0000-0000E55D0000}"/>
    <cellStyle name="Normal 3 5 3 2 5 2 2 2" xfId="24028" xr:uid="{00000000-0005-0000-0000-0000E65D0000}"/>
    <cellStyle name="Normal 3 5 3 2 5 2 2 3" xfId="24029" xr:uid="{00000000-0005-0000-0000-0000E75D0000}"/>
    <cellStyle name="Normal 3 5 3 2 5 2 3" xfId="24030" xr:uid="{00000000-0005-0000-0000-0000E85D0000}"/>
    <cellStyle name="Normal 3 5 3 2 5 2 4" xfId="24031" xr:uid="{00000000-0005-0000-0000-0000E95D0000}"/>
    <cellStyle name="Normal 3 5 3 2 5 3" xfId="24032" xr:uid="{00000000-0005-0000-0000-0000EA5D0000}"/>
    <cellStyle name="Normal 3 5 3 2 5 3 2" xfId="24033" xr:uid="{00000000-0005-0000-0000-0000EB5D0000}"/>
    <cellStyle name="Normal 3 5 3 2 5 3 2 2" xfId="24034" xr:uid="{00000000-0005-0000-0000-0000EC5D0000}"/>
    <cellStyle name="Normal 3 5 3 2 5 3 2 3" xfId="24035" xr:uid="{00000000-0005-0000-0000-0000ED5D0000}"/>
    <cellStyle name="Normal 3 5 3 2 5 3 3" xfId="24036" xr:uid="{00000000-0005-0000-0000-0000EE5D0000}"/>
    <cellStyle name="Normal 3 5 3 2 5 3 4" xfId="24037" xr:uid="{00000000-0005-0000-0000-0000EF5D0000}"/>
    <cellStyle name="Normal 3 5 3 2 5 4" xfId="24038" xr:uid="{00000000-0005-0000-0000-0000F05D0000}"/>
    <cellStyle name="Normal 3 5 3 2 5 4 2" xfId="24039" xr:uid="{00000000-0005-0000-0000-0000F15D0000}"/>
    <cellStyle name="Normal 3 5 3 2 5 4 2 2" xfId="24040" xr:uid="{00000000-0005-0000-0000-0000F25D0000}"/>
    <cellStyle name="Normal 3 5 3 2 5 4 2 3" xfId="24041" xr:uid="{00000000-0005-0000-0000-0000F35D0000}"/>
    <cellStyle name="Normal 3 5 3 2 5 4 3" xfId="24042" xr:uid="{00000000-0005-0000-0000-0000F45D0000}"/>
    <cellStyle name="Normal 3 5 3 2 5 4 4" xfId="24043" xr:uid="{00000000-0005-0000-0000-0000F55D0000}"/>
    <cellStyle name="Normal 3 5 3 2 5 5" xfId="24044" xr:uid="{00000000-0005-0000-0000-0000F65D0000}"/>
    <cellStyle name="Normal 3 5 3 2 5 5 2" xfId="24045" xr:uid="{00000000-0005-0000-0000-0000F75D0000}"/>
    <cellStyle name="Normal 3 5 3 2 5 5 3" xfId="24046" xr:uid="{00000000-0005-0000-0000-0000F85D0000}"/>
    <cellStyle name="Normal 3 5 3 2 5 6" xfId="24047" xr:uid="{00000000-0005-0000-0000-0000F95D0000}"/>
    <cellStyle name="Normal 3 5 3 2 5 6 2" xfId="24048" xr:uid="{00000000-0005-0000-0000-0000FA5D0000}"/>
    <cellStyle name="Normal 3 5 3 2 5 6 3" xfId="24049" xr:uid="{00000000-0005-0000-0000-0000FB5D0000}"/>
    <cellStyle name="Normal 3 5 3 2 5 7" xfId="24050" xr:uid="{00000000-0005-0000-0000-0000FC5D0000}"/>
    <cellStyle name="Normal 3 5 3 2 5 8" xfId="24051" xr:uid="{00000000-0005-0000-0000-0000FD5D0000}"/>
    <cellStyle name="Normal 3 5 3 2 5 9" xfId="24052" xr:uid="{00000000-0005-0000-0000-0000FE5D0000}"/>
    <cellStyle name="Normal 3 5 3 2 6" xfId="24053" xr:uid="{00000000-0005-0000-0000-0000FF5D0000}"/>
    <cellStyle name="Normal 3 5 3 2 6 2" xfId="24054" xr:uid="{00000000-0005-0000-0000-0000005E0000}"/>
    <cellStyle name="Normal 3 5 3 2 6 2 2" xfId="24055" xr:uid="{00000000-0005-0000-0000-0000015E0000}"/>
    <cellStyle name="Normal 3 5 3 2 6 2 3" xfId="24056" xr:uid="{00000000-0005-0000-0000-0000025E0000}"/>
    <cellStyle name="Normal 3 5 3 2 6 3" xfId="24057" xr:uid="{00000000-0005-0000-0000-0000035E0000}"/>
    <cellStyle name="Normal 3 5 3 2 6 4" xfId="24058" xr:uid="{00000000-0005-0000-0000-0000045E0000}"/>
    <cellStyle name="Normal 3 5 3 2 7" xfId="24059" xr:uid="{00000000-0005-0000-0000-0000055E0000}"/>
    <cellStyle name="Normal 3 5 3 2 7 2" xfId="24060" xr:uid="{00000000-0005-0000-0000-0000065E0000}"/>
    <cellStyle name="Normal 3 5 3 2 7 2 2" xfId="24061" xr:uid="{00000000-0005-0000-0000-0000075E0000}"/>
    <cellStyle name="Normal 3 5 3 2 7 2 3" xfId="24062" xr:uid="{00000000-0005-0000-0000-0000085E0000}"/>
    <cellStyle name="Normal 3 5 3 2 7 3" xfId="24063" xr:uid="{00000000-0005-0000-0000-0000095E0000}"/>
    <cellStyle name="Normal 3 5 3 2 7 4" xfId="24064" xr:uid="{00000000-0005-0000-0000-00000A5E0000}"/>
    <cellStyle name="Normal 3 5 3 2 8" xfId="24065" xr:uid="{00000000-0005-0000-0000-00000B5E0000}"/>
    <cellStyle name="Normal 3 5 3 2 8 2" xfId="24066" xr:uid="{00000000-0005-0000-0000-00000C5E0000}"/>
    <cellStyle name="Normal 3 5 3 2 8 2 2" xfId="24067" xr:uid="{00000000-0005-0000-0000-00000D5E0000}"/>
    <cellStyle name="Normal 3 5 3 2 8 2 3" xfId="24068" xr:uid="{00000000-0005-0000-0000-00000E5E0000}"/>
    <cellStyle name="Normal 3 5 3 2 8 3" xfId="24069" xr:uid="{00000000-0005-0000-0000-00000F5E0000}"/>
    <cellStyle name="Normal 3 5 3 2 8 4" xfId="24070" xr:uid="{00000000-0005-0000-0000-0000105E0000}"/>
    <cellStyle name="Normal 3 5 3 2 9" xfId="24071" xr:uid="{00000000-0005-0000-0000-0000115E0000}"/>
    <cellStyle name="Normal 3 5 3 2 9 2" xfId="24072" xr:uid="{00000000-0005-0000-0000-0000125E0000}"/>
    <cellStyle name="Normal 3 5 3 2 9 3" xfId="24073" xr:uid="{00000000-0005-0000-0000-0000135E0000}"/>
    <cellStyle name="Normal 3 5 3 3" xfId="24074" xr:uid="{00000000-0005-0000-0000-0000145E0000}"/>
    <cellStyle name="Normal 3 5 3 3 10" xfId="24075" xr:uid="{00000000-0005-0000-0000-0000155E0000}"/>
    <cellStyle name="Normal 3 5 3 3 11" xfId="24076" xr:uid="{00000000-0005-0000-0000-0000165E0000}"/>
    <cellStyle name="Normal 3 5 3 3 2" xfId="24077" xr:uid="{00000000-0005-0000-0000-0000175E0000}"/>
    <cellStyle name="Normal 3 5 3 3 2 10" xfId="24078" xr:uid="{00000000-0005-0000-0000-0000185E0000}"/>
    <cellStyle name="Normal 3 5 3 3 2 2" xfId="24079" xr:uid="{00000000-0005-0000-0000-0000195E0000}"/>
    <cellStyle name="Normal 3 5 3 3 2 2 2" xfId="24080" xr:uid="{00000000-0005-0000-0000-00001A5E0000}"/>
    <cellStyle name="Normal 3 5 3 3 2 2 2 2" xfId="24081" xr:uid="{00000000-0005-0000-0000-00001B5E0000}"/>
    <cellStyle name="Normal 3 5 3 3 2 2 2 3" xfId="24082" xr:uid="{00000000-0005-0000-0000-00001C5E0000}"/>
    <cellStyle name="Normal 3 5 3 3 2 2 3" xfId="24083" xr:uid="{00000000-0005-0000-0000-00001D5E0000}"/>
    <cellStyle name="Normal 3 5 3 3 2 2 4" xfId="24084" xr:uid="{00000000-0005-0000-0000-00001E5E0000}"/>
    <cellStyle name="Normal 3 5 3 3 2 3" xfId="24085" xr:uid="{00000000-0005-0000-0000-00001F5E0000}"/>
    <cellStyle name="Normal 3 5 3 3 2 3 2" xfId="24086" xr:uid="{00000000-0005-0000-0000-0000205E0000}"/>
    <cellStyle name="Normal 3 5 3 3 2 3 2 2" xfId="24087" xr:uid="{00000000-0005-0000-0000-0000215E0000}"/>
    <cellStyle name="Normal 3 5 3 3 2 3 2 3" xfId="24088" xr:uid="{00000000-0005-0000-0000-0000225E0000}"/>
    <cellStyle name="Normal 3 5 3 3 2 3 3" xfId="24089" xr:uid="{00000000-0005-0000-0000-0000235E0000}"/>
    <cellStyle name="Normal 3 5 3 3 2 3 4" xfId="24090" xr:uid="{00000000-0005-0000-0000-0000245E0000}"/>
    <cellStyle name="Normal 3 5 3 3 2 4" xfId="24091" xr:uid="{00000000-0005-0000-0000-0000255E0000}"/>
    <cellStyle name="Normal 3 5 3 3 2 4 2" xfId="24092" xr:uid="{00000000-0005-0000-0000-0000265E0000}"/>
    <cellStyle name="Normal 3 5 3 3 2 4 2 2" xfId="24093" xr:uid="{00000000-0005-0000-0000-0000275E0000}"/>
    <cellStyle name="Normal 3 5 3 3 2 4 2 3" xfId="24094" xr:uid="{00000000-0005-0000-0000-0000285E0000}"/>
    <cellStyle name="Normal 3 5 3 3 2 4 3" xfId="24095" xr:uid="{00000000-0005-0000-0000-0000295E0000}"/>
    <cellStyle name="Normal 3 5 3 3 2 4 4" xfId="24096" xr:uid="{00000000-0005-0000-0000-00002A5E0000}"/>
    <cellStyle name="Normal 3 5 3 3 2 5" xfId="24097" xr:uid="{00000000-0005-0000-0000-00002B5E0000}"/>
    <cellStyle name="Normal 3 5 3 3 2 5 2" xfId="24098" xr:uid="{00000000-0005-0000-0000-00002C5E0000}"/>
    <cellStyle name="Normal 3 5 3 3 2 5 2 2" xfId="24099" xr:uid="{00000000-0005-0000-0000-00002D5E0000}"/>
    <cellStyle name="Normal 3 5 3 3 2 5 2 3" xfId="24100" xr:uid="{00000000-0005-0000-0000-00002E5E0000}"/>
    <cellStyle name="Normal 3 5 3 3 2 5 3" xfId="24101" xr:uid="{00000000-0005-0000-0000-00002F5E0000}"/>
    <cellStyle name="Normal 3 5 3 3 2 5 4" xfId="24102" xr:uid="{00000000-0005-0000-0000-0000305E0000}"/>
    <cellStyle name="Normal 3 5 3 3 2 6" xfId="24103" xr:uid="{00000000-0005-0000-0000-0000315E0000}"/>
    <cellStyle name="Normal 3 5 3 3 2 6 2" xfId="24104" xr:uid="{00000000-0005-0000-0000-0000325E0000}"/>
    <cellStyle name="Normal 3 5 3 3 2 6 3" xfId="24105" xr:uid="{00000000-0005-0000-0000-0000335E0000}"/>
    <cellStyle name="Normal 3 5 3 3 2 7" xfId="24106" xr:uid="{00000000-0005-0000-0000-0000345E0000}"/>
    <cellStyle name="Normal 3 5 3 3 2 7 2" xfId="24107" xr:uid="{00000000-0005-0000-0000-0000355E0000}"/>
    <cellStyle name="Normal 3 5 3 3 2 7 3" xfId="24108" xr:uid="{00000000-0005-0000-0000-0000365E0000}"/>
    <cellStyle name="Normal 3 5 3 3 2 8" xfId="24109" xr:uid="{00000000-0005-0000-0000-0000375E0000}"/>
    <cellStyle name="Normal 3 5 3 3 2 9" xfId="24110" xr:uid="{00000000-0005-0000-0000-0000385E0000}"/>
    <cellStyle name="Normal 3 5 3 3 3" xfId="24111" xr:uid="{00000000-0005-0000-0000-0000395E0000}"/>
    <cellStyle name="Normal 3 5 3 3 3 2" xfId="24112" xr:uid="{00000000-0005-0000-0000-00003A5E0000}"/>
    <cellStyle name="Normal 3 5 3 3 3 2 2" xfId="24113" xr:uid="{00000000-0005-0000-0000-00003B5E0000}"/>
    <cellStyle name="Normal 3 5 3 3 3 2 2 2" xfId="24114" xr:uid="{00000000-0005-0000-0000-00003C5E0000}"/>
    <cellStyle name="Normal 3 5 3 3 3 2 2 3" xfId="24115" xr:uid="{00000000-0005-0000-0000-00003D5E0000}"/>
    <cellStyle name="Normal 3 5 3 3 3 2 3" xfId="24116" xr:uid="{00000000-0005-0000-0000-00003E5E0000}"/>
    <cellStyle name="Normal 3 5 3 3 3 2 4" xfId="24117" xr:uid="{00000000-0005-0000-0000-00003F5E0000}"/>
    <cellStyle name="Normal 3 5 3 3 3 3" xfId="24118" xr:uid="{00000000-0005-0000-0000-0000405E0000}"/>
    <cellStyle name="Normal 3 5 3 3 3 3 2" xfId="24119" xr:uid="{00000000-0005-0000-0000-0000415E0000}"/>
    <cellStyle name="Normal 3 5 3 3 3 3 2 2" xfId="24120" xr:uid="{00000000-0005-0000-0000-0000425E0000}"/>
    <cellStyle name="Normal 3 5 3 3 3 3 2 3" xfId="24121" xr:uid="{00000000-0005-0000-0000-0000435E0000}"/>
    <cellStyle name="Normal 3 5 3 3 3 3 3" xfId="24122" xr:uid="{00000000-0005-0000-0000-0000445E0000}"/>
    <cellStyle name="Normal 3 5 3 3 3 3 4" xfId="24123" xr:uid="{00000000-0005-0000-0000-0000455E0000}"/>
    <cellStyle name="Normal 3 5 3 3 3 4" xfId="24124" xr:uid="{00000000-0005-0000-0000-0000465E0000}"/>
    <cellStyle name="Normal 3 5 3 3 3 4 2" xfId="24125" xr:uid="{00000000-0005-0000-0000-0000475E0000}"/>
    <cellStyle name="Normal 3 5 3 3 3 4 2 2" xfId="24126" xr:uid="{00000000-0005-0000-0000-0000485E0000}"/>
    <cellStyle name="Normal 3 5 3 3 3 4 2 3" xfId="24127" xr:uid="{00000000-0005-0000-0000-0000495E0000}"/>
    <cellStyle name="Normal 3 5 3 3 3 4 3" xfId="24128" xr:uid="{00000000-0005-0000-0000-00004A5E0000}"/>
    <cellStyle name="Normal 3 5 3 3 3 4 4" xfId="24129" xr:uid="{00000000-0005-0000-0000-00004B5E0000}"/>
    <cellStyle name="Normal 3 5 3 3 3 5" xfId="24130" xr:uid="{00000000-0005-0000-0000-00004C5E0000}"/>
    <cellStyle name="Normal 3 5 3 3 3 5 2" xfId="24131" xr:uid="{00000000-0005-0000-0000-00004D5E0000}"/>
    <cellStyle name="Normal 3 5 3 3 3 5 3" xfId="24132" xr:uid="{00000000-0005-0000-0000-00004E5E0000}"/>
    <cellStyle name="Normal 3 5 3 3 3 6" xfId="24133" xr:uid="{00000000-0005-0000-0000-00004F5E0000}"/>
    <cellStyle name="Normal 3 5 3 3 3 6 2" xfId="24134" xr:uid="{00000000-0005-0000-0000-0000505E0000}"/>
    <cellStyle name="Normal 3 5 3 3 3 6 3" xfId="24135" xr:uid="{00000000-0005-0000-0000-0000515E0000}"/>
    <cellStyle name="Normal 3 5 3 3 3 7" xfId="24136" xr:uid="{00000000-0005-0000-0000-0000525E0000}"/>
    <cellStyle name="Normal 3 5 3 3 3 8" xfId="24137" xr:uid="{00000000-0005-0000-0000-0000535E0000}"/>
    <cellStyle name="Normal 3 5 3 3 3 9" xfId="24138" xr:uid="{00000000-0005-0000-0000-0000545E0000}"/>
    <cellStyle name="Normal 3 5 3 3 4" xfId="24139" xr:uid="{00000000-0005-0000-0000-0000555E0000}"/>
    <cellStyle name="Normal 3 5 3 3 4 2" xfId="24140" xr:uid="{00000000-0005-0000-0000-0000565E0000}"/>
    <cellStyle name="Normal 3 5 3 3 4 2 2" xfId="24141" xr:uid="{00000000-0005-0000-0000-0000575E0000}"/>
    <cellStyle name="Normal 3 5 3 3 4 2 3" xfId="24142" xr:uid="{00000000-0005-0000-0000-0000585E0000}"/>
    <cellStyle name="Normal 3 5 3 3 4 3" xfId="24143" xr:uid="{00000000-0005-0000-0000-0000595E0000}"/>
    <cellStyle name="Normal 3 5 3 3 4 4" xfId="24144" xr:uid="{00000000-0005-0000-0000-00005A5E0000}"/>
    <cellStyle name="Normal 3 5 3 3 5" xfId="24145" xr:uid="{00000000-0005-0000-0000-00005B5E0000}"/>
    <cellStyle name="Normal 3 5 3 3 5 2" xfId="24146" xr:uid="{00000000-0005-0000-0000-00005C5E0000}"/>
    <cellStyle name="Normal 3 5 3 3 5 2 2" xfId="24147" xr:uid="{00000000-0005-0000-0000-00005D5E0000}"/>
    <cellStyle name="Normal 3 5 3 3 5 2 3" xfId="24148" xr:uid="{00000000-0005-0000-0000-00005E5E0000}"/>
    <cellStyle name="Normal 3 5 3 3 5 3" xfId="24149" xr:uid="{00000000-0005-0000-0000-00005F5E0000}"/>
    <cellStyle name="Normal 3 5 3 3 5 4" xfId="24150" xr:uid="{00000000-0005-0000-0000-0000605E0000}"/>
    <cellStyle name="Normal 3 5 3 3 6" xfId="24151" xr:uid="{00000000-0005-0000-0000-0000615E0000}"/>
    <cellStyle name="Normal 3 5 3 3 6 2" xfId="24152" xr:uid="{00000000-0005-0000-0000-0000625E0000}"/>
    <cellStyle name="Normal 3 5 3 3 6 2 2" xfId="24153" xr:uid="{00000000-0005-0000-0000-0000635E0000}"/>
    <cellStyle name="Normal 3 5 3 3 6 2 3" xfId="24154" xr:uid="{00000000-0005-0000-0000-0000645E0000}"/>
    <cellStyle name="Normal 3 5 3 3 6 3" xfId="24155" xr:uid="{00000000-0005-0000-0000-0000655E0000}"/>
    <cellStyle name="Normal 3 5 3 3 6 4" xfId="24156" xr:uid="{00000000-0005-0000-0000-0000665E0000}"/>
    <cellStyle name="Normal 3 5 3 3 7" xfId="24157" xr:uid="{00000000-0005-0000-0000-0000675E0000}"/>
    <cellStyle name="Normal 3 5 3 3 7 2" xfId="24158" xr:uid="{00000000-0005-0000-0000-0000685E0000}"/>
    <cellStyle name="Normal 3 5 3 3 7 3" xfId="24159" xr:uid="{00000000-0005-0000-0000-0000695E0000}"/>
    <cellStyle name="Normal 3 5 3 3 8" xfId="24160" xr:uid="{00000000-0005-0000-0000-00006A5E0000}"/>
    <cellStyle name="Normal 3 5 3 3 8 2" xfId="24161" xr:uid="{00000000-0005-0000-0000-00006B5E0000}"/>
    <cellStyle name="Normal 3 5 3 3 8 3" xfId="24162" xr:uid="{00000000-0005-0000-0000-00006C5E0000}"/>
    <cellStyle name="Normal 3 5 3 3 9" xfId="24163" xr:uid="{00000000-0005-0000-0000-00006D5E0000}"/>
    <cellStyle name="Normal 3 5 3 4" xfId="24164" xr:uid="{00000000-0005-0000-0000-00006E5E0000}"/>
    <cellStyle name="Normal 3 5 3 4 10" xfId="24165" xr:uid="{00000000-0005-0000-0000-00006F5E0000}"/>
    <cellStyle name="Normal 3 5 3 4 11" xfId="24166" xr:uid="{00000000-0005-0000-0000-0000705E0000}"/>
    <cellStyle name="Normal 3 5 3 4 2" xfId="24167" xr:uid="{00000000-0005-0000-0000-0000715E0000}"/>
    <cellStyle name="Normal 3 5 3 4 2 10" xfId="24168" xr:uid="{00000000-0005-0000-0000-0000725E0000}"/>
    <cellStyle name="Normal 3 5 3 4 2 2" xfId="24169" xr:uid="{00000000-0005-0000-0000-0000735E0000}"/>
    <cellStyle name="Normal 3 5 3 4 2 2 2" xfId="24170" xr:uid="{00000000-0005-0000-0000-0000745E0000}"/>
    <cellStyle name="Normal 3 5 3 4 2 2 2 2" xfId="24171" xr:uid="{00000000-0005-0000-0000-0000755E0000}"/>
    <cellStyle name="Normal 3 5 3 4 2 2 2 3" xfId="24172" xr:uid="{00000000-0005-0000-0000-0000765E0000}"/>
    <cellStyle name="Normal 3 5 3 4 2 2 3" xfId="24173" xr:uid="{00000000-0005-0000-0000-0000775E0000}"/>
    <cellStyle name="Normal 3 5 3 4 2 2 4" xfId="24174" xr:uid="{00000000-0005-0000-0000-0000785E0000}"/>
    <cellStyle name="Normal 3 5 3 4 2 3" xfId="24175" xr:uid="{00000000-0005-0000-0000-0000795E0000}"/>
    <cellStyle name="Normal 3 5 3 4 2 3 2" xfId="24176" xr:uid="{00000000-0005-0000-0000-00007A5E0000}"/>
    <cellStyle name="Normal 3 5 3 4 2 3 2 2" xfId="24177" xr:uid="{00000000-0005-0000-0000-00007B5E0000}"/>
    <cellStyle name="Normal 3 5 3 4 2 3 2 3" xfId="24178" xr:uid="{00000000-0005-0000-0000-00007C5E0000}"/>
    <cellStyle name="Normal 3 5 3 4 2 3 3" xfId="24179" xr:uid="{00000000-0005-0000-0000-00007D5E0000}"/>
    <cellStyle name="Normal 3 5 3 4 2 3 4" xfId="24180" xr:uid="{00000000-0005-0000-0000-00007E5E0000}"/>
    <cellStyle name="Normal 3 5 3 4 2 4" xfId="24181" xr:uid="{00000000-0005-0000-0000-00007F5E0000}"/>
    <cellStyle name="Normal 3 5 3 4 2 4 2" xfId="24182" xr:uid="{00000000-0005-0000-0000-0000805E0000}"/>
    <cellStyle name="Normal 3 5 3 4 2 4 2 2" xfId="24183" xr:uid="{00000000-0005-0000-0000-0000815E0000}"/>
    <cellStyle name="Normal 3 5 3 4 2 4 2 3" xfId="24184" xr:uid="{00000000-0005-0000-0000-0000825E0000}"/>
    <cellStyle name="Normal 3 5 3 4 2 4 3" xfId="24185" xr:uid="{00000000-0005-0000-0000-0000835E0000}"/>
    <cellStyle name="Normal 3 5 3 4 2 4 4" xfId="24186" xr:uid="{00000000-0005-0000-0000-0000845E0000}"/>
    <cellStyle name="Normal 3 5 3 4 2 5" xfId="24187" xr:uid="{00000000-0005-0000-0000-0000855E0000}"/>
    <cellStyle name="Normal 3 5 3 4 2 5 2" xfId="24188" xr:uid="{00000000-0005-0000-0000-0000865E0000}"/>
    <cellStyle name="Normal 3 5 3 4 2 5 2 2" xfId="24189" xr:uid="{00000000-0005-0000-0000-0000875E0000}"/>
    <cellStyle name="Normal 3 5 3 4 2 5 2 3" xfId="24190" xr:uid="{00000000-0005-0000-0000-0000885E0000}"/>
    <cellStyle name="Normal 3 5 3 4 2 5 3" xfId="24191" xr:uid="{00000000-0005-0000-0000-0000895E0000}"/>
    <cellStyle name="Normal 3 5 3 4 2 5 4" xfId="24192" xr:uid="{00000000-0005-0000-0000-00008A5E0000}"/>
    <cellStyle name="Normal 3 5 3 4 2 6" xfId="24193" xr:uid="{00000000-0005-0000-0000-00008B5E0000}"/>
    <cellStyle name="Normal 3 5 3 4 2 6 2" xfId="24194" xr:uid="{00000000-0005-0000-0000-00008C5E0000}"/>
    <cellStyle name="Normal 3 5 3 4 2 6 3" xfId="24195" xr:uid="{00000000-0005-0000-0000-00008D5E0000}"/>
    <cellStyle name="Normal 3 5 3 4 2 7" xfId="24196" xr:uid="{00000000-0005-0000-0000-00008E5E0000}"/>
    <cellStyle name="Normal 3 5 3 4 2 7 2" xfId="24197" xr:uid="{00000000-0005-0000-0000-00008F5E0000}"/>
    <cellStyle name="Normal 3 5 3 4 2 7 3" xfId="24198" xr:uid="{00000000-0005-0000-0000-0000905E0000}"/>
    <cellStyle name="Normal 3 5 3 4 2 8" xfId="24199" xr:uid="{00000000-0005-0000-0000-0000915E0000}"/>
    <cellStyle name="Normal 3 5 3 4 2 9" xfId="24200" xr:uid="{00000000-0005-0000-0000-0000925E0000}"/>
    <cellStyle name="Normal 3 5 3 4 3" xfId="24201" xr:uid="{00000000-0005-0000-0000-0000935E0000}"/>
    <cellStyle name="Normal 3 5 3 4 3 2" xfId="24202" xr:uid="{00000000-0005-0000-0000-0000945E0000}"/>
    <cellStyle name="Normal 3 5 3 4 3 2 2" xfId="24203" xr:uid="{00000000-0005-0000-0000-0000955E0000}"/>
    <cellStyle name="Normal 3 5 3 4 3 2 2 2" xfId="24204" xr:uid="{00000000-0005-0000-0000-0000965E0000}"/>
    <cellStyle name="Normal 3 5 3 4 3 2 2 3" xfId="24205" xr:uid="{00000000-0005-0000-0000-0000975E0000}"/>
    <cellStyle name="Normal 3 5 3 4 3 2 3" xfId="24206" xr:uid="{00000000-0005-0000-0000-0000985E0000}"/>
    <cellStyle name="Normal 3 5 3 4 3 2 4" xfId="24207" xr:uid="{00000000-0005-0000-0000-0000995E0000}"/>
    <cellStyle name="Normal 3 5 3 4 3 3" xfId="24208" xr:uid="{00000000-0005-0000-0000-00009A5E0000}"/>
    <cellStyle name="Normal 3 5 3 4 3 3 2" xfId="24209" xr:uid="{00000000-0005-0000-0000-00009B5E0000}"/>
    <cellStyle name="Normal 3 5 3 4 3 3 2 2" xfId="24210" xr:uid="{00000000-0005-0000-0000-00009C5E0000}"/>
    <cellStyle name="Normal 3 5 3 4 3 3 2 3" xfId="24211" xr:uid="{00000000-0005-0000-0000-00009D5E0000}"/>
    <cellStyle name="Normal 3 5 3 4 3 3 3" xfId="24212" xr:uid="{00000000-0005-0000-0000-00009E5E0000}"/>
    <cellStyle name="Normal 3 5 3 4 3 3 4" xfId="24213" xr:uid="{00000000-0005-0000-0000-00009F5E0000}"/>
    <cellStyle name="Normal 3 5 3 4 3 4" xfId="24214" xr:uid="{00000000-0005-0000-0000-0000A05E0000}"/>
    <cellStyle name="Normal 3 5 3 4 3 4 2" xfId="24215" xr:uid="{00000000-0005-0000-0000-0000A15E0000}"/>
    <cellStyle name="Normal 3 5 3 4 3 4 2 2" xfId="24216" xr:uid="{00000000-0005-0000-0000-0000A25E0000}"/>
    <cellStyle name="Normal 3 5 3 4 3 4 2 3" xfId="24217" xr:uid="{00000000-0005-0000-0000-0000A35E0000}"/>
    <cellStyle name="Normal 3 5 3 4 3 4 3" xfId="24218" xr:uid="{00000000-0005-0000-0000-0000A45E0000}"/>
    <cellStyle name="Normal 3 5 3 4 3 4 4" xfId="24219" xr:uid="{00000000-0005-0000-0000-0000A55E0000}"/>
    <cellStyle name="Normal 3 5 3 4 3 5" xfId="24220" xr:uid="{00000000-0005-0000-0000-0000A65E0000}"/>
    <cellStyle name="Normal 3 5 3 4 3 5 2" xfId="24221" xr:uid="{00000000-0005-0000-0000-0000A75E0000}"/>
    <cellStyle name="Normal 3 5 3 4 3 5 3" xfId="24222" xr:uid="{00000000-0005-0000-0000-0000A85E0000}"/>
    <cellStyle name="Normal 3 5 3 4 3 6" xfId="24223" xr:uid="{00000000-0005-0000-0000-0000A95E0000}"/>
    <cellStyle name="Normal 3 5 3 4 3 6 2" xfId="24224" xr:uid="{00000000-0005-0000-0000-0000AA5E0000}"/>
    <cellStyle name="Normal 3 5 3 4 3 6 3" xfId="24225" xr:uid="{00000000-0005-0000-0000-0000AB5E0000}"/>
    <cellStyle name="Normal 3 5 3 4 3 7" xfId="24226" xr:uid="{00000000-0005-0000-0000-0000AC5E0000}"/>
    <cellStyle name="Normal 3 5 3 4 3 8" xfId="24227" xr:uid="{00000000-0005-0000-0000-0000AD5E0000}"/>
    <cellStyle name="Normal 3 5 3 4 3 9" xfId="24228" xr:uid="{00000000-0005-0000-0000-0000AE5E0000}"/>
    <cellStyle name="Normal 3 5 3 4 4" xfId="24229" xr:uid="{00000000-0005-0000-0000-0000AF5E0000}"/>
    <cellStyle name="Normal 3 5 3 4 4 2" xfId="24230" xr:uid="{00000000-0005-0000-0000-0000B05E0000}"/>
    <cellStyle name="Normal 3 5 3 4 4 2 2" xfId="24231" xr:uid="{00000000-0005-0000-0000-0000B15E0000}"/>
    <cellStyle name="Normal 3 5 3 4 4 2 3" xfId="24232" xr:uid="{00000000-0005-0000-0000-0000B25E0000}"/>
    <cellStyle name="Normal 3 5 3 4 4 3" xfId="24233" xr:uid="{00000000-0005-0000-0000-0000B35E0000}"/>
    <cellStyle name="Normal 3 5 3 4 4 4" xfId="24234" xr:uid="{00000000-0005-0000-0000-0000B45E0000}"/>
    <cellStyle name="Normal 3 5 3 4 5" xfId="24235" xr:uid="{00000000-0005-0000-0000-0000B55E0000}"/>
    <cellStyle name="Normal 3 5 3 4 5 2" xfId="24236" xr:uid="{00000000-0005-0000-0000-0000B65E0000}"/>
    <cellStyle name="Normal 3 5 3 4 5 2 2" xfId="24237" xr:uid="{00000000-0005-0000-0000-0000B75E0000}"/>
    <cellStyle name="Normal 3 5 3 4 5 2 3" xfId="24238" xr:uid="{00000000-0005-0000-0000-0000B85E0000}"/>
    <cellStyle name="Normal 3 5 3 4 5 3" xfId="24239" xr:uid="{00000000-0005-0000-0000-0000B95E0000}"/>
    <cellStyle name="Normal 3 5 3 4 5 4" xfId="24240" xr:uid="{00000000-0005-0000-0000-0000BA5E0000}"/>
    <cellStyle name="Normal 3 5 3 4 6" xfId="24241" xr:uid="{00000000-0005-0000-0000-0000BB5E0000}"/>
    <cellStyle name="Normal 3 5 3 4 6 2" xfId="24242" xr:uid="{00000000-0005-0000-0000-0000BC5E0000}"/>
    <cellStyle name="Normal 3 5 3 4 6 2 2" xfId="24243" xr:uid="{00000000-0005-0000-0000-0000BD5E0000}"/>
    <cellStyle name="Normal 3 5 3 4 6 2 3" xfId="24244" xr:uid="{00000000-0005-0000-0000-0000BE5E0000}"/>
    <cellStyle name="Normal 3 5 3 4 6 3" xfId="24245" xr:uid="{00000000-0005-0000-0000-0000BF5E0000}"/>
    <cellStyle name="Normal 3 5 3 4 6 4" xfId="24246" xr:uid="{00000000-0005-0000-0000-0000C05E0000}"/>
    <cellStyle name="Normal 3 5 3 4 7" xfId="24247" xr:uid="{00000000-0005-0000-0000-0000C15E0000}"/>
    <cellStyle name="Normal 3 5 3 4 7 2" xfId="24248" xr:uid="{00000000-0005-0000-0000-0000C25E0000}"/>
    <cellStyle name="Normal 3 5 3 4 7 3" xfId="24249" xr:uid="{00000000-0005-0000-0000-0000C35E0000}"/>
    <cellStyle name="Normal 3 5 3 4 8" xfId="24250" xr:uid="{00000000-0005-0000-0000-0000C45E0000}"/>
    <cellStyle name="Normal 3 5 3 4 8 2" xfId="24251" xr:uid="{00000000-0005-0000-0000-0000C55E0000}"/>
    <cellStyle name="Normal 3 5 3 4 8 3" xfId="24252" xr:uid="{00000000-0005-0000-0000-0000C65E0000}"/>
    <cellStyle name="Normal 3 5 3 4 9" xfId="24253" xr:uid="{00000000-0005-0000-0000-0000C75E0000}"/>
    <cellStyle name="Normal 3 5 3 5" xfId="24254" xr:uid="{00000000-0005-0000-0000-0000C85E0000}"/>
    <cellStyle name="Normal 3 5 3 5 10" xfId="24255" xr:uid="{00000000-0005-0000-0000-0000C95E0000}"/>
    <cellStyle name="Normal 3 5 3 5 2" xfId="24256" xr:uid="{00000000-0005-0000-0000-0000CA5E0000}"/>
    <cellStyle name="Normal 3 5 3 5 2 2" xfId="24257" xr:uid="{00000000-0005-0000-0000-0000CB5E0000}"/>
    <cellStyle name="Normal 3 5 3 5 2 2 2" xfId="24258" xr:uid="{00000000-0005-0000-0000-0000CC5E0000}"/>
    <cellStyle name="Normal 3 5 3 5 2 2 3" xfId="24259" xr:uid="{00000000-0005-0000-0000-0000CD5E0000}"/>
    <cellStyle name="Normal 3 5 3 5 2 3" xfId="24260" xr:uid="{00000000-0005-0000-0000-0000CE5E0000}"/>
    <cellStyle name="Normal 3 5 3 5 2 4" xfId="24261" xr:uid="{00000000-0005-0000-0000-0000CF5E0000}"/>
    <cellStyle name="Normal 3 5 3 5 3" xfId="24262" xr:uid="{00000000-0005-0000-0000-0000D05E0000}"/>
    <cellStyle name="Normal 3 5 3 5 3 2" xfId="24263" xr:uid="{00000000-0005-0000-0000-0000D15E0000}"/>
    <cellStyle name="Normal 3 5 3 5 3 2 2" xfId="24264" xr:uid="{00000000-0005-0000-0000-0000D25E0000}"/>
    <cellStyle name="Normal 3 5 3 5 3 2 3" xfId="24265" xr:uid="{00000000-0005-0000-0000-0000D35E0000}"/>
    <cellStyle name="Normal 3 5 3 5 3 3" xfId="24266" xr:uid="{00000000-0005-0000-0000-0000D45E0000}"/>
    <cellStyle name="Normal 3 5 3 5 3 4" xfId="24267" xr:uid="{00000000-0005-0000-0000-0000D55E0000}"/>
    <cellStyle name="Normal 3 5 3 5 4" xfId="24268" xr:uid="{00000000-0005-0000-0000-0000D65E0000}"/>
    <cellStyle name="Normal 3 5 3 5 4 2" xfId="24269" xr:uid="{00000000-0005-0000-0000-0000D75E0000}"/>
    <cellStyle name="Normal 3 5 3 5 4 2 2" xfId="24270" xr:uid="{00000000-0005-0000-0000-0000D85E0000}"/>
    <cellStyle name="Normal 3 5 3 5 4 2 3" xfId="24271" xr:uid="{00000000-0005-0000-0000-0000D95E0000}"/>
    <cellStyle name="Normal 3 5 3 5 4 3" xfId="24272" xr:uid="{00000000-0005-0000-0000-0000DA5E0000}"/>
    <cellStyle name="Normal 3 5 3 5 4 4" xfId="24273" xr:uid="{00000000-0005-0000-0000-0000DB5E0000}"/>
    <cellStyle name="Normal 3 5 3 5 5" xfId="24274" xr:uid="{00000000-0005-0000-0000-0000DC5E0000}"/>
    <cellStyle name="Normal 3 5 3 5 5 2" xfId="24275" xr:uid="{00000000-0005-0000-0000-0000DD5E0000}"/>
    <cellStyle name="Normal 3 5 3 5 5 2 2" xfId="24276" xr:uid="{00000000-0005-0000-0000-0000DE5E0000}"/>
    <cellStyle name="Normal 3 5 3 5 5 2 3" xfId="24277" xr:uid="{00000000-0005-0000-0000-0000DF5E0000}"/>
    <cellStyle name="Normal 3 5 3 5 5 3" xfId="24278" xr:uid="{00000000-0005-0000-0000-0000E05E0000}"/>
    <cellStyle name="Normal 3 5 3 5 5 4" xfId="24279" xr:uid="{00000000-0005-0000-0000-0000E15E0000}"/>
    <cellStyle name="Normal 3 5 3 5 6" xfId="24280" xr:uid="{00000000-0005-0000-0000-0000E25E0000}"/>
    <cellStyle name="Normal 3 5 3 5 6 2" xfId="24281" xr:uid="{00000000-0005-0000-0000-0000E35E0000}"/>
    <cellStyle name="Normal 3 5 3 5 6 3" xfId="24282" xr:uid="{00000000-0005-0000-0000-0000E45E0000}"/>
    <cellStyle name="Normal 3 5 3 5 7" xfId="24283" xr:uid="{00000000-0005-0000-0000-0000E55E0000}"/>
    <cellStyle name="Normal 3 5 3 5 7 2" xfId="24284" xr:uid="{00000000-0005-0000-0000-0000E65E0000}"/>
    <cellStyle name="Normal 3 5 3 5 7 3" xfId="24285" xr:uid="{00000000-0005-0000-0000-0000E75E0000}"/>
    <cellStyle name="Normal 3 5 3 5 8" xfId="24286" xr:uid="{00000000-0005-0000-0000-0000E85E0000}"/>
    <cellStyle name="Normal 3 5 3 5 9" xfId="24287" xr:uid="{00000000-0005-0000-0000-0000E95E0000}"/>
    <cellStyle name="Normal 3 5 3 6" xfId="24288" xr:uid="{00000000-0005-0000-0000-0000EA5E0000}"/>
    <cellStyle name="Normal 3 5 3 6 2" xfId="24289" xr:uid="{00000000-0005-0000-0000-0000EB5E0000}"/>
    <cellStyle name="Normal 3 5 3 6 2 2" xfId="24290" xr:uid="{00000000-0005-0000-0000-0000EC5E0000}"/>
    <cellStyle name="Normal 3 5 3 6 2 2 2" xfId="24291" xr:uid="{00000000-0005-0000-0000-0000ED5E0000}"/>
    <cellStyle name="Normal 3 5 3 6 2 2 3" xfId="24292" xr:uid="{00000000-0005-0000-0000-0000EE5E0000}"/>
    <cellStyle name="Normal 3 5 3 6 2 3" xfId="24293" xr:uid="{00000000-0005-0000-0000-0000EF5E0000}"/>
    <cellStyle name="Normal 3 5 3 6 2 4" xfId="24294" xr:uid="{00000000-0005-0000-0000-0000F05E0000}"/>
    <cellStyle name="Normal 3 5 3 6 3" xfId="24295" xr:uid="{00000000-0005-0000-0000-0000F15E0000}"/>
    <cellStyle name="Normal 3 5 3 6 3 2" xfId="24296" xr:uid="{00000000-0005-0000-0000-0000F25E0000}"/>
    <cellStyle name="Normal 3 5 3 6 3 2 2" xfId="24297" xr:uid="{00000000-0005-0000-0000-0000F35E0000}"/>
    <cellStyle name="Normal 3 5 3 6 3 2 3" xfId="24298" xr:uid="{00000000-0005-0000-0000-0000F45E0000}"/>
    <cellStyle name="Normal 3 5 3 6 3 3" xfId="24299" xr:uid="{00000000-0005-0000-0000-0000F55E0000}"/>
    <cellStyle name="Normal 3 5 3 6 3 4" xfId="24300" xr:uid="{00000000-0005-0000-0000-0000F65E0000}"/>
    <cellStyle name="Normal 3 5 3 6 4" xfId="24301" xr:uid="{00000000-0005-0000-0000-0000F75E0000}"/>
    <cellStyle name="Normal 3 5 3 6 4 2" xfId="24302" xr:uid="{00000000-0005-0000-0000-0000F85E0000}"/>
    <cellStyle name="Normal 3 5 3 6 4 2 2" xfId="24303" xr:uid="{00000000-0005-0000-0000-0000F95E0000}"/>
    <cellStyle name="Normal 3 5 3 6 4 2 3" xfId="24304" xr:uid="{00000000-0005-0000-0000-0000FA5E0000}"/>
    <cellStyle name="Normal 3 5 3 6 4 3" xfId="24305" xr:uid="{00000000-0005-0000-0000-0000FB5E0000}"/>
    <cellStyle name="Normal 3 5 3 6 4 4" xfId="24306" xr:uid="{00000000-0005-0000-0000-0000FC5E0000}"/>
    <cellStyle name="Normal 3 5 3 6 5" xfId="24307" xr:uid="{00000000-0005-0000-0000-0000FD5E0000}"/>
    <cellStyle name="Normal 3 5 3 6 5 2" xfId="24308" xr:uid="{00000000-0005-0000-0000-0000FE5E0000}"/>
    <cellStyle name="Normal 3 5 3 6 5 3" xfId="24309" xr:uid="{00000000-0005-0000-0000-0000FF5E0000}"/>
    <cellStyle name="Normal 3 5 3 6 6" xfId="24310" xr:uid="{00000000-0005-0000-0000-0000005F0000}"/>
    <cellStyle name="Normal 3 5 3 6 6 2" xfId="24311" xr:uid="{00000000-0005-0000-0000-0000015F0000}"/>
    <cellStyle name="Normal 3 5 3 6 6 3" xfId="24312" xr:uid="{00000000-0005-0000-0000-0000025F0000}"/>
    <cellStyle name="Normal 3 5 3 6 7" xfId="24313" xr:uid="{00000000-0005-0000-0000-0000035F0000}"/>
    <cellStyle name="Normal 3 5 3 6 8" xfId="24314" xr:uid="{00000000-0005-0000-0000-0000045F0000}"/>
    <cellStyle name="Normal 3 5 3 6 9" xfId="24315" xr:uid="{00000000-0005-0000-0000-0000055F0000}"/>
    <cellStyle name="Normal 3 5 3 7" xfId="24316" xr:uid="{00000000-0005-0000-0000-0000065F0000}"/>
    <cellStyle name="Normal 3 5 3 7 2" xfId="24317" xr:uid="{00000000-0005-0000-0000-0000075F0000}"/>
    <cellStyle name="Normal 3 5 3 7 2 2" xfId="24318" xr:uid="{00000000-0005-0000-0000-0000085F0000}"/>
    <cellStyle name="Normal 3 5 3 7 2 3" xfId="24319" xr:uid="{00000000-0005-0000-0000-0000095F0000}"/>
    <cellStyle name="Normal 3 5 3 7 3" xfId="24320" xr:uid="{00000000-0005-0000-0000-00000A5F0000}"/>
    <cellStyle name="Normal 3 5 3 7 4" xfId="24321" xr:uid="{00000000-0005-0000-0000-00000B5F0000}"/>
    <cellStyle name="Normal 3 5 3 8" xfId="24322" xr:uid="{00000000-0005-0000-0000-00000C5F0000}"/>
    <cellStyle name="Normal 3 5 3 8 2" xfId="24323" xr:uid="{00000000-0005-0000-0000-00000D5F0000}"/>
    <cellStyle name="Normal 3 5 3 8 2 2" xfId="24324" xr:uid="{00000000-0005-0000-0000-00000E5F0000}"/>
    <cellStyle name="Normal 3 5 3 8 2 3" xfId="24325" xr:uid="{00000000-0005-0000-0000-00000F5F0000}"/>
    <cellStyle name="Normal 3 5 3 8 3" xfId="24326" xr:uid="{00000000-0005-0000-0000-0000105F0000}"/>
    <cellStyle name="Normal 3 5 3 8 4" xfId="24327" xr:uid="{00000000-0005-0000-0000-0000115F0000}"/>
    <cellStyle name="Normal 3 5 3 9" xfId="24328" xr:uid="{00000000-0005-0000-0000-0000125F0000}"/>
    <cellStyle name="Normal 3 5 3 9 2" xfId="24329" xr:uid="{00000000-0005-0000-0000-0000135F0000}"/>
    <cellStyle name="Normal 3 5 3 9 2 2" xfId="24330" xr:uid="{00000000-0005-0000-0000-0000145F0000}"/>
    <cellStyle name="Normal 3 5 3 9 2 3" xfId="24331" xr:uid="{00000000-0005-0000-0000-0000155F0000}"/>
    <cellStyle name="Normal 3 5 3 9 3" xfId="24332" xr:uid="{00000000-0005-0000-0000-0000165F0000}"/>
    <cellStyle name="Normal 3 5 3 9 4" xfId="24333" xr:uid="{00000000-0005-0000-0000-0000175F0000}"/>
    <cellStyle name="Normal 3 5 4" xfId="24334" xr:uid="{00000000-0005-0000-0000-0000185F0000}"/>
    <cellStyle name="Normal 3 5 4 10" xfId="24335" xr:uid="{00000000-0005-0000-0000-0000195F0000}"/>
    <cellStyle name="Normal 3 5 4 10 2" xfId="24336" xr:uid="{00000000-0005-0000-0000-00001A5F0000}"/>
    <cellStyle name="Normal 3 5 4 10 3" xfId="24337" xr:uid="{00000000-0005-0000-0000-00001B5F0000}"/>
    <cellStyle name="Normal 3 5 4 11" xfId="24338" xr:uid="{00000000-0005-0000-0000-00001C5F0000}"/>
    <cellStyle name="Normal 3 5 4 12" xfId="24339" xr:uid="{00000000-0005-0000-0000-00001D5F0000}"/>
    <cellStyle name="Normal 3 5 4 13" xfId="24340" xr:uid="{00000000-0005-0000-0000-00001E5F0000}"/>
    <cellStyle name="Normal 3 5 4 2" xfId="24341" xr:uid="{00000000-0005-0000-0000-00001F5F0000}"/>
    <cellStyle name="Normal 3 5 4 2 10" xfId="24342" xr:uid="{00000000-0005-0000-0000-0000205F0000}"/>
    <cellStyle name="Normal 3 5 4 2 11" xfId="24343" xr:uid="{00000000-0005-0000-0000-0000215F0000}"/>
    <cellStyle name="Normal 3 5 4 2 2" xfId="24344" xr:uid="{00000000-0005-0000-0000-0000225F0000}"/>
    <cellStyle name="Normal 3 5 4 2 2 10" xfId="24345" xr:uid="{00000000-0005-0000-0000-0000235F0000}"/>
    <cellStyle name="Normal 3 5 4 2 2 2" xfId="24346" xr:uid="{00000000-0005-0000-0000-0000245F0000}"/>
    <cellStyle name="Normal 3 5 4 2 2 2 2" xfId="24347" xr:uid="{00000000-0005-0000-0000-0000255F0000}"/>
    <cellStyle name="Normal 3 5 4 2 2 2 2 2" xfId="24348" xr:uid="{00000000-0005-0000-0000-0000265F0000}"/>
    <cellStyle name="Normal 3 5 4 2 2 2 2 3" xfId="24349" xr:uid="{00000000-0005-0000-0000-0000275F0000}"/>
    <cellStyle name="Normal 3 5 4 2 2 2 3" xfId="24350" xr:uid="{00000000-0005-0000-0000-0000285F0000}"/>
    <cellStyle name="Normal 3 5 4 2 2 2 4" xfId="24351" xr:uid="{00000000-0005-0000-0000-0000295F0000}"/>
    <cellStyle name="Normal 3 5 4 2 2 3" xfId="24352" xr:uid="{00000000-0005-0000-0000-00002A5F0000}"/>
    <cellStyle name="Normal 3 5 4 2 2 3 2" xfId="24353" xr:uid="{00000000-0005-0000-0000-00002B5F0000}"/>
    <cellStyle name="Normal 3 5 4 2 2 3 2 2" xfId="24354" xr:uid="{00000000-0005-0000-0000-00002C5F0000}"/>
    <cellStyle name="Normal 3 5 4 2 2 3 2 3" xfId="24355" xr:uid="{00000000-0005-0000-0000-00002D5F0000}"/>
    <cellStyle name="Normal 3 5 4 2 2 3 3" xfId="24356" xr:uid="{00000000-0005-0000-0000-00002E5F0000}"/>
    <cellStyle name="Normal 3 5 4 2 2 3 4" xfId="24357" xr:uid="{00000000-0005-0000-0000-00002F5F0000}"/>
    <cellStyle name="Normal 3 5 4 2 2 4" xfId="24358" xr:uid="{00000000-0005-0000-0000-0000305F0000}"/>
    <cellStyle name="Normal 3 5 4 2 2 4 2" xfId="24359" xr:uid="{00000000-0005-0000-0000-0000315F0000}"/>
    <cellStyle name="Normal 3 5 4 2 2 4 2 2" xfId="24360" xr:uid="{00000000-0005-0000-0000-0000325F0000}"/>
    <cellStyle name="Normal 3 5 4 2 2 4 2 3" xfId="24361" xr:uid="{00000000-0005-0000-0000-0000335F0000}"/>
    <cellStyle name="Normal 3 5 4 2 2 4 3" xfId="24362" xr:uid="{00000000-0005-0000-0000-0000345F0000}"/>
    <cellStyle name="Normal 3 5 4 2 2 4 4" xfId="24363" xr:uid="{00000000-0005-0000-0000-0000355F0000}"/>
    <cellStyle name="Normal 3 5 4 2 2 5" xfId="24364" xr:uid="{00000000-0005-0000-0000-0000365F0000}"/>
    <cellStyle name="Normal 3 5 4 2 2 5 2" xfId="24365" xr:uid="{00000000-0005-0000-0000-0000375F0000}"/>
    <cellStyle name="Normal 3 5 4 2 2 5 2 2" xfId="24366" xr:uid="{00000000-0005-0000-0000-0000385F0000}"/>
    <cellStyle name="Normal 3 5 4 2 2 5 2 3" xfId="24367" xr:uid="{00000000-0005-0000-0000-0000395F0000}"/>
    <cellStyle name="Normal 3 5 4 2 2 5 3" xfId="24368" xr:uid="{00000000-0005-0000-0000-00003A5F0000}"/>
    <cellStyle name="Normal 3 5 4 2 2 5 4" xfId="24369" xr:uid="{00000000-0005-0000-0000-00003B5F0000}"/>
    <cellStyle name="Normal 3 5 4 2 2 6" xfId="24370" xr:uid="{00000000-0005-0000-0000-00003C5F0000}"/>
    <cellStyle name="Normal 3 5 4 2 2 6 2" xfId="24371" xr:uid="{00000000-0005-0000-0000-00003D5F0000}"/>
    <cellStyle name="Normal 3 5 4 2 2 6 3" xfId="24372" xr:uid="{00000000-0005-0000-0000-00003E5F0000}"/>
    <cellStyle name="Normal 3 5 4 2 2 7" xfId="24373" xr:uid="{00000000-0005-0000-0000-00003F5F0000}"/>
    <cellStyle name="Normal 3 5 4 2 2 7 2" xfId="24374" xr:uid="{00000000-0005-0000-0000-0000405F0000}"/>
    <cellStyle name="Normal 3 5 4 2 2 7 3" xfId="24375" xr:uid="{00000000-0005-0000-0000-0000415F0000}"/>
    <cellStyle name="Normal 3 5 4 2 2 8" xfId="24376" xr:uid="{00000000-0005-0000-0000-0000425F0000}"/>
    <cellStyle name="Normal 3 5 4 2 2 9" xfId="24377" xr:uid="{00000000-0005-0000-0000-0000435F0000}"/>
    <cellStyle name="Normal 3 5 4 2 3" xfId="24378" xr:uid="{00000000-0005-0000-0000-0000445F0000}"/>
    <cellStyle name="Normal 3 5 4 2 3 2" xfId="24379" xr:uid="{00000000-0005-0000-0000-0000455F0000}"/>
    <cellStyle name="Normal 3 5 4 2 3 2 2" xfId="24380" xr:uid="{00000000-0005-0000-0000-0000465F0000}"/>
    <cellStyle name="Normal 3 5 4 2 3 2 2 2" xfId="24381" xr:uid="{00000000-0005-0000-0000-0000475F0000}"/>
    <cellStyle name="Normal 3 5 4 2 3 2 2 3" xfId="24382" xr:uid="{00000000-0005-0000-0000-0000485F0000}"/>
    <cellStyle name="Normal 3 5 4 2 3 2 3" xfId="24383" xr:uid="{00000000-0005-0000-0000-0000495F0000}"/>
    <cellStyle name="Normal 3 5 4 2 3 2 4" xfId="24384" xr:uid="{00000000-0005-0000-0000-00004A5F0000}"/>
    <cellStyle name="Normal 3 5 4 2 3 3" xfId="24385" xr:uid="{00000000-0005-0000-0000-00004B5F0000}"/>
    <cellStyle name="Normal 3 5 4 2 3 3 2" xfId="24386" xr:uid="{00000000-0005-0000-0000-00004C5F0000}"/>
    <cellStyle name="Normal 3 5 4 2 3 3 2 2" xfId="24387" xr:uid="{00000000-0005-0000-0000-00004D5F0000}"/>
    <cellStyle name="Normal 3 5 4 2 3 3 2 3" xfId="24388" xr:uid="{00000000-0005-0000-0000-00004E5F0000}"/>
    <cellStyle name="Normal 3 5 4 2 3 3 3" xfId="24389" xr:uid="{00000000-0005-0000-0000-00004F5F0000}"/>
    <cellStyle name="Normal 3 5 4 2 3 3 4" xfId="24390" xr:uid="{00000000-0005-0000-0000-0000505F0000}"/>
    <cellStyle name="Normal 3 5 4 2 3 4" xfId="24391" xr:uid="{00000000-0005-0000-0000-0000515F0000}"/>
    <cellStyle name="Normal 3 5 4 2 3 4 2" xfId="24392" xr:uid="{00000000-0005-0000-0000-0000525F0000}"/>
    <cellStyle name="Normal 3 5 4 2 3 4 2 2" xfId="24393" xr:uid="{00000000-0005-0000-0000-0000535F0000}"/>
    <cellStyle name="Normal 3 5 4 2 3 4 2 3" xfId="24394" xr:uid="{00000000-0005-0000-0000-0000545F0000}"/>
    <cellStyle name="Normal 3 5 4 2 3 4 3" xfId="24395" xr:uid="{00000000-0005-0000-0000-0000555F0000}"/>
    <cellStyle name="Normal 3 5 4 2 3 4 4" xfId="24396" xr:uid="{00000000-0005-0000-0000-0000565F0000}"/>
    <cellStyle name="Normal 3 5 4 2 3 5" xfId="24397" xr:uid="{00000000-0005-0000-0000-0000575F0000}"/>
    <cellStyle name="Normal 3 5 4 2 3 5 2" xfId="24398" xr:uid="{00000000-0005-0000-0000-0000585F0000}"/>
    <cellStyle name="Normal 3 5 4 2 3 5 3" xfId="24399" xr:uid="{00000000-0005-0000-0000-0000595F0000}"/>
    <cellStyle name="Normal 3 5 4 2 3 6" xfId="24400" xr:uid="{00000000-0005-0000-0000-00005A5F0000}"/>
    <cellStyle name="Normal 3 5 4 2 3 6 2" xfId="24401" xr:uid="{00000000-0005-0000-0000-00005B5F0000}"/>
    <cellStyle name="Normal 3 5 4 2 3 6 3" xfId="24402" xr:uid="{00000000-0005-0000-0000-00005C5F0000}"/>
    <cellStyle name="Normal 3 5 4 2 3 7" xfId="24403" xr:uid="{00000000-0005-0000-0000-00005D5F0000}"/>
    <cellStyle name="Normal 3 5 4 2 3 8" xfId="24404" xr:uid="{00000000-0005-0000-0000-00005E5F0000}"/>
    <cellStyle name="Normal 3 5 4 2 3 9" xfId="24405" xr:uid="{00000000-0005-0000-0000-00005F5F0000}"/>
    <cellStyle name="Normal 3 5 4 2 4" xfId="24406" xr:uid="{00000000-0005-0000-0000-0000605F0000}"/>
    <cellStyle name="Normal 3 5 4 2 4 2" xfId="24407" xr:uid="{00000000-0005-0000-0000-0000615F0000}"/>
    <cellStyle name="Normal 3 5 4 2 4 2 2" xfId="24408" xr:uid="{00000000-0005-0000-0000-0000625F0000}"/>
    <cellStyle name="Normal 3 5 4 2 4 2 3" xfId="24409" xr:uid="{00000000-0005-0000-0000-0000635F0000}"/>
    <cellStyle name="Normal 3 5 4 2 4 3" xfId="24410" xr:uid="{00000000-0005-0000-0000-0000645F0000}"/>
    <cellStyle name="Normal 3 5 4 2 4 4" xfId="24411" xr:uid="{00000000-0005-0000-0000-0000655F0000}"/>
    <cellStyle name="Normal 3 5 4 2 5" xfId="24412" xr:uid="{00000000-0005-0000-0000-0000665F0000}"/>
    <cellStyle name="Normal 3 5 4 2 5 2" xfId="24413" xr:uid="{00000000-0005-0000-0000-0000675F0000}"/>
    <cellStyle name="Normal 3 5 4 2 5 2 2" xfId="24414" xr:uid="{00000000-0005-0000-0000-0000685F0000}"/>
    <cellStyle name="Normal 3 5 4 2 5 2 3" xfId="24415" xr:uid="{00000000-0005-0000-0000-0000695F0000}"/>
    <cellStyle name="Normal 3 5 4 2 5 3" xfId="24416" xr:uid="{00000000-0005-0000-0000-00006A5F0000}"/>
    <cellStyle name="Normal 3 5 4 2 5 4" xfId="24417" xr:uid="{00000000-0005-0000-0000-00006B5F0000}"/>
    <cellStyle name="Normal 3 5 4 2 6" xfId="24418" xr:uid="{00000000-0005-0000-0000-00006C5F0000}"/>
    <cellStyle name="Normal 3 5 4 2 6 2" xfId="24419" xr:uid="{00000000-0005-0000-0000-00006D5F0000}"/>
    <cellStyle name="Normal 3 5 4 2 6 2 2" xfId="24420" xr:uid="{00000000-0005-0000-0000-00006E5F0000}"/>
    <cellStyle name="Normal 3 5 4 2 6 2 3" xfId="24421" xr:uid="{00000000-0005-0000-0000-00006F5F0000}"/>
    <cellStyle name="Normal 3 5 4 2 6 3" xfId="24422" xr:uid="{00000000-0005-0000-0000-0000705F0000}"/>
    <cellStyle name="Normal 3 5 4 2 6 4" xfId="24423" xr:uid="{00000000-0005-0000-0000-0000715F0000}"/>
    <cellStyle name="Normal 3 5 4 2 7" xfId="24424" xr:uid="{00000000-0005-0000-0000-0000725F0000}"/>
    <cellStyle name="Normal 3 5 4 2 7 2" xfId="24425" xr:uid="{00000000-0005-0000-0000-0000735F0000}"/>
    <cellStyle name="Normal 3 5 4 2 7 3" xfId="24426" xr:uid="{00000000-0005-0000-0000-0000745F0000}"/>
    <cellStyle name="Normal 3 5 4 2 8" xfId="24427" xr:uid="{00000000-0005-0000-0000-0000755F0000}"/>
    <cellStyle name="Normal 3 5 4 2 8 2" xfId="24428" xr:uid="{00000000-0005-0000-0000-0000765F0000}"/>
    <cellStyle name="Normal 3 5 4 2 8 3" xfId="24429" xr:uid="{00000000-0005-0000-0000-0000775F0000}"/>
    <cellStyle name="Normal 3 5 4 2 9" xfId="24430" xr:uid="{00000000-0005-0000-0000-0000785F0000}"/>
    <cellStyle name="Normal 3 5 4 3" xfId="24431" xr:uid="{00000000-0005-0000-0000-0000795F0000}"/>
    <cellStyle name="Normal 3 5 4 3 10" xfId="24432" xr:uid="{00000000-0005-0000-0000-00007A5F0000}"/>
    <cellStyle name="Normal 3 5 4 3 11" xfId="24433" xr:uid="{00000000-0005-0000-0000-00007B5F0000}"/>
    <cellStyle name="Normal 3 5 4 3 2" xfId="24434" xr:uid="{00000000-0005-0000-0000-00007C5F0000}"/>
    <cellStyle name="Normal 3 5 4 3 2 10" xfId="24435" xr:uid="{00000000-0005-0000-0000-00007D5F0000}"/>
    <cellStyle name="Normal 3 5 4 3 2 2" xfId="24436" xr:uid="{00000000-0005-0000-0000-00007E5F0000}"/>
    <cellStyle name="Normal 3 5 4 3 2 2 2" xfId="24437" xr:uid="{00000000-0005-0000-0000-00007F5F0000}"/>
    <cellStyle name="Normal 3 5 4 3 2 2 2 2" xfId="24438" xr:uid="{00000000-0005-0000-0000-0000805F0000}"/>
    <cellStyle name="Normal 3 5 4 3 2 2 2 3" xfId="24439" xr:uid="{00000000-0005-0000-0000-0000815F0000}"/>
    <cellStyle name="Normal 3 5 4 3 2 2 3" xfId="24440" xr:uid="{00000000-0005-0000-0000-0000825F0000}"/>
    <cellStyle name="Normal 3 5 4 3 2 2 4" xfId="24441" xr:uid="{00000000-0005-0000-0000-0000835F0000}"/>
    <cellStyle name="Normal 3 5 4 3 2 3" xfId="24442" xr:uid="{00000000-0005-0000-0000-0000845F0000}"/>
    <cellStyle name="Normal 3 5 4 3 2 3 2" xfId="24443" xr:uid="{00000000-0005-0000-0000-0000855F0000}"/>
    <cellStyle name="Normal 3 5 4 3 2 3 2 2" xfId="24444" xr:uid="{00000000-0005-0000-0000-0000865F0000}"/>
    <cellStyle name="Normal 3 5 4 3 2 3 2 3" xfId="24445" xr:uid="{00000000-0005-0000-0000-0000875F0000}"/>
    <cellStyle name="Normal 3 5 4 3 2 3 3" xfId="24446" xr:uid="{00000000-0005-0000-0000-0000885F0000}"/>
    <cellStyle name="Normal 3 5 4 3 2 3 4" xfId="24447" xr:uid="{00000000-0005-0000-0000-0000895F0000}"/>
    <cellStyle name="Normal 3 5 4 3 2 4" xfId="24448" xr:uid="{00000000-0005-0000-0000-00008A5F0000}"/>
    <cellStyle name="Normal 3 5 4 3 2 4 2" xfId="24449" xr:uid="{00000000-0005-0000-0000-00008B5F0000}"/>
    <cellStyle name="Normal 3 5 4 3 2 4 2 2" xfId="24450" xr:uid="{00000000-0005-0000-0000-00008C5F0000}"/>
    <cellStyle name="Normal 3 5 4 3 2 4 2 3" xfId="24451" xr:uid="{00000000-0005-0000-0000-00008D5F0000}"/>
    <cellStyle name="Normal 3 5 4 3 2 4 3" xfId="24452" xr:uid="{00000000-0005-0000-0000-00008E5F0000}"/>
    <cellStyle name="Normal 3 5 4 3 2 4 4" xfId="24453" xr:uid="{00000000-0005-0000-0000-00008F5F0000}"/>
    <cellStyle name="Normal 3 5 4 3 2 5" xfId="24454" xr:uid="{00000000-0005-0000-0000-0000905F0000}"/>
    <cellStyle name="Normal 3 5 4 3 2 5 2" xfId="24455" xr:uid="{00000000-0005-0000-0000-0000915F0000}"/>
    <cellStyle name="Normal 3 5 4 3 2 5 2 2" xfId="24456" xr:uid="{00000000-0005-0000-0000-0000925F0000}"/>
    <cellStyle name="Normal 3 5 4 3 2 5 2 3" xfId="24457" xr:uid="{00000000-0005-0000-0000-0000935F0000}"/>
    <cellStyle name="Normal 3 5 4 3 2 5 3" xfId="24458" xr:uid="{00000000-0005-0000-0000-0000945F0000}"/>
    <cellStyle name="Normal 3 5 4 3 2 5 4" xfId="24459" xr:uid="{00000000-0005-0000-0000-0000955F0000}"/>
    <cellStyle name="Normal 3 5 4 3 2 6" xfId="24460" xr:uid="{00000000-0005-0000-0000-0000965F0000}"/>
    <cellStyle name="Normal 3 5 4 3 2 6 2" xfId="24461" xr:uid="{00000000-0005-0000-0000-0000975F0000}"/>
    <cellStyle name="Normal 3 5 4 3 2 6 3" xfId="24462" xr:uid="{00000000-0005-0000-0000-0000985F0000}"/>
    <cellStyle name="Normal 3 5 4 3 2 7" xfId="24463" xr:uid="{00000000-0005-0000-0000-0000995F0000}"/>
    <cellStyle name="Normal 3 5 4 3 2 7 2" xfId="24464" xr:uid="{00000000-0005-0000-0000-00009A5F0000}"/>
    <cellStyle name="Normal 3 5 4 3 2 7 3" xfId="24465" xr:uid="{00000000-0005-0000-0000-00009B5F0000}"/>
    <cellStyle name="Normal 3 5 4 3 2 8" xfId="24466" xr:uid="{00000000-0005-0000-0000-00009C5F0000}"/>
    <cellStyle name="Normal 3 5 4 3 2 9" xfId="24467" xr:uid="{00000000-0005-0000-0000-00009D5F0000}"/>
    <cellStyle name="Normal 3 5 4 3 3" xfId="24468" xr:uid="{00000000-0005-0000-0000-00009E5F0000}"/>
    <cellStyle name="Normal 3 5 4 3 3 2" xfId="24469" xr:uid="{00000000-0005-0000-0000-00009F5F0000}"/>
    <cellStyle name="Normal 3 5 4 3 3 2 2" xfId="24470" xr:uid="{00000000-0005-0000-0000-0000A05F0000}"/>
    <cellStyle name="Normal 3 5 4 3 3 2 2 2" xfId="24471" xr:uid="{00000000-0005-0000-0000-0000A15F0000}"/>
    <cellStyle name="Normal 3 5 4 3 3 2 2 3" xfId="24472" xr:uid="{00000000-0005-0000-0000-0000A25F0000}"/>
    <cellStyle name="Normal 3 5 4 3 3 2 3" xfId="24473" xr:uid="{00000000-0005-0000-0000-0000A35F0000}"/>
    <cellStyle name="Normal 3 5 4 3 3 2 4" xfId="24474" xr:uid="{00000000-0005-0000-0000-0000A45F0000}"/>
    <cellStyle name="Normal 3 5 4 3 3 3" xfId="24475" xr:uid="{00000000-0005-0000-0000-0000A55F0000}"/>
    <cellStyle name="Normal 3 5 4 3 3 3 2" xfId="24476" xr:uid="{00000000-0005-0000-0000-0000A65F0000}"/>
    <cellStyle name="Normal 3 5 4 3 3 3 2 2" xfId="24477" xr:uid="{00000000-0005-0000-0000-0000A75F0000}"/>
    <cellStyle name="Normal 3 5 4 3 3 3 2 3" xfId="24478" xr:uid="{00000000-0005-0000-0000-0000A85F0000}"/>
    <cellStyle name="Normal 3 5 4 3 3 3 3" xfId="24479" xr:uid="{00000000-0005-0000-0000-0000A95F0000}"/>
    <cellStyle name="Normal 3 5 4 3 3 3 4" xfId="24480" xr:uid="{00000000-0005-0000-0000-0000AA5F0000}"/>
    <cellStyle name="Normal 3 5 4 3 3 4" xfId="24481" xr:uid="{00000000-0005-0000-0000-0000AB5F0000}"/>
    <cellStyle name="Normal 3 5 4 3 3 4 2" xfId="24482" xr:uid="{00000000-0005-0000-0000-0000AC5F0000}"/>
    <cellStyle name="Normal 3 5 4 3 3 4 2 2" xfId="24483" xr:uid="{00000000-0005-0000-0000-0000AD5F0000}"/>
    <cellStyle name="Normal 3 5 4 3 3 4 2 3" xfId="24484" xr:uid="{00000000-0005-0000-0000-0000AE5F0000}"/>
    <cellStyle name="Normal 3 5 4 3 3 4 3" xfId="24485" xr:uid="{00000000-0005-0000-0000-0000AF5F0000}"/>
    <cellStyle name="Normal 3 5 4 3 3 4 4" xfId="24486" xr:uid="{00000000-0005-0000-0000-0000B05F0000}"/>
    <cellStyle name="Normal 3 5 4 3 3 5" xfId="24487" xr:uid="{00000000-0005-0000-0000-0000B15F0000}"/>
    <cellStyle name="Normal 3 5 4 3 3 5 2" xfId="24488" xr:uid="{00000000-0005-0000-0000-0000B25F0000}"/>
    <cellStyle name="Normal 3 5 4 3 3 5 3" xfId="24489" xr:uid="{00000000-0005-0000-0000-0000B35F0000}"/>
    <cellStyle name="Normal 3 5 4 3 3 6" xfId="24490" xr:uid="{00000000-0005-0000-0000-0000B45F0000}"/>
    <cellStyle name="Normal 3 5 4 3 3 6 2" xfId="24491" xr:uid="{00000000-0005-0000-0000-0000B55F0000}"/>
    <cellStyle name="Normal 3 5 4 3 3 6 3" xfId="24492" xr:uid="{00000000-0005-0000-0000-0000B65F0000}"/>
    <cellStyle name="Normal 3 5 4 3 3 7" xfId="24493" xr:uid="{00000000-0005-0000-0000-0000B75F0000}"/>
    <cellStyle name="Normal 3 5 4 3 3 8" xfId="24494" xr:uid="{00000000-0005-0000-0000-0000B85F0000}"/>
    <cellStyle name="Normal 3 5 4 3 3 9" xfId="24495" xr:uid="{00000000-0005-0000-0000-0000B95F0000}"/>
    <cellStyle name="Normal 3 5 4 3 4" xfId="24496" xr:uid="{00000000-0005-0000-0000-0000BA5F0000}"/>
    <cellStyle name="Normal 3 5 4 3 4 2" xfId="24497" xr:uid="{00000000-0005-0000-0000-0000BB5F0000}"/>
    <cellStyle name="Normal 3 5 4 3 4 2 2" xfId="24498" xr:uid="{00000000-0005-0000-0000-0000BC5F0000}"/>
    <cellStyle name="Normal 3 5 4 3 4 2 3" xfId="24499" xr:uid="{00000000-0005-0000-0000-0000BD5F0000}"/>
    <cellStyle name="Normal 3 5 4 3 4 3" xfId="24500" xr:uid="{00000000-0005-0000-0000-0000BE5F0000}"/>
    <cellStyle name="Normal 3 5 4 3 4 4" xfId="24501" xr:uid="{00000000-0005-0000-0000-0000BF5F0000}"/>
    <cellStyle name="Normal 3 5 4 3 5" xfId="24502" xr:uid="{00000000-0005-0000-0000-0000C05F0000}"/>
    <cellStyle name="Normal 3 5 4 3 5 2" xfId="24503" xr:uid="{00000000-0005-0000-0000-0000C15F0000}"/>
    <cellStyle name="Normal 3 5 4 3 5 2 2" xfId="24504" xr:uid="{00000000-0005-0000-0000-0000C25F0000}"/>
    <cellStyle name="Normal 3 5 4 3 5 2 3" xfId="24505" xr:uid="{00000000-0005-0000-0000-0000C35F0000}"/>
    <cellStyle name="Normal 3 5 4 3 5 3" xfId="24506" xr:uid="{00000000-0005-0000-0000-0000C45F0000}"/>
    <cellStyle name="Normal 3 5 4 3 5 4" xfId="24507" xr:uid="{00000000-0005-0000-0000-0000C55F0000}"/>
    <cellStyle name="Normal 3 5 4 3 6" xfId="24508" xr:uid="{00000000-0005-0000-0000-0000C65F0000}"/>
    <cellStyle name="Normal 3 5 4 3 6 2" xfId="24509" xr:uid="{00000000-0005-0000-0000-0000C75F0000}"/>
    <cellStyle name="Normal 3 5 4 3 6 2 2" xfId="24510" xr:uid="{00000000-0005-0000-0000-0000C85F0000}"/>
    <cellStyle name="Normal 3 5 4 3 6 2 3" xfId="24511" xr:uid="{00000000-0005-0000-0000-0000C95F0000}"/>
    <cellStyle name="Normal 3 5 4 3 6 3" xfId="24512" xr:uid="{00000000-0005-0000-0000-0000CA5F0000}"/>
    <cellStyle name="Normal 3 5 4 3 6 4" xfId="24513" xr:uid="{00000000-0005-0000-0000-0000CB5F0000}"/>
    <cellStyle name="Normal 3 5 4 3 7" xfId="24514" xr:uid="{00000000-0005-0000-0000-0000CC5F0000}"/>
    <cellStyle name="Normal 3 5 4 3 7 2" xfId="24515" xr:uid="{00000000-0005-0000-0000-0000CD5F0000}"/>
    <cellStyle name="Normal 3 5 4 3 7 3" xfId="24516" xr:uid="{00000000-0005-0000-0000-0000CE5F0000}"/>
    <cellStyle name="Normal 3 5 4 3 8" xfId="24517" xr:uid="{00000000-0005-0000-0000-0000CF5F0000}"/>
    <cellStyle name="Normal 3 5 4 3 8 2" xfId="24518" xr:uid="{00000000-0005-0000-0000-0000D05F0000}"/>
    <cellStyle name="Normal 3 5 4 3 8 3" xfId="24519" xr:uid="{00000000-0005-0000-0000-0000D15F0000}"/>
    <cellStyle name="Normal 3 5 4 3 9" xfId="24520" xr:uid="{00000000-0005-0000-0000-0000D25F0000}"/>
    <cellStyle name="Normal 3 5 4 4" xfId="24521" xr:uid="{00000000-0005-0000-0000-0000D35F0000}"/>
    <cellStyle name="Normal 3 5 4 4 10" xfId="24522" xr:uid="{00000000-0005-0000-0000-0000D45F0000}"/>
    <cellStyle name="Normal 3 5 4 4 2" xfId="24523" xr:uid="{00000000-0005-0000-0000-0000D55F0000}"/>
    <cellStyle name="Normal 3 5 4 4 2 2" xfId="24524" xr:uid="{00000000-0005-0000-0000-0000D65F0000}"/>
    <cellStyle name="Normal 3 5 4 4 2 2 2" xfId="24525" xr:uid="{00000000-0005-0000-0000-0000D75F0000}"/>
    <cellStyle name="Normal 3 5 4 4 2 2 3" xfId="24526" xr:uid="{00000000-0005-0000-0000-0000D85F0000}"/>
    <cellStyle name="Normal 3 5 4 4 2 3" xfId="24527" xr:uid="{00000000-0005-0000-0000-0000D95F0000}"/>
    <cellStyle name="Normal 3 5 4 4 2 4" xfId="24528" xr:uid="{00000000-0005-0000-0000-0000DA5F0000}"/>
    <cellStyle name="Normal 3 5 4 4 3" xfId="24529" xr:uid="{00000000-0005-0000-0000-0000DB5F0000}"/>
    <cellStyle name="Normal 3 5 4 4 3 2" xfId="24530" xr:uid="{00000000-0005-0000-0000-0000DC5F0000}"/>
    <cellStyle name="Normal 3 5 4 4 3 2 2" xfId="24531" xr:uid="{00000000-0005-0000-0000-0000DD5F0000}"/>
    <cellStyle name="Normal 3 5 4 4 3 2 3" xfId="24532" xr:uid="{00000000-0005-0000-0000-0000DE5F0000}"/>
    <cellStyle name="Normal 3 5 4 4 3 3" xfId="24533" xr:uid="{00000000-0005-0000-0000-0000DF5F0000}"/>
    <cellStyle name="Normal 3 5 4 4 3 4" xfId="24534" xr:uid="{00000000-0005-0000-0000-0000E05F0000}"/>
    <cellStyle name="Normal 3 5 4 4 4" xfId="24535" xr:uid="{00000000-0005-0000-0000-0000E15F0000}"/>
    <cellStyle name="Normal 3 5 4 4 4 2" xfId="24536" xr:uid="{00000000-0005-0000-0000-0000E25F0000}"/>
    <cellStyle name="Normal 3 5 4 4 4 2 2" xfId="24537" xr:uid="{00000000-0005-0000-0000-0000E35F0000}"/>
    <cellStyle name="Normal 3 5 4 4 4 2 3" xfId="24538" xr:uid="{00000000-0005-0000-0000-0000E45F0000}"/>
    <cellStyle name="Normal 3 5 4 4 4 3" xfId="24539" xr:uid="{00000000-0005-0000-0000-0000E55F0000}"/>
    <cellStyle name="Normal 3 5 4 4 4 4" xfId="24540" xr:uid="{00000000-0005-0000-0000-0000E65F0000}"/>
    <cellStyle name="Normal 3 5 4 4 5" xfId="24541" xr:uid="{00000000-0005-0000-0000-0000E75F0000}"/>
    <cellStyle name="Normal 3 5 4 4 5 2" xfId="24542" xr:uid="{00000000-0005-0000-0000-0000E85F0000}"/>
    <cellStyle name="Normal 3 5 4 4 5 2 2" xfId="24543" xr:uid="{00000000-0005-0000-0000-0000E95F0000}"/>
    <cellStyle name="Normal 3 5 4 4 5 2 3" xfId="24544" xr:uid="{00000000-0005-0000-0000-0000EA5F0000}"/>
    <cellStyle name="Normal 3 5 4 4 5 3" xfId="24545" xr:uid="{00000000-0005-0000-0000-0000EB5F0000}"/>
    <cellStyle name="Normal 3 5 4 4 5 4" xfId="24546" xr:uid="{00000000-0005-0000-0000-0000EC5F0000}"/>
    <cellStyle name="Normal 3 5 4 4 6" xfId="24547" xr:uid="{00000000-0005-0000-0000-0000ED5F0000}"/>
    <cellStyle name="Normal 3 5 4 4 6 2" xfId="24548" xr:uid="{00000000-0005-0000-0000-0000EE5F0000}"/>
    <cellStyle name="Normal 3 5 4 4 6 3" xfId="24549" xr:uid="{00000000-0005-0000-0000-0000EF5F0000}"/>
    <cellStyle name="Normal 3 5 4 4 7" xfId="24550" xr:uid="{00000000-0005-0000-0000-0000F05F0000}"/>
    <cellStyle name="Normal 3 5 4 4 7 2" xfId="24551" xr:uid="{00000000-0005-0000-0000-0000F15F0000}"/>
    <cellStyle name="Normal 3 5 4 4 7 3" xfId="24552" xr:uid="{00000000-0005-0000-0000-0000F25F0000}"/>
    <cellStyle name="Normal 3 5 4 4 8" xfId="24553" xr:uid="{00000000-0005-0000-0000-0000F35F0000}"/>
    <cellStyle name="Normal 3 5 4 4 9" xfId="24554" xr:uid="{00000000-0005-0000-0000-0000F45F0000}"/>
    <cellStyle name="Normal 3 5 4 5" xfId="24555" xr:uid="{00000000-0005-0000-0000-0000F55F0000}"/>
    <cellStyle name="Normal 3 5 4 5 2" xfId="24556" xr:uid="{00000000-0005-0000-0000-0000F65F0000}"/>
    <cellStyle name="Normal 3 5 4 5 2 2" xfId="24557" xr:uid="{00000000-0005-0000-0000-0000F75F0000}"/>
    <cellStyle name="Normal 3 5 4 5 2 2 2" xfId="24558" xr:uid="{00000000-0005-0000-0000-0000F85F0000}"/>
    <cellStyle name="Normal 3 5 4 5 2 2 3" xfId="24559" xr:uid="{00000000-0005-0000-0000-0000F95F0000}"/>
    <cellStyle name="Normal 3 5 4 5 2 3" xfId="24560" xr:uid="{00000000-0005-0000-0000-0000FA5F0000}"/>
    <cellStyle name="Normal 3 5 4 5 2 4" xfId="24561" xr:uid="{00000000-0005-0000-0000-0000FB5F0000}"/>
    <cellStyle name="Normal 3 5 4 5 3" xfId="24562" xr:uid="{00000000-0005-0000-0000-0000FC5F0000}"/>
    <cellStyle name="Normal 3 5 4 5 3 2" xfId="24563" xr:uid="{00000000-0005-0000-0000-0000FD5F0000}"/>
    <cellStyle name="Normal 3 5 4 5 3 2 2" xfId="24564" xr:uid="{00000000-0005-0000-0000-0000FE5F0000}"/>
    <cellStyle name="Normal 3 5 4 5 3 2 3" xfId="24565" xr:uid="{00000000-0005-0000-0000-0000FF5F0000}"/>
    <cellStyle name="Normal 3 5 4 5 3 3" xfId="24566" xr:uid="{00000000-0005-0000-0000-000000600000}"/>
    <cellStyle name="Normal 3 5 4 5 3 4" xfId="24567" xr:uid="{00000000-0005-0000-0000-000001600000}"/>
    <cellStyle name="Normal 3 5 4 5 4" xfId="24568" xr:uid="{00000000-0005-0000-0000-000002600000}"/>
    <cellStyle name="Normal 3 5 4 5 4 2" xfId="24569" xr:uid="{00000000-0005-0000-0000-000003600000}"/>
    <cellStyle name="Normal 3 5 4 5 4 2 2" xfId="24570" xr:uid="{00000000-0005-0000-0000-000004600000}"/>
    <cellStyle name="Normal 3 5 4 5 4 2 3" xfId="24571" xr:uid="{00000000-0005-0000-0000-000005600000}"/>
    <cellStyle name="Normal 3 5 4 5 4 3" xfId="24572" xr:uid="{00000000-0005-0000-0000-000006600000}"/>
    <cellStyle name="Normal 3 5 4 5 4 4" xfId="24573" xr:uid="{00000000-0005-0000-0000-000007600000}"/>
    <cellStyle name="Normal 3 5 4 5 5" xfId="24574" xr:uid="{00000000-0005-0000-0000-000008600000}"/>
    <cellStyle name="Normal 3 5 4 5 5 2" xfId="24575" xr:uid="{00000000-0005-0000-0000-000009600000}"/>
    <cellStyle name="Normal 3 5 4 5 5 3" xfId="24576" xr:uid="{00000000-0005-0000-0000-00000A600000}"/>
    <cellStyle name="Normal 3 5 4 5 6" xfId="24577" xr:uid="{00000000-0005-0000-0000-00000B600000}"/>
    <cellStyle name="Normal 3 5 4 5 6 2" xfId="24578" xr:uid="{00000000-0005-0000-0000-00000C600000}"/>
    <cellStyle name="Normal 3 5 4 5 6 3" xfId="24579" xr:uid="{00000000-0005-0000-0000-00000D600000}"/>
    <cellStyle name="Normal 3 5 4 5 7" xfId="24580" xr:uid="{00000000-0005-0000-0000-00000E600000}"/>
    <cellStyle name="Normal 3 5 4 5 8" xfId="24581" xr:uid="{00000000-0005-0000-0000-00000F600000}"/>
    <cellStyle name="Normal 3 5 4 5 9" xfId="24582" xr:uid="{00000000-0005-0000-0000-000010600000}"/>
    <cellStyle name="Normal 3 5 4 6" xfId="24583" xr:uid="{00000000-0005-0000-0000-000011600000}"/>
    <cellStyle name="Normal 3 5 4 6 2" xfId="24584" xr:uid="{00000000-0005-0000-0000-000012600000}"/>
    <cellStyle name="Normal 3 5 4 6 2 2" xfId="24585" xr:uid="{00000000-0005-0000-0000-000013600000}"/>
    <cellStyle name="Normal 3 5 4 6 2 3" xfId="24586" xr:uid="{00000000-0005-0000-0000-000014600000}"/>
    <cellStyle name="Normal 3 5 4 6 3" xfId="24587" xr:uid="{00000000-0005-0000-0000-000015600000}"/>
    <cellStyle name="Normal 3 5 4 6 4" xfId="24588" xr:uid="{00000000-0005-0000-0000-000016600000}"/>
    <cellStyle name="Normal 3 5 4 7" xfId="24589" xr:uid="{00000000-0005-0000-0000-000017600000}"/>
    <cellStyle name="Normal 3 5 4 7 2" xfId="24590" xr:uid="{00000000-0005-0000-0000-000018600000}"/>
    <cellStyle name="Normal 3 5 4 7 2 2" xfId="24591" xr:uid="{00000000-0005-0000-0000-000019600000}"/>
    <cellStyle name="Normal 3 5 4 7 2 3" xfId="24592" xr:uid="{00000000-0005-0000-0000-00001A600000}"/>
    <cellStyle name="Normal 3 5 4 7 3" xfId="24593" xr:uid="{00000000-0005-0000-0000-00001B600000}"/>
    <cellStyle name="Normal 3 5 4 7 4" xfId="24594" xr:uid="{00000000-0005-0000-0000-00001C600000}"/>
    <cellStyle name="Normal 3 5 4 8" xfId="24595" xr:uid="{00000000-0005-0000-0000-00001D600000}"/>
    <cellStyle name="Normal 3 5 4 8 2" xfId="24596" xr:uid="{00000000-0005-0000-0000-00001E600000}"/>
    <cellStyle name="Normal 3 5 4 8 2 2" xfId="24597" xr:uid="{00000000-0005-0000-0000-00001F600000}"/>
    <cellStyle name="Normal 3 5 4 8 2 3" xfId="24598" xr:uid="{00000000-0005-0000-0000-000020600000}"/>
    <cellStyle name="Normal 3 5 4 8 3" xfId="24599" xr:uid="{00000000-0005-0000-0000-000021600000}"/>
    <cellStyle name="Normal 3 5 4 8 4" xfId="24600" xr:uid="{00000000-0005-0000-0000-000022600000}"/>
    <cellStyle name="Normal 3 5 4 9" xfId="24601" xr:uid="{00000000-0005-0000-0000-000023600000}"/>
    <cellStyle name="Normal 3 5 4 9 2" xfId="24602" xr:uid="{00000000-0005-0000-0000-000024600000}"/>
    <cellStyle name="Normal 3 5 4 9 3" xfId="24603" xr:uid="{00000000-0005-0000-0000-000025600000}"/>
    <cellStyle name="Normal 3 5 5" xfId="24604" xr:uid="{00000000-0005-0000-0000-000026600000}"/>
    <cellStyle name="Normal 3 5 5 10" xfId="24605" xr:uid="{00000000-0005-0000-0000-000027600000}"/>
    <cellStyle name="Normal 3 5 5 11" xfId="24606" xr:uid="{00000000-0005-0000-0000-000028600000}"/>
    <cellStyle name="Normal 3 5 5 2" xfId="24607" xr:uid="{00000000-0005-0000-0000-000029600000}"/>
    <cellStyle name="Normal 3 5 5 2 10" xfId="24608" xr:uid="{00000000-0005-0000-0000-00002A600000}"/>
    <cellStyle name="Normal 3 5 5 2 2" xfId="24609" xr:uid="{00000000-0005-0000-0000-00002B600000}"/>
    <cellStyle name="Normal 3 5 5 2 2 2" xfId="24610" xr:uid="{00000000-0005-0000-0000-00002C600000}"/>
    <cellStyle name="Normal 3 5 5 2 2 2 2" xfId="24611" xr:uid="{00000000-0005-0000-0000-00002D600000}"/>
    <cellStyle name="Normal 3 5 5 2 2 2 3" xfId="24612" xr:uid="{00000000-0005-0000-0000-00002E600000}"/>
    <cellStyle name="Normal 3 5 5 2 2 3" xfId="24613" xr:uid="{00000000-0005-0000-0000-00002F600000}"/>
    <cellStyle name="Normal 3 5 5 2 2 4" xfId="24614" xr:uid="{00000000-0005-0000-0000-000030600000}"/>
    <cellStyle name="Normal 3 5 5 2 3" xfId="24615" xr:uid="{00000000-0005-0000-0000-000031600000}"/>
    <cellStyle name="Normal 3 5 5 2 3 2" xfId="24616" xr:uid="{00000000-0005-0000-0000-000032600000}"/>
    <cellStyle name="Normal 3 5 5 2 3 2 2" xfId="24617" xr:uid="{00000000-0005-0000-0000-000033600000}"/>
    <cellStyle name="Normal 3 5 5 2 3 2 3" xfId="24618" xr:uid="{00000000-0005-0000-0000-000034600000}"/>
    <cellStyle name="Normal 3 5 5 2 3 3" xfId="24619" xr:uid="{00000000-0005-0000-0000-000035600000}"/>
    <cellStyle name="Normal 3 5 5 2 3 4" xfId="24620" xr:uid="{00000000-0005-0000-0000-000036600000}"/>
    <cellStyle name="Normal 3 5 5 2 4" xfId="24621" xr:uid="{00000000-0005-0000-0000-000037600000}"/>
    <cellStyle name="Normal 3 5 5 2 4 2" xfId="24622" xr:uid="{00000000-0005-0000-0000-000038600000}"/>
    <cellStyle name="Normal 3 5 5 2 4 2 2" xfId="24623" xr:uid="{00000000-0005-0000-0000-000039600000}"/>
    <cellStyle name="Normal 3 5 5 2 4 2 3" xfId="24624" xr:uid="{00000000-0005-0000-0000-00003A600000}"/>
    <cellStyle name="Normal 3 5 5 2 4 3" xfId="24625" xr:uid="{00000000-0005-0000-0000-00003B600000}"/>
    <cellStyle name="Normal 3 5 5 2 4 4" xfId="24626" xr:uid="{00000000-0005-0000-0000-00003C600000}"/>
    <cellStyle name="Normal 3 5 5 2 5" xfId="24627" xr:uid="{00000000-0005-0000-0000-00003D600000}"/>
    <cellStyle name="Normal 3 5 5 2 5 2" xfId="24628" xr:uid="{00000000-0005-0000-0000-00003E600000}"/>
    <cellStyle name="Normal 3 5 5 2 5 2 2" xfId="24629" xr:uid="{00000000-0005-0000-0000-00003F600000}"/>
    <cellStyle name="Normal 3 5 5 2 5 2 3" xfId="24630" xr:uid="{00000000-0005-0000-0000-000040600000}"/>
    <cellStyle name="Normal 3 5 5 2 5 3" xfId="24631" xr:uid="{00000000-0005-0000-0000-000041600000}"/>
    <cellStyle name="Normal 3 5 5 2 5 4" xfId="24632" xr:uid="{00000000-0005-0000-0000-000042600000}"/>
    <cellStyle name="Normal 3 5 5 2 6" xfId="24633" xr:uid="{00000000-0005-0000-0000-000043600000}"/>
    <cellStyle name="Normal 3 5 5 2 6 2" xfId="24634" xr:uid="{00000000-0005-0000-0000-000044600000}"/>
    <cellStyle name="Normal 3 5 5 2 6 3" xfId="24635" xr:uid="{00000000-0005-0000-0000-000045600000}"/>
    <cellStyle name="Normal 3 5 5 2 7" xfId="24636" xr:uid="{00000000-0005-0000-0000-000046600000}"/>
    <cellStyle name="Normal 3 5 5 2 7 2" xfId="24637" xr:uid="{00000000-0005-0000-0000-000047600000}"/>
    <cellStyle name="Normal 3 5 5 2 7 3" xfId="24638" xr:uid="{00000000-0005-0000-0000-000048600000}"/>
    <cellStyle name="Normal 3 5 5 2 8" xfId="24639" xr:uid="{00000000-0005-0000-0000-000049600000}"/>
    <cellStyle name="Normal 3 5 5 2 9" xfId="24640" xr:uid="{00000000-0005-0000-0000-00004A600000}"/>
    <cellStyle name="Normal 3 5 5 3" xfId="24641" xr:uid="{00000000-0005-0000-0000-00004B600000}"/>
    <cellStyle name="Normal 3 5 5 3 2" xfId="24642" xr:uid="{00000000-0005-0000-0000-00004C600000}"/>
    <cellStyle name="Normal 3 5 5 3 2 2" xfId="24643" xr:uid="{00000000-0005-0000-0000-00004D600000}"/>
    <cellStyle name="Normal 3 5 5 3 2 2 2" xfId="24644" xr:uid="{00000000-0005-0000-0000-00004E600000}"/>
    <cellStyle name="Normal 3 5 5 3 2 2 3" xfId="24645" xr:uid="{00000000-0005-0000-0000-00004F600000}"/>
    <cellStyle name="Normal 3 5 5 3 2 3" xfId="24646" xr:uid="{00000000-0005-0000-0000-000050600000}"/>
    <cellStyle name="Normal 3 5 5 3 2 4" xfId="24647" xr:uid="{00000000-0005-0000-0000-000051600000}"/>
    <cellStyle name="Normal 3 5 5 3 3" xfId="24648" xr:uid="{00000000-0005-0000-0000-000052600000}"/>
    <cellStyle name="Normal 3 5 5 3 3 2" xfId="24649" xr:uid="{00000000-0005-0000-0000-000053600000}"/>
    <cellStyle name="Normal 3 5 5 3 3 2 2" xfId="24650" xr:uid="{00000000-0005-0000-0000-000054600000}"/>
    <cellStyle name="Normal 3 5 5 3 3 2 3" xfId="24651" xr:uid="{00000000-0005-0000-0000-000055600000}"/>
    <cellStyle name="Normal 3 5 5 3 3 3" xfId="24652" xr:uid="{00000000-0005-0000-0000-000056600000}"/>
    <cellStyle name="Normal 3 5 5 3 3 4" xfId="24653" xr:uid="{00000000-0005-0000-0000-000057600000}"/>
    <cellStyle name="Normal 3 5 5 3 4" xfId="24654" xr:uid="{00000000-0005-0000-0000-000058600000}"/>
    <cellStyle name="Normal 3 5 5 3 4 2" xfId="24655" xr:uid="{00000000-0005-0000-0000-000059600000}"/>
    <cellStyle name="Normal 3 5 5 3 4 2 2" xfId="24656" xr:uid="{00000000-0005-0000-0000-00005A600000}"/>
    <cellStyle name="Normal 3 5 5 3 4 2 3" xfId="24657" xr:uid="{00000000-0005-0000-0000-00005B600000}"/>
    <cellStyle name="Normal 3 5 5 3 4 3" xfId="24658" xr:uid="{00000000-0005-0000-0000-00005C600000}"/>
    <cellStyle name="Normal 3 5 5 3 4 4" xfId="24659" xr:uid="{00000000-0005-0000-0000-00005D600000}"/>
    <cellStyle name="Normal 3 5 5 3 5" xfId="24660" xr:uid="{00000000-0005-0000-0000-00005E600000}"/>
    <cellStyle name="Normal 3 5 5 3 5 2" xfId="24661" xr:uid="{00000000-0005-0000-0000-00005F600000}"/>
    <cellStyle name="Normal 3 5 5 3 5 3" xfId="24662" xr:uid="{00000000-0005-0000-0000-000060600000}"/>
    <cellStyle name="Normal 3 5 5 3 6" xfId="24663" xr:uid="{00000000-0005-0000-0000-000061600000}"/>
    <cellStyle name="Normal 3 5 5 3 6 2" xfId="24664" xr:uid="{00000000-0005-0000-0000-000062600000}"/>
    <cellStyle name="Normal 3 5 5 3 6 3" xfId="24665" xr:uid="{00000000-0005-0000-0000-000063600000}"/>
    <cellStyle name="Normal 3 5 5 3 7" xfId="24666" xr:uid="{00000000-0005-0000-0000-000064600000}"/>
    <cellStyle name="Normal 3 5 5 3 8" xfId="24667" xr:uid="{00000000-0005-0000-0000-000065600000}"/>
    <cellStyle name="Normal 3 5 5 3 9" xfId="24668" xr:uid="{00000000-0005-0000-0000-000066600000}"/>
    <cellStyle name="Normal 3 5 5 4" xfId="24669" xr:uid="{00000000-0005-0000-0000-000067600000}"/>
    <cellStyle name="Normal 3 5 5 4 2" xfId="24670" xr:uid="{00000000-0005-0000-0000-000068600000}"/>
    <cellStyle name="Normal 3 5 5 4 2 2" xfId="24671" xr:uid="{00000000-0005-0000-0000-000069600000}"/>
    <cellStyle name="Normal 3 5 5 4 2 3" xfId="24672" xr:uid="{00000000-0005-0000-0000-00006A600000}"/>
    <cellStyle name="Normal 3 5 5 4 3" xfId="24673" xr:uid="{00000000-0005-0000-0000-00006B600000}"/>
    <cellStyle name="Normal 3 5 5 4 4" xfId="24674" xr:uid="{00000000-0005-0000-0000-00006C600000}"/>
    <cellStyle name="Normal 3 5 5 5" xfId="24675" xr:uid="{00000000-0005-0000-0000-00006D600000}"/>
    <cellStyle name="Normal 3 5 5 5 2" xfId="24676" xr:uid="{00000000-0005-0000-0000-00006E600000}"/>
    <cellStyle name="Normal 3 5 5 5 2 2" xfId="24677" xr:uid="{00000000-0005-0000-0000-00006F600000}"/>
    <cellStyle name="Normal 3 5 5 5 2 3" xfId="24678" xr:uid="{00000000-0005-0000-0000-000070600000}"/>
    <cellStyle name="Normal 3 5 5 5 3" xfId="24679" xr:uid="{00000000-0005-0000-0000-000071600000}"/>
    <cellStyle name="Normal 3 5 5 5 4" xfId="24680" xr:uid="{00000000-0005-0000-0000-000072600000}"/>
    <cellStyle name="Normal 3 5 5 6" xfId="24681" xr:uid="{00000000-0005-0000-0000-000073600000}"/>
    <cellStyle name="Normal 3 5 5 6 2" xfId="24682" xr:uid="{00000000-0005-0000-0000-000074600000}"/>
    <cellStyle name="Normal 3 5 5 6 2 2" xfId="24683" xr:uid="{00000000-0005-0000-0000-000075600000}"/>
    <cellStyle name="Normal 3 5 5 6 2 3" xfId="24684" xr:uid="{00000000-0005-0000-0000-000076600000}"/>
    <cellStyle name="Normal 3 5 5 6 3" xfId="24685" xr:uid="{00000000-0005-0000-0000-000077600000}"/>
    <cellStyle name="Normal 3 5 5 6 4" xfId="24686" xr:uid="{00000000-0005-0000-0000-000078600000}"/>
    <cellStyle name="Normal 3 5 5 7" xfId="24687" xr:uid="{00000000-0005-0000-0000-000079600000}"/>
    <cellStyle name="Normal 3 5 5 7 2" xfId="24688" xr:uid="{00000000-0005-0000-0000-00007A600000}"/>
    <cellStyle name="Normal 3 5 5 7 3" xfId="24689" xr:uid="{00000000-0005-0000-0000-00007B600000}"/>
    <cellStyle name="Normal 3 5 5 8" xfId="24690" xr:uid="{00000000-0005-0000-0000-00007C600000}"/>
    <cellStyle name="Normal 3 5 5 8 2" xfId="24691" xr:uid="{00000000-0005-0000-0000-00007D600000}"/>
    <cellStyle name="Normal 3 5 5 8 3" xfId="24692" xr:uid="{00000000-0005-0000-0000-00007E600000}"/>
    <cellStyle name="Normal 3 5 5 9" xfId="24693" xr:uid="{00000000-0005-0000-0000-00007F600000}"/>
    <cellStyle name="Normal 3 5 6" xfId="24694" xr:uid="{00000000-0005-0000-0000-000080600000}"/>
    <cellStyle name="Normal 3 5 6 10" xfId="24695" xr:uid="{00000000-0005-0000-0000-000081600000}"/>
    <cellStyle name="Normal 3 5 6 11" xfId="24696" xr:uid="{00000000-0005-0000-0000-000082600000}"/>
    <cellStyle name="Normal 3 5 6 2" xfId="24697" xr:uid="{00000000-0005-0000-0000-000083600000}"/>
    <cellStyle name="Normal 3 5 6 2 10" xfId="24698" xr:uid="{00000000-0005-0000-0000-000084600000}"/>
    <cellStyle name="Normal 3 5 6 2 2" xfId="24699" xr:uid="{00000000-0005-0000-0000-000085600000}"/>
    <cellStyle name="Normal 3 5 6 2 2 2" xfId="24700" xr:uid="{00000000-0005-0000-0000-000086600000}"/>
    <cellStyle name="Normal 3 5 6 2 2 2 2" xfId="24701" xr:uid="{00000000-0005-0000-0000-000087600000}"/>
    <cellStyle name="Normal 3 5 6 2 2 2 3" xfId="24702" xr:uid="{00000000-0005-0000-0000-000088600000}"/>
    <cellStyle name="Normal 3 5 6 2 2 3" xfId="24703" xr:uid="{00000000-0005-0000-0000-000089600000}"/>
    <cellStyle name="Normal 3 5 6 2 2 4" xfId="24704" xr:uid="{00000000-0005-0000-0000-00008A600000}"/>
    <cellStyle name="Normal 3 5 6 2 3" xfId="24705" xr:uid="{00000000-0005-0000-0000-00008B600000}"/>
    <cellStyle name="Normal 3 5 6 2 3 2" xfId="24706" xr:uid="{00000000-0005-0000-0000-00008C600000}"/>
    <cellStyle name="Normal 3 5 6 2 3 2 2" xfId="24707" xr:uid="{00000000-0005-0000-0000-00008D600000}"/>
    <cellStyle name="Normal 3 5 6 2 3 2 3" xfId="24708" xr:uid="{00000000-0005-0000-0000-00008E600000}"/>
    <cellStyle name="Normal 3 5 6 2 3 3" xfId="24709" xr:uid="{00000000-0005-0000-0000-00008F600000}"/>
    <cellStyle name="Normal 3 5 6 2 3 4" xfId="24710" xr:uid="{00000000-0005-0000-0000-000090600000}"/>
    <cellStyle name="Normal 3 5 6 2 4" xfId="24711" xr:uid="{00000000-0005-0000-0000-000091600000}"/>
    <cellStyle name="Normal 3 5 6 2 4 2" xfId="24712" xr:uid="{00000000-0005-0000-0000-000092600000}"/>
    <cellStyle name="Normal 3 5 6 2 4 2 2" xfId="24713" xr:uid="{00000000-0005-0000-0000-000093600000}"/>
    <cellStyle name="Normal 3 5 6 2 4 2 3" xfId="24714" xr:uid="{00000000-0005-0000-0000-000094600000}"/>
    <cellStyle name="Normal 3 5 6 2 4 3" xfId="24715" xr:uid="{00000000-0005-0000-0000-000095600000}"/>
    <cellStyle name="Normal 3 5 6 2 4 4" xfId="24716" xr:uid="{00000000-0005-0000-0000-000096600000}"/>
    <cellStyle name="Normal 3 5 6 2 5" xfId="24717" xr:uid="{00000000-0005-0000-0000-000097600000}"/>
    <cellStyle name="Normal 3 5 6 2 5 2" xfId="24718" xr:uid="{00000000-0005-0000-0000-000098600000}"/>
    <cellStyle name="Normal 3 5 6 2 5 2 2" xfId="24719" xr:uid="{00000000-0005-0000-0000-000099600000}"/>
    <cellStyle name="Normal 3 5 6 2 5 2 3" xfId="24720" xr:uid="{00000000-0005-0000-0000-00009A600000}"/>
    <cellStyle name="Normal 3 5 6 2 5 3" xfId="24721" xr:uid="{00000000-0005-0000-0000-00009B600000}"/>
    <cellStyle name="Normal 3 5 6 2 5 4" xfId="24722" xr:uid="{00000000-0005-0000-0000-00009C600000}"/>
    <cellStyle name="Normal 3 5 6 2 6" xfId="24723" xr:uid="{00000000-0005-0000-0000-00009D600000}"/>
    <cellStyle name="Normal 3 5 6 2 6 2" xfId="24724" xr:uid="{00000000-0005-0000-0000-00009E600000}"/>
    <cellStyle name="Normal 3 5 6 2 6 3" xfId="24725" xr:uid="{00000000-0005-0000-0000-00009F600000}"/>
    <cellStyle name="Normal 3 5 6 2 7" xfId="24726" xr:uid="{00000000-0005-0000-0000-0000A0600000}"/>
    <cellStyle name="Normal 3 5 6 2 7 2" xfId="24727" xr:uid="{00000000-0005-0000-0000-0000A1600000}"/>
    <cellStyle name="Normal 3 5 6 2 7 3" xfId="24728" xr:uid="{00000000-0005-0000-0000-0000A2600000}"/>
    <cellStyle name="Normal 3 5 6 2 8" xfId="24729" xr:uid="{00000000-0005-0000-0000-0000A3600000}"/>
    <cellStyle name="Normal 3 5 6 2 9" xfId="24730" xr:uid="{00000000-0005-0000-0000-0000A4600000}"/>
    <cellStyle name="Normal 3 5 6 3" xfId="24731" xr:uid="{00000000-0005-0000-0000-0000A5600000}"/>
    <cellStyle name="Normal 3 5 6 3 2" xfId="24732" xr:uid="{00000000-0005-0000-0000-0000A6600000}"/>
    <cellStyle name="Normal 3 5 6 3 2 2" xfId="24733" xr:uid="{00000000-0005-0000-0000-0000A7600000}"/>
    <cellStyle name="Normal 3 5 6 3 2 2 2" xfId="24734" xr:uid="{00000000-0005-0000-0000-0000A8600000}"/>
    <cellStyle name="Normal 3 5 6 3 2 2 3" xfId="24735" xr:uid="{00000000-0005-0000-0000-0000A9600000}"/>
    <cellStyle name="Normal 3 5 6 3 2 3" xfId="24736" xr:uid="{00000000-0005-0000-0000-0000AA600000}"/>
    <cellStyle name="Normal 3 5 6 3 2 4" xfId="24737" xr:uid="{00000000-0005-0000-0000-0000AB600000}"/>
    <cellStyle name="Normal 3 5 6 3 3" xfId="24738" xr:uid="{00000000-0005-0000-0000-0000AC600000}"/>
    <cellStyle name="Normal 3 5 6 3 3 2" xfId="24739" xr:uid="{00000000-0005-0000-0000-0000AD600000}"/>
    <cellStyle name="Normal 3 5 6 3 3 2 2" xfId="24740" xr:uid="{00000000-0005-0000-0000-0000AE600000}"/>
    <cellStyle name="Normal 3 5 6 3 3 2 3" xfId="24741" xr:uid="{00000000-0005-0000-0000-0000AF600000}"/>
    <cellStyle name="Normal 3 5 6 3 3 3" xfId="24742" xr:uid="{00000000-0005-0000-0000-0000B0600000}"/>
    <cellStyle name="Normal 3 5 6 3 3 4" xfId="24743" xr:uid="{00000000-0005-0000-0000-0000B1600000}"/>
    <cellStyle name="Normal 3 5 6 3 4" xfId="24744" xr:uid="{00000000-0005-0000-0000-0000B2600000}"/>
    <cellStyle name="Normal 3 5 6 3 4 2" xfId="24745" xr:uid="{00000000-0005-0000-0000-0000B3600000}"/>
    <cellStyle name="Normal 3 5 6 3 4 2 2" xfId="24746" xr:uid="{00000000-0005-0000-0000-0000B4600000}"/>
    <cellStyle name="Normal 3 5 6 3 4 2 3" xfId="24747" xr:uid="{00000000-0005-0000-0000-0000B5600000}"/>
    <cellStyle name="Normal 3 5 6 3 4 3" xfId="24748" xr:uid="{00000000-0005-0000-0000-0000B6600000}"/>
    <cellStyle name="Normal 3 5 6 3 4 4" xfId="24749" xr:uid="{00000000-0005-0000-0000-0000B7600000}"/>
    <cellStyle name="Normal 3 5 6 3 5" xfId="24750" xr:uid="{00000000-0005-0000-0000-0000B8600000}"/>
    <cellStyle name="Normal 3 5 6 3 5 2" xfId="24751" xr:uid="{00000000-0005-0000-0000-0000B9600000}"/>
    <cellStyle name="Normal 3 5 6 3 5 3" xfId="24752" xr:uid="{00000000-0005-0000-0000-0000BA600000}"/>
    <cellStyle name="Normal 3 5 6 3 6" xfId="24753" xr:uid="{00000000-0005-0000-0000-0000BB600000}"/>
    <cellStyle name="Normal 3 5 6 3 6 2" xfId="24754" xr:uid="{00000000-0005-0000-0000-0000BC600000}"/>
    <cellStyle name="Normal 3 5 6 3 6 3" xfId="24755" xr:uid="{00000000-0005-0000-0000-0000BD600000}"/>
    <cellStyle name="Normal 3 5 6 3 7" xfId="24756" xr:uid="{00000000-0005-0000-0000-0000BE600000}"/>
    <cellStyle name="Normal 3 5 6 3 8" xfId="24757" xr:uid="{00000000-0005-0000-0000-0000BF600000}"/>
    <cellStyle name="Normal 3 5 6 3 9" xfId="24758" xr:uid="{00000000-0005-0000-0000-0000C0600000}"/>
    <cellStyle name="Normal 3 5 6 4" xfId="24759" xr:uid="{00000000-0005-0000-0000-0000C1600000}"/>
    <cellStyle name="Normal 3 5 6 4 2" xfId="24760" xr:uid="{00000000-0005-0000-0000-0000C2600000}"/>
    <cellStyle name="Normal 3 5 6 4 2 2" xfId="24761" xr:uid="{00000000-0005-0000-0000-0000C3600000}"/>
    <cellStyle name="Normal 3 5 6 4 2 3" xfId="24762" xr:uid="{00000000-0005-0000-0000-0000C4600000}"/>
    <cellStyle name="Normal 3 5 6 4 3" xfId="24763" xr:uid="{00000000-0005-0000-0000-0000C5600000}"/>
    <cellStyle name="Normal 3 5 6 4 4" xfId="24764" xr:uid="{00000000-0005-0000-0000-0000C6600000}"/>
    <cellStyle name="Normal 3 5 6 5" xfId="24765" xr:uid="{00000000-0005-0000-0000-0000C7600000}"/>
    <cellStyle name="Normal 3 5 6 5 2" xfId="24766" xr:uid="{00000000-0005-0000-0000-0000C8600000}"/>
    <cellStyle name="Normal 3 5 6 5 2 2" xfId="24767" xr:uid="{00000000-0005-0000-0000-0000C9600000}"/>
    <cellStyle name="Normal 3 5 6 5 2 3" xfId="24768" xr:uid="{00000000-0005-0000-0000-0000CA600000}"/>
    <cellStyle name="Normal 3 5 6 5 3" xfId="24769" xr:uid="{00000000-0005-0000-0000-0000CB600000}"/>
    <cellStyle name="Normal 3 5 6 5 4" xfId="24770" xr:uid="{00000000-0005-0000-0000-0000CC600000}"/>
    <cellStyle name="Normal 3 5 6 6" xfId="24771" xr:uid="{00000000-0005-0000-0000-0000CD600000}"/>
    <cellStyle name="Normal 3 5 6 6 2" xfId="24772" xr:uid="{00000000-0005-0000-0000-0000CE600000}"/>
    <cellStyle name="Normal 3 5 6 6 2 2" xfId="24773" xr:uid="{00000000-0005-0000-0000-0000CF600000}"/>
    <cellStyle name="Normal 3 5 6 6 2 3" xfId="24774" xr:uid="{00000000-0005-0000-0000-0000D0600000}"/>
    <cellStyle name="Normal 3 5 6 6 3" xfId="24775" xr:uid="{00000000-0005-0000-0000-0000D1600000}"/>
    <cellStyle name="Normal 3 5 6 6 4" xfId="24776" xr:uid="{00000000-0005-0000-0000-0000D2600000}"/>
    <cellStyle name="Normal 3 5 6 7" xfId="24777" xr:uid="{00000000-0005-0000-0000-0000D3600000}"/>
    <cellStyle name="Normal 3 5 6 7 2" xfId="24778" xr:uid="{00000000-0005-0000-0000-0000D4600000}"/>
    <cellStyle name="Normal 3 5 6 7 3" xfId="24779" xr:uid="{00000000-0005-0000-0000-0000D5600000}"/>
    <cellStyle name="Normal 3 5 6 8" xfId="24780" xr:uid="{00000000-0005-0000-0000-0000D6600000}"/>
    <cellStyle name="Normal 3 5 6 8 2" xfId="24781" xr:uid="{00000000-0005-0000-0000-0000D7600000}"/>
    <cellStyle name="Normal 3 5 6 8 3" xfId="24782" xr:uid="{00000000-0005-0000-0000-0000D8600000}"/>
    <cellStyle name="Normal 3 5 6 9" xfId="24783" xr:uid="{00000000-0005-0000-0000-0000D9600000}"/>
    <cellStyle name="Normal 3 5 7" xfId="24784" xr:uid="{00000000-0005-0000-0000-0000DA600000}"/>
    <cellStyle name="Normal 3 5 7 10" xfId="24785" xr:uid="{00000000-0005-0000-0000-0000DB600000}"/>
    <cellStyle name="Normal 3 5 7 2" xfId="24786" xr:uid="{00000000-0005-0000-0000-0000DC600000}"/>
    <cellStyle name="Normal 3 5 7 2 2" xfId="24787" xr:uid="{00000000-0005-0000-0000-0000DD600000}"/>
    <cellStyle name="Normal 3 5 7 2 2 2" xfId="24788" xr:uid="{00000000-0005-0000-0000-0000DE600000}"/>
    <cellStyle name="Normal 3 5 7 2 2 3" xfId="24789" xr:uid="{00000000-0005-0000-0000-0000DF600000}"/>
    <cellStyle name="Normal 3 5 7 2 3" xfId="24790" xr:uid="{00000000-0005-0000-0000-0000E0600000}"/>
    <cellStyle name="Normal 3 5 7 2 4" xfId="24791" xr:uid="{00000000-0005-0000-0000-0000E1600000}"/>
    <cellStyle name="Normal 3 5 7 3" xfId="24792" xr:uid="{00000000-0005-0000-0000-0000E2600000}"/>
    <cellStyle name="Normal 3 5 7 3 2" xfId="24793" xr:uid="{00000000-0005-0000-0000-0000E3600000}"/>
    <cellStyle name="Normal 3 5 7 3 2 2" xfId="24794" xr:uid="{00000000-0005-0000-0000-0000E4600000}"/>
    <cellStyle name="Normal 3 5 7 3 2 3" xfId="24795" xr:uid="{00000000-0005-0000-0000-0000E5600000}"/>
    <cellStyle name="Normal 3 5 7 3 3" xfId="24796" xr:uid="{00000000-0005-0000-0000-0000E6600000}"/>
    <cellStyle name="Normal 3 5 7 3 4" xfId="24797" xr:uid="{00000000-0005-0000-0000-0000E7600000}"/>
    <cellStyle name="Normal 3 5 7 4" xfId="24798" xr:uid="{00000000-0005-0000-0000-0000E8600000}"/>
    <cellStyle name="Normal 3 5 7 4 2" xfId="24799" xr:uid="{00000000-0005-0000-0000-0000E9600000}"/>
    <cellStyle name="Normal 3 5 7 4 2 2" xfId="24800" xr:uid="{00000000-0005-0000-0000-0000EA600000}"/>
    <cellStyle name="Normal 3 5 7 4 2 3" xfId="24801" xr:uid="{00000000-0005-0000-0000-0000EB600000}"/>
    <cellStyle name="Normal 3 5 7 4 3" xfId="24802" xr:uid="{00000000-0005-0000-0000-0000EC600000}"/>
    <cellStyle name="Normal 3 5 7 4 4" xfId="24803" xr:uid="{00000000-0005-0000-0000-0000ED600000}"/>
    <cellStyle name="Normal 3 5 7 5" xfId="24804" xr:uid="{00000000-0005-0000-0000-0000EE600000}"/>
    <cellStyle name="Normal 3 5 7 5 2" xfId="24805" xr:uid="{00000000-0005-0000-0000-0000EF600000}"/>
    <cellStyle name="Normal 3 5 7 5 2 2" xfId="24806" xr:uid="{00000000-0005-0000-0000-0000F0600000}"/>
    <cellStyle name="Normal 3 5 7 5 2 3" xfId="24807" xr:uid="{00000000-0005-0000-0000-0000F1600000}"/>
    <cellStyle name="Normal 3 5 7 5 3" xfId="24808" xr:uid="{00000000-0005-0000-0000-0000F2600000}"/>
    <cellStyle name="Normal 3 5 7 5 4" xfId="24809" xr:uid="{00000000-0005-0000-0000-0000F3600000}"/>
    <cellStyle name="Normal 3 5 7 6" xfId="24810" xr:uid="{00000000-0005-0000-0000-0000F4600000}"/>
    <cellStyle name="Normal 3 5 7 6 2" xfId="24811" xr:uid="{00000000-0005-0000-0000-0000F5600000}"/>
    <cellStyle name="Normal 3 5 7 6 3" xfId="24812" xr:uid="{00000000-0005-0000-0000-0000F6600000}"/>
    <cellStyle name="Normal 3 5 7 7" xfId="24813" xr:uid="{00000000-0005-0000-0000-0000F7600000}"/>
    <cellStyle name="Normal 3 5 7 7 2" xfId="24814" xr:uid="{00000000-0005-0000-0000-0000F8600000}"/>
    <cellStyle name="Normal 3 5 7 7 3" xfId="24815" xr:uid="{00000000-0005-0000-0000-0000F9600000}"/>
    <cellStyle name="Normal 3 5 7 8" xfId="24816" xr:uid="{00000000-0005-0000-0000-0000FA600000}"/>
    <cellStyle name="Normal 3 5 7 9" xfId="24817" xr:uid="{00000000-0005-0000-0000-0000FB600000}"/>
    <cellStyle name="Normal 3 5 8" xfId="24818" xr:uid="{00000000-0005-0000-0000-0000FC600000}"/>
    <cellStyle name="Normal 3 5 8 2" xfId="24819" xr:uid="{00000000-0005-0000-0000-0000FD600000}"/>
    <cellStyle name="Normal 3 5 8 2 2" xfId="24820" xr:uid="{00000000-0005-0000-0000-0000FE600000}"/>
    <cellStyle name="Normal 3 5 8 2 2 2" xfId="24821" xr:uid="{00000000-0005-0000-0000-0000FF600000}"/>
    <cellStyle name="Normal 3 5 8 2 2 3" xfId="24822" xr:uid="{00000000-0005-0000-0000-000000610000}"/>
    <cellStyle name="Normal 3 5 8 2 3" xfId="24823" xr:uid="{00000000-0005-0000-0000-000001610000}"/>
    <cellStyle name="Normal 3 5 8 2 4" xfId="24824" xr:uid="{00000000-0005-0000-0000-000002610000}"/>
    <cellStyle name="Normal 3 5 8 3" xfId="24825" xr:uid="{00000000-0005-0000-0000-000003610000}"/>
    <cellStyle name="Normal 3 5 8 3 2" xfId="24826" xr:uid="{00000000-0005-0000-0000-000004610000}"/>
    <cellStyle name="Normal 3 5 8 3 2 2" xfId="24827" xr:uid="{00000000-0005-0000-0000-000005610000}"/>
    <cellStyle name="Normal 3 5 8 3 2 3" xfId="24828" xr:uid="{00000000-0005-0000-0000-000006610000}"/>
    <cellStyle name="Normal 3 5 8 3 3" xfId="24829" xr:uid="{00000000-0005-0000-0000-000007610000}"/>
    <cellStyle name="Normal 3 5 8 3 4" xfId="24830" xr:uid="{00000000-0005-0000-0000-000008610000}"/>
    <cellStyle name="Normal 3 5 8 4" xfId="24831" xr:uid="{00000000-0005-0000-0000-000009610000}"/>
    <cellStyle name="Normal 3 5 8 4 2" xfId="24832" xr:uid="{00000000-0005-0000-0000-00000A610000}"/>
    <cellStyle name="Normal 3 5 8 4 2 2" xfId="24833" xr:uid="{00000000-0005-0000-0000-00000B610000}"/>
    <cellStyle name="Normal 3 5 8 4 2 3" xfId="24834" xr:uid="{00000000-0005-0000-0000-00000C610000}"/>
    <cellStyle name="Normal 3 5 8 4 3" xfId="24835" xr:uid="{00000000-0005-0000-0000-00000D610000}"/>
    <cellStyle name="Normal 3 5 8 4 4" xfId="24836" xr:uid="{00000000-0005-0000-0000-00000E610000}"/>
    <cellStyle name="Normal 3 5 8 5" xfId="24837" xr:uid="{00000000-0005-0000-0000-00000F610000}"/>
    <cellStyle name="Normal 3 5 8 5 2" xfId="24838" xr:uid="{00000000-0005-0000-0000-000010610000}"/>
    <cellStyle name="Normal 3 5 8 5 3" xfId="24839" xr:uid="{00000000-0005-0000-0000-000011610000}"/>
    <cellStyle name="Normal 3 5 8 6" xfId="24840" xr:uid="{00000000-0005-0000-0000-000012610000}"/>
    <cellStyle name="Normal 3 5 8 6 2" xfId="24841" xr:uid="{00000000-0005-0000-0000-000013610000}"/>
    <cellStyle name="Normal 3 5 8 6 3" xfId="24842" xr:uid="{00000000-0005-0000-0000-000014610000}"/>
    <cellStyle name="Normal 3 5 8 7" xfId="24843" xr:uid="{00000000-0005-0000-0000-000015610000}"/>
    <cellStyle name="Normal 3 5 8 8" xfId="24844" xr:uid="{00000000-0005-0000-0000-000016610000}"/>
    <cellStyle name="Normal 3 5 8 9" xfId="24845" xr:uid="{00000000-0005-0000-0000-000017610000}"/>
    <cellStyle name="Normal 3 5 9" xfId="24846" xr:uid="{00000000-0005-0000-0000-000018610000}"/>
    <cellStyle name="Normal 3 5 9 2" xfId="24847" xr:uid="{00000000-0005-0000-0000-000019610000}"/>
    <cellStyle name="Normal 3 5 9 2 2" xfId="24848" xr:uid="{00000000-0005-0000-0000-00001A610000}"/>
    <cellStyle name="Normal 3 5 9 2 3" xfId="24849" xr:uid="{00000000-0005-0000-0000-00001B610000}"/>
    <cellStyle name="Normal 3 5 9 3" xfId="24850" xr:uid="{00000000-0005-0000-0000-00001C610000}"/>
    <cellStyle name="Normal 3 5 9 4" xfId="24851" xr:uid="{00000000-0005-0000-0000-00001D610000}"/>
    <cellStyle name="Normal 3 6" xfId="24852" xr:uid="{00000000-0005-0000-0000-00001E610000}"/>
    <cellStyle name="Normal 3 6 10" xfId="24853" xr:uid="{00000000-0005-0000-0000-00001F610000}"/>
    <cellStyle name="Normal 3 6 10 2" xfId="24854" xr:uid="{00000000-0005-0000-0000-000020610000}"/>
    <cellStyle name="Normal 3 6 10 2 2" xfId="24855" xr:uid="{00000000-0005-0000-0000-000021610000}"/>
    <cellStyle name="Normal 3 6 10 2 3" xfId="24856" xr:uid="{00000000-0005-0000-0000-000022610000}"/>
    <cellStyle name="Normal 3 6 10 3" xfId="24857" xr:uid="{00000000-0005-0000-0000-000023610000}"/>
    <cellStyle name="Normal 3 6 10 4" xfId="24858" xr:uid="{00000000-0005-0000-0000-000024610000}"/>
    <cellStyle name="Normal 3 6 11" xfId="24859" xr:uid="{00000000-0005-0000-0000-000025610000}"/>
    <cellStyle name="Normal 3 6 11 2" xfId="24860" xr:uid="{00000000-0005-0000-0000-000026610000}"/>
    <cellStyle name="Normal 3 6 11 3" xfId="24861" xr:uid="{00000000-0005-0000-0000-000027610000}"/>
    <cellStyle name="Normal 3 6 12" xfId="24862" xr:uid="{00000000-0005-0000-0000-000028610000}"/>
    <cellStyle name="Normal 3 6 12 2" xfId="24863" xr:uid="{00000000-0005-0000-0000-000029610000}"/>
    <cellStyle name="Normal 3 6 12 3" xfId="24864" xr:uid="{00000000-0005-0000-0000-00002A610000}"/>
    <cellStyle name="Normal 3 6 13" xfId="24865" xr:uid="{00000000-0005-0000-0000-00002B610000}"/>
    <cellStyle name="Normal 3 6 14" xfId="24866" xr:uid="{00000000-0005-0000-0000-00002C610000}"/>
    <cellStyle name="Normal 3 6 15" xfId="24867" xr:uid="{00000000-0005-0000-0000-00002D610000}"/>
    <cellStyle name="Normal 3 6 16" xfId="24868" xr:uid="{00000000-0005-0000-0000-00002E610000}"/>
    <cellStyle name="Normal 3 6 2" xfId="24869" xr:uid="{00000000-0005-0000-0000-00002F610000}"/>
    <cellStyle name="Normal 3 6 2 10" xfId="24870" xr:uid="{00000000-0005-0000-0000-000030610000}"/>
    <cellStyle name="Normal 3 6 2 10 2" xfId="24871" xr:uid="{00000000-0005-0000-0000-000031610000}"/>
    <cellStyle name="Normal 3 6 2 10 3" xfId="24872" xr:uid="{00000000-0005-0000-0000-000032610000}"/>
    <cellStyle name="Normal 3 6 2 11" xfId="24873" xr:uid="{00000000-0005-0000-0000-000033610000}"/>
    <cellStyle name="Normal 3 6 2 11 2" xfId="24874" xr:uid="{00000000-0005-0000-0000-000034610000}"/>
    <cellStyle name="Normal 3 6 2 11 3" xfId="24875" xr:uid="{00000000-0005-0000-0000-000035610000}"/>
    <cellStyle name="Normal 3 6 2 12" xfId="24876" xr:uid="{00000000-0005-0000-0000-000036610000}"/>
    <cellStyle name="Normal 3 6 2 13" xfId="24877" xr:uid="{00000000-0005-0000-0000-000037610000}"/>
    <cellStyle name="Normal 3 6 2 14" xfId="24878" xr:uid="{00000000-0005-0000-0000-000038610000}"/>
    <cellStyle name="Normal 3 6 2 2" xfId="24879" xr:uid="{00000000-0005-0000-0000-000039610000}"/>
    <cellStyle name="Normal 3 6 2 2 10" xfId="24880" xr:uid="{00000000-0005-0000-0000-00003A610000}"/>
    <cellStyle name="Normal 3 6 2 2 10 2" xfId="24881" xr:uid="{00000000-0005-0000-0000-00003B610000}"/>
    <cellStyle name="Normal 3 6 2 2 10 3" xfId="24882" xr:uid="{00000000-0005-0000-0000-00003C610000}"/>
    <cellStyle name="Normal 3 6 2 2 11" xfId="24883" xr:uid="{00000000-0005-0000-0000-00003D610000}"/>
    <cellStyle name="Normal 3 6 2 2 12" xfId="24884" xr:uid="{00000000-0005-0000-0000-00003E610000}"/>
    <cellStyle name="Normal 3 6 2 2 13" xfId="24885" xr:uid="{00000000-0005-0000-0000-00003F610000}"/>
    <cellStyle name="Normal 3 6 2 2 2" xfId="24886" xr:uid="{00000000-0005-0000-0000-000040610000}"/>
    <cellStyle name="Normal 3 6 2 2 2 10" xfId="24887" xr:uid="{00000000-0005-0000-0000-000041610000}"/>
    <cellStyle name="Normal 3 6 2 2 2 11" xfId="24888" xr:uid="{00000000-0005-0000-0000-000042610000}"/>
    <cellStyle name="Normal 3 6 2 2 2 2" xfId="24889" xr:uid="{00000000-0005-0000-0000-000043610000}"/>
    <cellStyle name="Normal 3 6 2 2 2 2 10" xfId="24890" xr:uid="{00000000-0005-0000-0000-000044610000}"/>
    <cellStyle name="Normal 3 6 2 2 2 2 2" xfId="24891" xr:uid="{00000000-0005-0000-0000-000045610000}"/>
    <cellStyle name="Normal 3 6 2 2 2 2 2 2" xfId="24892" xr:uid="{00000000-0005-0000-0000-000046610000}"/>
    <cellStyle name="Normal 3 6 2 2 2 2 2 2 2" xfId="24893" xr:uid="{00000000-0005-0000-0000-000047610000}"/>
    <cellStyle name="Normal 3 6 2 2 2 2 2 2 3" xfId="24894" xr:uid="{00000000-0005-0000-0000-000048610000}"/>
    <cellStyle name="Normal 3 6 2 2 2 2 2 3" xfId="24895" xr:uid="{00000000-0005-0000-0000-000049610000}"/>
    <cellStyle name="Normal 3 6 2 2 2 2 2 4" xfId="24896" xr:uid="{00000000-0005-0000-0000-00004A610000}"/>
    <cellStyle name="Normal 3 6 2 2 2 2 3" xfId="24897" xr:uid="{00000000-0005-0000-0000-00004B610000}"/>
    <cellStyle name="Normal 3 6 2 2 2 2 3 2" xfId="24898" xr:uid="{00000000-0005-0000-0000-00004C610000}"/>
    <cellStyle name="Normal 3 6 2 2 2 2 3 2 2" xfId="24899" xr:uid="{00000000-0005-0000-0000-00004D610000}"/>
    <cellStyle name="Normal 3 6 2 2 2 2 3 2 3" xfId="24900" xr:uid="{00000000-0005-0000-0000-00004E610000}"/>
    <cellStyle name="Normal 3 6 2 2 2 2 3 3" xfId="24901" xr:uid="{00000000-0005-0000-0000-00004F610000}"/>
    <cellStyle name="Normal 3 6 2 2 2 2 3 4" xfId="24902" xr:uid="{00000000-0005-0000-0000-000050610000}"/>
    <cellStyle name="Normal 3 6 2 2 2 2 4" xfId="24903" xr:uid="{00000000-0005-0000-0000-000051610000}"/>
    <cellStyle name="Normal 3 6 2 2 2 2 4 2" xfId="24904" xr:uid="{00000000-0005-0000-0000-000052610000}"/>
    <cellStyle name="Normal 3 6 2 2 2 2 4 2 2" xfId="24905" xr:uid="{00000000-0005-0000-0000-000053610000}"/>
    <cellStyle name="Normal 3 6 2 2 2 2 4 2 3" xfId="24906" xr:uid="{00000000-0005-0000-0000-000054610000}"/>
    <cellStyle name="Normal 3 6 2 2 2 2 4 3" xfId="24907" xr:uid="{00000000-0005-0000-0000-000055610000}"/>
    <cellStyle name="Normal 3 6 2 2 2 2 4 4" xfId="24908" xr:uid="{00000000-0005-0000-0000-000056610000}"/>
    <cellStyle name="Normal 3 6 2 2 2 2 5" xfId="24909" xr:uid="{00000000-0005-0000-0000-000057610000}"/>
    <cellStyle name="Normal 3 6 2 2 2 2 5 2" xfId="24910" xr:uid="{00000000-0005-0000-0000-000058610000}"/>
    <cellStyle name="Normal 3 6 2 2 2 2 5 2 2" xfId="24911" xr:uid="{00000000-0005-0000-0000-000059610000}"/>
    <cellStyle name="Normal 3 6 2 2 2 2 5 2 3" xfId="24912" xr:uid="{00000000-0005-0000-0000-00005A610000}"/>
    <cellStyle name="Normal 3 6 2 2 2 2 5 3" xfId="24913" xr:uid="{00000000-0005-0000-0000-00005B610000}"/>
    <cellStyle name="Normal 3 6 2 2 2 2 5 4" xfId="24914" xr:uid="{00000000-0005-0000-0000-00005C610000}"/>
    <cellStyle name="Normal 3 6 2 2 2 2 6" xfId="24915" xr:uid="{00000000-0005-0000-0000-00005D610000}"/>
    <cellStyle name="Normal 3 6 2 2 2 2 6 2" xfId="24916" xr:uid="{00000000-0005-0000-0000-00005E610000}"/>
    <cellStyle name="Normal 3 6 2 2 2 2 6 3" xfId="24917" xr:uid="{00000000-0005-0000-0000-00005F610000}"/>
    <cellStyle name="Normal 3 6 2 2 2 2 7" xfId="24918" xr:uid="{00000000-0005-0000-0000-000060610000}"/>
    <cellStyle name="Normal 3 6 2 2 2 2 7 2" xfId="24919" xr:uid="{00000000-0005-0000-0000-000061610000}"/>
    <cellStyle name="Normal 3 6 2 2 2 2 7 3" xfId="24920" xr:uid="{00000000-0005-0000-0000-000062610000}"/>
    <cellStyle name="Normal 3 6 2 2 2 2 8" xfId="24921" xr:uid="{00000000-0005-0000-0000-000063610000}"/>
    <cellStyle name="Normal 3 6 2 2 2 2 9" xfId="24922" xr:uid="{00000000-0005-0000-0000-000064610000}"/>
    <cellStyle name="Normal 3 6 2 2 2 3" xfId="24923" xr:uid="{00000000-0005-0000-0000-000065610000}"/>
    <cellStyle name="Normal 3 6 2 2 2 3 2" xfId="24924" xr:uid="{00000000-0005-0000-0000-000066610000}"/>
    <cellStyle name="Normal 3 6 2 2 2 3 2 2" xfId="24925" xr:uid="{00000000-0005-0000-0000-000067610000}"/>
    <cellStyle name="Normal 3 6 2 2 2 3 2 2 2" xfId="24926" xr:uid="{00000000-0005-0000-0000-000068610000}"/>
    <cellStyle name="Normal 3 6 2 2 2 3 2 2 3" xfId="24927" xr:uid="{00000000-0005-0000-0000-000069610000}"/>
    <cellStyle name="Normal 3 6 2 2 2 3 2 3" xfId="24928" xr:uid="{00000000-0005-0000-0000-00006A610000}"/>
    <cellStyle name="Normal 3 6 2 2 2 3 2 4" xfId="24929" xr:uid="{00000000-0005-0000-0000-00006B610000}"/>
    <cellStyle name="Normal 3 6 2 2 2 3 3" xfId="24930" xr:uid="{00000000-0005-0000-0000-00006C610000}"/>
    <cellStyle name="Normal 3 6 2 2 2 3 3 2" xfId="24931" xr:uid="{00000000-0005-0000-0000-00006D610000}"/>
    <cellStyle name="Normal 3 6 2 2 2 3 3 2 2" xfId="24932" xr:uid="{00000000-0005-0000-0000-00006E610000}"/>
    <cellStyle name="Normal 3 6 2 2 2 3 3 2 3" xfId="24933" xr:uid="{00000000-0005-0000-0000-00006F610000}"/>
    <cellStyle name="Normal 3 6 2 2 2 3 3 3" xfId="24934" xr:uid="{00000000-0005-0000-0000-000070610000}"/>
    <cellStyle name="Normal 3 6 2 2 2 3 3 4" xfId="24935" xr:uid="{00000000-0005-0000-0000-000071610000}"/>
    <cellStyle name="Normal 3 6 2 2 2 3 4" xfId="24936" xr:uid="{00000000-0005-0000-0000-000072610000}"/>
    <cellStyle name="Normal 3 6 2 2 2 3 4 2" xfId="24937" xr:uid="{00000000-0005-0000-0000-000073610000}"/>
    <cellStyle name="Normal 3 6 2 2 2 3 4 2 2" xfId="24938" xr:uid="{00000000-0005-0000-0000-000074610000}"/>
    <cellStyle name="Normal 3 6 2 2 2 3 4 2 3" xfId="24939" xr:uid="{00000000-0005-0000-0000-000075610000}"/>
    <cellStyle name="Normal 3 6 2 2 2 3 4 3" xfId="24940" xr:uid="{00000000-0005-0000-0000-000076610000}"/>
    <cellStyle name="Normal 3 6 2 2 2 3 4 4" xfId="24941" xr:uid="{00000000-0005-0000-0000-000077610000}"/>
    <cellStyle name="Normal 3 6 2 2 2 3 5" xfId="24942" xr:uid="{00000000-0005-0000-0000-000078610000}"/>
    <cellStyle name="Normal 3 6 2 2 2 3 5 2" xfId="24943" xr:uid="{00000000-0005-0000-0000-000079610000}"/>
    <cellStyle name="Normal 3 6 2 2 2 3 5 3" xfId="24944" xr:uid="{00000000-0005-0000-0000-00007A610000}"/>
    <cellStyle name="Normal 3 6 2 2 2 3 6" xfId="24945" xr:uid="{00000000-0005-0000-0000-00007B610000}"/>
    <cellStyle name="Normal 3 6 2 2 2 3 6 2" xfId="24946" xr:uid="{00000000-0005-0000-0000-00007C610000}"/>
    <cellStyle name="Normal 3 6 2 2 2 3 6 3" xfId="24947" xr:uid="{00000000-0005-0000-0000-00007D610000}"/>
    <cellStyle name="Normal 3 6 2 2 2 3 7" xfId="24948" xr:uid="{00000000-0005-0000-0000-00007E610000}"/>
    <cellStyle name="Normal 3 6 2 2 2 3 8" xfId="24949" xr:uid="{00000000-0005-0000-0000-00007F610000}"/>
    <cellStyle name="Normal 3 6 2 2 2 3 9" xfId="24950" xr:uid="{00000000-0005-0000-0000-000080610000}"/>
    <cellStyle name="Normal 3 6 2 2 2 4" xfId="24951" xr:uid="{00000000-0005-0000-0000-000081610000}"/>
    <cellStyle name="Normal 3 6 2 2 2 4 2" xfId="24952" xr:uid="{00000000-0005-0000-0000-000082610000}"/>
    <cellStyle name="Normal 3 6 2 2 2 4 2 2" xfId="24953" xr:uid="{00000000-0005-0000-0000-000083610000}"/>
    <cellStyle name="Normal 3 6 2 2 2 4 2 3" xfId="24954" xr:uid="{00000000-0005-0000-0000-000084610000}"/>
    <cellStyle name="Normal 3 6 2 2 2 4 3" xfId="24955" xr:uid="{00000000-0005-0000-0000-000085610000}"/>
    <cellStyle name="Normal 3 6 2 2 2 4 4" xfId="24956" xr:uid="{00000000-0005-0000-0000-000086610000}"/>
    <cellStyle name="Normal 3 6 2 2 2 5" xfId="24957" xr:uid="{00000000-0005-0000-0000-000087610000}"/>
    <cellStyle name="Normal 3 6 2 2 2 5 2" xfId="24958" xr:uid="{00000000-0005-0000-0000-000088610000}"/>
    <cellStyle name="Normal 3 6 2 2 2 5 2 2" xfId="24959" xr:uid="{00000000-0005-0000-0000-000089610000}"/>
    <cellStyle name="Normal 3 6 2 2 2 5 2 3" xfId="24960" xr:uid="{00000000-0005-0000-0000-00008A610000}"/>
    <cellStyle name="Normal 3 6 2 2 2 5 3" xfId="24961" xr:uid="{00000000-0005-0000-0000-00008B610000}"/>
    <cellStyle name="Normal 3 6 2 2 2 5 4" xfId="24962" xr:uid="{00000000-0005-0000-0000-00008C610000}"/>
    <cellStyle name="Normal 3 6 2 2 2 6" xfId="24963" xr:uid="{00000000-0005-0000-0000-00008D610000}"/>
    <cellStyle name="Normal 3 6 2 2 2 6 2" xfId="24964" xr:uid="{00000000-0005-0000-0000-00008E610000}"/>
    <cellStyle name="Normal 3 6 2 2 2 6 2 2" xfId="24965" xr:uid="{00000000-0005-0000-0000-00008F610000}"/>
    <cellStyle name="Normal 3 6 2 2 2 6 2 3" xfId="24966" xr:uid="{00000000-0005-0000-0000-000090610000}"/>
    <cellStyle name="Normal 3 6 2 2 2 6 3" xfId="24967" xr:uid="{00000000-0005-0000-0000-000091610000}"/>
    <cellStyle name="Normal 3 6 2 2 2 6 4" xfId="24968" xr:uid="{00000000-0005-0000-0000-000092610000}"/>
    <cellStyle name="Normal 3 6 2 2 2 7" xfId="24969" xr:uid="{00000000-0005-0000-0000-000093610000}"/>
    <cellStyle name="Normal 3 6 2 2 2 7 2" xfId="24970" xr:uid="{00000000-0005-0000-0000-000094610000}"/>
    <cellStyle name="Normal 3 6 2 2 2 7 3" xfId="24971" xr:uid="{00000000-0005-0000-0000-000095610000}"/>
    <cellStyle name="Normal 3 6 2 2 2 8" xfId="24972" xr:uid="{00000000-0005-0000-0000-000096610000}"/>
    <cellStyle name="Normal 3 6 2 2 2 8 2" xfId="24973" xr:uid="{00000000-0005-0000-0000-000097610000}"/>
    <cellStyle name="Normal 3 6 2 2 2 8 3" xfId="24974" xr:uid="{00000000-0005-0000-0000-000098610000}"/>
    <cellStyle name="Normal 3 6 2 2 2 9" xfId="24975" xr:uid="{00000000-0005-0000-0000-000099610000}"/>
    <cellStyle name="Normal 3 6 2 2 3" xfId="24976" xr:uid="{00000000-0005-0000-0000-00009A610000}"/>
    <cellStyle name="Normal 3 6 2 2 3 10" xfId="24977" xr:uid="{00000000-0005-0000-0000-00009B610000}"/>
    <cellStyle name="Normal 3 6 2 2 3 11" xfId="24978" xr:uid="{00000000-0005-0000-0000-00009C610000}"/>
    <cellStyle name="Normal 3 6 2 2 3 2" xfId="24979" xr:uid="{00000000-0005-0000-0000-00009D610000}"/>
    <cellStyle name="Normal 3 6 2 2 3 2 10" xfId="24980" xr:uid="{00000000-0005-0000-0000-00009E610000}"/>
    <cellStyle name="Normal 3 6 2 2 3 2 2" xfId="24981" xr:uid="{00000000-0005-0000-0000-00009F610000}"/>
    <cellStyle name="Normal 3 6 2 2 3 2 2 2" xfId="24982" xr:uid="{00000000-0005-0000-0000-0000A0610000}"/>
    <cellStyle name="Normal 3 6 2 2 3 2 2 2 2" xfId="24983" xr:uid="{00000000-0005-0000-0000-0000A1610000}"/>
    <cellStyle name="Normal 3 6 2 2 3 2 2 2 3" xfId="24984" xr:uid="{00000000-0005-0000-0000-0000A2610000}"/>
    <cellStyle name="Normal 3 6 2 2 3 2 2 3" xfId="24985" xr:uid="{00000000-0005-0000-0000-0000A3610000}"/>
    <cellStyle name="Normal 3 6 2 2 3 2 2 4" xfId="24986" xr:uid="{00000000-0005-0000-0000-0000A4610000}"/>
    <cellStyle name="Normal 3 6 2 2 3 2 3" xfId="24987" xr:uid="{00000000-0005-0000-0000-0000A5610000}"/>
    <cellStyle name="Normal 3 6 2 2 3 2 3 2" xfId="24988" xr:uid="{00000000-0005-0000-0000-0000A6610000}"/>
    <cellStyle name="Normal 3 6 2 2 3 2 3 2 2" xfId="24989" xr:uid="{00000000-0005-0000-0000-0000A7610000}"/>
    <cellStyle name="Normal 3 6 2 2 3 2 3 2 3" xfId="24990" xr:uid="{00000000-0005-0000-0000-0000A8610000}"/>
    <cellStyle name="Normal 3 6 2 2 3 2 3 3" xfId="24991" xr:uid="{00000000-0005-0000-0000-0000A9610000}"/>
    <cellStyle name="Normal 3 6 2 2 3 2 3 4" xfId="24992" xr:uid="{00000000-0005-0000-0000-0000AA610000}"/>
    <cellStyle name="Normal 3 6 2 2 3 2 4" xfId="24993" xr:uid="{00000000-0005-0000-0000-0000AB610000}"/>
    <cellStyle name="Normal 3 6 2 2 3 2 4 2" xfId="24994" xr:uid="{00000000-0005-0000-0000-0000AC610000}"/>
    <cellStyle name="Normal 3 6 2 2 3 2 4 2 2" xfId="24995" xr:uid="{00000000-0005-0000-0000-0000AD610000}"/>
    <cellStyle name="Normal 3 6 2 2 3 2 4 2 3" xfId="24996" xr:uid="{00000000-0005-0000-0000-0000AE610000}"/>
    <cellStyle name="Normal 3 6 2 2 3 2 4 3" xfId="24997" xr:uid="{00000000-0005-0000-0000-0000AF610000}"/>
    <cellStyle name="Normal 3 6 2 2 3 2 4 4" xfId="24998" xr:uid="{00000000-0005-0000-0000-0000B0610000}"/>
    <cellStyle name="Normal 3 6 2 2 3 2 5" xfId="24999" xr:uid="{00000000-0005-0000-0000-0000B1610000}"/>
    <cellStyle name="Normal 3 6 2 2 3 2 5 2" xfId="25000" xr:uid="{00000000-0005-0000-0000-0000B2610000}"/>
    <cellStyle name="Normal 3 6 2 2 3 2 5 2 2" xfId="25001" xr:uid="{00000000-0005-0000-0000-0000B3610000}"/>
    <cellStyle name="Normal 3 6 2 2 3 2 5 2 3" xfId="25002" xr:uid="{00000000-0005-0000-0000-0000B4610000}"/>
    <cellStyle name="Normal 3 6 2 2 3 2 5 3" xfId="25003" xr:uid="{00000000-0005-0000-0000-0000B5610000}"/>
    <cellStyle name="Normal 3 6 2 2 3 2 5 4" xfId="25004" xr:uid="{00000000-0005-0000-0000-0000B6610000}"/>
    <cellStyle name="Normal 3 6 2 2 3 2 6" xfId="25005" xr:uid="{00000000-0005-0000-0000-0000B7610000}"/>
    <cellStyle name="Normal 3 6 2 2 3 2 6 2" xfId="25006" xr:uid="{00000000-0005-0000-0000-0000B8610000}"/>
    <cellStyle name="Normal 3 6 2 2 3 2 6 3" xfId="25007" xr:uid="{00000000-0005-0000-0000-0000B9610000}"/>
    <cellStyle name="Normal 3 6 2 2 3 2 7" xfId="25008" xr:uid="{00000000-0005-0000-0000-0000BA610000}"/>
    <cellStyle name="Normal 3 6 2 2 3 2 7 2" xfId="25009" xr:uid="{00000000-0005-0000-0000-0000BB610000}"/>
    <cellStyle name="Normal 3 6 2 2 3 2 7 3" xfId="25010" xr:uid="{00000000-0005-0000-0000-0000BC610000}"/>
    <cellStyle name="Normal 3 6 2 2 3 2 8" xfId="25011" xr:uid="{00000000-0005-0000-0000-0000BD610000}"/>
    <cellStyle name="Normal 3 6 2 2 3 2 9" xfId="25012" xr:uid="{00000000-0005-0000-0000-0000BE610000}"/>
    <cellStyle name="Normal 3 6 2 2 3 3" xfId="25013" xr:uid="{00000000-0005-0000-0000-0000BF610000}"/>
    <cellStyle name="Normal 3 6 2 2 3 3 2" xfId="25014" xr:uid="{00000000-0005-0000-0000-0000C0610000}"/>
    <cellStyle name="Normal 3 6 2 2 3 3 2 2" xfId="25015" xr:uid="{00000000-0005-0000-0000-0000C1610000}"/>
    <cellStyle name="Normal 3 6 2 2 3 3 2 2 2" xfId="25016" xr:uid="{00000000-0005-0000-0000-0000C2610000}"/>
    <cellStyle name="Normal 3 6 2 2 3 3 2 2 3" xfId="25017" xr:uid="{00000000-0005-0000-0000-0000C3610000}"/>
    <cellStyle name="Normal 3 6 2 2 3 3 2 3" xfId="25018" xr:uid="{00000000-0005-0000-0000-0000C4610000}"/>
    <cellStyle name="Normal 3 6 2 2 3 3 2 4" xfId="25019" xr:uid="{00000000-0005-0000-0000-0000C5610000}"/>
    <cellStyle name="Normal 3 6 2 2 3 3 3" xfId="25020" xr:uid="{00000000-0005-0000-0000-0000C6610000}"/>
    <cellStyle name="Normal 3 6 2 2 3 3 3 2" xfId="25021" xr:uid="{00000000-0005-0000-0000-0000C7610000}"/>
    <cellStyle name="Normal 3 6 2 2 3 3 3 2 2" xfId="25022" xr:uid="{00000000-0005-0000-0000-0000C8610000}"/>
    <cellStyle name="Normal 3 6 2 2 3 3 3 2 3" xfId="25023" xr:uid="{00000000-0005-0000-0000-0000C9610000}"/>
    <cellStyle name="Normal 3 6 2 2 3 3 3 3" xfId="25024" xr:uid="{00000000-0005-0000-0000-0000CA610000}"/>
    <cellStyle name="Normal 3 6 2 2 3 3 3 4" xfId="25025" xr:uid="{00000000-0005-0000-0000-0000CB610000}"/>
    <cellStyle name="Normal 3 6 2 2 3 3 4" xfId="25026" xr:uid="{00000000-0005-0000-0000-0000CC610000}"/>
    <cellStyle name="Normal 3 6 2 2 3 3 4 2" xfId="25027" xr:uid="{00000000-0005-0000-0000-0000CD610000}"/>
    <cellStyle name="Normal 3 6 2 2 3 3 4 2 2" xfId="25028" xr:uid="{00000000-0005-0000-0000-0000CE610000}"/>
    <cellStyle name="Normal 3 6 2 2 3 3 4 2 3" xfId="25029" xr:uid="{00000000-0005-0000-0000-0000CF610000}"/>
    <cellStyle name="Normal 3 6 2 2 3 3 4 3" xfId="25030" xr:uid="{00000000-0005-0000-0000-0000D0610000}"/>
    <cellStyle name="Normal 3 6 2 2 3 3 4 4" xfId="25031" xr:uid="{00000000-0005-0000-0000-0000D1610000}"/>
    <cellStyle name="Normal 3 6 2 2 3 3 5" xfId="25032" xr:uid="{00000000-0005-0000-0000-0000D2610000}"/>
    <cellStyle name="Normal 3 6 2 2 3 3 5 2" xfId="25033" xr:uid="{00000000-0005-0000-0000-0000D3610000}"/>
    <cellStyle name="Normal 3 6 2 2 3 3 5 3" xfId="25034" xr:uid="{00000000-0005-0000-0000-0000D4610000}"/>
    <cellStyle name="Normal 3 6 2 2 3 3 6" xfId="25035" xr:uid="{00000000-0005-0000-0000-0000D5610000}"/>
    <cellStyle name="Normal 3 6 2 2 3 3 6 2" xfId="25036" xr:uid="{00000000-0005-0000-0000-0000D6610000}"/>
    <cellStyle name="Normal 3 6 2 2 3 3 6 3" xfId="25037" xr:uid="{00000000-0005-0000-0000-0000D7610000}"/>
    <cellStyle name="Normal 3 6 2 2 3 3 7" xfId="25038" xr:uid="{00000000-0005-0000-0000-0000D8610000}"/>
    <cellStyle name="Normal 3 6 2 2 3 3 8" xfId="25039" xr:uid="{00000000-0005-0000-0000-0000D9610000}"/>
    <cellStyle name="Normal 3 6 2 2 3 3 9" xfId="25040" xr:uid="{00000000-0005-0000-0000-0000DA610000}"/>
    <cellStyle name="Normal 3 6 2 2 3 4" xfId="25041" xr:uid="{00000000-0005-0000-0000-0000DB610000}"/>
    <cellStyle name="Normal 3 6 2 2 3 4 2" xfId="25042" xr:uid="{00000000-0005-0000-0000-0000DC610000}"/>
    <cellStyle name="Normal 3 6 2 2 3 4 2 2" xfId="25043" xr:uid="{00000000-0005-0000-0000-0000DD610000}"/>
    <cellStyle name="Normal 3 6 2 2 3 4 2 3" xfId="25044" xr:uid="{00000000-0005-0000-0000-0000DE610000}"/>
    <cellStyle name="Normal 3 6 2 2 3 4 3" xfId="25045" xr:uid="{00000000-0005-0000-0000-0000DF610000}"/>
    <cellStyle name="Normal 3 6 2 2 3 4 4" xfId="25046" xr:uid="{00000000-0005-0000-0000-0000E0610000}"/>
    <cellStyle name="Normal 3 6 2 2 3 5" xfId="25047" xr:uid="{00000000-0005-0000-0000-0000E1610000}"/>
    <cellStyle name="Normal 3 6 2 2 3 5 2" xfId="25048" xr:uid="{00000000-0005-0000-0000-0000E2610000}"/>
    <cellStyle name="Normal 3 6 2 2 3 5 2 2" xfId="25049" xr:uid="{00000000-0005-0000-0000-0000E3610000}"/>
    <cellStyle name="Normal 3 6 2 2 3 5 2 3" xfId="25050" xr:uid="{00000000-0005-0000-0000-0000E4610000}"/>
    <cellStyle name="Normal 3 6 2 2 3 5 3" xfId="25051" xr:uid="{00000000-0005-0000-0000-0000E5610000}"/>
    <cellStyle name="Normal 3 6 2 2 3 5 4" xfId="25052" xr:uid="{00000000-0005-0000-0000-0000E6610000}"/>
    <cellStyle name="Normal 3 6 2 2 3 6" xfId="25053" xr:uid="{00000000-0005-0000-0000-0000E7610000}"/>
    <cellStyle name="Normal 3 6 2 2 3 6 2" xfId="25054" xr:uid="{00000000-0005-0000-0000-0000E8610000}"/>
    <cellStyle name="Normal 3 6 2 2 3 6 2 2" xfId="25055" xr:uid="{00000000-0005-0000-0000-0000E9610000}"/>
    <cellStyle name="Normal 3 6 2 2 3 6 2 3" xfId="25056" xr:uid="{00000000-0005-0000-0000-0000EA610000}"/>
    <cellStyle name="Normal 3 6 2 2 3 6 3" xfId="25057" xr:uid="{00000000-0005-0000-0000-0000EB610000}"/>
    <cellStyle name="Normal 3 6 2 2 3 6 4" xfId="25058" xr:uid="{00000000-0005-0000-0000-0000EC610000}"/>
    <cellStyle name="Normal 3 6 2 2 3 7" xfId="25059" xr:uid="{00000000-0005-0000-0000-0000ED610000}"/>
    <cellStyle name="Normal 3 6 2 2 3 7 2" xfId="25060" xr:uid="{00000000-0005-0000-0000-0000EE610000}"/>
    <cellStyle name="Normal 3 6 2 2 3 7 3" xfId="25061" xr:uid="{00000000-0005-0000-0000-0000EF610000}"/>
    <cellStyle name="Normal 3 6 2 2 3 8" xfId="25062" xr:uid="{00000000-0005-0000-0000-0000F0610000}"/>
    <cellStyle name="Normal 3 6 2 2 3 8 2" xfId="25063" xr:uid="{00000000-0005-0000-0000-0000F1610000}"/>
    <cellStyle name="Normal 3 6 2 2 3 8 3" xfId="25064" xr:uid="{00000000-0005-0000-0000-0000F2610000}"/>
    <cellStyle name="Normal 3 6 2 2 3 9" xfId="25065" xr:uid="{00000000-0005-0000-0000-0000F3610000}"/>
    <cellStyle name="Normal 3 6 2 2 4" xfId="25066" xr:uid="{00000000-0005-0000-0000-0000F4610000}"/>
    <cellStyle name="Normal 3 6 2 2 4 10" xfId="25067" xr:uid="{00000000-0005-0000-0000-0000F5610000}"/>
    <cellStyle name="Normal 3 6 2 2 4 2" xfId="25068" xr:uid="{00000000-0005-0000-0000-0000F6610000}"/>
    <cellStyle name="Normal 3 6 2 2 4 2 2" xfId="25069" xr:uid="{00000000-0005-0000-0000-0000F7610000}"/>
    <cellStyle name="Normal 3 6 2 2 4 2 2 2" xfId="25070" xr:uid="{00000000-0005-0000-0000-0000F8610000}"/>
    <cellStyle name="Normal 3 6 2 2 4 2 2 3" xfId="25071" xr:uid="{00000000-0005-0000-0000-0000F9610000}"/>
    <cellStyle name="Normal 3 6 2 2 4 2 3" xfId="25072" xr:uid="{00000000-0005-0000-0000-0000FA610000}"/>
    <cellStyle name="Normal 3 6 2 2 4 2 4" xfId="25073" xr:uid="{00000000-0005-0000-0000-0000FB610000}"/>
    <cellStyle name="Normal 3 6 2 2 4 3" xfId="25074" xr:uid="{00000000-0005-0000-0000-0000FC610000}"/>
    <cellStyle name="Normal 3 6 2 2 4 3 2" xfId="25075" xr:uid="{00000000-0005-0000-0000-0000FD610000}"/>
    <cellStyle name="Normal 3 6 2 2 4 3 2 2" xfId="25076" xr:uid="{00000000-0005-0000-0000-0000FE610000}"/>
    <cellStyle name="Normal 3 6 2 2 4 3 2 3" xfId="25077" xr:uid="{00000000-0005-0000-0000-0000FF610000}"/>
    <cellStyle name="Normal 3 6 2 2 4 3 3" xfId="25078" xr:uid="{00000000-0005-0000-0000-000000620000}"/>
    <cellStyle name="Normal 3 6 2 2 4 3 4" xfId="25079" xr:uid="{00000000-0005-0000-0000-000001620000}"/>
    <cellStyle name="Normal 3 6 2 2 4 4" xfId="25080" xr:uid="{00000000-0005-0000-0000-000002620000}"/>
    <cellStyle name="Normal 3 6 2 2 4 4 2" xfId="25081" xr:uid="{00000000-0005-0000-0000-000003620000}"/>
    <cellStyle name="Normal 3 6 2 2 4 4 2 2" xfId="25082" xr:uid="{00000000-0005-0000-0000-000004620000}"/>
    <cellStyle name="Normal 3 6 2 2 4 4 2 3" xfId="25083" xr:uid="{00000000-0005-0000-0000-000005620000}"/>
    <cellStyle name="Normal 3 6 2 2 4 4 3" xfId="25084" xr:uid="{00000000-0005-0000-0000-000006620000}"/>
    <cellStyle name="Normal 3 6 2 2 4 4 4" xfId="25085" xr:uid="{00000000-0005-0000-0000-000007620000}"/>
    <cellStyle name="Normal 3 6 2 2 4 5" xfId="25086" xr:uid="{00000000-0005-0000-0000-000008620000}"/>
    <cellStyle name="Normal 3 6 2 2 4 5 2" xfId="25087" xr:uid="{00000000-0005-0000-0000-000009620000}"/>
    <cellStyle name="Normal 3 6 2 2 4 5 2 2" xfId="25088" xr:uid="{00000000-0005-0000-0000-00000A620000}"/>
    <cellStyle name="Normal 3 6 2 2 4 5 2 3" xfId="25089" xr:uid="{00000000-0005-0000-0000-00000B620000}"/>
    <cellStyle name="Normal 3 6 2 2 4 5 3" xfId="25090" xr:uid="{00000000-0005-0000-0000-00000C620000}"/>
    <cellStyle name="Normal 3 6 2 2 4 5 4" xfId="25091" xr:uid="{00000000-0005-0000-0000-00000D620000}"/>
    <cellStyle name="Normal 3 6 2 2 4 6" xfId="25092" xr:uid="{00000000-0005-0000-0000-00000E620000}"/>
    <cellStyle name="Normal 3 6 2 2 4 6 2" xfId="25093" xr:uid="{00000000-0005-0000-0000-00000F620000}"/>
    <cellStyle name="Normal 3 6 2 2 4 6 3" xfId="25094" xr:uid="{00000000-0005-0000-0000-000010620000}"/>
    <cellStyle name="Normal 3 6 2 2 4 7" xfId="25095" xr:uid="{00000000-0005-0000-0000-000011620000}"/>
    <cellStyle name="Normal 3 6 2 2 4 7 2" xfId="25096" xr:uid="{00000000-0005-0000-0000-000012620000}"/>
    <cellStyle name="Normal 3 6 2 2 4 7 3" xfId="25097" xr:uid="{00000000-0005-0000-0000-000013620000}"/>
    <cellStyle name="Normal 3 6 2 2 4 8" xfId="25098" xr:uid="{00000000-0005-0000-0000-000014620000}"/>
    <cellStyle name="Normal 3 6 2 2 4 9" xfId="25099" xr:uid="{00000000-0005-0000-0000-000015620000}"/>
    <cellStyle name="Normal 3 6 2 2 5" xfId="25100" xr:uid="{00000000-0005-0000-0000-000016620000}"/>
    <cellStyle name="Normal 3 6 2 2 5 2" xfId="25101" xr:uid="{00000000-0005-0000-0000-000017620000}"/>
    <cellStyle name="Normal 3 6 2 2 5 2 2" xfId="25102" xr:uid="{00000000-0005-0000-0000-000018620000}"/>
    <cellStyle name="Normal 3 6 2 2 5 2 2 2" xfId="25103" xr:uid="{00000000-0005-0000-0000-000019620000}"/>
    <cellStyle name="Normal 3 6 2 2 5 2 2 3" xfId="25104" xr:uid="{00000000-0005-0000-0000-00001A620000}"/>
    <cellStyle name="Normal 3 6 2 2 5 2 3" xfId="25105" xr:uid="{00000000-0005-0000-0000-00001B620000}"/>
    <cellStyle name="Normal 3 6 2 2 5 2 4" xfId="25106" xr:uid="{00000000-0005-0000-0000-00001C620000}"/>
    <cellStyle name="Normal 3 6 2 2 5 3" xfId="25107" xr:uid="{00000000-0005-0000-0000-00001D620000}"/>
    <cellStyle name="Normal 3 6 2 2 5 3 2" xfId="25108" xr:uid="{00000000-0005-0000-0000-00001E620000}"/>
    <cellStyle name="Normal 3 6 2 2 5 3 2 2" xfId="25109" xr:uid="{00000000-0005-0000-0000-00001F620000}"/>
    <cellStyle name="Normal 3 6 2 2 5 3 2 3" xfId="25110" xr:uid="{00000000-0005-0000-0000-000020620000}"/>
    <cellStyle name="Normal 3 6 2 2 5 3 3" xfId="25111" xr:uid="{00000000-0005-0000-0000-000021620000}"/>
    <cellStyle name="Normal 3 6 2 2 5 3 4" xfId="25112" xr:uid="{00000000-0005-0000-0000-000022620000}"/>
    <cellStyle name="Normal 3 6 2 2 5 4" xfId="25113" xr:uid="{00000000-0005-0000-0000-000023620000}"/>
    <cellStyle name="Normal 3 6 2 2 5 4 2" xfId="25114" xr:uid="{00000000-0005-0000-0000-000024620000}"/>
    <cellStyle name="Normal 3 6 2 2 5 4 2 2" xfId="25115" xr:uid="{00000000-0005-0000-0000-000025620000}"/>
    <cellStyle name="Normal 3 6 2 2 5 4 2 3" xfId="25116" xr:uid="{00000000-0005-0000-0000-000026620000}"/>
    <cellStyle name="Normal 3 6 2 2 5 4 3" xfId="25117" xr:uid="{00000000-0005-0000-0000-000027620000}"/>
    <cellStyle name="Normal 3 6 2 2 5 4 4" xfId="25118" xr:uid="{00000000-0005-0000-0000-000028620000}"/>
    <cellStyle name="Normal 3 6 2 2 5 5" xfId="25119" xr:uid="{00000000-0005-0000-0000-000029620000}"/>
    <cellStyle name="Normal 3 6 2 2 5 5 2" xfId="25120" xr:uid="{00000000-0005-0000-0000-00002A620000}"/>
    <cellStyle name="Normal 3 6 2 2 5 5 3" xfId="25121" xr:uid="{00000000-0005-0000-0000-00002B620000}"/>
    <cellStyle name="Normal 3 6 2 2 5 6" xfId="25122" xr:uid="{00000000-0005-0000-0000-00002C620000}"/>
    <cellStyle name="Normal 3 6 2 2 5 6 2" xfId="25123" xr:uid="{00000000-0005-0000-0000-00002D620000}"/>
    <cellStyle name="Normal 3 6 2 2 5 6 3" xfId="25124" xr:uid="{00000000-0005-0000-0000-00002E620000}"/>
    <cellStyle name="Normal 3 6 2 2 5 7" xfId="25125" xr:uid="{00000000-0005-0000-0000-00002F620000}"/>
    <cellStyle name="Normal 3 6 2 2 5 8" xfId="25126" xr:uid="{00000000-0005-0000-0000-000030620000}"/>
    <cellStyle name="Normal 3 6 2 2 5 9" xfId="25127" xr:uid="{00000000-0005-0000-0000-000031620000}"/>
    <cellStyle name="Normal 3 6 2 2 6" xfId="25128" xr:uid="{00000000-0005-0000-0000-000032620000}"/>
    <cellStyle name="Normal 3 6 2 2 6 2" xfId="25129" xr:uid="{00000000-0005-0000-0000-000033620000}"/>
    <cellStyle name="Normal 3 6 2 2 6 2 2" xfId="25130" xr:uid="{00000000-0005-0000-0000-000034620000}"/>
    <cellStyle name="Normal 3 6 2 2 6 2 3" xfId="25131" xr:uid="{00000000-0005-0000-0000-000035620000}"/>
    <cellStyle name="Normal 3 6 2 2 6 3" xfId="25132" xr:uid="{00000000-0005-0000-0000-000036620000}"/>
    <cellStyle name="Normal 3 6 2 2 6 4" xfId="25133" xr:uid="{00000000-0005-0000-0000-000037620000}"/>
    <cellStyle name="Normal 3 6 2 2 7" xfId="25134" xr:uid="{00000000-0005-0000-0000-000038620000}"/>
    <cellStyle name="Normal 3 6 2 2 7 2" xfId="25135" xr:uid="{00000000-0005-0000-0000-000039620000}"/>
    <cellStyle name="Normal 3 6 2 2 7 2 2" xfId="25136" xr:uid="{00000000-0005-0000-0000-00003A620000}"/>
    <cellStyle name="Normal 3 6 2 2 7 2 3" xfId="25137" xr:uid="{00000000-0005-0000-0000-00003B620000}"/>
    <cellStyle name="Normal 3 6 2 2 7 3" xfId="25138" xr:uid="{00000000-0005-0000-0000-00003C620000}"/>
    <cellStyle name="Normal 3 6 2 2 7 4" xfId="25139" xr:uid="{00000000-0005-0000-0000-00003D620000}"/>
    <cellStyle name="Normal 3 6 2 2 8" xfId="25140" xr:uid="{00000000-0005-0000-0000-00003E620000}"/>
    <cellStyle name="Normal 3 6 2 2 8 2" xfId="25141" xr:uid="{00000000-0005-0000-0000-00003F620000}"/>
    <cellStyle name="Normal 3 6 2 2 8 2 2" xfId="25142" xr:uid="{00000000-0005-0000-0000-000040620000}"/>
    <cellStyle name="Normal 3 6 2 2 8 2 3" xfId="25143" xr:uid="{00000000-0005-0000-0000-000041620000}"/>
    <cellStyle name="Normal 3 6 2 2 8 3" xfId="25144" xr:uid="{00000000-0005-0000-0000-000042620000}"/>
    <cellStyle name="Normal 3 6 2 2 8 4" xfId="25145" xr:uid="{00000000-0005-0000-0000-000043620000}"/>
    <cellStyle name="Normal 3 6 2 2 9" xfId="25146" xr:uid="{00000000-0005-0000-0000-000044620000}"/>
    <cellStyle name="Normal 3 6 2 2 9 2" xfId="25147" xr:uid="{00000000-0005-0000-0000-000045620000}"/>
    <cellStyle name="Normal 3 6 2 2 9 3" xfId="25148" xr:uid="{00000000-0005-0000-0000-000046620000}"/>
    <cellStyle name="Normal 3 6 2 3" xfId="25149" xr:uid="{00000000-0005-0000-0000-000047620000}"/>
    <cellStyle name="Normal 3 6 2 3 10" xfId="25150" xr:uid="{00000000-0005-0000-0000-000048620000}"/>
    <cellStyle name="Normal 3 6 2 3 11" xfId="25151" xr:uid="{00000000-0005-0000-0000-000049620000}"/>
    <cellStyle name="Normal 3 6 2 3 2" xfId="25152" xr:uid="{00000000-0005-0000-0000-00004A620000}"/>
    <cellStyle name="Normal 3 6 2 3 2 10" xfId="25153" xr:uid="{00000000-0005-0000-0000-00004B620000}"/>
    <cellStyle name="Normal 3 6 2 3 2 2" xfId="25154" xr:uid="{00000000-0005-0000-0000-00004C620000}"/>
    <cellStyle name="Normal 3 6 2 3 2 2 2" xfId="25155" xr:uid="{00000000-0005-0000-0000-00004D620000}"/>
    <cellStyle name="Normal 3 6 2 3 2 2 2 2" xfId="25156" xr:uid="{00000000-0005-0000-0000-00004E620000}"/>
    <cellStyle name="Normal 3 6 2 3 2 2 2 3" xfId="25157" xr:uid="{00000000-0005-0000-0000-00004F620000}"/>
    <cellStyle name="Normal 3 6 2 3 2 2 3" xfId="25158" xr:uid="{00000000-0005-0000-0000-000050620000}"/>
    <cellStyle name="Normal 3 6 2 3 2 2 4" xfId="25159" xr:uid="{00000000-0005-0000-0000-000051620000}"/>
    <cellStyle name="Normal 3 6 2 3 2 3" xfId="25160" xr:uid="{00000000-0005-0000-0000-000052620000}"/>
    <cellStyle name="Normal 3 6 2 3 2 3 2" xfId="25161" xr:uid="{00000000-0005-0000-0000-000053620000}"/>
    <cellStyle name="Normal 3 6 2 3 2 3 2 2" xfId="25162" xr:uid="{00000000-0005-0000-0000-000054620000}"/>
    <cellStyle name="Normal 3 6 2 3 2 3 2 3" xfId="25163" xr:uid="{00000000-0005-0000-0000-000055620000}"/>
    <cellStyle name="Normal 3 6 2 3 2 3 3" xfId="25164" xr:uid="{00000000-0005-0000-0000-000056620000}"/>
    <cellStyle name="Normal 3 6 2 3 2 3 4" xfId="25165" xr:uid="{00000000-0005-0000-0000-000057620000}"/>
    <cellStyle name="Normal 3 6 2 3 2 4" xfId="25166" xr:uid="{00000000-0005-0000-0000-000058620000}"/>
    <cellStyle name="Normal 3 6 2 3 2 4 2" xfId="25167" xr:uid="{00000000-0005-0000-0000-000059620000}"/>
    <cellStyle name="Normal 3 6 2 3 2 4 2 2" xfId="25168" xr:uid="{00000000-0005-0000-0000-00005A620000}"/>
    <cellStyle name="Normal 3 6 2 3 2 4 2 3" xfId="25169" xr:uid="{00000000-0005-0000-0000-00005B620000}"/>
    <cellStyle name="Normal 3 6 2 3 2 4 3" xfId="25170" xr:uid="{00000000-0005-0000-0000-00005C620000}"/>
    <cellStyle name="Normal 3 6 2 3 2 4 4" xfId="25171" xr:uid="{00000000-0005-0000-0000-00005D620000}"/>
    <cellStyle name="Normal 3 6 2 3 2 5" xfId="25172" xr:uid="{00000000-0005-0000-0000-00005E620000}"/>
    <cellStyle name="Normal 3 6 2 3 2 5 2" xfId="25173" xr:uid="{00000000-0005-0000-0000-00005F620000}"/>
    <cellStyle name="Normal 3 6 2 3 2 5 2 2" xfId="25174" xr:uid="{00000000-0005-0000-0000-000060620000}"/>
    <cellStyle name="Normal 3 6 2 3 2 5 2 3" xfId="25175" xr:uid="{00000000-0005-0000-0000-000061620000}"/>
    <cellStyle name="Normal 3 6 2 3 2 5 3" xfId="25176" xr:uid="{00000000-0005-0000-0000-000062620000}"/>
    <cellStyle name="Normal 3 6 2 3 2 5 4" xfId="25177" xr:uid="{00000000-0005-0000-0000-000063620000}"/>
    <cellStyle name="Normal 3 6 2 3 2 6" xfId="25178" xr:uid="{00000000-0005-0000-0000-000064620000}"/>
    <cellStyle name="Normal 3 6 2 3 2 6 2" xfId="25179" xr:uid="{00000000-0005-0000-0000-000065620000}"/>
    <cellStyle name="Normal 3 6 2 3 2 6 3" xfId="25180" xr:uid="{00000000-0005-0000-0000-000066620000}"/>
    <cellStyle name="Normal 3 6 2 3 2 7" xfId="25181" xr:uid="{00000000-0005-0000-0000-000067620000}"/>
    <cellStyle name="Normal 3 6 2 3 2 7 2" xfId="25182" xr:uid="{00000000-0005-0000-0000-000068620000}"/>
    <cellStyle name="Normal 3 6 2 3 2 7 3" xfId="25183" xr:uid="{00000000-0005-0000-0000-000069620000}"/>
    <cellStyle name="Normal 3 6 2 3 2 8" xfId="25184" xr:uid="{00000000-0005-0000-0000-00006A620000}"/>
    <cellStyle name="Normal 3 6 2 3 2 9" xfId="25185" xr:uid="{00000000-0005-0000-0000-00006B620000}"/>
    <cellStyle name="Normal 3 6 2 3 3" xfId="25186" xr:uid="{00000000-0005-0000-0000-00006C620000}"/>
    <cellStyle name="Normal 3 6 2 3 3 2" xfId="25187" xr:uid="{00000000-0005-0000-0000-00006D620000}"/>
    <cellStyle name="Normal 3 6 2 3 3 2 2" xfId="25188" xr:uid="{00000000-0005-0000-0000-00006E620000}"/>
    <cellStyle name="Normal 3 6 2 3 3 2 2 2" xfId="25189" xr:uid="{00000000-0005-0000-0000-00006F620000}"/>
    <cellStyle name="Normal 3 6 2 3 3 2 2 3" xfId="25190" xr:uid="{00000000-0005-0000-0000-000070620000}"/>
    <cellStyle name="Normal 3 6 2 3 3 2 3" xfId="25191" xr:uid="{00000000-0005-0000-0000-000071620000}"/>
    <cellStyle name="Normal 3 6 2 3 3 2 4" xfId="25192" xr:uid="{00000000-0005-0000-0000-000072620000}"/>
    <cellStyle name="Normal 3 6 2 3 3 3" xfId="25193" xr:uid="{00000000-0005-0000-0000-000073620000}"/>
    <cellStyle name="Normal 3 6 2 3 3 3 2" xfId="25194" xr:uid="{00000000-0005-0000-0000-000074620000}"/>
    <cellStyle name="Normal 3 6 2 3 3 3 2 2" xfId="25195" xr:uid="{00000000-0005-0000-0000-000075620000}"/>
    <cellStyle name="Normal 3 6 2 3 3 3 2 3" xfId="25196" xr:uid="{00000000-0005-0000-0000-000076620000}"/>
    <cellStyle name="Normal 3 6 2 3 3 3 3" xfId="25197" xr:uid="{00000000-0005-0000-0000-000077620000}"/>
    <cellStyle name="Normal 3 6 2 3 3 3 4" xfId="25198" xr:uid="{00000000-0005-0000-0000-000078620000}"/>
    <cellStyle name="Normal 3 6 2 3 3 4" xfId="25199" xr:uid="{00000000-0005-0000-0000-000079620000}"/>
    <cellStyle name="Normal 3 6 2 3 3 4 2" xfId="25200" xr:uid="{00000000-0005-0000-0000-00007A620000}"/>
    <cellStyle name="Normal 3 6 2 3 3 4 2 2" xfId="25201" xr:uid="{00000000-0005-0000-0000-00007B620000}"/>
    <cellStyle name="Normal 3 6 2 3 3 4 2 3" xfId="25202" xr:uid="{00000000-0005-0000-0000-00007C620000}"/>
    <cellStyle name="Normal 3 6 2 3 3 4 3" xfId="25203" xr:uid="{00000000-0005-0000-0000-00007D620000}"/>
    <cellStyle name="Normal 3 6 2 3 3 4 4" xfId="25204" xr:uid="{00000000-0005-0000-0000-00007E620000}"/>
    <cellStyle name="Normal 3 6 2 3 3 5" xfId="25205" xr:uid="{00000000-0005-0000-0000-00007F620000}"/>
    <cellStyle name="Normal 3 6 2 3 3 5 2" xfId="25206" xr:uid="{00000000-0005-0000-0000-000080620000}"/>
    <cellStyle name="Normal 3 6 2 3 3 5 3" xfId="25207" xr:uid="{00000000-0005-0000-0000-000081620000}"/>
    <cellStyle name="Normal 3 6 2 3 3 6" xfId="25208" xr:uid="{00000000-0005-0000-0000-000082620000}"/>
    <cellStyle name="Normal 3 6 2 3 3 6 2" xfId="25209" xr:uid="{00000000-0005-0000-0000-000083620000}"/>
    <cellStyle name="Normal 3 6 2 3 3 6 3" xfId="25210" xr:uid="{00000000-0005-0000-0000-000084620000}"/>
    <cellStyle name="Normal 3 6 2 3 3 7" xfId="25211" xr:uid="{00000000-0005-0000-0000-000085620000}"/>
    <cellStyle name="Normal 3 6 2 3 3 8" xfId="25212" xr:uid="{00000000-0005-0000-0000-000086620000}"/>
    <cellStyle name="Normal 3 6 2 3 3 9" xfId="25213" xr:uid="{00000000-0005-0000-0000-000087620000}"/>
    <cellStyle name="Normal 3 6 2 3 4" xfId="25214" xr:uid="{00000000-0005-0000-0000-000088620000}"/>
    <cellStyle name="Normal 3 6 2 3 4 2" xfId="25215" xr:uid="{00000000-0005-0000-0000-000089620000}"/>
    <cellStyle name="Normal 3 6 2 3 4 2 2" xfId="25216" xr:uid="{00000000-0005-0000-0000-00008A620000}"/>
    <cellStyle name="Normal 3 6 2 3 4 2 3" xfId="25217" xr:uid="{00000000-0005-0000-0000-00008B620000}"/>
    <cellStyle name="Normal 3 6 2 3 4 3" xfId="25218" xr:uid="{00000000-0005-0000-0000-00008C620000}"/>
    <cellStyle name="Normal 3 6 2 3 4 4" xfId="25219" xr:uid="{00000000-0005-0000-0000-00008D620000}"/>
    <cellStyle name="Normal 3 6 2 3 5" xfId="25220" xr:uid="{00000000-0005-0000-0000-00008E620000}"/>
    <cellStyle name="Normal 3 6 2 3 5 2" xfId="25221" xr:uid="{00000000-0005-0000-0000-00008F620000}"/>
    <cellStyle name="Normal 3 6 2 3 5 2 2" xfId="25222" xr:uid="{00000000-0005-0000-0000-000090620000}"/>
    <cellStyle name="Normal 3 6 2 3 5 2 3" xfId="25223" xr:uid="{00000000-0005-0000-0000-000091620000}"/>
    <cellStyle name="Normal 3 6 2 3 5 3" xfId="25224" xr:uid="{00000000-0005-0000-0000-000092620000}"/>
    <cellStyle name="Normal 3 6 2 3 5 4" xfId="25225" xr:uid="{00000000-0005-0000-0000-000093620000}"/>
    <cellStyle name="Normal 3 6 2 3 6" xfId="25226" xr:uid="{00000000-0005-0000-0000-000094620000}"/>
    <cellStyle name="Normal 3 6 2 3 6 2" xfId="25227" xr:uid="{00000000-0005-0000-0000-000095620000}"/>
    <cellStyle name="Normal 3 6 2 3 6 2 2" xfId="25228" xr:uid="{00000000-0005-0000-0000-000096620000}"/>
    <cellStyle name="Normal 3 6 2 3 6 2 3" xfId="25229" xr:uid="{00000000-0005-0000-0000-000097620000}"/>
    <cellStyle name="Normal 3 6 2 3 6 3" xfId="25230" xr:uid="{00000000-0005-0000-0000-000098620000}"/>
    <cellStyle name="Normal 3 6 2 3 6 4" xfId="25231" xr:uid="{00000000-0005-0000-0000-000099620000}"/>
    <cellStyle name="Normal 3 6 2 3 7" xfId="25232" xr:uid="{00000000-0005-0000-0000-00009A620000}"/>
    <cellStyle name="Normal 3 6 2 3 7 2" xfId="25233" xr:uid="{00000000-0005-0000-0000-00009B620000}"/>
    <cellStyle name="Normal 3 6 2 3 7 3" xfId="25234" xr:uid="{00000000-0005-0000-0000-00009C620000}"/>
    <cellStyle name="Normal 3 6 2 3 8" xfId="25235" xr:uid="{00000000-0005-0000-0000-00009D620000}"/>
    <cellStyle name="Normal 3 6 2 3 8 2" xfId="25236" xr:uid="{00000000-0005-0000-0000-00009E620000}"/>
    <cellStyle name="Normal 3 6 2 3 8 3" xfId="25237" xr:uid="{00000000-0005-0000-0000-00009F620000}"/>
    <cellStyle name="Normal 3 6 2 3 9" xfId="25238" xr:uid="{00000000-0005-0000-0000-0000A0620000}"/>
    <cellStyle name="Normal 3 6 2 4" xfId="25239" xr:uid="{00000000-0005-0000-0000-0000A1620000}"/>
    <cellStyle name="Normal 3 6 2 4 10" xfId="25240" xr:uid="{00000000-0005-0000-0000-0000A2620000}"/>
    <cellStyle name="Normal 3 6 2 4 11" xfId="25241" xr:uid="{00000000-0005-0000-0000-0000A3620000}"/>
    <cellStyle name="Normal 3 6 2 4 2" xfId="25242" xr:uid="{00000000-0005-0000-0000-0000A4620000}"/>
    <cellStyle name="Normal 3 6 2 4 2 10" xfId="25243" xr:uid="{00000000-0005-0000-0000-0000A5620000}"/>
    <cellStyle name="Normal 3 6 2 4 2 2" xfId="25244" xr:uid="{00000000-0005-0000-0000-0000A6620000}"/>
    <cellStyle name="Normal 3 6 2 4 2 2 2" xfId="25245" xr:uid="{00000000-0005-0000-0000-0000A7620000}"/>
    <cellStyle name="Normal 3 6 2 4 2 2 2 2" xfId="25246" xr:uid="{00000000-0005-0000-0000-0000A8620000}"/>
    <cellStyle name="Normal 3 6 2 4 2 2 2 3" xfId="25247" xr:uid="{00000000-0005-0000-0000-0000A9620000}"/>
    <cellStyle name="Normal 3 6 2 4 2 2 3" xfId="25248" xr:uid="{00000000-0005-0000-0000-0000AA620000}"/>
    <cellStyle name="Normal 3 6 2 4 2 2 4" xfId="25249" xr:uid="{00000000-0005-0000-0000-0000AB620000}"/>
    <cellStyle name="Normal 3 6 2 4 2 3" xfId="25250" xr:uid="{00000000-0005-0000-0000-0000AC620000}"/>
    <cellStyle name="Normal 3 6 2 4 2 3 2" xfId="25251" xr:uid="{00000000-0005-0000-0000-0000AD620000}"/>
    <cellStyle name="Normal 3 6 2 4 2 3 2 2" xfId="25252" xr:uid="{00000000-0005-0000-0000-0000AE620000}"/>
    <cellStyle name="Normal 3 6 2 4 2 3 2 3" xfId="25253" xr:uid="{00000000-0005-0000-0000-0000AF620000}"/>
    <cellStyle name="Normal 3 6 2 4 2 3 3" xfId="25254" xr:uid="{00000000-0005-0000-0000-0000B0620000}"/>
    <cellStyle name="Normal 3 6 2 4 2 3 4" xfId="25255" xr:uid="{00000000-0005-0000-0000-0000B1620000}"/>
    <cellStyle name="Normal 3 6 2 4 2 4" xfId="25256" xr:uid="{00000000-0005-0000-0000-0000B2620000}"/>
    <cellStyle name="Normal 3 6 2 4 2 4 2" xfId="25257" xr:uid="{00000000-0005-0000-0000-0000B3620000}"/>
    <cellStyle name="Normal 3 6 2 4 2 4 2 2" xfId="25258" xr:uid="{00000000-0005-0000-0000-0000B4620000}"/>
    <cellStyle name="Normal 3 6 2 4 2 4 2 3" xfId="25259" xr:uid="{00000000-0005-0000-0000-0000B5620000}"/>
    <cellStyle name="Normal 3 6 2 4 2 4 3" xfId="25260" xr:uid="{00000000-0005-0000-0000-0000B6620000}"/>
    <cellStyle name="Normal 3 6 2 4 2 4 4" xfId="25261" xr:uid="{00000000-0005-0000-0000-0000B7620000}"/>
    <cellStyle name="Normal 3 6 2 4 2 5" xfId="25262" xr:uid="{00000000-0005-0000-0000-0000B8620000}"/>
    <cellStyle name="Normal 3 6 2 4 2 5 2" xfId="25263" xr:uid="{00000000-0005-0000-0000-0000B9620000}"/>
    <cellStyle name="Normal 3 6 2 4 2 5 2 2" xfId="25264" xr:uid="{00000000-0005-0000-0000-0000BA620000}"/>
    <cellStyle name="Normal 3 6 2 4 2 5 2 3" xfId="25265" xr:uid="{00000000-0005-0000-0000-0000BB620000}"/>
    <cellStyle name="Normal 3 6 2 4 2 5 3" xfId="25266" xr:uid="{00000000-0005-0000-0000-0000BC620000}"/>
    <cellStyle name="Normal 3 6 2 4 2 5 4" xfId="25267" xr:uid="{00000000-0005-0000-0000-0000BD620000}"/>
    <cellStyle name="Normal 3 6 2 4 2 6" xfId="25268" xr:uid="{00000000-0005-0000-0000-0000BE620000}"/>
    <cellStyle name="Normal 3 6 2 4 2 6 2" xfId="25269" xr:uid="{00000000-0005-0000-0000-0000BF620000}"/>
    <cellStyle name="Normal 3 6 2 4 2 6 3" xfId="25270" xr:uid="{00000000-0005-0000-0000-0000C0620000}"/>
    <cellStyle name="Normal 3 6 2 4 2 7" xfId="25271" xr:uid="{00000000-0005-0000-0000-0000C1620000}"/>
    <cellStyle name="Normal 3 6 2 4 2 7 2" xfId="25272" xr:uid="{00000000-0005-0000-0000-0000C2620000}"/>
    <cellStyle name="Normal 3 6 2 4 2 7 3" xfId="25273" xr:uid="{00000000-0005-0000-0000-0000C3620000}"/>
    <cellStyle name="Normal 3 6 2 4 2 8" xfId="25274" xr:uid="{00000000-0005-0000-0000-0000C4620000}"/>
    <cellStyle name="Normal 3 6 2 4 2 9" xfId="25275" xr:uid="{00000000-0005-0000-0000-0000C5620000}"/>
    <cellStyle name="Normal 3 6 2 4 3" xfId="25276" xr:uid="{00000000-0005-0000-0000-0000C6620000}"/>
    <cellStyle name="Normal 3 6 2 4 3 2" xfId="25277" xr:uid="{00000000-0005-0000-0000-0000C7620000}"/>
    <cellStyle name="Normal 3 6 2 4 3 2 2" xfId="25278" xr:uid="{00000000-0005-0000-0000-0000C8620000}"/>
    <cellStyle name="Normal 3 6 2 4 3 2 2 2" xfId="25279" xr:uid="{00000000-0005-0000-0000-0000C9620000}"/>
    <cellStyle name="Normal 3 6 2 4 3 2 2 3" xfId="25280" xr:uid="{00000000-0005-0000-0000-0000CA620000}"/>
    <cellStyle name="Normal 3 6 2 4 3 2 3" xfId="25281" xr:uid="{00000000-0005-0000-0000-0000CB620000}"/>
    <cellStyle name="Normal 3 6 2 4 3 2 4" xfId="25282" xr:uid="{00000000-0005-0000-0000-0000CC620000}"/>
    <cellStyle name="Normal 3 6 2 4 3 3" xfId="25283" xr:uid="{00000000-0005-0000-0000-0000CD620000}"/>
    <cellStyle name="Normal 3 6 2 4 3 3 2" xfId="25284" xr:uid="{00000000-0005-0000-0000-0000CE620000}"/>
    <cellStyle name="Normal 3 6 2 4 3 3 2 2" xfId="25285" xr:uid="{00000000-0005-0000-0000-0000CF620000}"/>
    <cellStyle name="Normal 3 6 2 4 3 3 2 3" xfId="25286" xr:uid="{00000000-0005-0000-0000-0000D0620000}"/>
    <cellStyle name="Normal 3 6 2 4 3 3 3" xfId="25287" xr:uid="{00000000-0005-0000-0000-0000D1620000}"/>
    <cellStyle name="Normal 3 6 2 4 3 3 4" xfId="25288" xr:uid="{00000000-0005-0000-0000-0000D2620000}"/>
    <cellStyle name="Normal 3 6 2 4 3 4" xfId="25289" xr:uid="{00000000-0005-0000-0000-0000D3620000}"/>
    <cellStyle name="Normal 3 6 2 4 3 4 2" xfId="25290" xr:uid="{00000000-0005-0000-0000-0000D4620000}"/>
    <cellStyle name="Normal 3 6 2 4 3 4 2 2" xfId="25291" xr:uid="{00000000-0005-0000-0000-0000D5620000}"/>
    <cellStyle name="Normal 3 6 2 4 3 4 2 3" xfId="25292" xr:uid="{00000000-0005-0000-0000-0000D6620000}"/>
    <cellStyle name="Normal 3 6 2 4 3 4 3" xfId="25293" xr:uid="{00000000-0005-0000-0000-0000D7620000}"/>
    <cellStyle name="Normal 3 6 2 4 3 4 4" xfId="25294" xr:uid="{00000000-0005-0000-0000-0000D8620000}"/>
    <cellStyle name="Normal 3 6 2 4 3 5" xfId="25295" xr:uid="{00000000-0005-0000-0000-0000D9620000}"/>
    <cellStyle name="Normal 3 6 2 4 3 5 2" xfId="25296" xr:uid="{00000000-0005-0000-0000-0000DA620000}"/>
    <cellStyle name="Normal 3 6 2 4 3 5 3" xfId="25297" xr:uid="{00000000-0005-0000-0000-0000DB620000}"/>
    <cellStyle name="Normal 3 6 2 4 3 6" xfId="25298" xr:uid="{00000000-0005-0000-0000-0000DC620000}"/>
    <cellStyle name="Normal 3 6 2 4 3 6 2" xfId="25299" xr:uid="{00000000-0005-0000-0000-0000DD620000}"/>
    <cellStyle name="Normal 3 6 2 4 3 6 3" xfId="25300" xr:uid="{00000000-0005-0000-0000-0000DE620000}"/>
    <cellStyle name="Normal 3 6 2 4 3 7" xfId="25301" xr:uid="{00000000-0005-0000-0000-0000DF620000}"/>
    <cellStyle name="Normal 3 6 2 4 3 8" xfId="25302" xr:uid="{00000000-0005-0000-0000-0000E0620000}"/>
    <cellStyle name="Normal 3 6 2 4 3 9" xfId="25303" xr:uid="{00000000-0005-0000-0000-0000E1620000}"/>
    <cellStyle name="Normal 3 6 2 4 4" xfId="25304" xr:uid="{00000000-0005-0000-0000-0000E2620000}"/>
    <cellStyle name="Normal 3 6 2 4 4 2" xfId="25305" xr:uid="{00000000-0005-0000-0000-0000E3620000}"/>
    <cellStyle name="Normal 3 6 2 4 4 2 2" xfId="25306" xr:uid="{00000000-0005-0000-0000-0000E4620000}"/>
    <cellStyle name="Normal 3 6 2 4 4 2 3" xfId="25307" xr:uid="{00000000-0005-0000-0000-0000E5620000}"/>
    <cellStyle name="Normal 3 6 2 4 4 3" xfId="25308" xr:uid="{00000000-0005-0000-0000-0000E6620000}"/>
    <cellStyle name="Normal 3 6 2 4 4 4" xfId="25309" xr:uid="{00000000-0005-0000-0000-0000E7620000}"/>
    <cellStyle name="Normal 3 6 2 4 5" xfId="25310" xr:uid="{00000000-0005-0000-0000-0000E8620000}"/>
    <cellStyle name="Normal 3 6 2 4 5 2" xfId="25311" xr:uid="{00000000-0005-0000-0000-0000E9620000}"/>
    <cellStyle name="Normal 3 6 2 4 5 2 2" xfId="25312" xr:uid="{00000000-0005-0000-0000-0000EA620000}"/>
    <cellStyle name="Normal 3 6 2 4 5 2 3" xfId="25313" xr:uid="{00000000-0005-0000-0000-0000EB620000}"/>
    <cellStyle name="Normal 3 6 2 4 5 3" xfId="25314" xr:uid="{00000000-0005-0000-0000-0000EC620000}"/>
    <cellStyle name="Normal 3 6 2 4 5 4" xfId="25315" xr:uid="{00000000-0005-0000-0000-0000ED620000}"/>
    <cellStyle name="Normal 3 6 2 4 6" xfId="25316" xr:uid="{00000000-0005-0000-0000-0000EE620000}"/>
    <cellStyle name="Normal 3 6 2 4 6 2" xfId="25317" xr:uid="{00000000-0005-0000-0000-0000EF620000}"/>
    <cellStyle name="Normal 3 6 2 4 6 2 2" xfId="25318" xr:uid="{00000000-0005-0000-0000-0000F0620000}"/>
    <cellStyle name="Normal 3 6 2 4 6 2 3" xfId="25319" xr:uid="{00000000-0005-0000-0000-0000F1620000}"/>
    <cellStyle name="Normal 3 6 2 4 6 3" xfId="25320" xr:uid="{00000000-0005-0000-0000-0000F2620000}"/>
    <cellStyle name="Normal 3 6 2 4 6 4" xfId="25321" xr:uid="{00000000-0005-0000-0000-0000F3620000}"/>
    <cellStyle name="Normal 3 6 2 4 7" xfId="25322" xr:uid="{00000000-0005-0000-0000-0000F4620000}"/>
    <cellStyle name="Normal 3 6 2 4 7 2" xfId="25323" xr:uid="{00000000-0005-0000-0000-0000F5620000}"/>
    <cellStyle name="Normal 3 6 2 4 7 3" xfId="25324" xr:uid="{00000000-0005-0000-0000-0000F6620000}"/>
    <cellStyle name="Normal 3 6 2 4 8" xfId="25325" xr:uid="{00000000-0005-0000-0000-0000F7620000}"/>
    <cellStyle name="Normal 3 6 2 4 8 2" xfId="25326" xr:uid="{00000000-0005-0000-0000-0000F8620000}"/>
    <cellStyle name="Normal 3 6 2 4 8 3" xfId="25327" xr:uid="{00000000-0005-0000-0000-0000F9620000}"/>
    <cellStyle name="Normal 3 6 2 4 9" xfId="25328" xr:uid="{00000000-0005-0000-0000-0000FA620000}"/>
    <cellStyle name="Normal 3 6 2 5" xfId="25329" xr:uid="{00000000-0005-0000-0000-0000FB620000}"/>
    <cellStyle name="Normal 3 6 2 5 10" xfId="25330" xr:uid="{00000000-0005-0000-0000-0000FC620000}"/>
    <cellStyle name="Normal 3 6 2 5 2" xfId="25331" xr:uid="{00000000-0005-0000-0000-0000FD620000}"/>
    <cellStyle name="Normal 3 6 2 5 2 2" xfId="25332" xr:uid="{00000000-0005-0000-0000-0000FE620000}"/>
    <cellStyle name="Normal 3 6 2 5 2 2 2" xfId="25333" xr:uid="{00000000-0005-0000-0000-0000FF620000}"/>
    <cellStyle name="Normal 3 6 2 5 2 2 3" xfId="25334" xr:uid="{00000000-0005-0000-0000-000000630000}"/>
    <cellStyle name="Normal 3 6 2 5 2 3" xfId="25335" xr:uid="{00000000-0005-0000-0000-000001630000}"/>
    <cellStyle name="Normal 3 6 2 5 2 4" xfId="25336" xr:uid="{00000000-0005-0000-0000-000002630000}"/>
    <cellStyle name="Normal 3 6 2 5 3" xfId="25337" xr:uid="{00000000-0005-0000-0000-000003630000}"/>
    <cellStyle name="Normal 3 6 2 5 3 2" xfId="25338" xr:uid="{00000000-0005-0000-0000-000004630000}"/>
    <cellStyle name="Normal 3 6 2 5 3 2 2" xfId="25339" xr:uid="{00000000-0005-0000-0000-000005630000}"/>
    <cellStyle name="Normal 3 6 2 5 3 2 3" xfId="25340" xr:uid="{00000000-0005-0000-0000-000006630000}"/>
    <cellStyle name="Normal 3 6 2 5 3 3" xfId="25341" xr:uid="{00000000-0005-0000-0000-000007630000}"/>
    <cellStyle name="Normal 3 6 2 5 3 4" xfId="25342" xr:uid="{00000000-0005-0000-0000-000008630000}"/>
    <cellStyle name="Normal 3 6 2 5 4" xfId="25343" xr:uid="{00000000-0005-0000-0000-000009630000}"/>
    <cellStyle name="Normal 3 6 2 5 4 2" xfId="25344" xr:uid="{00000000-0005-0000-0000-00000A630000}"/>
    <cellStyle name="Normal 3 6 2 5 4 2 2" xfId="25345" xr:uid="{00000000-0005-0000-0000-00000B630000}"/>
    <cellStyle name="Normal 3 6 2 5 4 2 3" xfId="25346" xr:uid="{00000000-0005-0000-0000-00000C630000}"/>
    <cellStyle name="Normal 3 6 2 5 4 3" xfId="25347" xr:uid="{00000000-0005-0000-0000-00000D630000}"/>
    <cellStyle name="Normal 3 6 2 5 4 4" xfId="25348" xr:uid="{00000000-0005-0000-0000-00000E630000}"/>
    <cellStyle name="Normal 3 6 2 5 5" xfId="25349" xr:uid="{00000000-0005-0000-0000-00000F630000}"/>
    <cellStyle name="Normal 3 6 2 5 5 2" xfId="25350" xr:uid="{00000000-0005-0000-0000-000010630000}"/>
    <cellStyle name="Normal 3 6 2 5 5 2 2" xfId="25351" xr:uid="{00000000-0005-0000-0000-000011630000}"/>
    <cellStyle name="Normal 3 6 2 5 5 2 3" xfId="25352" xr:uid="{00000000-0005-0000-0000-000012630000}"/>
    <cellStyle name="Normal 3 6 2 5 5 3" xfId="25353" xr:uid="{00000000-0005-0000-0000-000013630000}"/>
    <cellStyle name="Normal 3 6 2 5 5 4" xfId="25354" xr:uid="{00000000-0005-0000-0000-000014630000}"/>
    <cellStyle name="Normal 3 6 2 5 6" xfId="25355" xr:uid="{00000000-0005-0000-0000-000015630000}"/>
    <cellStyle name="Normal 3 6 2 5 6 2" xfId="25356" xr:uid="{00000000-0005-0000-0000-000016630000}"/>
    <cellStyle name="Normal 3 6 2 5 6 3" xfId="25357" xr:uid="{00000000-0005-0000-0000-000017630000}"/>
    <cellStyle name="Normal 3 6 2 5 7" xfId="25358" xr:uid="{00000000-0005-0000-0000-000018630000}"/>
    <cellStyle name="Normal 3 6 2 5 7 2" xfId="25359" xr:uid="{00000000-0005-0000-0000-000019630000}"/>
    <cellStyle name="Normal 3 6 2 5 7 3" xfId="25360" xr:uid="{00000000-0005-0000-0000-00001A630000}"/>
    <cellStyle name="Normal 3 6 2 5 8" xfId="25361" xr:uid="{00000000-0005-0000-0000-00001B630000}"/>
    <cellStyle name="Normal 3 6 2 5 9" xfId="25362" xr:uid="{00000000-0005-0000-0000-00001C630000}"/>
    <cellStyle name="Normal 3 6 2 6" xfId="25363" xr:uid="{00000000-0005-0000-0000-00001D630000}"/>
    <cellStyle name="Normal 3 6 2 6 2" xfId="25364" xr:uid="{00000000-0005-0000-0000-00001E630000}"/>
    <cellStyle name="Normal 3 6 2 6 2 2" xfId="25365" xr:uid="{00000000-0005-0000-0000-00001F630000}"/>
    <cellStyle name="Normal 3 6 2 6 2 2 2" xfId="25366" xr:uid="{00000000-0005-0000-0000-000020630000}"/>
    <cellStyle name="Normal 3 6 2 6 2 2 3" xfId="25367" xr:uid="{00000000-0005-0000-0000-000021630000}"/>
    <cellStyle name="Normal 3 6 2 6 2 3" xfId="25368" xr:uid="{00000000-0005-0000-0000-000022630000}"/>
    <cellStyle name="Normal 3 6 2 6 2 4" xfId="25369" xr:uid="{00000000-0005-0000-0000-000023630000}"/>
    <cellStyle name="Normal 3 6 2 6 3" xfId="25370" xr:uid="{00000000-0005-0000-0000-000024630000}"/>
    <cellStyle name="Normal 3 6 2 6 3 2" xfId="25371" xr:uid="{00000000-0005-0000-0000-000025630000}"/>
    <cellStyle name="Normal 3 6 2 6 3 2 2" xfId="25372" xr:uid="{00000000-0005-0000-0000-000026630000}"/>
    <cellStyle name="Normal 3 6 2 6 3 2 3" xfId="25373" xr:uid="{00000000-0005-0000-0000-000027630000}"/>
    <cellStyle name="Normal 3 6 2 6 3 3" xfId="25374" xr:uid="{00000000-0005-0000-0000-000028630000}"/>
    <cellStyle name="Normal 3 6 2 6 3 4" xfId="25375" xr:uid="{00000000-0005-0000-0000-000029630000}"/>
    <cellStyle name="Normal 3 6 2 6 4" xfId="25376" xr:uid="{00000000-0005-0000-0000-00002A630000}"/>
    <cellStyle name="Normal 3 6 2 6 4 2" xfId="25377" xr:uid="{00000000-0005-0000-0000-00002B630000}"/>
    <cellStyle name="Normal 3 6 2 6 4 2 2" xfId="25378" xr:uid="{00000000-0005-0000-0000-00002C630000}"/>
    <cellStyle name="Normal 3 6 2 6 4 2 3" xfId="25379" xr:uid="{00000000-0005-0000-0000-00002D630000}"/>
    <cellStyle name="Normal 3 6 2 6 4 3" xfId="25380" xr:uid="{00000000-0005-0000-0000-00002E630000}"/>
    <cellStyle name="Normal 3 6 2 6 4 4" xfId="25381" xr:uid="{00000000-0005-0000-0000-00002F630000}"/>
    <cellStyle name="Normal 3 6 2 6 5" xfId="25382" xr:uid="{00000000-0005-0000-0000-000030630000}"/>
    <cellStyle name="Normal 3 6 2 6 5 2" xfId="25383" xr:uid="{00000000-0005-0000-0000-000031630000}"/>
    <cellStyle name="Normal 3 6 2 6 5 3" xfId="25384" xr:uid="{00000000-0005-0000-0000-000032630000}"/>
    <cellStyle name="Normal 3 6 2 6 6" xfId="25385" xr:uid="{00000000-0005-0000-0000-000033630000}"/>
    <cellStyle name="Normal 3 6 2 6 6 2" xfId="25386" xr:uid="{00000000-0005-0000-0000-000034630000}"/>
    <cellStyle name="Normal 3 6 2 6 6 3" xfId="25387" xr:uid="{00000000-0005-0000-0000-000035630000}"/>
    <cellStyle name="Normal 3 6 2 6 7" xfId="25388" xr:uid="{00000000-0005-0000-0000-000036630000}"/>
    <cellStyle name="Normal 3 6 2 6 8" xfId="25389" xr:uid="{00000000-0005-0000-0000-000037630000}"/>
    <cellStyle name="Normal 3 6 2 6 9" xfId="25390" xr:uid="{00000000-0005-0000-0000-000038630000}"/>
    <cellStyle name="Normal 3 6 2 7" xfId="25391" xr:uid="{00000000-0005-0000-0000-000039630000}"/>
    <cellStyle name="Normal 3 6 2 7 2" xfId="25392" xr:uid="{00000000-0005-0000-0000-00003A630000}"/>
    <cellStyle name="Normal 3 6 2 7 2 2" xfId="25393" xr:uid="{00000000-0005-0000-0000-00003B630000}"/>
    <cellStyle name="Normal 3 6 2 7 2 3" xfId="25394" xr:uid="{00000000-0005-0000-0000-00003C630000}"/>
    <cellStyle name="Normal 3 6 2 7 3" xfId="25395" xr:uid="{00000000-0005-0000-0000-00003D630000}"/>
    <cellStyle name="Normal 3 6 2 7 4" xfId="25396" xr:uid="{00000000-0005-0000-0000-00003E630000}"/>
    <cellStyle name="Normal 3 6 2 8" xfId="25397" xr:uid="{00000000-0005-0000-0000-00003F630000}"/>
    <cellStyle name="Normal 3 6 2 8 2" xfId="25398" xr:uid="{00000000-0005-0000-0000-000040630000}"/>
    <cellStyle name="Normal 3 6 2 8 2 2" xfId="25399" xr:uid="{00000000-0005-0000-0000-000041630000}"/>
    <cellStyle name="Normal 3 6 2 8 2 3" xfId="25400" xr:uid="{00000000-0005-0000-0000-000042630000}"/>
    <cellStyle name="Normal 3 6 2 8 3" xfId="25401" xr:uid="{00000000-0005-0000-0000-000043630000}"/>
    <cellStyle name="Normal 3 6 2 8 4" xfId="25402" xr:uid="{00000000-0005-0000-0000-000044630000}"/>
    <cellStyle name="Normal 3 6 2 9" xfId="25403" xr:uid="{00000000-0005-0000-0000-000045630000}"/>
    <cellStyle name="Normal 3 6 2 9 2" xfId="25404" xr:uid="{00000000-0005-0000-0000-000046630000}"/>
    <cellStyle name="Normal 3 6 2 9 2 2" xfId="25405" xr:uid="{00000000-0005-0000-0000-000047630000}"/>
    <cellStyle name="Normal 3 6 2 9 2 3" xfId="25406" xr:uid="{00000000-0005-0000-0000-000048630000}"/>
    <cellStyle name="Normal 3 6 2 9 3" xfId="25407" xr:uid="{00000000-0005-0000-0000-000049630000}"/>
    <cellStyle name="Normal 3 6 2 9 4" xfId="25408" xr:uid="{00000000-0005-0000-0000-00004A630000}"/>
    <cellStyle name="Normal 3 6 3" xfId="25409" xr:uid="{00000000-0005-0000-0000-00004B630000}"/>
    <cellStyle name="Normal 3 6 3 10" xfId="25410" xr:uid="{00000000-0005-0000-0000-00004C630000}"/>
    <cellStyle name="Normal 3 6 3 10 2" xfId="25411" xr:uid="{00000000-0005-0000-0000-00004D630000}"/>
    <cellStyle name="Normal 3 6 3 10 3" xfId="25412" xr:uid="{00000000-0005-0000-0000-00004E630000}"/>
    <cellStyle name="Normal 3 6 3 11" xfId="25413" xr:uid="{00000000-0005-0000-0000-00004F630000}"/>
    <cellStyle name="Normal 3 6 3 12" xfId="25414" xr:uid="{00000000-0005-0000-0000-000050630000}"/>
    <cellStyle name="Normal 3 6 3 13" xfId="25415" xr:uid="{00000000-0005-0000-0000-000051630000}"/>
    <cellStyle name="Normal 3 6 3 2" xfId="25416" xr:uid="{00000000-0005-0000-0000-000052630000}"/>
    <cellStyle name="Normal 3 6 3 2 10" xfId="25417" xr:uid="{00000000-0005-0000-0000-000053630000}"/>
    <cellStyle name="Normal 3 6 3 2 11" xfId="25418" xr:uid="{00000000-0005-0000-0000-000054630000}"/>
    <cellStyle name="Normal 3 6 3 2 2" xfId="25419" xr:uid="{00000000-0005-0000-0000-000055630000}"/>
    <cellStyle name="Normal 3 6 3 2 2 10" xfId="25420" xr:uid="{00000000-0005-0000-0000-000056630000}"/>
    <cellStyle name="Normal 3 6 3 2 2 2" xfId="25421" xr:uid="{00000000-0005-0000-0000-000057630000}"/>
    <cellStyle name="Normal 3 6 3 2 2 2 2" xfId="25422" xr:uid="{00000000-0005-0000-0000-000058630000}"/>
    <cellStyle name="Normal 3 6 3 2 2 2 2 2" xfId="25423" xr:uid="{00000000-0005-0000-0000-000059630000}"/>
    <cellStyle name="Normal 3 6 3 2 2 2 2 3" xfId="25424" xr:uid="{00000000-0005-0000-0000-00005A630000}"/>
    <cellStyle name="Normal 3 6 3 2 2 2 3" xfId="25425" xr:uid="{00000000-0005-0000-0000-00005B630000}"/>
    <cellStyle name="Normal 3 6 3 2 2 2 4" xfId="25426" xr:uid="{00000000-0005-0000-0000-00005C630000}"/>
    <cellStyle name="Normal 3 6 3 2 2 3" xfId="25427" xr:uid="{00000000-0005-0000-0000-00005D630000}"/>
    <cellStyle name="Normal 3 6 3 2 2 3 2" xfId="25428" xr:uid="{00000000-0005-0000-0000-00005E630000}"/>
    <cellStyle name="Normal 3 6 3 2 2 3 2 2" xfId="25429" xr:uid="{00000000-0005-0000-0000-00005F630000}"/>
    <cellStyle name="Normal 3 6 3 2 2 3 2 3" xfId="25430" xr:uid="{00000000-0005-0000-0000-000060630000}"/>
    <cellStyle name="Normal 3 6 3 2 2 3 3" xfId="25431" xr:uid="{00000000-0005-0000-0000-000061630000}"/>
    <cellStyle name="Normal 3 6 3 2 2 3 4" xfId="25432" xr:uid="{00000000-0005-0000-0000-000062630000}"/>
    <cellStyle name="Normal 3 6 3 2 2 4" xfId="25433" xr:uid="{00000000-0005-0000-0000-000063630000}"/>
    <cellStyle name="Normal 3 6 3 2 2 4 2" xfId="25434" xr:uid="{00000000-0005-0000-0000-000064630000}"/>
    <cellStyle name="Normal 3 6 3 2 2 4 2 2" xfId="25435" xr:uid="{00000000-0005-0000-0000-000065630000}"/>
    <cellStyle name="Normal 3 6 3 2 2 4 2 3" xfId="25436" xr:uid="{00000000-0005-0000-0000-000066630000}"/>
    <cellStyle name="Normal 3 6 3 2 2 4 3" xfId="25437" xr:uid="{00000000-0005-0000-0000-000067630000}"/>
    <cellStyle name="Normal 3 6 3 2 2 4 4" xfId="25438" xr:uid="{00000000-0005-0000-0000-000068630000}"/>
    <cellStyle name="Normal 3 6 3 2 2 5" xfId="25439" xr:uid="{00000000-0005-0000-0000-000069630000}"/>
    <cellStyle name="Normal 3 6 3 2 2 5 2" xfId="25440" xr:uid="{00000000-0005-0000-0000-00006A630000}"/>
    <cellStyle name="Normal 3 6 3 2 2 5 2 2" xfId="25441" xr:uid="{00000000-0005-0000-0000-00006B630000}"/>
    <cellStyle name="Normal 3 6 3 2 2 5 2 3" xfId="25442" xr:uid="{00000000-0005-0000-0000-00006C630000}"/>
    <cellStyle name="Normal 3 6 3 2 2 5 3" xfId="25443" xr:uid="{00000000-0005-0000-0000-00006D630000}"/>
    <cellStyle name="Normal 3 6 3 2 2 5 4" xfId="25444" xr:uid="{00000000-0005-0000-0000-00006E630000}"/>
    <cellStyle name="Normal 3 6 3 2 2 6" xfId="25445" xr:uid="{00000000-0005-0000-0000-00006F630000}"/>
    <cellStyle name="Normal 3 6 3 2 2 6 2" xfId="25446" xr:uid="{00000000-0005-0000-0000-000070630000}"/>
    <cellStyle name="Normal 3 6 3 2 2 6 3" xfId="25447" xr:uid="{00000000-0005-0000-0000-000071630000}"/>
    <cellStyle name="Normal 3 6 3 2 2 7" xfId="25448" xr:uid="{00000000-0005-0000-0000-000072630000}"/>
    <cellStyle name="Normal 3 6 3 2 2 7 2" xfId="25449" xr:uid="{00000000-0005-0000-0000-000073630000}"/>
    <cellStyle name="Normal 3 6 3 2 2 7 3" xfId="25450" xr:uid="{00000000-0005-0000-0000-000074630000}"/>
    <cellStyle name="Normal 3 6 3 2 2 8" xfId="25451" xr:uid="{00000000-0005-0000-0000-000075630000}"/>
    <cellStyle name="Normal 3 6 3 2 2 9" xfId="25452" xr:uid="{00000000-0005-0000-0000-000076630000}"/>
    <cellStyle name="Normal 3 6 3 2 3" xfId="25453" xr:uid="{00000000-0005-0000-0000-000077630000}"/>
    <cellStyle name="Normal 3 6 3 2 3 2" xfId="25454" xr:uid="{00000000-0005-0000-0000-000078630000}"/>
    <cellStyle name="Normal 3 6 3 2 3 2 2" xfId="25455" xr:uid="{00000000-0005-0000-0000-000079630000}"/>
    <cellStyle name="Normal 3 6 3 2 3 2 2 2" xfId="25456" xr:uid="{00000000-0005-0000-0000-00007A630000}"/>
    <cellStyle name="Normal 3 6 3 2 3 2 2 3" xfId="25457" xr:uid="{00000000-0005-0000-0000-00007B630000}"/>
    <cellStyle name="Normal 3 6 3 2 3 2 3" xfId="25458" xr:uid="{00000000-0005-0000-0000-00007C630000}"/>
    <cellStyle name="Normal 3 6 3 2 3 2 4" xfId="25459" xr:uid="{00000000-0005-0000-0000-00007D630000}"/>
    <cellStyle name="Normal 3 6 3 2 3 3" xfId="25460" xr:uid="{00000000-0005-0000-0000-00007E630000}"/>
    <cellStyle name="Normal 3 6 3 2 3 3 2" xfId="25461" xr:uid="{00000000-0005-0000-0000-00007F630000}"/>
    <cellStyle name="Normal 3 6 3 2 3 3 2 2" xfId="25462" xr:uid="{00000000-0005-0000-0000-000080630000}"/>
    <cellStyle name="Normal 3 6 3 2 3 3 2 3" xfId="25463" xr:uid="{00000000-0005-0000-0000-000081630000}"/>
    <cellStyle name="Normal 3 6 3 2 3 3 3" xfId="25464" xr:uid="{00000000-0005-0000-0000-000082630000}"/>
    <cellStyle name="Normal 3 6 3 2 3 3 4" xfId="25465" xr:uid="{00000000-0005-0000-0000-000083630000}"/>
    <cellStyle name="Normal 3 6 3 2 3 4" xfId="25466" xr:uid="{00000000-0005-0000-0000-000084630000}"/>
    <cellStyle name="Normal 3 6 3 2 3 4 2" xfId="25467" xr:uid="{00000000-0005-0000-0000-000085630000}"/>
    <cellStyle name="Normal 3 6 3 2 3 4 2 2" xfId="25468" xr:uid="{00000000-0005-0000-0000-000086630000}"/>
    <cellStyle name="Normal 3 6 3 2 3 4 2 3" xfId="25469" xr:uid="{00000000-0005-0000-0000-000087630000}"/>
    <cellStyle name="Normal 3 6 3 2 3 4 3" xfId="25470" xr:uid="{00000000-0005-0000-0000-000088630000}"/>
    <cellStyle name="Normal 3 6 3 2 3 4 4" xfId="25471" xr:uid="{00000000-0005-0000-0000-000089630000}"/>
    <cellStyle name="Normal 3 6 3 2 3 5" xfId="25472" xr:uid="{00000000-0005-0000-0000-00008A630000}"/>
    <cellStyle name="Normal 3 6 3 2 3 5 2" xfId="25473" xr:uid="{00000000-0005-0000-0000-00008B630000}"/>
    <cellStyle name="Normal 3 6 3 2 3 5 3" xfId="25474" xr:uid="{00000000-0005-0000-0000-00008C630000}"/>
    <cellStyle name="Normal 3 6 3 2 3 6" xfId="25475" xr:uid="{00000000-0005-0000-0000-00008D630000}"/>
    <cellStyle name="Normal 3 6 3 2 3 6 2" xfId="25476" xr:uid="{00000000-0005-0000-0000-00008E630000}"/>
    <cellStyle name="Normal 3 6 3 2 3 6 3" xfId="25477" xr:uid="{00000000-0005-0000-0000-00008F630000}"/>
    <cellStyle name="Normal 3 6 3 2 3 7" xfId="25478" xr:uid="{00000000-0005-0000-0000-000090630000}"/>
    <cellStyle name="Normal 3 6 3 2 3 8" xfId="25479" xr:uid="{00000000-0005-0000-0000-000091630000}"/>
    <cellStyle name="Normal 3 6 3 2 3 9" xfId="25480" xr:uid="{00000000-0005-0000-0000-000092630000}"/>
    <cellStyle name="Normal 3 6 3 2 4" xfId="25481" xr:uid="{00000000-0005-0000-0000-000093630000}"/>
    <cellStyle name="Normal 3 6 3 2 4 2" xfId="25482" xr:uid="{00000000-0005-0000-0000-000094630000}"/>
    <cellStyle name="Normal 3 6 3 2 4 2 2" xfId="25483" xr:uid="{00000000-0005-0000-0000-000095630000}"/>
    <cellStyle name="Normal 3 6 3 2 4 2 3" xfId="25484" xr:uid="{00000000-0005-0000-0000-000096630000}"/>
    <cellStyle name="Normal 3 6 3 2 4 3" xfId="25485" xr:uid="{00000000-0005-0000-0000-000097630000}"/>
    <cellStyle name="Normal 3 6 3 2 4 4" xfId="25486" xr:uid="{00000000-0005-0000-0000-000098630000}"/>
    <cellStyle name="Normal 3 6 3 2 5" xfId="25487" xr:uid="{00000000-0005-0000-0000-000099630000}"/>
    <cellStyle name="Normal 3 6 3 2 5 2" xfId="25488" xr:uid="{00000000-0005-0000-0000-00009A630000}"/>
    <cellStyle name="Normal 3 6 3 2 5 2 2" xfId="25489" xr:uid="{00000000-0005-0000-0000-00009B630000}"/>
    <cellStyle name="Normal 3 6 3 2 5 2 3" xfId="25490" xr:uid="{00000000-0005-0000-0000-00009C630000}"/>
    <cellStyle name="Normal 3 6 3 2 5 3" xfId="25491" xr:uid="{00000000-0005-0000-0000-00009D630000}"/>
    <cellStyle name="Normal 3 6 3 2 5 4" xfId="25492" xr:uid="{00000000-0005-0000-0000-00009E630000}"/>
    <cellStyle name="Normal 3 6 3 2 6" xfId="25493" xr:uid="{00000000-0005-0000-0000-00009F630000}"/>
    <cellStyle name="Normal 3 6 3 2 6 2" xfId="25494" xr:uid="{00000000-0005-0000-0000-0000A0630000}"/>
    <cellStyle name="Normal 3 6 3 2 6 2 2" xfId="25495" xr:uid="{00000000-0005-0000-0000-0000A1630000}"/>
    <cellStyle name="Normal 3 6 3 2 6 2 3" xfId="25496" xr:uid="{00000000-0005-0000-0000-0000A2630000}"/>
    <cellStyle name="Normal 3 6 3 2 6 3" xfId="25497" xr:uid="{00000000-0005-0000-0000-0000A3630000}"/>
    <cellStyle name="Normal 3 6 3 2 6 4" xfId="25498" xr:uid="{00000000-0005-0000-0000-0000A4630000}"/>
    <cellStyle name="Normal 3 6 3 2 7" xfId="25499" xr:uid="{00000000-0005-0000-0000-0000A5630000}"/>
    <cellStyle name="Normal 3 6 3 2 7 2" xfId="25500" xr:uid="{00000000-0005-0000-0000-0000A6630000}"/>
    <cellStyle name="Normal 3 6 3 2 7 3" xfId="25501" xr:uid="{00000000-0005-0000-0000-0000A7630000}"/>
    <cellStyle name="Normal 3 6 3 2 8" xfId="25502" xr:uid="{00000000-0005-0000-0000-0000A8630000}"/>
    <cellStyle name="Normal 3 6 3 2 8 2" xfId="25503" xr:uid="{00000000-0005-0000-0000-0000A9630000}"/>
    <cellStyle name="Normal 3 6 3 2 8 3" xfId="25504" xr:uid="{00000000-0005-0000-0000-0000AA630000}"/>
    <cellStyle name="Normal 3 6 3 2 9" xfId="25505" xr:uid="{00000000-0005-0000-0000-0000AB630000}"/>
    <cellStyle name="Normal 3 6 3 3" xfId="25506" xr:uid="{00000000-0005-0000-0000-0000AC630000}"/>
    <cellStyle name="Normal 3 6 3 3 10" xfId="25507" xr:uid="{00000000-0005-0000-0000-0000AD630000}"/>
    <cellStyle name="Normal 3 6 3 3 11" xfId="25508" xr:uid="{00000000-0005-0000-0000-0000AE630000}"/>
    <cellStyle name="Normal 3 6 3 3 2" xfId="25509" xr:uid="{00000000-0005-0000-0000-0000AF630000}"/>
    <cellStyle name="Normal 3 6 3 3 2 10" xfId="25510" xr:uid="{00000000-0005-0000-0000-0000B0630000}"/>
    <cellStyle name="Normal 3 6 3 3 2 2" xfId="25511" xr:uid="{00000000-0005-0000-0000-0000B1630000}"/>
    <cellStyle name="Normal 3 6 3 3 2 2 2" xfId="25512" xr:uid="{00000000-0005-0000-0000-0000B2630000}"/>
    <cellStyle name="Normal 3 6 3 3 2 2 2 2" xfId="25513" xr:uid="{00000000-0005-0000-0000-0000B3630000}"/>
    <cellStyle name="Normal 3 6 3 3 2 2 2 3" xfId="25514" xr:uid="{00000000-0005-0000-0000-0000B4630000}"/>
    <cellStyle name="Normal 3 6 3 3 2 2 3" xfId="25515" xr:uid="{00000000-0005-0000-0000-0000B5630000}"/>
    <cellStyle name="Normal 3 6 3 3 2 2 4" xfId="25516" xr:uid="{00000000-0005-0000-0000-0000B6630000}"/>
    <cellStyle name="Normal 3 6 3 3 2 3" xfId="25517" xr:uid="{00000000-0005-0000-0000-0000B7630000}"/>
    <cellStyle name="Normal 3 6 3 3 2 3 2" xfId="25518" xr:uid="{00000000-0005-0000-0000-0000B8630000}"/>
    <cellStyle name="Normal 3 6 3 3 2 3 2 2" xfId="25519" xr:uid="{00000000-0005-0000-0000-0000B9630000}"/>
    <cellStyle name="Normal 3 6 3 3 2 3 2 3" xfId="25520" xr:uid="{00000000-0005-0000-0000-0000BA630000}"/>
    <cellStyle name="Normal 3 6 3 3 2 3 3" xfId="25521" xr:uid="{00000000-0005-0000-0000-0000BB630000}"/>
    <cellStyle name="Normal 3 6 3 3 2 3 4" xfId="25522" xr:uid="{00000000-0005-0000-0000-0000BC630000}"/>
    <cellStyle name="Normal 3 6 3 3 2 4" xfId="25523" xr:uid="{00000000-0005-0000-0000-0000BD630000}"/>
    <cellStyle name="Normal 3 6 3 3 2 4 2" xfId="25524" xr:uid="{00000000-0005-0000-0000-0000BE630000}"/>
    <cellStyle name="Normal 3 6 3 3 2 4 2 2" xfId="25525" xr:uid="{00000000-0005-0000-0000-0000BF630000}"/>
    <cellStyle name="Normal 3 6 3 3 2 4 2 3" xfId="25526" xr:uid="{00000000-0005-0000-0000-0000C0630000}"/>
    <cellStyle name="Normal 3 6 3 3 2 4 3" xfId="25527" xr:uid="{00000000-0005-0000-0000-0000C1630000}"/>
    <cellStyle name="Normal 3 6 3 3 2 4 4" xfId="25528" xr:uid="{00000000-0005-0000-0000-0000C2630000}"/>
    <cellStyle name="Normal 3 6 3 3 2 5" xfId="25529" xr:uid="{00000000-0005-0000-0000-0000C3630000}"/>
    <cellStyle name="Normal 3 6 3 3 2 5 2" xfId="25530" xr:uid="{00000000-0005-0000-0000-0000C4630000}"/>
    <cellStyle name="Normal 3 6 3 3 2 5 2 2" xfId="25531" xr:uid="{00000000-0005-0000-0000-0000C5630000}"/>
    <cellStyle name="Normal 3 6 3 3 2 5 2 3" xfId="25532" xr:uid="{00000000-0005-0000-0000-0000C6630000}"/>
    <cellStyle name="Normal 3 6 3 3 2 5 3" xfId="25533" xr:uid="{00000000-0005-0000-0000-0000C7630000}"/>
    <cellStyle name="Normal 3 6 3 3 2 5 4" xfId="25534" xr:uid="{00000000-0005-0000-0000-0000C8630000}"/>
    <cellStyle name="Normal 3 6 3 3 2 6" xfId="25535" xr:uid="{00000000-0005-0000-0000-0000C9630000}"/>
    <cellStyle name="Normal 3 6 3 3 2 6 2" xfId="25536" xr:uid="{00000000-0005-0000-0000-0000CA630000}"/>
    <cellStyle name="Normal 3 6 3 3 2 6 3" xfId="25537" xr:uid="{00000000-0005-0000-0000-0000CB630000}"/>
    <cellStyle name="Normal 3 6 3 3 2 7" xfId="25538" xr:uid="{00000000-0005-0000-0000-0000CC630000}"/>
    <cellStyle name="Normal 3 6 3 3 2 7 2" xfId="25539" xr:uid="{00000000-0005-0000-0000-0000CD630000}"/>
    <cellStyle name="Normal 3 6 3 3 2 7 3" xfId="25540" xr:uid="{00000000-0005-0000-0000-0000CE630000}"/>
    <cellStyle name="Normal 3 6 3 3 2 8" xfId="25541" xr:uid="{00000000-0005-0000-0000-0000CF630000}"/>
    <cellStyle name="Normal 3 6 3 3 2 9" xfId="25542" xr:uid="{00000000-0005-0000-0000-0000D0630000}"/>
    <cellStyle name="Normal 3 6 3 3 3" xfId="25543" xr:uid="{00000000-0005-0000-0000-0000D1630000}"/>
    <cellStyle name="Normal 3 6 3 3 3 2" xfId="25544" xr:uid="{00000000-0005-0000-0000-0000D2630000}"/>
    <cellStyle name="Normal 3 6 3 3 3 2 2" xfId="25545" xr:uid="{00000000-0005-0000-0000-0000D3630000}"/>
    <cellStyle name="Normal 3 6 3 3 3 2 2 2" xfId="25546" xr:uid="{00000000-0005-0000-0000-0000D4630000}"/>
    <cellStyle name="Normal 3 6 3 3 3 2 2 3" xfId="25547" xr:uid="{00000000-0005-0000-0000-0000D5630000}"/>
    <cellStyle name="Normal 3 6 3 3 3 2 3" xfId="25548" xr:uid="{00000000-0005-0000-0000-0000D6630000}"/>
    <cellStyle name="Normal 3 6 3 3 3 2 4" xfId="25549" xr:uid="{00000000-0005-0000-0000-0000D7630000}"/>
    <cellStyle name="Normal 3 6 3 3 3 3" xfId="25550" xr:uid="{00000000-0005-0000-0000-0000D8630000}"/>
    <cellStyle name="Normal 3 6 3 3 3 3 2" xfId="25551" xr:uid="{00000000-0005-0000-0000-0000D9630000}"/>
    <cellStyle name="Normal 3 6 3 3 3 3 2 2" xfId="25552" xr:uid="{00000000-0005-0000-0000-0000DA630000}"/>
    <cellStyle name="Normal 3 6 3 3 3 3 2 3" xfId="25553" xr:uid="{00000000-0005-0000-0000-0000DB630000}"/>
    <cellStyle name="Normal 3 6 3 3 3 3 3" xfId="25554" xr:uid="{00000000-0005-0000-0000-0000DC630000}"/>
    <cellStyle name="Normal 3 6 3 3 3 3 4" xfId="25555" xr:uid="{00000000-0005-0000-0000-0000DD630000}"/>
    <cellStyle name="Normal 3 6 3 3 3 4" xfId="25556" xr:uid="{00000000-0005-0000-0000-0000DE630000}"/>
    <cellStyle name="Normal 3 6 3 3 3 4 2" xfId="25557" xr:uid="{00000000-0005-0000-0000-0000DF630000}"/>
    <cellStyle name="Normal 3 6 3 3 3 4 2 2" xfId="25558" xr:uid="{00000000-0005-0000-0000-0000E0630000}"/>
    <cellStyle name="Normal 3 6 3 3 3 4 2 3" xfId="25559" xr:uid="{00000000-0005-0000-0000-0000E1630000}"/>
    <cellStyle name="Normal 3 6 3 3 3 4 3" xfId="25560" xr:uid="{00000000-0005-0000-0000-0000E2630000}"/>
    <cellStyle name="Normal 3 6 3 3 3 4 4" xfId="25561" xr:uid="{00000000-0005-0000-0000-0000E3630000}"/>
    <cellStyle name="Normal 3 6 3 3 3 5" xfId="25562" xr:uid="{00000000-0005-0000-0000-0000E4630000}"/>
    <cellStyle name="Normal 3 6 3 3 3 5 2" xfId="25563" xr:uid="{00000000-0005-0000-0000-0000E5630000}"/>
    <cellStyle name="Normal 3 6 3 3 3 5 3" xfId="25564" xr:uid="{00000000-0005-0000-0000-0000E6630000}"/>
    <cellStyle name="Normal 3 6 3 3 3 6" xfId="25565" xr:uid="{00000000-0005-0000-0000-0000E7630000}"/>
    <cellStyle name="Normal 3 6 3 3 3 6 2" xfId="25566" xr:uid="{00000000-0005-0000-0000-0000E8630000}"/>
    <cellStyle name="Normal 3 6 3 3 3 6 3" xfId="25567" xr:uid="{00000000-0005-0000-0000-0000E9630000}"/>
    <cellStyle name="Normal 3 6 3 3 3 7" xfId="25568" xr:uid="{00000000-0005-0000-0000-0000EA630000}"/>
    <cellStyle name="Normal 3 6 3 3 3 8" xfId="25569" xr:uid="{00000000-0005-0000-0000-0000EB630000}"/>
    <cellStyle name="Normal 3 6 3 3 3 9" xfId="25570" xr:uid="{00000000-0005-0000-0000-0000EC630000}"/>
    <cellStyle name="Normal 3 6 3 3 4" xfId="25571" xr:uid="{00000000-0005-0000-0000-0000ED630000}"/>
    <cellStyle name="Normal 3 6 3 3 4 2" xfId="25572" xr:uid="{00000000-0005-0000-0000-0000EE630000}"/>
    <cellStyle name="Normal 3 6 3 3 4 2 2" xfId="25573" xr:uid="{00000000-0005-0000-0000-0000EF630000}"/>
    <cellStyle name="Normal 3 6 3 3 4 2 3" xfId="25574" xr:uid="{00000000-0005-0000-0000-0000F0630000}"/>
    <cellStyle name="Normal 3 6 3 3 4 3" xfId="25575" xr:uid="{00000000-0005-0000-0000-0000F1630000}"/>
    <cellStyle name="Normal 3 6 3 3 4 4" xfId="25576" xr:uid="{00000000-0005-0000-0000-0000F2630000}"/>
    <cellStyle name="Normal 3 6 3 3 5" xfId="25577" xr:uid="{00000000-0005-0000-0000-0000F3630000}"/>
    <cellStyle name="Normal 3 6 3 3 5 2" xfId="25578" xr:uid="{00000000-0005-0000-0000-0000F4630000}"/>
    <cellStyle name="Normal 3 6 3 3 5 2 2" xfId="25579" xr:uid="{00000000-0005-0000-0000-0000F5630000}"/>
    <cellStyle name="Normal 3 6 3 3 5 2 3" xfId="25580" xr:uid="{00000000-0005-0000-0000-0000F6630000}"/>
    <cellStyle name="Normal 3 6 3 3 5 3" xfId="25581" xr:uid="{00000000-0005-0000-0000-0000F7630000}"/>
    <cellStyle name="Normal 3 6 3 3 5 4" xfId="25582" xr:uid="{00000000-0005-0000-0000-0000F8630000}"/>
    <cellStyle name="Normal 3 6 3 3 6" xfId="25583" xr:uid="{00000000-0005-0000-0000-0000F9630000}"/>
    <cellStyle name="Normal 3 6 3 3 6 2" xfId="25584" xr:uid="{00000000-0005-0000-0000-0000FA630000}"/>
    <cellStyle name="Normal 3 6 3 3 6 2 2" xfId="25585" xr:uid="{00000000-0005-0000-0000-0000FB630000}"/>
    <cellStyle name="Normal 3 6 3 3 6 2 3" xfId="25586" xr:uid="{00000000-0005-0000-0000-0000FC630000}"/>
    <cellStyle name="Normal 3 6 3 3 6 3" xfId="25587" xr:uid="{00000000-0005-0000-0000-0000FD630000}"/>
    <cellStyle name="Normal 3 6 3 3 6 4" xfId="25588" xr:uid="{00000000-0005-0000-0000-0000FE630000}"/>
    <cellStyle name="Normal 3 6 3 3 7" xfId="25589" xr:uid="{00000000-0005-0000-0000-0000FF630000}"/>
    <cellStyle name="Normal 3 6 3 3 7 2" xfId="25590" xr:uid="{00000000-0005-0000-0000-000000640000}"/>
    <cellStyle name="Normal 3 6 3 3 7 3" xfId="25591" xr:uid="{00000000-0005-0000-0000-000001640000}"/>
    <cellStyle name="Normal 3 6 3 3 8" xfId="25592" xr:uid="{00000000-0005-0000-0000-000002640000}"/>
    <cellStyle name="Normal 3 6 3 3 8 2" xfId="25593" xr:uid="{00000000-0005-0000-0000-000003640000}"/>
    <cellStyle name="Normal 3 6 3 3 8 3" xfId="25594" xr:uid="{00000000-0005-0000-0000-000004640000}"/>
    <cellStyle name="Normal 3 6 3 3 9" xfId="25595" xr:uid="{00000000-0005-0000-0000-000005640000}"/>
    <cellStyle name="Normal 3 6 3 4" xfId="25596" xr:uid="{00000000-0005-0000-0000-000006640000}"/>
    <cellStyle name="Normal 3 6 3 4 10" xfId="25597" xr:uid="{00000000-0005-0000-0000-000007640000}"/>
    <cellStyle name="Normal 3 6 3 4 2" xfId="25598" xr:uid="{00000000-0005-0000-0000-000008640000}"/>
    <cellStyle name="Normal 3 6 3 4 2 2" xfId="25599" xr:uid="{00000000-0005-0000-0000-000009640000}"/>
    <cellStyle name="Normal 3 6 3 4 2 2 2" xfId="25600" xr:uid="{00000000-0005-0000-0000-00000A640000}"/>
    <cellStyle name="Normal 3 6 3 4 2 2 3" xfId="25601" xr:uid="{00000000-0005-0000-0000-00000B640000}"/>
    <cellStyle name="Normal 3 6 3 4 2 3" xfId="25602" xr:uid="{00000000-0005-0000-0000-00000C640000}"/>
    <cellStyle name="Normal 3 6 3 4 2 4" xfId="25603" xr:uid="{00000000-0005-0000-0000-00000D640000}"/>
    <cellStyle name="Normal 3 6 3 4 3" xfId="25604" xr:uid="{00000000-0005-0000-0000-00000E640000}"/>
    <cellStyle name="Normal 3 6 3 4 3 2" xfId="25605" xr:uid="{00000000-0005-0000-0000-00000F640000}"/>
    <cellStyle name="Normal 3 6 3 4 3 2 2" xfId="25606" xr:uid="{00000000-0005-0000-0000-000010640000}"/>
    <cellStyle name="Normal 3 6 3 4 3 2 3" xfId="25607" xr:uid="{00000000-0005-0000-0000-000011640000}"/>
    <cellStyle name="Normal 3 6 3 4 3 3" xfId="25608" xr:uid="{00000000-0005-0000-0000-000012640000}"/>
    <cellStyle name="Normal 3 6 3 4 3 4" xfId="25609" xr:uid="{00000000-0005-0000-0000-000013640000}"/>
    <cellStyle name="Normal 3 6 3 4 4" xfId="25610" xr:uid="{00000000-0005-0000-0000-000014640000}"/>
    <cellStyle name="Normal 3 6 3 4 4 2" xfId="25611" xr:uid="{00000000-0005-0000-0000-000015640000}"/>
    <cellStyle name="Normal 3 6 3 4 4 2 2" xfId="25612" xr:uid="{00000000-0005-0000-0000-000016640000}"/>
    <cellStyle name="Normal 3 6 3 4 4 2 3" xfId="25613" xr:uid="{00000000-0005-0000-0000-000017640000}"/>
    <cellStyle name="Normal 3 6 3 4 4 3" xfId="25614" xr:uid="{00000000-0005-0000-0000-000018640000}"/>
    <cellStyle name="Normal 3 6 3 4 4 4" xfId="25615" xr:uid="{00000000-0005-0000-0000-000019640000}"/>
    <cellStyle name="Normal 3 6 3 4 5" xfId="25616" xr:uid="{00000000-0005-0000-0000-00001A640000}"/>
    <cellStyle name="Normal 3 6 3 4 5 2" xfId="25617" xr:uid="{00000000-0005-0000-0000-00001B640000}"/>
    <cellStyle name="Normal 3 6 3 4 5 2 2" xfId="25618" xr:uid="{00000000-0005-0000-0000-00001C640000}"/>
    <cellStyle name="Normal 3 6 3 4 5 2 3" xfId="25619" xr:uid="{00000000-0005-0000-0000-00001D640000}"/>
    <cellStyle name="Normal 3 6 3 4 5 3" xfId="25620" xr:uid="{00000000-0005-0000-0000-00001E640000}"/>
    <cellStyle name="Normal 3 6 3 4 5 4" xfId="25621" xr:uid="{00000000-0005-0000-0000-00001F640000}"/>
    <cellStyle name="Normal 3 6 3 4 6" xfId="25622" xr:uid="{00000000-0005-0000-0000-000020640000}"/>
    <cellStyle name="Normal 3 6 3 4 6 2" xfId="25623" xr:uid="{00000000-0005-0000-0000-000021640000}"/>
    <cellStyle name="Normal 3 6 3 4 6 3" xfId="25624" xr:uid="{00000000-0005-0000-0000-000022640000}"/>
    <cellStyle name="Normal 3 6 3 4 7" xfId="25625" xr:uid="{00000000-0005-0000-0000-000023640000}"/>
    <cellStyle name="Normal 3 6 3 4 7 2" xfId="25626" xr:uid="{00000000-0005-0000-0000-000024640000}"/>
    <cellStyle name="Normal 3 6 3 4 7 3" xfId="25627" xr:uid="{00000000-0005-0000-0000-000025640000}"/>
    <cellStyle name="Normal 3 6 3 4 8" xfId="25628" xr:uid="{00000000-0005-0000-0000-000026640000}"/>
    <cellStyle name="Normal 3 6 3 4 9" xfId="25629" xr:uid="{00000000-0005-0000-0000-000027640000}"/>
    <cellStyle name="Normal 3 6 3 5" xfId="25630" xr:uid="{00000000-0005-0000-0000-000028640000}"/>
    <cellStyle name="Normal 3 6 3 5 2" xfId="25631" xr:uid="{00000000-0005-0000-0000-000029640000}"/>
    <cellStyle name="Normal 3 6 3 5 2 2" xfId="25632" xr:uid="{00000000-0005-0000-0000-00002A640000}"/>
    <cellStyle name="Normal 3 6 3 5 2 2 2" xfId="25633" xr:uid="{00000000-0005-0000-0000-00002B640000}"/>
    <cellStyle name="Normal 3 6 3 5 2 2 3" xfId="25634" xr:uid="{00000000-0005-0000-0000-00002C640000}"/>
    <cellStyle name="Normal 3 6 3 5 2 3" xfId="25635" xr:uid="{00000000-0005-0000-0000-00002D640000}"/>
    <cellStyle name="Normal 3 6 3 5 2 4" xfId="25636" xr:uid="{00000000-0005-0000-0000-00002E640000}"/>
    <cellStyle name="Normal 3 6 3 5 3" xfId="25637" xr:uid="{00000000-0005-0000-0000-00002F640000}"/>
    <cellStyle name="Normal 3 6 3 5 3 2" xfId="25638" xr:uid="{00000000-0005-0000-0000-000030640000}"/>
    <cellStyle name="Normal 3 6 3 5 3 2 2" xfId="25639" xr:uid="{00000000-0005-0000-0000-000031640000}"/>
    <cellStyle name="Normal 3 6 3 5 3 2 3" xfId="25640" xr:uid="{00000000-0005-0000-0000-000032640000}"/>
    <cellStyle name="Normal 3 6 3 5 3 3" xfId="25641" xr:uid="{00000000-0005-0000-0000-000033640000}"/>
    <cellStyle name="Normal 3 6 3 5 3 4" xfId="25642" xr:uid="{00000000-0005-0000-0000-000034640000}"/>
    <cellStyle name="Normal 3 6 3 5 4" xfId="25643" xr:uid="{00000000-0005-0000-0000-000035640000}"/>
    <cellStyle name="Normal 3 6 3 5 4 2" xfId="25644" xr:uid="{00000000-0005-0000-0000-000036640000}"/>
    <cellStyle name="Normal 3 6 3 5 4 2 2" xfId="25645" xr:uid="{00000000-0005-0000-0000-000037640000}"/>
    <cellStyle name="Normal 3 6 3 5 4 2 3" xfId="25646" xr:uid="{00000000-0005-0000-0000-000038640000}"/>
    <cellStyle name="Normal 3 6 3 5 4 3" xfId="25647" xr:uid="{00000000-0005-0000-0000-000039640000}"/>
    <cellStyle name="Normal 3 6 3 5 4 4" xfId="25648" xr:uid="{00000000-0005-0000-0000-00003A640000}"/>
    <cellStyle name="Normal 3 6 3 5 5" xfId="25649" xr:uid="{00000000-0005-0000-0000-00003B640000}"/>
    <cellStyle name="Normal 3 6 3 5 5 2" xfId="25650" xr:uid="{00000000-0005-0000-0000-00003C640000}"/>
    <cellStyle name="Normal 3 6 3 5 5 3" xfId="25651" xr:uid="{00000000-0005-0000-0000-00003D640000}"/>
    <cellStyle name="Normal 3 6 3 5 6" xfId="25652" xr:uid="{00000000-0005-0000-0000-00003E640000}"/>
    <cellStyle name="Normal 3 6 3 5 6 2" xfId="25653" xr:uid="{00000000-0005-0000-0000-00003F640000}"/>
    <cellStyle name="Normal 3 6 3 5 6 3" xfId="25654" xr:uid="{00000000-0005-0000-0000-000040640000}"/>
    <cellStyle name="Normal 3 6 3 5 7" xfId="25655" xr:uid="{00000000-0005-0000-0000-000041640000}"/>
    <cellStyle name="Normal 3 6 3 5 8" xfId="25656" xr:uid="{00000000-0005-0000-0000-000042640000}"/>
    <cellStyle name="Normal 3 6 3 5 9" xfId="25657" xr:uid="{00000000-0005-0000-0000-000043640000}"/>
    <cellStyle name="Normal 3 6 3 6" xfId="25658" xr:uid="{00000000-0005-0000-0000-000044640000}"/>
    <cellStyle name="Normal 3 6 3 6 2" xfId="25659" xr:uid="{00000000-0005-0000-0000-000045640000}"/>
    <cellStyle name="Normal 3 6 3 6 2 2" xfId="25660" xr:uid="{00000000-0005-0000-0000-000046640000}"/>
    <cellStyle name="Normal 3 6 3 6 2 3" xfId="25661" xr:uid="{00000000-0005-0000-0000-000047640000}"/>
    <cellStyle name="Normal 3 6 3 6 3" xfId="25662" xr:uid="{00000000-0005-0000-0000-000048640000}"/>
    <cellStyle name="Normal 3 6 3 6 4" xfId="25663" xr:uid="{00000000-0005-0000-0000-000049640000}"/>
    <cellStyle name="Normal 3 6 3 7" xfId="25664" xr:uid="{00000000-0005-0000-0000-00004A640000}"/>
    <cellStyle name="Normal 3 6 3 7 2" xfId="25665" xr:uid="{00000000-0005-0000-0000-00004B640000}"/>
    <cellStyle name="Normal 3 6 3 7 2 2" xfId="25666" xr:uid="{00000000-0005-0000-0000-00004C640000}"/>
    <cellStyle name="Normal 3 6 3 7 2 3" xfId="25667" xr:uid="{00000000-0005-0000-0000-00004D640000}"/>
    <cellStyle name="Normal 3 6 3 7 3" xfId="25668" xr:uid="{00000000-0005-0000-0000-00004E640000}"/>
    <cellStyle name="Normal 3 6 3 7 4" xfId="25669" xr:uid="{00000000-0005-0000-0000-00004F640000}"/>
    <cellStyle name="Normal 3 6 3 8" xfId="25670" xr:uid="{00000000-0005-0000-0000-000050640000}"/>
    <cellStyle name="Normal 3 6 3 8 2" xfId="25671" xr:uid="{00000000-0005-0000-0000-000051640000}"/>
    <cellStyle name="Normal 3 6 3 8 2 2" xfId="25672" xr:uid="{00000000-0005-0000-0000-000052640000}"/>
    <cellStyle name="Normal 3 6 3 8 2 3" xfId="25673" xr:uid="{00000000-0005-0000-0000-000053640000}"/>
    <cellStyle name="Normal 3 6 3 8 3" xfId="25674" xr:uid="{00000000-0005-0000-0000-000054640000}"/>
    <cellStyle name="Normal 3 6 3 8 4" xfId="25675" xr:uid="{00000000-0005-0000-0000-000055640000}"/>
    <cellStyle name="Normal 3 6 3 9" xfId="25676" xr:uid="{00000000-0005-0000-0000-000056640000}"/>
    <cellStyle name="Normal 3 6 3 9 2" xfId="25677" xr:uid="{00000000-0005-0000-0000-000057640000}"/>
    <cellStyle name="Normal 3 6 3 9 3" xfId="25678" xr:uid="{00000000-0005-0000-0000-000058640000}"/>
    <cellStyle name="Normal 3 6 4" xfId="25679" xr:uid="{00000000-0005-0000-0000-000059640000}"/>
    <cellStyle name="Normal 3 6 4 10" xfId="25680" xr:uid="{00000000-0005-0000-0000-00005A640000}"/>
    <cellStyle name="Normal 3 6 4 11" xfId="25681" xr:uid="{00000000-0005-0000-0000-00005B640000}"/>
    <cellStyle name="Normal 3 6 4 2" xfId="25682" xr:uid="{00000000-0005-0000-0000-00005C640000}"/>
    <cellStyle name="Normal 3 6 4 2 10" xfId="25683" xr:uid="{00000000-0005-0000-0000-00005D640000}"/>
    <cellStyle name="Normal 3 6 4 2 2" xfId="25684" xr:uid="{00000000-0005-0000-0000-00005E640000}"/>
    <cellStyle name="Normal 3 6 4 2 2 2" xfId="25685" xr:uid="{00000000-0005-0000-0000-00005F640000}"/>
    <cellStyle name="Normal 3 6 4 2 2 2 2" xfId="25686" xr:uid="{00000000-0005-0000-0000-000060640000}"/>
    <cellStyle name="Normal 3 6 4 2 2 2 3" xfId="25687" xr:uid="{00000000-0005-0000-0000-000061640000}"/>
    <cellStyle name="Normal 3 6 4 2 2 3" xfId="25688" xr:uid="{00000000-0005-0000-0000-000062640000}"/>
    <cellStyle name="Normal 3 6 4 2 2 4" xfId="25689" xr:uid="{00000000-0005-0000-0000-000063640000}"/>
    <cellStyle name="Normal 3 6 4 2 3" xfId="25690" xr:uid="{00000000-0005-0000-0000-000064640000}"/>
    <cellStyle name="Normal 3 6 4 2 3 2" xfId="25691" xr:uid="{00000000-0005-0000-0000-000065640000}"/>
    <cellStyle name="Normal 3 6 4 2 3 2 2" xfId="25692" xr:uid="{00000000-0005-0000-0000-000066640000}"/>
    <cellStyle name="Normal 3 6 4 2 3 2 3" xfId="25693" xr:uid="{00000000-0005-0000-0000-000067640000}"/>
    <cellStyle name="Normal 3 6 4 2 3 3" xfId="25694" xr:uid="{00000000-0005-0000-0000-000068640000}"/>
    <cellStyle name="Normal 3 6 4 2 3 4" xfId="25695" xr:uid="{00000000-0005-0000-0000-000069640000}"/>
    <cellStyle name="Normal 3 6 4 2 4" xfId="25696" xr:uid="{00000000-0005-0000-0000-00006A640000}"/>
    <cellStyle name="Normal 3 6 4 2 4 2" xfId="25697" xr:uid="{00000000-0005-0000-0000-00006B640000}"/>
    <cellStyle name="Normal 3 6 4 2 4 2 2" xfId="25698" xr:uid="{00000000-0005-0000-0000-00006C640000}"/>
    <cellStyle name="Normal 3 6 4 2 4 2 3" xfId="25699" xr:uid="{00000000-0005-0000-0000-00006D640000}"/>
    <cellStyle name="Normal 3 6 4 2 4 3" xfId="25700" xr:uid="{00000000-0005-0000-0000-00006E640000}"/>
    <cellStyle name="Normal 3 6 4 2 4 4" xfId="25701" xr:uid="{00000000-0005-0000-0000-00006F640000}"/>
    <cellStyle name="Normal 3 6 4 2 5" xfId="25702" xr:uid="{00000000-0005-0000-0000-000070640000}"/>
    <cellStyle name="Normal 3 6 4 2 5 2" xfId="25703" xr:uid="{00000000-0005-0000-0000-000071640000}"/>
    <cellStyle name="Normal 3 6 4 2 5 2 2" xfId="25704" xr:uid="{00000000-0005-0000-0000-000072640000}"/>
    <cellStyle name="Normal 3 6 4 2 5 2 3" xfId="25705" xr:uid="{00000000-0005-0000-0000-000073640000}"/>
    <cellStyle name="Normal 3 6 4 2 5 3" xfId="25706" xr:uid="{00000000-0005-0000-0000-000074640000}"/>
    <cellStyle name="Normal 3 6 4 2 5 4" xfId="25707" xr:uid="{00000000-0005-0000-0000-000075640000}"/>
    <cellStyle name="Normal 3 6 4 2 6" xfId="25708" xr:uid="{00000000-0005-0000-0000-000076640000}"/>
    <cellStyle name="Normal 3 6 4 2 6 2" xfId="25709" xr:uid="{00000000-0005-0000-0000-000077640000}"/>
    <cellStyle name="Normal 3 6 4 2 6 3" xfId="25710" xr:uid="{00000000-0005-0000-0000-000078640000}"/>
    <cellStyle name="Normal 3 6 4 2 7" xfId="25711" xr:uid="{00000000-0005-0000-0000-000079640000}"/>
    <cellStyle name="Normal 3 6 4 2 7 2" xfId="25712" xr:uid="{00000000-0005-0000-0000-00007A640000}"/>
    <cellStyle name="Normal 3 6 4 2 7 3" xfId="25713" xr:uid="{00000000-0005-0000-0000-00007B640000}"/>
    <cellStyle name="Normal 3 6 4 2 8" xfId="25714" xr:uid="{00000000-0005-0000-0000-00007C640000}"/>
    <cellStyle name="Normal 3 6 4 2 9" xfId="25715" xr:uid="{00000000-0005-0000-0000-00007D640000}"/>
    <cellStyle name="Normal 3 6 4 3" xfId="25716" xr:uid="{00000000-0005-0000-0000-00007E640000}"/>
    <cellStyle name="Normal 3 6 4 3 2" xfId="25717" xr:uid="{00000000-0005-0000-0000-00007F640000}"/>
    <cellStyle name="Normal 3 6 4 3 2 2" xfId="25718" xr:uid="{00000000-0005-0000-0000-000080640000}"/>
    <cellStyle name="Normal 3 6 4 3 2 2 2" xfId="25719" xr:uid="{00000000-0005-0000-0000-000081640000}"/>
    <cellStyle name="Normal 3 6 4 3 2 2 3" xfId="25720" xr:uid="{00000000-0005-0000-0000-000082640000}"/>
    <cellStyle name="Normal 3 6 4 3 2 3" xfId="25721" xr:uid="{00000000-0005-0000-0000-000083640000}"/>
    <cellStyle name="Normal 3 6 4 3 2 4" xfId="25722" xr:uid="{00000000-0005-0000-0000-000084640000}"/>
    <cellStyle name="Normal 3 6 4 3 3" xfId="25723" xr:uid="{00000000-0005-0000-0000-000085640000}"/>
    <cellStyle name="Normal 3 6 4 3 3 2" xfId="25724" xr:uid="{00000000-0005-0000-0000-000086640000}"/>
    <cellStyle name="Normal 3 6 4 3 3 2 2" xfId="25725" xr:uid="{00000000-0005-0000-0000-000087640000}"/>
    <cellStyle name="Normal 3 6 4 3 3 2 3" xfId="25726" xr:uid="{00000000-0005-0000-0000-000088640000}"/>
    <cellStyle name="Normal 3 6 4 3 3 3" xfId="25727" xr:uid="{00000000-0005-0000-0000-000089640000}"/>
    <cellStyle name="Normal 3 6 4 3 3 4" xfId="25728" xr:uid="{00000000-0005-0000-0000-00008A640000}"/>
    <cellStyle name="Normal 3 6 4 3 4" xfId="25729" xr:uid="{00000000-0005-0000-0000-00008B640000}"/>
    <cellStyle name="Normal 3 6 4 3 4 2" xfId="25730" xr:uid="{00000000-0005-0000-0000-00008C640000}"/>
    <cellStyle name="Normal 3 6 4 3 4 2 2" xfId="25731" xr:uid="{00000000-0005-0000-0000-00008D640000}"/>
    <cellStyle name="Normal 3 6 4 3 4 2 3" xfId="25732" xr:uid="{00000000-0005-0000-0000-00008E640000}"/>
    <cellStyle name="Normal 3 6 4 3 4 3" xfId="25733" xr:uid="{00000000-0005-0000-0000-00008F640000}"/>
    <cellStyle name="Normal 3 6 4 3 4 4" xfId="25734" xr:uid="{00000000-0005-0000-0000-000090640000}"/>
    <cellStyle name="Normal 3 6 4 3 5" xfId="25735" xr:uid="{00000000-0005-0000-0000-000091640000}"/>
    <cellStyle name="Normal 3 6 4 3 5 2" xfId="25736" xr:uid="{00000000-0005-0000-0000-000092640000}"/>
    <cellStyle name="Normal 3 6 4 3 5 3" xfId="25737" xr:uid="{00000000-0005-0000-0000-000093640000}"/>
    <cellStyle name="Normal 3 6 4 3 6" xfId="25738" xr:uid="{00000000-0005-0000-0000-000094640000}"/>
    <cellStyle name="Normal 3 6 4 3 6 2" xfId="25739" xr:uid="{00000000-0005-0000-0000-000095640000}"/>
    <cellStyle name="Normal 3 6 4 3 6 3" xfId="25740" xr:uid="{00000000-0005-0000-0000-000096640000}"/>
    <cellStyle name="Normal 3 6 4 3 7" xfId="25741" xr:uid="{00000000-0005-0000-0000-000097640000}"/>
    <cellStyle name="Normal 3 6 4 3 8" xfId="25742" xr:uid="{00000000-0005-0000-0000-000098640000}"/>
    <cellStyle name="Normal 3 6 4 3 9" xfId="25743" xr:uid="{00000000-0005-0000-0000-000099640000}"/>
    <cellStyle name="Normal 3 6 4 4" xfId="25744" xr:uid="{00000000-0005-0000-0000-00009A640000}"/>
    <cellStyle name="Normal 3 6 4 4 2" xfId="25745" xr:uid="{00000000-0005-0000-0000-00009B640000}"/>
    <cellStyle name="Normal 3 6 4 4 2 2" xfId="25746" xr:uid="{00000000-0005-0000-0000-00009C640000}"/>
    <cellStyle name="Normal 3 6 4 4 2 3" xfId="25747" xr:uid="{00000000-0005-0000-0000-00009D640000}"/>
    <cellStyle name="Normal 3 6 4 4 3" xfId="25748" xr:uid="{00000000-0005-0000-0000-00009E640000}"/>
    <cellStyle name="Normal 3 6 4 4 4" xfId="25749" xr:uid="{00000000-0005-0000-0000-00009F640000}"/>
    <cellStyle name="Normal 3 6 4 5" xfId="25750" xr:uid="{00000000-0005-0000-0000-0000A0640000}"/>
    <cellStyle name="Normal 3 6 4 5 2" xfId="25751" xr:uid="{00000000-0005-0000-0000-0000A1640000}"/>
    <cellStyle name="Normal 3 6 4 5 2 2" xfId="25752" xr:uid="{00000000-0005-0000-0000-0000A2640000}"/>
    <cellStyle name="Normal 3 6 4 5 2 3" xfId="25753" xr:uid="{00000000-0005-0000-0000-0000A3640000}"/>
    <cellStyle name="Normal 3 6 4 5 3" xfId="25754" xr:uid="{00000000-0005-0000-0000-0000A4640000}"/>
    <cellStyle name="Normal 3 6 4 5 4" xfId="25755" xr:uid="{00000000-0005-0000-0000-0000A5640000}"/>
    <cellStyle name="Normal 3 6 4 6" xfId="25756" xr:uid="{00000000-0005-0000-0000-0000A6640000}"/>
    <cellStyle name="Normal 3 6 4 6 2" xfId="25757" xr:uid="{00000000-0005-0000-0000-0000A7640000}"/>
    <cellStyle name="Normal 3 6 4 6 2 2" xfId="25758" xr:uid="{00000000-0005-0000-0000-0000A8640000}"/>
    <cellStyle name="Normal 3 6 4 6 2 3" xfId="25759" xr:uid="{00000000-0005-0000-0000-0000A9640000}"/>
    <cellStyle name="Normal 3 6 4 6 3" xfId="25760" xr:uid="{00000000-0005-0000-0000-0000AA640000}"/>
    <cellStyle name="Normal 3 6 4 6 4" xfId="25761" xr:uid="{00000000-0005-0000-0000-0000AB640000}"/>
    <cellStyle name="Normal 3 6 4 7" xfId="25762" xr:uid="{00000000-0005-0000-0000-0000AC640000}"/>
    <cellStyle name="Normal 3 6 4 7 2" xfId="25763" xr:uid="{00000000-0005-0000-0000-0000AD640000}"/>
    <cellStyle name="Normal 3 6 4 7 3" xfId="25764" xr:uid="{00000000-0005-0000-0000-0000AE640000}"/>
    <cellStyle name="Normal 3 6 4 8" xfId="25765" xr:uid="{00000000-0005-0000-0000-0000AF640000}"/>
    <cellStyle name="Normal 3 6 4 8 2" xfId="25766" xr:uid="{00000000-0005-0000-0000-0000B0640000}"/>
    <cellStyle name="Normal 3 6 4 8 3" xfId="25767" xr:uid="{00000000-0005-0000-0000-0000B1640000}"/>
    <cellStyle name="Normal 3 6 4 9" xfId="25768" xr:uid="{00000000-0005-0000-0000-0000B2640000}"/>
    <cellStyle name="Normal 3 6 5" xfId="25769" xr:uid="{00000000-0005-0000-0000-0000B3640000}"/>
    <cellStyle name="Normal 3 6 5 10" xfId="25770" xr:uid="{00000000-0005-0000-0000-0000B4640000}"/>
    <cellStyle name="Normal 3 6 5 11" xfId="25771" xr:uid="{00000000-0005-0000-0000-0000B5640000}"/>
    <cellStyle name="Normal 3 6 5 2" xfId="25772" xr:uid="{00000000-0005-0000-0000-0000B6640000}"/>
    <cellStyle name="Normal 3 6 5 2 10" xfId="25773" xr:uid="{00000000-0005-0000-0000-0000B7640000}"/>
    <cellStyle name="Normal 3 6 5 2 2" xfId="25774" xr:uid="{00000000-0005-0000-0000-0000B8640000}"/>
    <cellStyle name="Normal 3 6 5 2 2 2" xfId="25775" xr:uid="{00000000-0005-0000-0000-0000B9640000}"/>
    <cellStyle name="Normal 3 6 5 2 2 2 2" xfId="25776" xr:uid="{00000000-0005-0000-0000-0000BA640000}"/>
    <cellStyle name="Normal 3 6 5 2 2 2 3" xfId="25777" xr:uid="{00000000-0005-0000-0000-0000BB640000}"/>
    <cellStyle name="Normal 3 6 5 2 2 3" xfId="25778" xr:uid="{00000000-0005-0000-0000-0000BC640000}"/>
    <cellStyle name="Normal 3 6 5 2 2 4" xfId="25779" xr:uid="{00000000-0005-0000-0000-0000BD640000}"/>
    <cellStyle name="Normal 3 6 5 2 3" xfId="25780" xr:uid="{00000000-0005-0000-0000-0000BE640000}"/>
    <cellStyle name="Normal 3 6 5 2 3 2" xfId="25781" xr:uid="{00000000-0005-0000-0000-0000BF640000}"/>
    <cellStyle name="Normal 3 6 5 2 3 2 2" xfId="25782" xr:uid="{00000000-0005-0000-0000-0000C0640000}"/>
    <cellStyle name="Normal 3 6 5 2 3 2 3" xfId="25783" xr:uid="{00000000-0005-0000-0000-0000C1640000}"/>
    <cellStyle name="Normal 3 6 5 2 3 3" xfId="25784" xr:uid="{00000000-0005-0000-0000-0000C2640000}"/>
    <cellStyle name="Normal 3 6 5 2 3 4" xfId="25785" xr:uid="{00000000-0005-0000-0000-0000C3640000}"/>
    <cellStyle name="Normal 3 6 5 2 4" xfId="25786" xr:uid="{00000000-0005-0000-0000-0000C4640000}"/>
    <cellStyle name="Normal 3 6 5 2 4 2" xfId="25787" xr:uid="{00000000-0005-0000-0000-0000C5640000}"/>
    <cellStyle name="Normal 3 6 5 2 4 2 2" xfId="25788" xr:uid="{00000000-0005-0000-0000-0000C6640000}"/>
    <cellStyle name="Normal 3 6 5 2 4 2 3" xfId="25789" xr:uid="{00000000-0005-0000-0000-0000C7640000}"/>
    <cellStyle name="Normal 3 6 5 2 4 3" xfId="25790" xr:uid="{00000000-0005-0000-0000-0000C8640000}"/>
    <cellStyle name="Normal 3 6 5 2 4 4" xfId="25791" xr:uid="{00000000-0005-0000-0000-0000C9640000}"/>
    <cellStyle name="Normal 3 6 5 2 5" xfId="25792" xr:uid="{00000000-0005-0000-0000-0000CA640000}"/>
    <cellStyle name="Normal 3 6 5 2 5 2" xfId="25793" xr:uid="{00000000-0005-0000-0000-0000CB640000}"/>
    <cellStyle name="Normal 3 6 5 2 5 2 2" xfId="25794" xr:uid="{00000000-0005-0000-0000-0000CC640000}"/>
    <cellStyle name="Normal 3 6 5 2 5 2 3" xfId="25795" xr:uid="{00000000-0005-0000-0000-0000CD640000}"/>
    <cellStyle name="Normal 3 6 5 2 5 3" xfId="25796" xr:uid="{00000000-0005-0000-0000-0000CE640000}"/>
    <cellStyle name="Normal 3 6 5 2 5 4" xfId="25797" xr:uid="{00000000-0005-0000-0000-0000CF640000}"/>
    <cellStyle name="Normal 3 6 5 2 6" xfId="25798" xr:uid="{00000000-0005-0000-0000-0000D0640000}"/>
    <cellStyle name="Normal 3 6 5 2 6 2" xfId="25799" xr:uid="{00000000-0005-0000-0000-0000D1640000}"/>
    <cellStyle name="Normal 3 6 5 2 6 3" xfId="25800" xr:uid="{00000000-0005-0000-0000-0000D2640000}"/>
    <cellStyle name="Normal 3 6 5 2 7" xfId="25801" xr:uid="{00000000-0005-0000-0000-0000D3640000}"/>
    <cellStyle name="Normal 3 6 5 2 7 2" xfId="25802" xr:uid="{00000000-0005-0000-0000-0000D4640000}"/>
    <cellStyle name="Normal 3 6 5 2 7 3" xfId="25803" xr:uid="{00000000-0005-0000-0000-0000D5640000}"/>
    <cellStyle name="Normal 3 6 5 2 8" xfId="25804" xr:uid="{00000000-0005-0000-0000-0000D6640000}"/>
    <cellStyle name="Normal 3 6 5 2 9" xfId="25805" xr:uid="{00000000-0005-0000-0000-0000D7640000}"/>
    <cellStyle name="Normal 3 6 5 3" xfId="25806" xr:uid="{00000000-0005-0000-0000-0000D8640000}"/>
    <cellStyle name="Normal 3 6 5 3 2" xfId="25807" xr:uid="{00000000-0005-0000-0000-0000D9640000}"/>
    <cellStyle name="Normal 3 6 5 3 2 2" xfId="25808" xr:uid="{00000000-0005-0000-0000-0000DA640000}"/>
    <cellStyle name="Normal 3 6 5 3 2 2 2" xfId="25809" xr:uid="{00000000-0005-0000-0000-0000DB640000}"/>
    <cellStyle name="Normal 3 6 5 3 2 2 3" xfId="25810" xr:uid="{00000000-0005-0000-0000-0000DC640000}"/>
    <cellStyle name="Normal 3 6 5 3 2 3" xfId="25811" xr:uid="{00000000-0005-0000-0000-0000DD640000}"/>
    <cellStyle name="Normal 3 6 5 3 2 4" xfId="25812" xr:uid="{00000000-0005-0000-0000-0000DE640000}"/>
    <cellStyle name="Normal 3 6 5 3 3" xfId="25813" xr:uid="{00000000-0005-0000-0000-0000DF640000}"/>
    <cellStyle name="Normal 3 6 5 3 3 2" xfId="25814" xr:uid="{00000000-0005-0000-0000-0000E0640000}"/>
    <cellStyle name="Normal 3 6 5 3 3 2 2" xfId="25815" xr:uid="{00000000-0005-0000-0000-0000E1640000}"/>
    <cellStyle name="Normal 3 6 5 3 3 2 3" xfId="25816" xr:uid="{00000000-0005-0000-0000-0000E2640000}"/>
    <cellStyle name="Normal 3 6 5 3 3 3" xfId="25817" xr:uid="{00000000-0005-0000-0000-0000E3640000}"/>
    <cellStyle name="Normal 3 6 5 3 3 4" xfId="25818" xr:uid="{00000000-0005-0000-0000-0000E4640000}"/>
    <cellStyle name="Normal 3 6 5 3 4" xfId="25819" xr:uid="{00000000-0005-0000-0000-0000E5640000}"/>
    <cellStyle name="Normal 3 6 5 3 4 2" xfId="25820" xr:uid="{00000000-0005-0000-0000-0000E6640000}"/>
    <cellStyle name="Normal 3 6 5 3 4 2 2" xfId="25821" xr:uid="{00000000-0005-0000-0000-0000E7640000}"/>
    <cellStyle name="Normal 3 6 5 3 4 2 3" xfId="25822" xr:uid="{00000000-0005-0000-0000-0000E8640000}"/>
    <cellStyle name="Normal 3 6 5 3 4 3" xfId="25823" xr:uid="{00000000-0005-0000-0000-0000E9640000}"/>
    <cellStyle name="Normal 3 6 5 3 4 4" xfId="25824" xr:uid="{00000000-0005-0000-0000-0000EA640000}"/>
    <cellStyle name="Normal 3 6 5 3 5" xfId="25825" xr:uid="{00000000-0005-0000-0000-0000EB640000}"/>
    <cellStyle name="Normal 3 6 5 3 5 2" xfId="25826" xr:uid="{00000000-0005-0000-0000-0000EC640000}"/>
    <cellStyle name="Normal 3 6 5 3 5 3" xfId="25827" xr:uid="{00000000-0005-0000-0000-0000ED640000}"/>
    <cellStyle name="Normal 3 6 5 3 6" xfId="25828" xr:uid="{00000000-0005-0000-0000-0000EE640000}"/>
    <cellStyle name="Normal 3 6 5 3 6 2" xfId="25829" xr:uid="{00000000-0005-0000-0000-0000EF640000}"/>
    <cellStyle name="Normal 3 6 5 3 6 3" xfId="25830" xr:uid="{00000000-0005-0000-0000-0000F0640000}"/>
    <cellStyle name="Normal 3 6 5 3 7" xfId="25831" xr:uid="{00000000-0005-0000-0000-0000F1640000}"/>
    <cellStyle name="Normal 3 6 5 3 8" xfId="25832" xr:uid="{00000000-0005-0000-0000-0000F2640000}"/>
    <cellStyle name="Normal 3 6 5 3 9" xfId="25833" xr:uid="{00000000-0005-0000-0000-0000F3640000}"/>
    <cellStyle name="Normal 3 6 5 4" xfId="25834" xr:uid="{00000000-0005-0000-0000-0000F4640000}"/>
    <cellStyle name="Normal 3 6 5 4 2" xfId="25835" xr:uid="{00000000-0005-0000-0000-0000F5640000}"/>
    <cellStyle name="Normal 3 6 5 4 2 2" xfId="25836" xr:uid="{00000000-0005-0000-0000-0000F6640000}"/>
    <cellStyle name="Normal 3 6 5 4 2 3" xfId="25837" xr:uid="{00000000-0005-0000-0000-0000F7640000}"/>
    <cellStyle name="Normal 3 6 5 4 3" xfId="25838" xr:uid="{00000000-0005-0000-0000-0000F8640000}"/>
    <cellStyle name="Normal 3 6 5 4 4" xfId="25839" xr:uid="{00000000-0005-0000-0000-0000F9640000}"/>
    <cellStyle name="Normal 3 6 5 5" xfId="25840" xr:uid="{00000000-0005-0000-0000-0000FA640000}"/>
    <cellStyle name="Normal 3 6 5 5 2" xfId="25841" xr:uid="{00000000-0005-0000-0000-0000FB640000}"/>
    <cellStyle name="Normal 3 6 5 5 2 2" xfId="25842" xr:uid="{00000000-0005-0000-0000-0000FC640000}"/>
    <cellStyle name="Normal 3 6 5 5 2 3" xfId="25843" xr:uid="{00000000-0005-0000-0000-0000FD640000}"/>
    <cellStyle name="Normal 3 6 5 5 3" xfId="25844" xr:uid="{00000000-0005-0000-0000-0000FE640000}"/>
    <cellStyle name="Normal 3 6 5 5 4" xfId="25845" xr:uid="{00000000-0005-0000-0000-0000FF640000}"/>
    <cellStyle name="Normal 3 6 5 6" xfId="25846" xr:uid="{00000000-0005-0000-0000-000000650000}"/>
    <cellStyle name="Normal 3 6 5 6 2" xfId="25847" xr:uid="{00000000-0005-0000-0000-000001650000}"/>
    <cellStyle name="Normal 3 6 5 6 2 2" xfId="25848" xr:uid="{00000000-0005-0000-0000-000002650000}"/>
    <cellStyle name="Normal 3 6 5 6 2 3" xfId="25849" xr:uid="{00000000-0005-0000-0000-000003650000}"/>
    <cellStyle name="Normal 3 6 5 6 3" xfId="25850" xr:uid="{00000000-0005-0000-0000-000004650000}"/>
    <cellStyle name="Normal 3 6 5 6 4" xfId="25851" xr:uid="{00000000-0005-0000-0000-000005650000}"/>
    <cellStyle name="Normal 3 6 5 7" xfId="25852" xr:uid="{00000000-0005-0000-0000-000006650000}"/>
    <cellStyle name="Normal 3 6 5 7 2" xfId="25853" xr:uid="{00000000-0005-0000-0000-000007650000}"/>
    <cellStyle name="Normal 3 6 5 7 3" xfId="25854" xr:uid="{00000000-0005-0000-0000-000008650000}"/>
    <cellStyle name="Normal 3 6 5 8" xfId="25855" xr:uid="{00000000-0005-0000-0000-000009650000}"/>
    <cellStyle name="Normal 3 6 5 8 2" xfId="25856" xr:uid="{00000000-0005-0000-0000-00000A650000}"/>
    <cellStyle name="Normal 3 6 5 8 3" xfId="25857" xr:uid="{00000000-0005-0000-0000-00000B650000}"/>
    <cellStyle name="Normal 3 6 5 9" xfId="25858" xr:uid="{00000000-0005-0000-0000-00000C650000}"/>
    <cellStyle name="Normal 3 6 6" xfId="25859" xr:uid="{00000000-0005-0000-0000-00000D650000}"/>
    <cellStyle name="Normal 3 6 6 10" xfId="25860" xr:uid="{00000000-0005-0000-0000-00000E650000}"/>
    <cellStyle name="Normal 3 6 6 2" xfId="25861" xr:uid="{00000000-0005-0000-0000-00000F650000}"/>
    <cellStyle name="Normal 3 6 6 2 2" xfId="25862" xr:uid="{00000000-0005-0000-0000-000010650000}"/>
    <cellStyle name="Normal 3 6 6 2 2 2" xfId="25863" xr:uid="{00000000-0005-0000-0000-000011650000}"/>
    <cellStyle name="Normal 3 6 6 2 2 3" xfId="25864" xr:uid="{00000000-0005-0000-0000-000012650000}"/>
    <cellStyle name="Normal 3 6 6 2 3" xfId="25865" xr:uid="{00000000-0005-0000-0000-000013650000}"/>
    <cellStyle name="Normal 3 6 6 2 4" xfId="25866" xr:uid="{00000000-0005-0000-0000-000014650000}"/>
    <cellStyle name="Normal 3 6 6 3" xfId="25867" xr:uid="{00000000-0005-0000-0000-000015650000}"/>
    <cellStyle name="Normal 3 6 6 3 2" xfId="25868" xr:uid="{00000000-0005-0000-0000-000016650000}"/>
    <cellStyle name="Normal 3 6 6 3 2 2" xfId="25869" xr:uid="{00000000-0005-0000-0000-000017650000}"/>
    <cellStyle name="Normal 3 6 6 3 2 3" xfId="25870" xr:uid="{00000000-0005-0000-0000-000018650000}"/>
    <cellStyle name="Normal 3 6 6 3 3" xfId="25871" xr:uid="{00000000-0005-0000-0000-000019650000}"/>
    <cellStyle name="Normal 3 6 6 3 4" xfId="25872" xr:uid="{00000000-0005-0000-0000-00001A650000}"/>
    <cellStyle name="Normal 3 6 6 4" xfId="25873" xr:uid="{00000000-0005-0000-0000-00001B650000}"/>
    <cellStyle name="Normal 3 6 6 4 2" xfId="25874" xr:uid="{00000000-0005-0000-0000-00001C650000}"/>
    <cellStyle name="Normal 3 6 6 4 2 2" xfId="25875" xr:uid="{00000000-0005-0000-0000-00001D650000}"/>
    <cellStyle name="Normal 3 6 6 4 2 3" xfId="25876" xr:uid="{00000000-0005-0000-0000-00001E650000}"/>
    <cellStyle name="Normal 3 6 6 4 3" xfId="25877" xr:uid="{00000000-0005-0000-0000-00001F650000}"/>
    <cellStyle name="Normal 3 6 6 4 4" xfId="25878" xr:uid="{00000000-0005-0000-0000-000020650000}"/>
    <cellStyle name="Normal 3 6 6 5" xfId="25879" xr:uid="{00000000-0005-0000-0000-000021650000}"/>
    <cellStyle name="Normal 3 6 6 5 2" xfId="25880" xr:uid="{00000000-0005-0000-0000-000022650000}"/>
    <cellStyle name="Normal 3 6 6 5 2 2" xfId="25881" xr:uid="{00000000-0005-0000-0000-000023650000}"/>
    <cellStyle name="Normal 3 6 6 5 2 3" xfId="25882" xr:uid="{00000000-0005-0000-0000-000024650000}"/>
    <cellStyle name="Normal 3 6 6 5 3" xfId="25883" xr:uid="{00000000-0005-0000-0000-000025650000}"/>
    <cellStyle name="Normal 3 6 6 5 4" xfId="25884" xr:uid="{00000000-0005-0000-0000-000026650000}"/>
    <cellStyle name="Normal 3 6 6 6" xfId="25885" xr:uid="{00000000-0005-0000-0000-000027650000}"/>
    <cellStyle name="Normal 3 6 6 6 2" xfId="25886" xr:uid="{00000000-0005-0000-0000-000028650000}"/>
    <cellStyle name="Normal 3 6 6 6 3" xfId="25887" xr:uid="{00000000-0005-0000-0000-000029650000}"/>
    <cellStyle name="Normal 3 6 6 7" xfId="25888" xr:uid="{00000000-0005-0000-0000-00002A650000}"/>
    <cellStyle name="Normal 3 6 6 7 2" xfId="25889" xr:uid="{00000000-0005-0000-0000-00002B650000}"/>
    <cellStyle name="Normal 3 6 6 7 3" xfId="25890" xr:uid="{00000000-0005-0000-0000-00002C650000}"/>
    <cellStyle name="Normal 3 6 6 8" xfId="25891" xr:uid="{00000000-0005-0000-0000-00002D650000}"/>
    <cellStyle name="Normal 3 6 6 9" xfId="25892" xr:uid="{00000000-0005-0000-0000-00002E650000}"/>
    <cellStyle name="Normal 3 6 7" xfId="25893" xr:uid="{00000000-0005-0000-0000-00002F650000}"/>
    <cellStyle name="Normal 3 6 7 2" xfId="25894" xr:uid="{00000000-0005-0000-0000-000030650000}"/>
    <cellStyle name="Normal 3 6 7 2 2" xfId="25895" xr:uid="{00000000-0005-0000-0000-000031650000}"/>
    <cellStyle name="Normal 3 6 7 2 2 2" xfId="25896" xr:uid="{00000000-0005-0000-0000-000032650000}"/>
    <cellStyle name="Normal 3 6 7 2 2 3" xfId="25897" xr:uid="{00000000-0005-0000-0000-000033650000}"/>
    <cellStyle name="Normal 3 6 7 2 3" xfId="25898" xr:uid="{00000000-0005-0000-0000-000034650000}"/>
    <cellStyle name="Normal 3 6 7 2 4" xfId="25899" xr:uid="{00000000-0005-0000-0000-000035650000}"/>
    <cellStyle name="Normal 3 6 7 3" xfId="25900" xr:uid="{00000000-0005-0000-0000-000036650000}"/>
    <cellStyle name="Normal 3 6 7 3 2" xfId="25901" xr:uid="{00000000-0005-0000-0000-000037650000}"/>
    <cellStyle name="Normal 3 6 7 3 2 2" xfId="25902" xr:uid="{00000000-0005-0000-0000-000038650000}"/>
    <cellStyle name="Normal 3 6 7 3 2 3" xfId="25903" xr:uid="{00000000-0005-0000-0000-000039650000}"/>
    <cellStyle name="Normal 3 6 7 3 3" xfId="25904" xr:uid="{00000000-0005-0000-0000-00003A650000}"/>
    <cellStyle name="Normal 3 6 7 3 4" xfId="25905" xr:uid="{00000000-0005-0000-0000-00003B650000}"/>
    <cellStyle name="Normal 3 6 7 4" xfId="25906" xr:uid="{00000000-0005-0000-0000-00003C650000}"/>
    <cellStyle name="Normal 3 6 7 4 2" xfId="25907" xr:uid="{00000000-0005-0000-0000-00003D650000}"/>
    <cellStyle name="Normal 3 6 7 4 2 2" xfId="25908" xr:uid="{00000000-0005-0000-0000-00003E650000}"/>
    <cellStyle name="Normal 3 6 7 4 2 3" xfId="25909" xr:uid="{00000000-0005-0000-0000-00003F650000}"/>
    <cellStyle name="Normal 3 6 7 4 3" xfId="25910" xr:uid="{00000000-0005-0000-0000-000040650000}"/>
    <cellStyle name="Normal 3 6 7 4 4" xfId="25911" xr:uid="{00000000-0005-0000-0000-000041650000}"/>
    <cellStyle name="Normal 3 6 7 5" xfId="25912" xr:uid="{00000000-0005-0000-0000-000042650000}"/>
    <cellStyle name="Normal 3 6 7 5 2" xfId="25913" xr:uid="{00000000-0005-0000-0000-000043650000}"/>
    <cellStyle name="Normal 3 6 7 5 3" xfId="25914" xr:uid="{00000000-0005-0000-0000-000044650000}"/>
    <cellStyle name="Normal 3 6 7 6" xfId="25915" xr:uid="{00000000-0005-0000-0000-000045650000}"/>
    <cellStyle name="Normal 3 6 7 6 2" xfId="25916" xr:uid="{00000000-0005-0000-0000-000046650000}"/>
    <cellStyle name="Normal 3 6 7 6 3" xfId="25917" xr:uid="{00000000-0005-0000-0000-000047650000}"/>
    <cellStyle name="Normal 3 6 7 7" xfId="25918" xr:uid="{00000000-0005-0000-0000-000048650000}"/>
    <cellStyle name="Normal 3 6 7 8" xfId="25919" xr:uid="{00000000-0005-0000-0000-000049650000}"/>
    <cellStyle name="Normal 3 6 7 9" xfId="25920" xr:uid="{00000000-0005-0000-0000-00004A650000}"/>
    <cellStyle name="Normal 3 6 8" xfId="25921" xr:uid="{00000000-0005-0000-0000-00004B650000}"/>
    <cellStyle name="Normal 3 6 8 2" xfId="25922" xr:uid="{00000000-0005-0000-0000-00004C650000}"/>
    <cellStyle name="Normal 3 6 8 2 2" xfId="25923" xr:uid="{00000000-0005-0000-0000-00004D650000}"/>
    <cellStyle name="Normal 3 6 8 2 3" xfId="25924" xr:uid="{00000000-0005-0000-0000-00004E650000}"/>
    <cellStyle name="Normal 3 6 8 3" xfId="25925" xr:uid="{00000000-0005-0000-0000-00004F650000}"/>
    <cellStyle name="Normal 3 6 8 4" xfId="25926" xr:uid="{00000000-0005-0000-0000-000050650000}"/>
    <cellStyle name="Normal 3 6 9" xfId="25927" xr:uid="{00000000-0005-0000-0000-000051650000}"/>
    <cellStyle name="Normal 3 6 9 2" xfId="25928" xr:uid="{00000000-0005-0000-0000-000052650000}"/>
    <cellStyle name="Normal 3 6 9 2 2" xfId="25929" xr:uid="{00000000-0005-0000-0000-000053650000}"/>
    <cellStyle name="Normal 3 6 9 2 3" xfId="25930" xr:uid="{00000000-0005-0000-0000-000054650000}"/>
    <cellStyle name="Normal 3 6 9 3" xfId="25931" xr:uid="{00000000-0005-0000-0000-000055650000}"/>
    <cellStyle name="Normal 3 6 9 4" xfId="25932" xr:uid="{00000000-0005-0000-0000-000056650000}"/>
    <cellStyle name="Normal 3 7" xfId="25933" xr:uid="{00000000-0005-0000-0000-000057650000}"/>
    <cellStyle name="Normal 3 7 10" xfId="25934" xr:uid="{00000000-0005-0000-0000-000058650000}"/>
    <cellStyle name="Normal 3 7 10 2" xfId="25935" xr:uid="{00000000-0005-0000-0000-000059650000}"/>
    <cellStyle name="Normal 3 7 10 3" xfId="25936" xr:uid="{00000000-0005-0000-0000-00005A650000}"/>
    <cellStyle name="Normal 3 7 11" xfId="25937" xr:uid="{00000000-0005-0000-0000-00005B650000}"/>
    <cellStyle name="Normal 3 7 11 2" xfId="25938" xr:uid="{00000000-0005-0000-0000-00005C650000}"/>
    <cellStyle name="Normal 3 7 11 3" xfId="25939" xr:uid="{00000000-0005-0000-0000-00005D650000}"/>
    <cellStyle name="Normal 3 7 12" xfId="25940" xr:uid="{00000000-0005-0000-0000-00005E650000}"/>
    <cellStyle name="Normal 3 7 13" xfId="25941" xr:uid="{00000000-0005-0000-0000-00005F650000}"/>
    <cellStyle name="Normal 3 7 14" xfId="25942" xr:uid="{00000000-0005-0000-0000-000060650000}"/>
    <cellStyle name="Normal 3 7 15" xfId="25943" xr:uid="{00000000-0005-0000-0000-000061650000}"/>
    <cellStyle name="Normal 3 7 2" xfId="25944" xr:uid="{00000000-0005-0000-0000-000062650000}"/>
    <cellStyle name="Normal 3 7 2 10" xfId="25945" xr:uid="{00000000-0005-0000-0000-000063650000}"/>
    <cellStyle name="Normal 3 7 2 10 2" xfId="25946" xr:uid="{00000000-0005-0000-0000-000064650000}"/>
    <cellStyle name="Normal 3 7 2 10 3" xfId="25947" xr:uid="{00000000-0005-0000-0000-000065650000}"/>
    <cellStyle name="Normal 3 7 2 11" xfId="25948" xr:uid="{00000000-0005-0000-0000-000066650000}"/>
    <cellStyle name="Normal 3 7 2 12" xfId="25949" xr:uid="{00000000-0005-0000-0000-000067650000}"/>
    <cellStyle name="Normal 3 7 2 13" xfId="25950" xr:uid="{00000000-0005-0000-0000-000068650000}"/>
    <cellStyle name="Normal 3 7 2 2" xfId="25951" xr:uid="{00000000-0005-0000-0000-000069650000}"/>
    <cellStyle name="Normal 3 7 2 2 10" xfId="25952" xr:uid="{00000000-0005-0000-0000-00006A650000}"/>
    <cellStyle name="Normal 3 7 2 2 11" xfId="25953" xr:uid="{00000000-0005-0000-0000-00006B650000}"/>
    <cellStyle name="Normal 3 7 2 2 2" xfId="25954" xr:uid="{00000000-0005-0000-0000-00006C650000}"/>
    <cellStyle name="Normal 3 7 2 2 2 10" xfId="25955" xr:uid="{00000000-0005-0000-0000-00006D650000}"/>
    <cellStyle name="Normal 3 7 2 2 2 2" xfId="25956" xr:uid="{00000000-0005-0000-0000-00006E650000}"/>
    <cellStyle name="Normal 3 7 2 2 2 2 2" xfId="25957" xr:uid="{00000000-0005-0000-0000-00006F650000}"/>
    <cellStyle name="Normal 3 7 2 2 2 2 2 2" xfId="25958" xr:uid="{00000000-0005-0000-0000-000070650000}"/>
    <cellStyle name="Normal 3 7 2 2 2 2 2 3" xfId="25959" xr:uid="{00000000-0005-0000-0000-000071650000}"/>
    <cellStyle name="Normal 3 7 2 2 2 2 3" xfId="25960" xr:uid="{00000000-0005-0000-0000-000072650000}"/>
    <cellStyle name="Normal 3 7 2 2 2 2 4" xfId="25961" xr:uid="{00000000-0005-0000-0000-000073650000}"/>
    <cellStyle name="Normal 3 7 2 2 2 3" xfId="25962" xr:uid="{00000000-0005-0000-0000-000074650000}"/>
    <cellStyle name="Normal 3 7 2 2 2 3 2" xfId="25963" xr:uid="{00000000-0005-0000-0000-000075650000}"/>
    <cellStyle name="Normal 3 7 2 2 2 3 2 2" xfId="25964" xr:uid="{00000000-0005-0000-0000-000076650000}"/>
    <cellStyle name="Normal 3 7 2 2 2 3 2 3" xfId="25965" xr:uid="{00000000-0005-0000-0000-000077650000}"/>
    <cellStyle name="Normal 3 7 2 2 2 3 3" xfId="25966" xr:uid="{00000000-0005-0000-0000-000078650000}"/>
    <cellStyle name="Normal 3 7 2 2 2 3 4" xfId="25967" xr:uid="{00000000-0005-0000-0000-000079650000}"/>
    <cellStyle name="Normal 3 7 2 2 2 4" xfId="25968" xr:uid="{00000000-0005-0000-0000-00007A650000}"/>
    <cellStyle name="Normal 3 7 2 2 2 4 2" xfId="25969" xr:uid="{00000000-0005-0000-0000-00007B650000}"/>
    <cellStyle name="Normal 3 7 2 2 2 4 2 2" xfId="25970" xr:uid="{00000000-0005-0000-0000-00007C650000}"/>
    <cellStyle name="Normal 3 7 2 2 2 4 2 3" xfId="25971" xr:uid="{00000000-0005-0000-0000-00007D650000}"/>
    <cellStyle name="Normal 3 7 2 2 2 4 3" xfId="25972" xr:uid="{00000000-0005-0000-0000-00007E650000}"/>
    <cellStyle name="Normal 3 7 2 2 2 4 4" xfId="25973" xr:uid="{00000000-0005-0000-0000-00007F650000}"/>
    <cellStyle name="Normal 3 7 2 2 2 5" xfId="25974" xr:uid="{00000000-0005-0000-0000-000080650000}"/>
    <cellStyle name="Normal 3 7 2 2 2 5 2" xfId="25975" xr:uid="{00000000-0005-0000-0000-000081650000}"/>
    <cellStyle name="Normal 3 7 2 2 2 5 2 2" xfId="25976" xr:uid="{00000000-0005-0000-0000-000082650000}"/>
    <cellStyle name="Normal 3 7 2 2 2 5 2 3" xfId="25977" xr:uid="{00000000-0005-0000-0000-000083650000}"/>
    <cellStyle name="Normal 3 7 2 2 2 5 3" xfId="25978" xr:uid="{00000000-0005-0000-0000-000084650000}"/>
    <cellStyle name="Normal 3 7 2 2 2 5 4" xfId="25979" xr:uid="{00000000-0005-0000-0000-000085650000}"/>
    <cellStyle name="Normal 3 7 2 2 2 6" xfId="25980" xr:uid="{00000000-0005-0000-0000-000086650000}"/>
    <cellStyle name="Normal 3 7 2 2 2 6 2" xfId="25981" xr:uid="{00000000-0005-0000-0000-000087650000}"/>
    <cellStyle name="Normal 3 7 2 2 2 6 3" xfId="25982" xr:uid="{00000000-0005-0000-0000-000088650000}"/>
    <cellStyle name="Normal 3 7 2 2 2 7" xfId="25983" xr:uid="{00000000-0005-0000-0000-000089650000}"/>
    <cellStyle name="Normal 3 7 2 2 2 7 2" xfId="25984" xr:uid="{00000000-0005-0000-0000-00008A650000}"/>
    <cellStyle name="Normal 3 7 2 2 2 7 3" xfId="25985" xr:uid="{00000000-0005-0000-0000-00008B650000}"/>
    <cellStyle name="Normal 3 7 2 2 2 8" xfId="25986" xr:uid="{00000000-0005-0000-0000-00008C650000}"/>
    <cellStyle name="Normal 3 7 2 2 2 9" xfId="25987" xr:uid="{00000000-0005-0000-0000-00008D650000}"/>
    <cellStyle name="Normal 3 7 2 2 3" xfId="25988" xr:uid="{00000000-0005-0000-0000-00008E650000}"/>
    <cellStyle name="Normal 3 7 2 2 3 2" xfId="25989" xr:uid="{00000000-0005-0000-0000-00008F650000}"/>
    <cellStyle name="Normal 3 7 2 2 3 2 2" xfId="25990" xr:uid="{00000000-0005-0000-0000-000090650000}"/>
    <cellStyle name="Normal 3 7 2 2 3 2 2 2" xfId="25991" xr:uid="{00000000-0005-0000-0000-000091650000}"/>
    <cellStyle name="Normal 3 7 2 2 3 2 2 3" xfId="25992" xr:uid="{00000000-0005-0000-0000-000092650000}"/>
    <cellStyle name="Normal 3 7 2 2 3 2 3" xfId="25993" xr:uid="{00000000-0005-0000-0000-000093650000}"/>
    <cellStyle name="Normal 3 7 2 2 3 2 4" xfId="25994" xr:uid="{00000000-0005-0000-0000-000094650000}"/>
    <cellStyle name="Normal 3 7 2 2 3 3" xfId="25995" xr:uid="{00000000-0005-0000-0000-000095650000}"/>
    <cellStyle name="Normal 3 7 2 2 3 3 2" xfId="25996" xr:uid="{00000000-0005-0000-0000-000096650000}"/>
    <cellStyle name="Normal 3 7 2 2 3 3 2 2" xfId="25997" xr:uid="{00000000-0005-0000-0000-000097650000}"/>
    <cellStyle name="Normal 3 7 2 2 3 3 2 3" xfId="25998" xr:uid="{00000000-0005-0000-0000-000098650000}"/>
    <cellStyle name="Normal 3 7 2 2 3 3 3" xfId="25999" xr:uid="{00000000-0005-0000-0000-000099650000}"/>
    <cellStyle name="Normal 3 7 2 2 3 3 4" xfId="26000" xr:uid="{00000000-0005-0000-0000-00009A650000}"/>
    <cellStyle name="Normal 3 7 2 2 3 4" xfId="26001" xr:uid="{00000000-0005-0000-0000-00009B650000}"/>
    <cellStyle name="Normal 3 7 2 2 3 4 2" xfId="26002" xr:uid="{00000000-0005-0000-0000-00009C650000}"/>
    <cellStyle name="Normal 3 7 2 2 3 4 2 2" xfId="26003" xr:uid="{00000000-0005-0000-0000-00009D650000}"/>
    <cellStyle name="Normal 3 7 2 2 3 4 2 3" xfId="26004" xr:uid="{00000000-0005-0000-0000-00009E650000}"/>
    <cellStyle name="Normal 3 7 2 2 3 4 3" xfId="26005" xr:uid="{00000000-0005-0000-0000-00009F650000}"/>
    <cellStyle name="Normal 3 7 2 2 3 4 4" xfId="26006" xr:uid="{00000000-0005-0000-0000-0000A0650000}"/>
    <cellStyle name="Normal 3 7 2 2 3 5" xfId="26007" xr:uid="{00000000-0005-0000-0000-0000A1650000}"/>
    <cellStyle name="Normal 3 7 2 2 3 5 2" xfId="26008" xr:uid="{00000000-0005-0000-0000-0000A2650000}"/>
    <cellStyle name="Normal 3 7 2 2 3 5 3" xfId="26009" xr:uid="{00000000-0005-0000-0000-0000A3650000}"/>
    <cellStyle name="Normal 3 7 2 2 3 6" xfId="26010" xr:uid="{00000000-0005-0000-0000-0000A4650000}"/>
    <cellStyle name="Normal 3 7 2 2 3 6 2" xfId="26011" xr:uid="{00000000-0005-0000-0000-0000A5650000}"/>
    <cellStyle name="Normal 3 7 2 2 3 6 3" xfId="26012" xr:uid="{00000000-0005-0000-0000-0000A6650000}"/>
    <cellStyle name="Normal 3 7 2 2 3 7" xfId="26013" xr:uid="{00000000-0005-0000-0000-0000A7650000}"/>
    <cellStyle name="Normal 3 7 2 2 3 8" xfId="26014" xr:uid="{00000000-0005-0000-0000-0000A8650000}"/>
    <cellStyle name="Normal 3 7 2 2 3 9" xfId="26015" xr:uid="{00000000-0005-0000-0000-0000A9650000}"/>
    <cellStyle name="Normal 3 7 2 2 4" xfId="26016" xr:uid="{00000000-0005-0000-0000-0000AA650000}"/>
    <cellStyle name="Normal 3 7 2 2 4 2" xfId="26017" xr:uid="{00000000-0005-0000-0000-0000AB650000}"/>
    <cellStyle name="Normal 3 7 2 2 4 2 2" xfId="26018" xr:uid="{00000000-0005-0000-0000-0000AC650000}"/>
    <cellStyle name="Normal 3 7 2 2 4 2 3" xfId="26019" xr:uid="{00000000-0005-0000-0000-0000AD650000}"/>
    <cellStyle name="Normal 3 7 2 2 4 3" xfId="26020" xr:uid="{00000000-0005-0000-0000-0000AE650000}"/>
    <cellStyle name="Normal 3 7 2 2 4 4" xfId="26021" xr:uid="{00000000-0005-0000-0000-0000AF650000}"/>
    <cellStyle name="Normal 3 7 2 2 5" xfId="26022" xr:uid="{00000000-0005-0000-0000-0000B0650000}"/>
    <cellStyle name="Normal 3 7 2 2 5 2" xfId="26023" xr:uid="{00000000-0005-0000-0000-0000B1650000}"/>
    <cellStyle name="Normal 3 7 2 2 5 2 2" xfId="26024" xr:uid="{00000000-0005-0000-0000-0000B2650000}"/>
    <cellStyle name="Normal 3 7 2 2 5 2 3" xfId="26025" xr:uid="{00000000-0005-0000-0000-0000B3650000}"/>
    <cellStyle name="Normal 3 7 2 2 5 3" xfId="26026" xr:uid="{00000000-0005-0000-0000-0000B4650000}"/>
    <cellStyle name="Normal 3 7 2 2 5 4" xfId="26027" xr:uid="{00000000-0005-0000-0000-0000B5650000}"/>
    <cellStyle name="Normal 3 7 2 2 6" xfId="26028" xr:uid="{00000000-0005-0000-0000-0000B6650000}"/>
    <cellStyle name="Normal 3 7 2 2 6 2" xfId="26029" xr:uid="{00000000-0005-0000-0000-0000B7650000}"/>
    <cellStyle name="Normal 3 7 2 2 6 2 2" xfId="26030" xr:uid="{00000000-0005-0000-0000-0000B8650000}"/>
    <cellStyle name="Normal 3 7 2 2 6 2 3" xfId="26031" xr:uid="{00000000-0005-0000-0000-0000B9650000}"/>
    <cellStyle name="Normal 3 7 2 2 6 3" xfId="26032" xr:uid="{00000000-0005-0000-0000-0000BA650000}"/>
    <cellStyle name="Normal 3 7 2 2 6 4" xfId="26033" xr:uid="{00000000-0005-0000-0000-0000BB650000}"/>
    <cellStyle name="Normal 3 7 2 2 7" xfId="26034" xr:uid="{00000000-0005-0000-0000-0000BC650000}"/>
    <cellStyle name="Normal 3 7 2 2 7 2" xfId="26035" xr:uid="{00000000-0005-0000-0000-0000BD650000}"/>
    <cellStyle name="Normal 3 7 2 2 7 3" xfId="26036" xr:uid="{00000000-0005-0000-0000-0000BE650000}"/>
    <cellStyle name="Normal 3 7 2 2 8" xfId="26037" xr:uid="{00000000-0005-0000-0000-0000BF650000}"/>
    <cellStyle name="Normal 3 7 2 2 8 2" xfId="26038" xr:uid="{00000000-0005-0000-0000-0000C0650000}"/>
    <cellStyle name="Normal 3 7 2 2 8 3" xfId="26039" xr:uid="{00000000-0005-0000-0000-0000C1650000}"/>
    <cellStyle name="Normal 3 7 2 2 9" xfId="26040" xr:uid="{00000000-0005-0000-0000-0000C2650000}"/>
    <cellStyle name="Normal 3 7 2 3" xfId="26041" xr:uid="{00000000-0005-0000-0000-0000C3650000}"/>
    <cellStyle name="Normal 3 7 2 3 10" xfId="26042" xr:uid="{00000000-0005-0000-0000-0000C4650000}"/>
    <cellStyle name="Normal 3 7 2 3 11" xfId="26043" xr:uid="{00000000-0005-0000-0000-0000C5650000}"/>
    <cellStyle name="Normal 3 7 2 3 2" xfId="26044" xr:uid="{00000000-0005-0000-0000-0000C6650000}"/>
    <cellStyle name="Normal 3 7 2 3 2 10" xfId="26045" xr:uid="{00000000-0005-0000-0000-0000C7650000}"/>
    <cellStyle name="Normal 3 7 2 3 2 2" xfId="26046" xr:uid="{00000000-0005-0000-0000-0000C8650000}"/>
    <cellStyle name="Normal 3 7 2 3 2 2 2" xfId="26047" xr:uid="{00000000-0005-0000-0000-0000C9650000}"/>
    <cellStyle name="Normal 3 7 2 3 2 2 2 2" xfId="26048" xr:uid="{00000000-0005-0000-0000-0000CA650000}"/>
    <cellStyle name="Normal 3 7 2 3 2 2 2 3" xfId="26049" xr:uid="{00000000-0005-0000-0000-0000CB650000}"/>
    <cellStyle name="Normal 3 7 2 3 2 2 3" xfId="26050" xr:uid="{00000000-0005-0000-0000-0000CC650000}"/>
    <cellStyle name="Normal 3 7 2 3 2 2 4" xfId="26051" xr:uid="{00000000-0005-0000-0000-0000CD650000}"/>
    <cellStyle name="Normal 3 7 2 3 2 3" xfId="26052" xr:uid="{00000000-0005-0000-0000-0000CE650000}"/>
    <cellStyle name="Normal 3 7 2 3 2 3 2" xfId="26053" xr:uid="{00000000-0005-0000-0000-0000CF650000}"/>
    <cellStyle name="Normal 3 7 2 3 2 3 2 2" xfId="26054" xr:uid="{00000000-0005-0000-0000-0000D0650000}"/>
    <cellStyle name="Normal 3 7 2 3 2 3 2 3" xfId="26055" xr:uid="{00000000-0005-0000-0000-0000D1650000}"/>
    <cellStyle name="Normal 3 7 2 3 2 3 3" xfId="26056" xr:uid="{00000000-0005-0000-0000-0000D2650000}"/>
    <cellStyle name="Normal 3 7 2 3 2 3 4" xfId="26057" xr:uid="{00000000-0005-0000-0000-0000D3650000}"/>
    <cellStyle name="Normal 3 7 2 3 2 4" xfId="26058" xr:uid="{00000000-0005-0000-0000-0000D4650000}"/>
    <cellStyle name="Normal 3 7 2 3 2 4 2" xfId="26059" xr:uid="{00000000-0005-0000-0000-0000D5650000}"/>
    <cellStyle name="Normal 3 7 2 3 2 4 2 2" xfId="26060" xr:uid="{00000000-0005-0000-0000-0000D6650000}"/>
    <cellStyle name="Normal 3 7 2 3 2 4 2 3" xfId="26061" xr:uid="{00000000-0005-0000-0000-0000D7650000}"/>
    <cellStyle name="Normal 3 7 2 3 2 4 3" xfId="26062" xr:uid="{00000000-0005-0000-0000-0000D8650000}"/>
    <cellStyle name="Normal 3 7 2 3 2 4 4" xfId="26063" xr:uid="{00000000-0005-0000-0000-0000D9650000}"/>
    <cellStyle name="Normal 3 7 2 3 2 5" xfId="26064" xr:uid="{00000000-0005-0000-0000-0000DA650000}"/>
    <cellStyle name="Normal 3 7 2 3 2 5 2" xfId="26065" xr:uid="{00000000-0005-0000-0000-0000DB650000}"/>
    <cellStyle name="Normal 3 7 2 3 2 5 2 2" xfId="26066" xr:uid="{00000000-0005-0000-0000-0000DC650000}"/>
    <cellStyle name="Normal 3 7 2 3 2 5 2 3" xfId="26067" xr:uid="{00000000-0005-0000-0000-0000DD650000}"/>
    <cellStyle name="Normal 3 7 2 3 2 5 3" xfId="26068" xr:uid="{00000000-0005-0000-0000-0000DE650000}"/>
    <cellStyle name="Normal 3 7 2 3 2 5 4" xfId="26069" xr:uid="{00000000-0005-0000-0000-0000DF650000}"/>
    <cellStyle name="Normal 3 7 2 3 2 6" xfId="26070" xr:uid="{00000000-0005-0000-0000-0000E0650000}"/>
    <cellStyle name="Normal 3 7 2 3 2 6 2" xfId="26071" xr:uid="{00000000-0005-0000-0000-0000E1650000}"/>
    <cellStyle name="Normal 3 7 2 3 2 6 3" xfId="26072" xr:uid="{00000000-0005-0000-0000-0000E2650000}"/>
    <cellStyle name="Normal 3 7 2 3 2 7" xfId="26073" xr:uid="{00000000-0005-0000-0000-0000E3650000}"/>
    <cellStyle name="Normal 3 7 2 3 2 7 2" xfId="26074" xr:uid="{00000000-0005-0000-0000-0000E4650000}"/>
    <cellStyle name="Normal 3 7 2 3 2 7 3" xfId="26075" xr:uid="{00000000-0005-0000-0000-0000E5650000}"/>
    <cellStyle name="Normal 3 7 2 3 2 8" xfId="26076" xr:uid="{00000000-0005-0000-0000-0000E6650000}"/>
    <cellStyle name="Normal 3 7 2 3 2 9" xfId="26077" xr:uid="{00000000-0005-0000-0000-0000E7650000}"/>
    <cellStyle name="Normal 3 7 2 3 3" xfId="26078" xr:uid="{00000000-0005-0000-0000-0000E8650000}"/>
    <cellStyle name="Normal 3 7 2 3 3 2" xfId="26079" xr:uid="{00000000-0005-0000-0000-0000E9650000}"/>
    <cellStyle name="Normal 3 7 2 3 3 2 2" xfId="26080" xr:uid="{00000000-0005-0000-0000-0000EA650000}"/>
    <cellStyle name="Normal 3 7 2 3 3 2 2 2" xfId="26081" xr:uid="{00000000-0005-0000-0000-0000EB650000}"/>
    <cellStyle name="Normal 3 7 2 3 3 2 2 3" xfId="26082" xr:uid="{00000000-0005-0000-0000-0000EC650000}"/>
    <cellStyle name="Normal 3 7 2 3 3 2 3" xfId="26083" xr:uid="{00000000-0005-0000-0000-0000ED650000}"/>
    <cellStyle name="Normal 3 7 2 3 3 2 4" xfId="26084" xr:uid="{00000000-0005-0000-0000-0000EE650000}"/>
    <cellStyle name="Normal 3 7 2 3 3 3" xfId="26085" xr:uid="{00000000-0005-0000-0000-0000EF650000}"/>
    <cellStyle name="Normal 3 7 2 3 3 3 2" xfId="26086" xr:uid="{00000000-0005-0000-0000-0000F0650000}"/>
    <cellStyle name="Normal 3 7 2 3 3 3 2 2" xfId="26087" xr:uid="{00000000-0005-0000-0000-0000F1650000}"/>
    <cellStyle name="Normal 3 7 2 3 3 3 2 3" xfId="26088" xr:uid="{00000000-0005-0000-0000-0000F2650000}"/>
    <cellStyle name="Normal 3 7 2 3 3 3 3" xfId="26089" xr:uid="{00000000-0005-0000-0000-0000F3650000}"/>
    <cellStyle name="Normal 3 7 2 3 3 3 4" xfId="26090" xr:uid="{00000000-0005-0000-0000-0000F4650000}"/>
    <cellStyle name="Normal 3 7 2 3 3 4" xfId="26091" xr:uid="{00000000-0005-0000-0000-0000F5650000}"/>
    <cellStyle name="Normal 3 7 2 3 3 4 2" xfId="26092" xr:uid="{00000000-0005-0000-0000-0000F6650000}"/>
    <cellStyle name="Normal 3 7 2 3 3 4 2 2" xfId="26093" xr:uid="{00000000-0005-0000-0000-0000F7650000}"/>
    <cellStyle name="Normal 3 7 2 3 3 4 2 3" xfId="26094" xr:uid="{00000000-0005-0000-0000-0000F8650000}"/>
    <cellStyle name="Normal 3 7 2 3 3 4 3" xfId="26095" xr:uid="{00000000-0005-0000-0000-0000F9650000}"/>
    <cellStyle name="Normal 3 7 2 3 3 4 4" xfId="26096" xr:uid="{00000000-0005-0000-0000-0000FA650000}"/>
    <cellStyle name="Normal 3 7 2 3 3 5" xfId="26097" xr:uid="{00000000-0005-0000-0000-0000FB650000}"/>
    <cellStyle name="Normal 3 7 2 3 3 5 2" xfId="26098" xr:uid="{00000000-0005-0000-0000-0000FC650000}"/>
    <cellStyle name="Normal 3 7 2 3 3 5 3" xfId="26099" xr:uid="{00000000-0005-0000-0000-0000FD650000}"/>
    <cellStyle name="Normal 3 7 2 3 3 6" xfId="26100" xr:uid="{00000000-0005-0000-0000-0000FE650000}"/>
    <cellStyle name="Normal 3 7 2 3 3 6 2" xfId="26101" xr:uid="{00000000-0005-0000-0000-0000FF650000}"/>
    <cellStyle name="Normal 3 7 2 3 3 6 3" xfId="26102" xr:uid="{00000000-0005-0000-0000-000000660000}"/>
    <cellStyle name="Normal 3 7 2 3 3 7" xfId="26103" xr:uid="{00000000-0005-0000-0000-000001660000}"/>
    <cellStyle name="Normal 3 7 2 3 3 8" xfId="26104" xr:uid="{00000000-0005-0000-0000-000002660000}"/>
    <cellStyle name="Normal 3 7 2 3 3 9" xfId="26105" xr:uid="{00000000-0005-0000-0000-000003660000}"/>
    <cellStyle name="Normal 3 7 2 3 4" xfId="26106" xr:uid="{00000000-0005-0000-0000-000004660000}"/>
    <cellStyle name="Normal 3 7 2 3 4 2" xfId="26107" xr:uid="{00000000-0005-0000-0000-000005660000}"/>
    <cellStyle name="Normal 3 7 2 3 4 2 2" xfId="26108" xr:uid="{00000000-0005-0000-0000-000006660000}"/>
    <cellStyle name="Normal 3 7 2 3 4 2 3" xfId="26109" xr:uid="{00000000-0005-0000-0000-000007660000}"/>
    <cellStyle name="Normal 3 7 2 3 4 3" xfId="26110" xr:uid="{00000000-0005-0000-0000-000008660000}"/>
    <cellStyle name="Normal 3 7 2 3 4 4" xfId="26111" xr:uid="{00000000-0005-0000-0000-000009660000}"/>
    <cellStyle name="Normal 3 7 2 3 5" xfId="26112" xr:uid="{00000000-0005-0000-0000-00000A660000}"/>
    <cellStyle name="Normal 3 7 2 3 5 2" xfId="26113" xr:uid="{00000000-0005-0000-0000-00000B660000}"/>
    <cellStyle name="Normal 3 7 2 3 5 2 2" xfId="26114" xr:uid="{00000000-0005-0000-0000-00000C660000}"/>
    <cellStyle name="Normal 3 7 2 3 5 2 3" xfId="26115" xr:uid="{00000000-0005-0000-0000-00000D660000}"/>
    <cellStyle name="Normal 3 7 2 3 5 3" xfId="26116" xr:uid="{00000000-0005-0000-0000-00000E660000}"/>
    <cellStyle name="Normal 3 7 2 3 5 4" xfId="26117" xr:uid="{00000000-0005-0000-0000-00000F660000}"/>
    <cellStyle name="Normal 3 7 2 3 6" xfId="26118" xr:uid="{00000000-0005-0000-0000-000010660000}"/>
    <cellStyle name="Normal 3 7 2 3 6 2" xfId="26119" xr:uid="{00000000-0005-0000-0000-000011660000}"/>
    <cellStyle name="Normal 3 7 2 3 6 2 2" xfId="26120" xr:uid="{00000000-0005-0000-0000-000012660000}"/>
    <cellStyle name="Normal 3 7 2 3 6 2 3" xfId="26121" xr:uid="{00000000-0005-0000-0000-000013660000}"/>
    <cellStyle name="Normal 3 7 2 3 6 3" xfId="26122" xr:uid="{00000000-0005-0000-0000-000014660000}"/>
    <cellStyle name="Normal 3 7 2 3 6 4" xfId="26123" xr:uid="{00000000-0005-0000-0000-000015660000}"/>
    <cellStyle name="Normal 3 7 2 3 7" xfId="26124" xr:uid="{00000000-0005-0000-0000-000016660000}"/>
    <cellStyle name="Normal 3 7 2 3 7 2" xfId="26125" xr:uid="{00000000-0005-0000-0000-000017660000}"/>
    <cellStyle name="Normal 3 7 2 3 7 3" xfId="26126" xr:uid="{00000000-0005-0000-0000-000018660000}"/>
    <cellStyle name="Normal 3 7 2 3 8" xfId="26127" xr:uid="{00000000-0005-0000-0000-000019660000}"/>
    <cellStyle name="Normal 3 7 2 3 8 2" xfId="26128" xr:uid="{00000000-0005-0000-0000-00001A660000}"/>
    <cellStyle name="Normal 3 7 2 3 8 3" xfId="26129" xr:uid="{00000000-0005-0000-0000-00001B660000}"/>
    <cellStyle name="Normal 3 7 2 3 9" xfId="26130" xr:uid="{00000000-0005-0000-0000-00001C660000}"/>
    <cellStyle name="Normal 3 7 2 4" xfId="26131" xr:uid="{00000000-0005-0000-0000-00001D660000}"/>
    <cellStyle name="Normal 3 7 2 4 10" xfId="26132" xr:uid="{00000000-0005-0000-0000-00001E660000}"/>
    <cellStyle name="Normal 3 7 2 4 2" xfId="26133" xr:uid="{00000000-0005-0000-0000-00001F660000}"/>
    <cellStyle name="Normal 3 7 2 4 2 2" xfId="26134" xr:uid="{00000000-0005-0000-0000-000020660000}"/>
    <cellStyle name="Normal 3 7 2 4 2 2 2" xfId="26135" xr:uid="{00000000-0005-0000-0000-000021660000}"/>
    <cellStyle name="Normal 3 7 2 4 2 2 3" xfId="26136" xr:uid="{00000000-0005-0000-0000-000022660000}"/>
    <cellStyle name="Normal 3 7 2 4 2 3" xfId="26137" xr:uid="{00000000-0005-0000-0000-000023660000}"/>
    <cellStyle name="Normal 3 7 2 4 2 4" xfId="26138" xr:uid="{00000000-0005-0000-0000-000024660000}"/>
    <cellStyle name="Normal 3 7 2 4 3" xfId="26139" xr:uid="{00000000-0005-0000-0000-000025660000}"/>
    <cellStyle name="Normal 3 7 2 4 3 2" xfId="26140" xr:uid="{00000000-0005-0000-0000-000026660000}"/>
    <cellStyle name="Normal 3 7 2 4 3 2 2" xfId="26141" xr:uid="{00000000-0005-0000-0000-000027660000}"/>
    <cellStyle name="Normal 3 7 2 4 3 2 3" xfId="26142" xr:uid="{00000000-0005-0000-0000-000028660000}"/>
    <cellStyle name="Normal 3 7 2 4 3 3" xfId="26143" xr:uid="{00000000-0005-0000-0000-000029660000}"/>
    <cellStyle name="Normal 3 7 2 4 3 4" xfId="26144" xr:uid="{00000000-0005-0000-0000-00002A660000}"/>
    <cellStyle name="Normal 3 7 2 4 4" xfId="26145" xr:uid="{00000000-0005-0000-0000-00002B660000}"/>
    <cellStyle name="Normal 3 7 2 4 4 2" xfId="26146" xr:uid="{00000000-0005-0000-0000-00002C660000}"/>
    <cellStyle name="Normal 3 7 2 4 4 2 2" xfId="26147" xr:uid="{00000000-0005-0000-0000-00002D660000}"/>
    <cellStyle name="Normal 3 7 2 4 4 2 3" xfId="26148" xr:uid="{00000000-0005-0000-0000-00002E660000}"/>
    <cellStyle name="Normal 3 7 2 4 4 3" xfId="26149" xr:uid="{00000000-0005-0000-0000-00002F660000}"/>
    <cellStyle name="Normal 3 7 2 4 4 4" xfId="26150" xr:uid="{00000000-0005-0000-0000-000030660000}"/>
    <cellStyle name="Normal 3 7 2 4 5" xfId="26151" xr:uid="{00000000-0005-0000-0000-000031660000}"/>
    <cellStyle name="Normal 3 7 2 4 5 2" xfId="26152" xr:uid="{00000000-0005-0000-0000-000032660000}"/>
    <cellStyle name="Normal 3 7 2 4 5 2 2" xfId="26153" xr:uid="{00000000-0005-0000-0000-000033660000}"/>
    <cellStyle name="Normal 3 7 2 4 5 2 3" xfId="26154" xr:uid="{00000000-0005-0000-0000-000034660000}"/>
    <cellStyle name="Normal 3 7 2 4 5 3" xfId="26155" xr:uid="{00000000-0005-0000-0000-000035660000}"/>
    <cellStyle name="Normal 3 7 2 4 5 4" xfId="26156" xr:uid="{00000000-0005-0000-0000-000036660000}"/>
    <cellStyle name="Normal 3 7 2 4 6" xfId="26157" xr:uid="{00000000-0005-0000-0000-000037660000}"/>
    <cellStyle name="Normal 3 7 2 4 6 2" xfId="26158" xr:uid="{00000000-0005-0000-0000-000038660000}"/>
    <cellStyle name="Normal 3 7 2 4 6 3" xfId="26159" xr:uid="{00000000-0005-0000-0000-000039660000}"/>
    <cellStyle name="Normal 3 7 2 4 7" xfId="26160" xr:uid="{00000000-0005-0000-0000-00003A660000}"/>
    <cellStyle name="Normal 3 7 2 4 7 2" xfId="26161" xr:uid="{00000000-0005-0000-0000-00003B660000}"/>
    <cellStyle name="Normal 3 7 2 4 7 3" xfId="26162" xr:uid="{00000000-0005-0000-0000-00003C660000}"/>
    <cellStyle name="Normal 3 7 2 4 8" xfId="26163" xr:uid="{00000000-0005-0000-0000-00003D660000}"/>
    <cellStyle name="Normal 3 7 2 4 9" xfId="26164" xr:uid="{00000000-0005-0000-0000-00003E660000}"/>
    <cellStyle name="Normal 3 7 2 5" xfId="26165" xr:uid="{00000000-0005-0000-0000-00003F660000}"/>
    <cellStyle name="Normal 3 7 2 5 2" xfId="26166" xr:uid="{00000000-0005-0000-0000-000040660000}"/>
    <cellStyle name="Normal 3 7 2 5 2 2" xfId="26167" xr:uid="{00000000-0005-0000-0000-000041660000}"/>
    <cellStyle name="Normal 3 7 2 5 2 2 2" xfId="26168" xr:uid="{00000000-0005-0000-0000-000042660000}"/>
    <cellStyle name="Normal 3 7 2 5 2 2 3" xfId="26169" xr:uid="{00000000-0005-0000-0000-000043660000}"/>
    <cellStyle name="Normal 3 7 2 5 2 3" xfId="26170" xr:uid="{00000000-0005-0000-0000-000044660000}"/>
    <cellStyle name="Normal 3 7 2 5 2 4" xfId="26171" xr:uid="{00000000-0005-0000-0000-000045660000}"/>
    <cellStyle name="Normal 3 7 2 5 3" xfId="26172" xr:uid="{00000000-0005-0000-0000-000046660000}"/>
    <cellStyle name="Normal 3 7 2 5 3 2" xfId="26173" xr:uid="{00000000-0005-0000-0000-000047660000}"/>
    <cellStyle name="Normal 3 7 2 5 3 2 2" xfId="26174" xr:uid="{00000000-0005-0000-0000-000048660000}"/>
    <cellStyle name="Normal 3 7 2 5 3 2 3" xfId="26175" xr:uid="{00000000-0005-0000-0000-000049660000}"/>
    <cellStyle name="Normal 3 7 2 5 3 3" xfId="26176" xr:uid="{00000000-0005-0000-0000-00004A660000}"/>
    <cellStyle name="Normal 3 7 2 5 3 4" xfId="26177" xr:uid="{00000000-0005-0000-0000-00004B660000}"/>
    <cellStyle name="Normal 3 7 2 5 4" xfId="26178" xr:uid="{00000000-0005-0000-0000-00004C660000}"/>
    <cellStyle name="Normal 3 7 2 5 4 2" xfId="26179" xr:uid="{00000000-0005-0000-0000-00004D660000}"/>
    <cellStyle name="Normal 3 7 2 5 4 2 2" xfId="26180" xr:uid="{00000000-0005-0000-0000-00004E660000}"/>
    <cellStyle name="Normal 3 7 2 5 4 2 3" xfId="26181" xr:uid="{00000000-0005-0000-0000-00004F660000}"/>
    <cellStyle name="Normal 3 7 2 5 4 3" xfId="26182" xr:uid="{00000000-0005-0000-0000-000050660000}"/>
    <cellStyle name="Normal 3 7 2 5 4 4" xfId="26183" xr:uid="{00000000-0005-0000-0000-000051660000}"/>
    <cellStyle name="Normal 3 7 2 5 5" xfId="26184" xr:uid="{00000000-0005-0000-0000-000052660000}"/>
    <cellStyle name="Normal 3 7 2 5 5 2" xfId="26185" xr:uid="{00000000-0005-0000-0000-000053660000}"/>
    <cellStyle name="Normal 3 7 2 5 5 3" xfId="26186" xr:uid="{00000000-0005-0000-0000-000054660000}"/>
    <cellStyle name="Normal 3 7 2 5 6" xfId="26187" xr:uid="{00000000-0005-0000-0000-000055660000}"/>
    <cellStyle name="Normal 3 7 2 5 6 2" xfId="26188" xr:uid="{00000000-0005-0000-0000-000056660000}"/>
    <cellStyle name="Normal 3 7 2 5 6 3" xfId="26189" xr:uid="{00000000-0005-0000-0000-000057660000}"/>
    <cellStyle name="Normal 3 7 2 5 7" xfId="26190" xr:uid="{00000000-0005-0000-0000-000058660000}"/>
    <cellStyle name="Normal 3 7 2 5 8" xfId="26191" xr:uid="{00000000-0005-0000-0000-000059660000}"/>
    <cellStyle name="Normal 3 7 2 5 9" xfId="26192" xr:uid="{00000000-0005-0000-0000-00005A660000}"/>
    <cellStyle name="Normal 3 7 2 6" xfId="26193" xr:uid="{00000000-0005-0000-0000-00005B660000}"/>
    <cellStyle name="Normal 3 7 2 6 2" xfId="26194" xr:uid="{00000000-0005-0000-0000-00005C660000}"/>
    <cellStyle name="Normal 3 7 2 6 2 2" xfId="26195" xr:uid="{00000000-0005-0000-0000-00005D660000}"/>
    <cellStyle name="Normal 3 7 2 6 2 3" xfId="26196" xr:uid="{00000000-0005-0000-0000-00005E660000}"/>
    <cellStyle name="Normal 3 7 2 6 3" xfId="26197" xr:uid="{00000000-0005-0000-0000-00005F660000}"/>
    <cellStyle name="Normal 3 7 2 6 4" xfId="26198" xr:uid="{00000000-0005-0000-0000-000060660000}"/>
    <cellStyle name="Normal 3 7 2 7" xfId="26199" xr:uid="{00000000-0005-0000-0000-000061660000}"/>
    <cellStyle name="Normal 3 7 2 7 2" xfId="26200" xr:uid="{00000000-0005-0000-0000-000062660000}"/>
    <cellStyle name="Normal 3 7 2 7 2 2" xfId="26201" xr:uid="{00000000-0005-0000-0000-000063660000}"/>
    <cellStyle name="Normal 3 7 2 7 2 3" xfId="26202" xr:uid="{00000000-0005-0000-0000-000064660000}"/>
    <cellStyle name="Normal 3 7 2 7 3" xfId="26203" xr:uid="{00000000-0005-0000-0000-000065660000}"/>
    <cellStyle name="Normal 3 7 2 7 4" xfId="26204" xr:uid="{00000000-0005-0000-0000-000066660000}"/>
    <cellStyle name="Normal 3 7 2 8" xfId="26205" xr:uid="{00000000-0005-0000-0000-000067660000}"/>
    <cellStyle name="Normal 3 7 2 8 2" xfId="26206" xr:uid="{00000000-0005-0000-0000-000068660000}"/>
    <cellStyle name="Normal 3 7 2 8 2 2" xfId="26207" xr:uid="{00000000-0005-0000-0000-000069660000}"/>
    <cellStyle name="Normal 3 7 2 8 2 3" xfId="26208" xr:uid="{00000000-0005-0000-0000-00006A660000}"/>
    <cellStyle name="Normal 3 7 2 8 3" xfId="26209" xr:uid="{00000000-0005-0000-0000-00006B660000}"/>
    <cellStyle name="Normal 3 7 2 8 4" xfId="26210" xr:uid="{00000000-0005-0000-0000-00006C660000}"/>
    <cellStyle name="Normal 3 7 2 9" xfId="26211" xr:uid="{00000000-0005-0000-0000-00006D660000}"/>
    <cellStyle name="Normal 3 7 2 9 2" xfId="26212" xr:uid="{00000000-0005-0000-0000-00006E660000}"/>
    <cellStyle name="Normal 3 7 2 9 3" xfId="26213" xr:uid="{00000000-0005-0000-0000-00006F660000}"/>
    <cellStyle name="Normal 3 7 3" xfId="26214" xr:uid="{00000000-0005-0000-0000-000070660000}"/>
    <cellStyle name="Normal 3 7 3 10" xfId="26215" xr:uid="{00000000-0005-0000-0000-000071660000}"/>
    <cellStyle name="Normal 3 7 3 11" xfId="26216" xr:uid="{00000000-0005-0000-0000-000072660000}"/>
    <cellStyle name="Normal 3 7 3 2" xfId="26217" xr:uid="{00000000-0005-0000-0000-000073660000}"/>
    <cellStyle name="Normal 3 7 3 2 10" xfId="26218" xr:uid="{00000000-0005-0000-0000-000074660000}"/>
    <cellStyle name="Normal 3 7 3 2 2" xfId="26219" xr:uid="{00000000-0005-0000-0000-000075660000}"/>
    <cellStyle name="Normal 3 7 3 2 2 2" xfId="26220" xr:uid="{00000000-0005-0000-0000-000076660000}"/>
    <cellStyle name="Normal 3 7 3 2 2 2 2" xfId="26221" xr:uid="{00000000-0005-0000-0000-000077660000}"/>
    <cellStyle name="Normal 3 7 3 2 2 2 3" xfId="26222" xr:uid="{00000000-0005-0000-0000-000078660000}"/>
    <cellStyle name="Normal 3 7 3 2 2 3" xfId="26223" xr:uid="{00000000-0005-0000-0000-000079660000}"/>
    <cellStyle name="Normal 3 7 3 2 2 4" xfId="26224" xr:uid="{00000000-0005-0000-0000-00007A660000}"/>
    <cellStyle name="Normal 3 7 3 2 3" xfId="26225" xr:uid="{00000000-0005-0000-0000-00007B660000}"/>
    <cellStyle name="Normal 3 7 3 2 3 2" xfId="26226" xr:uid="{00000000-0005-0000-0000-00007C660000}"/>
    <cellStyle name="Normal 3 7 3 2 3 2 2" xfId="26227" xr:uid="{00000000-0005-0000-0000-00007D660000}"/>
    <cellStyle name="Normal 3 7 3 2 3 2 3" xfId="26228" xr:uid="{00000000-0005-0000-0000-00007E660000}"/>
    <cellStyle name="Normal 3 7 3 2 3 3" xfId="26229" xr:uid="{00000000-0005-0000-0000-00007F660000}"/>
    <cellStyle name="Normal 3 7 3 2 3 4" xfId="26230" xr:uid="{00000000-0005-0000-0000-000080660000}"/>
    <cellStyle name="Normal 3 7 3 2 4" xfId="26231" xr:uid="{00000000-0005-0000-0000-000081660000}"/>
    <cellStyle name="Normal 3 7 3 2 4 2" xfId="26232" xr:uid="{00000000-0005-0000-0000-000082660000}"/>
    <cellStyle name="Normal 3 7 3 2 4 2 2" xfId="26233" xr:uid="{00000000-0005-0000-0000-000083660000}"/>
    <cellStyle name="Normal 3 7 3 2 4 2 3" xfId="26234" xr:uid="{00000000-0005-0000-0000-000084660000}"/>
    <cellStyle name="Normal 3 7 3 2 4 3" xfId="26235" xr:uid="{00000000-0005-0000-0000-000085660000}"/>
    <cellStyle name="Normal 3 7 3 2 4 4" xfId="26236" xr:uid="{00000000-0005-0000-0000-000086660000}"/>
    <cellStyle name="Normal 3 7 3 2 5" xfId="26237" xr:uid="{00000000-0005-0000-0000-000087660000}"/>
    <cellStyle name="Normal 3 7 3 2 5 2" xfId="26238" xr:uid="{00000000-0005-0000-0000-000088660000}"/>
    <cellStyle name="Normal 3 7 3 2 5 2 2" xfId="26239" xr:uid="{00000000-0005-0000-0000-000089660000}"/>
    <cellStyle name="Normal 3 7 3 2 5 2 3" xfId="26240" xr:uid="{00000000-0005-0000-0000-00008A660000}"/>
    <cellStyle name="Normal 3 7 3 2 5 3" xfId="26241" xr:uid="{00000000-0005-0000-0000-00008B660000}"/>
    <cellStyle name="Normal 3 7 3 2 5 4" xfId="26242" xr:uid="{00000000-0005-0000-0000-00008C660000}"/>
    <cellStyle name="Normal 3 7 3 2 6" xfId="26243" xr:uid="{00000000-0005-0000-0000-00008D660000}"/>
    <cellStyle name="Normal 3 7 3 2 6 2" xfId="26244" xr:uid="{00000000-0005-0000-0000-00008E660000}"/>
    <cellStyle name="Normal 3 7 3 2 6 3" xfId="26245" xr:uid="{00000000-0005-0000-0000-00008F660000}"/>
    <cellStyle name="Normal 3 7 3 2 7" xfId="26246" xr:uid="{00000000-0005-0000-0000-000090660000}"/>
    <cellStyle name="Normal 3 7 3 2 7 2" xfId="26247" xr:uid="{00000000-0005-0000-0000-000091660000}"/>
    <cellStyle name="Normal 3 7 3 2 7 3" xfId="26248" xr:uid="{00000000-0005-0000-0000-000092660000}"/>
    <cellStyle name="Normal 3 7 3 2 8" xfId="26249" xr:uid="{00000000-0005-0000-0000-000093660000}"/>
    <cellStyle name="Normal 3 7 3 2 9" xfId="26250" xr:uid="{00000000-0005-0000-0000-000094660000}"/>
    <cellStyle name="Normal 3 7 3 3" xfId="26251" xr:uid="{00000000-0005-0000-0000-000095660000}"/>
    <cellStyle name="Normal 3 7 3 3 2" xfId="26252" xr:uid="{00000000-0005-0000-0000-000096660000}"/>
    <cellStyle name="Normal 3 7 3 3 2 2" xfId="26253" xr:uid="{00000000-0005-0000-0000-000097660000}"/>
    <cellStyle name="Normal 3 7 3 3 2 2 2" xfId="26254" xr:uid="{00000000-0005-0000-0000-000098660000}"/>
    <cellStyle name="Normal 3 7 3 3 2 2 3" xfId="26255" xr:uid="{00000000-0005-0000-0000-000099660000}"/>
    <cellStyle name="Normal 3 7 3 3 2 3" xfId="26256" xr:uid="{00000000-0005-0000-0000-00009A660000}"/>
    <cellStyle name="Normal 3 7 3 3 2 4" xfId="26257" xr:uid="{00000000-0005-0000-0000-00009B660000}"/>
    <cellStyle name="Normal 3 7 3 3 3" xfId="26258" xr:uid="{00000000-0005-0000-0000-00009C660000}"/>
    <cellStyle name="Normal 3 7 3 3 3 2" xfId="26259" xr:uid="{00000000-0005-0000-0000-00009D660000}"/>
    <cellStyle name="Normal 3 7 3 3 3 2 2" xfId="26260" xr:uid="{00000000-0005-0000-0000-00009E660000}"/>
    <cellStyle name="Normal 3 7 3 3 3 2 3" xfId="26261" xr:uid="{00000000-0005-0000-0000-00009F660000}"/>
    <cellStyle name="Normal 3 7 3 3 3 3" xfId="26262" xr:uid="{00000000-0005-0000-0000-0000A0660000}"/>
    <cellStyle name="Normal 3 7 3 3 3 4" xfId="26263" xr:uid="{00000000-0005-0000-0000-0000A1660000}"/>
    <cellStyle name="Normal 3 7 3 3 4" xfId="26264" xr:uid="{00000000-0005-0000-0000-0000A2660000}"/>
    <cellStyle name="Normal 3 7 3 3 4 2" xfId="26265" xr:uid="{00000000-0005-0000-0000-0000A3660000}"/>
    <cellStyle name="Normal 3 7 3 3 4 2 2" xfId="26266" xr:uid="{00000000-0005-0000-0000-0000A4660000}"/>
    <cellStyle name="Normal 3 7 3 3 4 2 3" xfId="26267" xr:uid="{00000000-0005-0000-0000-0000A5660000}"/>
    <cellStyle name="Normal 3 7 3 3 4 3" xfId="26268" xr:uid="{00000000-0005-0000-0000-0000A6660000}"/>
    <cellStyle name="Normal 3 7 3 3 4 4" xfId="26269" xr:uid="{00000000-0005-0000-0000-0000A7660000}"/>
    <cellStyle name="Normal 3 7 3 3 5" xfId="26270" xr:uid="{00000000-0005-0000-0000-0000A8660000}"/>
    <cellStyle name="Normal 3 7 3 3 5 2" xfId="26271" xr:uid="{00000000-0005-0000-0000-0000A9660000}"/>
    <cellStyle name="Normal 3 7 3 3 5 3" xfId="26272" xr:uid="{00000000-0005-0000-0000-0000AA660000}"/>
    <cellStyle name="Normal 3 7 3 3 6" xfId="26273" xr:uid="{00000000-0005-0000-0000-0000AB660000}"/>
    <cellStyle name="Normal 3 7 3 3 6 2" xfId="26274" xr:uid="{00000000-0005-0000-0000-0000AC660000}"/>
    <cellStyle name="Normal 3 7 3 3 6 3" xfId="26275" xr:uid="{00000000-0005-0000-0000-0000AD660000}"/>
    <cellStyle name="Normal 3 7 3 3 7" xfId="26276" xr:uid="{00000000-0005-0000-0000-0000AE660000}"/>
    <cellStyle name="Normal 3 7 3 3 8" xfId="26277" xr:uid="{00000000-0005-0000-0000-0000AF660000}"/>
    <cellStyle name="Normal 3 7 3 3 9" xfId="26278" xr:uid="{00000000-0005-0000-0000-0000B0660000}"/>
    <cellStyle name="Normal 3 7 3 4" xfId="26279" xr:uid="{00000000-0005-0000-0000-0000B1660000}"/>
    <cellStyle name="Normal 3 7 3 4 2" xfId="26280" xr:uid="{00000000-0005-0000-0000-0000B2660000}"/>
    <cellStyle name="Normal 3 7 3 4 2 2" xfId="26281" xr:uid="{00000000-0005-0000-0000-0000B3660000}"/>
    <cellStyle name="Normal 3 7 3 4 2 3" xfId="26282" xr:uid="{00000000-0005-0000-0000-0000B4660000}"/>
    <cellStyle name="Normal 3 7 3 4 3" xfId="26283" xr:uid="{00000000-0005-0000-0000-0000B5660000}"/>
    <cellStyle name="Normal 3 7 3 4 4" xfId="26284" xr:uid="{00000000-0005-0000-0000-0000B6660000}"/>
    <cellStyle name="Normal 3 7 3 5" xfId="26285" xr:uid="{00000000-0005-0000-0000-0000B7660000}"/>
    <cellStyle name="Normal 3 7 3 5 2" xfId="26286" xr:uid="{00000000-0005-0000-0000-0000B8660000}"/>
    <cellStyle name="Normal 3 7 3 5 2 2" xfId="26287" xr:uid="{00000000-0005-0000-0000-0000B9660000}"/>
    <cellStyle name="Normal 3 7 3 5 2 3" xfId="26288" xr:uid="{00000000-0005-0000-0000-0000BA660000}"/>
    <cellStyle name="Normal 3 7 3 5 3" xfId="26289" xr:uid="{00000000-0005-0000-0000-0000BB660000}"/>
    <cellStyle name="Normal 3 7 3 5 4" xfId="26290" xr:uid="{00000000-0005-0000-0000-0000BC660000}"/>
    <cellStyle name="Normal 3 7 3 6" xfId="26291" xr:uid="{00000000-0005-0000-0000-0000BD660000}"/>
    <cellStyle name="Normal 3 7 3 6 2" xfId="26292" xr:uid="{00000000-0005-0000-0000-0000BE660000}"/>
    <cellStyle name="Normal 3 7 3 6 2 2" xfId="26293" xr:uid="{00000000-0005-0000-0000-0000BF660000}"/>
    <cellStyle name="Normal 3 7 3 6 2 3" xfId="26294" xr:uid="{00000000-0005-0000-0000-0000C0660000}"/>
    <cellStyle name="Normal 3 7 3 6 3" xfId="26295" xr:uid="{00000000-0005-0000-0000-0000C1660000}"/>
    <cellStyle name="Normal 3 7 3 6 4" xfId="26296" xr:uid="{00000000-0005-0000-0000-0000C2660000}"/>
    <cellStyle name="Normal 3 7 3 7" xfId="26297" xr:uid="{00000000-0005-0000-0000-0000C3660000}"/>
    <cellStyle name="Normal 3 7 3 7 2" xfId="26298" xr:uid="{00000000-0005-0000-0000-0000C4660000}"/>
    <cellStyle name="Normal 3 7 3 7 3" xfId="26299" xr:uid="{00000000-0005-0000-0000-0000C5660000}"/>
    <cellStyle name="Normal 3 7 3 8" xfId="26300" xr:uid="{00000000-0005-0000-0000-0000C6660000}"/>
    <cellStyle name="Normal 3 7 3 8 2" xfId="26301" xr:uid="{00000000-0005-0000-0000-0000C7660000}"/>
    <cellStyle name="Normal 3 7 3 8 3" xfId="26302" xr:uid="{00000000-0005-0000-0000-0000C8660000}"/>
    <cellStyle name="Normal 3 7 3 9" xfId="26303" xr:uid="{00000000-0005-0000-0000-0000C9660000}"/>
    <cellStyle name="Normal 3 7 4" xfId="26304" xr:uid="{00000000-0005-0000-0000-0000CA660000}"/>
    <cellStyle name="Normal 3 7 4 10" xfId="26305" xr:uid="{00000000-0005-0000-0000-0000CB660000}"/>
    <cellStyle name="Normal 3 7 4 11" xfId="26306" xr:uid="{00000000-0005-0000-0000-0000CC660000}"/>
    <cellStyle name="Normal 3 7 4 2" xfId="26307" xr:uid="{00000000-0005-0000-0000-0000CD660000}"/>
    <cellStyle name="Normal 3 7 4 2 10" xfId="26308" xr:uid="{00000000-0005-0000-0000-0000CE660000}"/>
    <cellStyle name="Normal 3 7 4 2 2" xfId="26309" xr:uid="{00000000-0005-0000-0000-0000CF660000}"/>
    <cellStyle name="Normal 3 7 4 2 2 2" xfId="26310" xr:uid="{00000000-0005-0000-0000-0000D0660000}"/>
    <cellStyle name="Normal 3 7 4 2 2 2 2" xfId="26311" xr:uid="{00000000-0005-0000-0000-0000D1660000}"/>
    <cellStyle name="Normal 3 7 4 2 2 2 3" xfId="26312" xr:uid="{00000000-0005-0000-0000-0000D2660000}"/>
    <cellStyle name="Normal 3 7 4 2 2 3" xfId="26313" xr:uid="{00000000-0005-0000-0000-0000D3660000}"/>
    <cellStyle name="Normal 3 7 4 2 2 4" xfId="26314" xr:uid="{00000000-0005-0000-0000-0000D4660000}"/>
    <cellStyle name="Normal 3 7 4 2 3" xfId="26315" xr:uid="{00000000-0005-0000-0000-0000D5660000}"/>
    <cellStyle name="Normal 3 7 4 2 3 2" xfId="26316" xr:uid="{00000000-0005-0000-0000-0000D6660000}"/>
    <cellStyle name="Normal 3 7 4 2 3 2 2" xfId="26317" xr:uid="{00000000-0005-0000-0000-0000D7660000}"/>
    <cellStyle name="Normal 3 7 4 2 3 2 3" xfId="26318" xr:uid="{00000000-0005-0000-0000-0000D8660000}"/>
    <cellStyle name="Normal 3 7 4 2 3 3" xfId="26319" xr:uid="{00000000-0005-0000-0000-0000D9660000}"/>
    <cellStyle name="Normal 3 7 4 2 3 4" xfId="26320" xr:uid="{00000000-0005-0000-0000-0000DA660000}"/>
    <cellStyle name="Normal 3 7 4 2 4" xfId="26321" xr:uid="{00000000-0005-0000-0000-0000DB660000}"/>
    <cellStyle name="Normal 3 7 4 2 4 2" xfId="26322" xr:uid="{00000000-0005-0000-0000-0000DC660000}"/>
    <cellStyle name="Normal 3 7 4 2 4 2 2" xfId="26323" xr:uid="{00000000-0005-0000-0000-0000DD660000}"/>
    <cellStyle name="Normal 3 7 4 2 4 2 3" xfId="26324" xr:uid="{00000000-0005-0000-0000-0000DE660000}"/>
    <cellStyle name="Normal 3 7 4 2 4 3" xfId="26325" xr:uid="{00000000-0005-0000-0000-0000DF660000}"/>
    <cellStyle name="Normal 3 7 4 2 4 4" xfId="26326" xr:uid="{00000000-0005-0000-0000-0000E0660000}"/>
    <cellStyle name="Normal 3 7 4 2 5" xfId="26327" xr:uid="{00000000-0005-0000-0000-0000E1660000}"/>
    <cellStyle name="Normal 3 7 4 2 5 2" xfId="26328" xr:uid="{00000000-0005-0000-0000-0000E2660000}"/>
    <cellStyle name="Normal 3 7 4 2 5 2 2" xfId="26329" xr:uid="{00000000-0005-0000-0000-0000E3660000}"/>
    <cellStyle name="Normal 3 7 4 2 5 2 3" xfId="26330" xr:uid="{00000000-0005-0000-0000-0000E4660000}"/>
    <cellStyle name="Normal 3 7 4 2 5 3" xfId="26331" xr:uid="{00000000-0005-0000-0000-0000E5660000}"/>
    <cellStyle name="Normal 3 7 4 2 5 4" xfId="26332" xr:uid="{00000000-0005-0000-0000-0000E6660000}"/>
    <cellStyle name="Normal 3 7 4 2 6" xfId="26333" xr:uid="{00000000-0005-0000-0000-0000E7660000}"/>
    <cellStyle name="Normal 3 7 4 2 6 2" xfId="26334" xr:uid="{00000000-0005-0000-0000-0000E8660000}"/>
    <cellStyle name="Normal 3 7 4 2 6 3" xfId="26335" xr:uid="{00000000-0005-0000-0000-0000E9660000}"/>
    <cellStyle name="Normal 3 7 4 2 7" xfId="26336" xr:uid="{00000000-0005-0000-0000-0000EA660000}"/>
    <cellStyle name="Normal 3 7 4 2 7 2" xfId="26337" xr:uid="{00000000-0005-0000-0000-0000EB660000}"/>
    <cellStyle name="Normal 3 7 4 2 7 3" xfId="26338" xr:uid="{00000000-0005-0000-0000-0000EC660000}"/>
    <cellStyle name="Normal 3 7 4 2 8" xfId="26339" xr:uid="{00000000-0005-0000-0000-0000ED660000}"/>
    <cellStyle name="Normal 3 7 4 2 9" xfId="26340" xr:uid="{00000000-0005-0000-0000-0000EE660000}"/>
    <cellStyle name="Normal 3 7 4 3" xfId="26341" xr:uid="{00000000-0005-0000-0000-0000EF660000}"/>
    <cellStyle name="Normal 3 7 4 3 2" xfId="26342" xr:uid="{00000000-0005-0000-0000-0000F0660000}"/>
    <cellStyle name="Normal 3 7 4 3 2 2" xfId="26343" xr:uid="{00000000-0005-0000-0000-0000F1660000}"/>
    <cellStyle name="Normal 3 7 4 3 2 2 2" xfId="26344" xr:uid="{00000000-0005-0000-0000-0000F2660000}"/>
    <cellStyle name="Normal 3 7 4 3 2 2 3" xfId="26345" xr:uid="{00000000-0005-0000-0000-0000F3660000}"/>
    <cellStyle name="Normal 3 7 4 3 2 3" xfId="26346" xr:uid="{00000000-0005-0000-0000-0000F4660000}"/>
    <cellStyle name="Normal 3 7 4 3 2 4" xfId="26347" xr:uid="{00000000-0005-0000-0000-0000F5660000}"/>
    <cellStyle name="Normal 3 7 4 3 3" xfId="26348" xr:uid="{00000000-0005-0000-0000-0000F6660000}"/>
    <cellStyle name="Normal 3 7 4 3 3 2" xfId="26349" xr:uid="{00000000-0005-0000-0000-0000F7660000}"/>
    <cellStyle name="Normal 3 7 4 3 3 2 2" xfId="26350" xr:uid="{00000000-0005-0000-0000-0000F8660000}"/>
    <cellStyle name="Normal 3 7 4 3 3 2 3" xfId="26351" xr:uid="{00000000-0005-0000-0000-0000F9660000}"/>
    <cellStyle name="Normal 3 7 4 3 3 3" xfId="26352" xr:uid="{00000000-0005-0000-0000-0000FA660000}"/>
    <cellStyle name="Normal 3 7 4 3 3 4" xfId="26353" xr:uid="{00000000-0005-0000-0000-0000FB660000}"/>
    <cellStyle name="Normal 3 7 4 3 4" xfId="26354" xr:uid="{00000000-0005-0000-0000-0000FC660000}"/>
    <cellStyle name="Normal 3 7 4 3 4 2" xfId="26355" xr:uid="{00000000-0005-0000-0000-0000FD660000}"/>
    <cellStyle name="Normal 3 7 4 3 4 2 2" xfId="26356" xr:uid="{00000000-0005-0000-0000-0000FE660000}"/>
    <cellStyle name="Normal 3 7 4 3 4 2 3" xfId="26357" xr:uid="{00000000-0005-0000-0000-0000FF660000}"/>
    <cellStyle name="Normal 3 7 4 3 4 3" xfId="26358" xr:uid="{00000000-0005-0000-0000-000000670000}"/>
    <cellStyle name="Normal 3 7 4 3 4 4" xfId="26359" xr:uid="{00000000-0005-0000-0000-000001670000}"/>
    <cellStyle name="Normal 3 7 4 3 5" xfId="26360" xr:uid="{00000000-0005-0000-0000-000002670000}"/>
    <cellStyle name="Normal 3 7 4 3 5 2" xfId="26361" xr:uid="{00000000-0005-0000-0000-000003670000}"/>
    <cellStyle name="Normal 3 7 4 3 5 3" xfId="26362" xr:uid="{00000000-0005-0000-0000-000004670000}"/>
    <cellStyle name="Normal 3 7 4 3 6" xfId="26363" xr:uid="{00000000-0005-0000-0000-000005670000}"/>
    <cellStyle name="Normal 3 7 4 3 6 2" xfId="26364" xr:uid="{00000000-0005-0000-0000-000006670000}"/>
    <cellStyle name="Normal 3 7 4 3 6 3" xfId="26365" xr:uid="{00000000-0005-0000-0000-000007670000}"/>
    <cellStyle name="Normal 3 7 4 3 7" xfId="26366" xr:uid="{00000000-0005-0000-0000-000008670000}"/>
    <cellStyle name="Normal 3 7 4 3 8" xfId="26367" xr:uid="{00000000-0005-0000-0000-000009670000}"/>
    <cellStyle name="Normal 3 7 4 3 9" xfId="26368" xr:uid="{00000000-0005-0000-0000-00000A670000}"/>
    <cellStyle name="Normal 3 7 4 4" xfId="26369" xr:uid="{00000000-0005-0000-0000-00000B670000}"/>
    <cellStyle name="Normal 3 7 4 4 2" xfId="26370" xr:uid="{00000000-0005-0000-0000-00000C670000}"/>
    <cellStyle name="Normal 3 7 4 4 2 2" xfId="26371" xr:uid="{00000000-0005-0000-0000-00000D670000}"/>
    <cellStyle name="Normal 3 7 4 4 2 3" xfId="26372" xr:uid="{00000000-0005-0000-0000-00000E670000}"/>
    <cellStyle name="Normal 3 7 4 4 3" xfId="26373" xr:uid="{00000000-0005-0000-0000-00000F670000}"/>
    <cellStyle name="Normal 3 7 4 4 4" xfId="26374" xr:uid="{00000000-0005-0000-0000-000010670000}"/>
    <cellStyle name="Normal 3 7 4 5" xfId="26375" xr:uid="{00000000-0005-0000-0000-000011670000}"/>
    <cellStyle name="Normal 3 7 4 5 2" xfId="26376" xr:uid="{00000000-0005-0000-0000-000012670000}"/>
    <cellStyle name="Normal 3 7 4 5 2 2" xfId="26377" xr:uid="{00000000-0005-0000-0000-000013670000}"/>
    <cellStyle name="Normal 3 7 4 5 2 3" xfId="26378" xr:uid="{00000000-0005-0000-0000-000014670000}"/>
    <cellStyle name="Normal 3 7 4 5 3" xfId="26379" xr:uid="{00000000-0005-0000-0000-000015670000}"/>
    <cellStyle name="Normal 3 7 4 5 4" xfId="26380" xr:uid="{00000000-0005-0000-0000-000016670000}"/>
    <cellStyle name="Normal 3 7 4 6" xfId="26381" xr:uid="{00000000-0005-0000-0000-000017670000}"/>
    <cellStyle name="Normal 3 7 4 6 2" xfId="26382" xr:uid="{00000000-0005-0000-0000-000018670000}"/>
    <cellStyle name="Normal 3 7 4 6 2 2" xfId="26383" xr:uid="{00000000-0005-0000-0000-000019670000}"/>
    <cellStyle name="Normal 3 7 4 6 2 3" xfId="26384" xr:uid="{00000000-0005-0000-0000-00001A670000}"/>
    <cellStyle name="Normal 3 7 4 6 3" xfId="26385" xr:uid="{00000000-0005-0000-0000-00001B670000}"/>
    <cellStyle name="Normal 3 7 4 6 4" xfId="26386" xr:uid="{00000000-0005-0000-0000-00001C670000}"/>
    <cellStyle name="Normal 3 7 4 7" xfId="26387" xr:uid="{00000000-0005-0000-0000-00001D670000}"/>
    <cellStyle name="Normal 3 7 4 7 2" xfId="26388" xr:uid="{00000000-0005-0000-0000-00001E670000}"/>
    <cellStyle name="Normal 3 7 4 7 3" xfId="26389" xr:uid="{00000000-0005-0000-0000-00001F670000}"/>
    <cellStyle name="Normal 3 7 4 8" xfId="26390" xr:uid="{00000000-0005-0000-0000-000020670000}"/>
    <cellStyle name="Normal 3 7 4 8 2" xfId="26391" xr:uid="{00000000-0005-0000-0000-000021670000}"/>
    <cellStyle name="Normal 3 7 4 8 3" xfId="26392" xr:uid="{00000000-0005-0000-0000-000022670000}"/>
    <cellStyle name="Normal 3 7 4 9" xfId="26393" xr:uid="{00000000-0005-0000-0000-000023670000}"/>
    <cellStyle name="Normal 3 7 5" xfId="26394" xr:uid="{00000000-0005-0000-0000-000024670000}"/>
    <cellStyle name="Normal 3 7 5 10" xfId="26395" xr:uid="{00000000-0005-0000-0000-000025670000}"/>
    <cellStyle name="Normal 3 7 5 2" xfId="26396" xr:uid="{00000000-0005-0000-0000-000026670000}"/>
    <cellStyle name="Normal 3 7 5 2 2" xfId="26397" xr:uid="{00000000-0005-0000-0000-000027670000}"/>
    <cellStyle name="Normal 3 7 5 2 2 2" xfId="26398" xr:uid="{00000000-0005-0000-0000-000028670000}"/>
    <cellStyle name="Normal 3 7 5 2 2 3" xfId="26399" xr:uid="{00000000-0005-0000-0000-000029670000}"/>
    <cellStyle name="Normal 3 7 5 2 3" xfId="26400" xr:uid="{00000000-0005-0000-0000-00002A670000}"/>
    <cellStyle name="Normal 3 7 5 2 4" xfId="26401" xr:uid="{00000000-0005-0000-0000-00002B670000}"/>
    <cellStyle name="Normal 3 7 5 3" xfId="26402" xr:uid="{00000000-0005-0000-0000-00002C670000}"/>
    <cellStyle name="Normal 3 7 5 3 2" xfId="26403" xr:uid="{00000000-0005-0000-0000-00002D670000}"/>
    <cellStyle name="Normal 3 7 5 3 2 2" xfId="26404" xr:uid="{00000000-0005-0000-0000-00002E670000}"/>
    <cellStyle name="Normal 3 7 5 3 2 3" xfId="26405" xr:uid="{00000000-0005-0000-0000-00002F670000}"/>
    <cellStyle name="Normal 3 7 5 3 3" xfId="26406" xr:uid="{00000000-0005-0000-0000-000030670000}"/>
    <cellStyle name="Normal 3 7 5 3 4" xfId="26407" xr:uid="{00000000-0005-0000-0000-000031670000}"/>
    <cellStyle name="Normal 3 7 5 4" xfId="26408" xr:uid="{00000000-0005-0000-0000-000032670000}"/>
    <cellStyle name="Normal 3 7 5 4 2" xfId="26409" xr:uid="{00000000-0005-0000-0000-000033670000}"/>
    <cellStyle name="Normal 3 7 5 4 2 2" xfId="26410" xr:uid="{00000000-0005-0000-0000-000034670000}"/>
    <cellStyle name="Normal 3 7 5 4 2 3" xfId="26411" xr:uid="{00000000-0005-0000-0000-000035670000}"/>
    <cellStyle name="Normal 3 7 5 4 3" xfId="26412" xr:uid="{00000000-0005-0000-0000-000036670000}"/>
    <cellStyle name="Normal 3 7 5 4 4" xfId="26413" xr:uid="{00000000-0005-0000-0000-000037670000}"/>
    <cellStyle name="Normal 3 7 5 5" xfId="26414" xr:uid="{00000000-0005-0000-0000-000038670000}"/>
    <cellStyle name="Normal 3 7 5 5 2" xfId="26415" xr:uid="{00000000-0005-0000-0000-000039670000}"/>
    <cellStyle name="Normal 3 7 5 5 2 2" xfId="26416" xr:uid="{00000000-0005-0000-0000-00003A670000}"/>
    <cellStyle name="Normal 3 7 5 5 2 3" xfId="26417" xr:uid="{00000000-0005-0000-0000-00003B670000}"/>
    <cellStyle name="Normal 3 7 5 5 3" xfId="26418" xr:uid="{00000000-0005-0000-0000-00003C670000}"/>
    <cellStyle name="Normal 3 7 5 5 4" xfId="26419" xr:uid="{00000000-0005-0000-0000-00003D670000}"/>
    <cellStyle name="Normal 3 7 5 6" xfId="26420" xr:uid="{00000000-0005-0000-0000-00003E670000}"/>
    <cellStyle name="Normal 3 7 5 6 2" xfId="26421" xr:uid="{00000000-0005-0000-0000-00003F670000}"/>
    <cellStyle name="Normal 3 7 5 6 3" xfId="26422" xr:uid="{00000000-0005-0000-0000-000040670000}"/>
    <cellStyle name="Normal 3 7 5 7" xfId="26423" xr:uid="{00000000-0005-0000-0000-000041670000}"/>
    <cellStyle name="Normal 3 7 5 7 2" xfId="26424" xr:uid="{00000000-0005-0000-0000-000042670000}"/>
    <cellStyle name="Normal 3 7 5 7 3" xfId="26425" xr:uid="{00000000-0005-0000-0000-000043670000}"/>
    <cellStyle name="Normal 3 7 5 8" xfId="26426" xr:uid="{00000000-0005-0000-0000-000044670000}"/>
    <cellStyle name="Normal 3 7 5 9" xfId="26427" xr:uid="{00000000-0005-0000-0000-000045670000}"/>
    <cellStyle name="Normal 3 7 6" xfId="26428" xr:uid="{00000000-0005-0000-0000-000046670000}"/>
    <cellStyle name="Normal 3 7 6 2" xfId="26429" xr:uid="{00000000-0005-0000-0000-000047670000}"/>
    <cellStyle name="Normal 3 7 6 2 2" xfId="26430" xr:uid="{00000000-0005-0000-0000-000048670000}"/>
    <cellStyle name="Normal 3 7 6 2 2 2" xfId="26431" xr:uid="{00000000-0005-0000-0000-000049670000}"/>
    <cellStyle name="Normal 3 7 6 2 2 3" xfId="26432" xr:uid="{00000000-0005-0000-0000-00004A670000}"/>
    <cellStyle name="Normal 3 7 6 2 3" xfId="26433" xr:uid="{00000000-0005-0000-0000-00004B670000}"/>
    <cellStyle name="Normal 3 7 6 2 4" xfId="26434" xr:uid="{00000000-0005-0000-0000-00004C670000}"/>
    <cellStyle name="Normal 3 7 6 3" xfId="26435" xr:uid="{00000000-0005-0000-0000-00004D670000}"/>
    <cellStyle name="Normal 3 7 6 3 2" xfId="26436" xr:uid="{00000000-0005-0000-0000-00004E670000}"/>
    <cellStyle name="Normal 3 7 6 3 2 2" xfId="26437" xr:uid="{00000000-0005-0000-0000-00004F670000}"/>
    <cellStyle name="Normal 3 7 6 3 2 3" xfId="26438" xr:uid="{00000000-0005-0000-0000-000050670000}"/>
    <cellStyle name="Normal 3 7 6 3 3" xfId="26439" xr:uid="{00000000-0005-0000-0000-000051670000}"/>
    <cellStyle name="Normal 3 7 6 3 4" xfId="26440" xr:uid="{00000000-0005-0000-0000-000052670000}"/>
    <cellStyle name="Normal 3 7 6 4" xfId="26441" xr:uid="{00000000-0005-0000-0000-000053670000}"/>
    <cellStyle name="Normal 3 7 6 4 2" xfId="26442" xr:uid="{00000000-0005-0000-0000-000054670000}"/>
    <cellStyle name="Normal 3 7 6 4 2 2" xfId="26443" xr:uid="{00000000-0005-0000-0000-000055670000}"/>
    <cellStyle name="Normal 3 7 6 4 2 3" xfId="26444" xr:uid="{00000000-0005-0000-0000-000056670000}"/>
    <cellStyle name="Normal 3 7 6 4 3" xfId="26445" xr:uid="{00000000-0005-0000-0000-000057670000}"/>
    <cellStyle name="Normal 3 7 6 4 4" xfId="26446" xr:uid="{00000000-0005-0000-0000-000058670000}"/>
    <cellStyle name="Normal 3 7 6 5" xfId="26447" xr:uid="{00000000-0005-0000-0000-000059670000}"/>
    <cellStyle name="Normal 3 7 6 5 2" xfId="26448" xr:uid="{00000000-0005-0000-0000-00005A670000}"/>
    <cellStyle name="Normal 3 7 6 5 3" xfId="26449" xr:uid="{00000000-0005-0000-0000-00005B670000}"/>
    <cellStyle name="Normal 3 7 6 6" xfId="26450" xr:uid="{00000000-0005-0000-0000-00005C670000}"/>
    <cellStyle name="Normal 3 7 6 6 2" xfId="26451" xr:uid="{00000000-0005-0000-0000-00005D670000}"/>
    <cellStyle name="Normal 3 7 6 6 3" xfId="26452" xr:uid="{00000000-0005-0000-0000-00005E670000}"/>
    <cellStyle name="Normal 3 7 6 7" xfId="26453" xr:uid="{00000000-0005-0000-0000-00005F670000}"/>
    <cellStyle name="Normal 3 7 6 8" xfId="26454" xr:uid="{00000000-0005-0000-0000-000060670000}"/>
    <cellStyle name="Normal 3 7 6 9" xfId="26455" xr:uid="{00000000-0005-0000-0000-000061670000}"/>
    <cellStyle name="Normal 3 7 7" xfId="26456" xr:uid="{00000000-0005-0000-0000-000062670000}"/>
    <cellStyle name="Normal 3 7 7 2" xfId="26457" xr:uid="{00000000-0005-0000-0000-000063670000}"/>
    <cellStyle name="Normal 3 7 7 2 2" xfId="26458" xr:uid="{00000000-0005-0000-0000-000064670000}"/>
    <cellStyle name="Normal 3 7 7 2 3" xfId="26459" xr:uid="{00000000-0005-0000-0000-000065670000}"/>
    <cellStyle name="Normal 3 7 7 3" xfId="26460" xr:uid="{00000000-0005-0000-0000-000066670000}"/>
    <cellStyle name="Normal 3 7 7 4" xfId="26461" xr:uid="{00000000-0005-0000-0000-000067670000}"/>
    <cellStyle name="Normal 3 7 8" xfId="26462" xr:uid="{00000000-0005-0000-0000-000068670000}"/>
    <cellStyle name="Normal 3 7 8 2" xfId="26463" xr:uid="{00000000-0005-0000-0000-000069670000}"/>
    <cellStyle name="Normal 3 7 8 2 2" xfId="26464" xr:uid="{00000000-0005-0000-0000-00006A670000}"/>
    <cellStyle name="Normal 3 7 8 2 3" xfId="26465" xr:uid="{00000000-0005-0000-0000-00006B670000}"/>
    <cellStyle name="Normal 3 7 8 3" xfId="26466" xr:uid="{00000000-0005-0000-0000-00006C670000}"/>
    <cellStyle name="Normal 3 7 8 4" xfId="26467" xr:uid="{00000000-0005-0000-0000-00006D670000}"/>
    <cellStyle name="Normal 3 7 9" xfId="26468" xr:uid="{00000000-0005-0000-0000-00006E670000}"/>
    <cellStyle name="Normal 3 7 9 2" xfId="26469" xr:uid="{00000000-0005-0000-0000-00006F670000}"/>
    <cellStyle name="Normal 3 7 9 2 2" xfId="26470" xr:uid="{00000000-0005-0000-0000-000070670000}"/>
    <cellStyle name="Normal 3 7 9 2 3" xfId="26471" xr:uid="{00000000-0005-0000-0000-000071670000}"/>
    <cellStyle name="Normal 3 7 9 3" xfId="26472" xr:uid="{00000000-0005-0000-0000-000072670000}"/>
    <cellStyle name="Normal 3 7 9 4" xfId="26473" xr:uid="{00000000-0005-0000-0000-000073670000}"/>
    <cellStyle name="Normal 3 8" xfId="26474" xr:uid="{00000000-0005-0000-0000-000074670000}"/>
    <cellStyle name="Normal 3 8 10" xfId="26475" xr:uid="{00000000-0005-0000-0000-000075670000}"/>
    <cellStyle name="Normal 3 8 10 2" xfId="26476" xr:uid="{00000000-0005-0000-0000-000076670000}"/>
    <cellStyle name="Normal 3 8 10 3" xfId="26477" xr:uid="{00000000-0005-0000-0000-000077670000}"/>
    <cellStyle name="Normal 3 8 11" xfId="26478" xr:uid="{00000000-0005-0000-0000-000078670000}"/>
    <cellStyle name="Normal 3 8 12" xfId="26479" xr:uid="{00000000-0005-0000-0000-000079670000}"/>
    <cellStyle name="Normal 3 8 13" xfId="26480" xr:uid="{00000000-0005-0000-0000-00007A670000}"/>
    <cellStyle name="Normal 3 8 14" xfId="26481" xr:uid="{00000000-0005-0000-0000-00007B670000}"/>
    <cellStyle name="Normal 3 8 2" xfId="26482" xr:uid="{00000000-0005-0000-0000-00007C670000}"/>
    <cellStyle name="Normal 3 8 2 10" xfId="26483" xr:uid="{00000000-0005-0000-0000-00007D670000}"/>
    <cellStyle name="Normal 3 8 2 11" xfId="26484" xr:uid="{00000000-0005-0000-0000-00007E670000}"/>
    <cellStyle name="Normal 3 8 2 2" xfId="26485" xr:uid="{00000000-0005-0000-0000-00007F670000}"/>
    <cellStyle name="Normal 3 8 2 2 10" xfId="26486" xr:uid="{00000000-0005-0000-0000-000080670000}"/>
    <cellStyle name="Normal 3 8 2 2 2" xfId="26487" xr:uid="{00000000-0005-0000-0000-000081670000}"/>
    <cellStyle name="Normal 3 8 2 2 2 2" xfId="26488" xr:uid="{00000000-0005-0000-0000-000082670000}"/>
    <cellStyle name="Normal 3 8 2 2 2 2 2" xfId="26489" xr:uid="{00000000-0005-0000-0000-000083670000}"/>
    <cellStyle name="Normal 3 8 2 2 2 2 3" xfId="26490" xr:uid="{00000000-0005-0000-0000-000084670000}"/>
    <cellStyle name="Normal 3 8 2 2 2 3" xfId="26491" xr:uid="{00000000-0005-0000-0000-000085670000}"/>
    <cellStyle name="Normal 3 8 2 2 2 4" xfId="26492" xr:uid="{00000000-0005-0000-0000-000086670000}"/>
    <cellStyle name="Normal 3 8 2 2 3" xfId="26493" xr:uid="{00000000-0005-0000-0000-000087670000}"/>
    <cellStyle name="Normal 3 8 2 2 3 2" xfId="26494" xr:uid="{00000000-0005-0000-0000-000088670000}"/>
    <cellStyle name="Normal 3 8 2 2 3 2 2" xfId="26495" xr:uid="{00000000-0005-0000-0000-000089670000}"/>
    <cellStyle name="Normal 3 8 2 2 3 2 3" xfId="26496" xr:uid="{00000000-0005-0000-0000-00008A670000}"/>
    <cellStyle name="Normal 3 8 2 2 3 3" xfId="26497" xr:uid="{00000000-0005-0000-0000-00008B670000}"/>
    <cellStyle name="Normal 3 8 2 2 3 4" xfId="26498" xr:uid="{00000000-0005-0000-0000-00008C670000}"/>
    <cellStyle name="Normal 3 8 2 2 4" xfId="26499" xr:uid="{00000000-0005-0000-0000-00008D670000}"/>
    <cellStyle name="Normal 3 8 2 2 4 2" xfId="26500" xr:uid="{00000000-0005-0000-0000-00008E670000}"/>
    <cellStyle name="Normal 3 8 2 2 4 2 2" xfId="26501" xr:uid="{00000000-0005-0000-0000-00008F670000}"/>
    <cellStyle name="Normal 3 8 2 2 4 2 3" xfId="26502" xr:uid="{00000000-0005-0000-0000-000090670000}"/>
    <cellStyle name="Normal 3 8 2 2 4 3" xfId="26503" xr:uid="{00000000-0005-0000-0000-000091670000}"/>
    <cellStyle name="Normal 3 8 2 2 4 4" xfId="26504" xr:uid="{00000000-0005-0000-0000-000092670000}"/>
    <cellStyle name="Normal 3 8 2 2 5" xfId="26505" xr:uid="{00000000-0005-0000-0000-000093670000}"/>
    <cellStyle name="Normal 3 8 2 2 5 2" xfId="26506" xr:uid="{00000000-0005-0000-0000-000094670000}"/>
    <cellStyle name="Normal 3 8 2 2 5 2 2" xfId="26507" xr:uid="{00000000-0005-0000-0000-000095670000}"/>
    <cellStyle name="Normal 3 8 2 2 5 2 3" xfId="26508" xr:uid="{00000000-0005-0000-0000-000096670000}"/>
    <cellStyle name="Normal 3 8 2 2 5 3" xfId="26509" xr:uid="{00000000-0005-0000-0000-000097670000}"/>
    <cellStyle name="Normal 3 8 2 2 5 4" xfId="26510" xr:uid="{00000000-0005-0000-0000-000098670000}"/>
    <cellStyle name="Normal 3 8 2 2 6" xfId="26511" xr:uid="{00000000-0005-0000-0000-000099670000}"/>
    <cellStyle name="Normal 3 8 2 2 6 2" xfId="26512" xr:uid="{00000000-0005-0000-0000-00009A670000}"/>
    <cellStyle name="Normal 3 8 2 2 6 3" xfId="26513" xr:uid="{00000000-0005-0000-0000-00009B670000}"/>
    <cellStyle name="Normal 3 8 2 2 7" xfId="26514" xr:uid="{00000000-0005-0000-0000-00009C670000}"/>
    <cellStyle name="Normal 3 8 2 2 7 2" xfId="26515" xr:uid="{00000000-0005-0000-0000-00009D670000}"/>
    <cellStyle name="Normal 3 8 2 2 7 3" xfId="26516" xr:uid="{00000000-0005-0000-0000-00009E670000}"/>
    <cellStyle name="Normal 3 8 2 2 8" xfId="26517" xr:uid="{00000000-0005-0000-0000-00009F670000}"/>
    <cellStyle name="Normal 3 8 2 2 9" xfId="26518" xr:uid="{00000000-0005-0000-0000-0000A0670000}"/>
    <cellStyle name="Normal 3 8 2 3" xfId="26519" xr:uid="{00000000-0005-0000-0000-0000A1670000}"/>
    <cellStyle name="Normal 3 8 2 3 2" xfId="26520" xr:uid="{00000000-0005-0000-0000-0000A2670000}"/>
    <cellStyle name="Normal 3 8 2 3 2 2" xfId="26521" xr:uid="{00000000-0005-0000-0000-0000A3670000}"/>
    <cellStyle name="Normal 3 8 2 3 2 2 2" xfId="26522" xr:uid="{00000000-0005-0000-0000-0000A4670000}"/>
    <cellStyle name="Normal 3 8 2 3 2 2 3" xfId="26523" xr:uid="{00000000-0005-0000-0000-0000A5670000}"/>
    <cellStyle name="Normal 3 8 2 3 2 3" xfId="26524" xr:uid="{00000000-0005-0000-0000-0000A6670000}"/>
    <cellStyle name="Normal 3 8 2 3 2 4" xfId="26525" xr:uid="{00000000-0005-0000-0000-0000A7670000}"/>
    <cellStyle name="Normal 3 8 2 3 3" xfId="26526" xr:uid="{00000000-0005-0000-0000-0000A8670000}"/>
    <cellStyle name="Normal 3 8 2 3 3 2" xfId="26527" xr:uid="{00000000-0005-0000-0000-0000A9670000}"/>
    <cellStyle name="Normal 3 8 2 3 3 2 2" xfId="26528" xr:uid="{00000000-0005-0000-0000-0000AA670000}"/>
    <cellStyle name="Normal 3 8 2 3 3 2 3" xfId="26529" xr:uid="{00000000-0005-0000-0000-0000AB670000}"/>
    <cellStyle name="Normal 3 8 2 3 3 3" xfId="26530" xr:uid="{00000000-0005-0000-0000-0000AC670000}"/>
    <cellStyle name="Normal 3 8 2 3 3 4" xfId="26531" xr:uid="{00000000-0005-0000-0000-0000AD670000}"/>
    <cellStyle name="Normal 3 8 2 3 4" xfId="26532" xr:uid="{00000000-0005-0000-0000-0000AE670000}"/>
    <cellStyle name="Normal 3 8 2 3 4 2" xfId="26533" xr:uid="{00000000-0005-0000-0000-0000AF670000}"/>
    <cellStyle name="Normal 3 8 2 3 4 2 2" xfId="26534" xr:uid="{00000000-0005-0000-0000-0000B0670000}"/>
    <cellStyle name="Normal 3 8 2 3 4 2 3" xfId="26535" xr:uid="{00000000-0005-0000-0000-0000B1670000}"/>
    <cellStyle name="Normal 3 8 2 3 4 3" xfId="26536" xr:uid="{00000000-0005-0000-0000-0000B2670000}"/>
    <cellStyle name="Normal 3 8 2 3 4 4" xfId="26537" xr:uid="{00000000-0005-0000-0000-0000B3670000}"/>
    <cellStyle name="Normal 3 8 2 3 5" xfId="26538" xr:uid="{00000000-0005-0000-0000-0000B4670000}"/>
    <cellStyle name="Normal 3 8 2 3 5 2" xfId="26539" xr:uid="{00000000-0005-0000-0000-0000B5670000}"/>
    <cellStyle name="Normal 3 8 2 3 5 3" xfId="26540" xr:uid="{00000000-0005-0000-0000-0000B6670000}"/>
    <cellStyle name="Normal 3 8 2 3 6" xfId="26541" xr:uid="{00000000-0005-0000-0000-0000B7670000}"/>
    <cellStyle name="Normal 3 8 2 3 6 2" xfId="26542" xr:uid="{00000000-0005-0000-0000-0000B8670000}"/>
    <cellStyle name="Normal 3 8 2 3 6 3" xfId="26543" xr:uid="{00000000-0005-0000-0000-0000B9670000}"/>
    <cellStyle name="Normal 3 8 2 3 7" xfId="26544" xr:uid="{00000000-0005-0000-0000-0000BA670000}"/>
    <cellStyle name="Normal 3 8 2 3 8" xfId="26545" xr:uid="{00000000-0005-0000-0000-0000BB670000}"/>
    <cellStyle name="Normal 3 8 2 3 9" xfId="26546" xr:uid="{00000000-0005-0000-0000-0000BC670000}"/>
    <cellStyle name="Normal 3 8 2 4" xfId="26547" xr:uid="{00000000-0005-0000-0000-0000BD670000}"/>
    <cellStyle name="Normal 3 8 2 4 2" xfId="26548" xr:uid="{00000000-0005-0000-0000-0000BE670000}"/>
    <cellStyle name="Normal 3 8 2 4 2 2" xfId="26549" xr:uid="{00000000-0005-0000-0000-0000BF670000}"/>
    <cellStyle name="Normal 3 8 2 4 2 3" xfId="26550" xr:uid="{00000000-0005-0000-0000-0000C0670000}"/>
    <cellStyle name="Normal 3 8 2 4 3" xfId="26551" xr:uid="{00000000-0005-0000-0000-0000C1670000}"/>
    <cellStyle name="Normal 3 8 2 4 4" xfId="26552" xr:uid="{00000000-0005-0000-0000-0000C2670000}"/>
    <cellStyle name="Normal 3 8 2 5" xfId="26553" xr:uid="{00000000-0005-0000-0000-0000C3670000}"/>
    <cellStyle name="Normal 3 8 2 5 2" xfId="26554" xr:uid="{00000000-0005-0000-0000-0000C4670000}"/>
    <cellStyle name="Normal 3 8 2 5 2 2" xfId="26555" xr:uid="{00000000-0005-0000-0000-0000C5670000}"/>
    <cellStyle name="Normal 3 8 2 5 2 3" xfId="26556" xr:uid="{00000000-0005-0000-0000-0000C6670000}"/>
    <cellStyle name="Normal 3 8 2 5 3" xfId="26557" xr:uid="{00000000-0005-0000-0000-0000C7670000}"/>
    <cellStyle name="Normal 3 8 2 5 4" xfId="26558" xr:uid="{00000000-0005-0000-0000-0000C8670000}"/>
    <cellStyle name="Normal 3 8 2 6" xfId="26559" xr:uid="{00000000-0005-0000-0000-0000C9670000}"/>
    <cellStyle name="Normal 3 8 2 6 2" xfId="26560" xr:uid="{00000000-0005-0000-0000-0000CA670000}"/>
    <cellStyle name="Normal 3 8 2 6 2 2" xfId="26561" xr:uid="{00000000-0005-0000-0000-0000CB670000}"/>
    <cellStyle name="Normal 3 8 2 6 2 3" xfId="26562" xr:uid="{00000000-0005-0000-0000-0000CC670000}"/>
    <cellStyle name="Normal 3 8 2 6 3" xfId="26563" xr:uid="{00000000-0005-0000-0000-0000CD670000}"/>
    <cellStyle name="Normal 3 8 2 6 4" xfId="26564" xr:uid="{00000000-0005-0000-0000-0000CE670000}"/>
    <cellStyle name="Normal 3 8 2 7" xfId="26565" xr:uid="{00000000-0005-0000-0000-0000CF670000}"/>
    <cellStyle name="Normal 3 8 2 7 2" xfId="26566" xr:uid="{00000000-0005-0000-0000-0000D0670000}"/>
    <cellStyle name="Normal 3 8 2 7 3" xfId="26567" xr:uid="{00000000-0005-0000-0000-0000D1670000}"/>
    <cellStyle name="Normal 3 8 2 8" xfId="26568" xr:uid="{00000000-0005-0000-0000-0000D2670000}"/>
    <cellStyle name="Normal 3 8 2 8 2" xfId="26569" xr:uid="{00000000-0005-0000-0000-0000D3670000}"/>
    <cellStyle name="Normal 3 8 2 8 3" xfId="26570" xr:uid="{00000000-0005-0000-0000-0000D4670000}"/>
    <cellStyle name="Normal 3 8 2 9" xfId="26571" xr:uid="{00000000-0005-0000-0000-0000D5670000}"/>
    <cellStyle name="Normal 3 8 3" xfId="26572" xr:uid="{00000000-0005-0000-0000-0000D6670000}"/>
    <cellStyle name="Normal 3 8 3 10" xfId="26573" xr:uid="{00000000-0005-0000-0000-0000D7670000}"/>
    <cellStyle name="Normal 3 8 3 11" xfId="26574" xr:uid="{00000000-0005-0000-0000-0000D8670000}"/>
    <cellStyle name="Normal 3 8 3 2" xfId="26575" xr:uid="{00000000-0005-0000-0000-0000D9670000}"/>
    <cellStyle name="Normal 3 8 3 2 10" xfId="26576" xr:uid="{00000000-0005-0000-0000-0000DA670000}"/>
    <cellStyle name="Normal 3 8 3 2 2" xfId="26577" xr:uid="{00000000-0005-0000-0000-0000DB670000}"/>
    <cellStyle name="Normal 3 8 3 2 2 2" xfId="26578" xr:uid="{00000000-0005-0000-0000-0000DC670000}"/>
    <cellStyle name="Normal 3 8 3 2 2 2 2" xfId="26579" xr:uid="{00000000-0005-0000-0000-0000DD670000}"/>
    <cellStyle name="Normal 3 8 3 2 2 2 3" xfId="26580" xr:uid="{00000000-0005-0000-0000-0000DE670000}"/>
    <cellStyle name="Normal 3 8 3 2 2 3" xfId="26581" xr:uid="{00000000-0005-0000-0000-0000DF670000}"/>
    <cellStyle name="Normal 3 8 3 2 2 4" xfId="26582" xr:uid="{00000000-0005-0000-0000-0000E0670000}"/>
    <cellStyle name="Normal 3 8 3 2 3" xfId="26583" xr:uid="{00000000-0005-0000-0000-0000E1670000}"/>
    <cellStyle name="Normal 3 8 3 2 3 2" xfId="26584" xr:uid="{00000000-0005-0000-0000-0000E2670000}"/>
    <cellStyle name="Normal 3 8 3 2 3 2 2" xfId="26585" xr:uid="{00000000-0005-0000-0000-0000E3670000}"/>
    <cellStyle name="Normal 3 8 3 2 3 2 3" xfId="26586" xr:uid="{00000000-0005-0000-0000-0000E4670000}"/>
    <cellStyle name="Normal 3 8 3 2 3 3" xfId="26587" xr:uid="{00000000-0005-0000-0000-0000E5670000}"/>
    <cellStyle name="Normal 3 8 3 2 3 4" xfId="26588" xr:uid="{00000000-0005-0000-0000-0000E6670000}"/>
    <cellStyle name="Normal 3 8 3 2 4" xfId="26589" xr:uid="{00000000-0005-0000-0000-0000E7670000}"/>
    <cellStyle name="Normal 3 8 3 2 4 2" xfId="26590" xr:uid="{00000000-0005-0000-0000-0000E8670000}"/>
    <cellStyle name="Normal 3 8 3 2 4 2 2" xfId="26591" xr:uid="{00000000-0005-0000-0000-0000E9670000}"/>
    <cellStyle name="Normal 3 8 3 2 4 2 3" xfId="26592" xr:uid="{00000000-0005-0000-0000-0000EA670000}"/>
    <cellStyle name="Normal 3 8 3 2 4 3" xfId="26593" xr:uid="{00000000-0005-0000-0000-0000EB670000}"/>
    <cellStyle name="Normal 3 8 3 2 4 4" xfId="26594" xr:uid="{00000000-0005-0000-0000-0000EC670000}"/>
    <cellStyle name="Normal 3 8 3 2 5" xfId="26595" xr:uid="{00000000-0005-0000-0000-0000ED670000}"/>
    <cellStyle name="Normal 3 8 3 2 5 2" xfId="26596" xr:uid="{00000000-0005-0000-0000-0000EE670000}"/>
    <cellStyle name="Normal 3 8 3 2 5 2 2" xfId="26597" xr:uid="{00000000-0005-0000-0000-0000EF670000}"/>
    <cellStyle name="Normal 3 8 3 2 5 2 3" xfId="26598" xr:uid="{00000000-0005-0000-0000-0000F0670000}"/>
    <cellStyle name="Normal 3 8 3 2 5 3" xfId="26599" xr:uid="{00000000-0005-0000-0000-0000F1670000}"/>
    <cellStyle name="Normal 3 8 3 2 5 4" xfId="26600" xr:uid="{00000000-0005-0000-0000-0000F2670000}"/>
    <cellStyle name="Normal 3 8 3 2 6" xfId="26601" xr:uid="{00000000-0005-0000-0000-0000F3670000}"/>
    <cellStyle name="Normal 3 8 3 2 6 2" xfId="26602" xr:uid="{00000000-0005-0000-0000-0000F4670000}"/>
    <cellStyle name="Normal 3 8 3 2 6 3" xfId="26603" xr:uid="{00000000-0005-0000-0000-0000F5670000}"/>
    <cellStyle name="Normal 3 8 3 2 7" xfId="26604" xr:uid="{00000000-0005-0000-0000-0000F6670000}"/>
    <cellStyle name="Normal 3 8 3 2 7 2" xfId="26605" xr:uid="{00000000-0005-0000-0000-0000F7670000}"/>
    <cellStyle name="Normal 3 8 3 2 7 3" xfId="26606" xr:uid="{00000000-0005-0000-0000-0000F8670000}"/>
    <cellStyle name="Normal 3 8 3 2 8" xfId="26607" xr:uid="{00000000-0005-0000-0000-0000F9670000}"/>
    <cellStyle name="Normal 3 8 3 2 9" xfId="26608" xr:uid="{00000000-0005-0000-0000-0000FA670000}"/>
    <cellStyle name="Normal 3 8 3 3" xfId="26609" xr:uid="{00000000-0005-0000-0000-0000FB670000}"/>
    <cellStyle name="Normal 3 8 3 3 2" xfId="26610" xr:uid="{00000000-0005-0000-0000-0000FC670000}"/>
    <cellStyle name="Normal 3 8 3 3 2 2" xfId="26611" xr:uid="{00000000-0005-0000-0000-0000FD670000}"/>
    <cellStyle name="Normal 3 8 3 3 2 2 2" xfId="26612" xr:uid="{00000000-0005-0000-0000-0000FE670000}"/>
    <cellStyle name="Normal 3 8 3 3 2 2 3" xfId="26613" xr:uid="{00000000-0005-0000-0000-0000FF670000}"/>
    <cellStyle name="Normal 3 8 3 3 2 3" xfId="26614" xr:uid="{00000000-0005-0000-0000-000000680000}"/>
    <cellStyle name="Normal 3 8 3 3 2 4" xfId="26615" xr:uid="{00000000-0005-0000-0000-000001680000}"/>
    <cellStyle name="Normal 3 8 3 3 3" xfId="26616" xr:uid="{00000000-0005-0000-0000-000002680000}"/>
    <cellStyle name="Normal 3 8 3 3 3 2" xfId="26617" xr:uid="{00000000-0005-0000-0000-000003680000}"/>
    <cellStyle name="Normal 3 8 3 3 3 2 2" xfId="26618" xr:uid="{00000000-0005-0000-0000-000004680000}"/>
    <cellStyle name="Normal 3 8 3 3 3 2 3" xfId="26619" xr:uid="{00000000-0005-0000-0000-000005680000}"/>
    <cellStyle name="Normal 3 8 3 3 3 3" xfId="26620" xr:uid="{00000000-0005-0000-0000-000006680000}"/>
    <cellStyle name="Normal 3 8 3 3 3 4" xfId="26621" xr:uid="{00000000-0005-0000-0000-000007680000}"/>
    <cellStyle name="Normal 3 8 3 3 4" xfId="26622" xr:uid="{00000000-0005-0000-0000-000008680000}"/>
    <cellStyle name="Normal 3 8 3 3 4 2" xfId="26623" xr:uid="{00000000-0005-0000-0000-000009680000}"/>
    <cellStyle name="Normal 3 8 3 3 4 2 2" xfId="26624" xr:uid="{00000000-0005-0000-0000-00000A680000}"/>
    <cellStyle name="Normal 3 8 3 3 4 2 3" xfId="26625" xr:uid="{00000000-0005-0000-0000-00000B680000}"/>
    <cellStyle name="Normal 3 8 3 3 4 3" xfId="26626" xr:uid="{00000000-0005-0000-0000-00000C680000}"/>
    <cellStyle name="Normal 3 8 3 3 4 4" xfId="26627" xr:uid="{00000000-0005-0000-0000-00000D680000}"/>
    <cellStyle name="Normal 3 8 3 3 5" xfId="26628" xr:uid="{00000000-0005-0000-0000-00000E680000}"/>
    <cellStyle name="Normal 3 8 3 3 5 2" xfId="26629" xr:uid="{00000000-0005-0000-0000-00000F680000}"/>
    <cellStyle name="Normal 3 8 3 3 5 3" xfId="26630" xr:uid="{00000000-0005-0000-0000-000010680000}"/>
    <cellStyle name="Normal 3 8 3 3 6" xfId="26631" xr:uid="{00000000-0005-0000-0000-000011680000}"/>
    <cellStyle name="Normal 3 8 3 3 6 2" xfId="26632" xr:uid="{00000000-0005-0000-0000-000012680000}"/>
    <cellStyle name="Normal 3 8 3 3 6 3" xfId="26633" xr:uid="{00000000-0005-0000-0000-000013680000}"/>
    <cellStyle name="Normal 3 8 3 3 7" xfId="26634" xr:uid="{00000000-0005-0000-0000-000014680000}"/>
    <cellStyle name="Normal 3 8 3 3 8" xfId="26635" xr:uid="{00000000-0005-0000-0000-000015680000}"/>
    <cellStyle name="Normal 3 8 3 3 9" xfId="26636" xr:uid="{00000000-0005-0000-0000-000016680000}"/>
    <cellStyle name="Normal 3 8 3 4" xfId="26637" xr:uid="{00000000-0005-0000-0000-000017680000}"/>
    <cellStyle name="Normal 3 8 3 4 2" xfId="26638" xr:uid="{00000000-0005-0000-0000-000018680000}"/>
    <cellStyle name="Normal 3 8 3 4 2 2" xfId="26639" xr:uid="{00000000-0005-0000-0000-000019680000}"/>
    <cellStyle name="Normal 3 8 3 4 2 3" xfId="26640" xr:uid="{00000000-0005-0000-0000-00001A680000}"/>
    <cellStyle name="Normal 3 8 3 4 3" xfId="26641" xr:uid="{00000000-0005-0000-0000-00001B680000}"/>
    <cellStyle name="Normal 3 8 3 4 4" xfId="26642" xr:uid="{00000000-0005-0000-0000-00001C680000}"/>
    <cellStyle name="Normal 3 8 3 5" xfId="26643" xr:uid="{00000000-0005-0000-0000-00001D680000}"/>
    <cellStyle name="Normal 3 8 3 5 2" xfId="26644" xr:uid="{00000000-0005-0000-0000-00001E680000}"/>
    <cellStyle name="Normal 3 8 3 5 2 2" xfId="26645" xr:uid="{00000000-0005-0000-0000-00001F680000}"/>
    <cellStyle name="Normal 3 8 3 5 2 3" xfId="26646" xr:uid="{00000000-0005-0000-0000-000020680000}"/>
    <cellStyle name="Normal 3 8 3 5 3" xfId="26647" xr:uid="{00000000-0005-0000-0000-000021680000}"/>
    <cellStyle name="Normal 3 8 3 5 4" xfId="26648" xr:uid="{00000000-0005-0000-0000-000022680000}"/>
    <cellStyle name="Normal 3 8 3 6" xfId="26649" xr:uid="{00000000-0005-0000-0000-000023680000}"/>
    <cellStyle name="Normal 3 8 3 6 2" xfId="26650" xr:uid="{00000000-0005-0000-0000-000024680000}"/>
    <cellStyle name="Normal 3 8 3 6 2 2" xfId="26651" xr:uid="{00000000-0005-0000-0000-000025680000}"/>
    <cellStyle name="Normal 3 8 3 6 2 3" xfId="26652" xr:uid="{00000000-0005-0000-0000-000026680000}"/>
    <cellStyle name="Normal 3 8 3 6 3" xfId="26653" xr:uid="{00000000-0005-0000-0000-000027680000}"/>
    <cellStyle name="Normal 3 8 3 6 4" xfId="26654" xr:uid="{00000000-0005-0000-0000-000028680000}"/>
    <cellStyle name="Normal 3 8 3 7" xfId="26655" xr:uid="{00000000-0005-0000-0000-000029680000}"/>
    <cellStyle name="Normal 3 8 3 7 2" xfId="26656" xr:uid="{00000000-0005-0000-0000-00002A680000}"/>
    <cellStyle name="Normal 3 8 3 7 3" xfId="26657" xr:uid="{00000000-0005-0000-0000-00002B680000}"/>
    <cellStyle name="Normal 3 8 3 8" xfId="26658" xr:uid="{00000000-0005-0000-0000-00002C680000}"/>
    <cellStyle name="Normal 3 8 3 8 2" xfId="26659" xr:uid="{00000000-0005-0000-0000-00002D680000}"/>
    <cellStyle name="Normal 3 8 3 8 3" xfId="26660" xr:uid="{00000000-0005-0000-0000-00002E680000}"/>
    <cellStyle name="Normal 3 8 3 9" xfId="26661" xr:uid="{00000000-0005-0000-0000-00002F680000}"/>
    <cellStyle name="Normal 3 8 4" xfId="26662" xr:uid="{00000000-0005-0000-0000-000030680000}"/>
    <cellStyle name="Normal 3 8 4 10" xfId="26663" xr:uid="{00000000-0005-0000-0000-000031680000}"/>
    <cellStyle name="Normal 3 8 4 2" xfId="26664" xr:uid="{00000000-0005-0000-0000-000032680000}"/>
    <cellStyle name="Normal 3 8 4 2 2" xfId="26665" xr:uid="{00000000-0005-0000-0000-000033680000}"/>
    <cellStyle name="Normal 3 8 4 2 2 2" xfId="26666" xr:uid="{00000000-0005-0000-0000-000034680000}"/>
    <cellStyle name="Normal 3 8 4 2 2 3" xfId="26667" xr:uid="{00000000-0005-0000-0000-000035680000}"/>
    <cellStyle name="Normal 3 8 4 2 3" xfId="26668" xr:uid="{00000000-0005-0000-0000-000036680000}"/>
    <cellStyle name="Normal 3 8 4 2 4" xfId="26669" xr:uid="{00000000-0005-0000-0000-000037680000}"/>
    <cellStyle name="Normal 3 8 4 3" xfId="26670" xr:uid="{00000000-0005-0000-0000-000038680000}"/>
    <cellStyle name="Normal 3 8 4 3 2" xfId="26671" xr:uid="{00000000-0005-0000-0000-000039680000}"/>
    <cellStyle name="Normal 3 8 4 3 2 2" xfId="26672" xr:uid="{00000000-0005-0000-0000-00003A680000}"/>
    <cellStyle name="Normal 3 8 4 3 2 3" xfId="26673" xr:uid="{00000000-0005-0000-0000-00003B680000}"/>
    <cellStyle name="Normal 3 8 4 3 3" xfId="26674" xr:uid="{00000000-0005-0000-0000-00003C680000}"/>
    <cellStyle name="Normal 3 8 4 3 4" xfId="26675" xr:uid="{00000000-0005-0000-0000-00003D680000}"/>
    <cellStyle name="Normal 3 8 4 4" xfId="26676" xr:uid="{00000000-0005-0000-0000-00003E680000}"/>
    <cellStyle name="Normal 3 8 4 4 2" xfId="26677" xr:uid="{00000000-0005-0000-0000-00003F680000}"/>
    <cellStyle name="Normal 3 8 4 4 2 2" xfId="26678" xr:uid="{00000000-0005-0000-0000-000040680000}"/>
    <cellStyle name="Normal 3 8 4 4 2 3" xfId="26679" xr:uid="{00000000-0005-0000-0000-000041680000}"/>
    <cellStyle name="Normal 3 8 4 4 3" xfId="26680" xr:uid="{00000000-0005-0000-0000-000042680000}"/>
    <cellStyle name="Normal 3 8 4 4 4" xfId="26681" xr:uid="{00000000-0005-0000-0000-000043680000}"/>
    <cellStyle name="Normal 3 8 4 5" xfId="26682" xr:uid="{00000000-0005-0000-0000-000044680000}"/>
    <cellStyle name="Normal 3 8 4 5 2" xfId="26683" xr:uid="{00000000-0005-0000-0000-000045680000}"/>
    <cellStyle name="Normal 3 8 4 5 2 2" xfId="26684" xr:uid="{00000000-0005-0000-0000-000046680000}"/>
    <cellStyle name="Normal 3 8 4 5 2 3" xfId="26685" xr:uid="{00000000-0005-0000-0000-000047680000}"/>
    <cellStyle name="Normal 3 8 4 5 3" xfId="26686" xr:uid="{00000000-0005-0000-0000-000048680000}"/>
    <cellStyle name="Normal 3 8 4 5 4" xfId="26687" xr:uid="{00000000-0005-0000-0000-000049680000}"/>
    <cellStyle name="Normal 3 8 4 6" xfId="26688" xr:uid="{00000000-0005-0000-0000-00004A680000}"/>
    <cellStyle name="Normal 3 8 4 6 2" xfId="26689" xr:uid="{00000000-0005-0000-0000-00004B680000}"/>
    <cellStyle name="Normal 3 8 4 6 3" xfId="26690" xr:uid="{00000000-0005-0000-0000-00004C680000}"/>
    <cellStyle name="Normal 3 8 4 7" xfId="26691" xr:uid="{00000000-0005-0000-0000-00004D680000}"/>
    <cellStyle name="Normal 3 8 4 7 2" xfId="26692" xr:uid="{00000000-0005-0000-0000-00004E680000}"/>
    <cellStyle name="Normal 3 8 4 7 3" xfId="26693" xr:uid="{00000000-0005-0000-0000-00004F680000}"/>
    <cellStyle name="Normal 3 8 4 8" xfId="26694" xr:uid="{00000000-0005-0000-0000-000050680000}"/>
    <cellStyle name="Normal 3 8 4 9" xfId="26695" xr:uid="{00000000-0005-0000-0000-000051680000}"/>
    <cellStyle name="Normal 3 8 5" xfId="26696" xr:uid="{00000000-0005-0000-0000-000052680000}"/>
    <cellStyle name="Normal 3 8 5 2" xfId="26697" xr:uid="{00000000-0005-0000-0000-000053680000}"/>
    <cellStyle name="Normal 3 8 5 2 2" xfId="26698" xr:uid="{00000000-0005-0000-0000-000054680000}"/>
    <cellStyle name="Normal 3 8 5 2 2 2" xfId="26699" xr:uid="{00000000-0005-0000-0000-000055680000}"/>
    <cellStyle name="Normal 3 8 5 2 2 3" xfId="26700" xr:uid="{00000000-0005-0000-0000-000056680000}"/>
    <cellStyle name="Normal 3 8 5 2 3" xfId="26701" xr:uid="{00000000-0005-0000-0000-000057680000}"/>
    <cellStyle name="Normal 3 8 5 2 4" xfId="26702" xr:uid="{00000000-0005-0000-0000-000058680000}"/>
    <cellStyle name="Normal 3 8 5 3" xfId="26703" xr:uid="{00000000-0005-0000-0000-000059680000}"/>
    <cellStyle name="Normal 3 8 5 3 2" xfId="26704" xr:uid="{00000000-0005-0000-0000-00005A680000}"/>
    <cellStyle name="Normal 3 8 5 3 2 2" xfId="26705" xr:uid="{00000000-0005-0000-0000-00005B680000}"/>
    <cellStyle name="Normal 3 8 5 3 2 3" xfId="26706" xr:uid="{00000000-0005-0000-0000-00005C680000}"/>
    <cellStyle name="Normal 3 8 5 3 3" xfId="26707" xr:uid="{00000000-0005-0000-0000-00005D680000}"/>
    <cellStyle name="Normal 3 8 5 3 4" xfId="26708" xr:uid="{00000000-0005-0000-0000-00005E680000}"/>
    <cellStyle name="Normal 3 8 5 4" xfId="26709" xr:uid="{00000000-0005-0000-0000-00005F680000}"/>
    <cellStyle name="Normal 3 8 5 4 2" xfId="26710" xr:uid="{00000000-0005-0000-0000-000060680000}"/>
    <cellStyle name="Normal 3 8 5 4 2 2" xfId="26711" xr:uid="{00000000-0005-0000-0000-000061680000}"/>
    <cellStyle name="Normal 3 8 5 4 2 3" xfId="26712" xr:uid="{00000000-0005-0000-0000-000062680000}"/>
    <cellStyle name="Normal 3 8 5 4 3" xfId="26713" xr:uid="{00000000-0005-0000-0000-000063680000}"/>
    <cellStyle name="Normal 3 8 5 4 4" xfId="26714" xr:uid="{00000000-0005-0000-0000-000064680000}"/>
    <cellStyle name="Normal 3 8 5 5" xfId="26715" xr:uid="{00000000-0005-0000-0000-000065680000}"/>
    <cellStyle name="Normal 3 8 5 5 2" xfId="26716" xr:uid="{00000000-0005-0000-0000-000066680000}"/>
    <cellStyle name="Normal 3 8 5 5 3" xfId="26717" xr:uid="{00000000-0005-0000-0000-000067680000}"/>
    <cellStyle name="Normal 3 8 5 6" xfId="26718" xr:uid="{00000000-0005-0000-0000-000068680000}"/>
    <cellStyle name="Normal 3 8 5 6 2" xfId="26719" xr:uid="{00000000-0005-0000-0000-000069680000}"/>
    <cellStyle name="Normal 3 8 5 6 3" xfId="26720" xr:uid="{00000000-0005-0000-0000-00006A680000}"/>
    <cellStyle name="Normal 3 8 5 7" xfId="26721" xr:uid="{00000000-0005-0000-0000-00006B680000}"/>
    <cellStyle name="Normal 3 8 5 8" xfId="26722" xr:uid="{00000000-0005-0000-0000-00006C680000}"/>
    <cellStyle name="Normal 3 8 5 9" xfId="26723" xr:uid="{00000000-0005-0000-0000-00006D680000}"/>
    <cellStyle name="Normal 3 8 6" xfId="26724" xr:uid="{00000000-0005-0000-0000-00006E680000}"/>
    <cellStyle name="Normal 3 8 6 2" xfId="26725" xr:uid="{00000000-0005-0000-0000-00006F680000}"/>
    <cellStyle name="Normal 3 8 6 2 2" xfId="26726" xr:uid="{00000000-0005-0000-0000-000070680000}"/>
    <cellStyle name="Normal 3 8 6 2 3" xfId="26727" xr:uid="{00000000-0005-0000-0000-000071680000}"/>
    <cellStyle name="Normal 3 8 6 3" xfId="26728" xr:uid="{00000000-0005-0000-0000-000072680000}"/>
    <cellStyle name="Normal 3 8 6 4" xfId="26729" xr:uid="{00000000-0005-0000-0000-000073680000}"/>
    <cellStyle name="Normal 3 8 7" xfId="26730" xr:uid="{00000000-0005-0000-0000-000074680000}"/>
    <cellStyle name="Normal 3 8 7 2" xfId="26731" xr:uid="{00000000-0005-0000-0000-000075680000}"/>
    <cellStyle name="Normal 3 8 7 2 2" xfId="26732" xr:uid="{00000000-0005-0000-0000-000076680000}"/>
    <cellStyle name="Normal 3 8 7 2 3" xfId="26733" xr:uid="{00000000-0005-0000-0000-000077680000}"/>
    <cellStyle name="Normal 3 8 7 3" xfId="26734" xr:uid="{00000000-0005-0000-0000-000078680000}"/>
    <cellStyle name="Normal 3 8 7 4" xfId="26735" xr:uid="{00000000-0005-0000-0000-000079680000}"/>
    <cellStyle name="Normal 3 8 8" xfId="26736" xr:uid="{00000000-0005-0000-0000-00007A680000}"/>
    <cellStyle name="Normal 3 8 8 2" xfId="26737" xr:uid="{00000000-0005-0000-0000-00007B680000}"/>
    <cellStyle name="Normal 3 8 8 2 2" xfId="26738" xr:uid="{00000000-0005-0000-0000-00007C680000}"/>
    <cellStyle name="Normal 3 8 8 2 3" xfId="26739" xr:uid="{00000000-0005-0000-0000-00007D680000}"/>
    <cellStyle name="Normal 3 8 8 3" xfId="26740" xr:uid="{00000000-0005-0000-0000-00007E680000}"/>
    <cellStyle name="Normal 3 8 8 4" xfId="26741" xr:uid="{00000000-0005-0000-0000-00007F680000}"/>
    <cellStyle name="Normal 3 8 9" xfId="26742" xr:uid="{00000000-0005-0000-0000-000080680000}"/>
    <cellStyle name="Normal 3 8 9 2" xfId="26743" xr:uid="{00000000-0005-0000-0000-000081680000}"/>
    <cellStyle name="Normal 3 8 9 3" xfId="26744" xr:uid="{00000000-0005-0000-0000-000082680000}"/>
    <cellStyle name="Normal 3 9" xfId="26745" xr:uid="{00000000-0005-0000-0000-000083680000}"/>
    <cellStyle name="Normal 3 9 10" xfId="26746" xr:uid="{00000000-0005-0000-0000-000084680000}"/>
    <cellStyle name="Normal 3 9 11" xfId="26747" xr:uid="{00000000-0005-0000-0000-000085680000}"/>
    <cellStyle name="Normal 3 9 12" xfId="26748" xr:uid="{00000000-0005-0000-0000-000086680000}"/>
    <cellStyle name="Normal 3 9 2" xfId="26749" xr:uid="{00000000-0005-0000-0000-000087680000}"/>
    <cellStyle name="Normal 3 9 2 10" xfId="26750" xr:uid="{00000000-0005-0000-0000-000088680000}"/>
    <cellStyle name="Normal 3 9 2 2" xfId="26751" xr:uid="{00000000-0005-0000-0000-000089680000}"/>
    <cellStyle name="Normal 3 9 2 2 2" xfId="26752" xr:uid="{00000000-0005-0000-0000-00008A680000}"/>
    <cellStyle name="Normal 3 9 2 2 2 2" xfId="26753" xr:uid="{00000000-0005-0000-0000-00008B680000}"/>
    <cellStyle name="Normal 3 9 2 2 2 3" xfId="26754" xr:uid="{00000000-0005-0000-0000-00008C680000}"/>
    <cellStyle name="Normal 3 9 2 2 3" xfId="26755" xr:uid="{00000000-0005-0000-0000-00008D680000}"/>
    <cellStyle name="Normal 3 9 2 2 4" xfId="26756" xr:uid="{00000000-0005-0000-0000-00008E680000}"/>
    <cellStyle name="Normal 3 9 2 3" xfId="26757" xr:uid="{00000000-0005-0000-0000-00008F680000}"/>
    <cellStyle name="Normal 3 9 2 3 2" xfId="26758" xr:uid="{00000000-0005-0000-0000-000090680000}"/>
    <cellStyle name="Normal 3 9 2 3 2 2" xfId="26759" xr:uid="{00000000-0005-0000-0000-000091680000}"/>
    <cellStyle name="Normal 3 9 2 3 2 3" xfId="26760" xr:uid="{00000000-0005-0000-0000-000092680000}"/>
    <cellStyle name="Normal 3 9 2 3 3" xfId="26761" xr:uid="{00000000-0005-0000-0000-000093680000}"/>
    <cellStyle name="Normal 3 9 2 3 4" xfId="26762" xr:uid="{00000000-0005-0000-0000-000094680000}"/>
    <cellStyle name="Normal 3 9 2 4" xfId="26763" xr:uid="{00000000-0005-0000-0000-000095680000}"/>
    <cellStyle name="Normal 3 9 2 4 2" xfId="26764" xr:uid="{00000000-0005-0000-0000-000096680000}"/>
    <cellStyle name="Normal 3 9 2 4 2 2" xfId="26765" xr:uid="{00000000-0005-0000-0000-000097680000}"/>
    <cellStyle name="Normal 3 9 2 4 2 3" xfId="26766" xr:uid="{00000000-0005-0000-0000-000098680000}"/>
    <cellStyle name="Normal 3 9 2 4 3" xfId="26767" xr:uid="{00000000-0005-0000-0000-000099680000}"/>
    <cellStyle name="Normal 3 9 2 4 4" xfId="26768" xr:uid="{00000000-0005-0000-0000-00009A680000}"/>
    <cellStyle name="Normal 3 9 2 5" xfId="26769" xr:uid="{00000000-0005-0000-0000-00009B680000}"/>
    <cellStyle name="Normal 3 9 2 5 2" xfId="26770" xr:uid="{00000000-0005-0000-0000-00009C680000}"/>
    <cellStyle name="Normal 3 9 2 5 2 2" xfId="26771" xr:uid="{00000000-0005-0000-0000-00009D680000}"/>
    <cellStyle name="Normal 3 9 2 5 2 3" xfId="26772" xr:uid="{00000000-0005-0000-0000-00009E680000}"/>
    <cellStyle name="Normal 3 9 2 5 3" xfId="26773" xr:uid="{00000000-0005-0000-0000-00009F680000}"/>
    <cellStyle name="Normal 3 9 2 5 4" xfId="26774" xr:uid="{00000000-0005-0000-0000-0000A0680000}"/>
    <cellStyle name="Normal 3 9 2 6" xfId="26775" xr:uid="{00000000-0005-0000-0000-0000A1680000}"/>
    <cellStyle name="Normal 3 9 2 6 2" xfId="26776" xr:uid="{00000000-0005-0000-0000-0000A2680000}"/>
    <cellStyle name="Normal 3 9 2 6 3" xfId="26777" xr:uid="{00000000-0005-0000-0000-0000A3680000}"/>
    <cellStyle name="Normal 3 9 2 7" xfId="26778" xr:uid="{00000000-0005-0000-0000-0000A4680000}"/>
    <cellStyle name="Normal 3 9 2 7 2" xfId="26779" xr:uid="{00000000-0005-0000-0000-0000A5680000}"/>
    <cellStyle name="Normal 3 9 2 7 3" xfId="26780" xr:uid="{00000000-0005-0000-0000-0000A6680000}"/>
    <cellStyle name="Normal 3 9 2 8" xfId="26781" xr:uid="{00000000-0005-0000-0000-0000A7680000}"/>
    <cellStyle name="Normal 3 9 2 9" xfId="26782" xr:uid="{00000000-0005-0000-0000-0000A8680000}"/>
    <cellStyle name="Normal 3 9 3" xfId="26783" xr:uid="{00000000-0005-0000-0000-0000A9680000}"/>
    <cellStyle name="Normal 3 9 3 2" xfId="26784" xr:uid="{00000000-0005-0000-0000-0000AA680000}"/>
    <cellStyle name="Normal 3 9 3 2 2" xfId="26785" xr:uid="{00000000-0005-0000-0000-0000AB680000}"/>
    <cellStyle name="Normal 3 9 3 2 2 2" xfId="26786" xr:uid="{00000000-0005-0000-0000-0000AC680000}"/>
    <cellStyle name="Normal 3 9 3 2 2 3" xfId="26787" xr:uid="{00000000-0005-0000-0000-0000AD680000}"/>
    <cellStyle name="Normal 3 9 3 2 3" xfId="26788" xr:uid="{00000000-0005-0000-0000-0000AE680000}"/>
    <cellStyle name="Normal 3 9 3 2 4" xfId="26789" xr:uid="{00000000-0005-0000-0000-0000AF680000}"/>
    <cellStyle name="Normal 3 9 3 3" xfId="26790" xr:uid="{00000000-0005-0000-0000-0000B0680000}"/>
    <cellStyle name="Normal 3 9 3 3 2" xfId="26791" xr:uid="{00000000-0005-0000-0000-0000B1680000}"/>
    <cellStyle name="Normal 3 9 3 3 2 2" xfId="26792" xr:uid="{00000000-0005-0000-0000-0000B2680000}"/>
    <cellStyle name="Normal 3 9 3 3 2 3" xfId="26793" xr:uid="{00000000-0005-0000-0000-0000B3680000}"/>
    <cellStyle name="Normal 3 9 3 3 3" xfId="26794" xr:uid="{00000000-0005-0000-0000-0000B4680000}"/>
    <cellStyle name="Normal 3 9 3 3 4" xfId="26795" xr:uid="{00000000-0005-0000-0000-0000B5680000}"/>
    <cellStyle name="Normal 3 9 3 4" xfId="26796" xr:uid="{00000000-0005-0000-0000-0000B6680000}"/>
    <cellStyle name="Normal 3 9 3 4 2" xfId="26797" xr:uid="{00000000-0005-0000-0000-0000B7680000}"/>
    <cellStyle name="Normal 3 9 3 4 2 2" xfId="26798" xr:uid="{00000000-0005-0000-0000-0000B8680000}"/>
    <cellStyle name="Normal 3 9 3 4 2 3" xfId="26799" xr:uid="{00000000-0005-0000-0000-0000B9680000}"/>
    <cellStyle name="Normal 3 9 3 4 3" xfId="26800" xr:uid="{00000000-0005-0000-0000-0000BA680000}"/>
    <cellStyle name="Normal 3 9 3 4 4" xfId="26801" xr:uid="{00000000-0005-0000-0000-0000BB680000}"/>
    <cellStyle name="Normal 3 9 3 5" xfId="26802" xr:uid="{00000000-0005-0000-0000-0000BC680000}"/>
    <cellStyle name="Normal 3 9 3 5 2" xfId="26803" xr:uid="{00000000-0005-0000-0000-0000BD680000}"/>
    <cellStyle name="Normal 3 9 3 5 3" xfId="26804" xr:uid="{00000000-0005-0000-0000-0000BE680000}"/>
    <cellStyle name="Normal 3 9 3 6" xfId="26805" xr:uid="{00000000-0005-0000-0000-0000BF680000}"/>
    <cellStyle name="Normal 3 9 3 6 2" xfId="26806" xr:uid="{00000000-0005-0000-0000-0000C0680000}"/>
    <cellStyle name="Normal 3 9 3 6 3" xfId="26807" xr:uid="{00000000-0005-0000-0000-0000C1680000}"/>
    <cellStyle name="Normal 3 9 3 7" xfId="26808" xr:uid="{00000000-0005-0000-0000-0000C2680000}"/>
    <cellStyle name="Normal 3 9 3 8" xfId="26809" xr:uid="{00000000-0005-0000-0000-0000C3680000}"/>
    <cellStyle name="Normal 3 9 3 9" xfId="26810" xr:uid="{00000000-0005-0000-0000-0000C4680000}"/>
    <cellStyle name="Normal 3 9 4" xfId="26811" xr:uid="{00000000-0005-0000-0000-0000C5680000}"/>
    <cellStyle name="Normal 3 9 4 2" xfId="26812" xr:uid="{00000000-0005-0000-0000-0000C6680000}"/>
    <cellStyle name="Normal 3 9 4 2 2" xfId="26813" xr:uid="{00000000-0005-0000-0000-0000C7680000}"/>
    <cellStyle name="Normal 3 9 4 2 3" xfId="26814" xr:uid="{00000000-0005-0000-0000-0000C8680000}"/>
    <cellStyle name="Normal 3 9 4 3" xfId="26815" xr:uid="{00000000-0005-0000-0000-0000C9680000}"/>
    <cellStyle name="Normal 3 9 4 4" xfId="26816" xr:uid="{00000000-0005-0000-0000-0000CA680000}"/>
    <cellStyle name="Normal 3 9 5" xfId="26817" xr:uid="{00000000-0005-0000-0000-0000CB680000}"/>
    <cellStyle name="Normal 3 9 5 2" xfId="26818" xr:uid="{00000000-0005-0000-0000-0000CC680000}"/>
    <cellStyle name="Normal 3 9 5 2 2" xfId="26819" xr:uid="{00000000-0005-0000-0000-0000CD680000}"/>
    <cellStyle name="Normal 3 9 5 2 3" xfId="26820" xr:uid="{00000000-0005-0000-0000-0000CE680000}"/>
    <cellStyle name="Normal 3 9 5 3" xfId="26821" xr:uid="{00000000-0005-0000-0000-0000CF680000}"/>
    <cellStyle name="Normal 3 9 5 4" xfId="26822" xr:uid="{00000000-0005-0000-0000-0000D0680000}"/>
    <cellStyle name="Normal 3 9 6" xfId="26823" xr:uid="{00000000-0005-0000-0000-0000D1680000}"/>
    <cellStyle name="Normal 3 9 6 2" xfId="26824" xr:uid="{00000000-0005-0000-0000-0000D2680000}"/>
    <cellStyle name="Normal 3 9 6 2 2" xfId="26825" xr:uid="{00000000-0005-0000-0000-0000D3680000}"/>
    <cellStyle name="Normal 3 9 6 2 3" xfId="26826" xr:uid="{00000000-0005-0000-0000-0000D4680000}"/>
    <cellStyle name="Normal 3 9 6 3" xfId="26827" xr:uid="{00000000-0005-0000-0000-0000D5680000}"/>
    <cellStyle name="Normal 3 9 6 4" xfId="26828" xr:uid="{00000000-0005-0000-0000-0000D6680000}"/>
    <cellStyle name="Normal 3 9 7" xfId="26829" xr:uid="{00000000-0005-0000-0000-0000D7680000}"/>
    <cellStyle name="Normal 3 9 7 2" xfId="26830" xr:uid="{00000000-0005-0000-0000-0000D8680000}"/>
    <cellStyle name="Normal 3 9 7 3" xfId="26831" xr:uid="{00000000-0005-0000-0000-0000D9680000}"/>
    <cellStyle name="Normal 3 9 8" xfId="26832" xr:uid="{00000000-0005-0000-0000-0000DA680000}"/>
    <cellStyle name="Normal 3 9 8 2" xfId="26833" xr:uid="{00000000-0005-0000-0000-0000DB680000}"/>
    <cellStyle name="Normal 3 9 8 3" xfId="26834" xr:uid="{00000000-0005-0000-0000-0000DC680000}"/>
    <cellStyle name="Normal 3 9 9" xfId="26835" xr:uid="{00000000-0005-0000-0000-0000DD680000}"/>
    <cellStyle name="Normal 30" xfId="26836" xr:uid="{00000000-0005-0000-0000-0000DE680000}"/>
    <cellStyle name="Normal 31" xfId="26837" xr:uid="{00000000-0005-0000-0000-0000DF680000}"/>
    <cellStyle name="Normal 32" xfId="26838" xr:uid="{00000000-0005-0000-0000-0000E0680000}"/>
    <cellStyle name="Normal 33" xfId="26839" xr:uid="{00000000-0005-0000-0000-0000E1680000}"/>
    <cellStyle name="Normal 34" xfId="26840" xr:uid="{00000000-0005-0000-0000-0000E2680000}"/>
    <cellStyle name="Normal 35" xfId="26841" xr:uid="{00000000-0005-0000-0000-0000E3680000}"/>
    <cellStyle name="Normal 36" xfId="26842" xr:uid="{00000000-0005-0000-0000-0000E4680000}"/>
    <cellStyle name="Normal 37" xfId="26843" xr:uid="{00000000-0005-0000-0000-0000E5680000}"/>
    <cellStyle name="Normal 38" xfId="26844" xr:uid="{00000000-0005-0000-0000-0000E6680000}"/>
    <cellStyle name="Normal 39" xfId="26845" xr:uid="{00000000-0005-0000-0000-0000E7680000}"/>
    <cellStyle name="Normal 4" xfId="211" xr:uid="{00000000-0005-0000-0000-0000E8680000}"/>
    <cellStyle name="Normal 4 10" xfId="26846" xr:uid="{00000000-0005-0000-0000-0000E9680000}"/>
    <cellStyle name="Normal 4 11" xfId="26847" xr:uid="{00000000-0005-0000-0000-0000EA680000}"/>
    <cellStyle name="Normal 4 12" xfId="26848" xr:uid="{00000000-0005-0000-0000-0000EB680000}"/>
    <cellStyle name="Normal 4 13" xfId="26849" xr:uid="{00000000-0005-0000-0000-0000EC680000}"/>
    <cellStyle name="Normal 4 13 10" xfId="26850" xr:uid="{00000000-0005-0000-0000-0000ED680000}"/>
    <cellStyle name="Normal 4 13 11" xfId="26851" xr:uid="{00000000-0005-0000-0000-0000EE680000}"/>
    <cellStyle name="Normal 4 13 12" xfId="26852" xr:uid="{00000000-0005-0000-0000-0000EF680000}"/>
    <cellStyle name="Normal 4 13 2" xfId="26853" xr:uid="{00000000-0005-0000-0000-0000F0680000}"/>
    <cellStyle name="Normal 4 13 3" xfId="26854" xr:uid="{00000000-0005-0000-0000-0000F1680000}"/>
    <cellStyle name="Normal 4 13 4" xfId="26855" xr:uid="{00000000-0005-0000-0000-0000F2680000}"/>
    <cellStyle name="Normal 4 13 5" xfId="26856" xr:uid="{00000000-0005-0000-0000-0000F3680000}"/>
    <cellStyle name="Normal 4 13 6" xfId="26857" xr:uid="{00000000-0005-0000-0000-0000F4680000}"/>
    <cellStyle name="Normal 4 13 7" xfId="26858" xr:uid="{00000000-0005-0000-0000-0000F5680000}"/>
    <cellStyle name="Normal 4 13 8" xfId="26859" xr:uid="{00000000-0005-0000-0000-0000F6680000}"/>
    <cellStyle name="Normal 4 13 9" xfId="26860" xr:uid="{00000000-0005-0000-0000-0000F7680000}"/>
    <cellStyle name="Normal 4 14" xfId="26861" xr:uid="{00000000-0005-0000-0000-0000F8680000}"/>
    <cellStyle name="Normal 4 15" xfId="26862" xr:uid="{00000000-0005-0000-0000-0000F9680000}"/>
    <cellStyle name="Normal 4 16" xfId="26863" xr:uid="{00000000-0005-0000-0000-0000FA680000}"/>
    <cellStyle name="Normal 4 17" xfId="26864" xr:uid="{00000000-0005-0000-0000-0000FB680000}"/>
    <cellStyle name="Normal 4 18" xfId="26865" xr:uid="{00000000-0005-0000-0000-0000FC680000}"/>
    <cellStyle name="Normal 4 19" xfId="26866" xr:uid="{00000000-0005-0000-0000-0000FD680000}"/>
    <cellStyle name="Normal 4 2" xfId="26867" xr:uid="{00000000-0005-0000-0000-0000FE680000}"/>
    <cellStyle name="Normal 4 2 10" xfId="26868" xr:uid="{00000000-0005-0000-0000-0000FF680000}"/>
    <cellStyle name="Normal 4 2 10 2" xfId="26869" xr:uid="{00000000-0005-0000-0000-000000690000}"/>
    <cellStyle name="Normal 4 2 10 2 2" xfId="26870" xr:uid="{00000000-0005-0000-0000-000001690000}"/>
    <cellStyle name="Normal 4 2 10 2 3" xfId="26871" xr:uid="{00000000-0005-0000-0000-000002690000}"/>
    <cellStyle name="Normal 4 2 10 3" xfId="26872" xr:uid="{00000000-0005-0000-0000-000003690000}"/>
    <cellStyle name="Normal 4 2 10 4" xfId="26873" xr:uid="{00000000-0005-0000-0000-000004690000}"/>
    <cellStyle name="Normal 4 2 10 5" xfId="26874" xr:uid="{00000000-0005-0000-0000-000005690000}"/>
    <cellStyle name="Normal 4 2 11" xfId="26875" xr:uid="{00000000-0005-0000-0000-000006690000}"/>
    <cellStyle name="Normal 4 2 11 2" xfId="26876" xr:uid="{00000000-0005-0000-0000-000007690000}"/>
    <cellStyle name="Normal 4 2 11 2 2" xfId="26877" xr:uid="{00000000-0005-0000-0000-000008690000}"/>
    <cellStyle name="Normal 4 2 11 2 3" xfId="26878" xr:uid="{00000000-0005-0000-0000-000009690000}"/>
    <cellStyle name="Normal 4 2 11 3" xfId="26879" xr:uid="{00000000-0005-0000-0000-00000A690000}"/>
    <cellStyle name="Normal 4 2 11 4" xfId="26880" xr:uid="{00000000-0005-0000-0000-00000B690000}"/>
    <cellStyle name="Normal 4 2 12" xfId="26881" xr:uid="{00000000-0005-0000-0000-00000C690000}"/>
    <cellStyle name="Normal 4 2 12 2" xfId="26882" xr:uid="{00000000-0005-0000-0000-00000D690000}"/>
    <cellStyle name="Normal 4 2 12 3" xfId="26883" xr:uid="{00000000-0005-0000-0000-00000E690000}"/>
    <cellStyle name="Normal 4 2 13" xfId="26884" xr:uid="{00000000-0005-0000-0000-00000F690000}"/>
    <cellStyle name="Normal 4 2 13 2" xfId="26885" xr:uid="{00000000-0005-0000-0000-000010690000}"/>
    <cellStyle name="Normal 4 2 13 3" xfId="26886" xr:uid="{00000000-0005-0000-0000-000011690000}"/>
    <cellStyle name="Normal 4 2 14" xfId="26887" xr:uid="{00000000-0005-0000-0000-000012690000}"/>
    <cellStyle name="Normal 4 2 15" xfId="26888" xr:uid="{00000000-0005-0000-0000-000013690000}"/>
    <cellStyle name="Normal 4 2 16" xfId="26889" xr:uid="{00000000-0005-0000-0000-000014690000}"/>
    <cellStyle name="Normal 4 2 17" xfId="26890" xr:uid="{00000000-0005-0000-0000-000015690000}"/>
    <cellStyle name="Normal 4 2 2" xfId="26891" xr:uid="{00000000-0005-0000-0000-000016690000}"/>
    <cellStyle name="Normal 4 2 2 10" xfId="26892" xr:uid="{00000000-0005-0000-0000-000017690000}"/>
    <cellStyle name="Normal 4 2 2 10 2" xfId="26893" xr:uid="{00000000-0005-0000-0000-000018690000}"/>
    <cellStyle name="Normal 4 2 2 10 2 2" xfId="26894" xr:uid="{00000000-0005-0000-0000-000019690000}"/>
    <cellStyle name="Normal 4 2 2 10 2 3" xfId="26895" xr:uid="{00000000-0005-0000-0000-00001A690000}"/>
    <cellStyle name="Normal 4 2 2 10 3" xfId="26896" xr:uid="{00000000-0005-0000-0000-00001B690000}"/>
    <cellStyle name="Normal 4 2 2 10 4" xfId="26897" xr:uid="{00000000-0005-0000-0000-00001C690000}"/>
    <cellStyle name="Normal 4 2 2 10 5" xfId="26898" xr:uid="{00000000-0005-0000-0000-00001D690000}"/>
    <cellStyle name="Normal 4 2 2 11" xfId="26899" xr:uid="{00000000-0005-0000-0000-00001E690000}"/>
    <cellStyle name="Normal 4 2 2 11 2" xfId="26900" xr:uid="{00000000-0005-0000-0000-00001F690000}"/>
    <cellStyle name="Normal 4 2 2 11 3" xfId="26901" xr:uid="{00000000-0005-0000-0000-000020690000}"/>
    <cellStyle name="Normal 4 2 2 12" xfId="26902" xr:uid="{00000000-0005-0000-0000-000021690000}"/>
    <cellStyle name="Normal 4 2 2 12 2" xfId="26903" xr:uid="{00000000-0005-0000-0000-000022690000}"/>
    <cellStyle name="Normal 4 2 2 12 3" xfId="26904" xr:uid="{00000000-0005-0000-0000-000023690000}"/>
    <cellStyle name="Normal 4 2 2 13" xfId="26905" xr:uid="{00000000-0005-0000-0000-000024690000}"/>
    <cellStyle name="Normal 4 2 2 14" xfId="26906" xr:uid="{00000000-0005-0000-0000-000025690000}"/>
    <cellStyle name="Normal 4 2 2 15" xfId="26907" xr:uid="{00000000-0005-0000-0000-000026690000}"/>
    <cellStyle name="Normal 4 2 2 16" xfId="26908" xr:uid="{00000000-0005-0000-0000-000027690000}"/>
    <cellStyle name="Normal 4 2 2 2" xfId="26909" xr:uid="{00000000-0005-0000-0000-000028690000}"/>
    <cellStyle name="Normal 4 2 2 2 10" xfId="26910" xr:uid="{00000000-0005-0000-0000-000029690000}"/>
    <cellStyle name="Normal 4 2 2 2 10 2" xfId="26911" xr:uid="{00000000-0005-0000-0000-00002A690000}"/>
    <cellStyle name="Normal 4 2 2 2 10 3" xfId="26912" xr:uid="{00000000-0005-0000-0000-00002B690000}"/>
    <cellStyle name="Normal 4 2 2 2 11" xfId="26913" xr:uid="{00000000-0005-0000-0000-00002C690000}"/>
    <cellStyle name="Normal 4 2 2 2 11 2" xfId="26914" xr:uid="{00000000-0005-0000-0000-00002D690000}"/>
    <cellStyle name="Normal 4 2 2 2 11 3" xfId="26915" xr:uid="{00000000-0005-0000-0000-00002E690000}"/>
    <cellStyle name="Normal 4 2 2 2 12" xfId="26916" xr:uid="{00000000-0005-0000-0000-00002F690000}"/>
    <cellStyle name="Normal 4 2 2 2 13" xfId="26917" xr:uid="{00000000-0005-0000-0000-000030690000}"/>
    <cellStyle name="Normal 4 2 2 2 14" xfId="26918" xr:uid="{00000000-0005-0000-0000-000031690000}"/>
    <cellStyle name="Normal 4 2 2 2 15" xfId="26919" xr:uid="{00000000-0005-0000-0000-000032690000}"/>
    <cellStyle name="Normal 4 2 2 2 2" xfId="26920" xr:uid="{00000000-0005-0000-0000-000033690000}"/>
    <cellStyle name="Normal 4 2 2 2 2 10" xfId="26921" xr:uid="{00000000-0005-0000-0000-000034690000}"/>
    <cellStyle name="Normal 4 2 2 2 2 10 2" xfId="26922" xr:uid="{00000000-0005-0000-0000-000035690000}"/>
    <cellStyle name="Normal 4 2 2 2 2 10 3" xfId="26923" xr:uid="{00000000-0005-0000-0000-000036690000}"/>
    <cellStyle name="Normal 4 2 2 2 2 11" xfId="26924" xr:uid="{00000000-0005-0000-0000-000037690000}"/>
    <cellStyle name="Normal 4 2 2 2 2 12" xfId="26925" xr:uid="{00000000-0005-0000-0000-000038690000}"/>
    <cellStyle name="Normal 4 2 2 2 2 13" xfId="26926" xr:uid="{00000000-0005-0000-0000-000039690000}"/>
    <cellStyle name="Normal 4 2 2 2 2 2" xfId="26927" xr:uid="{00000000-0005-0000-0000-00003A690000}"/>
    <cellStyle name="Normal 4 2 2 2 2 2 10" xfId="26928" xr:uid="{00000000-0005-0000-0000-00003B690000}"/>
    <cellStyle name="Normal 4 2 2 2 2 2 11" xfId="26929" xr:uid="{00000000-0005-0000-0000-00003C690000}"/>
    <cellStyle name="Normal 4 2 2 2 2 2 2" xfId="26930" xr:uid="{00000000-0005-0000-0000-00003D690000}"/>
    <cellStyle name="Normal 4 2 2 2 2 2 2 10" xfId="26931" xr:uid="{00000000-0005-0000-0000-00003E690000}"/>
    <cellStyle name="Normal 4 2 2 2 2 2 2 2" xfId="26932" xr:uid="{00000000-0005-0000-0000-00003F690000}"/>
    <cellStyle name="Normal 4 2 2 2 2 2 2 2 2" xfId="26933" xr:uid="{00000000-0005-0000-0000-000040690000}"/>
    <cellStyle name="Normal 4 2 2 2 2 2 2 2 2 2" xfId="26934" xr:uid="{00000000-0005-0000-0000-000041690000}"/>
    <cellStyle name="Normal 4 2 2 2 2 2 2 2 2 3" xfId="26935" xr:uid="{00000000-0005-0000-0000-000042690000}"/>
    <cellStyle name="Normal 4 2 2 2 2 2 2 2 3" xfId="26936" xr:uid="{00000000-0005-0000-0000-000043690000}"/>
    <cellStyle name="Normal 4 2 2 2 2 2 2 2 4" xfId="26937" xr:uid="{00000000-0005-0000-0000-000044690000}"/>
    <cellStyle name="Normal 4 2 2 2 2 2 2 3" xfId="26938" xr:uid="{00000000-0005-0000-0000-000045690000}"/>
    <cellStyle name="Normal 4 2 2 2 2 2 2 3 2" xfId="26939" xr:uid="{00000000-0005-0000-0000-000046690000}"/>
    <cellStyle name="Normal 4 2 2 2 2 2 2 3 2 2" xfId="26940" xr:uid="{00000000-0005-0000-0000-000047690000}"/>
    <cellStyle name="Normal 4 2 2 2 2 2 2 3 2 3" xfId="26941" xr:uid="{00000000-0005-0000-0000-000048690000}"/>
    <cellStyle name="Normal 4 2 2 2 2 2 2 3 3" xfId="26942" xr:uid="{00000000-0005-0000-0000-000049690000}"/>
    <cellStyle name="Normal 4 2 2 2 2 2 2 3 4" xfId="26943" xr:uid="{00000000-0005-0000-0000-00004A690000}"/>
    <cellStyle name="Normal 4 2 2 2 2 2 2 4" xfId="26944" xr:uid="{00000000-0005-0000-0000-00004B690000}"/>
    <cellStyle name="Normal 4 2 2 2 2 2 2 4 2" xfId="26945" xr:uid="{00000000-0005-0000-0000-00004C690000}"/>
    <cellStyle name="Normal 4 2 2 2 2 2 2 4 2 2" xfId="26946" xr:uid="{00000000-0005-0000-0000-00004D690000}"/>
    <cellStyle name="Normal 4 2 2 2 2 2 2 4 2 3" xfId="26947" xr:uid="{00000000-0005-0000-0000-00004E690000}"/>
    <cellStyle name="Normal 4 2 2 2 2 2 2 4 3" xfId="26948" xr:uid="{00000000-0005-0000-0000-00004F690000}"/>
    <cellStyle name="Normal 4 2 2 2 2 2 2 4 4" xfId="26949" xr:uid="{00000000-0005-0000-0000-000050690000}"/>
    <cellStyle name="Normal 4 2 2 2 2 2 2 5" xfId="26950" xr:uid="{00000000-0005-0000-0000-000051690000}"/>
    <cellStyle name="Normal 4 2 2 2 2 2 2 5 2" xfId="26951" xr:uid="{00000000-0005-0000-0000-000052690000}"/>
    <cellStyle name="Normal 4 2 2 2 2 2 2 5 2 2" xfId="26952" xr:uid="{00000000-0005-0000-0000-000053690000}"/>
    <cellStyle name="Normal 4 2 2 2 2 2 2 5 2 3" xfId="26953" xr:uid="{00000000-0005-0000-0000-000054690000}"/>
    <cellStyle name="Normal 4 2 2 2 2 2 2 5 3" xfId="26954" xr:uid="{00000000-0005-0000-0000-000055690000}"/>
    <cellStyle name="Normal 4 2 2 2 2 2 2 5 4" xfId="26955" xr:uid="{00000000-0005-0000-0000-000056690000}"/>
    <cellStyle name="Normal 4 2 2 2 2 2 2 6" xfId="26956" xr:uid="{00000000-0005-0000-0000-000057690000}"/>
    <cellStyle name="Normal 4 2 2 2 2 2 2 6 2" xfId="26957" xr:uid="{00000000-0005-0000-0000-000058690000}"/>
    <cellStyle name="Normal 4 2 2 2 2 2 2 6 3" xfId="26958" xr:uid="{00000000-0005-0000-0000-000059690000}"/>
    <cellStyle name="Normal 4 2 2 2 2 2 2 7" xfId="26959" xr:uid="{00000000-0005-0000-0000-00005A690000}"/>
    <cellStyle name="Normal 4 2 2 2 2 2 2 7 2" xfId="26960" xr:uid="{00000000-0005-0000-0000-00005B690000}"/>
    <cellStyle name="Normal 4 2 2 2 2 2 2 7 3" xfId="26961" xr:uid="{00000000-0005-0000-0000-00005C690000}"/>
    <cellStyle name="Normal 4 2 2 2 2 2 2 8" xfId="26962" xr:uid="{00000000-0005-0000-0000-00005D690000}"/>
    <cellStyle name="Normal 4 2 2 2 2 2 2 9" xfId="26963" xr:uid="{00000000-0005-0000-0000-00005E690000}"/>
    <cellStyle name="Normal 4 2 2 2 2 2 3" xfId="26964" xr:uid="{00000000-0005-0000-0000-00005F690000}"/>
    <cellStyle name="Normal 4 2 2 2 2 2 3 2" xfId="26965" xr:uid="{00000000-0005-0000-0000-000060690000}"/>
    <cellStyle name="Normal 4 2 2 2 2 2 3 2 2" xfId="26966" xr:uid="{00000000-0005-0000-0000-000061690000}"/>
    <cellStyle name="Normal 4 2 2 2 2 2 3 2 2 2" xfId="26967" xr:uid="{00000000-0005-0000-0000-000062690000}"/>
    <cellStyle name="Normal 4 2 2 2 2 2 3 2 2 3" xfId="26968" xr:uid="{00000000-0005-0000-0000-000063690000}"/>
    <cellStyle name="Normal 4 2 2 2 2 2 3 2 3" xfId="26969" xr:uid="{00000000-0005-0000-0000-000064690000}"/>
    <cellStyle name="Normal 4 2 2 2 2 2 3 2 4" xfId="26970" xr:uid="{00000000-0005-0000-0000-000065690000}"/>
    <cellStyle name="Normal 4 2 2 2 2 2 3 3" xfId="26971" xr:uid="{00000000-0005-0000-0000-000066690000}"/>
    <cellStyle name="Normal 4 2 2 2 2 2 3 3 2" xfId="26972" xr:uid="{00000000-0005-0000-0000-000067690000}"/>
    <cellStyle name="Normal 4 2 2 2 2 2 3 3 2 2" xfId="26973" xr:uid="{00000000-0005-0000-0000-000068690000}"/>
    <cellStyle name="Normal 4 2 2 2 2 2 3 3 2 3" xfId="26974" xr:uid="{00000000-0005-0000-0000-000069690000}"/>
    <cellStyle name="Normal 4 2 2 2 2 2 3 3 3" xfId="26975" xr:uid="{00000000-0005-0000-0000-00006A690000}"/>
    <cellStyle name="Normal 4 2 2 2 2 2 3 3 4" xfId="26976" xr:uid="{00000000-0005-0000-0000-00006B690000}"/>
    <cellStyle name="Normal 4 2 2 2 2 2 3 4" xfId="26977" xr:uid="{00000000-0005-0000-0000-00006C690000}"/>
    <cellStyle name="Normal 4 2 2 2 2 2 3 4 2" xfId="26978" xr:uid="{00000000-0005-0000-0000-00006D690000}"/>
    <cellStyle name="Normal 4 2 2 2 2 2 3 4 2 2" xfId="26979" xr:uid="{00000000-0005-0000-0000-00006E690000}"/>
    <cellStyle name="Normal 4 2 2 2 2 2 3 4 2 3" xfId="26980" xr:uid="{00000000-0005-0000-0000-00006F690000}"/>
    <cellStyle name="Normal 4 2 2 2 2 2 3 4 3" xfId="26981" xr:uid="{00000000-0005-0000-0000-000070690000}"/>
    <cellStyle name="Normal 4 2 2 2 2 2 3 4 4" xfId="26982" xr:uid="{00000000-0005-0000-0000-000071690000}"/>
    <cellStyle name="Normal 4 2 2 2 2 2 3 5" xfId="26983" xr:uid="{00000000-0005-0000-0000-000072690000}"/>
    <cellStyle name="Normal 4 2 2 2 2 2 3 5 2" xfId="26984" xr:uid="{00000000-0005-0000-0000-000073690000}"/>
    <cellStyle name="Normal 4 2 2 2 2 2 3 5 3" xfId="26985" xr:uid="{00000000-0005-0000-0000-000074690000}"/>
    <cellStyle name="Normal 4 2 2 2 2 2 3 6" xfId="26986" xr:uid="{00000000-0005-0000-0000-000075690000}"/>
    <cellStyle name="Normal 4 2 2 2 2 2 3 6 2" xfId="26987" xr:uid="{00000000-0005-0000-0000-000076690000}"/>
    <cellStyle name="Normal 4 2 2 2 2 2 3 6 3" xfId="26988" xr:uid="{00000000-0005-0000-0000-000077690000}"/>
    <cellStyle name="Normal 4 2 2 2 2 2 3 7" xfId="26989" xr:uid="{00000000-0005-0000-0000-000078690000}"/>
    <cellStyle name="Normal 4 2 2 2 2 2 3 8" xfId="26990" xr:uid="{00000000-0005-0000-0000-000079690000}"/>
    <cellStyle name="Normal 4 2 2 2 2 2 3 9" xfId="26991" xr:uid="{00000000-0005-0000-0000-00007A690000}"/>
    <cellStyle name="Normal 4 2 2 2 2 2 4" xfId="26992" xr:uid="{00000000-0005-0000-0000-00007B690000}"/>
    <cellStyle name="Normal 4 2 2 2 2 2 4 2" xfId="26993" xr:uid="{00000000-0005-0000-0000-00007C690000}"/>
    <cellStyle name="Normal 4 2 2 2 2 2 4 2 2" xfId="26994" xr:uid="{00000000-0005-0000-0000-00007D690000}"/>
    <cellStyle name="Normal 4 2 2 2 2 2 4 2 3" xfId="26995" xr:uid="{00000000-0005-0000-0000-00007E690000}"/>
    <cellStyle name="Normal 4 2 2 2 2 2 4 3" xfId="26996" xr:uid="{00000000-0005-0000-0000-00007F690000}"/>
    <cellStyle name="Normal 4 2 2 2 2 2 4 4" xfId="26997" xr:uid="{00000000-0005-0000-0000-000080690000}"/>
    <cellStyle name="Normal 4 2 2 2 2 2 5" xfId="26998" xr:uid="{00000000-0005-0000-0000-000081690000}"/>
    <cellStyle name="Normal 4 2 2 2 2 2 5 2" xfId="26999" xr:uid="{00000000-0005-0000-0000-000082690000}"/>
    <cellStyle name="Normal 4 2 2 2 2 2 5 2 2" xfId="27000" xr:uid="{00000000-0005-0000-0000-000083690000}"/>
    <cellStyle name="Normal 4 2 2 2 2 2 5 2 3" xfId="27001" xr:uid="{00000000-0005-0000-0000-000084690000}"/>
    <cellStyle name="Normal 4 2 2 2 2 2 5 3" xfId="27002" xr:uid="{00000000-0005-0000-0000-000085690000}"/>
    <cellStyle name="Normal 4 2 2 2 2 2 5 4" xfId="27003" xr:uid="{00000000-0005-0000-0000-000086690000}"/>
    <cellStyle name="Normal 4 2 2 2 2 2 6" xfId="27004" xr:uid="{00000000-0005-0000-0000-000087690000}"/>
    <cellStyle name="Normal 4 2 2 2 2 2 6 2" xfId="27005" xr:uid="{00000000-0005-0000-0000-000088690000}"/>
    <cellStyle name="Normal 4 2 2 2 2 2 6 2 2" xfId="27006" xr:uid="{00000000-0005-0000-0000-000089690000}"/>
    <cellStyle name="Normal 4 2 2 2 2 2 6 2 3" xfId="27007" xr:uid="{00000000-0005-0000-0000-00008A690000}"/>
    <cellStyle name="Normal 4 2 2 2 2 2 6 3" xfId="27008" xr:uid="{00000000-0005-0000-0000-00008B690000}"/>
    <cellStyle name="Normal 4 2 2 2 2 2 6 4" xfId="27009" xr:uid="{00000000-0005-0000-0000-00008C690000}"/>
    <cellStyle name="Normal 4 2 2 2 2 2 7" xfId="27010" xr:uid="{00000000-0005-0000-0000-00008D690000}"/>
    <cellStyle name="Normal 4 2 2 2 2 2 7 2" xfId="27011" xr:uid="{00000000-0005-0000-0000-00008E690000}"/>
    <cellStyle name="Normal 4 2 2 2 2 2 7 3" xfId="27012" xr:uid="{00000000-0005-0000-0000-00008F690000}"/>
    <cellStyle name="Normal 4 2 2 2 2 2 8" xfId="27013" xr:uid="{00000000-0005-0000-0000-000090690000}"/>
    <cellStyle name="Normal 4 2 2 2 2 2 8 2" xfId="27014" xr:uid="{00000000-0005-0000-0000-000091690000}"/>
    <cellStyle name="Normal 4 2 2 2 2 2 8 3" xfId="27015" xr:uid="{00000000-0005-0000-0000-000092690000}"/>
    <cellStyle name="Normal 4 2 2 2 2 2 9" xfId="27016" xr:uid="{00000000-0005-0000-0000-000093690000}"/>
    <cellStyle name="Normal 4 2 2 2 2 3" xfId="27017" xr:uid="{00000000-0005-0000-0000-000094690000}"/>
    <cellStyle name="Normal 4 2 2 2 2 3 10" xfId="27018" xr:uid="{00000000-0005-0000-0000-000095690000}"/>
    <cellStyle name="Normal 4 2 2 2 2 3 11" xfId="27019" xr:uid="{00000000-0005-0000-0000-000096690000}"/>
    <cellStyle name="Normal 4 2 2 2 2 3 2" xfId="27020" xr:uid="{00000000-0005-0000-0000-000097690000}"/>
    <cellStyle name="Normal 4 2 2 2 2 3 2 10" xfId="27021" xr:uid="{00000000-0005-0000-0000-000098690000}"/>
    <cellStyle name="Normal 4 2 2 2 2 3 2 2" xfId="27022" xr:uid="{00000000-0005-0000-0000-000099690000}"/>
    <cellStyle name="Normal 4 2 2 2 2 3 2 2 2" xfId="27023" xr:uid="{00000000-0005-0000-0000-00009A690000}"/>
    <cellStyle name="Normal 4 2 2 2 2 3 2 2 2 2" xfId="27024" xr:uid="{00000000-0005-0000-0000-00009B690000}"/>
    <cellStyle name="Normal 4 2 2 2 2 3 2 2 2 3" xfId="27025" xr:uid="{00000000-0005-0000-0000-00009C690000}"/>
    <cellStyle name="Normal 4 2 2 2 2 3 2 2 3" xfId="27026" xr:uid="{00000000-0005-0000-0000-00009D690000}"/>
    <cellStyle name="Normal 4 2 2 2 2 3 2 2 4" xfId="27027" xr:uid="{00000000-0005-0000-0000-00009E690000}"/>
    <cellStyle name="Normal 4 2 2 2 2 3 2 3" xfId="27028" xr:uid="{00000000-0005-0000-0000-00009F690000}"/>
    <cellStyle name="Normal 4 2 2 2 2 3 2 3 2" xfId="27029" xr:uid="{00000000-0005-0000-0000-0000A0690000}"/>
    <cellStyle name="Normal 4 2 2 2 2 3 2 3 2 2" xfId="27030" xr:uid="{00000000-0005-0000-0000-0000A1690000}"/>
    <cellStyle name="Normal 4 2 2 2 2 3 2 3 2 3" xfId="27031" xr:uid="{00000000-0005-0000-0000-0000A2690000}"/>
    <cellStyle name="Normal 4 2 2 2 2 3 2 3 3" xfId="27032" xr:uid="{00000000-0005-0000-0000-0000A3690000}"/>
    <cellStyle name="Normal 4 2 2 2 2 3 2 3 4" xfId="27033" xr:uid="{00000000-0005-0000-0000-0000A4690000}"/>
    <cellStyle name="Normal 4 2 2 2 2 3 2 4" xfId="27034" xr:uid="{00000000-0005-0000-0000-0000A5690000}"/>
    <cellStyle name="Normal 4 2 2 2 2 3 2 4 2" xfId="27035" xr:uid="{00000000-0005-0000-0000-0000A6690000}"/>
    <cellStyle name="Normal 4 2 2 2 2 3 2 4 2 2" xfId="27036" xr:uid="{00000000-0005-0000-0000-0000A7690000}"/>
    <cellStyle name="Normal 4 2 2 2 2 3 2 4 2 3" xfId="27037" xr:uid="{00000000-0005-0000-0000-0000A8690000}"/>
    <cellStyle name="Normal 4 2 2 2 2 3 2 4 3" xfId="27038" xr:uid="{00000000-0005-0000-0000-0000A9690000}"/>
    <cellStyle name="Normal 4 2 2 2 2 3 2 4 4" xfId="27039" xr:uid="{00000000-0005-0000-0000-0000AA690000}"/>
    <cellStyle name="Normal 4 2 2 2 2 3 2 5" xfId="27040" xr:uid="{00000000-0005-0000-0000-0000AB690000}"/>
    <cellStyle name="Normal 4 2 2 2 2 3 2 5 2" xfId="27041" xr:uid="{00000000-0005-0000-0000-0000AC690000}"/>
    <cellStyle name="Normal 4 2 2 2 2 3 2 5 2 2" xfId="27042" xr:uid="{00000000-0005-0000-0000-0000AD690000}"/>
    <cellStyle name="Normal 4 2 2 2 2 3 2 5 2 3" xfId="27043" xr:uid="{00000000-0005-0000-0000-0000AE690000}"/>
    <cellStyle name="Normal 4 2 2 2 2 3 2 5 3" xfId="27044" xr:uid="{00000000-0005-0000-0000-0000AF690000}"/>
    <cellStyle name="Normal 4 2 2 2 2 3 2 5 4" xfId="27045" xr:uid="{00000000-0005-0000-0000-0000B0690000}"/>
    <cellStyle name="Normal 4 2 2 2 2 3 2 6" xfId="27046" xr:uid="{00000000-0005-0000-0000-0000B1690000}"/>
    <cellStyle name="Normal 4 2 2 2 2 3 2 6 2" xfId="27047" xr:uid="{00000000-0005-0000-0000-0000B2690000}"/>
    <cellStyle name="Normal 4 2 2 2 2 3 2 6 3" xfId="27048" xr:uid="{00000000-0005-0000-0000-0000B3690000}"/>
    <cellStyle name="Normal 4 2 2 2 2 3 2 7" xfId="27049" xr:uid="{00000000-0005-0000-0000-0000B4690000}"/>
    <cellStyle name="Normal 4 2 2 2 2 3 2 7 2" xfId="27050" xr:uid="{00000000-0005-0000-0000-0000B5690000}"/>
    <cellStyle name="Normal 4 2 2 2 2 3 2 7 3" xfId="27051" xr:uid="{00000000-0005-0000-0000-0000B6690000}"/>
    <cellStyle name="Normal 4 2 2 2 2 3 2 8" xfId="27052" xr:uid="{00000000-0005-0000-0000-0000B7690000}"/>
    <cellStyle name="Normal 4 2 2 2 2 3 2 9" xfId="27053" xr:uid="{00000000-0005-0000-0000-0000B8690000}"/>
    <cellStyle name="Normal 4 2 2 2 2 3 3" xfId="27054" xr:uid="{00000000-0005-0000-0000-0000B9690000}"/>
    <cellStyle name="Normal 4 2 2 2 2 3 3 2" xfId="27055" xr:uid="{00000000-0005-0000-0000-0000BA690000}"/>
    <cellStyle name="Normal 4 2 2 2 2 3 3 2 2" xfId="27056" xr:uid="{00000000-0005-0000-0000-0000BB690000}"/>
    <cellStyle name="Normal 4 2 2 2 2 3 3 2 2 2" xfId="27057" xr:uid="{00000000-0005-0000-0000-0000BC690000}"/>
    <cellStyle name="Normal 4 2 2 2 2 3 3 2 2 3" xfId="27058" xr:uid="{00000000-0005-0000-0000-0000BD690000}"/>
    <cellStyle name="Normal 4 2 2 2 2 3 3 2 3" xfId="27059" xr:uid="{00000000-0005-0000-0000-0000BE690000}"/>
    <cellStyle name="Normal 4 2 2 2 2 3 3 2 4" xfId="27060" xr:uid="{00000000-0005-0000-0000-0000BF690000}"/>
    <cellStyle name="Normal 4 2 2 2 2 3 3 3" xfId="27061" xr:uid="{00000000-0005-0000-0000-0000C0690000}"/>
    <cellStyle name="Normal 4 2 2 2 2 3 3 3 2" xfId="27062" xr:uid="{00000000-0005-0000-0000-0000C1690000}"/>
    <cellStyle name="Normal 4 2 2 2 2 3 3 3 2 2" xfId="27063" xr:uid="{00000000-0005-0000-0000-0000C2690000}"/>
    <cellStyle name="Normal 4 2 2 2 2 3 3 3 2 3" xfId="27064" xr:uid="{00000000-0005-0000-0000-0000C3690000}"/>
    <cellStyle name="Normal 4 2 2 2 2 3 3 3 3" xfId="27065" xr:uid="{00000000-0005-0000-0000-0000C4690000}"/>
    <cellStyle name="Normal 4 2 2 2 2 3 3 3 4" xfId="27066" xr:uid="{00000000-0005-0000-0000-0000C5690000}"/>
    <cellStyle name="Normal 4 2 2 2 2 3 3 4" xfId="27067" xr:uid="{00000000-0005-0000-0000-0000C6690000}"/>
    <cellStyle name="Normal 4 2 2 2 2 3 3 4 2" xfId="27068" xr:uid="{00000000-0005-0000-0000-0000C7690000}"/>
    <cellStyle name="Normal 4 2 2 2 2 3 3 4 2 2" xfId="27069" xr:uid="{00000000-0005-0000-0000-0000C8690000}"/>
    <cellStyle name="Normal 4 2 2 2 2 3 3 4 2 3" xfId="27070" xr:uid="{00000000-0005-0000-0000-0000C9690000}"/>
    <cellStyle name="Normal 4 2 2 2 2 3 3 4 3" xfId="27071" xr:uid="{00000000-0005-0000-0000-0000CA690000}"/>
    <cellStyle name="Normal 4 2 2 2 2 3 3 4 4" xfId="27072" xr:uid="{00000000-0005-0000-0000-0000CB690000}"/>
    <cellStyle name="Normal 4 2 2 2 2 3 3 5" xfId="27073" xr:uid="{00000000-0005-0000-0000-0000CC690000}"/>
    <cellStyle name="Normal 4 2 2 2 2 3 3 5 2" xfId="27074" xr:uid="{00000000-0005-0000-0000-0000CD690000}"/>
    <cellStyle name="Normal 4 2 2 2 2 3 3 5 3" xfId="27075" xr:uid="{00000000-0005-0000-0000-0000CE690000}"/>
    <cellStyle name="Normal 4 2 2 2 2 3 3 6" xfId="27076" xr:uid="{00000000-0005-0000-0000-0000CF690000}"/>
    <cellStyle name="Normal 4 2 2 2 2 3 3 6 2" xfId="27077" xr:uid="{00000000-0005-0000-0000-0000D0690000}"/>
    <cellStyle name="Normal 4 2 2 2 2 3 3 6 3" xfId="27078" xr:uid="{00000000-0005-0000-0000-0000D1690000}"/>
    <cellStyle name="Normal 4 2 2 2 2 3 3 7" xfId="27079" xr:uid="{00000000-0005-0000-0000-0000D2690000}"/>
    <cellStyle name="Normal 4 2 2 2 2 3 3 8" xfId="27080" xr:uid="{00000000-0005-0000-0000-0000D3690000}"/>
    <cellStyle name="Normal 4 2 2 2 2 3 3 9" xfId="27081" xr:uid="{00000000-0005-0000-0000-0000D4690000}"/>
    <cellStyle name="Normal 4 2 2 2 2 3 4" xfId="27082" xr:uid="{00000000-0005-0000-0000-0000D5690000}"/>
    <cellStyle name="Normal 4 2 2 2 2 3 4 2" xfId="27083" xr:uid="{00000000-0005-0000-0000-0000D6690000}"/>
    <cellStyle name="Normal 4 2 2 2 2 3 4 2 2" xfId="27084" xr:uid="{00000000-0005-0000-0000-0000D7690000}"/>
    <cellStyle name="Normal 4 2 2 2 2 3 4 2 3" xfId="27085" xr:uid="{00000000-0005-0000-0000-0000D8690000}"/>
    <cellStyle name="Normal 4 2 2 2 2 3 4 3" xfId="27086" xr:uid="{00000000-0005-0000-0000-0000D9690000}"/>
    <cellStyle name="Normal 4 2 2 2 2 3 4 4" xfId="27087" xr:uid="{00000000-0005-0000-0000-0000DA690000}"/>
    <cellStyle name="Normal 4 2 2 2 2 3 5" xfId="27088" xr:uid="{00000000-0005-0000-0000-0000DB690000}"/>
    <cellStyle name="Normal 4 2 2 2 2 3 5 2" xfId="27089" xr:uid="{00000000-0005-0000-0000-0000DC690000}"/>
    <cellStyle name="Normal 4 2 2 2 2 3 5 2 2" xfId="27090" xr:uid="{00000000-0005-0000-0000-0000DD690000}"/>
    <cellStyle name="Normal 4 2 2 2 2 3 5 2 3" xfId="27091" xr:uid="{00000000-0005-0000-0000-0000DE690000}"/>
    <cellStyle name="Normal 4 2 2 2 2 3 5 3" xfId="27092" xr:uid="{00000000-0005-0000-0000-0000DF690000}"/>
    <cellStyle name="Normal 4 2 2 2 2 3 5 4" xfId="27093" xr:uid="{00000000-0005-0000-0000-0000E0690000}"/>
    <cellStyle name="Normal 4 2 2 2 2 3 6" xfId="27094" xr:uid="{00000000-0005-0000-0000-0000E1690000}"/>
    <cellStyle name="Normal 4 2 2 2 2 3 6 2" xfId="27095" xr:uid="{00000000-0005-0000-0000-0000E2690000}"/>
    <cellStyle name="Normal 4 2 2 2 2 3 6 2 2" xfId="27096" xr:uid="{00000000-0005-0000-0000-0000E3690000}"/>
    <cellStyle name="Normal 4 2 2 2 2 3 6 2 3" xfId="27097" xr:uid="{00000000-0005-0000-0000-0000E4690000}"/>
    <cellStyle name="Normal 4 2 2 2 2 3 6 3" xfId="27098" xr:uid="{00000000-0005-0000-0000-0000E5690000}"/>
    <cellStyle name="Normal 4 2 2 2 2 3 6 4" xfId="27099" xr:uid="{00000000-0005-0000-0000-0000E6690000}"/>
    <cellStyle name="Normal 4 2 2 2 2 3 7" xfId="27100" xr:uid="{00000000-0005-0000-0000-0000E7690000}"/>
    <cellStyle name="Normal 4 2 2 2 2 3 7 2" xfId="27101" xr:uid="{00000000-0005-0000-0000-0000E8690000}"/>
    <cellStyle name="Normal 4 2 2 2 2 3 7 3" xfId="27102" xr:uid="{00000000-0005-0000-0000-0000E9690000}"/>
    <cellStyle name="Normal 4 2 2 2 2 3 8" xfId="27103" xr:uid="{00000000-0005-0000-0000-0000EA690000}"/>
    <cellStyle name="Normal 4 2 2 2 2 3 8 2" xfId="27104" xr:uid="{00000000-0005-0000-0000-0000EB690000}"/>
    <cellStyle name="Normal 4 2 2 2 2 3 8 3" xfId="27105" xr:uid="{00000000-0005-0000-0000-0000EC690000}"/>
    <cellStyle name="Normal 4 2 2 2 2 3 9" xfId="27106" xr:uid="{00000000-0005-0000-0000-0000ED690000}"/>
    <cellStyle name="Normal 4 2 2 2 2 4" xfId="27107" xr:uid="{00000000-0005-0000-0000-0000EE690000}"/>
    <cellStyle name="Normal 4 2 2 2 2 4 10" xfId="27108" xr:uid="{00000000-0005-0000-0000-0000EF690000}"/>
    <cellStyle name="Normal 4 2 2 2 2 4 2" xfId="27109" xr:uid="{00000000-0005-0000-0000-0000F0690000}"/>
    <cellStyle name="Normal 4 2 2 2 2 4 2 2" xfId="27110" xr:uid="{00000000-0005-0000-0000-0000F1690000}"/>
    <cellStyle name="Normal 4 2 2 2 2 4 2 2 2" xfId="27111" xr:uid="{00000000-0005-0000-0000-0000F2690000}"/>
    <cellStyle name="Normal 4 2 2 2 2 4 2 2 3" xfId="27112" xr:uid="{00000000-0005-0000-0000-0000F3690000}"/>
    <cellStyle name="Normal 4 2 2 2 2 4 2 3" xfId="27113" xr:uid="{00000000-0005-0000-0000-0000F4690000}"/>
    <cellStyle name="Normal 4 2 2 2 2 4 2 4" xfId="27114" xr:uid="{00000000-0005-0000-0000-0000F5690000}"/>
    <cellStyle name="Normal 4 2 2 2 2 4 3" xfId="27115" xr:uid="{00000000-0005-0000-0000-0000F6690000}"/>
    <cellStyle name="Normal 4 2 2 2 2 4 3 2" xfId="27116" xr:uid="{00000000-0005-0000-0000-0000F7690000}"/>
    <cellStyle name="Normal 4 2 2 2 2 4 3 2 2" xfId="27117" xr:uid="{00000000-0005-0000-0000-0000F8690000}"/>
    <cellStyle name="Normal 4 2 2 2 2 4 3 2 3" xfId="27118" xr:uid="{00000000-0005-0000-0000-0000F9690000}"/>
    <cellStyle name="Normal 4 2 2 2 2 4 3 3" xfId="27119" xr:uid="{00000000-0005-0000-0000-0000FA690000}"/>
    <cellStyle name="Normal 4 2 2 2 2 4 3 4" xfId="27120" xr:uid="{00000000-0005-0000-0000-0000FB690000}"/>
    <cellStyle name="Normal 4 2 2 2 2 4 4" xfId="27121" xr:uid="{00000000-0005-0000-0000-0000FC690000}"/>
    <cellStyle name="Normal 4 2 2 2 2 4 4 2" xfId="27122" xr:uid="{00000000-0005-0000-0000-0000FD690000}"/>
    <cellStyle name="Normal 4 2 2 2 2 4 4 2 2" xfId="27123" xr:uid="{00000000-0005-0000-0000-0000FE690000}"/>
    <cellStyle name="Normal 4 2 2 2 2 4 4 2 3" xfId="27124" xr:uid="{00000000-0005-0000-0000-0000FF690000}"/>
    <cellStyle name="Normal 4 2 2 2 2 4 4 3" xfId="27125" xr:uid="{00000000-0005-0000-0000-0000006A0000}"/>
    <cellStyle name="Normal 4 2 2 2 2 4 4 4" xfId="27126" xr:uid="{00000000-0005-0000-0000-0000016A0000}"/>
    <cellStyle name="Normal 4 2 2 2 2 4 5" xfId="27127" xr:uid="{00000000-0005-0000-0000-0000026A0000}"/>
    <cellStyle name="Normal 4 2 2 2 2 4 5 2" xfId="27128" xr:uid="{00000000-0005-0000-0000-0000036A0000}"/>
    <cellStyle name="Normal 4 2 2 2 2 4 5 2 2" xfId="27129" xr:uid="{00000000-0005-0000-0000-0000046A0000}"/>
    <cellStyle name="Normal 4 2 2 2 2 4 5 2 3" xfId="27130" xr:uid="{00000000-0005-0000-0000-0000056A0000}"/>
    <cellStyle name="Normal 4 2 2 2 2 4 5 3" xfId="27131" xr:uid="{00000000-0005-0000-0000-0000066A0000}"/>
    <cellStyle name="Normal 4 2 2 2 2 4 5 4" xfId="27132" xr:uid="{00000000-0005-0000-0000-0000076A0000}"/>
    <cellStyle name="Normal 4 2 2 2 2 4 6" xfId="27133" xr:uid="{00000000-0005-0000-0000-0000086A0000}"/>
    <cellStyle name="Normal 4 2 2 2 2 4 6 2" xfId="27134" xr:uid="{00000000-0005-0000-0000-0000096A0000}"/>
    <cellStyle name="Normal 4 2 2 2 2 4 6 3" xfId="27135" xr:uid="{00000000-0005-0000-0000-00000A6A0000}"/>
    <cellStyle name="Normal 4 2 2 2 2 4 7" xfId="27136" xr:uid="{00000000-0005-0000-0000-00000B6A0000}"/>
    <cellStyle name="Normal 4 2 2 2 2 4 7 2" xfId="27137" xr:uid="{00000000-0005-0000-0000-00000C6A0000}"/>
    <cellStyle name="Normal 4 2 2 2 2 4 7 3" xfId="27138" xr:uid="{00000000-0005-0000-0000-00000D6A0000}"/>
    <cellStyle name="Normal 4 2 2 2 2 4 8" xfId="27139" xr:uid="{00000000-0005-0000-0000-00000E6A0000}"/>
    <cellStyle name="Normal 4 2 2 2 2 4 9" xfId="27140" xr:uid="{00000000-0005-0000-0000-00000F6A0000}"/>
    <cellStyle name="Normal 4 2 2 2 2 5" xfId="27141" xr:uid="{00000000-0005-0000-0000-0000106A0000}"/>
    <cellStyle name="Normal 4 2 2 2 2 5 2" xfId="27142" xr:uid="{00000000-0005-0000-0000-0000116A0000}"/>
    <cellStyle name="Normal 4 2 2 2 2 5 2 2" xfId="27143" xr:uid="{00000000-0005-0000-0000-0000126A0000}"/>
    <cellStyle name="Normal 4 2 2 2 2 5 2 2 2" xfId="27144" xr:uid="{00000000-0005-0000-0000-0000136A0000}"/>
    <cellStyle name="Normal 4 2 2 2 2 5 2 2 3" xfId="27145" xr:uid="{00000000-0005-0000-0000-0000146A0000}"/>
    <cellStyle name="Normal 4 2 2 2 2 5 2 3" xfId="27146" xr:uid="{00000000-0005-0000-0000-0000156A0000}"/>
    <cellStyle name="Normal 4 2 2 2 2 5 2 4" xfId="27147" xr:uid="{00000000-0005-0000-0000-0000166A0000}"/>
    <cellStyle name="Normal 4 2 2 2 2 5 3" xfId="27148" xr:uid="{00000000-0005-0000-0000-0000176A0000}"/>
    <cellStyle name="Normal 4 2 2 2 2 5 3 2" xfId="27149" xr:uid="{00000000-0005-0000-0000-0000186A0000}"/>
    <cellStyle name="Normal 4 2 2 2 2 5 3 2 2" xfId="27150" xr:uid="{00000000-0005-0000-0000-0000196A0000}"/>
    <cellStyle name="Normal 4 2 2 2 2 5 3 2 3" xfId="27151" xr:uid="{00000000-0005-0000-0000-00001A6A0000}"/>
    <cellStyle name="Normal 4 2 2 2 2 5 3 3" xfId="27152" xr:uid="{00000000-0005-0000-0000-00001B6A0000}"/>
    <cellStyle name="Normal 4 2 2 2 2 5 3 4" xfId="27153" xr:uid="{00000000-0005-0000-0000-00001C6A0000}"/>
    <cellStyle name="Normal 4 2 2 2 2 5 4" xfId="27154" xr:uid="{00000000-0005-0000-0000-00001D6A0000}"/>
    <cellStyle name="Normal 4 2 2 2 2 5 4 2" xfId="27155" xr:uid="{00000000-0005-0000-0000-00001E6A0000}"/>
    <cellStyle name="Normal 4 2 2 2 2 5 4 2 2" xfId="27156" xr:uid="{00000000-0005-0000-0000-00001F6A0000}"/>
    <cellStyle name="Normal 4 2 2 2 2 5 4 2 3" xfId="27157" xr:uid="{00000000-0005-0000-0000-0000206A0000}"/>
    <cellStyle name="Normal 4 2 2 2 2 5 4 3" xfId="27158" xr:uid="{00000000-0005-0000-0000-0000216A0000}"/>
    <cellStyle name="Normal 4 2 2 2 2 5 4 4" xfId="27159" xr:uid="{00000000-0005-0000-0000-0000226A0000}"/>
    <cellStyle name="Normal 4 2 2 2 2 5 5" xfId="27160" xr:uid="{00000000-0005-0000-0000-0000236A0000}"/>
    <cellStyle name="Normal 4 2 2 2 2 5 5 2" xfId="27161" xr:uid="{00000000-0005-0000-0000-0000246A0000}"/>
    <cellStyle name="Normal 4 2 2 2 2 5 5 3" xfId="27162" xr:uid="{00000000-0005-0000-0000-0000256A0000}"/>
    <cellStyle name="Normal 4 2 2 2 2 5 6" xfId="27163" xr:uid="{00000000-0005-0000-0000-0000266A0000}"/>
    <cellStyle name="Normal 4 2 2 2 2 5 6 2" xfId="27164" xr:uid="{00000000-0005-0000-0000-0000276A0000}"/>
    <cellStyle name="Normal 4 2 2 2 2 5 6 3" xfId="27165" xr:uid="{00000000-0005-0000-0000-0000286A0000}"/>
    <cellStyle name="Normal 4 2 2 2 2 5 7" xfId="27166" xr:uid="{00000000-0005-0000-0000-0000296A0000}"/>
    <cellStyle name="Normal 4 2 2 2 2 5 8" xfId="27167" xr:uid="{00000000-0005-0000-0000-00002A6A0000}"/>
    <cellStyle name="Normal 4 2 2 2 2 5 9" xfId="27168" xr:uid="{00000000-0005-0000-0000-00002B6A0000}"/>
    <cellStyle name="Normal 4 2 2 2 2 6" xfId="27169" xr:uid="{00000000-0005-0000-0000-00002C6A0000}"/>
    <cellStyle name="Normal 4 2 2 2 2 6 2" xfId="27170" xr:uid="{00000000-0005-0000-0000-00002D6A0000}"/>
    <cellStyle name="Normal 4 2 2 2 2 6 2 2" xfId="27171" xr:uid="{00000000-0005-0000-0000-00002E6A0000}"/>
    <cellStyle name="Normal 4 2 2 2 2 6 2 3" xfId="27172" xr:uid="{00000000-0005-0000-0000-00002F6A0000}"/>
    <cellStyle name="Normal 4 2 2 2 2 6 3" xfId="27173" xr:uid="{00000000-0005-0000-0000-0000306A0000}"/>
    <cellStyle name="Normal 4 2 2 2 2 6 4" xfId="27174" xr:uid="{00000000-0005-0000-0000-0000316A0000}"/>
    <cellStyle name="Normal 4 2 2 2 2 7" xfId="27175" xr:uid="{00000000-0005-0000-0000-0000326A0000}"/>
    <cellStyle name="Normal 4 2 2 2 2 7 2" xfId="27176" xr:uid="{00000000-0005-0000-0000-0000336A0000}"/>
    <cellStyle name="Normal 4 2 2 2 2 7 2 2" xfId="27177" xr:uid="{00000000-0005-0000-0000-0000346A0000}"/>
    <cellStyle name="Normal 4 2 2 2 2 7 2 3" xfId="27178" xr:uid="{00000000-0005-0000-0000-0000356A0000}"/>
    <cellStyle name="Normal 4 2 2 2 2 7 3" xfId="27179" xr:uid="{00000000-0005-0000-0000-0000366A0000}"/>
    <cellStyle name="Normal 4 2 2 2 2 7 4" xfId="27180" xr:uid="{00000000-0005-0000-0000-0000376A0000}"/>
    <cellStyle name="Normal 4 2 2 2 2 8" xfId="27181" xr:uid="{00000000-0005-0000-0000-0000386A0000}"/>
    <cellStyle name="Normal 4 2 2 2 2 8 2" xfId="27182" xr:uid="{00000000-0005-0000-0000-0000396A0000}"/>
    <cellStyle name="Normal 4 2 2 2 2 8 2 2" xfId="27183" xr:uid="{00000000-0005-0000-0000-00003A6A0000}"/>
    <cellStyle name="Normal 4 2 2 2 2 8 2 3" xfId="27184" xr:uid="{00000000-0005-0000-0000-00003B6A0000}"/>
    <cellStyle name="Normal 4 2 2 2 2 8 3" xfId="27185" xr:uid="{00000000-0005-0000-0000-00003C6A0000}"/>
    <cellStyle name="Normal 4 2 2 2 2 8 4" xfId="27186" xr:uid="{00000000-0005-0000-0000-00003D6A0000}"/>
    <cellStyle name="Normal 4 2 2 2 2 9" xfId="27187" xr:uid="{00000000-0005-0000-0000-00003E6A0000}"/>
    <cellStyle name="Normal 4 2 2 2 2 9 2" xfId="27188" xr:uid="{00000000-0005-0000-0000-00003F6A0000}"/>
    <cellStyle name="Normal 4 2 2 2 2 9 3" xfId="27189" xr:uid="{00000000-0005-0000-0000-0000406A0000}"/>
    <cellStyle name="Normal 4 2 2 2 3" xfId="27190" xr:uid="{00000000-0005-0000-0000-0000416A0000}"/>
    <cellStyle name="Normal 4 2 2 2 3 10" xfId="27191" xr:uid="{00000000-0005-0000-0000-0000426A0000}"/>
    <cellStyle name="Normal 4 2 2 2 3 11" xfId="27192" xr:uid="{00000000-0005-0000-0000-0000436A0000}"/>
    <cellStyle name="Normal 4 2 2 2 3 2" xfId="27193" xr:uid="{00000000-0005-0000-0000-0000446A0000}"/>
    <cellStyle name="Normal 4 2 2 2 3 2 10" xfId="27194" xr:uid="{00000000-0005-0000-0000-0000456A0000}"/>
    <cellStyle name="Normal 4 2 2 2 3 2 2" xfId="27195" xr:uid="{00000000-0005-0000-0000-0000466A0000}"/>
    <cellStyle name="Normal 4 2 2 2 3 2 2 2" xfId="27196" xr:uid="{00000000-0005-0000-0000-0000476A0000}"/>
    <cellStyle name="Normal 4 2 2 2 3 2 2 2 2" xfId="27197" xr:uid="{00000000-0005-0000-0000-0000486A0000}"/>
    <cellStyle name="Normal 4 2 2 2 3 2 2 2 3" xfId="27198" xr:uid="{00000000-0005-0000-0000-0000496A0000}"/>
    <cellStyle name="Normal 4 2 2 2 3 2 2 3" xfId="27199" xr:uid="{00000000-0005-0000-0000-00004A6A0000}"/>
    <cellStyle name="Normal 4 2 2 2 3 2 2 4" xfId="27200" xr:uid="{00000000-0005-0000-0000-00004B6A0000}"/>
    <cellStyle name="Normal 4 2 2 2 3 2 3" xfId="27201" xr:uid="{00000000-0005-0000-0000-00004C6A0000}"/>
    <cellStyle name="Normal 4 2 2 2 3 2 3 2" xfId="27202" xr:uid="{00000000-0005-0000-0000-00004D6A0000}"/>
    <cellStyle name="Normal 4 2 2 2 3 2 3 2 2" xfId="27203" xr:uid="{00000000-0005-0000-0000-00004E6A0000}"/>
    <cellStyle name="Normal 4 2 2 2 3 2 3 2 3" xfId="27204" xr:uid="{00000000-0005-0000-0000-00004F6A0000}"/>
    <cellStyle name="Normal 4 2 2 2 3 2 3 3" xfId="27205" xr:uid="{00000000-0005-0000-0000-0000506A0000}"/>
    <cellStyle name="Normal 4 2 2 2 3 2 3 4" xfId="27206" xr:uid="{00000000-0005-0000-0000-0000516A0000}"/>
    <cellStyle name="Normal 4 2 2 2 3 2 4" xfId="27207" xr:uid="{00000000-0005-0000-0000-0000526A0000}"/>
    <cellStyle name="Normal 4 2 2 2 3 2 4 2" xfId="27208" xr:uid="{00000000-0005-0000-0000-0000536A0000}"/>
    <cellStyle name="Normal 4 2 2 2 3 2 4 2 2" xfId="27209" xr:uid="{00000000-0005-0000-0000-0000546A0000}"/>
    <cellStyle name="Normal 4 2 2 2 3 2 4 2 3" xfId="27210" xr:uid="{00000000-0005-0000-0000-0000556A0000}"/>
    <cellStyle name="Normal 4 2 2 2 3 2 4 3" xfId="27211" xr:uid="{00000000-0005-0000-0000-0000566A0000}"/>
    <cellStyle name="Normal 4 2 2 2 3 2 4 4" xfId="27212" xr:uid="{00000000-0005-0000-0000-0000576A0000}"/>
    <cellStyle name="Normal 4 2 2 2 3 2 5" xfId="27213" xr:uid="{00000000-0005-0000-0000-0000586A0000}"/>
    <cellStyle name="Normal 4 2 2 2 3 2 5 2" xfId="27214" xr:uid="{00000000-0005-0000-0000-0000596A0000}"/>
    <cellStyle name="Normal 4 2 2 2 3 2 5 2 2" xfId="27215" xr:uid="{00000000-0005-0000-0000-00005A6A0000}"/>
    <cellStyle name="Normal 4 2 2 2 3 2 5 2 3" xfId="27216" xr:uid="{00000000-0005-0000-0000-00005B6A0000}"/>
    <cellStyle name="Normal 4 2 2 2 3 2 5 3" xfId="27217" xr:uid="{00000000-0005-0000-0000-00005C6A0000}"/>
    <cellStyle name="Normal 4 2 2 2 3 2 5 4" xfId="27218" xr:uid="{00000000-0005-0000-0000-00005D6A0000}"/>
    <cellStyle name="Normal 4 2 2 2 3 2 6" xfId="27219" xr:uid="{00000000-0005-0000-0000-00005E6A0000}"/>
    <cellStyle name="Normal 4 2 2 2 3 2 6 2" xfId="27220" xr:uid="{00000000-0005-0000-0000-00005F6A0000}"/>
    <cellStyle name="Normal 4 2 2 2 3 2 6 3" xfId="27221" xr:uid="{00000000-0005-0000-0000-0000606A0000}"/>
    <cellStyle name="Normal 4 2 2 2 3 2 7" xfId="27222" xr:uid="{00000000-0005-0000-0000-0000616A0000}"/>
    <cellStyle name="Normal 4 2 2 2 3 2 7 2" xfId="27223" xr:uid="{00000000-0005-0000-0000-0000626A0000}"/>
    <cellStyle name="Normal 4 2 2 2 3 2 7 3" xfId="27224" xr:uid="{00000000-0005-0000-0000-0000636A0000}"/>
    <cellStyle name="Normal 4 2 2 2 3 2 8" xfId="27225" xr:uid="{00000000-0005-0000-0000-0000646A0000}"/>
    <cellStyle name="Normal 4 2 2 2 3 2 9" xfId="27226" xr:uid="{00000000-0005-0000-0000-0000656A0000}"/>
    <cellStyle name="Normal 4 2 2 2 3 3" xfId="27227" xr:uid="{00000000-0005-0000-0000-0000666A0000}"/>
    <cellStyle name="Normal 4 2 2 2 3 3 2" xfId="27228" xr:uid="{00000000-0005-0000-0000-0000676A0000}"/>
    <cellStyle name="Normal 4 2 2 2 3 3 2 2" xfId="27229" xr:uid="{00000000-0005-0000-0000-0000686A0000}"/>
    <cellStyle name="Normal 4 2 2 2 3 3 2 2 2" xfId="27230" xr:uid="{00000000-0005-0000-0000-0000696A0000}"/>
    <cellStyle name="Normal 4 2 2 2 3 3 2 2 3" xfId="27231" xr:uid="{00000000-0005-0000-0000-00006A6A0000}"/>
    <cellStyle name="Normal 4 2 2 2 3 3 2 3" xfId="27232" xr:uid="{00000000-0005-0000-0000-00006B6A0000}"/>
    <cellStyle name="Normal 4 2 2 2 3 3 2 4" xfId="27233" xr:uid="{00000000-0005-0000-0000-00006C6A0000}"/>
    <cellStyle name="Normal 4 2 2 2 3 3 3" xfId="27234" xr:uid="{00000000-0005-0000-0000-00006D6A0000}"/>
    <cellStyle name="Normal 4 2 2 2 3 3 3 2" xfId="27235" xr:uid="{00000000-0005-0000-0000-00006E6A0000}"/>
    <cellStyle name="Normal 4 2 2 2 3 3 3 2 2" xfId="27236" xr:uid="{00000000-0005-0000-0000-00006F6A0000}"/>
    <cellStyle name="Normal 4 2 2 2 3 3 3 2 3" xfId="27237" xr:uid="{00000000-0005-0000-0000-0000706A0000}"/>
    <cellStyle name="Normal 4 2 2 2 3 3 3 3" xfId="27238" xr:uid="{00000000-0005-0000-0000-0000716A0000}"/>
    <cellStyle name="Normal 4 2 2 2 3 3 3 4" xfId="27239" xr:uid="{00000000-0005-0000-0000-0000726A0000}"/>
    <cellStyle name="Normal 4 2 2 2 3 3 4" xfId="27240" xr:uid="{00000000-0005-0000-0000-0000736A0000}"/>
    <cellStyle name="Normal 4 2 2 2 3 3 4 2" xfId="27241" xr:uid="{00000000-0005-0000-0000-0000746A0000}"/>
    <cellStyle name="Normal 4 2 2 2 3 3 4 2 2" xfId="27242" xr:uid="{00000000-0005-0000-0000-0000756A0000}"/>
    <cellStyle name="Normal 4 2 2 2 3 3 4 2 3" xfId="27243" xr:uid="{00000000-0005-0000-0000-0000766A0000}"/>
    <cellStyle name="Normal 4 2 2 2 3 3 4 3" xfId="27244" xr:uid="{00000000-0005-0000-0000-0000776A0000}"/>
    <cellStyle name="Normal 4 2 2 2 3 3 4 4" xfId="27245" xr:uid="{00000000-0005-0000-0000-0000786A0000}"/>
    <cellStyle name="Normal 4 2 2 2 3 3 5" xfId="27246" xr:uid="{00000000-0005-0000-0000-0000796A0000}"/>
    <cellStyle name="Normal 4 2 2 2 3 3 5 2" xfId="27247" xr:uid="{00000000-0005-0000-0000-00007A6A0000}"/>
    <cellStyle name="Normal 4 2 2 2 3 3 5 3" xfId="27248" xr:uid="{00000000-0005-0000-0000-00007B6A0000}"/>
    <cellStyle name="Normal 4 2 2 2 3 3 6" xfId="27249" xr:uid="{00000000-0005-0000-0000-00007C6A0000}"/>
    <cellStyle name="Normal 4 2 2 2 3 3 6 2" xfId="27250" xr:uid="{00000000-0005-0000-0000-00007D6A0000}"/>
    <cellStyle name="Normal 4 2 2 2 3 3 6 3" xfId="27251" xr:uid="{00000000-0005-0000-0000-00007E6A0000}"/>
    <cellStyle name="Normal 4 2 2 2 3 3 7" xfId="27252" xr:uid="{00000000-0005-0000-0000-00007F6A0000}"/>
    <cellStyle name="Normal 4 2 2 2 3 3 8" xfId="27253" xr:uid="{00000000-0005-0000-0000-0000806A0000}"/>
    <cellStyle name="Normal 4 2 2 2 3 3 9" xfId="27254" xr:uid="{00000000-0005-0000-0000-0000816A0000}"/>
    <cellStyle name="Normal 4 2 2 2 3 4" xfId="27255" xr:uid="{00000000-0005-0000-0000-0000826A0000}"/>
    <cellStyle name="Normal 4 2 2 2 3 4 2" xfId="27256" xr:uid="{00000000-0005-0000-0000-0000836A0000}"/>
    <cellStyle name="Normal 4 2 2 2 3 4 2 2" xfId="27257" xr:uid="{00000000-0005-0000-0000-0000846A0000}"/>
    <cellStyle name="Normal 4 2 2 2 3 4 2 3" xfId="27258" xr:uid="{00000000-0005-0000-0000-0000856A0000}"/>
    <cellStyle name="Normal 4 2 2 2 3 4 3" xfId="27259" xr:uid="{00000000-0005-0000-0000-0000866A0000}"/>
    <cellStyle name="Normal 4 2 2 2 3 4 4" xfId="27260" xr:uid="{00000000-0005-0000-0000-0000876A0000}"/>
    <cellStyle name="Normal 4 2 2 2 3 5" xfId="27261" xr:uid="{00000000-0005-0000-0000-0000886A0000}"/>
    <cellStyle name="Normal 4 2 2 2 3 5 2" xfId="27262" xr:uid="{00000000-0005-0000-0000-0000896A0000}"/>
    <cellStyle name="Normal 4 2 2 2 3 5 2 2" xfId="27263" xr:uid="{00000000-0005-0000-0000-00008A6A0000}"/>
    <cellStyle name="Normal 4 2 2 2 3 5 2 3" xfId="27264" xr:uid="{00000000-0005-0000-0000-00008B6A0000}"/>
    <cellStyle name="Normal 4 2 2 2 3 5 3" xfId="27265" xr:uid="{00000000-0005-0000-0000-00008C6A0000}"/>
    <cellStyle name="Normal 4 2 2 2 3 5 4" xfId="27266" xr:uid="{00000000-0005-0000-0000-00008D6A0000}"/>
    <cellStyle name="Normal 4 2 2 2 3 6" xfId="27267" xr:uid="{00000000-0005-0000-0000-00008E6A0000}"/>
    <cellStyle name="Normal 4 2 2 2 3 6 2" xfId="27268" xr:uid="{00000000-0005-0000-0000-00008F6A0000}"/>
    <cellStyle name="Normal 4 2 2 2 3 6 2 2" xfId="27269" xr:uid="{00000000-0005-0000-0000-0000906A0000}"/>
    <cellStyle name="Normal 4 2 2 2 3 6 2 3" xfId="27270" xr:uid="{00000000-0005-0000-0000-0000916A0000}"/>
    <cellStyle name="Normal 4 2 2 2 3 6 3" xfId="27271" xr:uid="{00000000-0005-0000-0000-0000926A0000}"/>
    <cellStyle name="Normal 4 2 2 2 3 6 4" xfId="27272" xr:uid="{00000000-0005-0000-0000-0000936A0000}"/>
    <cellStyle name="Normal 4 2 2 2 3 7" xfId="27273" xr:uid="{00000000-0005-0000-0000-0000946A0000}"/>
    <cellStyle name="Normal 4 2 2 2 3 7 2" xfId="27274" xr:uid="{00000000-0005-0000-0000-0000956A0000}"/>
    <cellStyle name="Normal 4 2 2 2 3 7 3" xfId="27275" xr:uid="{00000000-0005-0000-0000-0000966A0000}"/>
    <cellStyle name="Normal 4 2 2 2 3 8" xfId="27276" xr:uid="{00000000-0005-0000-0000-0000976A0000}"/>
    <cellStyle name="Normal 4 2 2 2 3 8 2" xfId="27277" xr:uid="{00000000-0005-0000-0000-0000986A0000}"/>
    <cellStyle name="Normal 4 2 2 2 3 8 3" xfId="27278" xr:uid="{00000000-0005-0000-0000-0000996A0000}"/>
    <cellStyle name="Normal 4 2 2 2 3 9" xfId="27279" xr:uid="{00000000-0005-0000-0000-00009A6A0000}"/>
    <cellStyle name="Normal 4 2 2 2 4" xfId="27280" xr:uid="{00000000-0005-0000-0000-00009B6A0000}"/>
    <cellStyle name="Normal 4 2 2 2 4 10" xfId="27281" xr:uid="{00000000-0005-0000-0000-00009C6A0000}"/>
    <cellStyle name="Normal 4 2 2 2 4 11" xfId="27282" xr:uid="{00000000-0005-0000-0000-00009D6A0000}"/>
    <cellStyle name="Normal 4 2 2 2 4 2" xfId="27283" xr:uid="{00000000-0005-0000-0000-00009E6A0000}"/>
    <cellStyle name="Normal 4 2 2 2 4 2 10" xfId="27284" xr:uid="{00000000-0005-0000-0000-00009F6A0000}"/>
    <cellStyle name="Normal 4 2 2 2 4 2 2" xfId="27285" xr:uid="{00000000-0005-0000-0000-0000A06A0000}"/>
    <cellStyle name="Normal 4 2 2 2 4 2 2 2" xfId="27286" xr:uid="{00000000-0005-0000-0000-0000A16A0000}"/>
    <cellStyle name="Normal 4 2 2 2 4 2 2 2 2" xfId="27287" xr:uid="{00000000-0005-0000-0000-0000A26A0000}"/>
    <cellStyle name="Normal 4 2 2 2 4 2 2 2 3" xfId="27288" xr:uid="{00000000-0005-0000-0000-0000A36A0000}"/>
    <cellStyle name="Normal 4 2 2 2 4 2 2 3" xfId="27289" xr:uid="{00000000-0005-0000-0000-0000A46A0000}"/>
    <cellStyle name="Normal 4 2 2 2 4 2 2 4" xfId="27290" xr:uid="{00000000-0005-0000-0000-0000A56A0000}"/>
    <cellStyle name="Normal 4 2 2 2 4 2 3" xfId="27291" xr:uid="{00000000-0005-0000-0000-0000A66A0000}"/>
    <cellStyle name="Normal 4 2 2 2 4 2 3 2" xfId="27292" xr:uid="{00000000-0005-0000-0000-0000A76A0000}"/>
    <cellStyle name="Normal 4 2 2 2 4 2 3 2 2" xfId="27293" xr:uid="{00000000-0005-0000-0000-0000A86A0000}"/>
    <cellStyle name="Normal 4 2 2 2 4 2 3 2 3" xfId="27294" xr:uid="{00000000-0005-0000-0000-0000A96A0000}"/>
    <cellStyle name="Normal 4 2 2 2 4 2 3 3" xfId="27295" xr:uid="{00000000-0005-0000-0000-0000AA6A0000}"/>
    <cellStyle name="Normal 4 2 2 2 4 2 3 4" xfId="27296" xr:uid="{00000000-0005-0000-0000-0000AB6A0000}"/>
    <cellStyle name="Normal 4 2 2 2 4 2 4" xfId="27297" xr:uid="{00000000-0005-0000-0000-0000AC6A0000}"/>
    <cellStyle name="Normal 4 2 2 2 4 2 4 2" xfId="27298" xr:uid="{00000000-0005-0000-0000-0000AD6A0000}"/>
    <cellStyle name="Normal 4 2 2 2 4 2 4 2 2" xfId="27299" xr:uid="{00000000-0005-0000-0000-0000AE6A0000}"/>
    <cellStyle name="Normal 4 2 2 2 4 2 4 2 3" xfId="27300" xr:uid="{00000000-0005-0000-0000-0000AF6A0000}"/>
    <cellStyle name="Normal 4 2 2 2 4 2 4 3" xfId="27301" xr:uid="{00000000-0005-0000-0000-0000B06A0000}"/>
    <cellStyle name="Normal 4 2 2 2 4 2 4 4" xfId="27302" xr:uid="{00000000-0005-0000-0000-0000B16A0000}"/>
    <cellStyle name="Normal 4 2 2 2 4 2 5" xfId="27303" xr:uid="{00000000-0005-0000-0000-0000B26A0000}"/>
    <cellStyle name="Normal 4 2 2 2 4 2 5 2" xfId="27304" xr:uid="{00000000-0005-0000-0000-0000B36A0000}"/>
    <cellStyle name="Normal 4 2 2 2 4 2 5 2 2" xfId="27305" xr:uid="{00000000-0005-0000-0000-0000B46A0000}"/>
    <cellStyle name="Normal 4 2 2 2 4 2 5 2 3" xfId="27306" xr:uid="{00000000-0005-0000-0000-0000B56A0000}"/>
    <cellStyle name="Normal 4 2 2 2 4 2 5 3" xfId="27307" xr:uid="{00000000-0005-0000-0000-0000B66A0000}"/>
    <cellStyle name="Normal 4 2 2 2 4 2 5 4" xfId="27308" xr:uid="{00000000-0005-0000-0000-0000B76A0000}"/>
    <cellStyle name="Normal 4 2 2 2 4 2 6" xfId="27309" xr:uid="{00000000-0005-0000-0000-0000B86A0000}"/>
    <cellStyle name="Normal 4 2 2 2 4 2 6 2" xfId="27310" xr:uid="{00000000-0005-0000-0000-0000B96A0000}"/>
    <cellStyle name="Normal 4 2 2 2 4 2 6 3" xfId="27311" xr:uid="{00000000-0005-0000-0000-0000BA6A0000}"/>
    <cellStyle name="Normal 4 2 2 2 4 2 7" xfId="27312" xr:uid="{00000000-0005-0000-0000-0000BB6A0000}"/>
    <cellStyle name="Normal 4 2 2 2 4 2 7 2" xfId="27313" xr:uid="{00000000-0005-0000-0000-0000BC6A0000}"/>
    <cellStyle name="Normal 4 2 2 2 4 2 7 3" xfId="27314" xr:uid="{00000000-0005-0000-0000-0000BD6A0000}"/>
    <cellStyle name="Normal 4 2 2 2 4 2 8" xfId="27315" xr:uid="{00000000-0005-0000-0000-0000BE6A0000}"/>
    <cellStyle name="Normal 4 2 2 2 4 2 9" xfId="27316" xr:uid="{00000000-0005-0000-0000-0000BF6A0000}"/>
    <cellStyle name="Normal 4 2 2 2 4 3" xfId="27317" xr:uid="{00000000-0005-0000-0000-0000C06A0000}"/>
    <cellStyle name="Normal 4 2 2 2 4 3 2" xfId="27318" xr:uid="{00000000-0005-0000-0000-0000C16A0000}"/>
    <cellStyle name="Normal 4 2 2 2 4 3 2 2" xfId="27319" xr:uid="{00000000-0005-0000-0000-0000C26A0000}"/>
    <cellStyle name="Normal 4 2 2 2 4 3 2 2 2" xfId="27320" xr:uid="{00000000-0005-0000-0000-0000C36A0000}"/>
    <cellStyle name="Normal 4 2 2 2 4 3 2 2 3" xfId="27321" xr:uid="{00000000-0005-0000-0000-0000C46A0000}"/>
    <cellStyle name="Normal 4 2 2 2 4 3 2 3" xfId="27322" xr:uid="{00000000-0005-0000-0000-0000C56A0000}"/>
    <cellStyle name="Normal 4 2 2 2 4 3 2 4" xfId="27323" xr:uid="{00000000-0005-0000-0000-0000C66A0000}"/>
    <cellStyle name="Normal 4 2 2 2 4 3 3" xfId="27324" xr:uid="{00000000-0005-0000-0000-0000C76A0000}"/>
    <cellStyle name="Normal 4 2 2 2 4 3 3 2" xfId="27325" xr:uid="{00000000-0005-0000-0000-0000C86A0000}"/>
    <cellStyle name="Normal 4 2 2 2 4 3 3 2 2" xfId="27326" xr:uid="{00000000-0005-0000-0000-0000C96A0000}"/>
    <cellStyle name="Normal 4 2 2 2 4 3 3 2 3" xfId="27327" xr:uid="{00000000-0005-0000-0000-0000CA6A0000}"/>
    <cellStyle name="Normal 4 2 2 2 4 3 3 3" xfId="27328" xr:uid="{00000000-0005-0000-0000-0000CB6A0000}"/>
    <cellStyle name="Normal 4 2 2 2 4 3 3 4" xfId="27329" xr:uid="{00000000-0005-0000-0000-0000CC6A0000}"/>
    <cellStyle name="Normal 4 2 2 2 4 3 4" xfId="27330" xr:uid="{00000000-0005-0000-0000-0000CD6A0000}"/>
    <cellStyle name="Normal 4 2 2 2 4 3 4 2" xfId="27331" xr:uid="{00000000-0005-0000-0000-0000CE6A0000}"/>
    <cellStyle name="Normal 4 2 2 2 4 3 4 2 2" xfId="27332" xr:uid="{00000000-0005-0000-0000-0000CF6A0000}"/>
    <cellStyle name="Normal 4 2 2 2 4 3 4 2 3" xfId="27333" xr:uid="{00000000-0005-0000-0000-0000D06A0000}"/>
    <cellStyle name="Normal 4 2 2 2 4 3 4 3" xfId="27334" xr:uid="{00000000-0005-0000-0000-0000D16A0000}"/>
    <cellStyle name="Normal 4 2 2 2 4 3 4 4" xfId="27335" xr:uid="{00000000-0005-0000-0000-0000D26A0000}"/>
    <cellStyle name="Normal 4 2 2 2 4 3 5" xfId="27336" xr:uid="{00000000-0005-0000-0000-0000D36A0000}"/>
    <cellStyle name="Normal 4 2 2 2 4 3 5 2" xfId="27337" xr:uid="{00000000-0005-0000-0000-0000D46A0000}"/>
    <cellStyle name="Normal 4 2 2 2 4 3 5 3" xfId="27338" xr:uid="{00000000-0005-0000-0000-0000D56A0000}"/>
    <cellStyle name="Normal 4 2 2 2 4 3 6" xfId="27339" xr:uid="{00000000-0005-0000-0000-0000D66A0000}"/>
    <cellStyle name="Normal 4 2 2 2 4 3 6 2" xfId="27340" xr:uid="{00000000-0005-0000-0000-0000D76A0000}"/>
    <cellStyle name="Normal 4 2 2 2 4 3 6 3" xfId="27341" xr:uid="{00000000-0005-0000-0000-0000D86A0000}"/>
    <cellStyle name="Normal 4 2 2 2 4 3 7" xfId="27342" xr:uid="{00000000-0005-0000-0000-0000D96A0000}"/>
    <cellStyle name="Normal 4 2 2 2 4 3 8" xfId="27343" xr:uid="{00000000-0005-0000-0000-0000DA6A0000}"/>
    <cellStyle name="Normal 4 2 2 2 4 3 9" xfId="27344" xr:uid="{00000000-0005-0000-0000-0000DB6A0000}"/>
    <cellStyle name="Normal 4 2 2 2 4 4" xfId="27345" xr:uid="{00000000-0005-0000-0000-0000DC6A0000}"/>
    <cellStyle name="Normal 4 2 2 2 4 4 2" xfId="27346" xr:uid="{00000000-0005-0000-0000-0000DD6A0000}"/>
    <cellStyle name="Normal 4 2 2 2 4 4 2 2" xfId="27347" xr:uid="{00000000-0005-0000-0000-0000DE6A0000}"/>
    <cellStyle name="Normal 4 2 2 2 4 4 2 3" xfId="27348" xr:uid="{00000000-0005-0000-0000-0000DF6A0000}"/>
    <cellStyle name="Normal 4 2 2 2 4 4 3" xfId="27349" xr:uid="{00000000-0005-0000-0000-0000E06A0000}"/>
    <cellStyle name="Normal 4 2 2 2 4 4 4" xfId="27350" xr:uid="{00000000-0005-0000-0000-0000E16A0000}"/>
    <cellStyle name="Normal 4 2 2 2 4 5" xfId="27351" xr:uid="{00000000-0005-0000-0000-0000E26A0000}"/>
    <cellStyle name="Normal 4 2 2 2 4 5 2" xfId="27352" xr:uid="{00000000-0005-0000-0000-0000E36A0000}"/>
    <cellStyle name="Normal 4 2 2 2 4 5 2 2" xfId="27353" xr:uid="{00000000-0005-0000-0000-0000E46A0000}"/>
    <cellStyle name="Normal 4 2 2 2 4 5 2 3" xfId="27354" xr:uid="{00000000-0005-0000-0000-0000E56A0000}"/>
    <cellStyle name="Normal 4 2 2 2 4 5 3" xfId="27355" xr:uid="{00000000-0005-0000-0000-0000E66A0000}"/>
    <cellStyle name="Normal 4 2 2 2 4 5 4" xfId="27356" xr:uid="{00000000-0005-0000-0000-0000E76A0000}"/>
    <cellStyle name="Normal 4 2 2 2 4 6" xfId="27357" xr:uid="{00000000-0005-0000-0000-0000E86A0000}"/>
    <cellStyle name="Normal 4 2 2 2 4 6 2" xfId="27358" xr:uid="{00000000-0005-0000-0000-0000E96A0000}"/>
    <cellStyle name="Normal 4 2 2 2 4 6 2 2" xfId="27359" xr:uid="{00000000-0005-0000-0000-0000EA6A0000}"/>
    <cellStyle name="Normal 4 2 2 2 4 6 2 3" xfId="27360" xr:uid="{00000000-0005-0000-0000-0000EB6A0000}"/>
    <cellStyle name="Normal 4 2 2 2 4 6 3" xfId="27361" xr:uid="{00000000-0005-0000-0000-0000EC6A0000}"/>
    <cellStyle name="Normal 4 2 2 2 4 6 4" xfId="27362" xr:uid="{00000000-0005-0000-0000-0000ED6A0000}"/>
    <cellStyle name="Normal 4 2 2 2 4 7" xfId="27363" xr:uid="{00000000-0005-0000-0000-0000EE6A0000}"/>
    <cellStyle name="Normal 4 2 2 2 4 7 2" xfId="27364" xr:uid="{00000000-0005-0000-0000-0000EF6A0000}"/>
    <cellStyle name="Normal 4 2 2 2 4 7 3" xfId="27365" xr:uid="{00000000-0005-0000-0000-0000F06A0000}"/>
    <cellStyle name="Normal 4 2 2 2 4 8" xfId="27366" xr:uid="{00000000-0005-0000-0000-0000F16A0000}"/>
    <cellStyle name="Normal 4 2 2 2 4 8 2" xfId="27367" xr:uid="{00000000-0005-0000-0000-0000F26A0000}"/>
    <cellStyle name="Normal 4 2 2 2 4 8 3" xfId="27368" xr:uid="{00000000-0005-0000-0000-0000F36A0000}"/>
    <cellStyle name="Normal 4 2 2 2 4 9" xfId="27369" xr:uid="{00000000-0005-0000-0000-0000F46A0000}"/>
    <cellStyle name="Normal 4 2 2 2 5" xfId="27370" xr:uid="{00000000-0005-0000-0000-0000F56A0000}"/>
    <cellStyle name="Normal 4 2 2 2 5 10" xfId="27371" xr:uid="{00000000-0005-0000-0000-0000F66A0000}"/>
    <cellStyle name="Normal 4 2 2 2 5 2" xfId="27372" xr:uid="{00000000-0005-0000-0000-0000F76A0000}"/>
    <cellStyle name="Normal 4 2 2 2 5 2 2" xfId="27373" xr:uid="{00000000-0005-0000-0000-0000F86A0000}"/>
    <cellStyle name="Normal 4 2 2 2 5 2 2 2" xfId="27374" xr:uid="{00000000-0005-0000-0000-0000F96A0000}"/>
    <cellStyle name="Normal 4 2 2 2 5 2 2 3" xfId="27375" xr:uid="{00000000-0005-0000-0000-0000FA6A0000}"/>
    <cellStyle name="Normal 4 2 2 2 5 2 3" xfId="27376" xr:uid="{00000000-0005-0000-0000-0000FB6A0000}"/>
    <cellStyle name="Normal 4 2 2 2 5 2 4" xfId="27377" xr:uid="{00000000-0005-0000-0000-0000FC6A0000}"/>
    <cellStyle name="Normal 4 2 2 2 5 3" xfId="27378" xr:uid="{00000000-0005-0000-0000-0000FD6A0000}"/>
    <cellStyle name="Normal 4 2 2 2 5 3 2" xfId="27379" xr:uid="{00000000-0005-0000-0000-0000FE6A0000}"/>
    <cellStyle name="Normal 4 2 2 2 5 3 2 2" xfId="27380" xr:uid="{00000000-0005-0000-0000-0000FF6A0000}"/>
    <cellStyle name="Normal 4 2 2 2 5 3 2 3" xfId="27381" xr:uid="{00000000-0005-0000-0000-0000006B0000}"/>
    <cellStyle name="Normal 4 2 2 2 5 3 3" xfId="27382" xr:uid="{00000000-0005-0000-0000-0000016B0000}"/>
    <cellStyle name="Normal 4 2 2 2 5 3 4" xfId="27383" xr:uid="{00000000-0005-0000-0000-0000026B0000}"/>
    <cellStyle name="Normal 4 2 2 2 5 4" xfId="27384" xr:uid="{00000000-0005-0000-0000-0000036B0000}"/>
    <cellStyle name="Normal 4 2 2 2 5 4 2" xfId="27385" xr:uid="{00000000-0005-0000-0000-0000046B0000}"/>
    <cellStyle name="Normal 4 2 2 2 5 4 2 2" xfId="27386" xr:uid="{00000000-0005-0000-0000-0000056B0000}"/>
    <cellStyle name="Normal 4 2 2 2 5 4 2 3" xfId="27387" xr:uid="{00000000-0005-0000-0000-0000066B0000}"/>
    <cellStyle name="Normal 4 2 2 2 5 4 3" xfId="27388" xr:uid="{00000000-0005-0000-0000-0000076B0000}"/>
    <cellStyle name="Normal 4 2 2 2 5 4 4" xfId="27389" xr:uid="{00000000-0005-0000-0000-0000086B0000}"/>
    <cellStyle name="Normal 4 2 2 2 5 5" xfId="27390" xr:uid="{00000000-0005-0000-0000-0000096B0000}"/>
    <cellStyle name="Normal 4 2 2 2 5 5 2" xfId="27391" xr:uid="{00000000-0005-0000-0000-00000A6B0000}"/>
    <cellStyle name="Normal 4 2 2 2 5 5 2 2" xfId="27392" xr:uid="{00000000-0005-0000-0000-00000B6B0000}"/>
    <cellStyle name="Normal 4 2 2 2 5 5 2 3" xfId="27393" xr:uid="{00000000-0005-0000-0000-00000C6B0000}"/>
    <cellStyle name="Normal 4 2 2 2 5 5 3" xfId="27394" xr:uid="{00000000-0005-0000-0000-00000D6B0000}"/>
    <cellStyle name="Normal 4 2 2 2 5 5 4" xfId="27395" xr:uid="{00000000-0005-0000-0000-00000E6B0000}"/>
    <cellStyle name="Normal 4 2 2 2 5 6" xfId="27396" xr:uid="{00000000-0005-0000-0000-00000F6B0000}"/>
    <cellStyle name="Normal 4 2 2 2 5 6 2" xfId="27397" xr:uid="{00000000-0005-0000-0000-0000106B0000}"/>
    <cellStyle name="Normal 4 2 2 2 5 6 3" xfId="27398" xr:uid="{00000000-0005-0000-0000-0000116B0000}"/>
    <cellStyle name="Normal 4 2 2 2 5 7" xfId="27399" xr:uid="{00000000-0005-0000-0000-0000126B0000}"/>
    <cellStyle name="Normal 4 2 2 2 5 7 2" xfId="27400" xr:uid="{00000000-0005-0000-0000-0000136B0000}"/>
    <cellStyle name="Normal 4 2 2 2 5 7 3" xfId="27401" xr:uid="{00000000-0005-0000-0000-0000146B0000}"/>
    <cellStyle name="Normal 4 2 2 2 5 8" xfId="27402" xr:uid="{00000000-0005-0000-0000-0000156B0000}"/>
    <cellStyle name="Normal 4 2 2 2 5 9" xfId="27403" xr:uid="{00000000-0005-0000-0000-0000166B0000}"/>
    <cellStyle name="Normal 4 2 2 2 6" xfId="27404" xr:uid="{00000000-0005-0000-0000-0000176B0000}"/>
    <cellStyle name="Normal 4 2 2 2 6 2" xfId="27405" xr:uid="{00000000-0005-0000-0000-0000186B0000}"/>
    <cellStyle name="Normal 4 2 2 2 6 2 2" xfId="27406" xr:uid="{00000000-0005-0000-0000-0000196B0000}"/>
    <cellStyle name="Normal 4 2 2 2 6 2 2 2" xfId="27407" xr:uid="{00000000-0005-0000-0000-00001A6B0000}"/>
    <cellStyle name="Normal 4 2 2 2 6 2 2 3" xfId="27408" xr:uid="{00000000-0005-0000-0000-00001B6B0000}"/>
    <cellStyle name="Normal 4 2 2 2 6 2 3" xfId="27409" xr:uid="{00000000-0005-0000-0000-00001C6B0000}"/>
    <cellStyle name="Normal 4 2 2 2 6 2 4" xfId="27410" xr:uid="{00000000-0005-0000-0000-00001D6B0000}"/>
    <cellStyle name="Normal 4 2 2 2 6 3" xfId="27411" xr:uid="{00000000-0005-0000-0000-00001E6B0000}"/>
    <cellStyle name="Normal 4 2 2 2 6 3 2" xfId="27412" xr:uid="{00000000-0005-0000-0000-00001F6B0000}"/>
    <cellStyle name="Normal 4 2 2 2 6 3 2 2" xfId="27413" xr:uid="{00000000-0005-0000-0000-0000206B0000}"/>
    <cellStyle name="Normal 4 2 2 2 6 3 2 3" xfId="27414" xr:uid="{00000000-0005-0000-0000-0000216B0000}"/>
    <cellStyle name="Normal 4 2 2 2 6 3 3" xfId="27415" xr:uid="{00000000-0005-0000-0000-0000226B0000}"/>
    <cellStyle name="Normal 4 2 2 2 6 3 4" xfId="27416" xr:uid="{00000000-0005-0000-0000-0000236B0000}"/>
    <cellStyle name="Normal 4 2 2 2 6 4" xfId="27417" xr:uid="{00000000-0005-0000-0000-0000246B0000}"/>
    <cellStyle name="Normal 4 2 2 2 6 4 2" xfId="27418" xr:uid="{00000000-0005-0000-0000-0000256B0000}"/>
    <cellStyle name="Normal 4 2 2 2 6 4 2 2" xfId="27419" xr:uid="{00000000-0005-0000-0000-0000266B0000}"/>
    <cellStyle name="Normal 4 2 2 2 6 4 2 3" xfId="27420" xr:uid="{00000000-0005-0000-0000-0000276B0000}"/>
    <cellStyle name="Normal 4 2 2 2 6 4 3" xfId="27421" xr:uid="{00000000-0005-0000-0000-0000286B0000}"/>
    <cellStyle name="Normal 4 2 2 2 6 4 4" xfId="27422" xr:uid="{00000000-0005-0000-0000-0000296B0000}"/>
    <cellStyle name="Normal 4 2 2 2 6 5" xfId="27423" xr:uid="{00000000-0005-0000-0000-00002A6B0000}"/>
    <cellStyle name="Normal 4 2 2 2 6 5 2" xfId="27424" xr:uid="{00000000-0005-0000-0000-00002B6B0000}"/>
    <cellStyle name="Normal 4 2 2 2 6 5 3" xfId="27425" xr:uid="{00000000-0005-0000-0000-00002C6B0000}"/>
    <cellStyle name="Normal 4 2 2 2 6 6" xfId="27426" xr:uid="{00000000-0005-0000-0000-00002D6B0000}"/>
    <cellStyle name="Normal 4 2 2 2 6 6 2" xfId="27427" xr:uid="{00000000-0005-0000-0000-00002E6B0000}"/>
    <cellStyle name="Normal 4 2 2 2 6 6 3" xfId="27428" xr:uid="{00000000-0005-0000-0000-00002F6B0000}"/>
    <cellStyle name="Normal 4 2 2 2 6 7" xfId="27429" xr:uid="{00000000-0005-0000-0000-0000306B0000}"/>
    <cellStyle name="Normal 4 2 2 2 6 8" xfId="27430" xr:uid="{00000000-0005-0000-0000-0000316B0000}"/>
    <cellStyle name="Normal 4 2 2 2 6 9" xfId="27431" xr:uid="{00000000-0005-0000-0000-0000326B0000}"/>
    <cellStyle name="Normal 4 2 2 2 7" xfId="27432" xr:uid="{00000000-0005-0000-0000-0000336B0000}"/>
    <cellStyle name="Normal 4 2 2 2 7 2" xfId="27433" xr:uid="{00000000-0005-0000-0000-0000346B0000}"/>
    <cellStyle name="Normal 4 2 2 2 7 2 2" xfId="27434" xr:uid="{00000000-0005-0000-0000-0000356B0000}"/>
    <cellStyle name="Normal 4 2 2 2 7 2 3" xfId="27435" xr:uid="{00000000-0005-0000-0000-0000366B0000}"/>
    <cellStyle name="Normal 4 2 2 2 7 3" xfId="27436" xr:uid="{00000000-0005-0000-0000-0000376B0000}"/>
    <cellStyle name="Normal 4 2 2 2 7 4" xfId="27437" xr:uid="{00000000-0005-0000-0000-0000386B0000}"/>
    <cellStyle name="Normal 4 2 2 2 8" xfId="27438" xr:uid="{00000000-0005-0000-0000-0000396B0000}"/>
    <cellStyle name="Normal 4 2 2 2 8 2" xfId="27439" xr:uid="{00000000-0005-0000-0000-00003A6B0000}"/>
    <cellStyle name="Normal 4 2 2 2 8 2 2" xfId="27440" xr:uid="{00000000-0005-0000-0000-00003B6B0000}"/>
    <cellStyle name="Normal 4 2 2 2 8 2 3" xfId="27441" xr:uid="{00000000-0005-0000-0000-00003C6B0000}"/>
    <cellStyle name="Normal 4 2 2 2 8 3" xfId="27442" xr:uid="{00000000-0005-0000-0000-00003D6B0000}"/>
    <cellStyle name="Normal 4 2 2 2 8 4" xfId="27443" xr:uid="{00000000-0005-0000-0000-00003E6B0000}"/>
    <cellStyle name="Normal 4 2 2 2 9" xfId="27444" xr:uid="{00000000-0005-0000-0000-00003F6B0000}"/>
    <cellStyle name="Normal 4 2 2 2 9 2" xfId="27445" xr:uid="{00000000-0005-0000-0000-0000406B0000}"/>
    <cellStyle name="Normal 4 2 2 2 9 2 2" xfId="27446" xr:uid="{00000000-0005-0000-0000-0000416B0000}"/>
    <cellStyle name="Normal 4 2 2 2 9 2 3" xfId="27447" xr:uid="{00000000-0005-0000-0000-0000426B0000}"/>
    <cellStyle name="Normal 4 2 2 2 9 3" xfId="27448" xr:uid="{00000000-0005-0000-0000-0000436B0000}"/>
    <cellStyle name="Normal 4 2 2 2 9 4" xfId="27449" xr:uid="{00000000-0005-0000-0000-0000446B0000}"/>
    <cellStyle name="Normal 4 2 2 3" xfId="27450" xr:uid="{00000000-0005-0000-0000-0000456B0000}"/>
    <cellStyle name="Normal 4 2 2 3 10" xfId="27451" xr:uid="{00000000-0005-0000-0000-0000466B0000}"/>
    <cellStyle name="Normal 4 2 2 3 10 2" xfId="27452" xr:uid="{00000000-0005-0000-0000-0000476B0000}"/>
    <cellStyle name="Normal 4 2 2 3 10 3" xfId="27453" xr:uid="{00000000-0005-0000-0000-0000486B0000}"/>
    <cellStyle name="Normal 4 2 2 3 11" xfId="27454" xr:uid="{00000000-0005-0000-0000-0000496B0000}"/>
    <cellStyle name="Normal 4 2 2 3 12" xfId="27455" xr:uid="{00000000-0005-0000-0000-00004A6B0000}"/>
    <cellStyle name="Normal 4 2 2 3 13" xfId="27456" xr:uid="{00000000-0005-0000-0000-00004B6B0000}"/>
    <cellStyle name="Normal 4 2 2 3 14" xfId="27457" xr:uid="{00000000-0005-0000-0000-00004C6B0000}"/>
    <cellStyle name="Normal 4 2 2 3 2" xfId="27458" xr:uid="{00000000-0005-0000-0000-00004D6B0000}"/>
    <cellStyle name="Normal 4 2 2 3 2 10" xfId="27459" xr:uid="{00000000-0005-0000-0000-00004E6B0000}"/>
    <cellStyle name="Normal 4 2 2 3 2 11" xfId="27460" xr:uid="{00000000-0005-0000-0000-00004F6B0000}"/>
    <cellStyle name="Normal 4 2 2 3 2 2" xfId="27461" xr:uid="{00000000-0005-0000-0000-0000506B0000}"/>
    <cellStyle name="Normal 4 2 2 3 2 2 10" xfId="27462" xr:uid="{00000000-0005-0000-0000-0000516B0000}"/>
    <cellStyle name="Normal 4 2 2 3 2 2 2" xfId="27463" xr:uid="{00000000-0005-0000-0000-0000526B0000}"/>
    <cellStyle name="Normal 4 2 2 3 2 2 2 2" xfId="27464" xr:uid="{00000000-0005-0000-0000-0000536B0000}"/>
    <cellStyle name="Normal 4 2 2 3 2 2 2 2 2" xfId="27465" xr:uid="{00000000-0005-0000-0000-0000546B0000}"/>
    <cellStyle name="Normal 4 2 2 3 2 2 2 2 3" xfId="27466" xr:uid="{00000000-0005-0000-0000-0000556B0000}"/>
    <cellStyle name="Normal 4 2 2 3 2 2 2 3" xfId="27467" xr:uid="{00000000-0005-0000-0000-0000566B0000}"/>
    <cellStyle name="Normal 4 2 2 3 2 2 2 4" xfId="27468" xr:uid="{00000000-0005-0000-0000-0000576B0000}"/>
    <cellStyle name="Normal 4 2 2 3 2 2 3" xfId="27469" xr:uid="{00000000-0005-0000-0000-0000586B0000}"/>
    <cellStyle name="Normal 4 2 2 3 2 2 3 2" xfId="27470" xr:uid="{00000000-0005-0000-0000-0000596B0000}"/>
    <cellStyle name="Normal 4 2 2 3 2 2 3 2 2" xfId="27471" xr:uid="{00000000-0005-0000-0000-00005A6B0000}"/>
    <cellStyle name="Normal 4 2 2 3 2 2 3 2 3" xfId="27472" xr:uid="{00000000-0005-0000-0000-00005B6B0000}"/>
    <cellStyle name="Normal 4 2 2 3 2 2 3 3" xfId="27473" xr:uid="{00000000-0005-0000-0000-00005C6B0000}"/>
    <cellStyle name="Normal 4 2 2 3 2 2 3 4" xfId="27474" xr:uid="{00000000-0005-0000-0000-00005D6B0000}"/>
    <cellStyle name="Normal 4 2 2 3 2 2 4" xfId="27475" xr:uid="{00000000-0005-0000-0000-00005E6B0000}"/>
    <cellStyle name="Normal 4 2 2 3 2 2 4 2" xfId="27476" xr:uid="{00000000-0005-0000-0000-00005F6B0000}"/>
    <cellStyle name="Normal 4 2 2 3 2 2 4 2 2" xfId="27477" xr:uid="{00000000-0005-0000-0000-0000606B0000}"/>
    <cellStyle name="Normal 4 2 2 3 2 2 4 2 3" xfId="27478" xr:uid="{00000000-0005-0000-0000-0000616B0000}"/>
    <cellStyle name="Normal 4 2 2 3 2 2 4 3" xfId="27479" xr:uid="{00000000-0005-0000-0000-0000626B0000}"/>
    <cellStyle name="Normal 4 2 2 3 2 2 4 4" xfId="27480" xr:uid="{00000000-0005-0000-0000-0000636B0000}"/>
    <cellStyle name="Normal 4 2 2 3 2 2 5" xfId="27481" xr:uid="{00000000-0005-0000-0000-0000646B0000}"/>
    <cellStyle name="Normal 4 2 2 3 2 2 5 2" xfId="27482" xr:uid="{00000000-0005-0000-0000-0000656B0000}"/>
    <cellStyle name="Normal 4 2 2 3 2 2 5 2 2" xfId="27483" xr:uid="{00000000-0005-0000-0000-0000666B0000}"/>
    <cellStyle name="Normal 4 2 2 3 2 2 5 2 3" xfId="27484" xr:uid="{00000000-0005-0000-0000-0000676B0000}"/>
    <cellStyle name="Normal 4 2 2 3 2 2 5 3" xfId="27485" xr:uid="{00000000-0005-0000-0000-0000686B0000}"/>
    <cellStyle name="Normal 4 2 2 3 2 2 5 4" xfId="27486" xr:uid="{00000000-0005-0000-0000-0000696B0000}"/>
    <cellStyle name="Normal 4 2 2 3 2 2 6" xfId="27487" xr:uid="{00000000-0005-0000-0000-00006A6B0000}"/>
    <cellStyle name="Normal 4 2 2 3 2 2 6 2" xfId="27488" xr:uid="{00000000-0005-0000-0000-00006B6B0000}"/>
    <cellStyle name="Normal 4 2 2 3 2 2 6 3" xfId="27489" xr:uid="{00000000-0005-0000-0000-00006C6B0000}"/>
    <cellStyle name="Normal 4 2 2 3 2 2 7" xfId="27490" xr:uid="{00000000-0005-0000-0000-00006D6B0000}"/>
    <cellStyle name="Normal 4 2 2 3 2 2 7 2" xfId="27491" xr:uid="{00000000-0005-0000-0000-00006E6B0000}"/>
    <cellStyle name="Normal 4 2 2 3 2 2 7 3" xfId="27492" xr:uid="{00000000-0005-0000-0000-00006F6B0000}"/>
    <cellStyle name="Normal 4 2 2 3 2 2 8" xfId="27493" xr:uid="{00000000-0005-0000-0000-0000706B0000}"/>
    <cellStyle name="Normal 4 2 2 3 2 2 9" xfId="27494" xr:uid="{00000000-0005-0000-0000-0000716B0000}"/>
    <cellStyle name="Normal 4 2 2 3 2 3" xfId="27495" xr:uid="{00000000-0005-0000-0000-0000726B0000}"/>
    <cellStyle name="Normal 4 2 2 3 2 3 2" xfId="27496" xr:uid="{00000000-0005-0000-0000-0000736B0000}"/>
    <cellStyle name="Normal 4 2 2 3 2 3 2 2" xfId="27497" xr:uid="{00000000-0005-0000-0000-0000746B0000}"/>
    <cellStyle name="Normal 4 2 2 3 2 3 2 2 2" xfId="27498" xr:uid="{00000000-0005-0000-0000-0000756B0000}"/>
    <cellStyle name="Normal 4 2 2 3 2 3 2 2 3" xfId="27499" xr:uid="{00000000-0005-0000-0000-0000766B0000}"/>
    <cellStyle name="Normal 4 2 2 3 2 3 2 3" xfId="27500" xr:uid="{00000000-0005-0000-0000-0000776B0000}"/>
    <cellStyle name="Normal 4 2 2 3 2 3 2 4" xfId="27501" xr:uid="{00000000-0005-0000-0000-0000786B0000}"/>
    <cellStyle name="Normal 4 2 2 3 2 3 3" xfId="27502" xr:uid="{00000000-0005-0000-0000-0000796B0000}"/>
    <cellStyle name="Normal 4 2 2 3 2 3 3 2" xfId="27503" xr:uid="{00000000-0005-0000-0000-00007A6B0000}"/>
    <cellStyle name="Normal 4 2 2 3 2 3 3 2 2" xfId="27504" xr:uid="{00000000-0005-0000-0000-00007B6B0000}"/>
    <cellStyle name="Normal 4 2 2 3 2 3 3 2 3" xfId="27505" xr:uid="{00000000-0005-0000-0000-00007C6B0000}"/>
    <cellStyle name="Normal 4 2 2 3 2 3 3 3" xfId="27506" xr:uid="{00000000-0005-0000-0000-00007D6B0000}"/>
    <cellStyle name="Normal 4 2 2 3 2 3 3 4" xfId="27507" xr:uid="{00000000-0005-0000-0000-00007E6B0000}"/>
    <cellStyle name="Normal 4 2 2 3 2 3 4" xfId="27508" xr:uid="{00000000-0005-0000-0000-00007F6B0000}"/>
    <cellStyle name="Normal 4 2 2 3 2 3 4 2" xfId="27509" xr:uid="{00000000-0005-0000-0000-0000806B0000}"/>
    <cellStyle name="Normal 4 2 2 3 2 3 4 2 2" xfId="27510" xr:uid="{00000000-0005-0000-0000-0000816B0000}"/>
    <cellStyle name="Normal 4 2 2 3 2 3 4 2 3" xfId="27511" xr:uid="{00000000-0005-0000-0000-0000826B0000}"/>
    <cellStyle name="Normal 4 2 2 3 2 3 4 3" xfId="27512" xr:uid="{00000000-0005-0000-0000-0000836B0000}"/>
    <cellStyle name="Normal 4 2 2 3 2 3 4 4" xfId="27513" xr:uid="{00000000-0005-0000-0000-0000846B0000}"/>
    <cellStyle name="Normal 4 2 2 3 2 3 5" xfId="27514" xr:uid="{00000000-0005-0000-0000-0000856B0000}"/>
    <cellStyle name="Normal 4 2 2 3 2 3 5 2" xfId="27515" xr:uid="{00000000-0005-0000-0000-0000866B0000}"/>
    <cellStyle name="Normal 4 2 2 3 2 3 5 3" xfId="27516" xr:uid="{00000000-0005-0000-0000-0000876B0000}"/>
    <cellStyle name="Normal 4 2 2 3 2 3 6" xfId="27517" xr:uid="{00000000-0005-0000-0000-0000886B0000}"/>
    <cellStyle name="Normal 4 2 2 3 2 3 6 2" xfId="27518" xr:uid="{00000000-0005-0000-0000-0000896B0000}"/>
    <cellStyle name="Normal 4 2 2 3 2 3 6 3" xfId="27519" xr:uid="{00000000-0005-0000-0000-00008A6B0000}"/>
    <cellStyle name="Normal 4 2 2 3 2 3 7" xfId="27520" xr:uid="{00000000-0005-0000-0000-00008B6B0000}"/>
    <cellStyle name="Normal 4 2 2 3 2 3 8" xfId="27521" xr:uid="{00000000-0005-0000-0000-00008C6B0000}"/>
    <cellStyle name="Normal 4 2 2 3 2 3 9" xfId="27522" xr:uid="{00000000-0005-0000-0000-00008D6B0000}"/>
    <cellStyle name="Normal 4 2 2 3 2 4" xfId="27523" xr:uid="{00000000-0005-0000-0000-00008E6B0000}"/>
    <cellStyle name="Normal 4 2 2 3 2 4 2" xfId="27524" xr:uid="{00000000-0005-0000-0000-00008F6B0000}"/>
    <cellStyle name="Normal 4 2 2 3 2 4 2 2" xfId="27525" xr:uid="{00000000-0005-0000-0000-0000906B0000}"/>
    <cellStyle name="Normal 4 2 2 3 2 4 2 3" xfId="27526" xr:uid="{00000000-0005-0000-0000-0000916B0000}"/>
    <cellStyle name="Normal 4 2 2 3 2 4 3" xfId="27527" xr:uid="{00000000-0005-0000-0000-0000926B0000}"/>
    <cellStyle name="Normal 4 2 2 3 2 4 4" xfId="27528" xr:uid="{00000000-0005-0000-0000-0000936B0000}"/>
    <cellStyle name="Normal 4 2 2 3 2 5" xfId="27529" xr:uid="{00000000-0005-0000-0000-0000946B0000}"/>
    <cellStyle name="Normal 4 2 2 3 2 5 2" xfId="27530" xr:uid="{00000000-0005-0000-0000-0000956B0000}"/>
    <cellStyle name="Normal 4 2 2 3 2 5 2 2" xfId="27531" xr:uid="{00000000-0005-0000-0000-0000966B0000}"/>
    <cellStyle name="Normal 4 2 2 3 2 5 2 3" xfId="27532" xr:uid="{00000000-0005-0000-0000-0000976B0000}"/>
    <cellStyle name="Normal 4 2 2 3 2 5 3" xfId="27533" xr:uid="{00000000-0005-0000-0000-0000986B0000}"/>
    <cellStyle name="Normal 4 2 2 3 2 5 4" xfId="27534" xr:uid="{00000000-0005-0000-0000-0000996B0000}"/>
    <cellStyle name="Normal 4 2 2 3 2 6" xfId="27535" xr:uid="{00000000-0005-0000-0000-00009A6B0000}"/>
    <cellStyle name="Normal 4 2 2 3 2 6 2" xfId="27536" xr:uid="{00000000-0005-0000-0000-00009B6B0000}"/>
    <cellStyle name="Normal 4 2 2 3 2 6 2 2" xfId="27537" xr:uid="{00000000-0005-0000-0000-00009C6B0000}"/>
    <cellStyle name="Normal 4 2 2 3 2 6 2 3" xfId="27538" xr:uid="{00000000-0005-0000-0000-00009D6B0000}"/>
    <cellStyle name="Normal 4 2 2 3 2 6 3" xfId="27539" xr:uid="{00000000-0005-0000-0000-00009E6B0000}"/>
    <cellStyle name="Normal 4 2 2 3 2 6 4" xfId="27540" xr:uid="{00000000-0005-0000-0000-00009F6B0000}"/>
    <cellStyle name="Normal 4 2 2 3 2 7" xfId="27541" xr:uid="{00000000-0005-0000-0000-0000A06B0000}"/>
    <cellStyle name="Normal 4 2 2 3 2 7 2" xfId="27542" xr:uid="{00000000-0005-0000-0000-0000A16B0000}"/>
    <cellStyle name="Normal 4 2 2 3 2 7 3" xfId="27543" xr:uid="{00000000-0005-0000-0000-0000A26B0000}"/>
    <cellStyle name="Normal 4 2 2 3 2 8" xfId="27544" xr:uid="{00000000-0005-0000-0000-0000A36B0000}"/>
    <cellStyle name="Normal 4 2 2 3 2 8 2" xfId="27545" xr:uid="{00000000-0005-0000-0000-0000A46B0000}"/>
    <cellStyle name="Normal 4 2 2 3 2 8 3" xfId="27546" xr:uid="{00000000-0005-0000-0000-0000A56B0000}"/>
    <cellStyle name="Normal 4 2 2 3 2 9" xfId="27547" xr:uid="{00000000-0005-0000-0000-0000A66B0000}"/>
    <cellStyle name="Normal 4 2 2 3 3" xfId="27548" xr:uid="{00000000-0005-0000-0000-0000A76B0000}"/>
    <cellStyle name="Normal 4 2 2 3 3 10" xfId="27549" xr:uid="{00000000-0005-0000-0000-0000A86B0000}"/>
    <cellStyle name="Normal 4 2 2 3 3 11" xfId="27550" xr:uid="{00000000-0005-0000-0000-0000A96B0000}"/>
    <cellStyle name="Normal 4 2 2 3 3 2" xfId="27551" xr:uid="{00000000-0005-0000-0000-0000AA6B0000}"/>
    <cellStyle name="Normal 4 2 2 3 3 2 10" xfId="27552" xr:uid="{00000000-0005-0000-0000-0000AB6B0000}"/>
    <cellStyle name="Normal 4 2 2 3 3 2 2" xfId="27553" xr:uid="{00000000-0005-0000-0000-0000AC6B0000}"/>
    <cellStyle name="Normal 4 2 2 3 3 2 2 2" xfId="27554" xr:uid="{00000000-0005-0000-0000-0000AD6B0000}"/>
    <cellStyle name="Normal 4 2 2 3 3 2 2 2 2" xfId="27555" xr:uid="{00000000-0005-0000-0000-0000AE6B0000}"/>
    <cellStyle name="Normal 4 2 2 3 3 2 2 2 3" xfId="27556" xr:uid="{00000000-0005-0000-0000-0000AF6B0000}"/>
    <cellStyle name="Normal 4 2 2 3 3 2 2 3" xfId="27557" xr:uid="{00000000-0005-0000-0000-0000B06B0000}"/>
    <cellStyle name="Normal 4 2 2 3 3 2 2 4" xfId="27558" xr:uid="{00000000-0005-0000-0000-0000B16B0000}"/>
    <cellStyle name="Normal 4 2 2 3 3 2 3" xfId="27559" xr:uid="{00000000-0005-0000-0000-0000B26B0000}"/>
    <cellStyle name="Normal 4 2 2 3 3 2 3 2" xfId="27560" xr:uid="{00000000-0005-0000-0000-0000B36B0000}"/>
    <cellStyle name="Normal 4 2 2 3 3 2 3 2 2" xfId="27561" xr:uid="{00000000-0005-0000-0000-0000B46B0000}"/>
    <cellStyle name="Normal 4 2 2 3 3 2 3 2 3" xfId="27562" xr:uid="{00000000-0005-0000-0000-0000B56B0000}"/>
    <cellStyle name="Normal 4 2 2 3 3 2 3 3" xfId="27563" xr:uid="{00000000-0005-0000-0000-0000B66B0000}"/>
    <cellStyle name="Normal 4 2 2 3 3 2 3 4" xfId="27564" xr:uid="{00000000-0005-0000-0000-0000B76B0000}"/>
    <cellStyle name="Normal 4 2 2 3 3 2 4" xfId="27565" xr:uid="{00000000-0005-0000-0000-0000B86B0000}"/>
    <cellStyle name="Normal 4 2 2 3 3 2 4 2" xfId="27566" xr:uid="{00000000-0005-0000-0000-0000B96B0000}"/>
    <cellStyle name="Normal 4 2 2 3 3 2 4 2 2" xfId="27567" xr:uid="{00000000-0005-0000-0000-0000BA6B0000}"/>
    <cellStyle name="Normal 4 2 2 3 3 2 4 2 3" xfId="27568" xr:uid="{00000000-0005-0000-0000-0000BB6B0000}"/>
    <cellStyle name="Normal 4 2 2 3 3 2 4 3" xfId="27569" xr:uid="{00000000-0005-0000-0000-0000BC6B0000}"/>
    <cellStyle name="Normal 4 2 2 3 3 2 4 4" xfId="27570" xr:uid="{00000000-0005-0000-0000-0000BD6B0000}"/>
    <cellStyle name="Normal 4 2 2 3 3 2 5" xfId="27571" xr:uid="{00000000-0005-0000-0000-0000BE6B0000}"/>
    <cellStyle name="Normal 4 2 2 3 3 2 5 2" xfId="27572" xr:uid="{00000000-0005-0000-0000-0000BF6B0000}"/>
    <cellStyle name="Normal 4 2 2 3 3 2 5 2 2" xfId="27573" xr:uid="{00000000-0005-0000-0000-0000C06B0000}"/>
    <cellStyle name="Normal 4 2 2 3 3 2 5 2 3" xfId="27574" xr:uid="{00000000-0005-0000-0000-0000C16B0000}"/>
    <cellStyle name="Normal 4 2 2 3 3 2 5 3" xfId="27575" xr:uid="{00000000-0005-0000-0000-0000C26B0000}"/>
    <cellStyle name="Normal 4 2 2 3 3 2 5 4" xfId="27576" xr:uid="{00000000-0005-0000-0000-0000C36B0000}"/>
    <cellStyle name="Normal 4 2 2 3 3 2 6" xfId="27577" xr:uid="{00000000-0005-0000-0000-0000C46B0000}"/>
    <cellStyle name="Normal 4 2 2 3 3 2 6 2" xfId="27578" xr:uid="{00000000-0005-0000-0000-0000C56B0000}"/>
    <cellStyle name="Normal 4 2 2 3 3 2 6 3" xfId="27579" xr:uid="{00000000-0005-0000-0000-0000C66B0000}"/>
    <cellStyle name="Normal 4 2 2 3 3 2 7" xfId="27580" xr:uid="{00000000-0005-0000-0000-0000C76B0000}"/>
    <cellStyle name="Normal 4 2 2 3 3 2 7 2" xfId="27581" xr:uid="{00000000-0005-0000-0000-0000C86B0000}"/>
    <cellStyle name="Normal 4 2 2 3 3 2 7 3" xfId="27582" xr:uid="{00000000-0005-0000-0000-0000C96B0000}"/>
    <cellStyle name="Normal 4 2 2 3 3 2 8" xfId="27583" xr:uid="{00000000-0005-0000-0000-0000CA6B0000}"/>
    <cellStyle name="Normal 4 2 2 3 3 2 9" xfId="27584" xr:uid="{00000000-0005-0000-0000-0000CB6B0000}"/>
    <cellStyle name="Normal 4 2 2 3 3 3" xfId="27585" xr:uid="{00000000-0005-0000-0000-0000CC6B0000}"/>
    <cellStyle name="Normal 4 2 2 3 3 3 2" xfId="27586" xr:uid="{00000000-0005-0000-0000-0000CD6B0000}"/>
    <cellStyle name="Normal 4 2 2 3 3 3 2 2" xfId="27587" xr:uid="{00000000-0005-0000-0000-0000CE6B0000}"/>
    <cellStyle name="Normal 4 2 2 3 3 3 2 2 2" xfId="27588" xr:uid="{00000000-0005-0000-0000-0000CF6B0000}"/>
    <cellStyle name="Normal 4 2 2 3 3 3 2 2 3" xfId="27589" xr:uid="{00000000-0005-0000-0000-0000D06B0000}"/>
    <cellStyle name="Normal 4 2 2 3 3 3 2 3" xfId="27590" xr:uid="{00000000-0005-0000-0000-0000D16B0000}"/>
    <cellStyle name="Normal 4 2 2 3 3 3 2 4" xfId="27591" xr:uid="{00000000-0005-0000-0000-0000D26B0000}"/>
    <cellStyle name="Normal 4 2 2 3 3 3 3" xfId="27592" xr:uid="{00000000-0005-0000-0000-0000D36B0000}"/>
    <cellStyle name="Normal 4 2 2 3 3 3 3 2" xfId="27593" xr:uid="{00000000-0005-0000-0000-0000D46B0000}"/>
    <cellStyle name="Normal 4 2 2 3 3 3 3 2 2" xfId="27594" xr:uid="{00000000-0005-0000-0000-0000D56B0000}"/>
    <cellStyle name="Normal 4 2 2 3 3 3 3 2 3" xfId="27595" xr:uid="{00000000-0005-0000-0000-0000D66B0000}"/>
    <cellStyle name="Normal 4 2 2 3 3 3 3 3" xfId="27596" xr:uid="{00000000-0005-0000-0000-0000D76B0000}"/>
    <cellStyle name="Normal 4 2 2 3 3 3 3 4" xfId="27597" xr:uid="{00000000-0005-0000-0000-0000D86B0000}"/>
    <cellStyle name="Normal 4 2 2 3 3 3 4" xfId="27598" xr:uid="{00000000-0005-0000-0000-0000D96B0000}"/>
    <cellStyle name="Normal 4 2 2 3 3 3 4 2" xfId="27599" xr:uid="{00000000-0005-0000-0000-0000DA6B0000}"/>
    <cellStyle name="Normal 4 2 2 3 3 3 4 2 2" xfId="27600" xr:uid="{00000000-0005-0000-0000-0000DB6B0000}"/>
    <cellStyle name="Normal 4 2 2 3 3 3 4 2 3" xfId="27601" xr:uid="{00000000-0005-0000-0000-0000DC6B0000}"/>
    <cellStyle name="Normal 4 2 2 3 3 3 4 3" xfId="27602" xr:uid="{00000000-0005-0000-0000-0000DD6B0000}"/>
    <cellStyle name="Normal 4 2 2 3 3 3 4 4" xfId="27603" xr:uid="{00000000-0005-0000-0000-0000DE6B0000}"/>
    <cellStyle name="Normal 4 2 2 3 3 3 5" xfId="27604" xr:uid="{00000000-0005-0000-0000-0000DF6B0000}"/>
    <cellStyle name="Normal 4 2 2 3 3 3 5 2" xfId="27605" xr:uid="{00000000-0005-0000-0000-0000E06B0000}"/>
    <cellStyle name="Normal 4 2 2 3 3 3 5 3" xfId="27606" xr:uid="{00000000-0005-0000-0000-0000E16B0000}"/>
    <cellStyle name="Normal 4 2 2 3 3 3 6" xfId="27607" xr:uid="{00000000-0005-0000-0000-0000E26B0000}"/>
    <cellStyle name="Normal 4 2 2 3 3 3 6 2" xfId="27608" xr:uid="{00000000-0005-0000-0000-0000E36B0000}"/>
    <cellStyle name="Normal 4 2 2 3 3 3 6 3" xfId="27609" xr:uid="{00000000-0005-0000-0000-0000E46B0000}"/>
    <cellStyle name="Normal 4 2 2 3 3 3 7" xfId="27610" xr:uid="{00000000-0005-0000-0000-0000E56B0000}"/>
    <cellStyle name="Normal 4 2 2 3 3 3 8" xfId="27611" xr:uid="{00000000-0005-0000-0000-0000E66B0000}"/>
    <cellStyle name="Normal 4 2 2 3 3 3 9" xfId="27612" xr:uid="{00000000-0005-0000-0000-0000E76B0000}"/>
    <cellStyle name="Normal 4 2 2 3 3 4" xfId="27613" xr:uid="{00000000-0005-0000-0000-0000E86B0000}"/>
    <cellStyle name="Normal 4 2 2 3 3 4 2" xfId="27614" xr:uid="{00000000-0005-0000-0000-0000E96B0000}"/>
    <cellStyle name="Normal 4 2 2 3 3 4 2 2" xfId="27615" xr:uid="{00000000-0005-0000-0000-0000EA6B0000}"/>
    <cellStyle name="Normal 4 2 2 3 3 4 2 3" xfId="27616" xr:uid="{00000000-0005-0000-0000-0000EB6B0000}"/>
    <cellStyle name="Normal 4 2 2 3 3 4 3" xfId="27617" xr:uid="{00000000-0005-0000-0000-0000EC6B0000}"/>
    <cellStyle name="Normal 4 2 2 3 3 4 4" xfId="27618" xr:uid="{00000000-0005-0000-0000-0000ED6B0000}"/>
    <cellStyle name="Normal 4 2 2 3 3 5" xfId="27619" xr:uid="{00000000-0005-0000-0000-0000EE6B0000}"/>
    <cellStyle name="Normal 4 2 2 3 3 5 2" xfId="27620" xr:uid="{00000000-0005-0000-0000-0000EF6B0000}"/>
    <cellStyle name="Normal 4 2 2 3 3 5 2 2" xfId="27621" xr:uid="{00000000-0005-0000-0000-0000F06B0000}"/>
    <cellStyle name="Normal 4 2 2 3 3 5 2 3" xfId="27622" xr:uid="{00000000-0005-0000-0000-0000F16B0000}"/>
    <cellStyle name="Normal 4 2 2 3 3 5 3" xfId="27623" xr:uid="{00000000-0005-0000-0000-0000F26B0000}"/>
    <cellStyle name="Normal 4 2 2 3 3 5 4" xfId="27624" xr:uid="{00000000-0005-0000-0000-0000F36B0000}"/>
    <cellStyle name="Normal 4 2 2 3 3 6" xfId="27625" xr:uid="{00000000-0005-0000-0000-0000F46B0000}"/>
    <cellStyle name="Normal 4 2 2 3 3 6 2" xfId="27626" xr:uid="{00000000-0005-0000-0000-0000F56B0000}"/>
    <cellStyle name="Normal 4 2 2 3 3 6 2 2" xfId="27627" xr:uid="{00000000-0005-0000-0000-0000F66B0000}"/>
    <cellStyle name="Normal 4 2 2 3 3 6 2 3" xfId="27628" xr:uid="{00000000-0005-0000-0000-0000F76B0000}"/>
    <cellStyle name="Normal 4 2 2 3 3 6 3" xfId="27629" xr:uid="{00000000-0005-0000-0000-0000F86B0000}"/>
    <cellStyle name="Normal 4 2 2 3 3 6 4" xfId="27630" xr:uid="{00000000-0005-0000-0000-0000F96B0000}"/>
    <cellStyle name="Normal 4 2 2 3 3 7" xfId="27631" xr:uid="{00000000-0005-0000-0000-0000FA6B0000}"/>
    <cellStyle name="Normal 4 2 2 3 3 7 2" xfId="27632" xr:uid="{00000000-0005-0000-0000-0000FB6B0000}"/>
    <cellStyle name="Normal 4 2 2 3 3 7 3" xfId="27633" xr:uid="{00000000-0005-0000-0000-0000FC6B0000}"/>
    <cellStyle name="Normal 4 2 2 3 3 8" xfId="27634" xr:uid="{00000000-0005-0000-0000-0000FD6B0000}"/>
    <cellStyle name="Normal 4 2 2 3 3 8 2" xfId="27635" xr:uid="{00000000-0005-0000-0000-0000FE6B0000}"/>
    <cellStyle name="Normal 4 2 2 3 3 8 3" xfId="27636" xr:uid="{00000000-0005-0000-0000-0000FF6B0000}"/>
    <cellStyle name="Normal 4 2 2 3 3 9" xfId="27637" xr:uid="{00000000-0005-0000-0000-0000006C0000}"/>
    <cellStyle name="Normal 4 2 2 3 4" xfId="27638" xr:uid="{00000000-0005-0000-0000-0000016C0000}"/>
    <cellStyle name="Normal 4 2 2 3 4 10" xfId="27639" xr:uid="{00000000-0005-0000-0000-0000026C0000}"/>
    <cellStyle name="Normal 4 2 2 3 4 2" xfId="27640" xr:uid="{00000000-0005-0000-0000-0000036C0000}"/>
    <cellStyle name="Normal 4 2 2 3 4 2 2" xfId="27641" xr:uid="{00000000-0005-0000-0000-0000046C0000}"/>
    <cellStyle name="Normal 4 2 2 3 4 2 2 2" xfId="27642" xr:uid="{00000000-0005-0000-0000-0000056C0000}"/>
    <cellStyle name="Normal 4 2 2 3 4 2 2 3" xfId="27643" xr:uid="{00000000-0005-0000-0000-0000066C0000}"/>
    <cellStyle name="Normal 4 2 2 3 4 2 3" xfId="27644" xr:uid="{00000000-0005-0000-0000-0000076C0000}"/>
    <cellStyle name="Normal 4 2 2 3 4 2 4" xfId="27645" xr:uid="{00000000-0005-0000-0000-0000086C0000}"/>
    <cellStyle name="Normal 4 2 2 3 4 3" xfId="27646" xr:uid="{00000000-0005-0000-0000-0000096C0000}"/>
    <cellStyle name="Normal 4 2 2 3 4 3 2" xfId="27647" xr:uid="{00000000-0005-0000-0000-00000A6C0000}"/>
    <cellStyle name="Normal 4 2 2 3 4 3 2 2" xfId="27648" xr:uid="{00000000-0005-0000-0000-00000B6C0000}"/>
    <cellStyle name="Normal 4 2 2 3 4 3 2 3" xfId="27649" xr:uid="{00000000-0005-0000-0000-00000C6C0000}"/>
    <cellStyle name="Normal 4 2 2 3 4 3 3" xfId="27650" xr:uid="{00000000-0005-0000-0000-00000D6C0000}"/>
    <cellStyle name="Normal 4 2 2 3 4 3 4" xfId="27651" xr:uid="{00000000-0005-0000-0000-00000E6C0000}"/>
    <cellStyle name="Normal 4 2 2 3 4 4" xfId="27652" xr:uid="{00000000-0005-0000-0000-00000F6C0000}"/>
    <cellStyle name="Normal 4 2 2 3 4 4 2" xfId="27653" xr:uid="{00000000-0005-0000-0000-0000106C0000}"/>
    <cellStyle name="Normal 4 2 2 3 4 4 2 2" xfId="27654" xr:uid="{00000000-0005-0000-0000-0000116C0000}"/>
    <cellStyle name="Normal 4 2 2 3 4 4 2 3" xfId="27655" xr:uid="{00000000-0005-0000-0000-0000126C0000}"/>
    <cellStyle name="Normal 4 2 2 3 4 4 3" xfId="27656" xr:uid="{00000000-0005-0000-0000-0000136C0000}"/>
    <cellStyle name="Normal 4 2 2 3 4 4 4" xfId="27657" xr:uid="{00000000-0005-0000-0000-0000146C0000}"/>
    <cellStyle name="Normal 4 2 2 3 4 5" xfId="27658" xr:uid="{00000000-0005-0000-0000-0000156C0000}"/>
    <cellStyle name="Normal 4 2 2 3 4 5 2" xfId="27659" xr:uid="{00000000-0005-0000-0000-0000166C0000}"/>
    <cellStyle name="Normal 4 2 2 3 4 5 2 2" xfId="27660" xr:uid="{00000000-0005-0000-0000-0000176C0000}"/>
    <cellStyle name="Normal 4 2 2 3 4 5 2 3" xfId="27661" xr:uid="{00000000-0005-0000-0000-0000186C0000}"/>
    <cellStyle name="Normal 4 2 2 3 4 5 3" xfId="27662" xr:uid="{00000000-0005-0000-0000-0000196C0000}"/>
    <cellStyle name="Normal 4 2 2 3 4 5 4" xfId="27663" xr:uid="{00000000-0005-0000-0000-00001A6C0000}"/>
    <cellStyle name="Normal 4 2 2 3 4 6" xfId="27664" xr:uid="{00000000-0005-0000-0000-00001B6C0000}"/>
    <cellStyle name="Normal 4 2 2 3 4 6 2" xfId="27665" xr:uid="{00000000-0005-0000-0000-00001C6C0000}"/>
    <cellStyle name="Normal 4 2 2 3 4 6 3" xfId="27666" xr:uid="{00000000-0005-0000-0000-00001D6C0000}"/>
    <cellStyle name="Normal 4 2 2 3 4 7" xfId="27667" xr:uid="{00000000-0005-0000-0000-00001E6C0000}"/>
    <cellStyle name="Normal 4 2 2 3 4 7 2" xfId="27668" xr:uid="{00000000-0005-0000-0000-00001F6C0000}"/>
    <cellStyle name="Normal 4 2 2 3 4 7 3" xfId="27669" xr:uid="{00000000-0005-0000-0000-0000206C0000}"/>
    <cellStyle name="Normal 4 2 2 3 4 8" xfId="27670" xr:uid="{00000000-0005-0000-0000-0000216C0000}"/>
    <cellStyle name="Normal 4 2 2 3 4 9" xfId="27671" xr:uid="{00000000-0005-0000-0000-0000226C0000}"/>
    <cellStyle name="Normal 4 2 2 3 5" xfId="27672" xr:uid="{00000000-0005-0000-0000-0000236C0000}"/>
    <cellStyle name="Normal 4 2 2 3 5 2" xfId="27673" xr:uid="{00000000-0005-0000-0000-0000246C0000}"/>
    <cellStyle name="Normal 4 2 2 3 5 2 2" xfId="27674" xr:uid="{00000000-0005-0000-0000-0000256C0000}"/>
    <cellStyle name="Normal 4 2 2 3 5 2 2 2" xfId="27675" xr:uid="{00000000-0005-0000-0000-0000266C0000}"/>
    <cellStyle name="Normal 4 2 2 3 5 2 2 3" xfId="27676" xr:uid="{00000000-0005-0000-0000-0000276C0000}"/>
    <cellStyle name="Normal 4 2 2 3 5 2 3" xfId="27677" xr:uid="{00000000-0005-0000-0000-0000286C0000}"/>
    <cellStyle name="Normal 4 2 2 3 5 2 4" xfId="27678" xr:uid="{00000000-0005-0000-0000-0000296C0000}"/>
    <cellStyle name="Normal 4 2 2 3 5 3" xfId="27679" xr:uid="{00000000-0005-0000-0000-00002A6C0000}"/>
    <cellStyle name="Normal 4 2 2 3 5 3 2" xfId="27680" xr:uid="{00000000-0005-0000-0000-00002B6C0000}"/>
    <cellStyle name="Normal 4 2 2 3 5 3 2 2" xfId="27681" xr:uid="{00000000-0005-0000-0000-00002C6C0000}"/>
    <cellStyle name="Normal 4 2 2 3 5 3 2 3" xfId="27682" xr:uid="{00000000-0005-0000-0000-00002D6C0000}"/>
    <cellStyle name="Normal 4 2 2 3 5 3 3" xfId="27683" xr:uid="{00000000-0005-0000-0000-00002E6C0000}"/>
    <cellStyle name="Normal 4 2 2 3 5 3 4" xfId="27684" xr:uid="{00000000-0005-0000-0000-00002F6C0000}"/>
    <cellStyle name="Normal 4 2 2 3 5 4" xfId="27685" xr:uid="{00000000-0005-0000-0000-0000306C0000}"/>
    <cellStyle name="Normal 4 2 2 3 5 4 2" xfId="27686" xr:uid="{00000000-0005-0000-0000-0000316C0000}"/>
    <cellStyle name="Normal 4 2 2 3 5 4 2 2" xfId="27687" xr:uid="{00000000-0005-0000-0000-0000326C0000}"/>
    <cellStyle name="Normal 4 2 2 3 5 4 2 3" xfId="27688" xr:uid="{00000000-0005-0000-0000-0000336C0000}"/>
    <cellStyle name="Normal 4 2 2 3 5 4 3" xfId="27689" xr:uid="{00000000-0005-0000-0000-0000346C0000}"/>
    <cellStyle name="Normal 4 2 2 3 5 4 4" xfId="27690" xr:uid="{00000000-0005-0000-0000-0000356C0000}"/>
    <cellStyle name="Normal 4 2 2 3 5 5" xfId="27691" xr:uid="{00000000-0005-0000-0000-0000366C0000}"/>
    <cellStyle name="Normal 4 2 2 3 5 5 2" xfId="27692" xr:uid="{00000000-0005-0000-0000-0000376C0000}"/>
    <cellStyle name="Normal 4 2 2 3 5 5 3" xfId="27693" xr:uid="{00000000-0005-0000-0000-0000386C0000}"/>
    <cellStyle name="Normal 4 2 2 3 5 6" xfId="27694" xr:uid="{00000000-0005-0000-0000-0000396C0000}"/>
    <cellStyle name="Normal 4 2 2 3 5 6 2" xfId="27695" xr:uid="{00000000-0005-0000-0000-00003A6C0000}"/>
    <cellStyle name="Normal 4 2 2 3 5 6 3" xfId="27696" xr:uid="{00000000-0005-0000-0000-00003B6C0000}"/>
    <cellStyle name="Normal 4 2 2 3 5 7" xfId="27697" xr:uid="{00000000-0005-0000-0000-00003C6C0000}"/>
    <cellStyle name="Normal 4 2 2 3 5 8" xfId="27698" xr:uid="{00000000-0005-0000-0000-00003D6C0000}"/>
    <cellStyle name="Normal 4 2 2 3 5 9" xfId="27699" xr:uid="{00000000-0005-0000-0000-00003E6C0000}"/>
    <cellStyle name="Normal 4 2 2 3 6" xfId="27700" xr:uid="{00000000-0005-0000-0000-00003F6C0000}"/>
    <cellStyle name="Normal 4 2 2 3 6 2" xfId="27701" xr:uid="{00000000-0005-0000-0000-0000406C0000}"/>
    <cellStyle name="Normal 4 2 2 3 6 2 2" xfId="27702" xr:uid="{00000000-0005-0000-0000-0000416C0000}"/>
    <cellStyle name="Normal 4 2 2 3 6 2 3" xfId="27703" xr:uid="{00000000-0005-0000-0000-0000426C0000}"/>
    <cellStyle name="Normal 4 2 2 3 6 3" xfId="27704" xr:uid="{00000000-0005-0000-0000-0000436C0000}"/>
    <cellStyle name="Normal 4 2 2 3 6 4" xfId="27705" xr:uid="{00000000-0005-0000-0000-0000446C0000}"/>
    <cellStyle name="Normal 4 2 2 3 7" xfId="27706" xr:uid="{00000000-0005-0000-0000-0000456C0000}"/>
    <cellStyle name="Normal 4 2 2 3 7 2" xfId="27707" xr:uid="{00000000-0005-0000-0000-0000466C0000}"/>
    <cellStyle name="Normal 4 2 2 3 7 2 2" xfId="27708" xr:uid="{00000000-0005-0000-0000-0000476C0000}"/>
    <cellStyle name="Normal 4 2 2 3 7 2 3" xfId="27709" xr:uid="{00000000-0005-0000-0000-0000486C0000}"/>
    <cellStyle name="Normal 4 2 2 3 7 3" xfId="27710" xr:uid="{00000000-0005-0000-0000-0000496C0000}"/>
    <cellStyle name="Normal 4 2 2 3 7 4" xfId="27711" xr:uid="{00000000-0005-0000-0000-00004A6C0000}"/>
    <cellStyle name="Normal 4 2 2 3 8" xfId="27712" xr:uid="{00000000-0005-0000-0000-00004B6C0000}"/>
    <cellStyle name="Normal 4 2 2 3 8 2" xfId="27713" xr:uid="{00000000-0005-0000-0000-00004C6C0000}"/>
    <cellStyle name="Normal 4 2 2 3 8 2 2" xfId="27714" xr:uid="{00000000-0005-0000-0000-00004D6C0000}"/>
    <cellStyle name="Normal 4 2 2 3 8 2 3" xfId="27715" xr:uid="{00000000-0005-0000-0000-00004E6C0000}"/>
    <cellStyle name="Normal 4 2 2 3 8 3" xfId="27716" xr:uid="{00000000-0005-0000-0000-00004F6C0000}"/>
    <cellStyle name="Normal 4 2 2 3 8 4" xfId="27717" xr:uid="{00000000-0005-0000-0000-0000506C0000}"/>
    <cellStyle name="Normal 4 2 2 3 9" xfId="27718" xr:uid="{00000000-0005-0000-0000-0000516C0000}"/>
    <cellStyle name="Normal 4 2 2 3 9 2" xfId="27719" xr:uid="{00000000-0005-0000-0000-0000526C0000}"/>
    <cellStyle name="Normal 4 2 2 3 9 3" xfId="27720" xr:uid="{00000000-0005-0000-0000-0000536C0000}"/>
    <cellStyle name="Normal 4 2 2 4" xfId="27721" xr:uid="{00000000-0005-0000-0000-0000546C0000}"/>
    <cellStyle name="Normal 4 2 2 4 10" xfId="27722" xr:uid="{00000000-0005-0000-0000-0000556C0000}"/>
    <cellStyle name="Normal 4 2 2 4 11" xfId="27723" xr:uid="{00000000-0005-0000-0000-0000566C0000}"/>
    <cellStyle name="Normal 4 2 2 4 12" xfId="27724" xr:uid="{00000000-0005-0000-0000-0000576C0000}"/>
    <cellStyle name="Normal 4 2 2 4 2" xfId="27725" xr:uid="{00000000-0005-0000-0000-0000586C0000}"/>
    <cellStyle name="Normal 4 2 2 4 2 10" xfId="27726" xr:uid="{00000000-0005-0000-0000-0000596C0000}"/>
    <cellStyle name="Normal 4 2 2 4 2 2" xfId="27727" xr:uid="{00000000-0005-0000-0000-00005A6C0000}"/>
    <cellStyle name="Normal 4 2 2 4 2 2 2" xfId="27728" xr:uid="{00000000-0005-0000-0000-00005B6C0000}"/>
    <cellStyle name="Normal 4 2 2 4 2 2 2 2" xfId="27729" xr:uid="{00000000-0005-0000-0000-00005C6C0000}"/>
    <cellStyle name="Normal 4 2 2 4 2 2 2 3" xfId="27730" xr:uid="{00000000-0005-0000-0000-00005D6C0000}"/>
    <cellStyle name="Normal 4 2 2 4 2 2 3" xfId="27731" xr:uid="{00000000-0005-0000-0000-00005E6C0000}"/>
    <cellStyle name="Normal 4 2 2 4 2 2 4" xfId="27732" xr:uid="{00000000-0005-0000-0000-00005F6C0000}"/>
    <cellStyle name="Normal 4 2 2 4 2 3" xfId="27733" xr:uid="{00000000-0005-0000-0000-0000606C0000}"/>
    <cellStyle name="Normal 4 2 2 4 2 3 2" xfId="27734" xr:uid="{00000000-0005-0000-0000-0000616C0000}"/>
    <cellStyle name="Normal 4 2 2 4 2 3 2 2" xfId="27735" xr:uid="{00000000-0005-0000-0000-0000626C0000}"/>
    <cellStyle name="Normal 4 2 2 4 2 3 2 3" xfId="27736" xr:uid="{00000000-0005-0000-0000-0000636C0000}"/>
    <cellStyle name="Normal 4 2 2 4 2 3 3" xfId="27737" xr:uid="{00000000-0005-0000-0000-0000646C0000}"/>
    <cellStyle name="Normal 4 2 2 4 2 3 4" xfId="27738" xr:uid="{00000000-0005-0000-0000-0000656C0000}"/>
    <cellStyle name="Normal 4 2 2 4 2 4" xfId="27739" xr:uid="{00000000-0005-0000-0000-0000666C0000}"/>
    <cellStyle name="Normal 4 2 2 4 2 4 2" xfId="27740" xr:uid="{00000000-0005-0000-0000-0000676C0000}"/>
    <cellStyle name="Normal 4 2 2 4 2 4 2 2" xfId="27741" xr:uid="{00000000-0005-0000-0000-0000686C0000}"/>
    <cellStyle name="Normal 4 2 2 4 2 4 2 3" xfId="27742" xr:uid="{00000000-0005-0000-0000-0000696C0000}"/>
    <cellStyle name="Normal 4 2 2 4 2 4 3" xfId="27743" xr:uid="{00000000-0005-0000-0000-00006A6C0000}"/>
    <cellStyle name="Normal 4 2 2 4 2 4 4" xfId="27744" xr:uid="{00000000-0005-0000-0000-00006B6C0000}"/>
    <cellStyle name="Normal 4 2 2 4 2 5" xfId="27745" xr:uid="{00000000-0005-0000-0000-00006C6C0000}"/>
    <cellStyle name="Normal 4 2 2 4 2 5 2" xfId="27746" xr:uid="{00000000-0005-0000-0000-00006D6C0000}"/>
    <cellStyle name="Normal 4 2 2 4 2 5 2 2" xfId="27747" xr:uid="{00000000-0005-0000-0000-00006E6C0000}"/>
    <cellStyle name="Normal 4 2 2 4 2 5 2 3" xfId="27748" xr:uid="{00000000-0005-0000-0000-00006F6C0000}"/>
    <cellStyle name="Normal 4 2 2 4 2 5 3" xfId="27749" xr:uid="{00000000-0005-0000-0000-0000706C0000}"/>
    <cellStyle name="Normal 4 2 2 4 2 5 4" xfId="27750" xr:uid="{00000000-0005-0000-0000-0000716C0000}"/>
    <cellStyle name="Normal 4 2 2 4 2 6" xfId="27751" xr:uid="{00000000-0005-0000-0000-0000726C0000}"/>
    <cellStyle name="Normal 4 2 2 4 2 6 2" xfId="27752" xr:uid="{00000000-0005-0000-0000-0000736C0000}"/>
    <cellStyle name="Normal 4 2 2 4 2 6 3" xfId="27753" xr:uid="{00000000-0005-0000-0000-0000746C0000}"/>
    <cellStyle name="Normal 4 2 2 4 2 7" xfId="27754" xr:uid="{00000000-0005-0000-0000-0000756C0000}"/>
    <cellStyle name="Normal 4 2 2 4 2 7 2" xfId="27755" xr:uid="{00000000-0005-0000-0000-0000766C0000}"/>
    <cellStyle name="Normal 4 2 2 4 2 7 3" xfId="27756" xr:uid="{00000000-0005-0000-0000-0000776C0000}"/>
    <cellStyle name="Normal 4 2 2 4 2 8" xfId="27757" xr:uid="{00000000-0005-0000-0000-0000786C0000}"/>
    <cellStyle name="Normal 4 2 2 4 2 9" xfId="27758" xr:uid="{00000000-0005-0000-0000-0000796C0000}"/>
    <cellStyle name="Normal 4 2 2 4 3" xfId="27759" xr:uid="{00000000-0005-0000-0000-00007A6C0000}"/>
    <cellStyle name="Normal 4 2 2 4 3 2" xfId="27760" xr:uid="{00000000-0005-0000-0000-00007B6C0000}"/>
    <cellStyle name="Normal 4 2 2 4 3 2 2" xfId="27761" xr:uid="{00000000-0005-0000-0000-00007C6C0000}"/>
    <cellStyle name="Normal 4 2 2 4 3 2 2 2" xfId="27762" xr:uid="{00000000-0005-0000-0000-00007D6C0000}"/>
    <cellStyle name="Normal 4 2 2 4 3 2 2 3" xfId="27763" xr:uid="{00000000-0005-0000-0000-00007E6C0000}"/>
    <cellStyle name="Normal 4 2 2 4 3 2 3" xfId="27764" xr:uid="{00000000-0005-0000-0000-00007F6C0000}"/>
    <cellStyle name="Normal 4 2 2 4 3 2 4" xfId="27765" xr:uid="{00000000-0005-0000-0000-0000806C0000}"/>
    <cellStyle name="Normal 4 2 2 4 3 3" xfId="27766" xr:uid="{00000000-0005-0000-0000-0000816C0000}"/>
    <cellStyle name="Normal 4 2 2 4 3 3 2" xfId="27767" xr:uid="{00000000-0005-0000-0000-0000826C0000}"/>
    <cellStyle name="Normal 4 2 2 4 3 3 2 2" xfId="27768" xr:uid="{00000000-0005-0000-0000-0000836C0000}"/>
    <cellStyle name="Normal 4 2 2 4 3 3 2 3" xfId="27769" xr:uid="{00000000-0005-0000-0000-0000846C0000}"/>
    <cellStyle name="Normal 4 2 2 4 3 3 3" xfId="27770" xr:uid="{00000000-0005-0000-0000-0000856C0000}"/>
    <cellStyle name="Normal 4 2 2 4 3 3 4" xfId="27771" xr:uid="{00000000-0005-0000-0000-0000866C0000}"/>
    <cellStyle name="Normal 4 2 2 4 3 4" xfId="27772" xr:uid="{00000000-0005-0000-0000-0000876C0000}"/>
    <cellStyle name="Normal 4 2 2 4 3 4 2" xfId="27773" xr:uid="{00000000-0005-0000-0000-0000886C0000}"/>
    <cellStyle name="Normal 4 2 2 4 3 4 2 2" xfId="27774" xr:uid="{00000000-0005-0000-0000-0000896C0000}"/>
    <cellStyle name="Normal 4 2 2 4 3 4 2 3" xfId="27775" xr:uid="{00000000-0005-0000-0000-00008A6C0000}"/>
    <cellStyle name="Normal 4 2 2 4 3 4 3" xfId="27776" xr:uid="{00000000-0005-0000-0000-00008B6C0000}"/>
    <cellStyle name="Normal 4 2 2 4 3 4 4" xfId="27777" xr:uid="{00000000-0005-0000-0000-00008C6C0000}"/>
    <cellStyle name="Normal 4 2 2 4 3 5" xfId="27778" xr:uid="{00000000-0005-0000-0000-00008D6C0000}"/>
    <cellStyle name="Normal 4 2 2 4 3 5 2" xfId="27779" xr:uid="{00000000-0005-0000-0000-00008E6C0000}"/>
    <cellStyle name="Normal 4 2 2 4 3 5 3" xfId="27780" xr:uid="{00000000-0005-0000-0000-00008F6C0000}"/>
    <cellStyle name="Normal 4 2 2 4 3 6" xfId="27781" xr:uid="{00000000-0005-0000-0000-0000906C0000}"/>
    <cellStyle name="Normal 4 2 2 4 3 6 2" xfId="27782" xr:uid="{00000000-0005-0000-0000-0000916C0000}"/>
    <cellStyle name="Normal 4 2 2 4 3 6 3" xfId="27783" xr:uid="{00000000-0005-0000-0000-0000926C0000}"/>
    <cellStyle name="Normal 4 2 2 4 3 7" xfId="27784" xr:uid="{00000000-0005-0000-0000-0000936C0000}"/>
    <cellStyle name="Normal 4 2 2 4 3 8" xfId="27785" xr:uid="{00000000-0005-0000-0000-0000946C0000}"/>
    <cellStyle name="Normal 4 2 2 4 3 9" xfId="27786" xr:uid="{00000000-0005-0000-0000-0000956C0000}"/>
    <cellStyle name="Normal 4 2 2 4 4" xfId="27787" xr:uid="{00000000-0005-0000-0000-0000966C0000}"/>
    <cellStyle name="Normal 4 2 2 4 4 2" xfId="27788" xr:uid="{00000000-0005-0000-0000-0000976C0000}"/>
    <cellStyle name="Normal 4 2 2 4 4 2 2" xfId="27789" xr:uid="{00000000-0005-0000-0000-0000986C0000}"/>
    <cellStyle name="Normal 4 2 2 4 4 2 3" xfId="27790" xr:uid="{00000000-0005-0000-0000-0000996C0000}"/>
    <cellStyle name="Normal 4 2 2 4 4 3" xfId="27791" xr:uid="{00000000-0005-0000-0000-00009A6C0000}"/>
    <cellStyle name="Normal 4 2 2 4 4 4" xfId="27792" xr:uid="{00000000-0005-0000-0000-00009B6C0000}"/>
    <cellStyle name="Normal 4 2 2 4 5" xfId="27793" xr:uid="{00000000-0005-0000-0000-00009C6C0000}"/>
    <cellStyle name="Normal 4 2 2 4 5 2" xfId="27794" xr:uid="{00000000-0005-0000-0000-00009D6C0000}"/>
    <cellStyle name="Normal 4 2 2 4 5 2 2" xfId="27795" xr:uid="{00000000-0005-0000-0000-00009E6C0000}"/>
    <cellStyle name="Normal 4 2 2 4 5 2 3" xfId="27796" xr:uid="{00000000-0005-0000-0000-00009F6C0000}"/>
    <cellStyle name="Normal 4 2 2 4 5 3" xfId="27797" xr:uid="{00000000-0005-0000-0000-0000A06C0000}"/>
    <cellStyle name="Normal 4 2 2 4 5 4" xfId="27798" xr:uid="{00000000-0005-0000-0000-0000A16C0000}"/>
    <cellStyle name="Normal 4 2 2 4 6" xfId="27799" xr:uid="{00000000-0005-0000-0000-0000A26C0000}"/>
    <cellStyle name="Normal 4 2 2 4 6 2" xfId="27800" xr:uid="{00000000-0005-0000-0000-0000A36C0000}"/>
    <cellStyle name="Normal 4 2 2 4 6 2 2" xfId="27801" xr:uid="{00000000-0005-0000-0000-0000A46C0000}"/>
    <cellStyle name="Normal 4 2 2 4 6 2 3" xfId="27802" xr:uid="{00000000-0005-0000-0000-0000A56C0000}"/>
    <cellStyle name="Normal 4 2 2 4 6 3" xfId="27803" xr:uid="{00000000-0005-0000-0000-0000A66C0000}"/>
    <cellStyle name="Normal 4 2 2 4 6 4" xfId="27804" xr:uid="{00000000-0005-0000-0000-0000A76C0000}"/>
    <cellStyle name="Normal 4 2 2 4 7" xfId="27805" xr:uid="{00000000-0005-0000-0000-0000A86C0000}"/>
    <cellStyle name="Normal 4 2 2 4 7 2" xfId="27806" xr:uid="{00000000-0005-0000-0000-0000A96C0000}"/>
    <cellStyle name="Normal 4 2 2 4 7 3" xfId="27807" xr:uid="{00000000-0005-0000-0000-0000AA6C0000}"/>
    <cellStyle name="Normal 4 2 2 4 8" xfId="27808" xr:uid="{00000000-0005-0000-0000-0000AB6C0000}"/>
    <cellStyle name="Normal 4 2 2 4 8 2" xfId="27809" xr:uid="{00000000-0005-0000-0000-0000AC6C0000}"/>
    <cellStyle name="Normal 4 2 2 4 8 3" xfId="27810" xr:uid="{00000000-0005-0000-0000-0000AD6C0000}"/>
    <cellStyle name="Normal 4 2 2 4 9" xfId="27811" xr:uid="{00000000-0005-0000-0000-0000AE6C0000}"/>
    <cellStyle name="Normal 4 2 2 5" xfId="27812" xr:uid="{00000000-0005-0000-0000-0000AF6C0000}"/>
    <cellStyle name="Normal 4 2 2 5 10" xfId="27813" xr:uid="{00000000-0005-0000-0000-0000B06C0000}"/>
    <cellStyle name="Normal 4 2 2 5 11" xfId="27814" xr:uid="{00000000-0005-0000-0000-0000B16C0000}"/>
    <cellStyle name="Normal 4 2 2 5 12" xfId="27815" xr:uid="{00000000-0005-0000-0000-0000B26C0000}"/>
    <cellStyle name="Normal 4 2 2 5 2" xfId="27816" xr:uid="{00000000-0005-0000-0000-0000B36C0000}"/>
    <cellStyle name="Normal 4 2 2 5 2 10" xfId="27817" xr:uid="{00000000-0005-0000-0000-0000B46C0000}"/>
    <cellStyle name="Normal 4 2 2 5 2 2" xfId="27818" xr:uid="{00000000-0005-0000-0000-0000B56C0000}"/>
    <cellStyle name="Normal 4 2 2 5 2 2 2" xfId="27819" xr:uid="{00000000-0005-0000-0000-0000B66C0000}"/>
    <cellStyle name="Normal 4 2 2 5 2 2 2 2" xfId="27820" xr:uid="{00000000-0005-0000-0000-0000B76C0000}"/>
    <cellStyle name="Normal 4 2 2 5 2 2 2 3" xfId="27821" xr:uid="{00000000-0005-0000-0000-0000B86C0000}"/>
    <cellStyle name="Normal 4 2 2 5 2 2 3" xfId="27822" xr:uid="{00000000-0005-0000-0000-0000B96C0000}"/>
    <cellStyle name="Normal 4 2 2 5 2 2 4" xfId="27823" xr:uid="{00000000-0005-0000-0000-0000BA6C0000}"/>
    <cellStyle name="Normal 4 2 2 5 2 3" xfId="27824" xr:uid="{00000000-0005-0000-0000-0000BB6C0000}"/>
    <cellStyle name="Normal 4 2 2 5 2 3 2" xfId="27825" xr:uid="{00000000-0005-0000-0000-0000BC6C0000}"/>
    <cellStyle name="Normal 4 2 2 5 2 3 2 2" xfId="27826" xr:uid="{00000000-0005-0000-0000-0000BD6C0000}"/>
    <cellStyle name="Normal 4 2 2 5 2 3 2 3" xfId="27827" xr:uid="{00000000-0005-0000-0000-0000BE6C0000}"/>
    <cellStyle name="Normal 4 2 2 5 2 3 3" xfId="27828" xr:uid="{00000000-0005-0000-0000-0000BF6C0000}"/>
    <cellStyle name="Normal 4 2 2 5 2 3 4" xfId="27829" xr:uid="{00000000-0005-0000-0000-0000C06C0000}"/>
    <cellStyle name="Normal 4 2 2 5 2 4" xfId="27830" xr:uid="{00000000-0005-0000-0000-0000C16C0000}"/>
    <cellStyle name="Normal 4 2 2 5 2 4 2" xfId="27831" xr:uid="{00000000-0005-0000-0000-0000C26C0000}"/>
    <cellStyle name="Normal 4 2 2 5 2 4 2 2" xfId="27832" xr:uid="{00000000-0005-0000-0000-0000C36C0000}"/>
    <cellStyle name="Normal 4 2 2 5 2 4 2 3" xfId="27833" xr:uid="{00000000-0005-0000-0000-0000C46C0000}"/>
    <cellStyle name="Normal 4 2 2 5 2 4 3" xfId="27834" xr:uid="{00000000-0005-0000-0000-0000C56C0000}"/>
    <cellStyle name="Normal 4 2 2 5 2 4 4" xfId="27835" xr:uid="{00000000-0005-0000-0000-0000C66C0000}"/>
    <cellStyle name="Normal 4 2 2 5 2 5" xfId="27836" xr:uid="{00000000-0005-0000-0000-0000C76C0000}"/>
    <cellStyle name="Normal 4 2 2 5 2 5 2" xfId="27837" xr:uid="{00000000-0005-0000-0000-0000C86C0000}"/>
    <cellStyle name="Normal 4 2 2 5 2 5 2 2" xfId="27838" xr:uid="{00000000-0005-0000-0000-0000C96C0000}"/>
    <cellStyle name="Normal 4 2 2 5 2 5 2 3" xfId="27839" xr:uid="{00000000-0005-0000-0000-0000CA6C0000}"/>
    <cellStyle name="Normal 4 2 2 5 2 5 3" xfId="27840" xr:uid="{00000000-0005-0000-0000-0000CB6C0000}"/>
    <cellStyle name="Normal 4 2 2 5 2 5 4" xfId="27841" xr:uid="{00000000-0005-0000-0000-0000CC6C0000}"/>
    <cellStyle name="Normal 4 2 2 5 2 6" xfId="27842" xr:uid="{00000000-0005-0000-0000-0000CD6C0000}"/>
    <cellStyle name="Normal 4 2 2 5 2 6 2" xfId="27843" xr:uid="{00000000-0005-0000-0000-0000CE6C0000}"/>
    <cellStyle name="Normal 4 2 2 5 2 6 3" xfId="27844" xr:uid="{00000000-0005-0000-0000-0000CF6C0000}"/>
    <cellStyle name="Normal 4 2 2 5 2 7" xfId="27845" xr:uid="{00000000-0005-0000-0000-0000D06C0000}"/>
    <cellStyle name="Normal 4 2 2 5 2 7 2" xfId="27846" xr:uid="{00000000-0005-0000-0000-0000D16C0000}"/>
    <cellStyle name="Normal 4 2 2 5 2 7 3" xfId="27847" xr:uid="{00000000-0005-0000-0000-0000D26C0000}"/>
    <cellStyle name="Normal 4 2 2 5 2 8" xfId="27848" xr:uid="{00000000-0005-0000-0000-0000D36C0000}"/>
    <cellStyle name="Normal 4 2 2 5 2 9" xfId="27849" xr:uid="{00000000-0005-0000-0000-0000D46C0000}"/>
    <cellStyle name="Normal 4 2 2 5 3" xfId="27850" xr:uid="{00000000-0005-0000-0000-0000D56C0000}"/>
    <cellStyle name="Normal 4 2 2 5 3 2" xfId="27851" xr:uid="{00000000-0005-0000-0000-0000D66C0000}"/>
    <cellStyle name="Normal 4 2 2 5 3 2 2" xfId="27852" xr:uid="{00000000-0005-0000-0000-0000D76C0000}"/>
    <cellStyle name="Normal 4 2 2 5 3 2 2 2" xfId="27853" xr:uid="{00000000-0005-0000-0000-0000D86C0000}"/>
    <cellStyle name="Normal 4 2 2 5 3 2 2 3" xfId="27854" xr:uid="{00000000-0005-0000-0000-0000D96C0000}"/>
    <cellStyle name="Normal 4 2 2 5 3 2 3" xfId="27855" xr:uid="{00000000-0005-0000-0000-0000DA6C0000}"/>
    <cellStyle name="Normal 4 2 2 5 3 2 4" xfId="27856" xr:uid="{00000000-0005-0000-0000-0000DB6C0000}"/>
    <cellStyle name="Normal 4 2 2 5 3 3" xfId="27857" xr:uid="{00000000-0005-0000-0000-0000DC6C0000}"/>
    <cellStyle name="Normal 4 2 2 5 3 3 2" xfId="27858" xr:uid="{00000000-0005-0000-0000-0000DD6C0000}"/>
    <cellStyle name="Normal 4 2 2 5 3 3 2 2" xfId="27859" xr:uid="{00000000-0005-0000-0000-0000DE6C0000}"/>
    <cellStyle name="Normal 4 2 2 5 3 3 2 3" xfId="27860" xr:uid="{00000000-0005-0000-0000-0000DF6C0000}"/>
    <cellStyle name="Normal 4 2 2 5 3 3 3" xfId="27861" xr:uid="{00000000-0005-0000-0000-0000E06C0000}"/>
    <cellStyle name="Normal 4 2 2 5 3 3 4" xfId="27862" xr:uid="{00000000-0005-0000-0000-0000E16C0000}"/>
    <cellStyle name="Normal 4 2 2 5 3 4" xfId="27863" xr:uid="{00000000-0005-0000-0000-0000E26C0000}"/>
    <cellStyle name="Normal 4 2 2 5 3 4 2" xfId="27864" xr:uid="{00000000-0005-0000-0000-0000E36C0000}"/>
    <cellStyle name="Normal 4 2 2 5 3 4 2 2" xfId="27865" xr:uid="{00000000-0005-0000-0000-0000E46C0000}"/>
    <cellStyle name="Normal 4 2 2 5 3 4 2 3" xfId="27866" xr:uid="{00000000-0005-0000-0000-0000E56C0000}"/>
    <cellStyle name="Normal 4 2 2 5 3 4 3" xfId="27867" xr:uid="{00000000-0005-0000-0000-0000E66C0000}"/>
    <cellStyle name="Normal 4 2 2 5 3 4 4" xfId="27868" xr:uid="{00000000-0005-0000-0000-0000E76C0000}"/>
    <cellStyle name="Normal 4 2 2 5 3 5" xfId="27869" xr:uid="{00000000-0005-0000-0000-0000E86C0000}"/>
    <cellStyle name="Normal 4 2 2 5 3 5 2" xfId="27870" xr:uid="{00000000-0005-0000-0000-0000E96C0000}"/>
    <cellStyle name="Normal 4 2 2 5 3 5 3" xfId="27871" xr:uid="{00000000-0005-0000-0000-0000EA6C0000}"/>
    <cellStyle name="Normal 4 2 2 5 3 6" xfId="27872" xr:uid="{00000000-0005-0000-0000-0000EB6C0000}"/>
    <cellStyle name="Normal 4 2 2 5 3 6 2" xfId="27873" xr:uid="{00000000-0005-0000-0000-0000EC6C0000}"/>
    <cellStyle name="Normal 4 2 2 5 3 6 3" xfId="27874" xr:uid="{00000000-0005-0000-0000-0000ED6C0000}"/>
    <cellStyle name="Normal 4 2 2 5 3 7" xfId="27875" xr:uid="{00000000-0005-0000-0000-0000EE6C0000}"/>
    <cellStyle name="Normal 4 2 2 5 3 8" xfId="27876" xr:uid="{00000000-0005-0000-0000-0000EF6C0000}"/>
    <cellStyle name="Normal 4 2 2 5 3 9" xfId="27877" xr:uid="{00000000-0005-0000-0000-0000F06C0000}"/>
    <cellStyle name="Normal 4 2 2 5 4" xfId="27878" xr:uid="{00000000-0005-0000-0000-0000F16C0000}"/>
    <cellStyle name="Normal 4 2 2 5 4 2" xfId="27879" xr:uid="{00000000-0005-0000-0000-0000F26C0000}"/>
    <cellStyle name="Normal 4 2 2 5 4 2 2" xfId="27880" xr:uid="{00000000-0005-0000-0000-0000F36C0000}"/>
    <cellStyle name="Normal 4 2 2 5 4 2 3" xfId="27881" xr:uid="{00000000-0005-0000-0000-0000F46C0000}"/>
    <cellStyle name="Normal 4 2 2 5 4 3" xfId="27882" xr:uid="{00000000-0005-0000-0000-0000F56C0000}"/>
    <cellStyle name="Normal 4 2 2 5 4 4" xfId="27883" xr:uid="{00000000-0005-0000-0000-0000F66C0000}"/>
    <cellStyle name="Normal 4 2 2 5 5" xfId="27884" xr:uid="{00000000-0005-0000-0000-0000F76C0000}"/>
    <cellStyle name="Normal 4 2 2 5 5 2" xfId="27885" xr:uid="{00000000-0005-0000-0000-0000F86C0000}"/>
    <cellStyle name="Normal 4 2 2 5 5 2 2" xfId="27886" xr:uid="{00000000-0005-0000-0000-0000F96C0000}"/>
    <cellStyle name="Normal 4 2 2 5 5 2 3" xfId="27887" xr:uid="{00000000-0005-0000-0000-0000FA6C0000}"/>
    <cellStyle name="Normal 4 2 2 5 5 3" xfId="27888" xr:uid="{00000000-0005-0000-0000-0000FB6C0000}"/>
    <cellStyle name="Normal 4 2 2 5 5 4" xfId="27889" xr:uid="{00000000-0005-0000-0000-0000FC6C0000}"/>
    <cellStyle name="Normal 4 2 2 5 6" xfId="27890" xr:uid="{00000000-0005-0000-0000-0000FD6C0000}"/>
    <cellStyle name="Normal 4 2 2 5 6 2" xfId="27891" xr:uid="{00000000-0005-0000-0000-0000FE6C0000}"/>
    <cellStyle name="Normal 4 2 2 5 6 2 2" xfId="27892" xr:uid="{00000000-0005-0000-0000-0000FF6C0000}"/>
    <cellStyle name="Normal 4 2 2 5 6 2 3" xfId="27893" xr:uid="{00000000-0005-0000-0000-0000006D0000}"/>
    <cellStyle name="Normal 4 2 2 5 6 3" xfId="27894" xr:uid="{00000000-0005-0000-0000-0000016D0000}"/>
    <cellStyle name="Normal 4 2 2 5 6 4" xfId="27895" xr:uid="{00000000-0005-0000-0000-0000026D0000}"/>
    <cellStyle name="Normal 4 2 2 5 7" xfId="27896" xr:uid="{00000000-0005-0000-0000-0000036D0000}"/>
    <cellStyle name="Normal 4 2 2 5 7 2" xfId="27897" xr:uid="{00000000-0005-0000-0000-0000046D0000}"/>
    <cellStyle name="Normal 4 2 2 5 7 3" xfId="27898" xr:uid="{00000000-0005-0000-0000-0000056D0000}"/>
    <cellStyle name="Normal 4 2 2 5 8" xfId="27899" xr:uid="{00000000-0005-0000-0000-0000066D0000}"/>
    <cellStyle name="Normal 4 2 2 5 8 2" xfId="27900" xr:uid="{00000000-0005-0000-0000-0000076D0000}"/>
    <cellStyle name="Normal 4 2 2 5 8 3" xfId="27901" xr:uid="{00000000-0005-0000-0000-0000086D0000}"/>
    <cellStyle name="Normal 4 2 2 5 9" xfId="27902" xr:uid="{00000000-0005-0000-0000-0000096D0000}"/>
    <cellStyle name="Normal 4 2 2 6" xfId="27903" xr:uid="{00000000-0005-0000-0000-00000A6D0000}"/>
    <cellStyle name="Normal 4 2 2 6 10" xfId="27904" xr:uid="{00000000-0005-0000-0000-00000B6D0000}"/>
    <cellStyle name="Normal 4 2 2 6 11" xfId="27905" xr:uid="{00000000-0005-0000-0000-00000C6D0000}"/>
    <cellStyle name="Normal 4 2 2 6 2" xfId="27906" xr:uid="{00000000-0005-0000-0000-00000D6D0000}"/>
    <cellStyle name="Normal 4 2 2 6 2 2" xfId="27907" xr:uid="{00000000-0005-0000-0000-00000E6D0000}"/>
    <cellStyle name="Normal 4 2 2 6 2 2 2" xfId="27908" xr:uid="{00000000-0005-0000-0000-00000F6D0000}"/>
    <cellStyle name="Normal 4 2 2 6 2 2 3" xfId="27909" xr:uid="{00000000-0005-0000-0000-0000106D0000}"/>
    <cellStyle name="Normal 4 2 2 6 2 3" xfId="27910" xr:uid="{00000000-0005-0000-0000-0000116D0000}"/>
    <cellStyle name="Normal 4 2 2 6 2 4" xfId="27911" xr:uid="{00000000-0005-0000-0000-0000126D0000}"/>
    <cellStyle name="Normal 4 2 2 6 3" xfId="27912" xr:uid="{00000000-0005-0000-0000-0000136D0000}"/>
    <cellStyle name="Normal 4 2 2 6 3 2" xfId="27913" xr:uid="{00000000-0005-0000-0000-0000146D0000}"/>
    <cellStyle name="Normal 4 2 2 6 3 2 2" xfId="27914" xr:uid="{00000000-0005-0000-0000-0000156D0000}"/>
    <cellStyle name="Normal 4 2 2 6 3 2 3" xfId="27915" xr:uid="{00000000-0005-0000-0000-0000166D0000}"/>
    <cellStyle name="Normal 4 2 2 6 3 3" xfId="27916" xr:uid="{00000000-0005-0000-0000-0000176D0000}"/>
    <cellStyle name="Normal 4 2 2 6 3 4" xfId="27917" xr:uid="{00000000-0005-0000-0000-0000186D0000}"/>
    <cellStyle name="Normal 4 2 2 6 4" xfId="27918" xr:uid="{00000000-0005-0000-0000-0000196D0000}"/>
    <cellStyle name="Normal 4 2 2 6 4 2" xfId="27919" xr:uid="{00000000-0005-0000-0000-00001A6D0000}"/>
    <cellStyle name="Normal 4 2 2 6 4 2 2" xfId="27920" xr:uid="{00000000-0005-0000-0000-00001B6D0000}"/>
    <cellStyle name="Normal 4 2 2 6 4 2 3" xfId="27921" xr:uid="{00000000-0005-0000-0000-00001C6D0000}"/>
    <cellStyle name="Normal 4 2 2 6 4 3" xfId="27922" xr:uid="{00000000-0005-0000-0000-00001D6D0000}"/>
    <cellStyle name="Normal 4 2 2 6 4 4" xfId="27923" xr:uid="{00000000-0005-0000-0000-00001E6D0000}"/>
    <cellStyle name="Normal 4 2 2 6 5" xfId="27924" xr:uid="{00000000-0005-0000-0000-00001F6D0000}"/>
    <cellStyle name="Normal 4 2 2 6 5 2" xfId="27925" xr:uid="{00000000-0005-0000-0000-0000206D0000}"/>
    <cellStyle name="Normal 4 2 2 6 5 2 2" xfId="27926" xr:uid="{00000000-0005-0000-0000-0000216D0000}"/>
    <cellStyle name="Normal 4 2 2 6 5 2 3" xfId="27927" xr:uid="{00000000-0005-0000-0000-0000226D0000}"/>
    <cellStyle name="Normal 4 2 2 6 5 3" xfId="27928" xr:uid="{00000000-0005-0000-0000-0000236D0000}"/>
    <cellStyle name="Normal 4 2 2 6 5 4" xfId="27929" xr:uid="{00000000-0005-0000-0000-0000246D0000}"/>
    <cellStyle name="Normal 4 2 2 6 6" xfId="27930" xr:uid="{00000000-0005-0000-0000-0000256D0000}"/>
    <cellStyle name="Normal 4 2 2 6 6 2" xfId="27931" xr:uid="{00000000-0005-0000-0000-0000266D0000}"/>
    <cellStyle name="Normal 4 2 2 6 6 3" xfId="27932" xr:uid="{00000000-0005-0000-0000-0000276D0000}"/>
    <cellStyle name="Normal 4 2 2 6 7" xfId="27933" xr:uid="{00000000-0005-0000-0000-0000286D0000}"/>
    <cellStyle name="Normal 4 2 2 6 7 2" xfId="27934" xr:uid="{00000000-0005-0000-0000-0000296D0000}"/>
    <cellStyle name="Normal 4 2 2 6 7 3" xfId="27935" xr:uid="{00000000-0005-0000-0000-00002A6D0000}"/>
    <cellStyle name="Normal 4 2 2 6 8" xfId="27936" xr:uid="{00000000-0005-0000-0000-00002B6D0000}"/>
    <cellStyle name="Normal 4 2 2 6 9" xfId="27937" xr:uid="{00000000-0005-0000-0000-00002C6D0000}"/>
    <cellStyle name="Normal 4 2 2 7" xfId="27938" xr:uid="{00000000-0005-0000-0000-00002D6D0000}"/>
    <cellStyle name="Normal 4 2 2 7 10" xfId="27939" xr:uid="{00000000-0005-0000-0000-00002E6D0000}"/>
    <cellStyle name="Normal 4 2 2 7 2" xfId="27940" xr:uid="{00000000-0005-0000-0000-00002F6D0000}"/>
    <cellStyle name="Normal 4 2 2 7 2 2" xfId="27941" xr:uid="{00000000-0005-0000-0000-0000306D0000}"/>
    <cellStyle name="Normal 4 2 2 7 2 2 2" xfId="27942" xr:uid="{00000000-0005-0000-0000-0000316D0000}"/>
    <cellStyle name="Normal 4 2 2 7 2 2 3" xfId="27943" xr:uid="{00000000-0005-0000-0000-0000326D0000}"/>
    <cellStyle name="Normal 4 2 2 7 2 3" xfId="27944" xr:uid="{00000000-0005-0000-0000-0000336D0000}"/>
    <cellStyle name="Normal 4 2 2 7 2 4" xfId="27945" xr:uid="{00000000-0005-0000-0000-0000346D0000}"/>
    <cellStyle name="Normal 4 2 2 7 3" xfId="27946" xr:uid="{00000000-0005-0000-0000-0000356D0000}"/>
    <cellStyle name="Normal 4 2 2 7 3 2" xfId="27947" xr:uid="{00000000-0005-0000-0000-0000366D0000}"/>
    <cellStyle name="Normal 4 2 2 7 3 2 2" xfId="27948" xr:uid="{00000000-0005-0000-0000-0000376D0000}"/>
    <cellStyle name="Normal 4 2 2 7 3 2 3" xfId="27949" xr:uid="{00000000-0005-0000-0000-0000386D0000}"/>
    <cellStyle name="Normal 4 2 2 7 3 3" xfId="27950" xr:uid="{00000000-0005-0000-0000-0000396D0000}"/>
    <cellStyle name="Normal 4 2 2 7 3 4" xfId="27951" xr:uid="{00000000-0005-0000-0000-00003A6D0000}"/>
    <cellStyle name="Normal 4 2 2 7 4" xfId="27952" xr:uid="{00000000-0005-0000-0000-00003B6D0000}"/>
    <cellStyle name="Normal 4 2 2 7 4 2" xfId="27953" xr:uid="{00000000-0005-0000-0000-00003C6D0000}"/>
    <cellStyle name="Normal 4 2 2 7 4 2 2" xfId="27954" xr:uid="{00000000-0005-0000-0000-00003D6D0000}"/>
    <cellStyle name="Normal 4 2 2 7 4 2 3" xfId="27955" xr:uid="{00000000-0005-0000-0000-00003E6D0000}"/>
    <cellStyle name="Normal 4 2 2 7 4 3" xfId="27956" xr:uid="{00000000-0005-0000-0000-00003F6D0000}"/>
    <cellStyle name="Normal 4 2 2 7 4 4" xfId="27957" xr:uid="{00000000-0005-0000-0000-0000406D0000}"/>
    <cellStyle name="Normal 4 2 2 7 5" xfId="27958" xr:uid="{00000000-0005-0000-0000-0000416D0000}"/>
    <cellStyle name="Normal 4 2 2 7 5 2" xfId="27959" xr:uid="{00000000-0005-0000-0000-0000426D0000}"/>
    <cellStyle name="Normal 4 2 2 7 5 3" xfId="27960" xr:uid="{00000000-0005-0000-0000-0000436D0000}"/>
    <cellStyle name="Normal 4 2 2 7 6" xfId="27961" xr:uid="{00000000-0005-0000-0000-0000446D0000}"/>
    <cellStyle name="Normal 4 2 2 7 6 2" xfId="27962" xr:uid="{00000000-0005-0000-0000-0000456D0000}"/>
    <cellStyle name="Normal 4 2 2 7 6 3" xfId="27963" xr:uid="{00000000-0005-0000-0000-0000466D0000}"/>
    <cellStyle name="Normal 4 2 2 7 7" xfId="27964" xr:uid="{00000000-0005-0000-0000-0000476D0000}"/>
    <cellStyle name="Normal 4 2 2 7 8" xfId="27965" xr:uid="{00000000-0005-0000-0000-0000486D0000}"/>
    <cellStyle name="Normal 4 2 2 7 9" xfId="27966" xr:uid="{00000000-0005-0000-0000-0000496D0000}"/>
    <cellStyle name="Normal 4 2 2 8" xfId="27967" xr:uid="{00000000-0005-0000-0000-00004A6D0000}"/>
    <cellStyle name="Normal 4 2 2 8 2" xfId="27968" xr:uid="{00000000-0005-0000-0000-00004B6D0000}"/>
    <cellStyle name="Normal 4 2 2 8 2 2" xfId="27969" xr:uid="{00000000-0005-0000-0000-00004C6D0000}"/>
    <cellStyle name="Normal 4 2 2 8 2 3" xfId="27970" xr:uid="{00000000-0005-0000-0000-00004D6D0000}"/>
    <cellStyle name="Normal 4 2 2 8 3" xfId="27971" xr:uid="{00000000-0005-0000-0000-00004E6D0000}"/>
    <cellStyle name="Normal 4 2 2 8 4" xfId="27972" xr:uid="{00000000-0005-0000-0000-00004F6D0000}"/>
    <cellStyle name="Normal 4 2 2 8 5" xfId="27973" xr:uid="{00000000-0005-0000-0000-0000506D0000}"/>
    <cellStyle name="Normal 4 2 2 9" xfId="27974" xr:uid="{00000000-0005-0000-0000-0000516D0000}"/>
    <cellStyle name="Normal 4 2 2 9 2" xfId="27975" xr:uid="{00000000-0005-0000-0000-0000526D0000}"/>
    <cellStyle name="Normal 4 2 2 9 2 2" xfId="27976" xr:uid="{00000000-0005-0000-0000-0000536D0000}"/>
    <cellStyle name="Normal 4 2 2 9 2 3" xfId="27977" xr:uid="{00000000-0005-0000-0000-0000546D0000}"/>
    <cellStyle name="Normal 4 2 2 9 3" xfId="27978" xr:uid="{00000000-0005-0000-0000-0000556D0000}"/>
    <cellStyle name="Normal 4 2 2 9 4" xfId="27979" xr:uid="{00000000-0005-0000-0000-0000566D0000}"/>
    <cellStyle name="Normal 4 2 2 9 5" xfId="27980" xr:uid="{00000000-0005-0000-0000-0000576D0000}"/>
    <cellStyle name="Normal 4 2 3" xfId="27981" xr:uid="{00000000-0005-0000-0000-0000586D0000}"/>
    <cellStyle name="Normal 4 2 3 10" xfId="27982" xr:uid="{00000000-0005-0000-0000-0000596D0000}"/>
    <cellStyle name="Normal 4 2 3 10 2" xfId="27983" xr:uid="{00000000-0005-0000-0000-00005A6D0000}"/>
    <cellStyle name="Normal 4 2 3 10 3" xfId="27984" xr:uid="{00000000-0005-0000-0000-00005B6D0000}"/>
    <cellStyle name="Normal 4 2 3 11" xfId="27985" xr:uid="{00000000-0005-0000-0000-00005C6D0000}"/>
    <cellStyle name="Normal 4 2 3 11 2" xfId="27986" xr:uid="{00000000-0005-0000-0000-00005D6D0000}"/>
    <cellStyle name="Normal 4 2 3 11 3" xfId="27987" xr:uid="{00000000-0005-0000-0000-00005E6D0000}"/>
    <cellStyle name="Normal 4 2 3 12" xfId="27988" xr:uid="{00000000-0005-0000-0000-00005F6D0000}"/>
    <cellStyle name="Normal 4 2 3 13" xfId="27989" xr:uid="{00000000-0005-0000-0000-0000606D0000}"/>
    <cellStyle name="Normal 4 2 3 14" xfId="27990" xr:uid="{00000000-0005-0000-0000-0000616D0000}"/>
    <cellStyle name="Normal 4 2 3 15" xfId="27991" xr:uid="{00000000-0005-0000-0000-0000626D0000}"/>
    <cellStyle name="Normal 4 2 3 2" xfId="27992" xr:uid="{00000000-0005-0000-0000-0000636D0000}"/>
    <cellStyle name="Normal 4 2 3 2 10" xfId="27993" xr:uid="{00000000-0005-0000-0000-0000646D0000}"/>
    <cellStyle name="Normal 4 2 3 2 10 2" xfId="27994" xr:uid="{00000000-0005-0000-0000-0000656D0000}"/>
    <cellStyle name="Normal 4 2 3 2 10 3" xfId="27995" xr:uid="{00000000-0005-0000-0000-0000666D0000}"/>
    <cellStyle name="Normal 4 2 3 2 11" xfId="27996" xr:uid="{00000000-0005-0000-0000-0000676D0000}"/>
    <cellStyle name="Normal 4 2 3 2 12" xfId="27997" xr:uid="{00000000-0005-0000-0000-0000686D0000}"/>
    <cellStyle name="Normal 4 2 3 2 13" xfId="27998" xr:uid="{00000000-0005-0000-0000-0000696D0000}"/>
    <cellStyle name="Normal 4 2 3 2 2" xfId="27999" xr:uid="{00000000-0005-0000-0000-00006A6D0000}"/>
    <cellStyle name="Normal 4 2 3 2 2 10" xfId="28000" xr:uid="{00000000-0005-0000-0000-00006B6D0000}"/>
    <cellStyle name="Normal 4 2 3 2 2 11" xfId="28001" xr:uid="{00000000-0005-0000-0000-00006C6D0000}"/>
    <cellStyle name="Normal 4 2 3 2 2 2" xfId="28002" xr:uid="{00000000-0005-0000-0000-00006D6D0000}"/>
    <cellStyle name="Normal 4 2 3 2 2 2 10" xfId="28003" xr:uid="{00000000-0005-0000-0000-00006E6D0000}"/>
    <cellStyle name="Normal 4 2 3 2 2 2 2" xfId="28004" xr:uid="{00000000-0005-0000-0000-00006F6D0000}"/>
    <cellStyle name="Normal 4 2 3 2 2 2 2 2" xfId="28005" xr:uid="{00000000-0005-0000-0000-0000706D0000}"/>
    <cellStyle name="Normal 4 2 3 2 2 2 2 2 2" xfId="28006" xr:uid="{00000000-0005-0000-0000-0000716D0000}"/>
    <cellStyle name="Normal 4 2 3 2 2 2 2 2 3" xfId="28007" xr:uid="{00000000-0005-0000-0000-0000726D0000}"/>
    <cellStyle name="Normal 4 2 3 2 2 2 2 3" xfId="28008" xr:uid="{00000000-0005-0000-0000-0000736D0000}"/>
    <cellStyle name="Normal 4 2 3 2 2 2 2 4" xfId="28009" xr:uid="{00000000-0005-0000-0000-0000746D0000}"/>
    <cellStyle name="Normal 4 2 3 2 2 2 3" xfId="28010" xr:uid="{00000000-0005-0000-0000-0000756D0000}"/>
    <cellStyle name="Normal 4 2 3 2 2 2 3 2" xfId="28011" xr:uid="{00000000-0005-0000-0000-0000766D0000}"/>
    <cellStyle name="Normal 4 2 3 2 2 2 3 2 2" xfId="28012" xr:uid="{00000000-0005-0000-0000-0000776D0000}"/>
    <cellStyle name="Normal 4 2 3 2 2 2 3 2 3" xfId="28013" xr:uid="{00000000-0005-0000-0000-0000786D0000}"/>
    <cellStyle name="Normal 4 2 3 2 2 2 3 3" xfId="28014" xr:uid="{00000000-0005-0000-0000-0000796D0000}"/>
    <cellStyle name="Normal 4 2 3 2 2 2 3 4" xfId="28015" xr:uid="{00000000-0005-0000-0000-00007A6D0000}"/>
    <cellStyle name="Normal 4 2 3 2 2 2 4" xfId="28016" xr:uid="{00000000-0005-0000-0000-00007B6D0000}"/>
    <cellStyle name="Normal 4 2 3 2 2 2 4 2" xfId="28017" xr:uid="{00000000-0005-0000-0000-00007C6D0000}"/>
    <cellStyle name="Normal 4 2 3 2 2 2 4 2 2" xfId="28018" xr:uid="{00000000-0005-0000-0000-00007D6D0000}"/>
    <cellStyle name="Normal 4 2 3 2 2 2 4 2 3" xfId="28019" xr:uid="{00000000-0005-0000-0000-00007E6D0000}"/>
    <cellStyle name="Normal 4 2 3 2 2 2 4 3" xfId="28020" xr:uid="{00000000-0005-0000-0000-00007F6D0000}"/>
    <cellStyle name="Normal 4 2 3 2 2 2 4 4" xfId="28021" xr:uid="{00000000-0005-0000-0000-0000806D0000}"/>
    <cellStyle name="Normal 4 2 3 2 2 2 5" xfId="28022" xr:uid="{00000000-0005-0000-0000-0000816D0000}"/>
    <cellStyle name="Normal 4 2 3 2 2 2 5 2" xfId="28023" xr:uid="{00000000-0005-0000-0000-0000826D0000}"/>
    <cellStyle name="Normal 4 2 3 2 2 2 5 2 2" xfId="28024" xr:uid="{00000000-0005-0000-0000-0000836D0000}"/>
    <cellStyle name="Normal 4 2 3 2 2 2 5 2 3" xfId="28025" xr:uid="{00000000-0005-0000-0000-0000846D0000}"/>
    <cellStyle name="Normal 4 2 3 2 2 2 5 3" xfId="28026" xr:uid="{00000000-0005-0000-0000-0000856D0000}"/>
    <cellStyle name="Normal 4 2 3 2 2 2 5 4" xfId="28027" xr:uid="{00000000-0005-0000-0000-0000866D0000}"/>
    <cellStyle name="Normal 4 2 3 2 2 2 6" xfId="28028" xr:uid="{00000000-0005-0000-0000-0000876D0000}"/>
    <cellStyle name="Normal 4 2 3 2 2 2 6 2" xfId="28029" xr:uid="{00000000-0005-0000-0000-0000886D0000}"/>
    <cellStyle name="Normal 4 2 3 2 2 2 6 3" xfId="28030" xr:uid="{00000000-0005-0000-0000-0000896D0000}"/>
    <cellStyle name="Normal 4 2 3 2 2 2 7" xfId="28031" xr:uid="{00000000-0005-0000-0000-00008A6D0000}"/>
    <cellStyle name="Normal 4 2 3 2 2 2 7 2" xfId="28032" xr:uid="{00000000-0005-0000-0000-00008B6D0000}"/>
    <cellStyle name="Normal 4 2 3 2 2 2 7 3" xfId="28033" xr:uid="{00000000-0005-0000-0000-00008C6D0000}"/>
    <cellStyle name="Normal 4 2 3 2 2 2 8" xfId="28034" xr:uid="{00000000-0005-0000-0000-00008D6D0000}"/>
    <cellStyle name="Normal 4 2 3 2 2 2 9" xfId="28035" xr:uid="{00000000-0005-0000-0000-00008E6D0000}"/>
    <cellStyle name="Normal 4 2 3 2 2 3" xfId="28036" xr:uid="{00000000-0005-0000-0000-00008F6D0000}"/>
    <cellStyle name="Normal 4 2 3 2 2 3 2" xfId="28037" xr:uid="{00000000-0005-0000-0000-0000906D0000}"/>
    <cellStyle name="Normal 4 2 3 2 2 3 2 2" xfId="28038" xr:uid="{00000000-0005-0000-0000-0000916D0000}"/>
    <cellStyle name="Normal 4 2 3 2 2 3 2 2 2" xfId="28039" xr:uid="{00000000-0005-0000-0000-0000926D0000}"/>
    <cellStyle name="Normal 4 2 3 2 2 3 2 2 3" xfId="28040" xr:uid="{00000000-0005-0000-0000-0000936D0000}"/>
    <cellStyle name="Normal 4 2 3 2 2 3 2 3" xfId="28041" xr:uid="{00000000-0005-0000-0000-0000946D0000}"/>
    <cellStyle name="Normal 4 2 3 2 2 3 2 4" xfId="28042" xr:uid="{00000000-0005-0000-0000-0000956D0000}"/>
    <cellStyle name="Normal 4 2 3 2 2 3 3" xfId="28043" xr:uid="{00000000-0005-0000-0000-0000966D0000}"/>
    <cellStyle name="Normal 4 2 3 2 2 3 3 2" xfId="28044" xr:uid="{00000000-0005-0000-0000-0000976D0000}"/>
    <cellStyle name="Normal 4 2 3 2 2 3 3 2 2" xfId="28045" xr:uid="{00000000-0005-0000-0000-0000986D0000}"/>
    <cellStyle name="Normal 4 2 3 2 2 3 3 2 3" xfId="28046" xr:uid="{00000000-0005-0000-0000-0000996D0000}"/>
    <cellStyle name="Normal 4 2 3 2 2 3 3 3" xfId="28047" xr:uid="{00000000-0005-0000-0000-00009A6D0000}"/>
    <cellStyle name="Normal 4 2 3 2 2 3 3 4" xfId="28048" xr:uid="{00000000-0005-0000-0000-00009B6D0000}"/>
    <cellStyle name="Normal 4 2 3 2 2 3 4" xfId="28049" xr:uid="{00000000-0005-0000-0000-00009C6D0000}"/>
    <cellStyle name="Normal 4 2 3 2 2 3 4 2" xfId="28050" xr:uid="{00000000-0005-0000-0000-00009D6D0000}"/>
    <cellStyle name="Normal 4 2 3 2 2 3 4 2 2" xfId="28051" xr:uid="{00000000-0005-0000-0000-00009E6D0000}"/>
    <cellStyle name="Normal 4 2 3 2 2 3 4 2 3" xfId="28052" xr:uid="{00000000-0005-0000-0000-00009F6D0000}"/>
    <cellStyle name="Normal 4 2 3 2 2 3 4 3" xfId="28053" xr:uid="{00000000-0005-0000-0000-0000A06D0000}"/>
    <cellStyle name="Normal 4 2 3 2 2 3 4 4" xfId="28054" xr:uid="{00000000-0005-0000-0000-0000A16D0000}"/>
    <cellStyle name="Normal 4 2 3 2 2 3 5" xfId="28055" xr:uid="{00000000-0005-0000-0000-0000A26D0000}"/>
    <cellStyle name="Normal 4 2 3 2 2 3 5 2" xfId="28056" xr:uid="{00000000-0005-0000-0000-0000A36D0000}"/>
    <cellStyle name="Normal 4 2 3 2 2 3 5 3" xfId="28057" xr:uid="{00000000-0005-0000-0000-0000A46D0000}"/>
    <cellStyle name="Normal 4 2 3 2 2 3 6" xfId="28058" xr:uid="{00000000-0005-0000-0000-0000A56D0000}"/>
    <cellStyle name="Normal 4 2 3 2 2 3 6 2" xfId="28059" xr:uid="{00000000-0005-0000-0000-0000A66D0000}"/>
    <cellStyle name="Normal 4 2 3 2 2 3 6 3" xfId="28060" xr:uid="{00000000-0005-0000-0000-0000A76D0000}"/>
    <cellStyle name="Normal 4 2 3 2 2 3 7" xfId="28061" xr:uid="{00000000-0005-0000-0000-0000A86D0000}"/>
    <cellStyle name="Normal 4 2 3 2 2 3 8" xfId="28062" xr:uid="{00000000-0005-0000-0000-0000A96D0000}"/>
    <cellStyle name="Normal 4 2 3 2 2 3 9" xfId="28063" xr:uid="{00000000-0005-0000-0000-0000AA6D0000}"/>
    <cellStyle name="Normal 4 2 3 2 2 4" xfId="28064" xr:uid="{00000000-0005-0000-0000-0000AB6D0000}"/>
    <cellStyle name="Normal 4 2 3 2 2 4 2" xfId="28065" xr:uid="{00000000-0005-0000-0000-0000AC6D0000}"/>
    <cellStyle name="Normal 4 2 3 2 2 4 2 2" xfId="28066" xr:uid="{00000000-0005-0000-0000-0000AD6D0000}"/>
    <cellStyle name="Normal 4 2 3 2 2 4 2 3" xfId="28067" xr:uid="{00000000-0005-0000-0000-0000AE6D0000}"/>
    <cellStyle name="Normal 4 2 3 2 2 4 3" xfId="28068" xr:uid="{00000000-0005-0000-0000-0000AF6D0000}"/>
    <cellStyle name="Normal 4 2 3 2 2 4 4" xfId="28069" xr:uid="{00000000-0005-0000-0000-0000B06D0000}"/>
    <cellStyle name="Normal 4 2 3 2 2 5" xfId="28070" xr:uid="{00000000-0005-0000-0000-0000B16D0000}"/>
    <cellStyle name="Normal 4 2 3 2 2 5 2" xfId="28071" xr:uid="{00000000-0005-0000-0000-0000B26D0000}"/>
    <cellStyle name="Normal 4 2 3 2 2 5 2 2" xfId="28072" xr:uid="{00000000-0005-0000-0000-0000B36D0000}"/>
    <cellStyle name="Normal 4 2 3 2 2 5 2 3" xfId="28073" xr:uid="{00000000-0005-0000-0000-0000B46D0000}"/>
    <cellStyle name="Normal 4 2 3 2 2 5 3" xfId="28074" xr:uid="{00000000-0005-0000-0000-0000B56D0000}"/>
    <cellStyle name="Normal 4 2 3 2 2 5 4" xfId="28075" xr:uid="{00000000-0005-0000-0000-0000B66D0000}"/>
    <cellStyle name="Normal 4 2 3 2 2 6" xfId="28076" xr:uid="{00000000-0005-0000-0000-0000B76D0000}"/>
    <cellStyle name="Normal 4 2 3 2 2 6 2" xfId="28077" xr:uid="{00000000-0005-0000-0000-0000B86D0000}"/>
    <cellStyle name="Normal 4 2 3 2 2 6 2 2" xfId="28078" xr:uid="{00000000-0005-0000-0000-0000B96D0000}"/>
    <cellStyle name="Normal 4 2 3 2 2 6 2 3" xfId="28079" xr:uid="{00000000-0005-0000-0000-0000BA6D0000}"/>
    <cellStyle name="Normal 4 2 3 2 2 6 3" xfId="28080" xr:uid="{00000000-0005-0000-0000-0000BB6D0000}"/>
    <cellStyle name="Normal 4 2 3 2 2 6 4" xfId="28081" xr:uid="{00000000-0005-0000-0000-0000BC6D0000}"/>
    <cellStyle name="Normal 4 2 3 2 2 7" xfId="28082" xr:uid="{00000000-0005-0000-0000-0000BD6D0000}"/>
    <cellStyle name="Normal 4 2 3 2 2 7 2" xfId="28083" xr:uid="{00000000-0005-0000-0000-0000BE6D0000}"/>
    <cellStyle name="Normal 4 2 3 2 2 7 3" xfId="28084" xr:uid="{00000000-0005-0000-0000-0000BF6D0000}"/>
    <cellStyle name="Normal 4 2 3 2 2 8" xfId="28085" xr:uid="{00000000-0005-0000-0000-0000C06D0000}"/>
    <cellStyle name="Normal 4 2 3 2 2 8 2" xfId="28086" xr:uid="{00000000-0005-0000-0000-0000C16D0000}"/>
    <cellStyle name="Normal 4 2 3 2 2 8 3" xfId="28087" xr:uid="{00000000-0005-0000-0000-0000C26D0000}"/>
    <cellStyle name="Normal 4 2 3 2 2 9" xfId="28088" xr:uid="{00000000-0005-0000-0000-0000C36D0000}"/>
    <cellStyle name="Normal 4 2 3 2 3" xfId="28089" xr:uid="{00000000-0005-0000-0000-0000C46D0000}"/>
    <cellStyle name="Normal 4 2 3 2 3 10" xfId="28090" xr:uid="{00000000-0005-0000-0000-0000C56D0000}"/>
    <cellStyle name="Normal 4 2 3 2 3 11" xfId="28091" xr:uid="{00000000-0005-0000-0000-0000C66D0000}"/>
    <cellStyle name="Normal 4 2 3 2 3 2" xfId="28092" xr:uid="{00000000-0005-0000-0000-0000C76D0000}"/>
    <cellStyle name="Normal 4 2 3 2 3 2 10" xfId="28093" xr:uid="{00000000-0005-0000-0000-0000C86D0000}"/>
    <cellStyle name="Normal 4 2 3 2 3 2 2" xfId="28094" xr:uid="{00000000-0005-0000-0000-0000C96D0000}"/>
    <cellStyle name="Normal 4 2 3 2 3 2 2 2" xfId="28095" xr:uid="{00000000-0005-0000-0000-0000CA6D0000}"/>
    <cellStyle name="Normal 4 2 3 2 3 2 2 2 2" xfId="28096" xr:uid="{00000000-0005-0000-0000-0000CB6D0000}"/>
    <cellStyle name="Normal 4 2 3 2 3 2 2 2 3" xfId="28097" xr:uid="{00000000-0005-0000-0000-0000CC6D0000}"/>
    <cellStyle name="Normal 4 2 3 2 3 2 2 3" xfId="28098" xr:uid="{00000000-0005-0000-0000-0000CD6D0000}"/>
    <cellStyle name="Normal 4 2 3 2 3 2 2 4" xfId="28099" xr:uid="{00000000-0005-0000-0000-0000CE6D0000}"/>
    <cellStyle name="Normal 4 2 3 2 3 2 3" xfId="28100" xr:uid="{00000000-0005-0000-0000-0000CF6D0000}"/>
    <cellStyle name="Normal 4 2 3 2 3 2 3 2" xfId="28101" xr:uid="{00000000-0005-0000-0000-0000D06D0000}"/>
    <cellStyle name="Normal 4 2 3 2 3 2 3 2 2" xfId="28102" xr:uid="{00000000-0005-0000-0000-0000D16D0000}"/>
    <cellStyle name="Normal 4 2 3 2 3 2 3 2 3" xfId="28103" xr:uid="{00000000-0005-0000-0000-0000D26D0000}"/>
    <cellStyle name="Normal 4 2 3 2 3 2 3 3" xfId="28104" xr:uid="{00000000-0005-0000-0000-0000D36D0000}"/>
    <cellStyle name="Normal 4 2 3 2 3 2 3 4" xfId="28105" xr:uid="{00000000-0005-0000-0000-0000D46D0000}"/>
    <cellStyle name="Normal 4 2 3 2 3 2 4" xfId="28106" xr:uid="{00000000-0005-0000-0000-0000D56D0000}"/>
    <cellStyle name="Normal 4 2 3 2 3 2 4 2" xfId="28107" xr:uid="{00000000-0005-0000-0000-0000D66D0000}"/>
    <cellStyle name="Normal 4 2 3 2 3 2 4 2 2" xfId="28108" xr:uid="{00000000-0005-0000-0000-0000D76D0000}"/>
    <cellStyle name="Normal 4 2 3 2 3 2 4 2 3" xfId="28109" xr:uid="{00000000-0005-0000-0000-0000D86D0000}"/>
    <cellStyle name="Normal 4 2 3 2 3 2 4 3" xfId="28110" xr:uid="{00000000-0005-0000-0000-0000D96D0000}"/>
    <cellStyle name="Normal 4 2 3 2 3 2 4 4" xfId="28111" xr:uid="{00000000-0005-0000-0000-0000DA6D0000}"/>
    <cellStyle name="Normal 4 2 3 2 3 2 5" xfId="28112" xr:uid="{00000000-0005-0000-0000-0000DB6D0000}"/>
    <cellStyle name="Normal 4 2 3 2 3 2 5 2" xfId="28113" xr:uid="{00000000-0005-0000-0000-0000DC6D0000}"/>
    <cellStyle name="Normal 4 2 3 2 3 2 5 2 2" xfId="28114" xr:uid="{00000000-0005-0000-0000-0000DD6D0000}"/>
    <cellStyle name="Normal 4 2 3 2 3 2 5 2 3" xfId="28115" xr:uid="{00000000-0005-0000-0000-0000DE6D0000}"/>
    <cellStyle name="Normal 4 2 3 2 3 2 5 3" xfId="28116" xr:uid="{00000000-0005-0000-0000-0000DF6D0000}"/>
    <cellStyle name="Normal 4 2 3 2 3 2 5 4" xfId="28117" xr:uid="{00000000-0005-0000-0000-0000E06D0000}"/>
    <cellStyle name="Normal 4 2 3 2 3 2 6" xfId="28118" xr:uid="{00000000-0005-0000-0000-0000E16D0000}"/>
    <cellStyle name="Normal 4 2 3 2 3 2 6 2" xfId="28119" xr:uid="{00000000-0005-0000-0000-0000E26D0000}"/>
    <cellStyle name="Normal 4 2 3 2 3 2 6 3" xfId="28120" xr:uid="{00000000-0005-0000-0000-0000E36D0000}"/>
    <cellStyle name="Normal 4 2 3 2 3 2 7" xfId="28121" xr:uid="{00000000-0005-0000-0000-0000E46D0000}"/>
    <cellStyle name="Normal 4 2 3 2 3 2 7 2" xfId="28122" xr:uid="{00000000-0005-0000-0000-0000E56D0000}"/>
    <cellStyle name="Normal 4 2 3 2 3 2 7 3" xfId="28123" xr:uid="{00000000-0005-0000-0000-0000E66D0000}"/>
    <cellStyle name="Normal 4 2 3 2 3 2 8" xfId="28124" xr:uid="{00000000-0005-0000-0000-0000E76D0000}"/>
    <cellStyle name="Normal 4 2 3 2 3 2 9" xfId="28125" xr:uid="{00000000-0005-0000-0000-0000E86D0000}"/>
    <cellStyle name="Normal 4 2 3 2 3 3" xfId="28126" xr:uid="{00000000-0005-0000-0000-0000E96D0000}"/>
    <cellStyle name="Normal 4 2 3 2 3 3 2" xfId="28127" xr:uid="{00000000-0005-0000-0000-0000EA6D0000}"/>
    <cellStyle name="Normal 4 2 3 2 3 3 2 2" xfId="28128" xr:uid="{00000000-0005-0000-0000-0000EB6D0000}"/>
    <cellStyle name="Normal 4 2 3 2 3 3 2 2 2" xfId="28129" xr:uid="{00000000-0005-0000-0000-0000EC6D0000}"/>
    <cellStyle name="Normal 4 2 3 2 3 3 2 2 3" xfId="28130" xr:uid="{00000000-0005-0000-0000-0000ED6D0000}"/>
    <cellStyle name="Normal 4 2 3 2 3 3 2 3" xfId="28131" xr:uid="{00000000-0005-0000-0000-0000EE6D0000}"/>
    <cellStyle name="Normal 4 2 3 2 3 3 2 4" xfId="28132" xr:uid="{00000000-0005-0000-0000-0000EF6D0000}"/>
    <cellStyle name="Normal 4 2 3 2 3 3 3" xfId="28133" xr:uid="{00000000-0005-0000-0000-0000F06D0000}"/>
    <cellStyle name="Normal 4 2 3 2 3 3 3 2" xfId="28134" xr:uid="{00000000-0005-0000-0000-0000F16D0000}"/>
    <cellStyle name="Normal 4 2 3 2 3 3 3 2 2" xfId="28135" xr:uid="{00000000-0005-0000-0000-0000F26D0000}"/>
    <cellStyle name="Normal 4 2 3 2 3 3 3 2 3" xfId="28136" xr:uid="{00000000-0005-0000-0000-0000F36D0000}"/>
    <cellStyle name="Normal 4 2 3 2 3 3 3 3" xfId="28137" xr:uid="{00000000-0005-0000-0000-0000F46D0000}"/>
    <cellStyle name="Normal 4 2 3 2 3 3 3 4" xfId="28138" xr:uid="{00000000-0005-0000-0000-0000F56D0000}"/>
    <cellStyle name="Normal 4 2 3 2 3 3 4" xfId="28139" xr:uid="{00000000-0005-0000-0000-0000F66D0000}"/>
    <cellStyle name="Normal 4 2 3 2 3 3 4 2" xfId="28140" xr:uid="{00000000-0005-0000-0000-0000F76D0000}"/>
    <cellStyle name="Normal 4 2 3 2 3 3 4 2 2" xfId="28141" xr:uid="{00000000-0005-0000-0000-0000F86D0000}"/>
    <cellStyle name="Normal 4 2 3 2 3 3 4 2 3" xfId="28142" xr:uid="{00000000-0005-0000-0000-0000F96D0000}"/>
    <cellStyle name="Normal 4 2 3 2 3 3 4 3" xfId="28143" xr:uid="{00000000-0005-0000-0000-0000FA6D0000}"/>
    <cellStyle name="Normal 4 2 3 2 3 3 4 4" xfId="28144" xr:uid="{00000000-0005-0000-0000-0000FB6D0000}"/>
    <cellStyle name="Normal 4 2 3 2 3 3 5" xfId="28145" xr:uid="{00000000-0005-0000-0000-0000FC6D0000}"/>
    <cellStyle name="Normal 4 2 3 2 3 3 5 2" xfId="28146" xr:uid="{00000000-0005-0000-0000-0000FD6D0000}"/>
    <cellStyle name="Normal 4 2 3 2 3 3 5 3" xfId="28147" xr:uid="{00000000-0005-0000-0000-0000FE6D0000}"/>
    <cellStyle name="Normal 4 2 3 2 3 3 6" xfId="28148" xr:uid="{00000000-0005-0000-0000-0000FF6D0000}"/>
    <cellStyle name="Normal 4 2 3 2 3 3 6 2" xfId="28149" xr:uid="{00000000-0005-0000-0000-0000006E0000}"/>
    <cellStyle name="Normal 4 2 3 2 3 3 6 3" xfId="28150" xr:uid="{00000000-0005-0000-0000-0000016E0000}"/>
    <cellStyle name="Normal 4 2 3 2 3 3 7" xfId="28151" xr:uid="{00000000-0005-0000-0000-0000026E0000}"/>
    <cellStyle name="Normal 4 2 3 2 3 3 8" xfId="28152" xr:uid="{00000000-0005-0000-0000-0000036E0000}"/>
    <cellStyle name="Normal 4 2 3 2 3 3 9" xfId="28153" xr:uid="{00000000-0005-0000-0000-0000046E0000}"/>
    <cellStyle name="Normal 4 2 3 2 3 4" xfId="28154" xr:uid="{00000000-0005-0000-0000-0000056E0000}"/>
    <cellStyle name="Normal 4 2 3 2 3 4 2" xfId="28155" xr:uid="{00000000-0005-0000-0000-0000066E0000}"/>
    <cellStyle name="Normal 4 2 3 2 3 4 2 2" xfId="28156" xr:uid="{00000000-0005-0000-0000-0000076E0000}"/>
    <cellStyle name="Normal 4 2 3 2 3 4 2 3" xfId="28157" xr:uid="{00000000-0005-0000-0000-0000086E0000}"/>
    <cellStyle name="Normal 4 2 3 2 3 4 3" xfId="28158" xr:uid="{00000000-0005-0000-0000-0000096E0000}"/>
    <cellStyle name="Normal 4 2 3 2 3 4 4" xfId="28159" xr:uid="{00000000-0005-0000-0000-00000A6E0000}"/>
    <cellStyle name="Normal 4 2 3 2 3 5" xfId="28160" xr:uid="{00000000-0005-0000-0000-00000B6E0000}"/>
    <cellStyle name="Normal 4 2 3 2 3 5 2" xfId="28161" xr:uid="{00000000-0005-0000-0000-00000C6E0000}"/>
    <cellStyle name="Normal 4 2 3 2 3 5 2 2" xfId="28162" xr:uid="{00000000-0005-0000-0000-00000D6E0000}"/>
    <cellStyle name="Normal 4 2 3 2 3 5 2 3" xfId="28163" xr:uid="{00000000-0005-0000-0000-00000E6E0000}"/>
    <cellStyle name="Normal 4 2 3 2 3 5 3" xfId="28164" xr:uid="{00000000-0005-0000-0000-00000F6E0000}"/>
    <cellStyle name="Normal 4 2 3 2 3 5 4" xfId="28165" xr:uid="{00000000-0005-0000-0000-0000106E0000}"/>
    <cellStyle name="Normal 4 2 3 2 3 6" xfId="28166" xr:uid="{00000000-0005-0000-0000-0000116E0000}"/>
    <cellStyle name="Normal 4 2 3 2 3 6 2" xfId="28167" xr:uid="{00000000-0005-0000-0000-0000126E0000}"/>
    <cellStyle name="Normal 4 2 3 2 3 6 2 2" xfId="28168" xr:uid="{00000000-0005-0000-0000-0000136E0000}"/>
    <cellStyle name="Normal 4 2 3 2 3 6 2 3" xfId="28169" xr:uid="{00000000-0005-0000-0000-0000146E0000}"/>
    <cellStyle name="Normal 4 2 3 2 3 6 3" xfId="28170" xr:uid="{00000000-0005-0000-0000-0000156E0000}"/>
    <cellStyle name="Normal 4 2 3 2 3 6 4" xfId="28171" xr:uid="{00000000-0005-0000-0000-0000166E0000}"/>
    <cellStyle name="Normal 4 2 3 2 3 7" xfId="28172" xr:uid="{00000000-0005-0000-0000-0000176E0000}"/>
    <cellStyle name="Normal 4 2 3 2 3 7 2" xfId="28173" xr:uid="{00000000-0005-0000-0000-0000186E0000}"/>
    <cellStyle name="Normal 4 2 3 2 3 7 3" xfId="28174" xr:uid="{00000000-0005-0000-0000-0000196E0000}"/>
    <cellStyle name="Normal 4 2 3 2 3 8" xfId="28175" xr:uid="{00000000-0005-0000-0000-00001A6E0000}"/>
    <cellStyle name="Normal 4 2 3 2 3 8 2" xfId="28176" xr:uid="{00000000-0005-0000-0000-00001B6E0000}"/>
    <cellStyle name="Normal 4 2 3 2 3 8 3" xfId="28177" xr:uid="{00000000-0005-0000-0000-00001C6E0000}"/>
    <cellStyle name="Normal 4 2 3 2 3 9" xfId="28178" xr:uid="{00000000-0005-0000-0000-00001D6E0000}"/>
    <cellStyle name="Normal 4 2 3 2 4" xfId="28179" xr:uid="{00000000-0005-0000-0000-00001E6E0000}"/>
    <cellStyle name="Normal 4 2 3 2 4 10" xfId="28180" xr:uid="{00000000-0005-0000-0000-00001F6E0000}"/>
    <cellStyle name="Normal 4 2 3 2 4 2" xfId="28181" xr:uid="{00000000-0005-0000-0000-0000206E0000}"/>
    <cellStyle name="Normal 4 2 3 2 4 2 2" xfId="28182" xr:uid="{00000000-0005-0000-0000-0000216E0000}"/>
    <cellStyle name="Normal 4 2 3 2 4 2 2 2" xfId="28183" xr:uid="{00000000-0005-0000-0000-0000226E0000}"/>
    <cellStyle name="Normal 4 2 3 2 4 2 2 3" xfId="28184" xr:uid="{00000000-0005-0000-0000-0000236E0000}"/>
    <cellStyle name="Normal 4 2 3 2 4 2 3" xfId="28185" xr:uid="{00000000-0005-0000-0000-0000246E0000}"/>
    <cellStyle name="Normal 4 2 3 2 4 2 4" xfId="28186" xr:uid="{00000000-0005-0000-0000-0000256E0000}"/>
    <cellStyle name="Normal 4 2 3 2 4 3" xfId="28187" xr:uid="{00000000-0005-0000-0000-0000266E0000}"/>
    <cellStyle name="Normal 4 2 3 2 4 3 2" xfId="28188" xr:uid="{00000000-0005-0000-0000-0000276E0000}"/>
    <cellStyle name="Normal 4 2 3 2 4 3 2 2" xfId="28189" xr:uid="{00000000-0005-0000-0000-0000286E0000}"/>
    <cellStyle name="Normal 4 2 3 2 4 3 2 3" xfId="28190" xr:uid="{00000000-0005-0000-0000-0000296E0000}"/>
    <cellStyle name="Normal 4 2 3 2 4 3 3" xfId="28191" xr:uid="{00000000-0005-0000-0000-00002A6E0000}"/>
    <cellStyle name="Normal 4 2 3 2 4 3 4" xfId="28192" xr:uid="{00000000-0005-0000-0000-00002B6E0000}"/>
    <cellStyle name="Normal 4 2 3 2 4 4" xfId="28193" xr:uid="{00000000-0005-0000-0000-00002C6E0000}"/>
    <cellStyle name="Normal 4 2 3 2 4 4 2" xfId="28194" xr:uid="{00000000-0005-0000-0000-00002D6E0000}"/>
    <cellStyle name="Normal 4 2 3 2 4 4 2 2" xfId="28195" xr:uid="{00000000-0005-0000-0000-00002E6E0000}"/>
    <cellStyle name="Normal 4 2 3 2 4 4 2 3" xfId="28196" xr:uid="{00000000-0005-0000-0000-00002F6E0000}"/>
    <cellStyle name="Normal 4 2 3 2 4 4 3" xfId="28197" xr:uid="{00000000-0005-0000-0000-0000306E0000}"/>
    <cellStyle name="Normal 4 2 3 2 4 4 4" xfId="28198" xr:uid="{00000000-0005-0000-0000-0000316E0000}"/>
    <cellStyle name="Normal 4 2 3 2 4 5" xfId="28199" xr:uid="{00000000-0005-0000-0000-0000326E0000}"/>
    <cellStyle name="Normal 4 2 3 2 4 5 2" xfId="28200" xr:uid="{00000000-0005-0000-0000-0000336E0000}"/>
    <cellStyle name="Normal 4 2 3 2 4 5 2 2" xfId="28201" xr:uid="{00000000-0005-0000-0000-0000346E0000}"/>
    <cellStyle name="Normal 4 2 3 2 4 5 2 3" xfId="28202" xr:uid="{00000000-0005-0000-0000-0000356E0000}"/>
    <cellStyle name="Normal 4 2 3 2 4 5 3" xfId="28203" xr:uid="{00000000-0005-0000-0000-0000366E0000}"/>
    <cellStyle name="Normal 4 2 3 2 4 5 4" xfId="28204" xr:uid="{00000000-0005-0000-0000-0000376E0000}"/>
    <cellStyle name="Normal 4 2 3 2 4 6" xfId="28205" xr:uid="{00000000-0005-0000-0000-0000386E0000}"/>
    <cellStyle name="Normal 4 2 3 2 4 6 2" xfId="28206" xr:uid="{00000000-0005-0000-0000-0000396E0000}"/>
    <cellStyle name="Normal 4 2 3 2 4 6 3" xfId="28207" xr:uid="{00000000-0005-0000-0000-00003A6E0000}"/>
    <cellStyle name="Normal 4 2 3 2 4 7" xfId="28208" xr:uid="{00000000-0005-0000-0000-00003B6E0000}"/>
    <cellStyle name="Normal 4 2 3 2 4 7 2" xfId="28209" xr:uid="{00000000-0005-0000-0000-00003C6E0000}"/>
    <cellStyle name="Normal 4 2 3 2 4 7 3" xfId="28210" xr:uid="{00000000-0005-0000-0000-00003D6E0000}"/>
    <cellStyle name="Normal 4 2 3 2 4 8" xfId="28211" xr:uid="{00000000-0005-0000-0000-00003E6E0000}"/>
    <cellStyle name="Normal 4 2 3 2 4 9" xfId="28212" xr:uid="{00000000-0005-0000-0000-00003F6E0000}"/>
    <cellStyle name="Normal 4 2 3 2 5" xfId="28213" xr:uid="{00000000-0005-0000-0000-0000406E0000}"/>
    <cellStyle name="Normal 4 2 3 2 5 2" xfId="28214" xr:uid="{00000000-0005-0000-0000-0000416E0000}"/>
    <cellStyle name="Normal 4 2 3 2 5 2 2" xfId="28215" xr:uid="{00000000-0005-0000-0000-0000426E0000}"/>
    <cellStyle name="Normal 4 2 3 2 5 2 2 2" xfId="28216" xr:uid="{00000000-0005-0000-0000-0000436E0000}"/>
    <cellStyle name="Normal 4 2 3 2 5 2 2 3" xfId="28217" xr:uid="{00000000-0005-0000-0000-0000446E0000}"/>
    <cellStyle name="Normal 4 2 3 2 5 2 3" xfId="28218" xr:uid="{00000000-0005-0000-0000-0000456E0000}"/>
    <cellStyle name="Normal 4 2 3 2 5 2 4" xfId="28219" xr:uid="{00000000-0005-0000-0000-0000466E0000}"/>
    <cellStyle name="Normal 4 2 3 2 5 3" xfId="28220" xr:uid="{00000000-0005-0000-0000-0000476E0000}"/>
    <cellStyle name="Normal 4 2 3 2 5 3 2" xfId="28221" xr:uid="{00000000-0005-0000-0000-0000486E0000}"/>
    <cellStyle name="Normal 4 2 3 2 5 3 2 2" xfId="28222" xr:uid="{00000000-0005-0000-0000-0000496E0000}"/>
    <cellStyle name="Normal 4 2 3 2 5 3 2 3" xfId="28223" xr:uid="{00000000-0005-0000-0000-00004A6E0000}"/>
    <cellStyle name="Normal 4 2 3 2 5 3 3" xfId="28224" xr:uid="{00000000-0005-0000-0000-00004B6E0000}"/>
    <cellStyle name="Normal 4 2 3 2 5 3 4" xfId="28225" xr:uid="{00000000-0005-0000-0000-00004C6E0000}"/>
    <cellStyle name="Normal 4 2 3 2 5 4" xfId="28226" xr:uid="{00000000-0005-0000-0000-00004D6E0000}"/>
    <cellStyle name="Normal 4 2 3 2 5 4 2" xfId="28227" xr:uid="{00000000-0005-0000-0000-00004E6E0000}"/>
    <cellStyle name="Normal 4 2 3 2 5 4 2 2" xfId="28228" xr:uid="{00000000-0005-0000-0000-00004F6E0000}"/>
    <cellStyle name="Normal 4 2 3 2 5 4 2 3" xfId="28229" xr:uid="{00000000-0005-0000-0000-0000506E0000}"/>
    <cellStyle name="Normal 4 2 3 2 5 4 3" xfId="28230" xr:uid="{00000000-0005-0000-0000-0000516E0000}"/>
    <cellStyle name="Normal 4 2 3 2 5 4 4" xfId="28231" xr:uid="{00000000-0005-0000-0000-0000526E0000}"/>
    <cellStyle name="Normal 4 2 3 2 5 5" xfId="28232" xr:uid="{00000000-0005-0000-0000-0000536E0000}"/>
    <cellStyle name="Normal 4 2 3 2 5 5 2" xfId="28233" xr:uid="{00000000-0005-0000-0000-0000546E0000}"/>
    <cellStyle name="Normal 4 2 3 2 5 5 3" xfId="28234" xr:uid="{00000000-0005-0000-0000-0000556E0000}"/>
    <cellStyle name="Normal 4 2 3 2 5 6" xfId="28235" xr:uid="{00000000-0005-0000-0000-0000566E0000}"/>
    <cellStyle name="Normal 4 2 3 2 5 6 2" xfId="28236" xr:uid="{00000000-0005-0000-0000-0000576E0000}"/>
    <cellStyle name="Normal 4 2 3 2 5 6 3" xfId="28237" xr:uid="{00000000-0005-0000-0000-0000586E0000}"/>
    <cellStyle name="Normal 4 2 3 2 5 7" xfId="28238" xr:uid="{00000000-0005-0000-0000-0000596E0000}"/>
    <cellStyle name="Normal 4 2 3 2 5 8" xfId="28239" xr:uid="{00000000-0005-0000-0000-00005A6E0000}"/>
    <cellStyle name="Normal 4 2 3 2 5 9" xfId="28240" xr:uid="{00000000-0005-0000-0000-00005B6E0000}"/>
    <cellStyle name="Normal 4 2 3 2 6" xfId="28241" xr:uid="{00000000-0005-0000-0000-00005C6E0000}"/>
    <cellStyle name="Normal 4 2 3 2 6 2" xfId="28242" xr:uid="{00000000-0005-0000-0000-00005D6E0000}"/>
    <cellStyle name="Normal 4 2 3 2 6 2 2" xfId="28243" xr:uid="{00000000-0005-0000-0000-00005E6E0000}"/>
    <cellStyle name="Normal 4 2 3 2 6 2 3" xfId="28244" xr:uid="{00000000-0005-0000-0000-00005F6E0000}"/>
    <cellStyle name="Normal 4 2 3 2 6 3" xfId="28245" xr:uid="{00000000-0005-0000-0000-0000606E0000}"/>
    <cellStyle name="Normal 4 2 3 2 6 4" xfId="28246" xr:uid="{00000000-0005-0000-0000-0000616E0000}"/>
    <cellStyle name="Normal 4 2 3 2 7" xfId="28247" xr:uid="{00000000-0005-0000-0000-0000626E0000}"/>
    <cellStyle name="Normal 4 2 3 2 7 2" xfId="28248" xr:uid="{00000000-0005-0000-0000-0000636E0000}"/>
    <cellStyle name="Normal 4 2 3 2 7 2 2" xfId="28249" xr:uid="{00000000-0005-0000-0000-0000646E0000}"/>
    <cellStyle name="Normal 4 2 3 2 7 2 3" xfId="28250" xr:uid="{00000000-0005-0000-0000-0000656E0000}"/>
    <cellStyle name="Normal 4 2 3 2 7 3" xfId="28251" xr:uid="{00000000-0005-0000-0000-0000666E0000}"/>
    <cellStyle name="Normal 4 2 3 2 7 4" xfId="28252" xr:uid="{00000000-0005-0000-0000-0000676E0000}"/>
    <cellStyle name="Normal 4 2 3 2 8" xfId="28253" xr:uid="{00000000-0005-0000-0000-0000686E0000}"/>
    <cellStyle name="Normal 4 2 3 2 8 2" xfId="28254" xr:uid="{00000000-0005-0000-0000-0000696E0000}"/>
    <cellStyle name="Normal 4 2 3 2 8 2 2" xfId="28255" xr:uid="{00000000-0005-0000-0000-00006A6E0000}"/>
    <cellStyle name="Normal 4 2 3 2 8 2 3" xfId="28256" xr:uid="{00000000-0005-0000-0000-00006B6E0000}"/>
    <cellStyle name="Normal 4 2 3 2 8 3" xfId="28257" xr:uid="{00000000-0005-0000-0000-00006C6E0000}"/>
    <cellStyle name="Normal 4 2 3 2 8 4" xfId="28258" xr:uid="{00000000-0005-0000-0000-00006D6E0000}"/>
    <cellStyle name="Normal 4 2 3 2 9" xfId="28259" xr:uid="{00000000-0005-0000-0000-00006E6E0000}"/>
    <cellStyle name="Normal 4 2 3 2 9 2" xfId="28260" xr:uid="{00000000-0005-0000-0000-00006F6E0000}"/>
    <cellStyle name="Normal 4 2 3 2 9 3" xfId="28261" xr:uid="{00000000-0005-0000-0000-0000706E0000}"/>
    <cellStyle name="Normal 4 2 3 3" xfId="28262" xr:uid="{00000000-0005-0000-0000-0000716E0000}"/>
    <cellStyle name="Normal 4 2 3 3 10" xfId="28263" xr:uid="{00000000-0005-0000-0000-0000726E0000}"/>
    <cellStyle name="Normal 4 2 3 3 11" xfId="28264" xr:uid="{00000000-0005-0000-0000-0000736E0000}"/>
    <cellStyle name="Normal 4 2 3 3 2" xfId="28265" xr:uid="{00000000-0005-0000-0000-0000746E0000}"/>
    <cellStyle name="Normal 4 2 3 3 2 10" xfId="28266" xr:uid="{00000000-0005-0000-0000-0000756E0000}"/>
    <cellStyle name="Normal 4 2 3 3 2 2" xfId="28267" xr:uid="{00000000-0005-0000-0000-0000766E0000}"/>
    <cellStyle name="Normal 4 2 3 3 2 2 2" xfId="28268" xr:uid="{00000000-0005-0000-0000-0000776E0000}"/>
    <cellStyle name="Normal 4 2 3 3 2 2 2 2" xfId="28269" xr:uid="{00000000-0005-0000-0000-0000786E0000}"/>
    <cellStyle name="Normal 4 2 3 3 2 2 2 3" xfId="28270" xr:uid="{00000000-0005-0000-0000-0000796E0000}"/>
    <cellStyle name="Normal 4 2 3 3 2 2 3" xfId="28271" xr:uid="{00000000-0005-0000-0000-00007A6E0000}"/>
    <cellStyle name="Normal 4 2 3 3 2 2 4" xfId="28272" xr:uid="{00000000-0005-0000-0000-00007B6E0000}"/>
    <cellStyle name="Normal 4 2 3 3 2 3" xfId="28273" xr:uid="{00000000-0005-0000-0000-00007C6E0000}"/>
    <cellStyle name="Normal 4 2 3 3 2 3 2" xfId="28274" xr:uid="{00000000-0005-0000-0000-00007D6E0000}"/>
    <cellStyle name="Normal 4 2 3 3 2 3 2 2" xfId="28275" xr:uid="{00000000-0005-0000-0000-00007E6E0000}"/>
    <cellStyle name="Normal 4 2 3 3 2 3 2 3" xfId="28276" xr:uid="{00000000-0005-0000-0000-00007F6E0000}"/>
    <cellStyle name="Normal 4 2 3 3 2 3 3" xfId="28277" xr:uid="{00000000-0005-0000-0000-0000806E0000}"/>
    <cellStyle name="Normal 4 2 3 3 2 3 4" xfId="28278" xr:uid="{00000000-0005-0000-0000-0000816E0000}"/>
    <cellStyle name="Normal 4 2 3 3 2 4" xfId="28279" xr:uid="{00000000-0005-0000-0000-0000826E0000}"/>
    <cellStyle name="Normal 4 2 3 3 2 4 2" xfId="28280" xr:uid="{00000000-0005-0000-0000-0000836E0000}"/>
    <cellStyle name="Normal 4 2 3 3 2 4 2 2" xfId="28281" xr:uid="{00000000-0005-0000-0000-0000846E0000}"/>
    <cellStyle name="Normal 4 2 3 3 2 4 2 3" xfId="28282" xr:uid="{00000000-0005-0000-0000-0000856E0000}"/>
    <cellStyle name="Normal 4 2 3 3 2 4 3" xfId="28283" xr:uid="{00000000-0005-0000-0000-0000866E0000}"/>
    <cellStyle name="Normal 4 2 3 3 2 4 4" xfId="28284" xr:uid="{00000000-0005-0000-0000-0000876E0000}"/>
    <cellStyle name="Normal 4 2 3 3 2 5" xfId="28285" xr:uid="{00000000-0005-0000-0000-0000886E0000}"/>
    <cellStyle name="Normal 4 2 3 3 2 5 2" xfId="28286" xr:uid="{00000000-0005-0000-0000-0000896E0000}"/>
    <cellStyle name="Normal 4 2 3 3 2 5 2 2" xfId="28287" xr:uid="{00000000-0005-0000-0000-00008A6E0000}"/>
    <cellStyle name="Normal 4 2 3 3 2 5 2 3" xfId="28288" xr:uid="{00000000-0005-0000-0000-00008B6E0000}"/>
    <cellStyle name="Normal 4 2 3 3 2 5 3" xfId="28289" xr:uid="{00000000-0005-0000-0000-00008C6E0000}"/>
    <cellStyle name="Normal 4 2 3 3 2 5 4" xfId="28290" xr:uid="{00000000-0005-0000-0000-00008D6E0000}"/>
    <cellStyle name="Normal 4 2 3 3 2 6" xfId="28291" xr:uid="{00000000-0005-0000-0000-00008E6E0000}"/>
    <cellStyle name="Normal 4 2 3 3 2 6 2" xfId="28292" xr:uid="{00000000-0005-0000-0000-00008F6E0000}"/>
    <cellStyle name="Normal 4 2 3 3 2 6 3" xfId="28293" xr:uid="{00000000-0005-0000-0000-0000906E0000}"/>
    <cellStyle name="Normal 4 2 3 3 2 7" xfId="28294" xr:uid="{00000000-0005-0000-0000-0000916E0000}"/>
    <cellStyle name="Normal 4 2 3 3 2 7 2" xfId="28295" xr:uid="{00000000-0005-0000-0000-0000926E0000}"/>
    <cellStyle name="Normal 4 2 3 3 2 7 3" xfId="28296" xr:uid="{00000000-0005-0000-0000-0000936E0000}"/>
    <cellStyle name="Normal 4 2 3 3 2 8" xfId="28297" xr:uid="{00000000-0005-0000-0000-0000946E0000}"/>
    <cellStyle name="Normal 4 2 3 3 2 9" xfId="28298" xr:uid="{00000000-0005-0000-0000-0000956E0000}"/>
    <cellStyle name="Normal 4 2 3 3 3" xfId="28299" xr:uid="{00000000-0005-0000-0000-0000966E0000}"/>
    <cellStyle name="Normal 4 2 3 3 3 2" xfId="28300" xr:uid="{00000000-0005-0000-0000-0000976E0000}"/>
    <cellStyle name="Normal 4 2 3 3 3 2 2" xfId="28301" xr:uid="{00000000-0005-0000-0000-0000986E0000}"/>
    <cellStyle name="Normal 4 2 3 3 3 2 2 2" xfId="28302" xr:uid="{00000000-0005-0000-0000-0000996E0000}"/>
    <cellStyle name="Normal 4 2 3 3 3 2 2 3" xfId="28303" xr:uid="{00000000-0005-0000-0000-00009A6E0000}"/>
    <cellStyle name="Normal 4 2 3 3 3 2 3" xfId="28304" xr:uid="{00000000-0005-0000-0000-00009B6E0000}"/>
    <cellStyle name="Normal 4 2 3 3 3 2 4" xfId="28305" xr:uid="{00000000-0005-0000-0000-00009C6E0000}"/>
    <cellStyle name="Normal 4 2 3 3 3 3" xfId="28306" xr:uid="{00000000-0005-0000-0000-00009D6E0000}"/>
    <cellStyle name="Normal 4 2 3 3 3 3 2" xfId="28307" xr:uid="{00000000-0005-0000-0000-00009E6E0000}"/>
    <cellStyle name="Normal 4 2 3 3 3 3 2 2" xfId="28308" xr:uid="{00000000-0005-0000-0000-00009F6E0000}"/>
    <cellStyle name="Normal 4 2 3 3 3 3 2 3" xfId="28309" xr:uid="{00000000-0005-0000-0000-0000A06E0000}"/>
    <cellStyle name="Normal 4 2 3 3 3 3 3" xfId="28310" xr:uid="{00000000-0005-0000-0000-0000A16E0000}"/>
    <cellStyle name="Normal 4 2 3 3 3 3 4" xfId="28311" xr:uid="{00000000-0005-0000-0000-0000A26E0000}"/>
    <cellStyle name="Normal 4 2 3 3 3 4" xfId="28312" xr:uid="{00000000-0005-0000-0000-0000A36E0000}"/>
    <cellStyle name="Normal 4 2 3 3 3 4 2" xfId="28313" xr:uid="{00000000-0005-0000-0000-0000A46E0000}"/>
    <cellStyle name="Normal 4 2 3 3 3 4 2 2" xfId="28314" xr:uid="{00000000-0005-0000-0000-0000A56E0000}"/>
    <cellStyle name="Normal 4 2 3 3 3 4 2 3" xfId="28315" xr:uid="{00000000-0005-0000-0000-0000A66E0000}"/>
    <cellStyle name="Normal 4 2 3 3 3 4 3" xfId="28316" xr:uid="{00000000-0005-0000-0000-0000A76E0000}"/>
    <cellStyle name="Normal 4 2 3 3 3 4 4" xfId="28317" xr:uid="{00000000-0005-0000-0000-0000A86E0000}"/>
    <cellStyle name="Normal 4 2 3 3 3 5" xfId="28318" xr:uid="{00000000-0005-0000-0000-0000A96E0000}"/>
    <cellStyle name="Normal 4 2 3 3 3 5 2" xfId="28319" xr:uid="{00000000-0005-0000-0000-0000AA6E0000}"/>
    <cellStyle name="Normal 4 2 3 3 3 5 3" xfId="28320" xr:uid="{00000000-0005-0000-0000-0000AB6E0000}"/>
    <cellStyle name="Normal 4 2 3 3 3 6" xfId="28321" xr:uid="{00000000-0005-0000-0000-0000AC6E0000}"/>
    <cellStyle name="Normal 4 2 3 3 3 6 2" xfId="28322" xr:uid="{00000000-0005-0000-0000-0000AD6E0000}"/>
    <cellStyle name="Normal 4 2 3 3 3 6 3" xfId="28323" xr:uid="{00000000-0005-0000-0000-0000AE6E0000}"/>
    <cellStyle name="Normal 4 2 3 3 3 7" xfId="28324" xr:uid="{00000000-0005-0000-0000-0000AF6E0000}"/>
    <cellStyle name="Normal 4 2 3 3 3 8" xfId="28325" xr:uid="{00000000-0005-0000-0000-0000B06E0000}"/>
    <cellStyle name="Normal 4 2 3 3 3 9" xfId="28326" xr:uid="{00000000-0005-0000-0000-0000B16E0000}"/>
    <cellStyle name="Normal 4 2 3 3 4" xfId="28327" xr:uid="{00000000-0005-0000-0000-0000B26E0000}"/>
    <cellStyle name="Normal 4 2 3 3 4 2" xfId="28328" xr:uid="{00000000-0005-0000-0000-0000B36E0000}"/>
    <cellStyle name="Normal 4 2 3 3 4 2 2" xfId="28329" xr:uid="{00000000-0005-0000-0000-0000B46E0000}"/>
    <cellStyle name="Normal 4 2 3 3 4 2 3" xfId="28330" xr:uid="{00000000-0005-0000-0000-0000B56E0000}"/>
    <cellStyle name="Normal 4 2 3 3 4 3" xfId="28331" xr:uid="{00000000-0005-0000-0000-0000B66E0000}"/>
    <cellStyle name="Normal 4 2 3 3 4 4" xfId="28332" xr:uid="{00000000-0005-0000-0000-0000B76E0000}"/>
    <cellStyle name="Normal 4 2 3 3 5" xfId="28333" xr:uid="{00000000-0005-0000-0000-0000B86E0000}"/>
    <cellStyle name="Normal 4 2 3 3 5 2" xfId="28334" xr:uid="{00000000-0005-0000-0000-0000B96E0000}"/>
    <cellStyle name="Normal 4 2 3 3 5 2 2" xfId="28335" xr:uid="{00000000-0005-0000-0000-0000BA6E0000}"/>
    <cellStyle name="Normal 4 2 3 3 5 2 3" xfId="28336" xr:uid="{00000000-0005-0000-0000-0000BB6E0000}"/>
    <cellStyle name="Normal 4 2 3 3 5 3" xfId="28337" xr:uid="{00000000-0005-0000-0000-0000BC6E0000}"/>
    <cellStyle name="Normal 4 2 3 3 5 4" xfId="28338" xr:uid="{00000000-0005-0000-0000-0000BD6E0000}"/>
    <cellStyle name="Normal 4 2 3 3 6" xfId="28339" xr:uid="{00000000-0005-0000-0000-0000BE6E0000}"/>
    <cellStyle name="Normal 4 2 3 3 6 2" xfId="28340" xr:uid="{00000000-0005-0000-0000-0000BF6E0000}"/>
    <cellStyle name="Normal 4 2 3 3 6 2 2" xfId="28341" xr:uid="{00000000-0005-0000-0000-0000C06E0000}"/>
    <cellStyle name="Normal 4 2 3 3 6 2 3" xfId="28342" xr:uid="{00000000-0005-0000-0000-0000C16E0000}"/>
    <cellStyle name="Normal 4 2 3 3 6 3" xfId="28343" xr:uid="{00000000-0005-0000-0000-0000C26E0000}"/>
    <cellStyle name="Normal 4 2 3 3 6 4" xfId="28344" xr:uid="{00000000-0005-0000-0000-0000C36E0000}"/>
    <cellStyle name="Normal 4 2 3 3 7" xfId="28345" xr:uid="{00000000-0005-0000-0000-0000C46E0000}"/>
    <cellStyle name="Normal 4 2 3 3 7 2" xfId="28346" xr:uid="{00000000-0005-0000-0000-0000C56E0000}"/>
    <cellStyle name="Normal 4 2 3 3 7 3" xfId="28347" xr:uid="{00000000-0005-0000-0000-0000C66E0000}"/>
    <cellStyle name="Normal 4 2 3 3 8" xfId="28348" xr:uid="{00000000-0005-0000-0000-0000C76E0000}"/>
    <cellStyle name="Normal 4 2 3 3 8 2" xfId="28349" xr:uid="{00000000-0005-0000-0000-0000C86E0000}"/>
    <cellStyle name="Normal 4 2 3 3 8 3" xfId="28350" xr:uid="{00000000-0005-0000-0000-0000C96E0000}"/>
    <cellStyle name="Normal 4 2 3 3 9" xfId="28351" xr:uid="{00000000-0005-0000-0000-0000CA6E0000}"/>
    <cellStyle name="Normal 4 2 3 4" xfId="28352" xr:uid="{00000000-0005-0000-0000-0000CB6E0000}"/>
    <cellStyle name="Normal 4 2 3 4 10" xfId="28353" xr:uid="{00000000-0005-0000-0000-0000CC6E0000}"/>
    <cellStyle name="Normal 4 2 3 4 11" xfId="28354" xr:uid="{00000000-0005-0000-0000-0000CD6E0000}"/>
    <cellStyle name="Normal 4 2 3 4 2" xfId="28355" xr:uid="{00000000-0005-0000-0000-0000CE6E0000}"/>
    <cellStyle name="Normal 4 2 3 4 2 10" xfId="28356" xr:uid="{00000000-0005-0000-0000-0000CF6E0000}"/>
    <cellStyle name="Normal 4 2 3 4 2 2" xfId="28357" xr:uid="{00000000-0005-0000-0000-0000D06E0000}"/>
    <cellStyle name="Normal 4 2 3 4 2 2 2" xfId="28358" xr:uid="{00000000-0005-0000-0000-0000D16E0000}"/>
    <cellStyle name="Normal 4 2 3 4 2 2 2 2" xfId="28359" xr:uid="{00000000-0005-0000-0000-0000D26E0000}"/>
    <cellStyle name="Normal 4 2 3 4 2 2 2 3" xfId="28360" xr:uid="{00000000-0005-0000-0000-0000D36E0000}"/>
    <cellStyle name="Normal 4 2 3 4 2 2 3" xfId="28361" xr:uid="{00000000-0005-0000-0000-0000D46E0000}"/>
    <cellStyle name="Normal 4 2 3 4 2 2 4" xfId="28362" xr:uid="{00000000-0005-0000-0000-0000D56E0000}"/>
    <cellStyle name="Normal 4 2 3 4 2 3" xfId="28363" xr:uid="{00000000-0005-0000-0000-0000D66E0000}"/>
    <cellStyle name="Normal 4 2 3 4 2 3 2" xfId="28364" xr:uid="{00000000-0005-0000-0000-0000D76E0000}"/>
    <cellStyle name="Normal 4 2 3 4 2 3 2 2" xfId="28365" xr:uid="{00000000-0005-0000-0000-0000D86E0000}"/>
    <cellStyle name="Normal 4 2 3 4 2 3 2 3" xfId="28366" xr:uid="{00000000-0005-0000-0000-0000D96E0000}"/>
    <cellStyle name="Normal 4 2 3 4 2 3 3" xfId="28367" xr:uid="{00000000-0005-0000-0000-0000DA6E0000}"/>
    <cellStyle name="Normal 4 2 3 4 2 3 4" xfId="28368" xr:uid="{00000000-0005-0000-0000-0000DB6E0000}"/>
    <cellStyle name="Normal 4 2 3 4 2 4" xfId="28369" xr:uid="{00000000-0005-0000-0000-0000DC6E0000}"/>
    <cellStyle name="Normal 4 2 3 4 2 4 2" xfId="28370" xr:uid="{00000000-0005-0000-0000-0000DD6E0000}"/>
    <cellStyle name="Normal 4 2 3 4 2 4 2 2" xfId="28371" xr:uid="{00000000-0005-0000-0000-0000DE6E0000}"/>
    <cellStyle name="Normal 4 2 3 4 2 4 2 3" xfId="28372" xr:uid="{00000000-0005-0000-0000-0000DF6E0000}"/>
    <cellStyle name="Normal 4 2 3 4 2 4 3" xfId="28373" xr:uid="{00000000-0005-0000-0000-0000E06E0000}"/>
    <cellStyle name="Normal 4 2 3 4 2 4 4" xfId="28374" xr:uid="{00000000-0005-0000-0000-0000E16E0000}"/>
    <cellStyle name="Normal 4 2 3 4 2 5" xfId="28375" xr:uid="{00000000-0005-0000-0000-0000E26E0000}"/>
    <cellStyle name="Normal 4 2 3 4 2 5 2" xfId="28376" xr:uid="{00000000-0005-0000-0000-0000E36E0000}"/>
    <cellStyle name="Normal 4 2 3 4 2 5 2 2" xfId="28377" xr:uid="{00000000-0005-0000-0000-0000E46E0000}"/>
    <cellStyle name="Normal 4 2 3 4 2 5 2 3" xfId="28378" xr:uid="{00000000-0005-0000-0000-0000E56E0000}"/>
    <cellStyle name="Normal 4 2 3 4 2 5 3" xfId="28379" xr:uid="{00000000-0005-0000-0000-0000E66E0000}"/>
    <cellStyle name="Normal 4 2 3 4 2 5 4" xfId="28380" xr:uid="{00000000-0005-0000-0000-0000E76E0000}"/>
    <cellStyle name="Normal 4 2 3 4 2 6" xfId="28381" xr:uid="{00000000-0005-0000-0000-0000E86E0000}"/>
    <cellStyle name="Normal 4 2 3 4 2 6 2" xfId="28382" xr:uid="{00000000-0005-0000-0000-0000E96E0000}"/>
    <cellStyle name="Normal 4 2 3 4 2 6 3" xfId="28383" xr:uid="{00000000-0005-0000-0000-0000EA6E0000}"/>
    <cellStyle name="Normal 4 2 3 4 2 7" xfId="28384" xr:uid="{00000000-0005-0000-0000-0000EB6E0000}"/>
    <cellStyle name="Normal 4 2 3 4 2 7 2" xfId="28385" xr:uid="{00000000-0005-0000-0000-0000EC6E0000}"/>
    <cellStyle name="Normal 4 2 3 4 2 7 3" xfId="28386" xr:uid="{00000000-0005-0000-0000-0000ED6E0000}"/>
    <cellStyle name="Normal 4 2 3 4 2 8" xfId="28387" xr:uid="{00000000-0005-0000-0000-0000EE6E0000}"/>
    <cellStyle name="Normal 4 2 3 4 2 9" xfId="28388" xr:uid="{00000000-0005-0000-0000-0000EF6E0000}"/>
    <cellStyle name="Normal 4 2 3 4 3" xfId="28389" xr:uid="{00000000-0005-0000-0000-0000F06E0000}"/>
    <cellStyle name="Normal 4 2 3 4 3 2" xfId="28390" xr:uid="{00000000-0005-0000-0000-0000F16E0000}"/>
    <cellStyle name="Normal 4 2 3 4 3 2 2" xfId="28391" xr:uid="{00000000-0005-0000-0000-0000F26E0000}"/>
    <cellStyle name="Normal 4 2 3 4 3 2 2 2" xfId="28392" xr:uid="{00000000-0005-0000-0000-0000F36E0000}"/>
    <cellStyle name="Normal 4 2 3 4 3 2 2 3" xfId="28393" xr:uid="{00000000-0005-0000-0000-0000F46E0000}"/>
    <cellStyle name="Normal 4 2 3 4 3 2 3" xfId="28394" xr:uid="{00000000-0005-0000-0000-0000F56E0000}"/>
    <cellStyle name="Normal 4 2 3 4 3 2 4" xfId="28395" xr:uid="{00000000-0005-0000-0000-0000F66E0000}"/>
    <cellStyle name="Normal 4 2 3 4 3 3" xfId="28396" xr:uid="{00000000-0005-0000-0000-0000F76E0000}"/>
    <cellStyle name="Normal 4 2 3 4 3 3 2" xfId="28397" xr:uid="{00000000-0005-0000-0000-0000F86E0000}"/>
    <cellStyle name="Normal 4 2 3 4 3 3 2 2" xfId="28398" xr:uid="{00000000-0005-0000-0000-0000F96E0000}"/>
    <cellStyle name="Normal 4 2 3 4 3 3 2 3" xfId="28399" xr:uid="{00000000-0005-0000-0000-0000FA6E0000}"/>
    <cellStyle name="Normal 4 2 3 4 3 3 3" xfId="28400" xr:uid="{00000000-0005-0000-0000-0000FB6E0000}"/>
    <cellStyle name="Normal 4 2 3 4 3 3 4" xfId="28401" xr:uid="{00000000-0005-0000-0000-0000FC6E0000}"/>
    <cellStyle name="Normal 4 2 3 4 3 4" xfId="28402" xr:uid="{00000000-0005-0000-0000-0000FD6E0000}"/>
    <cellStyle name="Normal 4 2 3 4 3 4 2" xfId="28403" xr:uid="{00000000-0005-0000-0000-0000FE6E0000}"/>
    <cellStyle name="Normal 4 2 3 4 3 4 2 2" xfId="28404" xr:uid="{00000000-0005-0000-0000-0000FF6E0000}"/>
    <cellStyle name="Normal 4 2 3 4 3 4 2 3" xfId="28405" xr:uid="{00000000-0005-0000-0000-0000006F0000}"/>
    <cellStyle name="Normal 4 2 3 4 3 4 3" xfId="28406" xr:uid="{00000000-0005-0000-0000-0000016F0000}"/>
    <cellStyle name="Normal 4 2 3 4 3 4 4" xfId="28407" xr:uid="{00000000-0005-0000-0000-0000026F0000}"/>
    <cellStyle name="Normal 4 2 3 4 3 5" xfId="28408" xr:uid="{00000000-0005-0000-0000-0000036F0000}"/>
    <cellStyle name="Normal 4 2 3 4 3 5 2" xfId="28409" xr:uid="{00000000-0005-0000-0000-0000046F0000}"/>
    <cellStyle name="Normal 4 2 3 4 3 5 3" xfId="28410" xr:uid="{00000000-0005-0000-0000-0000056F0000}"/>
    <cellStyle name="Normal 4 2 3 4 3 6" xfId="28411" xr:uid="{00000000-0005-0000-0000-0000066F0000}"/>
    <cellStyle name="Normal 4 2 3 4 3 6 2" xfId="28412" xr:uid="{00000000-0005-0000-0000-0000076F0000}"/>
    <cellStyle name="Normal 4 2 3 4 3 6 3" xfId="28413" xr:uid="{00000000-0005-0000-0000-0000086F0000}"/>
    <cellStyle name="Normal 4 2 3 4 3 7" xfId="28414" xr:uid="{00000000-0005-0000-0000-0000096F0000}"/>
    <cellStyle name="Normal 4 2 3 4 3 8" xfId="28415" xr:uid="{00000000-0005-0000-0000-00000A6F0000}"/>
    <cellStyle name="Normal 4 2 3 4 3 9" xfId="28416" xr:uid="{00000000-0005-0000-0000-00000B6F0000}"/>
    <cellStyle name="Normal 4 2 3 4 4" xfId="28417" xr:uid="{00000000-0005-0000-0000-00000C6F0000}"/>
    <cellStyle name="Normal 4 2 3 4 4 2" xfId="28418" xr:uid="{00000000-0005-0000-0000-00000D6F0000}"/>
    <cellStyle name="Normal 4 2 3 4 4 2 2" xfId="28419" xr:uid="{00000000-0005-0000-0000-00000E6F0000}"/>
    <cellStyle name="Normal 4 2 3 4 4 2 3" xfId="28420" xr:uid="{00000000-0005-0000-0000-00000F6F0000}"/>
    <cellStyle name="Normal 4 2 3 4 4 3" xfId="28421" xr:uid="{00000000-0005-0000-0000-0000106F0000}"/>
    <cellStyle name="Normal 4 2 3 4 4 4" xfId="28422" xr:uid="{00000000-0005-0000-0000-0000116F0000}"/>
    <cellStyle name="Normal 4 2 3 4 5" xfId="28423" xr:uid="{00000000-0005-0000-0000-0000126F0000}"/>
    <cellStyle name="Normal 4 2 3 4 5 2" xfId="28424" xr:uid="{00000000-0005-0000-0000-0000136F0000}"/>
    <cellStyle name="Normal 4 2 3 4 5 2 2" xfId="28425" xr:uid="{00000000-0005-0000-0000-0000146F0000}"/>
    <cellStyle name="Normal 4 2 3 4 5 2 3" xfId="28426" xr:uid="{00000000-0005-0000-0000-0000156F0000}"/>
    <cellStyle name="Normal 4 2 3 4 5 3" xfId="28427" xr:uid="{00000000-0005-0000-0000-0000166F0000}"/>
    <cellStyle name="Normal 4 2 3 4 5 4" xfId="28428" xr:uid="{00000000-0005-0000-0000-0000176F0000}"/>
    <cellStyle name="Normal 4 2 3 4 6" xfId="28429" xr:uid="{00000000-0005-0000-0000-0000186F0000}"/>
    <cellStyle name="Normal 4 2 3 4 6 2" xfId="28430" xr:uid="{00000000-0005-0000-0000-0000196F0000}"/>
    <cellStyle name="Normal 4 2 3 4 6 2 2" xfId="28431" xr:uid="{00000000-0005-0000-0000-00001A6F0000}"/>
    <cellStyle name="Normal 4 2 3 4 6 2 3" xfId="28432" xr:uid="{00000000-0005-0000-0000-00001B6F0000}"/>
    <cellStyle name="Normal 4 2 3 4 6 3" xfId="28433" xr:uid="{00000000-0005-0000-0000-00001C6F0000}"/>
    <cellStyle name="Normal 4 2 3 4 6 4" xfId="28434" xr:uid="{00000000-0005-0000-0000-00001D6F0000}"/>
    <cellStyle name="Normal 4 2 3 4 7" xfId="28435" xr:uid="{00000000-0005-0000-0000-00001E6F0000}"/>
    <cellStyle name="Normal 4 2 3 4 7 2" xfId="28436" xr:uid="{00000000-0005-0000-0000-00001F6F0000}"/>
    <cellStyle name="Normal 4 2 3 4 7 3" xfId="28437" xr:uid="{00000000-0005-0000-0000-0000206F0000}"/>
    <cellStyle name="Normal 4 2 3 4 8" xfId="28438" xr:uid="{00000000-0005-0000-0000-0000216F0000}"/>
    <cellStyle name="Normal 4 2 3 4 8 2" xfId="28439" xr:uid="{00000000-0005-0000-0000-0000226F0000}"/>
    <cellStyle name="Normal 4 2 3 4 8 3" xfId="28440" xr:uid="{00000000-0005-0000-0000-0000236F0000}"/>
    <cellStyle name="Normal 4 2 3 4 9" xfId="28441" xr:uid="{00000000-0005-0000-0000-0000246F0000}"/>
    <cellStyle name="Normal 4 2 3 5" xfId="28442" xr:uid="{00000000-0005-0000-0000-0000256F0000}"/>
    <cellStyle name="Normal 4 2 3 5 10" xfId="28443" xr:uid="{00000000-0005-0000-0000-0000266F0000}"/>
    <cellStyle name="Normal 4 2 3 5 2" xfId="28444" xr:uid="{00000000-0005-0000-0000-0000276F0000}"/>
    <cellStyle name="Normal 4 2 3 5 2 2" xfId="28445" xr:uid="{00000000-0005-0000-0000-0000286F0000}"/>
    <cellStyle name="Normal 4 2 3 5 2 2 2" xfId="28446" xr:uid="{00000000-0005-0000-0000-0000296F0000}"/>
    <cellStyle name="Normal 4 2 3 5 2 2 3" xfId="28447" xr:uid="{00000000-0005-0000-0000-00002A6F0000}"/>
    <cellStyle name="Normal 4 2 3 5 2 3" xfId="28448" xr:uid="{00000000-0005-0000-0000-00002B6F0000}"/>
    <cellStyle name="Normal 4 2 3 5 2 4" xfId="28449" xr:uid="{00000000-0005-0000-0000-00002C6F0000}"/>
    <cellStyle name="Normal 4 2 3 5 3" xfId="28450" xr:uid="{00000000-0005-0000-0000-00002D6F0000}"/>
    <cellStyle name="Normal 4 2 3 5 3 2" xfId="28451" xr:uid="{00000000-0005-0000-0000-00002E6F0000}"/>
    <cellStyle name="Normal 4 2 3 5 3 2 2" xfId="28452" xr:uid="{00000000-0005-0000-0000-00002F6F0000}"/>
    <cellStyle name="Normal 4 2 3 5 3 2 3" xfId="28453" xr:uid="{00000000-0005-0000-0000-0000306F0000}"/>
    <cellStyle name="Normal 4 2 3 5 3 3" xfId="28454" xr:uid="{00000000-0005-0000-0000-0000316F0000}"/>
    <cellStyle name="Normal 4 2 3 5 3 4" xfId="28455" xr:uid="{00000000-0005-0000-0000-0000326F0000}"/>
    <cellStyle name="Normal 4 2 3 5 4" xfId="28456" xr:uid="{00000000-0005-0000-0000-0000336F0000}"/>
    <cellStyle name="Normal 4 2 3 5 4 2" xfId="28457" xr:uid="{00000000-0005-0000-0000-0000346F0000}"/>
    <cellStyle name="Normal 4 2 3 5 4 2 2" xfId="28458" xr:uid="{00000000-0005-0000-0000-0000356F0000}"/>
    <cellStyle name="Normal 4 2 3 5 4 2 3" xfId="28459" xr:uid="{00000000-0005-0000-0000-0000366F0000}"/>
    <cellStyle name="Normal 4 2 3 5 4 3" xfId="28460" xr:uid="{00000000-0005-0000-0000-0000376F0000}"/>
    <cellStyle name="Normal 4 2 3 5 4 4" xfId="28461" xr:uid="{00000000-0005-0000-0000-0000386F0000}"/>
    <cellStyle name="Normal 4 2 3 5 5" xfId="28462" xr:uid="{00000000-0005-0000-0000-0000396F0000}"/>
    <cellStyle name="Normal 4 2 3 5 5 2" xfId="28463" xr:uid="{00000000-0005-0000-0000-00003A6F0000}"/>
    <cellStyle name="Normal 4 2 3 5 5 2 2" xfId="28464" xr:uid="{00000000-0005-0000-0000-00003B6F0000}"/>
    <cellStyle name="Normal 4 2 3 5 5 2 3" xfId="28465" xr:uid="{00000000-0005-0000-0000-00003C6F0000}"/>
    <cellStyle name="Normal 4 2 3 5 5 3" xfId="28466" xr:uid="{00000000-0005-0000-0000-00003D6F0000}"/>
    <cellStyle name="Normal 4 2 3 5 5 4" xfId="28467" xr:uid="{00000000-0005-0000-0000-00003E6F0000}"/>
    <cellStyle name="Normal 4 2 3 5 6" xfId="28468" xr:uid="{00000000-0005-0000-0000-00003F6F0000}"/>
    <cellStyle name="Normal 4 2 3 5 6 2" xfId="28469" xr:uid="{00000000-0005-0000-0000-0000406F0000}"/>
    <cellStyle name="Normal 4 2 3 5 6 3" xfId="28470" xr:uid="{00000000-0005-0000-0000-0000416F0000}"/>
    <cellStyle name="Normal 4 2 3 5 7" xfId="28471" xr:uid="{00000000-0005-0000-0000-0000426F0000}"/>
    <cellStyle name="Normal 4 2 3 5 7 2" xfId="28472" xr:uid="{00000000-0005-0000-0000-0000436F0000}"/>
    <cellStyle name="Normal 4 2 3 5 7 3" xfId="28473" xr:uid="{00000000-0005-0000-0000-0000446F0000}"/>
    <cellStyle name="Normal 4 2 3 5 8" xfId="28474" xr:uid="{00000000-0005-0000-0000-0000456F0000}"/>
    <cellStyle name="Normal 4 2 3 5 9" xfId="28475" xr:uid="{00000000-0005-0000-0000-0000466F0000}"/>
    <cellStyle name="Normal 4 2 3 6" xfId="28476" xr:uid="{00000000-0005-0000-0000-0000476F0000}"/>
    <cellStyle name="Normal 4 2 3 6 2" xfId="28477" xr:uid="{00000000-0005-0000-0000-0000486F0000}"/>
    <cellStyle name="Normal 4 2 3 6 2 2" xfId="28478" xr:uid="{00000000-0005-0000-0000-0000496F0000}"/>
    <cellStyle name="Normal 4 2 3 6 2 2 2" xfId="28479" xr:uid="{00000000-0005-0000-0000-00004A6F0000}"/>
    <cellStyle name="Normal 4 2 3 6 2 2 3" xfId="28480" xr:uid="{00000000-0005-0000-0000-00004B6F0000}"/>
    <cellStyle name="Normal 4 2 3 6 2 3" xfId="28481" xr:uid="{00000000-0005-0000-0000-00004C6F0000}"/>
    <cellStyle name="Normal 4 2 3 6 2 4" xfId="28482" xr:uid="{00000000-0005-0000-0000-00004D6F0000}"/>
    <cellStyle name="Normal 4 2 3 6 3" xfId="28483" xr:uid="{00000000-0005-0000-0000-00004E6F0000}"/>
    <cellStyle name="Normal 4 2 3 6 3 2" xfId="28484" xr:uid="{00000000-0005-0000-0000-00004F6F0000}"/>
    <cellStyle name="Normal 4 2 3 6 3 2 2" xfId="28485" xr:uid="{00000000-0005-0000-0000-0000506F0000}"/>
    <cellStyle name="Normal 4 2 3 6 3 2 3" xfId="28486" xr:uid="{00000000-0005-0000-0000-0000516F0000}"/>
    <cellStyle name="Normal 4 2 3 6 3 3" xfId="28487" xr:uid="{00000000-0005-0000-0000-0000526F0000}"/>
    <cellStyle name="Normal 4 2 3 6 3 4" xfId="28488" xr:uid="{00000000-0005-0000-0000-0000536F0000}"/>
    <cellStyle name="Normal 4 2 3 6 4" xfId="28489" xr:uid="{00000000-0005-0000-0000-0000546F0000}"/>
    <cellStyle name="Normal 4 2 3 6 4 2" xfId="28490" xr:uid="{00000000-0005-0000-0000-0000556F0000}"/>
    <cellStyle name="Normal 4 2 3 6 4 2 2" xfId="28491" xr:uid="{00000000-0005-0000-0000-0000566F0000}"/>
    <cellStyle name="Normal 4 2 3 6 4 2 3" xfId="28492" xr:uid="{00000000-0005-0000-0000-0000576F0000}"/>
    <cellStyle name="Normal 4 2 3 6 4 3" xfId="28493" xr:uid="{00000000-0005-0000-0000-0000586F0000}"/>
    <cellStyle name="Normal 4 2 3 6 4 4" xfId="28494" xr:uid="{00000000-0005-0000-0000-0000596F0000}"/>
    <cellStyle name="Normal 4 2 3 6 5" xfId="28495" xr:uid="{00000000-0005-0000-0000-00005A6F0000}"/>
    <cellStyle name="Normal 4 2 3 6 5 2" xfId="28496" xr:uid="{00000000-0005-0000-0000-00005B6F0000}"/>
    <cellStyle name="Normal 4 2 3 6 5 3" xfId="28497" xr:uid="{00000000-0005-0000-0000-00005C6F0000}"/>
    <cellStyle name="Normal 4 2 3 6 6" xfId="28498" xr:uid="{00000000-0005-0000-0000-00005D6F0000}"/>
    <cellStyle name="Normal 4 2 3 6 6 2" xfId="28499" xr:uid="{00000000-0005-0000-0000-00005E6F0000}"/>
    <cellStyle name="Normal 4 2 3 6 6 3" xfId="28500" xr:uid="{00000000-0005-0000-0000-00005F6F0000}"/>
    <cellStyle name="Normal 4 2 3 6 7" xfId="28501" xr:uid="{00000000-0005-0000-0000-0000606F0000}"/>
    <cellStyle name="Normal 4 2 3 6 8" xfId="28502" xr:uid="{00000000-0005-0000-0000-0000616F0000}"/>
    <cellStyle name="Normal 4 2 3 6 9" xfId="28503" xr:uid="{00000000-0005-0000-0000-0000626F0000}"/>
    <cellStyle name="Normal 4 2 3 7" xfId="28504" xr:uid="{00000000-0005-0000-0000-0000636F0000}"/>
    <cellStyle name="Normal 4 2 3 7 2" xfId="28505" xr:uid="{00000000-0005-0000-0000-0000646F0000}"/>
    <cellStyle name="Normal 4 2 3 7 2 2" xfId="28506" xr:uid="{00000000-0005-0000-0000-0000656F0000}"/>
    <cellStyle name="Normal 4 2 3 7 2 3" xfId="28507" xr:uid="{00000000-0005-0000-0000-0000666F0000}"/>
    <cellStyle name="Normal 4 2 3 7 3" xfId="28508" xr:uid="{00000000-0005-0000-0000-0000676F0000}"/>
    <cellStyle name="Normal 4 2 3 7 4" xfId="28509" xr:uid="{00000000-0005-0000-0000-0000686F0000}"/>
    <cellStyle name="Normal 4 2 3 8" xfId="28510" xr:uid="{00000000-0005-0000-0000-0000696F0000}"/>
    <cellStyle name="Normal 4 2 3 8 2" xfId="28511" xr:uid="{00000000-0005-0000-0000-00006A6F0000}"/>
    <cellStyle name="Normal 4 2 3 8 2 2" xfId="28512" xr:uid="{00000000-0005-0000-0000-00006B6F0000}"/>
    <cellStyle name="Normal 4 2 3 8 2 3" xfId="28513" xr:uid="{00000000-0005-0000-0000-00006C6F0000}"/>
    <cellStyle name="Normal 4 2 3 8 3" xfId="28514" xr:uid="{00000000-0005-0000-0000-00006D6F0000}"/>
    <cellStyle name="Normal 4 2 3 8 4" xfId="28515" xr:uid="{00000000-0005-0000-0000-00006E6F0000}"/>
    <cellStyle name="Normal 4 2 3 9" xfId="28516" xr:uid="{00000000-0005-0000-0000-00006F6F0000}"/>
    <cellStyle name="Normal 4 2 3 9 2" xfId="28517" xr:uid="{00000000-0005-0000-0000-0000706F0000}"/>
    <cellStyle name="Normal 4 2 3 9 2 2" xfId="28518" xr:uid="{00000000-0005-0000-0000-0000716F0000}"/>
    <cellStyle name="Normal 4 2 3 9 2 3" xfId="28519" xr:uid="{00000000-0005-0000-0000-0000726F0000}"/>
    <cellStyle name="Normal 4 2 3 9 3" xfId="28520" xr:uid="{00000000-0005-0000-0000-0000736F0000}"/>
    <cellStyle name="Normal 4 2 3 9 4" xfId="28521" xr:uid="{00000000-0005-0000-0000-0000746F0000}"/>
    <cellStyle name="Normal 4 2 4" xfId="28522" xr:uid="{00000000-0005-0000-0000-0000756F0000}"/>
    <cellStyle name="Normal 4 2 4 10" xfId="28523" xr:uid="{00000000-0005-0000-0000-0000766F0000}"/>
    <cellStyle name="Normal 4 2 4 10 2" xfId="28524" xr:uid="{00000000-0005-0000-0000-0000776F0000}"/>
    <cellStyle name="Normal 4 2 4 10 3" xfId="28525" xr:uid="{00000000-0005-0000-0000-0000786F0000}"/>
    <cellStyle name="Normal 4 2 4 11" xfId="28526" xr:uid="{00000000-0005-0000-0000-0000796F0000}"/>
    <cellStyle name="Normal 4 2 4 12" xfId="28527" xr:uid="{00000000-0005-0000-0000-00007A6F0000}"/>
    <cellStyle name="Normal 4 2 4 13" xfId="28528" xr:uid="{00000000-0005-0000-0000-00007B6F0000}"/>
    <cellStyle name="Normal 4 2 4 14" xfId="28529" xr:uid="{00000000-0005-0000-0000-00007C6F0000}"/>
    <cellStyle name="Normal 4 2 4 2" xfId="28530" xr:uid="{00000000-0005-0000-0000-00007D6F0000}"/>
    <cellStyle name="Normal 4 2 4 2 10" xfId="28531" xr:uid="{00000000-0005-0000-0000-00007E6F0000}"/>
    <cellStyle name="Normal 4 2 4 2 11" xfId="28532" xr:uid="{00000000-0005-0000-0000-00007F6F0000}"/>
    <cellStyle name="Normal 4 2 4 2 2" xfId="28533" xr:uid="{00000000-0005-0000-0000-0000806F0000}"/>
    <cellStyle name="Normal 4 2 4 2 2 10" xfId="28534" xr:uid="{00000000-0005-0000-0000-0000816F0000}"/>
    <cellStyle name="Normal 4 2 4 2 2 2" xfId="28535" xr:uid="{00000000-0005-0000-0000-0000826F0000}"/>
    <cellStyle name="Normal 4 2 4 2 2 2 2" xfId="28536" xr:uid="{00000000-0005-0000-0000-0000836F0000}"/>
    <cellStyle name="Normal 4 2 4 2 2 2 2 2" xfId="28537" xr:uid="{00000000-0005-0000-0000-0000846F0000}"/>
    <cellStyle name="Normal 4 2 4 2 2 2 2 3" xfId="28538" xr:uid="{00000000-0005-0000-0000-0000856F0000}"/>
    <cellStyle name="Normal 4 2 4 2 2 2 3" xfId="28539" xr:uid="{00000000-0005-0000-0000-0000866F0000}"/>
    <cellStyle name="Normal 4 2 4 2 2 2 4" xfId="28540" xr:uid="{00000000-0005-0000-0000-0000876F0000}"/>
    <cellStyle name="Normal 4 2 4 2 2 3" xfId="28541" xr:uid="{00000000-0005-0000-0000-0000886F0000}"/>
    <cellStyle name="Normal 4 2 4 2 2 3 2" xfId="28542" xr:uid="{00000000-0005-0000-0000-0000896F0000}"/>
    <cellStyle name="Normal 4 2 4 2 2 3 2 2" xfId="28543" xr:uid="{00000000-0005-0000-0000-00008A6F0000}"/>
    <cellStyle name="Normal 4 2 4 2 2 3 2 3" xfId="28544" xr:uid="{00000000-0005-0000-0000-00008B6F0000}"/>
    <cellStyle name="Normal 4 2 4 2 2 3 3" xfId="28545" xr:uid="{00000000-0005-0000-0000-00008C6F0000}"/>
    <cellStyle name="Normal 4 2 4 2 2 3 4" xfId="28546" xr:uid="{00000000-0005-0000-0000-00008D6F0000}"/>
    <cellStyle name="Normal 4 2 4 2 2 4" xfId="28547" xr:uid="{00000000-0005-0000-0000-00008E6F0000}"/>
    <cellStyle name="Normal 4 2 4 2 2 4 2" xfId="28548" xr:uid="{00000000-0005-0000-0000-00008F6F0000}"/>
    <cellStyle name="Normal 4 2 4 2 2 4 2 2" xfId="28549" xr:uid="{00000000-0005-0000-0000-0000906F0000}"/>
    <cellStyle name="Normal 4 2 4 2 2 4 2 3" xfId="28550" xr:uid="{00000000-0005-0000-0000-0000916F0000}"/>
    <cellStyle name="Normal 4 2 4 2 2 4 3" xfId="28551" xr:uid="{00000000-0005-0000-0000-0000926F0000}"/>
    <cellStyle name="Normal 4 2 4 2 2 4 4" xfId="28552" xr:uid="{00000000-0005-0000-0000-0000936F0000}"/>
    <cellStyle name="Normal 4 2 4 2 2 5" xfId="28553" xr:uid="{00000000-0005-0000-0000-0000946F0000}"/>
    <cellStyle name="Normal 4 2 4 2 2 5 2" xfId="28554" xr:uid="{00000000-0005-0000-0000-0000956F0000}"/>
    <cellStyle name="Normal 4 2 4 2 2 5 2 2" xfId="28555" xr:uid="{00000000-0005-0000-0000-0000966F0000}"/>
    <cellStyle name="Normal 4 2 4 2 2 5 2 3" xfId="28556" xr:uid="{00000000-0005-0000-0000-0000976F0000}"/>
    <cellStyle name="Normal 4 2 4 2 2 5 3" xfId="28557" xr:uid="{00000000-0005-0000-0000-0000986F0000}"/>
    <cellStyle name="Normal 4 2 4 2 2 5 4" xfId="28558" xr:uid="{00000000-0005-0000-0000-0000996F0000}"/>
    <cellStyle name="Normal 4 2 4 2 2 6" xfId="28559" xr:uid="{00000000-0005-0000-0000-00009A6F0000}"/>
    <cellStyle name="Normal 4 2 4 2 2 6 2" xfId="28560" xr:uid="{00000000-0005-0000-0000-00009B6F0000}"/>
    <cellStyle name="Normal 4 2 4 2 2 6 3" xfId="28561" xr:uid="{00000000-0005-0000-0000-00009C6F0000}"/>
    <cellStyle name="Normal 4 2 4 2 2 7" xfId="28562" xr:uid="{00000000-0005-0000-0000-00009D6F0000}"/>
    <cellStyle name="Normal 4 2 4 2 2 7 2" xfId="28563" xr:uid="{00000000-0005-0000-0000-00009E6F0000}"/>
    <cellStyle name="Normal 4 2 4 2 2 7 3" xfId="28564" xr:uid="{00000000-0005-0000-0000-00009F6F0000}"/>
    <cellStyle name="Normal 4 2 4 2 2 8" xfId="28565" xr:uid="{00000000-0005-0000-0000-0000A06F0000}"/>
    <cellStyle name="Normal 4 2 4 2 2 9" xfId="28566" xr:uid="{00000000-0005-0000-0000-0000A16F0000}"/>
    <cellStyle name="Normal 4 2 4 2 3" xfId="28567" xr:uid="{00000000-0005-0000-0000-0000A26F0000}"/>
    <cellStyle name="Normal 4 2 4 2 3 2" xfId="28568" xr:uid="{00000000-0005-0000-0000-0000A36F0000}"/>
    <cellStyle name="Normal 4 2 4 2 3 2 2" xfId="28569" xr:uid="{00000000-0005-0000-0000-0000A46F0000}"/>
    <cellStyle name="Normal 4 2 4 2 3 2 2 2" xfId="28570" xr:uid="{00000000-0005-0000-0000-0000A56F0000}"/>
    <cellStyle name="Normal 4 2 4 2 3 2 2 3" xfId="28571" xr:uid="{00000000-0005-0000-0000-0000A66F0000}"/>
    <cellStyle name="Normal 4 2 4 2 3 2 3" xfId="28572" xr:uid="{00000000-0005-0000-0000-0000A76F0000}"/>
    <cellStyle name="Normal 4 2 4 2 3 2 4" xfId="28573" xr:uid="{00000000-0005-0000-0000-0000A86F0000}"/>
    <cellStyle name="Normal 4 2 4 2 3 3" xfId="28574" xr:uid="{00000000-0005-0000-0000-0000A96F0000}"/>
    <cellStyle name="Normal 4 2 4 2 3 3 2" xfId="28575" xr:uid="{00000000-0005-0000-0000-0000AA6F0000}"/>
    <cellStyle name="Normal 4 2 4 2 3 3 2 2" xfId="28576" xr:uid="{00000000-0005-0000-0000-0000AB6F0000}"/>
    <cellStyle name="Normal 4 2 4 2 3 3 2 3" xfId="28577" xr:uid="{00000000-0005-0000-0000-0000AC6F0000}"/>
    <cellStyle name="Normal 4 2 4 2 3 3 3" xfId="28578" xr:uid="{00000000-0005-0000-0000-0000AD6F0000}"/>
    <cellStyle name="Normal 4 2 4 2 3 3 4" xfId="28579" xr:uid="{00000000-0005-0000-0000-0000AE6F0000}"/>
    <cellStyle name="Normal 4 2 4 2 3 4" xfId="28580" xr:uid="{00000000-0005-0000-0000-0000AF6F0000}"/>
    <cellStyle name="Normal 4 2 4 2 3 4 2" xfId="28581" xr:uid="{00000000-0005-0000-0000-0000B06F0000}"/>
    <cellStyle name="Normal 4 2 4 2 3 4 2 2" xfId="28582" xr:uid="{00000000-0005-0000-0000-0000B16F0000}"/>
    <cellStyle name="Normal 4 2 4 2 3 4 2 3" xfId="28583" xr:uid="{00000000-0005-0000-0000-0000B26F0000}"/>
    <cellStyle name="Normal 4 2 4 2 3 4 3" xfId="28584" xr:uid="{00000000-0005-0000-0000-0000B36F0000}"/>
    <cellStyle name="Normal 4 2 4 2 3 4 4" xfId="28585" xr:uid="{00000000-0005-0000-0000-0000B46F0000}"/>
    <cellStyle name="Normal 4 2 4 2 3 5" xfId="28586" xr:uid="{00000000-0005-0000-0000-0000B56F0000}"/>
    <cellStyle name="Normal 4 2 4 2 3 5 2" xfId="28587" xr:uid="{00000000-0005-0000-0000-0000B66F0000}"/>
    <cellStyle name="Normal 4 2 4 2 3 5 3" xfId="28588" xr:uid="{00000000-0005-0000-0000-0000B76F0000}"/>
    <cellStyle name="Normal 4 2 4 2 3 6" xfId="28589" xr:uid="{00000000-0005-0000-0000-0000B86F0000}"/>
    <cellStyle name="Normal 4 2 4 2 3 6 2" xfId="28590" xr:uid="{00000000-0005-0000-0000-0000B96F0000}"/>
    <cellStyle name="Normal 4 2 4 2 3 6 3" xfId="28591" xr:uid="{00000000-0005-0000-0000-0000BA6F0000}"/>
    <cellStyle name="Normal 4 2 4 2 3 7" xfId="28592" xr:uid="{00000000-0005-0000-0000-0000BB6F0000}"/>
    <cellStyle name="Normal 4 2 4 2 3 8" xfId="28593" xr:uid="{00000000-0005-0000-0000-0000BC6F0000}"/>
    <cellStyle name="Normal 4 2 4 2 3 9" xfId="28594" xr:uid="{00000000-0005-0000-0000-0000BD6F0000}"/>
    <cellStyle name="Normal 4 2 4 2 4" xfId="28595" xr:uid="{00000000-0005-0000-0000-0000BE6F0000}"/>
    <cellStyle name="Normal 4 2 4 2 4 2" xfId="28596" xr:uid="{00000000-0005-0000-0000-0000BF6F0000}"/>
    <cellStyle name="Normal 4 2 4 2 4 2 2" xfId="28597" xr:uid="{00000000-0005-0000-0000-0000C06F0000}"/>
    <cellStyle name="Normal 4 2 4 2 4 2 3" xfId="28598" xr:uid="{00000000-0005-0000-0000-0000C16F0000}"/>
    <cellStyle name="Normal 4 2 4 2 4 3" xfId="28599" xr:uid="{00000000-0005-0000-0000-0000C26F0000}"/>
    <cellStyle name="Normal 4 2 4 2 4 4" xfId="28600" xr:uid="{00000000-0005-0000-0000-0000C36F0000}"/>
    <cellStyle name="Normal 4 2 4 2 5" xfId="28601" xr:uid="{00000000-0005-0000-0000-0000C46F0000}"/>
    <cellStyle name="Normal 4 2 4 2 5 2" xfId="28602" xr:uid="{00000000-0005-0000-0000-0000C56F0000}"/>
    <cellStyle name="Normal 4 2 4 2 5 2 2" xfId="28603" xr:uid="{00000000-0005-0000-0000-0000C66F0000}"/>
    <cellStyle name="Normal 4 2 4 2 5 2 3" xfId="28604" xr:uid="{00000000-0005-0000-0000-0000C76F0000}"/>
    <cellStyle name="Normal 4 2 4 2 5 3" xfId="28605" xr:uid="{00000000-0005-0000-0000-0000C86F0000}"/>
    <cellStyle name="Normal 4 2 4 2 5 4" xfId="28606" xr:uid="{00000000-0005-0000-0000-0000C96F0000}"/>
    <cellStyle name="Normal 4 2 4 2 6" xfId="28607" xr:uid="{00000000-0005-0000-0000-0000CA6F0000}"/>
    <cellStyle name="Normal 4 2 4 2 6 2" xfId="28608" xr:uid="{00000000-0005-0000-0000-0000CB6F0000}"/>
    <cellStyle name="Normal 4 2 4 2 6 2 2" xfId="28609" xr:uid="{00000000-0005-0000-0000-0000CC6F0000}"/>
    <cellStyle name="Normal 4 2 4 2 6 2 3" xfId="28610" xr:uid="{00000000-0005-0000-0000-0000CD6F0000}"/>
    <cellStyle name="Normal 4 2 4 2 6 3" xfId="28611" xr:uid="{00000000-0005-0000-0000-0000CE6F0000}"/>
    <cellStyle name="Normal 4 2 4 2 6 4" xfId="28612" xr:uid="{00000000-0005-0000-0000-0000CF6F0000}"/>
    <cellStyle name="Normal 4 2 4 2 7" xfId="28613" xr:uid="{00000000-0005-0000-0000-0000D06F0000}"/>
    <cellStyle name="Normal 4 2 4 2 7 2" xfId="28614" xr:uid="{00000000-0005-0000-0000-0000D16F0000}"/>
    <cellStyle name="Normal 4 2 4 2 7 3" xfId="28615" xr:uid="{00000000-0005-0000-0000-0000D26F0000}"/>
    <cellStyle name="Normal 4 2 4 2 8" xfId="28616" xr:uid="{00000000-0005-0000-0000-0000D36F0000}"/>
    <cellStyle name="Normal 4 2 4 2 8 2" xfId="28617" xr:uid="{00000000-0005-0000-0000-0000D46F0000}"/>
    <cellStyle name="Normal 4 2 4 2 8 3" xfId="28618" xr:uid="{00000000-0005-0000-0000-0000D56F0000}"/>
    <cellStyle name="Normal 4 2 4 2 9" xfId="28619" xr:uid="{00000000-0005-0000-0000-0000D66F0000}"/>
    <cellStyle name="Normal 4 2 4 3" xfId="28620" xr:uid="{00000000-0005-0000-0000-0000D76F0000}"/>
    <cellStyle name="Normal 4 2 4 3 10" xfId="28621" xr:uid="{00000000-0005-0000-0000-0000D86F0000}"/>
    <cellStyle name="Normal 4 2 4 3 11" xfId="28622" xr:uid="{00000000-0005-0000-0000-0000D96F0000}"/>
    <cellStyle name="Normal 4 2 4 3 2" xfId="28623" xr:uid="{00000000-0005-0000-0000-0000DA6F0000}"/>
    <cellStyle name="Normal 4 2 4 3 2 10" xfId="28624" xr:uid="{00000000-0005-0000-0000-0000DB6F0000}"/>
    <cellStyle name="Normal 4 2 4 3 2 2" xfId="28625" xr:uid="{00000000-0005-0000-0000-0000DC6F0000}"/>
    <cellStyle name="Normal 4 2 4 3 2 2 2" xfId="28626" xr:uid="{00000000-0005-0000-0000-0000DD6F0000}"/>
    <cellStyle name="Normal 4 2 4 3 2 2 2 2" xfId="28627" xr:uid="{00000000-0005-0000-0000-0000DE6F0000}"/>
    <cellStyle name="Normal 4 2 4 3 2 2 2 3" xfId="28628" xr:uid="{00000000-0005-0000-0000-0000DF6F0000}"/>
    <cellStyle name="Normal 4 2 4 3 2 2 3" xfId="28629" xr:uid="{00000000-0005-0000-0000-0000E06F0000}"/>
    <cellStyle name="Normal 4 2 4 3 2 2 4" xfId="28630" xr:uid="{00000000-0005-0000-0000-0000E16F0000}"/>
    <cellStyle name="Normal 4 2 4 3 2 3" xfId="28631" xr:uid="{00000000-0005-0000-0000-0000E26F0000}"/>
    <cellStyle name="Normal 4 2 4 3 2 3 2" xfId="28632" xr:uid="{00000000-0005-0000-0000-0000E36F0000}"/>
    <cellStyle name="Normal 4 2 4 3 2 3 2 2" xfId="28633" xr:uid="{00000000-0005-0000-0000-0000E46F0000}"/>
    <cellStyle name="Normal 4 2 4 3 2 3 2 3" xfId="28634" xr:uid="{00000000-0005-0000-0000-0000E56F0000}"/>
    <cellStyle name="Normal 4 2 4 3 2 3 3" xfId="28635" xr:uid="{00000000-0005-0000-0000-0000E66F0000}"/>
    <cellStyle name="Normal 4 2 4 3 2 3 4" xfId="28636" xr:uid="{00000000-0005-0000-0000-0000E76F0000}"/>
    <cellStyle name="Normal 4 2 4 3 2 4" xfId="28637" xr:uid="{00000000-0005-0000-0000-0000E86F0000}"/>
    <cellStyle name="Normal 4 2 4 3 2 4 2" xfId="28638" xr:uid="{00000000-0005-0000-0000-0000E96F0000}"/>
    <cellStyle name="Normal 4 2 4 3 2 4 2 2" xfId="28639" xr:uid="{00000000-0005-0000-0000-0000EA6F0000}"/>
    <cellStyle name="Normal 4 2 4 3 2 4 2 3" xfId="28640" xr:uid="{00000000-0005-0000-0000-0000EB6F0000}"/>
    <cellStyle name="Normal 4 2 4 3 2 4 3" xfId="28641" xr:uid="{00000000-0005-0000-0000-0000EC6F0000}"/>
    <cellStyle name="Normal 4 2 4 3 2 4 4" xfId="28642" xr:uid="{00000000-0005-0000-0000-0000ED6F0000}"/>
    <cellStyle name="Normal 4 2 4 3 2 5" xfId="28643" xr:uid="{00000000-0005-0000-0000-0000EE6F0000}"/>
    <cellStyle name="Normal 4 2 4 3 2 5 2" xfId="28644" xr:uid="{00000000-0005-0000-0000-0000EF6F0000}"/>
    <cellStyle name="Normal 4 2 4 3 2 5 2 2" xfId="28645" xr:uid="{00000000-0005-0000-0000-0000F06F0000}"/>
    <cellStyle name="Normal 4 2 4 3 2 5 2 3" xfId="28646" xr:uid="{00000000-0005-0000-0000-0000F16F0000}"/>
    <cellStyle name="Normal 4 2 4 3 2 5 3" xfId="28647" xr:uid="{00000000-0005-0000-0000-0000F26F0000}"/>
    <cellStyle name="Normal 4 2 4 3 2 5 4" xfId="28648" xr:uid="{00000000-0005-0000-0000-0000F36F0000}"/>
    <cellStyle name="Normal 4 2 4 3 2 6" xfId="28649" xr:uid="{00000000-0005-0000-0000-0000F46F0000}"/>
    <cellStyle name="Normal 4 2 4 3 2 6 2" xfId="28650" xr:uid="{00000000-0005-0000-0000-0000F56F0000}"/>
    <cellStyle name="Normal 4 2 4 3 2 6 3" xfId="28651" xr:uid="{00000000-0005-0000-0000-0000F66F0000}"/>
    <cellStyle name="Normal 4 2 4 3 2 7" xfId="28652" xr:uid="{00000000-0005-0000-0000-0000F76F0000}"/>
    <cellStyle name="Normal 4 2 4 3 2 7 2" xfId="28653" xr:uid="{00000000-0005-0000-0000-0000F86F0000}"/>
    <cellStyle name="Normal 4 2 4 3 2 7 3" xfId="28654" xr:uid="{00000000-0005-0000-0000-0000F96F0000}"/>
    <cellStyle name="Normal 4 2 4 3 2 8" xfId="28655" xr:uid="{00000000-0005-0000-0000-0000FA6F0000}"/>
    <cellStyle name="Normal 4 2 4 3 2 9" xfId="28656" xr:uid="{00000000-0005-0000-0000-0000FB6F0000}"/>
    <cellStyle name="Normal 4 2 4 3 3" xfId="28657" xr:uid="{00000000-0005-0000-0000-0000FC6F0000}"/>
    <cellStyle name="Normal 4 2 4 3 3 2" xfId="28658" xr:uid="{00000000-0005-0000-0000-0000FD6F0000}"/>
    <cellStyle name="Normal 4 2 4 3 3 2 2" xfId="28659" xr:uid="{00000000-0005-0000-0000-0000FE6F0000}"/>
    <cellStyle name="Normal 4 2 4 3 3 2 2 2" xfId="28660" xr:uid="{00000000-0005-0000-0000-0000FF6F0000}"/>
    <cellStyle name="Normal 4 2 4 3 3 2 2 3" xfId="28661" xr:uid="{00000000-0005-0000-0000-000000700000}"/>
    <cellStyle name="Normal 4 2 4 3 3 2 3" xfId="28662" xr:uid="{00000000-0005-0000-0000-000001700000}"/>
    <cellStyle name="Normal 4 2 4 3 3 2 4" xfId="28663" xr:uid="{00000000-0005-0000-0000-000002700000}"/>
    <cellStyle name="Normal 4 2 4 3 3 3" xfId="28664" xr:uid="{00000000-0005-0000-0000-000003700000}"/>
    <cellStyle name="Normal 4 2 4 3 3 3 2" xfId="28665" xr:uid="{00000000-0005-0000-0000-000004700000}"/>
    <cellStyle name="Normal 4 2 4 3 3 3 2 2" xfId="28666" xr:uid="{00000000-0005-0000-0000-000005700000}"/>
    <cellStyle name="Normal 4 2 4 3 3 3 2 3" xfId="28667" xr:uid="{00000000-0005-0000-0000-000006700000}"/>
    <cellStyle name="Normal 4 2 4 3 3 3 3" xfId="28668" xr:uid="{00000000-0005-0000-0000-000007700000}"/>
    <cellStyle name="Normal 4 2 4 3 3 3 4" xfId="28669" xr:uid="{00000000-0005-0000-0000-000008700000}"/>
    <cellStyle name="Normal 4 2 4 3 3 4" xfId="28670" xr:uid="{00000000-0005-0000-0000-000009700000}"/>
    <cellStyle name="Normal 4 2 4 3 3 4 2" xfId="28671" xr:uid="{00000000-0005-0000-0000-00000A700000}"/>
    <cellStyle name="Normal 4 2 4 3 3 4 2 2" xfId="28672" xr:uid="{00000000-0005-0000-0000-00000B700000}"/>
    <cellStyle name="Normal 4 2 4 3 3 4 2 3" xfId="28673" xr:uid="{00000000-0005-0000-0000-00000C700000}"/>
    <cellStyle name="Normal 4 2 4 3 3 4 3" xfId="28674" xr:uid="{00000000-0005-0000-0000-00000D700000}"/>
    <cellStyle name="Normal 4 2 4 3 3 4 4" xfId="28675" xr:uid="{00000000-0005-0000-0000-00000E700000}"/>
    <cellStyle name="Normal 4 2 4 3 3 5" xfId="28676" xr:uid="{00000000-0005-0000-0000-00000F700000}"/>
    <cellStyle name="Normal 4 2 4 3 3 5 2" xfId="28677" xr:uid="{00000000-0005-0000-0000-000010700000}"/>
    <cellStyle name="Normal 4 2 4 3 3 5 3" xfId="28678" xr:uid="{00000000-0005-0000-0000-000011700000}"/>
    <cellStyle name="Normal 4 2 4 3 3 6" xfId="28679" xr:uid="{00000000-0005-0000-0000-000012700000}"/>
    <cellStyle name="Normal 4 2 4 3 3 6 2" xfId="28680" xr:uid="{00000000-0005-0000-0000-000013700000}"/>
    <cellStyle name="Normal 4 2 4 3 3 6 3" xfId="28681" xr:uid="{00000000-0005-0000-0000-000014700000}"/>
    <cellStyle name="Normal 4 2 4 3 3 7" xfId="28682" xr:uid="{00000000-0005-0000-0000-000015700000}"/>
    <cellStyle name="Normal 4 2 4 3 3 8" xfId="28683" xr:uid="{00000000-0005-0000-0000-000016700000}"/>
    <cellStyle name="Normal 4 2 4 3 3 9" xfId="28684" xr:uid="{00000000-0005-0000-0000-000017700000}"/>
    <cellStyle name="Normal 4 2 4 3 4" xfId="28685" xr:uid="{00000000-0005-0000-0000-000018700000}"/>
    <cellStyle name="Normal 4 2 4 3 4 2" xfId="28686" xr:uid="{00000000-0005-0000-0000-000019700000}"/>
    <cellStyle name="Normal 4 2 4 3 4 2 2" xfId="28687" xr:uid="{00000000-0005-0000-0000-00001A700000}"/>
    <cellStyle name="Normal 4 2 4 3 4 2 3" xfId="28688" xr:uid="{00000000-0005-0000-0000-00001B700000}"/>
    <cellStyle name="Normal 4 2 4 3 4 3" xfId="28689" xr:uid="{00000000-0005-0000-0000-00001C700000}"/>
    <cellStyle name="Normal 4 2 4 3 4 4" xfId="28690" xr:uid="{00000000-0005-0000-0000-00001D700000}"/>
    <cellStyle name="Normal 4 2 4 3 5" xfId="28691" xr:uid="{00000000-0005-0000-0000-00001E700000}"/>
    <cellStyle name="Normal 4 2 4 3 5 2" xfId="28692" xr:uid="{00000000-0005-0000-0000-00001F700000}"/>
    <cellStyle name="Normal 4 2 4 3 5 2 2" xfId="28693" xr:uid="{00000000-0005-0000-0000-000020700000}"/>
    <cellStyle name="Normal 4 2 4 3 5 2 3" xfId="28694" xr:uid="{00000000-0005-0000-0000-000021700000}"/>
    <cellStyle name="Normal 4 2 4 3 5 3" xfId="28695" xr:uid="{00000000-0005-0000-0000-000022700000}"/>
    <cellStyle name="Normal 4 2 4 3 5 4" xfId="28696" xr:uid="{00000000-0005-0000-0000-000023700000}"/>
    <cellStyle name="Normal 4 2 4 3 6" xfId="28697" xr:uid="{00000000-0005-0000-0000-000024700000}"/>
    <cellStyle name="Normal 4 2 4 3 6 2" xfId="28698" xr:uid="{00000000-0005-0000-0000-000025700000}"/>
    <cellStyle name="Normal 4 2 4 3 6 2 2" xfId="28699" xr:uid="{00000000-0005-0000-0000-000026700000}"/>
    <cellStyle name="Normal 4 2 4 3 6 2 3" xfId="28700" xr:uid="{00000000-0005-0000-0000-000027700000}"/>
    <cellStyle name="Normal 4 2 4 3 6 3" xfId="28701" xr:uid="{00000000-0005-0000-0000-000028700000}"/>
    <cellStyle name="Normal 4 2 4 3 6 4" xfId="28702" xr:uid="{00000000-0005-0000-0000-000029700000}"/>
    <cellStyle name="Normal 4 2 4 3 7" xfId="28703" xr:uid="{00000000-0005-0000-0000-00002A700000}"/>
    <cellStyle name="Normal 4 2 4 3 7 2" xfId="28704" xr:uid="{00000000-0005-0000-0000-00002B700000}"/>
    <cellStyle name="Normal 4 2 4 3 7 3" xfId="28705" xr:uid="{00000000-0005-0000-0000-00002C700000}"/>
    <cellStyle name="Normal 4 2 4 3 8" xfId="28706" xr:uid="{00000000-0005-0000-0000-00002D700000}"/>
    <cellStyle name="Normal 4 2 4 3 8 2" xfId="28707" xr:uid="{00000000-0005-0000-0000-00002E700000}"/>
    <cellStyle name="Normal 4 2 4 3 8 3" xfId="28708" xr:uid="{00000000-0005-0000-0000-00002F700000}"/>
    <cellStyle name="Normal 4 2 4 3 9" xfId="28709" xr:uid="{00000000-0005-0000-0000-000030700000}"/>
    <cellStyle name="Normal 4 2 4 4" xfId="28710" xr:uid="{00000000-0005-0000-0000-000031700000}"/>
    <cellStyle name="Normal 4 2 4 4 10" xfId="28711" xr:uid="{00000000-0005-0000-0000-000032700000}"/>
    <cellStyle name="Normal 4 2 4 4 2" xfId="28712" xr:uid="{00000000-0005-0000-0000-000033700000}"/>
    <cellStyle name="Normal 4 2 4 4 2 2" xfId="28713" xr:uid="{00000000-0005-0000-0000-000034700000}"/>
    <cellStyle name="Normal 4 2 4 4 2 2 2" xfId="28714" xr:uid="{00000000-0005-0000-0000-000035700000}"/>
    <cellStyle name="Normal 4 2 4 4 2 2 3" xfId="28715" xr:uid="{00000000-0005-0000-0000-000036700000}"/>
    <cellStyle name="Normal 4 2 4 4 2 3" xfId="28716" xr:uid="{00000000-0005-0000-0000-000037700000}"/>
    <cellStyle name="Normal 4 2 4 4 2 4" xfId="28717" xr:uid="{00000000-0005-0000-0000-000038700000}"/>
    <cellStyle name="Normal 4 2 4 4 3" xfId="28718" xr:uid="{00000000-0005-0000-0000-000039700000}"/>
    <cellStyle name="Normal 4 2 4 4 3 2" xfId="28719" xr:uid="{00000000-0005-0000-0000-00003A700000}"/>
    <cellStyle name="Normal 4 2 4 4 3 2 2" xfId="28720" xr:uid="{00000000-0005-0000-0000-00003B700000}"/>
    <cellStyle name="Normal 4 2 4 4 3 2 3" xfId="28721" xr:uid="{00000000-0005-0000-0000-00003C700000}"/>
    <cellStyle name="Normal 4 2 4 4 3 3" xfId="28722" xr:uid="{00000000-0005-0000-0000-00003D700000}"/>
    <cellStyle name="Normal 4 2 4 4 3 4" xfId="28723" xr:uid="{00000000-0005-0000-0000-00003E700000}"/>
    <cellStyle name="Normal 4 2 4 4 4" xfId="28724" xr:uid="{00000000-0005-0000-0000-00003F700000}"/>
    <cellStyle name="Normal 4 2 4 4 4 2" xfId="28725" xr:uid="{00000000-0005-0000-0000-000040700000}"/>
    <cellStyle name="Normal 4 2 4 4 4 2 2" xfId="28726" xr:uid="{00000000-0005-0000-0000-000041700000}"/>
    <cellStyle name="Normal 4 2 4 4 4 2 3" xfId="28727" xr:uid="{00000000-0005-0000-0000-000042700000}"/>
    <cellStyle name="Normal 4 2 4 4 4 3" xfId="28728" xr:uid="{00000000-0005-0000-0000-000043700000}"/>
    <cellStyle name="Normal 4 2 4 4 4 4" xfId="28729" xr:uid="{00000000-0005-0000-0000-000044700000}"/>
    <cellStyle name="Normal 4 2 4 4 5" xfId="28730" xr:uid="{00000000-0005-0000-0000-000045700000}"/>
    <cellStyle name="Normal 4 2 4 4 5 2" xfId="28731" xr:uid="{00000000-0005-0000-0000-000046700000}"/>
    <cellStyle name="Normal 4 2 4 4 5 2 2" xfId="28732" xr:uid="{00000000-0005-0000-0000-000047700000}"/>
    <cellStyle name="Normal 4 2 4 4 5 2 3" xfId="28733" xr:uid="{00000000-0005-0000-0000-000048700000}"/>
    <cellStyle name="Normal 4 2 4 4 5 3" xfId="28734" xr:uid="{00000000-0005-0000-0000-000049700000}"/>
    <cellStyle name="Normal 4 2 4 4 5 4" xfId="28735" xr:uid="{00000000-0005-0000-0000-00004A700000}"/>
    <cellStyle name="Normal 4 2 4 4 6" xfId="28736" xr:uid="{00000000-0005-0000-0000-00004B700000}"/>
    <cellStyle name="Normal 4 2 4 4 6 2" xfId="28737" xr:uid="{00000000-0005-0000-0000-00004C700000}"/>
    <cellStyle name="Normal 4 2 4 4 6 3" xfId="28738" xr:uid="{00000000-0005-0000-0000-00004D700000}"/>
    <cellStyle name="Normal 4 2 4 4 7" xfId="28739" xr:uid="{00000000-0005-0000-0000-00004E700000}"/>
    <cellStyle name="Normal 4 2 4 4 7 2" xfId="28740" xr:uid="{00000000-0005-0000-0000-00004F700000}"/>
    <cellStyle name="Normal 4 2 4 4 7 3" xfId="28741" xr:uid="{00000000-0005-0000-0000-000050700000}"/>
    <cellStyle name="Normal 4 2 4 4 8" xfId="28742" xr:uid="{00000000-0005-0000-0000-000051700000}"/>
    <cellStyle name="Normal 4 2 4 4 9" xfId="28743" xr:uid="{00000000-0005-0000-0000-000052700000}"/>
    <cellStyle name="Normal 4 2 4 5" xfId="28744" xr:uid="{00000000-0005-0000-0000-000053700000}"/>
    <cellStyle name="Normal 4 2 4 5 2" xfId="28745" xr:uid="{00000000-0005-0000-0000-000054700000}"/>
    <cellStyle name="Normal 4 2 4 5 2 2" xfId="28746" xr:uid="{00000000-0005-0000-0000-000055700000}"/>
    <cellStyle name="Normal 4 2 4 5 2 2 2" xfId="28747" xr:uid="{00000000-0005-0000-0000-000056700000}"/>
    <cellStyle name="Normal 4 2 4 5 2 2 3" xfId="28748" xr:uid="{00000000-0005-0000-0000-000057700000}"/>
    <cellStyle name="Normal 4 2 4 5 2 3" xfId="28749" xr:uid="{00000000-0005-0000-0000-000058700000}"/>
    <cellStyle name="Normal 4 2 4 5 2 4" xfId="28750" xr:uid="{00000000-0005-0000-0000-000059700000}"/>
    <cellStyle name="Normal 4 2 4 5 3" xfId="28751" xr:uid="{00000000-0005-0000-0000-00005A700000}"/>
    <cellStyle name="Normal 4 2 4 5 3 2" xfId="28752" xr:uid="{00000000-0005-0000-0000-00005B700000}"/>
    <cellStyle name="Normal 4 2 4 5 3 2 2" xfId="28753" xr:uid="{00000000-0005-0000-0000-00005C700000}"/>
    <cellStyle name="Normal 4 2 4 5 3 2 3" xfId="28754" xr:uid="{00000000-0005-0000-0000-00005D700000}"/>
    <cellStyle name="Normal 4 2 4 5 3 3" xfId="28755" xr:uid="{00000000-0005-0000-0000-00005E700000}"/>
    <cellStyle name="Normal 4 2 4 5 3 4" xfId="28756" xr:uid="{00000000-0005-0000-0000-00005F700000}"/>
    <cellStyle name="Normal 4 2 4 5 4" xfId="28757" xr:uid="{00000000-0005-0000-0000-000060700000}"/>
    <cellStyle name="Normal 4 2 4 5 4 2" xfId="28758" xr:uid="{00000000-0005-0000-0000-000061700000}"/>
    <cellStyle name="Normal 4 2 4 5 4 2 2" xfId="28759" xr:uid="{00000000-0005-0000-0000-000062700000}"/>
    <cellStyle name="Normal 4 2 4 5 4 2 3" xfId="28760" xr:uid="{00000000-0005-0000-0000-000063700000}"/>
    <cellStyle name="Normal 4 2 4 5 4 3" xfId="28761" xr:uid="{00000000-0005-0000-0000-000064700000}"/>
    <cellStyle name="Normal 4 2 4 5 4 4" xfId="28762" xr:uid="{00000000-0005-0000-0000-000065700000}"/>
    <cellStyle name="Normal 4 2 4 5 5" xfId="28763" xr:uid="{00000000-0005-0000-0000-000066700000}"/>
    <cellStyle name="Normal 4 2 4 5 5 2" xfId="28764" xr:uid="{00000000-0005-0000-0000-000067700000}"/>
    <cellStyle name="Normal 4 2 4 5 5 3" xfId="28765" xr:uid="{00000000-0005-0000-0000-000068700000}"/>
    <cellStyle name="Normal 4 2 4 5 6" xfId="28766" xr:uid="{00000000-0005-0000-0000-000069700000}"/>
    <cellStyle name="Normal 4 2 4 5 6 2" xfId="28767" xr:uid="{00000000-0005-0000-0000-00006A700000}"/>
    <cellStyle name="Normal 4 2 4 5 6 3" xfId="28768" xr:uid="{00000000-0005-0000-0000-00006B700000}"/>
    <cellStyle name="Normal 4 2 4 5 7" xfId="28769" xr:uid="{00000000-0005-0000-0000-00006C700000}"/>
    <cellStyle name="Normal 4 2 4 5 8" xfId="28770" xr:uid="{00000000-0005-0000-0000-00006D700000}"/>
    <cellStyle name="Normal 4 2 4 5 9" xfId="28771" xr:uid="{00000000-0005-0000-0000-00006E700000}"/>
    <cellStyle name="Normal 4 2 4 6" xfId="28772" xr:uid="{00000000-0005-0000-0000-00006F700000}"/>
    <cellStyle name="Normal 4 2 4 6 2" xfId="28773" xr:uid="{00000000-0005-0000-0000-000070700000}"/>
    <cellStyle name="Normal 4 2 4 6 2 2" xfId="28774" xr:uid="{00000000-0005-0000-0000-000071700000}"/>
    <cellStyle name="Normal 4 2 4 6 2 3" xfId="28775" xr:uid="{00000000-0005-0000-0000-000072700000}"/>
    <cellStyle name="Normal 4 2 4 6 3" xfId="28776" xr:uid="{00000000-0005-0000-0000-000073700000}"/>
    <cellStyle name="Normal 4 2 4 6 4" xfId="28777" xr:uid="{00000000-0005-0000-0000-000074700000}"/>
    <cellStyle name="Normal 4 2 4 7" xfId="28778" xr:uid="{00000000-0005-0000-0000-000075700000}"/>
    <cellStyle name="Normal 4 2 4 7 2" xfId="28779" xr:uid="{00000000-0005-0000-0000-000076700000}"/>
    <cellStyle name="Normal 4 2 4 7 2 2" xfId="28780" xr:uid="{00000000-0005-0000-0000-000077700000}"/>
    <cellStyle name="Normal 4 2 4 7 2 3" xfId="28781" xr:uid="{00000000-0005-0000-0000-000078700000}"/>
    <cellStyle name="Normal 4 2 4 7 3" xfId="28782" xr:uid="{00000000-0005-0000-0000-000079700000}"/>
    <cellStyle name="Normal 4 2 4 7 4" xfId="28783" xr:uid="{00000000-0005-0000-0000-00007A700000}"/>
    <cellStyle name="Normal 4 2 4 8" xfId="28784" xr:uid="{00000000-0005-0000-0000-00007B700000}"/>
    <cellStyle name="Normal 4 2 4 8 2" xfId="28785" xr:uid="{00000000-0005-0000-0000-00007C700000}"/>
    <cellStyle name="Normal 4 2 4 8 2 2" xfId="28786" xr:uid="{00000000-0005-0000-0000-00007D700000}"/>
    <cellStyle name="Normal 4 2 4 8 2 3" xfId="28787" xr:uid="{00000000-0005-0000-0000-00007E700000}"/>
    <cellStyle name="Normal 4 2 4 8 3" xfId="28788" xr:uid="{00000000-0005-0000-0000-00007F700000}"/>
    <cellStyle name="Normal 4 2 4 8 4" xfId="28789" xr:uid="{00000000-0005-0000-0000-000080700000}"/>
    <cellStyle name="Normal 4 2 4 9" xfId="28790" xr:uid="{00000000-0005-0000-0000-000081700000}"/>
    <cellStyle name="Normal 4 2 4 9 2" xfId="28791" xr:uid="{00000000-0005-0000-0000-000082700000}"/>
    <cellStyle name="Normal 4 2 4 9 3" xfId="28792" xr:uid="{00000000-0005-0000-0000-000083700000}"/>
    <cellStyle name="Normal 4 2 5" xfId="28793" xr:uid="{00000000-0005-0000-0000-000084700000}"/>
    <cellStyle name="Normal 4 2 5 10" xfId="28794" xr:uid="{00000000-0005-0000-0000-000085700000}"/>
    <cellStyle name="Normal 4 2 5 11" xfId="28795" xr:uid="{00000000-0005-0000-0000-000086700000}"/>
    <cellStyle name="Normal 4 2 5 12" xfId="28796" xr:uid="{00000000-0005-0000-0000-000087700000}"/>
    <cellStyle name="Normal 4 2 5 2" xfId="28797" xr:uid="{00000000-0005-0000-0000-000088700000}"/>
    <cellStyle name="Normal 4 2 5 2 10" xfId="28798" xr:uid="{00000000-0005-0000-0000-000089700000}"/>
    <cellStyle name="Normal 4 2 5 2 2" xfId="28799" xr:uid="{00000000-0005-0000-0000-00008A700000}"/>
    <cellStyle name="Normal 4 2 5 2 2 2" xfId="28800" xr:uid="{00000000-0005-0000-0000-00008B700000}"/>
    <cellStyle name="Normal 4 2 5 2 2 2 2" xfId="28801" xr:uid="{00000000-0005-0000-0000-00008C700000}"/>
    <cellStyle name="Normal 4 2 5 2 2 2 3" xfId="28802" xr:uid="{00000000-0005-0000-0000-00008D700000}"/>
    <cellStyle name="Normal 4 2 5 2 2 3" xfId="28803" xr:uid="{00000000-0005-0000-0000-00008E700000}"/>
    <cellStyle name="Normal 4 2 5 2 2 4" xfId="28804" xr:uid="{00000000-0005-0000-0000-00008F700000}"/>
    <cellStyle name="Normal 4 2 5 2 3" xfId="28805" xr:uid="{00000000-0005-0000-0000-000090700000}"/>
    <cellStyle name="Normal 4 2 5 2 3 2" xfId="28806" xr:uid="{00000000-0005-0000-0000-000091700000}"/>
    <cellStyle name="Normal 4 2 5 2 3 2 2" xfId="28807" xr:uid="{00000000-0005-0000-0000-000092700000}"/>
    <cellStyle name="Normal 4 2 5 2 3 2 3" xfId="28808" xr:uid="{00000000-0005-0000-0000-000093700000}"/>
    <cellStyle name="Normal 4 2 5 2 3 3" xfId="28809" xr:uid="{00000000-0005-0000-0000-000094700000}"/>
    <cellStyle name="Normal 4 2 5 2 3 4" xfId="28810" xr:uid="{00000000-0005-0000-0000-000095700000}"/>
    <cellStyle name="Normal 4 2 5 2 4" xfId="28811" xr:uid="{00000000-0005-0000-0000-000096700000}"/>
    <cellStyle name="Normal 4 2 5 2 4 2" xfId="28812" xr:uid="{00000000-0005-0000-0000-000097700000}"/>
    <cellStyle name="Normal 4 2 5 2 4 2 2" xfId="28813" xr:uid="{00000000-0005-0000-0000-000098700000}"/>
    <cellStyle name="Normal 4 2 5 2 4 2 3" xfId="28814" xr:uid="{00000000-0005-0000-0000-000099700000}"/>
    <cellStyle name="Normal 4 2 5 2 4 3" xfId="28815" xr:uid="{00000000-0005-0000-0000-00009A700000}"/>
    <cellStyle name="Normal 4 2 5 2 4 4" xfId="28816" xr:uid="{00000000-0005-0000-0000-00009B700000}"/>
    <cellStyle name="Normal 4 2 5 2 5" xfId="28817" xr:uid="{00000000-0005-0000-0000-00009C700000}"/>
    <cellStyle name="Normal 4 2 5 2 5 2" xfId="28818" xr:uid="{00000000-0005-0000-0000-00009D700000}"/>
    <cellStyle name="Normal 4 2 5 2 5 2 2" xfId="28819" xr:uid="{00000000-0005-0000-0000-00009E700000}"/>
    <cellStyle name="Normal 4 2 5 2 5 2 3" xfId="28820" xr:uid="{00000000-0005-0000-0000-00009F700000}"/>
    <cellStyle name="Normal 4 2 5 2 5 3" xfId="28821" xr:uid="{00000000-0005-0000-0000-0000A0700000}"/>
    <cellStyle name="Normal 4 2 5 2 5 4" xfId="28822" xr:uid="{00000000-0005-0000-0000-0000A1700000}"/>
    <cellStyle name="Normal 4 2 5 2 6" xfId="28823" xr:uid="{00000000-0005-0000-0000-0000A2700000}"/>
    <cellStyle name="Normal 4 2 5 2 6 2" xfId="28824" xr:uid="{00000000-0005-0000-0000-0000A3700000}"/>
    <cellStyle name="Normal 4 2 5 2 6 3" xfId="28825" xr:uid="{00000000-0005-0000-0000-0000A4700000}"/>
    <cellStyle name="Normal 4 2 5 2 7" xfId="28826" xr:uid="{00000000-0005-0000-0000-0000A5700000}"/>
    <cellStyle name="Normal 4 2 5 2 7 2" xfId="28827" xr:uid="{00000000-0005-0000-0000-0000A6700000}"/>
    <cellStyle name="Normal 4 2 5 2 7 3" xfId="28828" xr:uid="{00000000-0005-0000-0000-0000A7700000}"/>
    <cellStyle name="Normal 4 2 5 2 8" xfId="28829" xr:uid="{00000000-0005-0000-0000-0000A8700000}"/>
    <cellStyle name="Normal 4 2 5 2 9" xfId="28830" xr:uid="{00000000-0005-0000-0000-0000A9700000}"/>
    <cellStyle name="Normal 4 2 5 3" xfId="28831" xr:uid="{00000000-0005-0000-0000-0000AA700000}"/>
    <cellStyle name="Normal 4 2 5 3 2" xfId="28832" xr:uid="{00000000-0005-0000-0000-0000AB700000}"/>
    <cellStyle name="Normal 4 2 5 3 2 2" xfId="28833" xr:uid="{00000000-0005-0000-0000-0000AC700000}"/>
    <cellStyle name="Normal 4 2 5 3 2 2 2" xfId="28834" xr:uid="{00000000-0005-0000-0000-0000AD700000}"/>
    <cellStyle name="Normal 4 2 5 3 2 2 3" xfId="28835" xr:uid="{00000000-0005-0000-0000-0000AE700000}"/>
    <cellStyle name="Normal 4 2 5 3 2 3" xfId="28836" xr:uid="{00000000-0005-0000-0000-0000AF700000}"/>
    <cellStyle name="Normal 4 2 5 3 2 4" xfId="28837" xr:uid="{00000000-0005-0000-0000-0000B0700000}"/>
    <cellStyle name="Normal 4 2 5 3 3" xfId="28838" xr:uid="{00000000-0005-0000-0000-0000B1700000}"/>
    <cellStyle name="Normal 4 2 5 3 3 2" xfId="28839" xr:uid="{00000000-0005-0000-0000-0000B2700000}"/>
    <cellStyle name="Normal 4 2 5 3 3 2 2" xfId="28840" xr:uid="{00000000-0005-0000-0000-0000B3700000}"/>
    <cellStyle name="Normal 4 2 5 3 3 2 3" xfId="28841" xr:uid="{00000000-0005-0000-0000-0000B4700000}"/>
    <cellStyle name="Normal 4 2 5 3 3 3" xfId="28842" xr:uid="{00000000-0005-0000-0000-0000B5700000}"/>
    <cellStyle name="Normal 4 2 5 3 3 4" xfId="28843" xr:uid="{00000000-0005-0000-0000-0000B6700000}"/>
    <cellStyle name="Normal 4 2 5 3 4" xfId="28844" xr:uid="{00000000-0005-0000-0000-0000B7700000}"/>
    <cellStyle name="Normal 4 2 5 3 4 2" xfId="28845" xr:uid="{00000000-0005-0000-0000-0000B8700000}"/>
    <cellStyle name="Normal 4 2 5 3 4 2 2" xfId="28846" xr:uid="{00000000-0005-0000-0000-0000B9700000}"/>
    <cellStyle name="Normal 4 2 5 3 4 2 3" xfId="28847" xr:uid="{00000000-0005-0000-0000-0000BA700000}"/>
    <cellStyle name="Normal 4 2 5 3 4 3" xfId="28848" xr:uid="{00000000-0005-0000-0000-0000BB700000}"/>
    <cellStyle name="Normal 4 2 5 3 4 4" xfId="28849" xr:uid="{00000000-0005-0000-0000-0000BC700000}"/>
    <cellStyle name="Normal 4 2 5 3 5" xfId="28850" xr:uid="{00000000-0005-0000-0000-0000BD700000}"/>
    <cellStyle name="Normal 4 2 5 3 5 2" xfId="28851" xr:uid="{00000000-0005-0000-0000-0000BE700000}"/>
    <cellStyle name="Normal 4 2 5 3 5 3" xfId="28852" xr:uid="{00000000-0005-0000-0000-0000BF700000}"/>
    <cellStyle name="Normal 4 2 5 3 6" xfId="28853" xr:uid="{00000000-0005-0000-0000-0000C0700000}"/>
    <cellStyle name="Normal 4 2 5 3 6 2" xfId="28854" xr:uid="{00000000-0005-0000-0000-0000C1700000}"/>
    <cellStyle name="Normal 4 2 5 3 6 3" xfId="28855" xr:uid="{00000000-0005-0000-0000-0000C2700000}"/>
    <cellStyle name="Normal 4 2 5 3 7" xfId="28856" xr:uid="{00000000-0005-0000-0000-0000C3700000}"/>
    <cellStyle name="Normal 4 2 5 3 8" xfId="28857" xr:uid="{00000000-0005-0000-0000-0000C4700000}"/>
    <cellStyle name="Normal 4 2 5 3 9" xfId="28858" xr:uid="{00000000-0005-0000-0000-0000C5700000}"/>
    <cellStyle name="Normal 4 2 5 4" xfId="28859" xr:uid="{00000000-0005-0000-0000-0000C6700000}"/>
    <cellStyle name="Normal 4 2 5 4 2" xfId="28860" xr:uid="{00000000-0005-0000-0000-0000C7700000}"/>
    <cellStyle name="Normal 4 2 5 4 2 2" xfId="28861" xr:uid="{00000000-0005-0000-0000-0000C8700000}"/>
    <cellStyle name="Normal 4 2 5 4 2 3" xfId="28862" xr:uid="{00000000-0005-0000-0000-0000C9700000}"/>
    <cellStyle name="Normal 4 2 5 4 3" xfId="28863" xr:uid="{00000000-0005-0000-0000-0000CA700000}"/>
    <cellStyle name="Normal 4 2 5 4 4" xfId="28864" xr:uid="{00000000-0005-0000-0000-0000CB700000}"/>
    <cellStyle name="Normal 4 2 5 5" xfId="28865" xr:uid="{00000000-0005-0000-0000-0000CC700000}"/>
    <cellStyle name="Normal 4 2 5 5 2" xfId="28866" xr:uid="{00000000-0005-0000-0000-0000CD700000}"/>
    <cellStyle name="Normal 4 2 5 5 2 2" xfId="28867" xr:uid="{00000000-0005-0000-0000-0000CE700000}"/>
    <cellStyle name="Normal 4 2 5 5 2 3" xfId="28868" xr:uid="{00000000-0005-0000-0000-0000CF700000}"/>
    <cellStyle name="Normal 4 2 5 5 3" xfId="28869" xr:uid="{00000000-0005-0000-0000-0000D0700000}"/>
    <cellStyle name="Normal 4 2 5 5 4" xfId="28870" xr:uid="{00000000-0005-0000-0000-0000D1700000}"/>
    <cellStyle name="Normal 4 2 5 6" xfId="28871" xr:uid="{00000000-0005-0000-0000-0000D2700000}"/>
    <cellStyle name="Normal 4 2 5 6 2" xfId="28872" xr:uid="{00000000-0005-0000-0000-0000D3700000}"/>
    <cellStyle name="Normal 4 2 5 6 2 2" xfId="28873" xr:uid="{00000000-0005-0000-0000-0000D4700000}"/>
    <cellStyle name="Normal 4 2 5 6 2 3" xfId="28874" xr:uid="{00000000-0005-0000-0000-0000D5700000}"/>
    <cellStyle name="Normal 4 2 5 6 3" xfId="28875" xr:uid="{00000000-0005-0000-0000-0000D6700000}"/>
    <cellStyle name="Normal 4 2 5 6 4" xfId="28876" xr:uid="{00000000-0005-0000-0000-0000D7700000}"/>
    <cellStyle name="Normal 4 2 5 7" xfId="28877" xr:uid="{00000000-0005-0000-0000-0000D8700000}"/>
    <cellStyle name="Normal 4 2 5 7 2" xfId="28878" xr:uid="{00000000-0005-0000-0000-0000D9700000}"/>
    <cellStyle name="Normal 4 2 5 7 3" xfId="28879" xr:uid="{00000000-0005-0000-0000-0000DA700000}"/>
    <cellStyle name="Normal 4 2 5 8" xfId="28880" xr:uid="{00000000-0005-0000-0000-0000DB700000}"/>
    <cellStyle name="Normal 4 2 5 8 2" xfId="28881" xr:uid="{00000000-0005-0000-0000-0000DC700000}"/>
    <cellStyle name="Normal 4 2 5 8 3" xfId="28882" xr:uid="{00000000-0005-0000-0000-0000DD700000}"/>
    <cellStyle name="Normal 4 2 5 9" xfId="28883" xr:uid="{00000000-0005-0000-0000-0000DE700000}"/>
    <cellStyle name="Normal 4 2 6" xfId="28884" xr:uid="{00000000-0005-0000-0000-0000DF700000}"/>
    <cellStyle name="Normal 4 2 6 10" xfId="28885" xr:uid="{00000000-0005-0000-0000-0000E0700000}"/>
    <cellStyle name="Normal 4 2 6 11" xfId="28886" xr:uid="{00000000-0005-0000-0000-0000E1700000}"/>
    <cellStyle name="Normal 4 2 6 12" xfId="28887" xr:uid="{00000000-0005-0000-0000-0000E2700000}"/>
    <cellStyle name="Normal 4 2 6 2" xfId="28888" xr:uid="{00000000-0005-0000-0000-0000E3700000}"/>
    <cellStyle name="Normal 4 2 6 2 10" xfId="28889" xr:uid="{00000000-0005-0000-0000-0000E4700000}"/>
    <cellStyle name="Normal 4 2 6 2 2" xfId="28890" xr:uid="{00000000-0005-0000-0000-0000E5700000}"/>
    <cellStyle name="Normal 4 2 6 2 2 2" xfId="28891" xr:uid="{00000000-0005-0000-0000-0000E6700000}"/>
    <cellStyle name="Normal 4 2 6 2 2 2 2" xfId="28892" xr:uid="{00000000-0005-0000-0000-0000E7700000}"/>
    <cellStyle name="Normal 4 2 6 2 2 2 3" xfId="28893" xr:uid="{00000000-0005-0000-0000-0000E8700000}"/>
    <cellStyle name="Normal 4 2 6 2 2 3" xfId="28894" xr:uid="{00000000-0005-0000-0000-0000E9700000}"/>
    <cellStyle name="Normal 4 2 6 2 2 4" xfId="28895" xr:uid="{00000000-0005-0000-0000-0000EA700000}"/>
    <cellStyle name="Normal 4 2 6 2 3" xfId="28896" xr:uid="{00000000-0005-0000-0000-0000EB700000}"/>
    <cellStyle name="Normal 4 2 6 2 3 2" xfId="28897" xr:uid="{00000000-0005-0000-0000-0000EC700000}"/>
    <cellStyle name="Normal 4 2 6 2 3 2 2" xfId="28898" xr:uid="{00000000-0005-0000-0000-0000ED700000}"/>
    <cellStyle name="Normal 4 2 6 2 3 2 3" xfId="28899" xr:uid="{00000000-0005-0000-0000-0000EE700000}"/>
    <cellStyle name="Normal 4 2 6 2 3 3" xfId="28900" xr:uid="{00000000-0005-0000-0000-0000EF700000}"/>
    <cellStyle name="Normal 4 2 6 2 3 4" xfId="28901" xr:uid="{00000000-0005-0000-0000-0000F0700000}"/>
    <cellStyle name="Normal 4 2 6 2 4" xfId="28902" xr:uid="{00000000-0005-0000-0000-0000F1700000}"/>
    <cellStyle name="Normal 4 2 6 2 4 2" xfId="28903" xr:uid="{00000000-0005-0000-0000-0000F2700000}"/>
    <cellStyle name="Normal 4 2 6 2 4 2 2" xfId="28904" xr:uid="{00000000-0005-0000-0000-0000F3700000}"/>
    <cellStyle name="Normal 4 2 6 2 4 2 3" xfId="28905" xr:uid="{00000000-0005-0000-0000-0000F4700000}"/>
    <cellStyle name="Normal 4 2 6 2 4 3" xfId="28906" xr:uid="{00000000-0005-0000-0000-0000F5700000}"/>
    <cellStyle name="Normal 4 2 6 2 4 4" xfId="28907" xr:uid="{00000000-0005-0000-0000-0000F6700000}"/>
    <cellStyle name="Normal 4 2 6 2 5" xfId="28908" xr:uid="{00000000-0005-0000-0000-0000F7700000}"/>
    <cellStyle name="Normal 4 2 6 2 5 2" xfId="28909" xr:uid="{00000000-0005-0000-0000-0000F8700000}"/>
    <cellStyle name="Normal 4 2 6 2 5 2 2" xfId="28910" xr:uid="{00000000-0005-0000-0000-0000F9700000}"/>
    <cellStyle name="Normal 4 2 6 2 5 2 3" xfId="28911" xr:uid="{00000000-0005-0000-0000-0000FA700000}"/>
    <cellStyle name="Normal 4 2 6 2 5 3" xfId="28912" xr:uid="{00000000-0005-0000-0000-0000FB700000}"/>
    <cellStyle name="Normal 4 2 6 2 5 4" xfId="28913" xr:uid="{00000000-0005-0000-0000-0000FC700000}"/>
    <cellStyle name="Normal 4 2 6 2 6" xfId="28914" xr:uid="{00000000-0005-0000-0000-0000FD700000}"/>
    <cellStyle name="Normal 4 2 6 2 6 2" xfId="28915" xr:uid="{00000000-0005-0000-0000-0000FE700000}"/>
    <cellStyle name="Normal 4 2 6 2 6 3" xfId="28916" xr:uid="{00000000-0005-0000-0000-0000FF700000}"/>
    <cellStyle name="Normal 4 2 6 2 7" xfId="28917" xr:uid="{00000000-0005-0000-0000-000000710000}"/>
    <cellStyle name="Normal 4 2 6 2 7 2" xfId="28918" xr:uid="{00000000-0005-0000-0000-000001710000}"/>
    <cellStyle name="Normal 4 2 6 2 7 3" xfId="28919" xr:uid="{00000000-0005-0000-0000-000002710000}"/>
    <cellStyle name="Normal 4 2 6 2 8" xfId="28920" xr:uid="{00000000-0005-0000-0000-000003710000}"/>
    <cellStyle name="Normal 4 2 6 2 9" xfId="28921" xr:uid="{00000000-0005-0000-0000-000004710000}"/>
    <cellStyle name="Normal 4 2 6 3" xfId="28922" xr:uid="{00000000-0005-0000-0000-000005710000}"/>
    <cellStyle name="Normal 4 2 6 3 2" xfId="28923" xr:uid="{00000000-0005-0000-0000-000006710000}"/>
    <cellStyle name="Normal 4 2 6 3 2 2" xfId="28924" xr:uid="{00000000-0005-0000-0000-000007710000}"/>
    <cellStyle name="Normal 4 2 6 3 2 2 2" xfId="28925" xr:uid="{00000000-0005-0000-0000-000008710000}"/>
    <cellStyle name="Normal 4 2 6 3 2 2 3" xfId="28926" xr:uid="{00000000-0005-0000-0000-000009710000}"/>
    <cellStyle name="Normal 4 2 6 3 2 3" xfId="28927" xr:uid="{00000000-0005-0000-0000-00000A710000}"/>
    <cellStyle name="Normal 4 2 6 3 2 4" xfId="28928" xr:uid="{00000000-0005-0000-0000-00000B710000}"/>
    <cellStyle name="Normal 4 2 6 3 3" xfId="28929" xr:uid="{00000000-0005-0000-0000-00000C710000}"/>
    <cellStyle name="Normal 4 2 6 3 3 2" xfId="28930" xr:uid="{00000000-0005-0000-0000-00000D710000}"/>
    <cellStyle name="Normal 4 2 6 3 3 2 2" xfId="28931" xr:uid="{00000000-0005-0000-0000-00000E710000}"/>
    <cellStyle name="Normal 4 2 6 3 3 2 3" xfId="28932" xr:uid="{00000000-0005-0000-0000-00000F710000}"/>
    <cellStyle name="Normal 4 2 6 3 3 3" xfId="28933" xr:uid="{00000000-0005-0000-0000-000010710000}"/>
    <cellStyle name="Normal 4 2 6 3 3 4" xfId="28934" xr:uid="{00000000-0005-0000-0000-000011710000}"/>
    <cellStyle name="Normal 4 2 6 3 4" xfId="28935" xr:uid="{00000000-0005-0000-0000-000012710000}"/>
    <cellStyle name="Normal 4 2 6 3 4 2" xfId="28936" xr:uid="{00000000-0005-0000-0000-000013710000}"/>
    <cellStyle name="Normal 4 2 6 3 4 2 2" xfId="28937" xr:uid="{00000000-0005-0000-0000-000014710000}"/>
    <cellStyle name="Normal 4 2 6 3 4 2 3" xfId="28938" xr:uid="{00000000-0005-0000-0000-000015710000}"/>
    <cellStyle name="Normal 4 2 6 3 4 3" xfId="28939" xr:uid="{00000000-0005-0000-0000-000016710000}"/>
    <cellStyle name="Normal 4 2 6 3 4 4" xfId="28940" xr:uid="{00000000-0005-0000-0000-000017710000}"/>
    <cellStyle name="Normal 4 2 6 3 5" xfId="28941" xr:uid="{00000000-0005-0000-0000-000018710000}"/>
    <cellStyle name="Normal 4 2 6 3 5 2" xfId="28942" xr:uid="{00000000-0005-0000-0000-000019710000}"/>
    <cellStyle name="Normal 4 2 6 3 5 3" xfId="28943" xr:uid="{00000000-0005-0000-0000-00001A710000}"/>
    <cellStyle name="Normal 4 2 6 3 6" xfId="28944" xr:uid="{00000000-0005-0000-0000-00001B710000}"/>
    <cellStyle name="Normal 4 2 6 3 6 2" xfId="28945" xr:uid="{00000000-0005-0000-0000-00001C710000}"/>
    <cellStyle name="Normal 4 2 6 3 6 3" xfId="28946" xr:uid="{00000000-0005-0000-0000-00001D710000}"/>
    <cellStyle name="Normal 4 2 6 3 7" xfId="28947" xr:uid="{00000000-0005-0000-0000-00001E710000}"/>
    <cellStyle name="Normal 4 2 6 3 8" xfId="28948" xr:uid="{00000000-0005-0000-0000-00001F710000}"/>
    <cellStyle name="Normal 4 2 6 3 9" xfId="28949" xr:uid="{00000000-0005-0000-0000-000020710000}"/>
    <cellStyle name="Normal 4 2 6 4" xfId="28950" xr:uid="{00000000-0005-0000-0000-000021710000}"/>
    <cellStyle name="Normal 4 2 6 4 2" xfId="28951" xr:uid="{00000000-0005-0000-0000-000022710000}"/>
    <cellStyle name="Normal 4 2 6 4 2 2" xfId="28952" xr:uid="{00000000-0005-0000-0000-000023710000}"/>
    <cellStyle name="Normal 4 2 6 4 2 3" xfId="28953" xr:uid="{00000000-0005-0000-0000-000024710000}"/>
    <cellStyle name="Normal 4 2 6 4 3" xfId="28954" xr:uid="{00000000-0005-0000-0000-000025710000}"/>
    <cellStyle name="Normal 4 2 6 4 4" xfId="28955" xr:uid="{00000000-0005-0000-0000-000026710000}"/>
    <cellStyle name="Normal 4 2 6 5" xfId="28956" xr:uid="{00000000-0005-0000-0000-000027710000}"/>
    <cellStyle name="Normal 4 2 6 5 2" xfId="28957" xr:uid="{00000000-0005-0000-0000-000028710000}"/>
    <cellStyle name="Normal 4 2 6 5 2 2" xfId="28958" xr:uid="{00000000-0005-0000-0000-000029710000}"/>
    <cellStyle name="Normal 4 2 6 5 2 3" xfId="28959" xr:uid="{00000000-0005-0000-0000-00002A710000}"/>
    <cellStyle name="Normal 4 2 6 5 3" xfId="28960" xr:uid="{00000000-0005-0000-0000-00002B710000}"/>
    <cellStyle name="Normal 4 2 6 5 4" xfId="28961" xr:uid="{00000000-0005-0000-0000-00002C710000}"/>
    <cellStyle name="Normal 4 2 6 6" xfId="28962" xr:uid="{00000000-0005-0000-0000-00002D710000}"/>
    <cellStyle name="Normal 4 2 6 6 2" xfId="28963" xr:uid="{00000000-0005-0000-0000-00002E710000}"/>
    <cellStyle name="Normal 4 2 6 6 2 2" xfId="28964" xr:uid="{00000000-0005-0000-0000-00002F710000}"/>
    <cellStyle name="Normal 4 2 6 6 2 3" xfId="28965" xr:uid="{00000000-0005-0000-0000-000030710000}"/>
    <cellStyle name="Normal 4 2 6 6 3" xfId="28966" xr:uid="{00000000-0005-0000-0000-000031710000}"/>
    <cellStyle name="Normal 4 2 6 6 4" xfId="28967" xr:uid="{00000000-0005-0000-0000-000032710000}"/>
    <cellStyle name="Normal 4 2 6 7" xfId="28968" xr:uid="{00000000-0005-0000-0000-000033710000}"/>
    <cellStyle name="Normal 4 2 6 7 2" xfId="28969" xr:uid="{00000000-0005-0000-0000-000034710000}"/>
    <cellStyle name="Normal 4 2 6 7 3" xfId="28970" xr:uid="{00000000-0005-0000-0000-000035710000}"/>
    <cellStyle name="Normal 4 2 6 8" xfId="28971" xr:uid="{00000000-0005-0000-0000-000036710000}"/>
    <cellStyle name="Normal 4 2 6 8 2" xfId="28972" xr:uid="{00000000-0005-0000-0000-000037710000}"/>
    <cellStyle name="Normal 4 2 6 8 3" xfId="28973" xr:uid="{00000000-0005-0000-0000-000038710000}"/>
    <cellStyle name="Normal 4 2 6 9" xfId="28974" xr:uid="{00000000-0005-0000-0000-000039710000}"/>
    <cellStyle name="Normal 4 2 7" xfId="28975" xr:uid="{00000000-0005-0000-0000-00003A710000}"/>
    <cellStyle name="Normal 4 2 7 10" xfId="28976" xr:uid="{00000000-0005-0000-0000-00003B710000}"/>
    <cellStyle name="Normal 4 2 7 11" xfId="28977" xr:uid="{00000000-0005-0000-0000-00003C710000}"/>
    <cellStyle name="Normal 4 2 7 2" xfId="28978" xr:uid="{00000000-0005-0000-0000-00003D710000}"/>
    <cellStyle name="Normal 4 2 7 2 2" xfId="28979" xr:uid="{00000000-0005-0000-0000-00003E710000}"/>
    <cellStyle name="Normal 4 2 7 2 2 2" xfId="28980" xr:uid="{00000000-0005-0000-0000-00003F710000}"/>
    <cellStyle name="Normal 4 2 7 2 2 3" xfId="28981" xr:uid="{00000000-0005-0000-0000-000040710000}"/>
    <cellStyle name="Normal 4 2 7 2 3" xfId="28982" xr:uid="{00000000-0005-0000-0000-000041710000}"/>
    <cellStyle name="Normal 4 2 7 2 4" xfId="28983" xr:uid="{00000000-0005-0000-0000-000042710000}"/>
    <cellStyle name="Normal 4 2 7 3" xfId="28984" xr:uid="{00000000-0005-0000-0000-000043710000}"/>
    <cellStyle name="Normal 4 2 7 3 2" xfId="28985" xr:uid="{00000000-0005-0000-0000-000044710000}"/>
    <cellStyle name="Normal 4 2 7 3 2 2" xfId="28986" xr:uid="{00000000-0005-0000-0000-000045710000}"/>
    <cellStyle name="Normal 4 2 7 3 2 3" xfId="28987" xr:uid="{00000000-0005-0000-0000-000046710000}"/>
    <cellStyle name="Normal 4 2 7 3 3" xfId="28988" xr:uid="{00000000-0005-0000-0000-000047710000}"/>
    <cellStyle name="Normal 4 2 7 3 4" xfId="28989" xr:uid="{00000000-0005-0000-0000-000048710000}"/>
    <cellStyle name="Normal 4 2 7 4" xfId="28990" xr:uid="{00000000-0005-0000-0000-000049710000}"/>
    <cellStyle name="Normal 4 2 7 4 2" xfId="28991" xr:uid="{00000000-0005-0000-0000-00004A710000}"/>
    <cellStyle name="Normal 4 2 7 4 2 2" xfId="28992" xr:uid="{00000000-0005-0000-0000-00004B710000}"/>
    <cellStyle name="Normal 4 2 7 4 2 3" xfId="28993" xr:uid="{00000000-0005-0000-0000-00004C710000}"/>
    <cellStyle name="Normal 4 2 7 4 3" xfId="28994" xr:uid="{00000000-0005-0000-0000-00004D710000}"/>
    <cellStyle name="Normal 4 2 7 4 4" xfId="28995" xr:uid="{00000000-0005-0000-0000-00004E710000}"/>
    <cellStyle name="Normal 4 2 7 5" xfId="28996" xr:uid="{00000000-0005-0000-0000-00004F710000}"/>
    <cellStyle name="Normal 4 2 7 5 2" xfId="28997" xr:uid="{00000000-0005-0000-0000-000050710000}"/>
    <cellStyle name="Normal 4 2 7 5 2 2" xfId="28998" xr:uid="{00000000-0005-0000-0000-000051710000}"/>
    <cellStyle name="Normal 4 2 7 5 2 3" xfId="28999" xr:uid="{00000000-0005-0000-0000-000052710000}"/>
    <cellStyle name="Normal 4 2 7 5 3" xfId="29000" xr:uid="{00000000-0005-0000-0000-000053710000}"/>
    <cellStyle name="Normal 4 2 7 5 4" xfId="29001" xr:uid="{00000000-0005-0000-0000-000054710000}"/>
    <cellStyle name="Normal 4 2 7 6" xfId="29002" xr:uid="{00000000-0005-0000-0000-000055710000}"/>
    <cellStyle name="Normal 4 2 7 6 2" xfId="29003" xr:uid="{00000000-0005-0000-0000-000056710000}"/>
    <cellStyle name="Normal 4 2 7 6 3" xfId="29004" xr:uid="{00000000-0005-0000-0000-000057710000}"/>
    <cellStyle name="Normal 4 2 7 7" xfId="29005" xr:uid="{00000000-0005-0000-0000-000058710000}"/>
    <cellStyle name="Normal 4 2 7 7 2" xfId="29006" xr:uid="{00000000-0005-0000-0000-000059710000}"/>
    <cellStyle name="Normal 4 2 7 7 3" xfId="29007" xr:uid="{00000000-0005-0000-0000-00005A710000}"/>
    <cellStyle name="Normal 4 2 7 8" xfId="29008" xr:uid="{00000000-0005-0000-0000-00005B710000}"/>
    <cellStyle name="Normal 4 2 7 9" xfId="29009" xr:uid="{00000000-0005-0000-0000-00005C710000}"/>
    <cellStyle name="Normal 4 2 8" xfId="29010" xr:uid="{00000000-0005-0000-0000-00005D710000}"/>
    <cellStyle name="Normal 4 2 8 10" xfId="29011" xr:uid="{00000000-0005-0000-0000-00005E710000}"/>
    <cellStyle name="Normal 4 2 8 2" xfId="29012" xr:uid="{00000000-0005-0000-0000-00005F710000}"/>
    <cellStyle name="Normal 4 2 8 2 2" xfId="29013" xr:uid="{00000000-0005-0000-0000-000060710000}"/>
    <cellStyle name="Normal 4 2 8 2 2 2" xfId="29014" xr:uid="{00000000-0005-0000-0000-000061710000}"/>
    <cellStyle name="Normal 4 2 8 2 2 3" xfId="29015" xr:uid="{00000000-0005-0000-0000-000062710000}"/>
    <cellStyle name="Normal 4 2 8 2 3" xfId="29016" xr:uid="{00000000-0005-0000-0000-000063710000}"/>
    <cellStyle name="Normal 4 2 8 2 4" xfId="29017" xr:uid="{00000000-0005-0000-0000-000064710000}"/>
    <cellStyle name="Normal 4 2 8 3" xfId="29018" xr:uid="{00000000-0005-0000-0000-000065710000}"/>
    <cellStyle name="Normal 4 2 8 3 2" xfId="29019" xr:uid="{00000000-0005-0000-0000-000066710000}"/>
    <cellStyle name="Normal 4 2 8 3 2 2" xfId="29020" xr:uid="{00000000-0005-0000-0000-000067710000}"/>
    <cellStyle name="Normal 4 2 8 3 2 3" xfId="29021" xr:uid="{00000000-0005-0000-0000-000068710000}"/>
    <cellStyle name="Normal 4 2 8 3 3" xfId="29022" xr:uid="{00000000-0005-0000-0000-000069710000}"/>
    <cellStyle name="Normal 4 2 8 3 4" xfId="29023" xr:uid="{00000000-0005-0000-0000-00006A710000}"/>
    <cellStyle name="Normal 4 2 8 4" xfId="29024" xr:uid="{00000000-0005-0000-0000-00006B710000}"/>
    <cellStyle name="Normal 4 2 8 4 2" xfId="29025" xr:uid="{00000000-0005-0000-0000-00006C710000}"/>
    <cellStyle name="Normal 4 2 8 4 2 2" xfId="29026" xr:uid="{00000000-0005-0000-0000-00006D710000}"/>
    <cellStyle name="Normal 4 2 8 4 2 3" xfId="29027" xr:uid="{00000000-0005-0000-0000-00006E710000}"/>
    <cellStyle name="Normal 4 2 8 4 3" xfId="29028" xr:uid="{00000000-0005-0000-0000-00006F710000}"/>
    <cellStyle name="Normal 4 2 8 4 4" xfId="29029" xr:uid="{00000000-0005-0000-0000-000070710000}"/>
    <cellStyle name="Normal 4 2 8 5" xfId="29030" xr:uid="{00000000-0005-0000-0000-000071710000}"/>
    <cellStyle name="Normal 4 2 8 5 2" xfId="29031" xr:uid="{00000000-0005-0000-0000-000072710000}"/>
    <cellStyle name="Normal 4 2 8 5 3" xfId="29032" xr:uid="{00000000-0005-0000-0000-000073710000}"/>
    <cellStyle name="Normal 4 2 8 6" xfId="29033" xr:uid="{00000000-0005-0000-0000-000074710000}"/>
    <cellStyle name="Normal 4 2 8 6 2" xfId="29034" xr:uid="{00000000-0005-0000-0000-000075710000}"/>
    <cellStyle name="Normal 4 2 8 6 3" xfId="29035" xr:uid="{00000000-0005-0000-0000-000076710000}"/>
    <cellStyle name="Normal 4 2 8 7" xfId="29036" xr:uid="{00000000-0005-0000-0000-000077710000}"/>
    <cellStyle name="Normal 4 2 8 8" xfId="29037" xr:uid="{00000000-0005-0000-0000-000078710000}"/>
    <cellStyle name="Normal 4 2 8 9" xfId="29038" xr:uid="{00000000-0005-0000-0000-000079710000}"/>
    <cellStyle name="Normal 4 2 9" xfId="29039" xr:uid="{00000000-0005-0000-0000-00007A710000}"/>
    <cellStyle name="Normal 4 2 9 2" xfId="29040" xr:uid="{00000000-0005-0000-0000-00007B710000}"/>
    <cellStyle name="Normal 4 2 9 2 2" xfId="29041" xr:uid="{00000000-0005-0000-0000-00007C710000}"/>
    <cellStyle name="Normal 4 2 9 2 3" xfId="29042" xr:uid="{00000000-0005-0000-0000-00007D710000}"/>
    <cellStyle name="Normal 4 2 9 3" xfId="29043" xr:uid="{00000000-0005-0000-0000-00007E710000}"/>
    <cellStyle name="Normal 4 2 9 4" xfId="29044" xr:uid="{00000000-0005-0000-0000-00007F710000}"/>
    <cellStyle name="Normal 4 2 9 5" xfId="29045" xr:uid="{00000000-0005-0000-0000-000080710000}"/>
    <cellStyle name="Normal 4 20" xfId="29046" xr:uid="{00000000-0005-0000-0000-000081710000}"/>
    <cellStyle name="Normal 4 21" xfId="29047" xr:uid="{00000000-0005-0000-0000-000082710000}"/>
    <cellStyle name="Normal 4 22" xfId="29048" xr:uid="{00000000-0005-0000-0000-000083710000}"/>
    <cellStyle name="Normal 4 23" xfId="29049" xr:uid="{00000000-0005-0000-0000-000084710000}"/>
    <cellStyle name="Normal 4 24" xfId="29050" xr:uid="{00000000-0005-0000-0000-000085710000}"/>
    <cellStyle name="Normal 4 25" xfId="29051" xr:uid="{00000000-0005-0000-0000-000086710000}"/>
    <cellStyle name="Normal 4 26" xfId="29052" xr:uid="{00000000-0005-0000-0000-000087710000}"/>
    <cellStyle name="Normal 4 27" xfId="29053" xr:uid="{00000000-0005-0000-0000-000088710000}"/>
    <cellStyle name="Normal 4 28" xfId="29054" xr:uid="{00000000-0005-0000-0000-000089710000}"/>
    <cellStyle name="Normal 4 29" xfId="29055" xr:uid="{00000000-0005-0000-0000-00008A710000}"/>
    <cellStyle name="Normal 4 3" xfId="29056" xr:uid="{00000000-0005-0000-0000-00008B710000}"/>
    <cellStyle name="Normal 4 3 2" xfId="29057" xr:uid="{00000000-0005-0000-0000-00008C710000}"/>
    <cellStyle name="Normal 4 30" xfId="29058" xr:uid="{00000000-0005-0000-0000-00008D710000}"/>
    <cellStyle name="Normal 4 31" xfId="29059" xr:uid="{00000000-0005-0000-0000-00008E710000}"/>
    <cellStyle name="Normal 4 32" xfId="29060" xr:uid="{00000000-0005-0000-0000-00008F710000}"/>
    <cellStyle name="Normal 4 33" xfId="29061" xr:uid="{00000000-0005-0000-0000-000090710000}"/>
    <cellStyle name="Normal 4 34" xfId="29062" xr:uid="{00000000-0005-0000-0000-000091710000}"/>
    <cellStyle name="Normal 4 35" xfId="29063" xr:uid="{00000000-0005-0000-0000-000092710000}"/>
    <cellStyle name="Normal 4 36" xfId="29064" xr:uid="{00000000-0005-0000-0000-000093710000}"/>
    <cellStyle name="Normal 4 37" xfId="29065" xr:uid="{00000000-0005-0000-0000-000094710000}"/>
    <cellStyle name="Normal 4 38" xfId="29066" xr:uid="{00000000-0005-0000-0000-000095710000}"/>
    <cellStyle name="Normal 4 4" xfId="29067" xr:uid="{00000000-0005-0000-0000-000096710000}"/>
    <cellStyle name="Normal 4 4 2" xfId="29068" xr:uid="{00000000-0005-0000-0000-000097710000}"/>
    <cellStyle name="Normal 4 5" xfId="29069" xr:uid="{00000000-0005-0000-0000-000098710000}"/>
    <cellStyle name="Normal 4 6" xfId="29070" xr:uid="{00000000-0005-0000-0000-000099710000}"/>
    <cellStyle name="Normal 4 7" xfId="29071" xr:uid="{00000000-0005-0000-0000-00009A710000}"/>
    <cellStyle name="Normal 4 8" xfId="29072" xr:uid="{00000000-0005-0000-0000-00009B710000}"/>
    <cellStyle name="Normal 4 9" xfId="29073" xr:uid="{00000000-0005-0000-0000-00009C710000}"/>
    <cellStyle name="Normal 40" xfId="29074" xr:uid="{00000000-0005-0000-0000-00009D710000}"/>
    <cellStyle name="Normal 41" xfId="29075" xr:uid="{00000000-0005-0000-0000-00009E710000}"/>
    <cellStyle name="Normal 42" xfId="29076" xr:uid="{00000000-0005-0000-0000-00009F710000}"/>
    <cellStyle name="Normal 43" xfId="29077" xr:uid="{00000000-0005-0000-0000-0000A0710000}"/>
    <cellStyle name="Normal 44" xfId="29078" xr:uid="{00000000-0005-0000-0000-0000A1710000}"/>
    <cellStyle name="Normal 45" xfId="29079" xr:uid="{00000000-0005-0000-0000-0000A2710000}"/>
    <cellStyle name="Normal 46" xfId="29080" xr:uid="{00000000-0005-0000-0000-0000A3710000}"/>
    <cellStyle name="Normal 47" xfId="29081" xr:uid="{00000000-0005-0000-0000-0000A4710000}"/>
    <cellStyle name="Normal 48" xfId="29082" xr:uid="{00000000-0005-0000-0000-0000A5710000}"/>
    <cellStyle name="Normal 49" xfId="29083" xr:uid="{00000000-0005-0000-0000-0000A6710000}"/>
    <cellStyle name="Normal 49 2" xfId="29084" xr:uid="{00000000-0005-0000-0000-0000A7710000}"/>
    <cellStyle name="Normal 5" xfId="212" xr:uid="{00000000-0005-0000-0000-0000A8710000}"/>
    <cellStyle name="Normal 5 10" xfId="29085" xr:uid="{00000000-0005-0000-0000-0000A9710000}"/>
    <cellStyle name="Normal 5 10 2" xfId="29086" xr:uid="{00000000-0005-0000-0000-0000AA710000}"/>
    <cellStyle name="Normal 5 10 2 2" xfId="29087" xr:uid="{00000000-0005-0000-0000-0000AB710000}"/>
    <cellStyle name="Normal 5 10 2 3" xfId="29088" xr:uid="{00000000-0005-0000-0000-0000AC710000}"/>
    <cellStyle name="Normal 5 10 3" xfId="29089" xr:uid="{00000000-0005-0000-0000-0000AD710000}"/>
    <cellStyle name="Normal 5 10 4" xfId="29090" xr:uid="{00000000-0005-0000-0000-0000AE710000}"/>
    <cellStyle name="Normal 5 11" xfId="29091" xr:uid="{00000000-0005-0000-0000-0000AF710000}"/>
    <cellStyle name="Normal 5 11 2" xfId="29092" xr:uid="{00000000-0005-0000-0000-0000B0710000}"/>
    <cellStyle name="Normal 5 11 2 2" xfId="29093" xr:uid="{00000000-0005-0000-0000-0000B1710000}"/>
    <cellStyle name="Normal 5 11 2 3" xfId="29094" xr:uid="{00000000-0005-0000-0000-0000B2710000}"/>
    <cellStyle name="Normal 5 11 3" xfId="29095" xr:uid="{00000000-0005-0000-0000-0000B3710000}"/>
    <cellStyle name="Normal 5 11 4" xfId="29096" xr:uid="{00000000-0005-0000-0000-0000B4710000}"/>
    <cellStyle name="Normal 5 12" xfId="29097" xr:uid="{00000000-0005-0000-0000-0000B5710000}"/>
    <cellStyle name="Normal 5 12 2" xfId="29098" xr:uid="{00000000-0005-0000-0000-0000B6710000}"/>
    <cellStyle name="Normal 5 12 3" xfId="29099" xr:uid="{00000000-0005-0000-0000-0000B7710000}"/>
    <cellStyle name="Normal 5 13" xfId="29100" xr:uid="{00000000-0005-0000-0000-0000B8710000}"/>
    <cellStyle name="Normal 5 13 2" xfId="29101" xr:uid="{00000000-0005-0000-0000-0000B9710000}"/>
    <cellStyle name="Normal 5 13 3" xfId="29102" xr:uid="{00000000-0005-0000-0000-0000BA710000}"/>
    <cellStyle name="Normal 5 14" xfId="29103" xr:uid="{00000000-0005-0000-0000-0000BB710000}"/>
    <cellStyle name="Normal 5 15" xfId="29104" xr:uid="{00000000-0005-0000-0000-0000BC710000}"/>
    <cellStyle name="Normal 5 16" xfId="29105" xr:uid="{00000000-0005-0000-0000-0000BD710000}"/>
    <cellStyle name="Normal 5 17" xfId="29106" xr:uid="{00000000-0005-0000-0000-0000BE710000}"/>
    <cellStyle name="Normal 5 2" xfId="29107" xr:uid="{00000000-0005-0000-0000-0000BF710000}"/>
    <cellStyle name="Normal 5 2 10" xfId="29108" xr:uid="{00000000-0005-0000-0000-0000C0710000}"/>
    <cellStyle name="Normal 5 2 10 2" xfId="29109" xr:uid="{00000000-0005-0000-0000-0000C1710000}"/>
    <cellStyle name="Normal 5 2 10 2 2" xfId="29110" xr:uid="{00000000-0005-0000-0000-0000C2710000}"/>
    <cellStyle name="Normal 5 2 10 2 3" xfId="29111" xr:uid="{00000000-0005-0000-0000-0000C3710000}"/>
    <cellStyle name="Normal 5 2 10 3" xfId="29112" xr:uid="{00000000-0005-0000-0000-0000C4710000}"/>
    <cellStyle name="Normal 5 2 10 4" xfId="29113" xr:uid="{00000000-0005-0000-0000-0000C5710000}"/>
    <cellStyle name="Normal 5 2 11" xfId="29114" xr:uid="{00000000-0005-0000-0000-0000C6710000}"/>
    <cellStyle name="Normal 5 2 11 2" xfId="29115" xr:uid="{00000000-0005-0000-0000-0000C7710000}"/>
    <cellStyle name="Normal 5 2 11 3" xfId="29116" xr:uid="{00000000-0005-0000-0000-0000C8710000}"/>
    <cellStyle name="Normal 5 2 12" xfId="29117" xr:uid="{00000000-0005-0000-0000-0000C9710000}"/>
    <cellStyle name="Normal 5 2 12 2" xfId="29118" xr:uid="{00000000-0005-0000-0000-0000CA710000}"/>
    <cellStyle name="Normal 5 2 12 3" xfId="29119" xr:uid="{00000000-0005-0000-0000-0000CB710000}"/>
    <cellStyle name="Normal 5 2 13" xfId="29120" xr:uid="{00000000-0005-0000-0000-0000CC710000}"/>
    <cellStyle name="Normal 5 2 14" xfId="29121" xr:uid="{00000000-0005-0000-0000-0000CD710000}"/>
    <cellStyle name="Normal 5 2 15" xfId="29122" xr:uid="{00000000-0005-0000-0000-0000CE710000}"/>
    <cellStyle name="Normal 5 2 16" xfId="29123" xr:uid="{00000000-0005-0000-0000-0000CF710000}"/>
    <cellStyle name="Normal 5 2 17" xfId="29124" xr:uid="{00000000-0005-0000-0000-0000D0710000}"/>
    <cellStyle name="Normal 5 2 2" xfId="29125" xr:uid="{00000000-0005-0000-0000-0000D1710000}"/>
    <cellStyle name="Normal 5 2 2 10" xfId="29126" xr:uid="{00000000-0005-0000-0000-0000D2710000}"/>
    <cellStyle name="Normal 5 2 2 10 2" xfId="29127" xr:uid="{00000000-0005-0000-0000-0000D3710000}"/>
    <cellStyle name="Normal 5 2 2 10 3" xfId="29128" xr:uid="{00000000-0005-0000-0000-0000D4710000}"/>
    <cellStyle name="Normal 5 2 2 11" xfId="29129" xr:uid="{00000000-0005-0000-0000-0000D5710000}"/>
    <cellStyle name="Normal 5 2 2 11 2" xfId="29130" xr:uid="{00000000-0005-0000-0000-0000D6710000}"/>
    <cellStyle name="Normal 5 2 2 11 3" xfId="29131" xr:uid="{00000000-0005-0000-0000-0000D7710000}"/>
    <cellStyle name="Normal 5 2 2 12" xfId="29132" xr:uid="{00000000-0005-0000-0000-0000D8710000}"/>
    <cellStyle name="Normal 5 2 2 13" xfId="29133" xr:uid="{00000000-0005-0000-0000-0000D9710000}"/>
    <cellStyle name="Normal 5 2 2 14" xfId="29134" xr:uid="{00000000-0005-0000-0000-0000DA710000}"/>
    <cellStyle name="Normal 5 2 2 2" xfId="29135" xr:uid="{00000000-0005-0000-0000-0000DB710000}"/>
    <cellStyle name="Normal 5 2 2 2 10" xfId="29136" xr:uid="{00000000-0005-0000-0000-0000DC710000}"/>
    <cellStyle name="Normal 5 2 2 2 10 2" xfId="29137" xr:uid="{00000000-0005-0000-0000-0000DD710000}"/>
    <cellStyle name="Normal 5 2 2 2 10 3" xfId="29138" xr:uid="{00000000-0005-0000-0000-0000DE710000}"/>
    <cellStyle name="Normal 5 2 2 2 11" xfId="29139" xr:uid="{00000000-0005-0000-0000-0000DF710000}"/>
    <cellStyle name="Normal 5 2 2 2 12" xfId="29140" xr:uid="{00000000-0005-0000-0000-0000E0710000}"/>
    <cellStyle name="Normal 5 2 2 2 13" xfId="29141" xr:uid="{00000000-0005-0000-0000-0000E1710000}"/>
    <cellStyle name="Normal 5 2 2 2 2" xfId="29142" xr:uid="{00000000-0005-0000-0000-0000E2710000}"/>
    <cellStyle name="Normal 5 2 2 2 2 10" xfId="29143" xr:uid="{00000000-0005-0000-0000-0000E3710000}"/>
    <cellStyle name="Normal 5 2 2 2 2 11" xfId="29144" xr:uid="{00000000-0005-0000-0000-0000E4710000}"/>
    <cellStyle name="Normal 5 2 2 2 2 2" xfId="29145" xr:uid="{00000000-0005-0000-0000-0000E5710000}"/>
    <cellStyle name="Normal 5 2 2 2 2 2 10" xfId="29146" xr:uid="{00000000-0005-0000-0000-0000E6710000}"/>
    <cellStyle name="Normal 5 2 2 2 2 2 2" xfId="29147" xr:uid="{00000000-0005-0000-0000-0000E7710000}"/>
    <cellStyle name="Normal 5 2 2 2 2 2 2 2" xfId="29148" xr:uid="{00000000-0005-0000-0000-0000E8710000}"/>
    <cellStyle name="Normal 5 2 2 2 2 2 2 2 2" xfId="29149" xr:uid="{00000000-0005-0000-0000-0000E9710000}"/>
    <cellStyle name="Normal 5 2 2 2 2 2 2 2 3" xfId="29150" xr:uid="{00000000-0005-0000-0000-0000EA710000}"/>
    <cellStyle name="Normal 5 2 2 2 2 2 2 3" xfId="29151" xr:uid="{00000000-0005-0000-0000-0000EB710000}"/>
    <cellStyle name="Normal 5 2 2 2 2 2 2 4" xfId="29152" xr:uid="{00000000-0005-0000-0000-0000EC710000}"/>
    <cellStyle name="Normal 5 2 2 2 2 2 3" xfId="29153" xr:uid="{00000000-0005-0000-0000-0000ED710000}"/>
    <cellStyle name="Normal 5 2 2 2 2 2 3 2" xfId="29154" xr:uid="{00000000-0005-0000-0000-0000EE710000}"/>
    <cellStyle name="Normal 5 2 2 2 2 2 3 2 2" xfId="29155" xr:uid="{00000000-0005-0000-0000-0000EF710000}"/>
    <cellStyle name="Normal 5 2 2 2 2 2 3 2 3" xfId="29156" xr:uid="{00000000-0005-0000-0000-0000F0710000}"/>
    <cellStyle name="Normal 5 2 2 2 2 2 3 3" xfId="29157" xr:uid="{00000000-0005-0000-0000-0000F1710000}"/>
    <cellStyle name="Normal 5 2 2 2 2 2 3 4" xfId="29158" xr:uid="{00000000-0005-0000-0000-0000F2710000}"/>
    <cellStyle name="Normal 5 2 2 2 2 2 4" xfId="29159" xr:uid="{00000000-0005-0000-0000-0000F3710000}"/>
    <cellStyle name="Normal 5 2 2 2 2 2 4 2" xfId="29160" xr:uid="{00000000-0005-0000-0000-0000F4710000}"/>
    <cellStyle name="Normal 5 2 2 2 2 2 4 2 2" xfId="29161" xr:uid="{00000000-0005-0000-0000-0000F5710000}"/>
    <cellStyle name="Normal 5 2 2 2 2 2 4 2 3" xfId="29162" xr:uid="{00000000-0005-0000-0000-0000F6710000}"/>
    <cellStyle name="Normal 5 2 2 2 2 2 4 3" xfId="29163" xr:uid="{00000000-0005-0000-0000-0000F7710000}"/>
    <cellStyle name="Normal 5 2 2 2 2 2 4 4" xfId="29164" xr:uid="{00000000-0005-0000-0000-0000F8710000}"/>
    <cellStyle name="Normal 5 2 2 2 2 2 5" xfId="29165" xr:uid="{00000000-0005-0000-0000-0000F9710000}"/>
    <cellStyle name="Normal 5 2 2 2 2 2 5 2" xfId="29166" xr:uid="{00000000-0005-0000-0000-0000FA710000}"/>
    <cellStyle name="Normal 5 2 2 2 2 2 5 2 2" xfId="29167" xr:uid="{00000000-0005-0000-0000-0000FB710000}"/>
    <cellStyle name="Normal 5 2 2 2 2 2 5 2 3" xfId="29168" xr:uid="{00000000-0005-0000-0000-0000FC710000}"/>
    <cellStyle name="Normal 5 2 2 2 2 2 5 3" xfId="29169" xr:uid="{00000000-0005-0000-0000-0000FD710000}"/>
    <cellStyle name="Normal 5 2 2 2 2 2 5 4" xfId="29170" xr:uid="{00000000-0005-0000-0000-0000FE710000}"/>
    <cellStyle name="Normal 5 2 2 2 2 2 6" xfId="29171" xr:uid="{00000000-0005-0000-0000-0000FF710000}"/>
    <cellStyle name="Normal 5 2 2 2 2 2 6 2" xfId="29172" xr:uid="{00000000-0005-0000-0000-000000720000}"/>
    <cellStyle name="Normal 5 2 2 2 2 2 6 3" xfId="29173" xr:uid="{00000000-0005-0000-0000-000001720000}"/>
    <cellStyle name="Normal 5 2 2 2 2 2 7" xfId="29174" xr:uid="{00000000-0005-0000-0000-000002720000}"/>
    <cellStyle name="Normal 5 2 2 2 2 2 7 2" xfId="29175" xr:uid="{00000000-0005-0000-0000-000003720000}"/>
    <cellStyle name="Normal 5 2 2 2 2 2 7 3" xfId="29176" xr:uid="{00000000-0005-0000-0000-000004720000}"/>
    <cellStyle name="Normal 5 2 2 2 2 2 8" xfId="29177" xr:uid="{00000000-0005-0000-0000-000005720000}"/>
    <cellStyle name="Normal 5 2 2 2 2 2 9" xfId="29178" xr:uid="{00000000-0005-0000-0000-000006720000}"/>
    <cellStyle name="Normal 5 2 2 2 2 3" xfId="29179" xr:uid="{00000000-0005-0000-0000-000007720000}"/>
    <cellStyle name="Normal 5 2 2 2 2 3 2" xfId="29180" xr:uid="{00000000-0005-0000-0000-000008720000}"/>
    <cellStyle name="Normal 5 2 2 2 2 3 2 2" xfId="29181" xr:uid="{00000000-0005-0000-0000-000009720000}"/>
    <cellStyle name="Normal 5 2 2 2 2 3 2 2 2" xfId="29182" xr:uid="{00000000-0005-0000-0000-00000A720000}"/>
    <cellStyle name="Normal 5 2 2 2 2 3 2 2 3" xfId="29183" xr:uid="{00000000-0005-0000-0000-00000B720000}"/>
    <cellStyle name="Normal 5 2 2 2 2 3 2 3" xfId="29184" xr:uid="{00000000-0005-0000-0000-00000C720000}"/>
    <cellStyle name="Normal 5 2 2 2 2 3 2 4" xfId="29185" xr:uid="{00000000-0005-0000-0000-00000D720000}"/>
    <cellStyle name="Normal 5 2 2 2 2 3 3" xfId="29186" xr:uid="{00000000-0005-0000-0000-00000E720000}"/>
    <cellStyle name="Normal 5 2 2 2 2 3 3 2" xfId="29187" xr:uid="{00000000-0005-0000-0000-00000F720000}"/>
    <cellStyle name="Normal 5 2 2 2 2 3 3 2 2" xfId="29188" xr:uid="{00000000-0005-0000-0000-000010720000}"/>
    <cellStyle name="Normal 5 2 2 2 2 3 3 2 3" xfId="29189" xr:uid="{00000000-0005-0000-0000-000011720000}"/>
    <cellStyle name="Normal 5 2 2 2 2 3 3 3" xfId="29190" xr:uid="{00000000-0005-0000-0000-000012720000}"/>
    <cellStyle name="Normal 5 2 2 2 2 3 3 4" xfId="29191" xr:uid="{00000000-0005-0000-0000-000013720000}"/>
    <cellStyle name="Normal 5 2 2 2 2 3 4" xfId="29192" xr:uid="{00000000-0005-0000-0000-000014720000}"/>
    <cellStyle name="Normal 5 2 2 2 2 3 4 2" xfId="29193" xr:uid="{00000000-0005-0000-0000-000015720000}"/>
    <cellStyle name="Normal 5 2 2 2 2 3 4 2 2" xfId="29194" xr:uid="{00000000-0005-0000-0000-000016720000}"/>
    <cellStyle name="Normal 5 2 2 2 2 3 4 2 3" xfId="29195" xr:uid="{00000000-0005-0000-0000-000017720000}"/>
    <cellStyle name="Normal 5 2 2 2 2 3 4 3" xfId="29196" xr:uid="{00000000-0005-0000-0000-000018720000}"/>
    <cellStyle name="Normal 5 2 2 2 2 3 4 4" xfId="29197" xr:uid="{00000000-0005-0000-0000-000019720000}"/>
    <cellStyle name="Normal 5 2 2 2 2 3 5" xfId="29198" xr:uid="{00000000-0005-0000-0000-00001A720000}"/>
    <cellStyle name="Normal 5 2 2 2 2 3 5 2" xfId="29199" xr:uid="{00000000-0005-0000-0000-00001B720000}"/>
    <cellStyle name="Normal 5 2 2 2 2 3 5 3" xfId="29200" xr:uid="{00000000-0005-0000-0000-00001C720000}"/>
    <cellStyle name="Normal 5 2 2 2 2 3 6" xfId="29201" xr:uid="{00000000-0005-0000-0000-00001D720000}"/>
    <cellStyle name="Normal 5 2 2 2 2 3 6 2" xfId="29202" xr:uid="{00000000-0005-0000-0000-00001E720000}"/>
    <cellStyle name="Normal 5 2 2 2 2 3 6 3" xfId="29203" xr:uid="{00000000-0005-0000-0000-00001F720000}"/>
    <cellStyle name="Normal 5 2 2 2 2 3 7" xfId="29204" xr:uid="{00000000-0005-0000-0000-000020720000}"/>
    <cellStyle name="Normal 5 2 2 2 2 3 8" xfId="29205" xr:uid="{00000000-0005-0000-0000-000021720000}"/>
    <cellStyle name="Normal 5 2 2 2 2 3 9" xfId="29206" xr:uid="{00000000-0005-0000-0000-000022720000}"/>
    <cellStyle name="Normal 5 2 2 2 2 4" xfId="29207" xr:uid="{00000000-0005-0000-0000-000023720000}"/>
    <cellStyle name="Normal 5 2 2 2 2 4 2" xfId="29208" xr:uid="{00000000-0005-0000-0000-000024720000}"/>
    <cellStyle name="Normal 5 2 2 2 2 4 2 2" xfId="29209" xr:uid="{00000000-0005-0000-0000-000025720000}"/>
    <cellStyle name="Normal 5 2 2 2 2 4 2 3" xfId="29210" xr:uid="{00000000-0005-0000-0000-000026720000}"/>
    <cellStyle name="Normal 5 2 2 2 2 4 3" xfId="29211" xr:uid="{00000000-0005-0000-0000-000027720000}"/>
    <cellStyle name="Normal 5 2 2 2 2 4 4" xfId="29212" xr:uid="{00000000-0005-0000-0000-000028720000}"/>
    <cellStyle name="Normal 5 2 2 2 2 5" xfId="29213" xr:uid="{00000000-0005-0000-0000-000029720000}"/>
    <cellStyle name="Normal 5 2 2 2 2 5 2" xfId="29214" xr:uid="{00000000-0005-0000-0000-00002A720000}"/>
    <cellStyle name="Normal 5 2 2 2 2 5 2 2" xfId="29215" xr:uid="{00000000-0005-0000-0000-00002B720000}"/>
    <cellStyle name="Normal 5 2 2 2 2 5 2 3" xfId="29216" xr:uid="{00000000-0005-0000-0000-00002C720000}"/>
    <cellStyle name="Normal 5 2 2 2 2 5 3" xfId="29217" xr:uid="{00000000-0005-0000-0000-00002D720000}"/>
    <cellStyle name="Normal 5 2 2 2 2 5 4" xfId="29218" xr:uid="{00000000-0005-0000-0000-00002E720000}"/>
    <cellStyle name="Normal 5 2 2 2 2 6" xfId="29219" xr:uid="{00000000-0005-0000-0000-00002F720000}"/>
    <cellStyle name="Normal 5 2 2 2 2 6 2" xfId="29220" xr:uid="{00000000-0005-0000-0000-000030720000}"/>
    <cellStyle name="Normal 5 2 2 2 2 6 2 2" xfId="29221" xr:uid="{00000000-0005-0000-0000-000031720000}"/>
    <cellStyle name="Normal 5 2 2 2 2 6 2 3" xfId="29222" xr:uid="{00000000-0005-0000-0000-000032720000}"/>
    <cellStyle name="Normal 5 2 2 2 2 6 3" xfId="29223" xr:uid="{00000000-0005-0000-0000-000033720000}"/>
    <cellStyle name="Normal 5 2 2 2 2 6 4" xfId="29224" xr:uid="{00000000-0005-0000-0000-000034720000}"/>
    <cellStyle name="Normal 5 2 2 2 2 7" xfId="29225" xr:uid="{00000000-0005-0000-0000-000035720000}"/>
    <cellStyle name="Normal 5 2 2 2 2 7 2" xfId="29226" xr:uid="{00000000-0005-0000-0000-000036720000}"/>
    <cellStyle name="Normal 5 2 2 2 2 7 3" xfId="29227" xr:uid="{00000000-0005-0000-0000-000037720000}"/>
    <cellStyle name="Normal 5 2 2 2 2 8" xfId="29228" xr:uid="{00000000-0005-0000-0000-000038720000}"/>
    <cellStyle name="Normal 5 2 2 2 2 8 2" xfId="29229" xr:uid="{00000000-0005-0000-0000-000039720000}"/>
    <cellStyle name="Normal 5 2 2 2 2 8 3" xfId="29230" xr:uid="{00000000-0005-0000-0000-00003A720000}"/>
    <cellStyle name="Normal 5 2 2 2 2 9" xfId="29231" xr:uid="{00000000-0005-0000-0000-00003B720000}"/>
    <cellStyle name="Normal 5 2 2 2 3" xfId="29232" xr:uid="{00000000-0005-0000-0000-00003C720000}"/>
    <cellStyle name="Normal 5 2 2 2 3 10" xfId="29233" xr:uid="{00000000-0005-0000-0000-00003D720000}"/>
    <cellStyle name="Normal 5 2 2 2 3 11" xfId="29234" xr:uid="{00000000-0005-0000-0000-00003E720000}"/>
    <cellStyle name="Normal 5 2 2 2 3 2" xfId="29235" xr:uid="{00000000-0005-0000-0000-00003F720000}"/>
    <cellStyle name="Normal 5 2 2 2 3 2 10" xfId="29236" xr:uid="{00000000-0005-0000-0000-000040720000}"/>
    <cellStyle name="Normal 5 2 2 2 3 2 2" xfId="29237" xr:uid="{00000000-0005-0000-0000-000041720000}"/>
    <cellStyle name="Normal 5 2 2 2 3 2 2 2" xfId="29238" xr:uid="{00000000-0005-0000-0000-000042720000}"/>
    <cellStyle name="Normal 5 2 2 2 3 2 2 2 2" xfId="29239" xr:uid="{00000000-0005-0000-0000-000043720000}"/>
    <cellStyle name="Normal 5 2 2 2 3 2 2 2 3" xfId="29240" xr:uid="{00000000-0005-0000-0000-000044720000}"/>
    <cellStyle name="Normal 5 2 2 2 3 2 2 3" xfId="29241" xr:uid="{00000000-0005-0000-0000-000045720000}"/>
    <cellStyle name="Normal 5 2 2 2 3 2 2 4" xfId="29242" xr:uid="{00000000-0005-0000-0000-000046720000}"/>
    <cellStyle name="Normal 5 2 2 2 3 2 3" xfId="29243" xr:uid="{00000000-0005-0000-0000-000047720000}"/>
    <cellStyle name="Normal 5 2 2 2 3 2 3 2" xfId="29244" xr:uid="{00000000-0005-0000-0000-000048720000}"/>
    <cellStyle name="Normal 5 2 2 2 3 2 3 2 2" xfId="29245" xr:uid="{00000000-0005-0000-0000-000049720000}"/>
    <cellStyle name="Normal 5 2 2 2 3 2 3 2 3" xfId="29246" xr:uid="{00000000-0005-0000-0000-00004A720000}"/>
    <cellStyle name="Normal 5 2 2 2 3 2 3 3" xfId="29247" xr:uid="{00000000-0005-0000-0000-00004B720000}"/>
    <cellStyle name="Normal 5 2 2 2 3 2 3 4" xfId="29248" xr:uid="{00000000-0005-0000-0000-00004C720000}"/>
    <cellStyle name="Normal 5 2 2 2 3 2 4" xfId="29249" xr:uid="{00000000-0005-0000-0000-00004D720000}"/>
    <cellStyle name="Normal 5 2 2 2 3 2 4 2" xfId="29250" xr:uid="{00000000-0005-0000-0000-00004E720000}"/>
    <cellStyle name="Normal 5 2 2 2 3 2 4 2 2" xfId="29251" xr:uid="{00000000-0005-0000-0000-00004F720000}"/>
    <cellStyle name="Normal 5 2 2 2 3 2 4 2 3" xfId="29252" xr:uid="{00000000-0005-0000-0000-000050720000}"/>
    <cellStyle name="Normal 5 2 2 2 3 2 4 3" xfId="29253" xr:uid="{00000000-0005-0000-0000-000051720000}"/>
    <cellStyle name="Normal 5 2 2 2 3 2 4 4" xfId="29254" xr:uid="{00000000-0005-0000-0000-000052720000}"/>
    <cellStyle name="Normal 5 2 2 2 3 2 5" xfId="29255" xr:uid="{00000000-0005-0000-0000-000053720000}"/>
    <cellStyle name="Normal 5 2 2 2 3 2 5 2" xfId="29256" xr:uid="{00000000-0005-0000-0000-000054720000}"/>
    <cellStyle name="Normal 5 2 2 2 3 2 5 2 2" xfId="29257" xr:uid="{00000000-0005-0000-0000-000055720000}"/>
    <cellStyle name="Normal 5 2 2 2 3 2 5 2 3" xfId="29258" xr:uid="{00000000-0005-0000-0000-000056720000}"/>
    <cellStyle name="Normal 5 2 2 2 3 2 5 3" xfId="29259" xr:uid="{00000000-0005-0000-0000-000057720000}"/>
    <cellStyle name="Normal 5 2 2 2 3 2 5 4" xfId="29260" xr:uid="{00000000-0005-0000-0000-000058720000}"/>
    <cellStyle name="Normal 5 2 2 2 3 2 6" xfId="29261" xr:uid="{00000000-0005-0000-0000-000059720000}"/>
    <cellStyle name="Normal 5 2 2 2 3 2 6 2" xfId="29262" xr:uid="{00000000-0005-0000-0000-00005A720000}"/>
    <cellStyle name="Normal 5 2 2 2 3 2 6 3" xfId="29263" xr:uid="{00000000-0005-0000-0000-00005B720000}"/>
    <cellStyle name="Normal 5 2 2 2 3 2 7" xfId="29264" xr:uid="{00000000-0005-0000-0000-00005C720000}"/>
    <cellStyle name="Normal 5 2 2 2 3 2 7 2" xfId="29265" xr:uid="{00000000-0005-0000-0000-00005D720000}"/>
    <cellStyle name="Normal 5 2 2 2 3 2 7 3" xfId="29266" xr:uid="{00000000-0005-0000-0000-00005E720000}"/>
    <cellStyle name="Normal 5 2 2 2 3 2 8" xfId="29267" xr:uid="{00000000-0005-0000-0000-00005F720000}"/>
    <cellStyle name="Normal 5 2 2 2 3 2 9" xfId="29268" xr:uid="{00000000-0005-0000-0000-000060720000}"/>
    <cellStyle name="Normal 5 2 2 2 3 3" xfId="29269" xr:uid="{00000000-0005-0000-0000-000061720000}"/>
    <cellStyle name="Normal 5 2 2 2 3 3 2" xfId="29270" xr:uid="{00000000-0005-0000-0000-000062720000}"/>
    <cellStyle name="Normal 5 2 2 2 3 3 2 2" xfId="29271" xr:uid="{00000000-0005-0000-0000-000063720000}"/>
    <cellStyle name="Normal 5 2 2 2 3 3 2 2 2" xfId="29272" xr:uid="{00000000-0005-0000-0000-000064720000}"/>
    <cellStyle name="Normal 5 2 2 2 3 3 2 2 3" xfId="29273" xr:uid="{00000000-0005-0000-0000-000065720000}"/>
    <cellStyle name="Normal 5 2 2 2 3 3 2 3" xfId="29274" xr:uid="{00000000-0005-0000-0000-000066720000}"/>
    <cellStyle name="Normal 5 2 2 2 3 3 2 4" xfId="29275" xr:uid="{00000000-0005-0000-0000-000067720000}"/>
    <cellStyle name="Normal 5 2 2 2 3 3 3" xfId="29276" xr:uid="{00000000-0005-0000-0000-000068720000}"/>
    <cellStyle name="Normal 5 2 2 2 3 3 3 2" xfId="29277" xr:uid="{00000000-0005-0000-0000-000069720000}"/>
    <cellStyle name="Normal 5 2 2 2 3 3 3 2 2" xfId="29278" xr:uid="{00000000-0005-0000-0000-00006A720000}"/>
    <cellStyle name="Normal 5 2 2 2 3 3 3 2 3" xfId="29279" xr:uid="{00000000-0005-0000-0000-00006B720000}"/>
    <cellStyle name="Normal 5 2 2 2 3 3 3 3" xfId="29280" xr:uid="{00000000-0005-0000-0000-00006C720000}"/>
    <cellStyle name="Normal 5 2 2 2 3 3 3 4" xfId="29281" xr:uid="{00000000-0005-0000-0000-00006D720000}"/>
    <cellStyle name="Normal 5 2 2 2 3 3 4" xfId="29282" xr:uid="{00000000-0005-0000-0000-00006E720000}"/>
    <cellStyle name="Normal 5 2 2 2 3 3 4 2" xfId="29283" xr:uid="{00000000-0005-0000-0000-00006F720000}"/>
    <cellStyle name="Normal 5 2 2 2 3 3 4 2 2" xfId="29284" xr:uid="{00000000-0005-0000-0000-000070720000}"/>
    <cellStyle name="Normal 5 2 2 2 3 3 4 2 3" xfId="29285" xr:uid="{00000000-0005-0000-0000-000071720000}"/>
    <cellStyle name="Normal 5 2 2 2 3 3 4 3" xfId="29286" xr:uid="{00000000-0005-0000-0000-000072720000}"/>
    <cellStyle name="Normal 5 2 2 2 3 3 4 4" xfId="29287" xr:uid="{00000000-0005-0000-0000-000073720000}"/>
    <cellStyle name="Normal 5 2 2 2 3 3 5" xfId="29288" xr:uid="{00000000-0005-0000-0000-000074720000}"/>
    <cellStyle name="Normal 5 2 2 2 3 3 5 2" xfId="29289" xr:uid="{00000000-0005-0000-0000-000075720000}"/>
    <cellStyle name="Normal 5 2 2 2 3 3 5 3" xfId="29290" xr:uid="{00000000-0005-0000-0000-000076720000}"/>
    <cellStyle name="Normal 5 2 2 2 3 3 6" xfId="29291" xr:uid="{00000000-0005-0000-0000-000077720000}"/>
    <cellStyle name="Normal 5 2 2 2 3 3 6 2" xfId="29292" xr:uid="{00000000-0005-0000-0000-000078720000}"/>
    <cellStyle name="Normal 5 2 2 2 3 3 6 3" xfId="29293" xr:uid="{00000000-0005-0000-0000-000079720000}"/>
    <cellStyle name="Normal 5 2 2 2 3 3 7" xfId="29294" xr:uid="{00000000-0005-0000-0000-00007A720000}"/>
    <cellStyle name="Normal 5 2 2 2 3 3 8" xfId="29295" xr:uid="{00000000-0005-0000-0000-00007B720000}"/>
    <cellStyle name="Normal 5 2 2 2 3 3 9" xfId="29296" xr:uid="{00000000-0005-0000-0000-00007C720000}"/>
    <cellStyle name="Normal 5 2 2 2 3 4" xfId="29297" xr:uid="{00000000-0005-0000-0000-00007D720000}"/>
    <cellStyle name="Normal 5 2 2 2 3 4 2" xfId="29298" xr:uid="{00000000-0005-0000-0000-00007E720000}"/>
    <cellStyle name="Normal 5 2 2 2 3 4 2 2" xfId="29299" xr:uid="{00000000-0005-0000-0000-00007F720000}"/>
    <cellStyle name="Normal 5 2 2 2 3 4 2 3" xfId="29300" xr:uid="{00000000-0005-0000-0000-000080720000}"/>
    <cellStyle name="Normal 5 2 2 2 3 4 3" xfId="29301" xr:uid="{00000000-0005-0000-0000-000081720000}"/>
    <cellStyle name="Normal 5 2 2 2 3 4 4" xfId="29302" xr:uid="{00000000-0005-0000-0000-000082720000}"/>
    <cellStyle name="Normal 5 2 2 2 3 5" xfId="29303" xr:uid="{00000000-0005-0000-0000-000083720000}"/>
    <cellStyle name="Normal 5 2 2 2 3 5 2" xfId="29304" xr:uid="{00000000-0005-0000-0000-000084720000}"/>
    <cellStyle name="Normal 5 2 2 2 3 5 2 2" xfId="29305" xr:uid="{00000000-0005-0000-0000-000085720000}"/>
    <cellStyle name="Normal 5 2 2 2 3 5 2 3" xfId="29306" xr:uid="{00000000-0005-0000-0000-000086720000}"/>
    <cellStyle name="Normal 5 2 2 2 3 5 3" xfId="29307" xr:uid="{00000000-0005-0000-0000-000087720000}"/>
    <cellStyle name="Normal 5 2 2 2 3 5 4" xfId="29308" xr:uid="{00000000-0005-0000-0000-000088720000}"/>
    <cellStyle name="Normal 5 2 2 2 3 6" xfId="29309" xr:uid="{00000000-0005-0000-0000-000089720000}"/>
    <cellStyle name="Normal 5 2 2 2 3 6 2" xfId="29310" xr:uid="{00000000-0005-0000-0000-00008A720000}"/>
    <cellStyle name="Normal 5 2 2 2 3 6 2 2" xfId="29311" xr:uid="{00000000-0005-0000-0000-00008B720000}"/>
    <cellStyle name="Normal 5 2 2 2 3 6 2 3" xfId="29312" xr:uid="{00000000-0005-0000-0000-00008C720000}"/>
    <cellStyle name="Normal 5 2 2 2 3 6 3" xfId="29313" xr:uid="{00000000-0005-0000-0000-00008D720000}"/>
    <cellStyle name="Normal 5 2 2 2 3 6 4" xfId="29314" xr:uid="{00000000-0005-0000-0000-00008E720000}"/>
    <cellStyle name="Normal 5 2 2 2 3 7" xfId="29315" xr:uid="{00000000-0005-0000-0000-00008F720000}"/>
    <cellStyle name="Normal 5 2 2 2 3 7 2" xfId="29316" xr:uid="{00000000-0005-0000-0000-000090720000}"/>
    <cellStyle name="Normal 5 2 2 2 3 7 3" xfId="29317" xr:uid="{00000000-0005-0000-0000-000091720000}"/>
    <cellStyle name="Normal 5 2 2 2 3 8" xfId="29318" xr:uid="{00000000-0005-0000-0000-000092720000}"/>
    <cellStyle name="Normal 5 2 2 2 3 8 2" xfId="29319" xr:uid="{00000000-0005-0000-0000-000093720000}"/>
    <cellStyle name="Normal 5 2 2 2 3 8 3" xfId="29320" xr:uid="{00000000-0005-0000-0000-000094720000}"/>
    <cellStyle name="Normal 5 2 2 2 3 9" xfId="29321" xr:uid="{00000000-0005-0000-0000-000095720000}"/>
    <cellStyle name="Normal 5 2 2 2 4" xfId="29322" xr:uid="{00000000-0005-0000-0000-000096720000}"/>
    <cellStyle name="Normal 5 2 2 2 4 10" xfId="29323" xr:uid="{00000000-0005-0000-0000-000097720000}"/>
    <cellStyle name="Normal 5 2 2 2 4 2" xfId="29324" xr:uid="{00000000-0005-0000-0000-000098720000}"/>
    <cellStyle name="Normal 5 2 2 2 4 2 2" xfId="29325" xr:uid="{00000000-0005-0000-0000-000099720000}"/>
    <cellStyle name="Normal 5 2 2 2 4 2 2 2" xfId="29326" xr:uid="{00000000-0005-0000-0000-00009A720000}"/>
    <cellStyle name="Normal 5 2 2 2 4 2 2 3" xfId="29327" xr:uid="{00000000-0005-0000-0000-00009B720000}"/>
    <cellStyle name="Normal 5 2 2 2 4 2 3" xfId="29328" xr:uid="{00000000-0005-0000-0000-00009C720000}"/>
    <cellStyle name="Normal 5 2 2 2 4 2 4" xfId="29329" xr:uid="{00000000-0005-0000-0000-00009D720000}"/>
    <cellStyle name="Normal 5 2 2 2 4 3" xfId="29330" xr:uid="{00000000-0005-0000-0000-00009E720000}"/>
    <cellStyle name="Normal 5 2 2 2 4 3 2" xfId="29331" xr:uid="{00000000-0005-0000-0000-00009F720000}"/>
    <cellStyle name="Normal 5 2 2 2 4 3 2 2" xfId="29332" xr:uid="{00000000-0005-0000-0000-0000A0720000}"/>
    <cellStyle name="Normal 5 2 2 2 4 3 2 3" xfId="29333" xr:uid="{00000000-0005-0000-0000-0000A1720000}"/>
    <cellStyle name="Normal 5 2 2 2 4 3 3" xfId="29334" xr:uid="{00000000-0005-0000-0000-0000A2720000}"/>
    <cellStyle name="Normal 5 2 2 2 4 3 4" xfId="29335" xr:uid="{00000000-0005-0000-0000-0000A3720000}"/>
    <cellStyle name="Normal 5 2 2 2 4 4" xfId="29336" xr:uid="{00000000-0005-0000-0000-0000A4720000}"/>
    <cellStyle name="Normal 5 2 2 2 4 4 2" xfId="29337" xr:uid="{00000000-0005-0000-0000-0000A5720000}"/>
    <cellStyle name="Normal 5 2 2 2 4 4 2 2" xfId="29338" xr:uid="{00000000-0005-0000-0000-0000A6720000}"/>
    <cellStyle name="Normal 5 2 2 2 4 4 2 3" xfId="29339" xr:uid="{00000000-0005-0000-0000-0000A7720000}"/>
    <cellStyle name="Normal 5 2 2 2 4 4 3" xfId="29340" xr:uid="{00000000-0005-0000-0000-0000A8720000}"/>
    <cellStyle name="Normal 5 2 2 2 4 4 4" xfId="29341" xr:uid="{00000000-0005-0000-0000-0000A9720000}"/>
    <cellStyle name="Normal 5 2 2 2 4 5" xfId="29342" xr:uid="{00000000-0005-0000-0000-0000AA720000}"/>
    <cellStyle name="Normal 5 2 2 2 4 5 2" xfId="29343" xr:uid="{00000000-0005-0000-0000-0000AB720000}"/>
    <cellStyle name="Normal 5 2 2 2 4 5 2 2" xfId="29344" xr:uid="{00000000-0005-0000-0000-0000AC720000}"/>
    <cellStyle name="Normal 5 2 2 2 4 5 2 3" xfId="29345" xr:uid="{00000000-0005-0000-0000-0000AD720000}"/>
    <cellStyle name="Normal 5 2 2 2 4 5 3" xfId="29346" xr:uid="{00000000-0005-0000-0000-0000AE720000}"/>
    <cellStyle name="Normal 5 2 2 2 4 5 4" xfId="29347" xr:uid="{00000000-0005-0000-0000-0000AF720000}"/>
    <cellStyle name="Normal 5 2 2 2 4 6" xfId="29348" xr:uid="{00000000-0005-0000-0000-0000B0720000}"/>
    <cellStyle name="Normal 5 2 2 2 4 6 2" xfId="29349" xr:uid="{00000000-0005-0000-0000-0000B1720000}"/>
    <cellStyle name="Normal 5 2 2 2 4 6 3" xfId="29350" xr:uid="{00000000-0005-0000-0000-0000B2720000}"/>
    <cellStyle name="Normal 5 2 2 2 4 7" xfId="29351" xr:uid="{00000000-0005-0000-0000-0000B3720000}"/>
    <cellStyle name="Normal 5 2 2 2 4 7 2" xfId="29352" xr:uid="{00000000-0005-0000-0000-0000B4720000}"/>
    <cellStyle name="Normal 5 2 2 2 4 7 3" xfId="29353" xr:uid="{00000000-0005-0000-0000-0000B5720000}"/>
    <cellStyle name="Normal 5 2 2 2 4 8" xfId="29354" xr:uid="{00000000-0005-0000-0000-0000B6720000}"/>
    <cellStyle name="Normal 5 2 2 2 4 9" xfId="29355" xr:uid="{00000000-0005-0000-0000-0000B7720000}"/>
    <cellStyle name="Normal 5 2 2 2 5" xfId="29356" xr:uid="{00000000-0005-0000-0000-0000B8720000}"/>
    <cellStyle name="Normal 5 2 2 2 5 2" xfId="29357" xr:uid="{00000000-0005-0000-0000-0000B9720000}"/>
    <cellStyle name="Normal 5 2 2 2 5 2 2" xfId="29358" xr:uid="{00000000-0005-0000-0000-0000BA720000}"/>
    <cellStyle name="Normal 5 2 2 2 5 2 2 2" xfId="29359" xr:uid="{00000000-0005-0000-0000-0000BB720000}"/>
    <cellStyle name="Normal 5 2 2 2 5 2 2 3" xfId="29360" xr:uid="{00000000-0005-0000-0000-0000BC720000}"/>
    <cellStyle name="Normal 5 2 2 2 5 2 3" xfId="29361" xr:uid="{00000000-0005-0000-0000-0000BD720000}"/>
    <cellStyle name="Normal 5 2 2 2 5 2 4" xfId="29362" xr:uid="{00000000-0005-0000-0000-0000BE720000}"/>
    <cellStyle name="Normal 5 2 2 2 5 3" xfId="29363" xr:uid="{00000000-0005-0000-0000-0000BF720000}"/>
    <cellStyle name="Normal 5 2 2 2 5 3 2" xfId="29364" xr:uid="{00000000-0005-0000-0000-0000C0720000}"/>
    <cellStyle name="Normal 5 2 2 2 5 3 2 2" xfId="29365" xr:uid="{00000000-0005-0000-0000-0000C1720000}"/>
    <cellStyle name="Normal 5 2 2 2 5 3 2 3" xfId="29366" xr:uid="{00000000-0005-0000-0000-0000C2720000}"/>
    <cellStyle name="Normal 5 2 2 2 5 3 3" xfId="29367" xr:uid="{00000000-0005-0000-0000-0000C3720000}"/>
    <cellStyle name="Normal 5 2 2 2 5 3 4" xfId="29368" xr:uid="{00000000-0005-0000-0000-0000C4720000}"/>
    <cellStyle name="Normal 5 2 2 2 5 4" xfId="29369" xr:uid="{00000000-0005-0000-0000-0000C5720000}"/>
    <cellStyle name="Normal 5 2 2 2 5 4 2" xfId="29370" xr:uid="{00000000-0005-0000-0000-0000C6720000}"/>
    <cellStyle name="Normal 5 2 2 2 5 4 2 2" xfId="29371" xr:uid="{00000000-0005-0000-0000-0000C7720000}"/>
    <cellStyle name="Normal 5 2 2 2 5 4 2 3" xfId="29372" xr:uid="{00000000-0005-0000-0000-0000C8720000}"/>
    <cellStyle name="Normal 5 2 2 2 5 4 3" xfId="29373" xr:uid="{00000000-0005-0000-0000-0000C9720000}"/>
    <cellStyle name="Normal 5 2 2 2 5 4 4" xfId="29374" xr:uid="{00000000-0005-0000-0000-0000CA720000}"/>
    <cellStyle name="Normal 5 2 2 2 5 5" xfId="29375" xr:uid="{00000000-0005-0000-0000-0000CB720000}"/>
    <cellStyle name="Normal 5 2 2 2 5 5 2" xfId="29376" xr:uid="{00000000-0005-0000-0000-0000CC720000}"/>
    <cellStyle name="Normal 5 2 2 2 5 5 3" xfId="29377" xr:uid="{00000000-0005-0000-0000-0000CD720000}"/>
    <cellStyle name="Normal 5 2 2 2 5 6" xfId="29378" xr:uid="{00000000-0005-0000-0000-0000CE720000}"/>
    <cellStyle name="Normal 5 2 2 2 5 6 2" xfId="29379" xr:uid="{00000000-0005-0000-0000-0000CF720000}"/>
    <cellStyle name="Normal 5 2 2 2 5 6 3" xfId="29380" xr:uid="{00000000-0005-0000-0000-0000D0720000}"/>
    <cellStyle name="Normal 5 2 2 2 5 7" xfId="29381" xr:uid="{00000000-0005-0000-0000-0000D1720000}"/>
    <cellStyle name="Normal 5 2 2 2 5 8" xfId="29382" xr:uid="{00000000-0005-0000-0000-0000D2720000}"/>
    <cellStyle name="Normal 5 2 2 2 5 9" xfId="29383" xr:uid="{00000000-0005-0000-0000-0000D3720000}"/>
    <cellStyle name="Normal 5 2 2 2 6" xfId="29384" xr:uid="{00000000-0005-0000-0000-0000D4720000}"/>
    <cellStyle name="Normal 5 2 2 2 6 2" xfId="29385" xr:uid="{00000000-0005-0000-0000-0000D5720000}"/>
    <cellStyle name="Normal 5 2 2 2 6 2 2" xfId="29386" xr:uid="{00000000-0005-0000-0000-0000D6720000}"/>
    <cellStyle name="Normal 5 2 2 2 6 2 3" xfId="29387" xr:uid="{00000000-0005-0000-0000-0000D7720000}"/>
    <cellStyle name="Normal 5 2 2 2 6 3" xfId="29388" xr:uid="{00000000-0005-0000-0000-0000D8720000}"/>
    <cellStyle name="Normal 5 2 2 2 6 4" xfId="29389" xr:uid="{00000000-0005-0000-0000-0000D9720000}"/>
    <cellStyle name="Normal 5 2 2 2 7" xfId="29390" xr:uid="{00000000-0005-0000-0000-0000DA720000}"/>
    <cellStyle name="Normal 5 2 2 2 7 2" xfId="29391" xr:uid="{00000000-0005-0000-0000-0000DB720000}"/>
    <cellStyle name="Normal 5 2 2 2 7 2 2" xfId="29392" xr:uid="{00000000-0005-0000-0000-0000DC720000}"/>
    <cellStyle name="Normal 5 2 2 2 7 2 3" xfId="29393" xr:uid="{00000000-0005-0000-0000-0000DD720000}"/>
    <cellStyle name="Normal 5 2 2 2 7 3" xfId="29394" xr:uid="{00000000-0005-0000-0000-0000DE720000}"/>
    <cellStyle name="Normal 5 2 2 2 7 4" xfId="29395" xr:uid="{00000000-0005-0000-0000-0000DF720000}"/>
    <cellStyle name="Normal 5 2 2 2 8" xfId="29396" xr:uid="{00000000-0005-0000-0000-0000E0720000}"/>
    <cellStyle name="Normal 5 2 2 2 8 2" xfId="29397" xr:uid="{00000000-0005-0000-0000-0000E1720000}"/>
    <cellStyle name="Normal 5 2 2 2 8 2 2" xfId="29398" xr:uid="{00000000-0005-0000-0000-0000E2720000}"/>
    <cellStyle name="Normal 5 2 2 2 8 2 3" xfId="29399" xr:uid="{00000000-0005-0000-0000-0000E3720000}"/>
    <cellStyle name="Normal 5 2 2 2 8 3" xfId="29400" xr:uid="{00000000-0005-0000-0000-0000E4720000}"/>
    <cellStyle name="Normal 5 2 2 2 8 4" xfId="29401" xr:uid="{00000000-0005-0000-0000-0000E5720000}"/>
    <cellStyle name="Normal 5 2 2 2 9" xfId="29402" xr:uid="{00000000-0005-0000-0000-0000E6720000}"/>
    <cellStyle name="Normal 5 2 2 2 9 2" xfId="29403" xr:uid="{00000000-0005-0000-0000-0000E7720000}"/>
    <cellStyle name="Normal 5 2 2 2 9 3" xfId="29404" xr:uid="{00000000-0005-0000-0000-0000E8720000}"/>
    <cellStyle name="Normal 5 2 2 3" xfId="29405" xr:uid="{00000000-0005-0000-0000-0000E9720000}"/>
    <cellStyle name="Normal 5 2 2 3 10" xfId="29406" xr:uid="{00000000-0005-0000-0000-0000EA720000}"/>
    <cellStyle name="Normal 5 2 2 3 11" xfId="29407" xr:uid="{00000000-0005-0000-0000-0000EB720000}"/>
    <cellStyle name="Normal 5 2 2 3 2" xfId="29408" xr:uid="{00000000-0005-0000-0000-0000EC720000}"/>
    <cellStyle name="Normal 5 2 2 3 2 10" xfId="29409" xr:uid="{00000000-0005-0000-0000-0000ED720000}"/>
    <cellStyle name="Normal 5 2 2 3 2 2" xfId="29410" xr:uid="{00000000-0005-0000-0000-0000EE720000}"/>
    <cellStyle name="Normal 5 2 2 3 2 2 2" xfId="29411" xr:uid="{00000000-0005-0000-0000-0000EF720000}"/>
    <cellStyle name="Normal 5 2 2 3 2 2 2 2" xfId="29412" xr:uid="{00000000-0005-0000-0000-0000F0720000}"/>
    <cellStyle name="Normal 5 2 2 3 2 2 2 3" xfId="29413" xr:uid="{00000000-0005-0000-0000-0000F1720000}"/>
    <cellStyle name="Normal 5 2 2 3 2 2 3" xfId="29414" xr:uid="{00000000-0005-0000-0000-0000F2720000}"/>
    <cellStyle name="Normal 5 2 2 3 2 2 4" xfId="29415" xr:uid="{00000000-0005-0000-0000-0000F3720000}"/>
    <cellStyle name="Normal 5 2 2 3 2 3" xfId="29416" xr:uid="{00000000-0005-0000-0000-0000F4720000}"/>
    <cellStyle name="Normal 5 2 2 3 2 3 2" xfId="29417" xr:uid="{00000000-0005-0000-0000-0000F5720000}"/>
    <cellStyle name="Normal 5 2 2 3 2 3 2 2" xfId="29418" xr:uid="{00000000-0005-0000-0000-0000F6720000}"/>
    <cellStyle name="Normal 5 2 2 3 2 3 2 3" xfId="29419" xr:uid="{00000000-0005-0000-0000-0000F7720000}"/>
    <cellStyle name="Normal 5 2 2 3 2 3 3" xfId="29420" xr:uid="{00000000-0005-0000-0000-0000F8720000}"/>
    <cellStyle name="Normal 5 2 2 3 2 3 4" xfId="29421" xr:uid="{00000000-0005-0000-0000-0000F9720000}"/>
    <cellStyle name="Normal 5 2 2 3 2 4" xfId="29422" xr:uid="{00000000-0005-0000-0000-0000FA720000}"/>
    <cellStyle name="Normal 5 2 2 3 2 4 2" xfId="29423" xr:uid="{00000000-0005-0000-0000-0000FB720000}"/>
    <cellStyle name="Normal 5 2 2 3 2 4 2 2" xfId="29424" xr:uid="{00000000-0005-0000-0000-0000FC720000}"/>
    <cellStyle name="Normal 5 2 2 3 2 4 2 3" xfId="29425" xr:uid="{00000000-0005-0000-0000-0000FD720000}"/>
    <cellStyle name="Normal 5 2 2 3 2 4 3" xfId="29426" xr:uid="{00000000-0005-0000-0000-0000FE720000}"/>
    <cellStyle name="Normal 5 2 2 3 2 4 4" xfId="29427" xr:uid="{00000000-0005-0000-0000-0000FF720000}"/>
    <cellStyle name="Normal 5 2 2 3 2 5" xfId="29428" xr:uid="{00000000-0005-0000-0000-000000730000}"/>
    <cellStyle name="Normal 5 2 2 3 2 5 2" xfId="29429" xr:uid="{00000000-0005-0000-0000-000001730000}"/>
    <cellStyle name="Normal 5 2 2 3 2 5 2 2" xfId="29430" xr:uid="{00000000-0005-0000-0000-000002730000}"/>
    <cellStyle name="Normal 5 2 2 3 2 5 2 3" xfId="29431" xr:uid="{00000000-0005-0000-0000-000003730000}"/>
    <cellStyle name="Normal 5 2 2 3 2 5 3" xfId="29432" xr:uid="{00000000-0005-0000-0000-000004730000}"/>
    <cellStyle name="Normal 5 2 2 3 2 5 4" xfId="29433" xr:uid="{00000000-0005-0000-0000-000005730000}"/>
    <cellStyle name="Normal 5 2 2 3 2 6" xfId="29434" xr:uid="{00000000-0005-0000-0000-000006730000}"/>
    <cellStyle name="Normal 5 2 2 3 2 6 2" xfId="29435" xr:uid="{00000000-0005-0000-0000-000007730000}"/>
    <cellStyle name="Normal 5 2 2 3 2 6 3" xfId="29436" xr:uid="{00000000-0005-0000-0000-000008730000}"/>
    <cellStyle name="Normal 5 2 2 3 2 7" xfId="29437" xr:uid="{00000000-0005-0000-0000-000009730000}"/>
    <cellStyle name="Normal 5 2 2 3 2 7 2" xfId="29438" xr:uid="{00000000-0005-0000-0000-00000A730000}"/>
    <cellStyle name="Normal 5 2 2 3 2 7 3" xfId="29439" xr:uid="{00000000-0005-0000-0000-00000B730000}"/>
    <cellStyle name="Normal 5 2 2 3 2 8" xfId="29440" xr:uid="{00000000-0005-0000-0000-00000C730000}"/>
    <cellStyle name="Normal 5 2 2 3 2 9" xfId="29441" xr:uid="{00000000-0005-0000-0000-00000D730000}"/>
    <cellStyle name="Normal 5 2 2 3 3" xfId="29442" xr:uid="{00000000-0005-0000-0000-00000E730000}"/>
    <cellStyle name="Normal 5 2 2 3 3 2" xfId="29443" xr:uid="{00000000-0005-0000-0000-00000F730000}"/>
    <cellStyle name="Normal 5 2 2 3 3 2 2" xfId="29444" xr:uid="{00000000-0005-0000-0000-000010730000}"/>
    <cellStyle name="Normal 5 2 2 3 3 2 2 2" xfId="29445" xr:uid="{00000000-0005-0000-0000-000011730000}"/>
    <cellStyle name="Normal 5 2 2 3 3 2 2 3" xfId="29446" xr:uid="{00000000-0005-0000-0000-000012730000}"/>
    <cellStyle name="Normal 5 2 2 3 3 2 3" xfId="29447" xr:uid="{00000000-0005-0000-0000-000013730000}"/>
    <cellStyle name="Normal 5 2 2 3 3 2 4" xfId="29448" xr:uid="{00000000-0005-0000-0000-000014730000}"/>
    <cellStyle name="Normal 5 2 2 3 3 3" xfId="29449" xr:uid="{00000000-0005-0000-0000-000015730000}"/>
    <cellStyle name="Normal 5 2 2 3 3 3 2" xfId="29450" xr:uid="{00000000-0005-0000-0000-000016730000}"/>
    <cellStyle name="Normal 5 2 2 3 3 3 2 2" xfId="29451" xr:uid="{00000000-0005-0000-0000-000017730000}"/>
    <cellStyle name="Normal 5 2 2 3 3 3 2 3" xfId="29452" xr:uid="{00000000-0005-0000-0000-000018730000}"/>
    <cellStyle name="Normal 5 2 2 3 3 3 3" xfId="29453" xr:uid="{00000000-0005-0000-0000-000019730000}"/>
    <cellStyle name="Normal 5 2 2 3 3 3 4" xfId="29454" xr:uid="{00000000-0005-0000-0000-00001A730000}"/>
    <cellStyle name="Normal 5 2 2 3 3 4" xfId="29455" xr:uid="{00000000-0005-0000-0000-00001B730000}"/>
    <cellStyle name="Normal 5 2 2 3 3 4 2" xfId="29456" xr:uid="{00000000-0005-0000-0000-00001C730000}"/>
    <cellStyle name="Normal 5 2 2 3 3 4 2 2" xfId="29457" xr:uid="{00000000-0005-0000-0000-00001D730000}"/>
    <cellStyle name="Normal 5 2 2 3 3 4 2 3" xfId="29458" xr:uid="{00000000-0005-0000-0000-00001E730000}"/>
    <cellStyle name="Normal 5 2 2 3 3 4 3" xfId="29459" xr:uid="{00000000-0005-0000-0000-00001F730000}"/>
    <cellStyle name="Normal 5 2 2 3 3 4 4" xfId="29460" xr:uid="{00000000-0005-0000-0000-000020730000}"/>
    <cellStyle name="Normal 5 2 2 3 3 5" xfId="29461" xr:uid="{00000000-0005-0000-0000-000021730000}"/>
    <cellStyle name="Normal 5 2 2 3 3 5 2" xfId="29462" xr:uid="{00000000-0005-0000-0000-000022730000}"/>
    <cellStyle name="Normal 5 2 2 3 3 5 3" xfId="29463" xr:uid="{00000000-0005-0000-0000-000023730000}"/>
    <cellStyle name="Normal 5 2 2 3 3 6" xfId="29464" xr:uid="{00000000-0005-0000-0000-000024730000}"/>
    <cellStyle name="Normal 5 2 2 3 3 6 2" xfId="29465" xr:uid="{00000000-0005-0000-0000-000025730000}"/>
    <cellStyle name="Normal 5 2 2 3 3 6 3" xfId="29466" xr:uid="{00000000-0005-0000-0000-000026730000}"/>
    <cellStyle name="Normal 5 2 2 3 3 7" xfId="29467" xr:uid="{00000000-0005-0000-0000-000027730000}"/>
    <cellStyle name="Normal 5 2 2 3 3 8" xfId="29468" xr:uid="{00000000-0005-0000-0000-000028730000}"/>
    <cellStyle name="Normal 5 2 2 3 3 9" xfId="29469" xr:uid="{00000000-0005-0000-0000-000029730000}"/>
    <cellStyle name="Normal 5 2 2 3 4" xfId="29470" xr:uid="{00000000-0005-0000-0000-00002A730000}"/>
    <cellStyle name="Normal 5 2 2 3 4 2" xfId="29471" xr:uid="{00000000-0005-0000-0000-00002B730000}"/>
    <cellStyle name="Normal 5 2 2 3 4 2 2" xfId="29472" xr:uid="{00000000-0005-0000-0000-00002C730000}"/>
    <cellStyle name="Normal 5 2 2 3 4 2 3" xfId="29473" xr:uid="{00000000-0005-0000-0000-00002D730000}"/>
    <cellStyle name="Normal 5 2 2 3 4 3" xfId="29474" xr:uid="{00000000-0005-0000-0000-00002E730000}"/>
    <cellStyle name="Normal 5 2 2 3 4 4" xfId="29475" xr:uid="{00000000-0005-0000-0000-00002F730000}"/>
    <cellStyle name="Normal 5 2 2 3 5" xfId="29476" xr:uid="{00000000-0005-0000-0000-000030730000}"/>
    <cellStyle name="Normal 5 2 2 3 5 2" xfId="29477" xr:uid="{00000000-0005-0000-0000-000031730000}"/>
    <cellStyle name="Normal 5 2 2 3 5 2 2" xfId="29478" xr:uid="{00000000-0005-0000-0000-000032730000}"/>
    <cellStyle name="Normal 5 2 2 3 5 2 3" xfId="29479" xr:uid="{00000000-0005-0000-0000-000033730000}"/>
    <cellStyle name="Normal 5 2 2 3 5 3" xfId="29480" xr:uid="{00000000-0005-0000-0000-000034730000}"/>
    <cellStyle name="Normal 5 2 2 3 5 4" xfId="29481" xr:uid="{00000000-0005-0000-0000-000035730000}"/>
    <cellStyle name="Normal 5 2 2 3 6" xfId="29482" xr:uid="{00000000-0005-0000-0000-000036730000}"/>
    <cellStyle name="Normal 5 2 2 3 6 2" xfId="29483" xr:uid="{00000000-0005-0000-0000-000037730000}"/>
    <cellStyle name="Normal 5 2 2 3 6 2 2" xfId="29484" xr:uid="{00000000-0005-0000-0000-000038730000}"/>
    <cellStyle name="Normal 5 2 2 3 6 2 3" xfId="29485" xr:uid="{00000000-0005-0000-0000-000039730000}"/>
    <cellStyle name="Normal 5 2 2 3 6 3" xfId="29486" xr:uid="{00000000-0005-0000-0000-00003A730000}"/>
    <cellStyle name="Normal 5 2 2 3 6 4" xfId="29487" xr:uid="{00000000-0005-0000-0000-00003B730000}"/>
    <cellStyle name="Normal 5 2 2 3 7" xfId="29488" xr:uid="{00000000-0005-0000-0000-00003C730000}"/>
    <cellStyle name="Normal 5 2 2 3 7 2" xfId="29489" xr:uid="{00000000-0005-0000-0000-00003D730000}"/>
    <cellStyle name="Normal 5 2 2 3 7 3" xfId="29490" xr:uid="{00000000-0005-0000-0000-00003E730000}"/>
    <cellStyle name="Normal 5 2 2 3 8" xfId="29491" xr:uid="{00000000-0005-0000-0000-00003F730000}"/>
    <cellStyle name="Normal 5 2 2 3 8 2" xfId="29492" xr:uid="{00000000-0005-0000-0000-000040730000}"/>
    <cellStyle name="Normal 5 2 2 3 8 3" xfId="29493" xr:uid="{00000000-0005-0000-0000-000041730000}"/>
    <cellStyle name="Normal 5 2 2 3 9" xfId="29494" xr:uid="{00000000-0005-0000-0000-000042730000}"/>
    <cellStyle name="Normal 5 2 2 4" xfId="29495" xr:uid="{00000000-0005-0000-0000-000043730000}"/>
    <cellStyle name="Normal 5 2 2 4 10" xfId="29496" xr:uid="{00000000-0005-0000-0000-000044730000}"/>
    <cellStyle name="Normal 5 2 2 4 11" xfId="29497" xr:uid="{00000000-0005-0000-0000-000045730000}"/>
    <cellStyle name="Normal 5 2 2 4 2" xfId="29498" xr:uid="{00000000-0005-0000-0000-000046730000}"/>
    <cellStyle name="Normal 5 2 2 4 2 10" xfId="29499" xr:uid="{00000000-0005-0000-0000-000047730000}"/>
    <cellStyle name="Normal 5 2 2 4 2 2" xfId="29500" xr:uid="{00000000-0005-0000-0000-000048730000}"/>
    <cellStyle name="Normal 5 2 2 4 2 2 2" xfId="29501" xr:uid="{00000000-0005-0000-0000-000049730000}"/>
    <cellStyle name="Normal 5 2 2 4 2 2 2 2" xfId="29502" xr:uid="{00000000-0005-0000-0000-00004A730000}"/>
    <cellStyle name="Normal 5 2 2 4 2 2 2 3" xfId="29503" xr:uid="{00000000-0005-0000-0000-00004B730000}"/>
    <cellStyle name="Normal 5 2 2 4 2 2 3" xfId="29504" xr:uid="{00000000-0005-0000-0000-00004C730000}"/>
    <cellStyle name="Normal 5 2 2 4 2 2 4" xfId="29505" xr:uid="{00000000-0005-0000-0000-00004D730000}"/>
    <cellStyle name="Normal 5 2 2 4 2 3" xfId="29506" xr:uid="{00000000-0005-0000-0000-00004E730000}"/>
    <cellStyle name="Normal 5 2 2 4 2 3 2" xfId="29507" xr:uid="{00000000-0005-0000-0000-00004F730000}"/>
    <cellStyle name="Normal 5 2 2 4 2 3 2 2" xfId="29508" xr:uid="{00000000-0005-0000-0000-000050730000}"/>
    <cellStyle name="Normal 5 2 2 4 2 3 2 3" xfId="29509" xr:uid="{00000000-0005-0000-0000-000051730000}"/>
    <cellStyle name="Normal 5 2 2 4 2 3 3" xfId="29510" xr:uid="{00000000-0005-0000-0000-000052730000}"/>
    <cellStyle name="Normal 5 2 2 4 2 3 4" xfId="29511" xr:uid="{00000000-0005-0000-0000-000053730000}"/>
    <cellStyle name="Normal 5 2 2 4 2 4" xfId="29512" xr:uid="{00000000-0005-0000-0000-000054730000}"/>
    <cellStyle name="Normal 5 2 2 4 2 4 2" xfId="29513" xr:uid="{00000000-0005-0000-0000-000055730000}"/>
    <cellStyle name="Normal 5 2 2 4 2 4 2 2" xfId="29514" xr:uid="{00000000-0005-0000-0000-000056730000}"/>
    <cellStyle name="Normal 5 2 2 4 2 4 2 3" xfId="29515" xr:uid="{00000000-0005-0000-0000-000057730000}"/>
    <cellStyle name="Normal 5 2 2 4 2 4 3" xfId="29516" xr:uid="{00000000-0005-0000-0000-000058730000}"/>
    <cellStyle name="Normal 5 2 2 4 2 4 4" xfId="29517" xr:uid="{00000000-0005-0000-0000-000059730000}"/>
    <cellStyle name="Normal 5 2 2 4 2 5" xfId="29518" xr:uid="{00000000-0005-0000-0000-00005A730000}"/>
    <cellStyle name="Normal 5 2 2 4 2 5 2" xfId="29519" xr:uid="{00000000-0005-0000-0000-00005B730000}"/>
    <cellStyle name="Normal 5 2 2 4 2 5 2 2" xfId="29520" xr:uid="{00000000-0005-0000-0000-00005C730000}"/>
    <cellStyle name="Normal 5 2 2 4 2 5 2 3" xfId="29521" xr:uid="{00000000-0005-0000-0000-00005D730000}"/>
    <cellStyle name="Normal 5 2 2 4 2 5 3" xfId="29522" xr:uid="{00000000-0005-0000-0000-00005E730000}"/>
    <cellStyle name="Normal 5 2 2 4 2 5 4" xfId="29523" xr:uid="{00000000-0005-0000-0000-00005F730000}"/>
    <cellStyle name="Normal 5 2 2 4 2 6" xfId="29524" xr:uid="{00000000-0005-0000-0000-000060730000}"/>
    <cellStyle name="Normal 5 2 2 4 2 6 2" xfId="29525" xr:uid="{00000000-0005-0000-0000-000061730000}"/>
    <cellStyle name="Normal 5 2 2 4 2 6 3" xfId="29526" xr:uid="{00000000-0005-0000-0000-000062730000}"/>
    <cellStyle name="Normal 5 2 2 4 2 7" xfId="29527" xr:uid="{00000000-0005-0000-0000-000063730000}"/>
    <cellStyle name="Normal 5 2 2 4 2 7 2" xfId="29528" xr:uid="{00000000-0005-0000-0000-000064730000}"/>
    <cellStyle name="Normal 5 2 2 4 2 7 3" xfId="29529" xr:uid="{00000000-0005-0000-0000-000065730000}"/>
    <cellStyle name="Normal 5 2 2 4 2 8" xfId="29530" xr:uid="{00000000-0005-0000-0000-000066730000}"/>
    <cellStyle name="Normal 5 2 2 4 2 9" xfId="29531" xr:uid="{00000000-0005-0000-0000-000067730000}"/>
    <cellStyle name="Normal 5 2 2 4 3" xfId="29532" xr:uid="{00000000-0005-0000-0000-000068730000}"/>
    <cellStyle name="Normal 5 2 2 4 3 2" xfId="29533" xr:uid="{00000000-0005-0000-0000-000069730000}"/>
    <cellStyle name="Normal 5 2 2 4 3 2 2" xfId="29534" xr:uid="{00000000-0005-0000-0000-00006A730000}"/>
    <cellStyle name="Normal 5 2 2 4 3 2 2 2" xfId="29535" xr:uid="{00000000-0005-0000-0000-00006B730000}"/>
    <cellStyle name="Normal 5 2 2 4 3 2 2 3" xfId="29536" xr:uid="{00000000-0005-0000-0000-00006C730000}"/>
    <cellStyle name="Normal 5 2 2 4 3 2 3" xfId="29537" xr:uid="{00000000-0005-0000-0000-00006D730000}"/>
    <cellStyle name="Normal 5 2 2 4 3 2 4" xfId="29538" xr:uid="{00000000-0005-0000-0000-00006E730000}"/>
    <cellStyle name="Normal 5 2 2 4 3 3" xfId="29539" xr:uid="{00000000-0005-0000-0000-00006F730000}"/>
    <cellStyle name="Normal 5 2 2 4 3 3 2" xfId="29540" xr:uid="{00000000-0005-0000-0000-000070730000}"/>
    <cellStyle name="Normal 5 2 2 4 3 3 2 2" xfId="29541" xr:uid="{00000000-0005-0000-0000-000071730000}"/>
    <cellStyle name="Normal 5 2 2 4 3 3 2 3" xfId="29542" xr:uid="{00000000-0005-0000-0000-000072730000}"/>
    <cellStyle name="Normal 5 2 2 4 3 3 3" xfId="29543" xr:uid="{00000000-0005-0000-0000-000073730000}"/>
    <cellStyle name="Normal 5 2 2 4 3 3 4" xfId="29544" xr:uid="{00000000-0005-0000-0000-000074730000}"/>
    <cellStyle name="Normal 5 2 2 4 3 4" xfId="29545" xr:uid="{00000000-0005-0000-0000-000075730000}"/>
    <cellStyle name="Normal 5 2 2 4 3 4 2" xfId="29546" xr:uid="{00000000-0005-0000-0000-000076730000}"/>
    <cellStyle name="Normal 5 2 2 4 3 4 2 2" xfId="29547" xr:uid="{00000000-0005-0000-0000-000077730000}"/>
    <cellStyle name="Normal 5 2 2 4 3 4 2 3" xfId="29548" xr:uid="{00000000-0005-0000-0000-000078730000}"/>
    <cellStyle name="Normal 5 2 2 4 3 4 3" xfId="29549" xr:uid="{00000000-0005-0000-0000-000079730000}"/>
    <cellStyle name="Normal 5 2 2 4 3 4 4" xfId="29550" xr:uid="{00000000-0005-0000-0000-00007A730000}"/>
    <cellStyle name="Normal 5 2 2 4 3 5" xfId="29551" xr:uid="{00000000-0005-0000-0000-00007B730000}"/>
    <cellStyle name="Normal 5 2 2 4 3 5 2" xfId="29552" xr:uid="{00000000-0005-0000-0000-00007C730000}"/>
    <cellStyle name="Normal 5 2 2 4 3 5 3" xfId="29553" xr:uid="{00000000-0005-0000-0000-00007D730000}"/>
    <cellStyle name="Normal 5 2 2 4 3 6" xfId="29554" xr:uid="{00000000-0005-0000-0000-00007E730000}"/>
    <cellStyle name="Normal 5 2 2 4 3 6 2" xfId="29555" xr:uid="{00000000-0005-0000-0000-00007F730000}"/>
    <cellStyle name="Normal 5 2 2 4 3 6 3" xfId="29556" xr:uid="{00000000-0005-0000-0000-000080730000}"/>
    <cellStyle name="Normal 5 2 2 4 3 7" xfId="29557" xr:uid="{00000000-0005-0000-0000-000081730000}"/>
    <cellStyle name="Normal 5 2 2 4 3 8" xfId="29558" xr:uid="{00000000-0005-0000-0000-000082730000}"/>
    <cellStyle name="Normal 5 2 2 4 3 9" xfId="29559" xr:uid="{00000000-0005-0000-0000-000083730000}"/>
    <cellStyle name="Normal 5 2 2 4 4" xfId="29560" xr:uid="{00000000-0005-0000-0000-000084730000}"/>
    <cellStyle name="Normal 5 2 2 4 4 2" xfId="29561" xr:uid="{00000000-0005-0000-0000-000085730000}"/>
    <cellStyle name="Normal 5 2 2 4 4 2 2" xfId="29562" xr:uid="{00000000-0005-0000-0000-000086730000}"/>
    <cellStyle name="Normal 5 2 2 4 4 2 3" xfId="29563" xr:uid="{00000000-0005-0000-0000-000087730000}"/>
    <cellStyle name="Normal 5 2 2 4 4 3" xfId="29564" xr:uid="{00000000-0005-0000-0000-000088730000}"/>
    <cellStyle name="Normal 5 2 2 4 4 4" xfId="29565" xr:uid="{00000000-0005-0000-0000-000089730000}"/>
    <cellStyle name="Normal 5 2 2 4 5" xfId="29566" xr:uid="{00000000-0005-0000-0000-00008A730000}"/>
    <cellStyle name="Normal 5 2 2 4 5 2" xfId="29567" xr:uid="{00000000-0005-0000-0000-00008B730000}"/>
    <cellStyle name="Normal 5 2 2 4 5 2 2" xfId="29568" xr:uid="{00000000-0005-0000-0000-00008C730000}"/>
    <cellStyle name="Normal 5 2 2 4 5 2 3" xfId="29569" xr:uid="{00000000-0005-0000-0000-00008D730000}"/>
    <cellStyle name="Normal 5 2 2 4 5 3" xfId="29570" xr:uid="{00000000-0005-0000-0000-00008E730000}"/>
    <cellStyle name="Normal 5 2 2 4 5 4" xfId="29571" xr:uid="{00000000-0005-0000-0000-00008F730000}"/>
    <cellStyle name="Normal 5 2 2 4 6" xfId="29572" xr:uid="{00000000-0005-0000-0000-000090730000}"/>
    <cellStyle name="Normal 5 2 2 4 6 2" xfId="29573" xr:uid="{00000000-0005-0000-0000-000091730000}"/>
    <cellStyle name="Normal 5 2 2 4 6 2 2" xfId="29574" xr:uid="{00000000-0005-0000-0000-000092730000}"/>
    <cellStyle name="Normal 5 2 2 4 6 2 3" xfId="29575" xr:uid="{00000000-0005-0000-0000-000093730000}"/>
    <cellStyle name="Normal 5 2 2 4 6 3" xfId="29576" xr:uid="{00000000-0005-0000-0000-000094730000}"/>
    <cellStyle name="Normal 5 2 2 4 6 4" xfId="29577" xr:uid="{00000000-0005-0000-0000-000095730000}"/>
    <cellStyle name="Normal 5 2 2 4 7" xfId="29578" xr:uid="{00000000-0005-0000-0000-000096730000}"/>
    <cellStyle name="Normal 5 2 2 4 7 2" xfId="29579" xr:uid="{00000000-0005-0000-0000-000097730000}"/>
    <cellStyle name="Normal 5 2 2 4 7 3" xfId="29580" xr:uid="{00000000-0005-0000-0000-000098730000}"/>
    <cellStyle name="Normal 5 2 2 4 8" xfId="29581" xr:uid="{00000000-0005-0000-0000-000099730000}"/>
    <cellStyle name="Normal 5 2 2 4 8 2" xfId="29582" xr:uid="{00000000-0005-0000-0000-00009A730000}"/>
    <cellStyle name="Normal 5 2 2 4 8 3" xfId="29583" xr:uid="{00000000-0005-0000-0000-00009B730000}"/>
    <cellStyle name="Normal 5 2 2 4 9" xfId="29584" xr:uid="{00000000-0005-0000-0000-00009C730000}"/>
    <cellStyle name="Normal 5 2 2 5" xfId="29585" xr:uid="{00000000-0005-0000-0000-00009D730000}"/>
    <cellStyle name="Normal 5 2 2 5 10" xfId="29586" xr:uid="{00000000-0005-0000-0000-00009E730000}"/>
    <cellStyle name="Normal 5 2 2 5 2" xfId="29587" xr:uid="{00000000-0005-0000-0000-00009F730000}"/>
    <cellStyle name="Normal 5 2 2 5 2 2" xfId="29588" xr:uid="{00000000-0005-0000-0000-0000A0730000}"/>
    <cellStyle name="Normal 5 2 2 5 2 2 2" xfId="29589" xr:uid="{00000000-0005-0000-0000-0000A1730000}"/>
    <cellStyle name="Normal 5 2 2 5 2 2 3" xfId="29590" xr:uid="{00000000-0005-0000-0000-0000A2730000}"/>
    <cellStyle name="Normal 5 2 2 5 2 3" xfId="29591" xr:uid="{00000000-0005-0000-0000-0000A3730000}"/>
    <cellStyle name="Normal 5 2 2 5 2 4" xfId="29592" xr:uid="{00000000-0005-0000-0000-0000A4730000}"/>
    <cellStyle name="Normal 5 2 2 5 3" xfId="29593" xr:uid="{00000000-0005-0000-0000-0000A5730000}"/>
    <cellStyle name="Normal 5 2 2 5 3 2" xfId="29594" xr:uid="{00000000-0005-0000-0000-0000A6730000}"/>
    <cellStyle name="Normal 5 2 2 5 3 2 2" xfId="29595" xr:uid="{00000000-0005-0000-0000-0000A7730000}"/>
    <cellStyle name="Normal 5 2 2 5 3 2 3" xfId="29596" xr:uid="{00000000-0005-0000-0000-0000A8730000}"/>
    <cellStyle name="Normal 5 2 2 5 3 3" xfId="29597" xr:uid="{00000000-0005-0000-0000-0000A9730000}"/>
    <cellStyle name="Normal 5 2 2 5 3 4" xfId="29598" xr:uid="{00000000-0005-0000-0000-0000AA730000}"/>
    <cellStyle name="Normal 5 2 2 5 4" xfId="29599" xr:uid="{00000000-0005-0000-0000-0000AB730000}"/>
    <cellStyle name="Normal 5 2 2 5 4 2" xfId="29600" xr:uid="{00000000-0005-0000-0000-0000AC730000}"/>
    <cellStyle name="Normal 5 2 2 5 4 2 2" xfId="29601" xr:uid="{00000000-0005-0000-0000-0000AD730000}"/>
    <cellStyle name="Normal 5 2 2 5 4 2 3" xfId="29602" xr:uid="{00000000-0005-0000-0000-0000AE730000}"/>
    <cellStyle name="Normal 5 2 2 5 4 3" xfId="29603" xr:uid="{00000000-0005-0000-0000-0000AF730000}"/>
    <cellStyle name="Normal 5 2 2 5 4 4" xfId="29604" xr:uid="{00000000-0005-0000-0000-0000B0730000}"/>
    <cellStyle name="Normal 5 2 2 5 5" xfId="29605" xr:uid="{00000000-0005-0000-0000-0000B1730000}"/>
    <cellStyle name="Normal 5 2 2 5 5 2" xfId="29606" xr:uid="{00000000-0005-0000-0000-0000B2730000}"/>
    <cellStyle name="Normal 5 2 2 5 5 2 2" xfId="29607" xr:uid="{00000000-0005-0000-0000-0000B3730000}"/>
    <cellStyle name="Normal 5 2 2 5 5 2 3" xfId="29608" xr:uid="{00000000-0005-0000-0000-0000B4730000}"/>
    <cellStyle name="Normal 5 2 2 5 5 3" xfId="29609" xr:uid="{00000000-0005-0000-0000-0000B5730000}"/>
    <cellStyle name="Normal 5 2 2 5 5 4" xfId="29610" xr:uid="{00000000-0005-0000-0000-0000B6730000}"/>
    <cellStyle name="Normal 5 2 2 5 6" xfId="29611" xr:uid="{00000000-0005-0000-0000-0000B7730000}"/>
    <cellStyle name="Normal 5 2 2 5 6 2" xfId="29612" xr:uid="{00000000-0005-0000-0000-0000B8730000}"/>
    <cellStyle name="Normal 5 2 2 5 6 3" xfId="29613" xr:uid="{00000000-0005-0000-0000-0000B9730000}"/>
    <cellStyle name="Normal 5 2 2 5 7" xfId="29614" xr:uid="{00000000-0005-0000-0000-0000BA730000}"/>
    <cellStyle name="Normal 5 2 2 5 7 2" xfId="29615" xr:uid="{00000000-0005-0000-0000-0000BB730000}"/>
    <cellStyle name="Normal 5 2 2 5 7 3" xfId="29616" xr:uid="{00000000-0005-0000-0000-0000BC730000}"/>
    <cellStyle name="Normal 5 2 2 5 8" xfId="29617" xr:uid="{00000000-0005-0000-0000-0000BD730000}"/>
    <cellStyle name="Normal 5 2 2 5 9" xfId="29618" xr:uid="{00000000-0005-0000-0000-0000BE730000}"/>
    <cellStyle name="Normal 5 2 2 6" xfId="29619" xr:uid="{00000000-0005-0000-0000-0000BF730000}"/>
    <cellStyle name="Normal 5 2 2 6 2" xfId="29620" xr:uid="{00000000-0005-0000-0000-0000C0730000}"/>
    <cellStyle name="Normal 5 2 2 6 2 2" xfId="29621" xr:uid="{00000000-0005-0000-0000-0000C1730000}"/>
    <cellStyle name="Normal 5 2 2 6 2 2 2" xfId="29622" xr:uid="{00000000-0005-0000-0000-0000C2730000}"/>
    <cellStyle name="Normal 5 2 2 6 2 2 3" xfId="29623" xr:uid="{00000000-0005-0000-0000-0000C3730000}"/>
    <cellStyle name="Normal 5 2 2 6 2 3" xfId="29624" xr:uid="{00000000-0005-0000-0000-0000C4730000}"/>
    <cellStyle name="Normal 5 2 2 6 2 4" xfId="29625" xr:uid="{00000000-0005-0000-0000-0000C5730000}"/>
    <cellStyle name="Normal 5 2 2 6 3" xfId="29626" xr:uid="{00000000-0005-0000-0000-0000C6730000}"/>
    <cellStyle name="Normal 5 2 2 6 3 2" xfId="29627" xr:uid="{00000000-0005-0000-0000-0000C7730000}"/>
    <cellStyle name="Normal 5 2 2 6 3 2 2" xfId="29628" xr:uid="{00000000-0005-0000-0000-0000C8730000}"/>
    <cellStyle name="Normal 5 2 2 6 3 2 3" xfId="29629" xr:uid="{00000000-0005-0000-0000-0000C9730000}"/>
    <cellStyle name="Normal 5 2 2 6 3 3" xfId="29630" xr:uid="{00000000-0005-0000-0000-0000CA730000}"/>
    <cellStyle name="Normal 5 2 2 6 3 4" xfId="29631" xr:uid="{00000000-0005-0000-0000-0000CB730000}"/>
    <cellStyle name="Normal 5 2 2 6 4" xfId="29632" xr:uid="{00000000-0005-0000-0000-0000CC730000}"/>
    <cellStyle name="Normal 5 2 2 6 4 2" xfId="29633" xr:uid="{00000000-0005-0000-0000-0000CD730000}"/>
    <cellStyle name="Normal 5 2 2 6 4 2 2" xfId="29634" xr:uid="{00000000-0005-0000-0000-0000CE730000}"/>
    <cellStyle name="Normal 5 2 2 6 4 2 3" xfId="29635" xr:uid="{00000000-0005-0000-0000-0000CF730000}"/>
    <cellStyle name="Normal 5 2 2 6 4 3" xfId="29636" xr:uid="{00000000-0005-0000-0000-0000D0730000}"/>
    <cellStyle name="Normal 5 2 2 6 4 4" xfId="29637" xr:uid="{00000000-0005-0000-0000-0000D1730000}"/>
    <cellStyle name="Normal 5 2 2 6 5" xfId="29638" xr:uid="{00000000-0005-0000-0000-0000D2730000}"/>
    <cellStyle name="Normal 5 2 2 6 5 2" xfId="29639" xr:uid="{00000000-0005-0000-0000-0000D3730000}"/>
    <cellStyle name="Normal 5 2 2 6 5 3" xfId="29640" xr:uid="{00000000-0005-0000-0000-0000D4730000}"/>
    <cellStyle name="Normal 5 2 2 6 6" xfId="29641" xr:uid="{00000000-0005-0000-0000-0000D5730000}"/>
    <cellStyle name="Normal 5 2 2 6 6 2" xfId="29642" xr:uid="{00000000-0005-0000-0000-0000D6730000}"/>
    <cellStyle name="Normal 5 2 2 6 6 3" xfId="29643" xr:uid="{00000000-0005-0000-0000-0000D7730000}"/>
    <cellStyle name="Normal 5 2 2 6 7" xfId="29644" xr:uid="{00000000-0005-0000-0000-0000D8730000}"/>
    <cellStyle name="Normal 5 2 2 6 8" xfId="29645" xr:uid="{00000000-0005-0000-0000-0000D9730000}"/>
    <cellStyle name="Normal 5 2 2 6 9" xfId="29646" xr:uid="{00000000-0005-0000-0000-0000DA730000}"/>
    <cellStyle name="Normal 5 2 2 7" xfId="29647" xr:uid="{00000000-0005-0000-0000-0000DB730000}"/>
    <cellStyle name="Normal 5 2 2 7 2" xfId="29648" xr:uid="{00000000-0005-0000-0000-0000DC730000}"/>
    <cellStyle name="Normal 5 2 2 7 2 2" xfId="29649" xr:uid="{00000000-0005-0000-0000-0000DD730000}"/>
    <cellStyle name="Normal 5 2 2 7 2 3" xfId="29650" xr:uid="{00000000-0005-0000-0000-0000DE730000}"/>
    <cellStyle name="Normal 5 2 2 7 3" xfId="29651" xr:uid="{00000000-0005-0000-0000-0000DF730000}"/>
    <cellStyle name="Normal 5 2 2 7 4" xfId="29652" xr:uid="{00000000-0005-0000-0000-0000E0730000}"/>
    <cellStyle name="Normal 5 2 2 8" xfId="29653" xr:uid="{00000000-0005-0000-0000-0000E1730000}"/>
    <cellStyle name="Normal 5 2 2 8 2" xfId="29654" xr:uid="{00000000-0005-0000-0000-0000E2730000}"/>
    <cellStyle name="Normal 5 2 2 8 2 2" xfId="29655" xr:uid="{00000000-0005-0000-0000-0000E3730000}"/>
    <cellStyle name="Normal 5 2 2 8 2 3" xfId="29656" xr:uid="{00000000-0005-0000-0000-0000E4730000}"/>
    <cellStyle name="Normal 5 2 2 8 3" xfId="29657" xr:uid="{00000000-0005-0000-0000-0000E5730000}"/>
    <cellStyle name="Normal 5 2 2 8 4" xfId="29658" xr:uid="{00000000-0005-0000-0000-0000E6730000}"/>
    <cellStyle name="Normal 5 2 2 9" xfId="29659" xr:uid="{00000000-0005-0000-0000-0000E7730000}"/>
    <cellStyle name="Normal 5 2 2 9 2" xfId="29660" xr:uid="{00000000-0005-0000-0000-0000E8730000}"/>
    <cellStyle name="Normal 5 2 2 9 2 2" xfId="29661" xr:uid="{00000000-0005-0000-0000-0000E9730000}"/>
    <cellStyle name="Normal 5 2 2 9 2 3" xfId="29662" xr:uid="{00000000-0005-0000-0000-0000EA730000}"/>
    <cellStyle name="Normal 5 2 2 9 3" xfId="29663" xr:uid="{00000000-0005-0000-0000-0000EB730000}"/>
    <cellStyle name="Normal 5 2 2 9 4" xfId="29664" xr:uid="{00000000-0005-0000-0000-0000EC730000}"/>
    <cellStyle name="Normal 5 2 3" xfId="29665" xr:uid="{00000000-0005-0000-0000-0000ED730000}"/>
    <cellStyle name="Normal 5 2 3 10" xfId="29666" xr:uid="{00000000-0005-0000-0000-0000EE730000}"/>
    <cellStyle name="Normal 5 2 3 10 2" xfId="29667" xr:uid="{00000000-0005-0000-0000-0000EF730000}"/>
    <cellStyle name="Normal 5 2 3 10 3" xfId="29668" xr:uid="{00000000-0005-0000-0000-0000F0730000}"/>
    <cellStyle name="Normal 5 2 3 11" xfId="29669" xr:uid="{00000000-0005-0000-0000-0000F1730000}"/>
    <cellStyle name="Normal 5 2 3 12" xfId="29670" xr:uid="{00000000-0005-0000-0000-0000F2730000}"/>
    <cellStyle name="Normal 5 2 3 13" xfId="29671" xr:uid="{00000000-0005-0000-0000-0000F3730000}"/>
    <cellStyle name="Normal 5 2 3 2" xfId="29672" xr:uid="{00000000-0005-0000-0000-0000F4730000}"/>
    <cellStyle name="Normal 5 2 3 2 10" xfId="29673" xr:uid="{00000000-0005-0000-0000-0000F5730000}"/>
    <cellStyle name="Normal 5 2 3 2 11" xfId="29674" xr:uid="{00000000-0005-0000-0000-0000F6730000}"/>
    <cellStyle name="Normal 5 2 3 2 2" xfId="29675" xr:uid="{00000000-0005-0000-0000-0000F7730000}"/>
    <cellStyle name="Normal 5 2 3 2 2 10" xfId="29676" xr:uid="{00000000-0005-0000-0000-0000F8730000}"/>
    <cellStyle name="Normal 5 2 3 2 2 2" xfId="29677" xr:uid="{00000000-0005-0000-0000-0000F9730000}"/>
    <cellStyle name="Normal 5 2 3 2 2 2 2" xfId="29678" xr:uid="{00000000-0005-0000-0000-0000FA730000}"/>
    <cellStyle name="Normal 5 2 3 2 2 2 2 2" xfId="29679" xr:uid="{00000000-0005-0000-0000-0000FB730000}"/>
    <cellStyle name="Normal 5 2 3 2 2 2 2 3" xfId="29680" xr:uid="{00000000-0005-0000-0000-0000FC730000}"/>
    <cellStyle name="Normal 5 2 3 2 2 2 3" xfId="29681" xr:uid="{00000000-0005-0000-0000-0000FD730000}"/>
    <cellStyle name="Normal 5 2 3 2 2 2 4" xfId="29682" xr:uid="{00000000-0005-0000-0000-0000FE730000}"/>
    <cellStyle name="Normal 5 2 3 2 2 3" xfId="29683" xr:uid="{00000000-0005-0000-0000-0000FF730000}"/>
    <cellStyle name="Normal 5 2 3 2 2 3 2" xfId="29684" xr:uid="{00000000-0005-0000-0000-000000740000}"/>
    <cellStyle name="Normal 5 2 3 2 2 3 2 2" xfId="29685" xr:uid="{00000000-0005-0000-0000-000001740000}"/>
    <cellStyle name="Normal 5 2 3 2 2 3 2 3" xfId="29686" xr:uid="{00000000-0005-0000-0000-000002740000}"/>
    <cellStyle name="Normal 5 2 3 2 2 3 3" xfId="29687" xr:uid="{00000000-0005-0000-0000-000003740000}"/>
    <cellStyle name="Normal 5 2 3 2 2 3 4" xfId="29688" xr:uid="{00000000-0005-0000-0000-000004740000}"/>
    <cellStyle name="Normal 5 2 3 2 2 4" xfId="29689" xr:uid="{00000000-0005-0000-0000-000005740000}"/>
    <cellStyle name="Normal 5 2 3 2 2 4 2" xfId="29690" xr:uid="{00000000-0005-0000-0000-000006740000}"/>
    <cellStyle name="Normal 5 2 3 2 2 4 2 2" xfId="29691" xr:uid="{00000000-0005-0000-0000-000007740000}"/>
    <cellStyle name="Normal 5 2 3 2 2 4 2 3" xfId="29692" xr:uid="{00000000-0005-0000-0000-000008740000}"/>
    <cellStyle name="Normal 5 2 3 2 2 4 3" xfId="29693" xr:uid="{00000000-0005-0000-0000-000009740000}"/>
    <cellStyle name="Normal 5 2 3 2 2 4 4" xfId="29694" xr:uid="{00000000-0005-0000-0000-00000A740000}"/>
    <cellStyle name="Normal 5 2 3 2 2 5" xfId="29695" xr:uid="{00000000-0005-0000-0000-00000B740000}"/>
    <cellStyle name="Normal 5 2 3 2 2 5 2" xfId="29696" xr:uid="{00000000-0005-0000-0000-00000C740000}"/>
    <cellStyle name="Normal 5 2 3 2 2 5 2 2" xfId="29697" xr:uid="{00000000-0005-0000-0000-00000D740000}"/>
    <cellStyle name="Normal 5 2 3 2 2 5 2 3" xfId="29698" xr:uid="{00000000-0005-0000-0000-00000E740000}"/>
    <cellStyle name="Normal 5 2 3 2 2 5 3" xfId="29699" xr:uid="{00000000-0005-0000-0000-00000F740000}"/>
    <cellStyle name="Normal 5 2 3 2 2 5 4" xfId="29700" xr:uid="{00000000-0005-0000-0000-000010740000}"/>
    <cellStyle name="Normal 5 2 3 2 2 6" xfId="29701" xr:uid="{00000000-0005-0000-0000-000011740000}"/>
    <cellStyle name="Normal 5 2 3 2 2 6 2" xfId="29702" xr:uid="{00000000-0005-0000-0000-000012740000}"/>
    <cellStyle name="Normal 5 2 3 2 2 6 3" xfId="29703" xr:uid="{00000000-0005-0000-0000-000013740000}"/>
    <cellStyle name="Normal 5 2 3 2 2 7" xfId="29704" xr:uid="{00000000-0005-0000-0000-000014740000}"/>
    <cellStyle name="Normal 5 2 3 2 2 7 2" xfId="29705" xr:uid="{00000000-0005-0000-0000-000015740000}"/>
    <cellStyle name="Normal 5 2 3 2 2 7 3" xfId="29706" xr:uid="{00000000-0005-0000-0000-000016740000}"/>
    <cellStyle name="Normal 5 2 3 2 2 8" xfId="29707" xr:uid="{00000000-0005-0000-0000-000017740000}"/>
    <cellStyle name="Normal 5 2 3 2 2 9" xfId="29708" xr:uid="{00000000-0005-0000-0000-000018740000}"/>
    <cellStyle name="Normal 5 2 3 2 3" xfId="29709" xr:uid="{00000000-0005-0000-0000-000019740000}"/>
    <cellStyle name="Normal 5 2 3 2 3 2" xfId="29710" xr:uid="{00000000-0005-0000-0000-00001A740000}"/>
    <cellStyle name="Normal 5 2 3 2 3 2 2" xfId="29711" xr:uid="{00000000-0005-0000-0000-00001B740000}"/>
    <cellStyle name="Normal 5 2 3 2 3 2 2 2" xfId="29712" xr:uid="{00000000-0005-0000-0000-00001C740000}"/>
    <cellStyle name="Normal 5 2 3 2 3 2 2 3" xfId="29713" xr:uid="{00000000-0005-0000-0000-00001D740000}"/>
    <cellStyle name="Normal 5 2 3 2 3 2 3" xfId="29714" xr:uid="{00000000-0005-0000-0000-00001E740000}"/>
    <cellStyle name="Normal 5 2 3 2 3 2 4" xfId="29715" xr:uid="{00000000-0005-0000-0000-00001F740000}"/>
    <cellStyle name="Normal 5 2 3 2 3 3" xfId="29716" xr:uid="{00000000-0005-0000-0000-000020740000}"/>
    <cellStyle name="Normal 5 2 3 2 3 3 2" xfId="29717" xr:uid="{00000000-0005-0000-0000-000021740000}"/>
    <cellStyle name="Normal 5 2 3 2 3 3 2 2" xfId="29718" xr:uid="{00000000-0005-0000-0000-000022740000}"/>
    <cellStyle name="Normal 5 2 3 2 3 3 2 3" xfId="29719" xr:uid="{00000000-0005-0000-0000-000023740000}"/>
    <cellStyle name="Normal 5 2 3 2 3 3 3" xfId="29720" xr:uid="{00000000-0005-0000-0000-000024740000}"/>
    <cellStyle name="Normal 5 2 3 2 3 3 4" xfId="29721" xr:uid="{00000000-0005-0000-0000-000025740000}"/>
    <cellStyle name="Normal 5 2 3 2 3 4" xfId="29722" xr:uid="{00000000-0005-0000-0000-000026740000}"/>
    <cellStyle name="Normal 5 2 3 2 3 4 2" xfId="29723" xr:uid="{00000000-0005-0000-0000-000027740000}"/>
    <cellStyle name="Normal 5 2 3 2 3 4 2 2" xfId="29724" xr:uid="{00000000-0005-0000-0000-000028740000}"/>
    <cellStyle name="Normal 5 2 3 2 3 4 2 3" xfId="29725" xr:uid="{00000000-0005-0000-0000-000029740000}"/>
    <cellStyle name="Normal 5 2 3 2 3 4 3" xfId="29726" xr:uid="{00000000-0005-0000-0000-00002A740000}"/>
    <cellStyle name="Normal 5 2 3 2 3 4 4" xfId="29727" xr:uid="{00000000-0005-0000-0000-00002B740000}"/>
    <cellStyle name="Normal 5 2 3 2 3 5" xfId="29728" xr:uid="{00000000-0005-0000-0000-00002C740000}"/>
    <cellStyle name="Normal 5 2 3 2 3 5 2" xfId="29729" xr:uid="{00000000-0005-0000-0000-00002D740000}"/>
    <cellStyle name="Normal 5 2 3 2 3 5 3" xfId="29730" xr:uid="{00000000-0005-0000-0000-00002E740000}"/>
    <cellStyle name="Normal 5 2 3 2 3 6" xfId="29731" xr:uid="{00000000-0005-0000-0000-00002F740000}"/>
    <cellStyle name="Normal 5 2 3 2 3 6 2" xfId="29732" xr:uid="{00000000-0005-0000-0000-000030740000}"/>
    <cellStyle name="Normal 5 2 3 2 3 6 3" xfId="29733" xr:uid="{00000000-0005-0000-0000-000031740000}"/>
    <cellStyle name="Normal 5 2 3 2 3 7" xfId="29734" xr:uid="{00000000-0005-0000-0000-000032740000}"/>
    <cellStyle name="Normal 5 2 3 2 3 8" xfId="29735" xr:uid="{00000000-0005-0000-0000-000033740000}"/>
    <cellStyle name="Normal 5 2 3 2 3 9" xfId="29736" xr:uid="{00000000-0005-0000-0000-000034740000}"/>
    <cellStyle name="Normal 5 2 3 2 4" xfId="29737" xr:uid="{00000000-0005-0000-0000-000035740000}"/>
    <cellStyle name="Normal 5 2 3 2 4 2" xfId="29738" xr:uid="{00000000-0005-0000-0000-000036740000}"/>
    <cellStyle name="Normal 5 2 3 2 4 2 2" xfId="29739" xr:uid="{00000000-0005-0000-0000-000037740000}"/>
    <cellStyle name="Normal 5 2 3 2 4 2 3" xfId="29740" xr:uid="{00000000-0005-0000-0000-000038740000}"/>
    <cellStyle name="Normal 5 2 3 2 4 3" xfId="29741" xr:uid="{00000000-0005-0000-0000-000039740000}"/>
    <cellStyle name="Normal 5 2 3 2 4 4" xfId="29742" xr:uid="{00000000-0005-0000-0000-00003A740000}"/>
    <cellStyle name="Normal 5 2 3 2 5" xfId="29743" xr:uid="{00000000-0005-0000-0000-00003B740000}"/>
    <cellStyle name="Normal 5 2 3 2 5 2" xfId="29744" xr:uid="{00000000-0005-0000-0000-00003C740000}"/>
    <cellStyle name="Normal 5 2 3 2 5 2 2" xfId="29745" xr:uid="{00000000-0005-0000-0000-00003D740000}"/>
    <cellStyle name="Normal 5 2 3 2 5 2 3" xfId="29746" xr:uid="{00000000-0005-0000-0000-00003E740000}"/>
    <cellStyle name="Normal 5 2 3 2 5 3" xfId="29747" xr:uid="{00000000-0005-0000-0000-00003F740000}"/>
    <cellStyle name="Normal 5 2 3 2 5 4" xfId="29748" xr:uid="{00000000-0005-0000-0000-000040740000}"/>
    <cellStyle name="Normal 5 2 3 2 6" xfId="29749" xr:uid="{00000000-0005-0000-0000-000041740000}"/>
    <cellStyle name="Normal 5 2 3 2 6 2" xfId="29750" xr:uid="{00000000-0005-0000-0000-000042740000}"/>
    <cellStyle name="Normal 5 2 3 2 6 2 2" xfId="29751" xr:uid="{00000000-0005-0000-0000-000043740000}"/>
    <cellStyle name="Normal 5 2 3 2 6 2 3" xfId="29752" xr:uid="{00000000-0005-0000-0000-000044740000}"/>
    <cellStyle name="Normal 5 2 3 2 6 3" xfId="29753" xr:uid="{00000000-0005-0000-0000-000045740000}"/>
    <cellStyle name="Normal 5 2 3 2 6 4" xfId="29754" xr:uid="{00000000-0005-0000-0000-000046740000}"/>
    <cellStyle name="Normal 5 2 3 2 7" xfId="29755" xr:uid="{00000000-0005-0000-0000-000047740000}"/>
    <cellStyle name="Normal 5 2 3 2 7 2" xfId="29756" xr:uid="{00000000-0005-0000-0000-000048740000}"/>
    <cellStyle name="Normal 5 2 3 2 7 3" xfId="29757" xr:uid="{00000000-0005-0000-0000-000049740000}"/>
    <cellStyle name="Normal 5 2 3 2 8" xfId="29758" xr:uid="{00000000-0005-0000-0000-00004A740000}"/>
    <cellStyle name="Normal 5 2 3 2 8 2" xfId="29759" xr:uid="{00000000-0005-0000-0000-00004B740000}"/>
    <cellStyle name="Normal 5 2 3 2 8 3" xfId="29760" xr:uid="{00000000-0005-0000-0000-00004C740000}"/>
    <cellStyle name="Normal 5 2 3 2 9" xfId="29761" xr:uid="{00000000-0005-0000-0000-00004D740000}"/>
    <cellStyle name="Normal 5 2 3 3" xfId="29762" xr:uid="{00000000-0005-0000-0000-00004E740000}"/>
    <cellStyle name="Normal 5 2 3 3 10" xfId="29763" xr:uid="{00000000-0005-0000-0000-00004F740000}"/>
    <cellStyle name="Normal 5 2 3 3 11" xfId="29764" xr:uid="{00000000-0005-0000-0000-000050740000}"/>
    <cellStyle name="Normal 5 2 3 3 2" xfId="29765" xr:uid="{00000000-0005-0000-0000-000051740000}"/>
    <cellStyle name="Normal 5 2 3 3 2 10" xfId="29766" xr:uid="{00000000-0005-0000-0000-000052740000}"/>
    <cellStyle name="Normal 5 2 3 3 2 2" xfId="29767" xr:uid="{00000000-0005-0000-0000-000053740000}"/>
    <cellStyle name="Normal 5 2 3 3 2 2 2" xfId="29768" xr:uid="{00000000-0005-0000-0000-000054740000}"/>
    <cellStyle name="Normal 5 2 3 3 2 2 2 2" xfId="29769" xr:uid="{00000000-0005-0000-0000-000055740000}"/>
    <cellStyle name="Normal 5 2 3 3 2 2 2 3" xfId="29770" xr:uid="{00000000-0005-0000-0000-000056740000}"/>
    <cellStyle name="Normal 5 2 3 3 2 2 3" xfId="29771" xr:uid="{00000000-0005-0000-0000-000057740000}"/>
    <cellStyle name="Normal 5 2 3 3 2 2 4" xfId="29772" xr:uid="{00000000-0005-0000-0000-000058740000}"/>
    <cellStyle name="Normal 5 2 3 3 2 3" xfId="29773" xr:uid="{00000000-0005-0000-0000-000059740000}"/>
    <cellStyle name="Normal 5 2 3 3 2 3 2" xfId="29774" xr:uid="{00000000-0005-0000-0000-00005A740000}"/>
    <cellStyle name="Normal 5 2 3 3 2 3 2 2" xfId="29775" xr:uid="{00000000-0005-0000-0000-00005B740000}"/>
    <cellStyle name="Normal 5 2 3 3 2 3 2 3" xfId="29776" xr:uid="{00000000-0005-0000-0000-00005C740000}"/>
    <cellStyle name="Normal 5 2 3 3 2 3 3" xfId="29777" xr:uid="{00000000-0005-0000-0000-00005D740000}"/>
    <cellStyle name="Normal 5 2 3 3 2 3 4" xfId="29778" xr:uid="{00000000-0005-0000-0000-00005E740000}"/>
    <cellStyle name="Normal 5 2 3 3 2 4" xfId="29779" xr:uid="{00000000-0005-0000-0000-00005F740000}"/>
    <cellStyle name="Normal 5 2 3 3 2 4 2" xfId="29780" xr:uid="{00000000-0005-0000-0000-000060740000}"/>
    <cellStyle name="Normal 5 2 3 3 2 4 2 2" xfId="29781" xr:uid="{00000000-0005-0000-0000-000061740000}"/>
    <cellStyle name="Normal 5 2 3 3 2 4 2 3" xfId="29782" xr:uid="{00000000-0005-0000-0000-000062740000}"/>
    <cellStyle name="Normal 5 2 3 3 2 4 3" xfId="29783" xr:uid="{00000000-0005-0000-0000-000063740000}"/>
    <cellStyle name="Normal 5 2 3 3 2 4 4" xfId="29784" xr:uid="{00000000-0005-0000-0000-000064740000}"/>
    <cellStyle name="Normal 5 2 3 3 2 5" xfId="29785" xr:uid="{00000000-0005-0000-0000-000065740000}"/>
    <cellStyle name="Normal 5 2 3 3 2 5 2" xfId="29786" xr:uid="{00000000-0005-0000-0000-000066740000}"/>
    <cellStyle name="Normal 5 2 3 3 2 5 2 2" xfId="29787" xr:uid="{00000000-0005-0000-0000-000067740000}"/>
    <cellStyle name="Normal 5 2 3 3 2 5 2 3" xfId="29788" xr:uid="{00000000-0005-0000-0000-000068740000}"/>
    <cellStyle name="Normal 5 2 3 3 2 5 3" xfId="29789" xr:uid="{00000000-0005-0000-0000-000069740000}"/>
    <cellStyle name="Normal 5 2 3 3 2 5 4" xfId="29790" xr:uid="{00000000-0005-0000-0000-00006A740000}"/>
    <cellStyle name="Normal 5 2 3 3 2 6" xfId="29791" xr:uid="{00000000-0005-0000-0000-00006B740000}"/>
    <cellStyle name="Normal 5 2 3 3 2 6 2" xfId="29792" xr:uid="{00000000-0005-0000-0000-00006C740000}"/>
    <cellStyle name="Normal 5 2 3 3 2 6 3" xfId="29793" xr:uid="{00000000-0005-0000-0000-00006D740000}"/>
    <cellStyle name="Normal 5 2 3 3 2 7" xfId="29794" xr:uid="{00000000-0005-0000-0000-00006E740000}"/>
    <cellStyle name="Normal 5 2 3 3 2 7 2" xfId="29795" xr:uid="{00000000-0005-0000-0000-00006F740000}"/>
    <cellStyle name="Normal 5 2 3 3 2 7 3" xfId="29796" xr:uid="{00000000-0005-0000-0000-000070740000}"/>
    <cellStyle name="Normal 5 2 3 3 2 8" xfId="29797" xr:uid="{00000000-0005-0000-0000-000071740000}"/>
    <cellStyle name="Normal 5 2 3 3 2 9" xfId="29798" xr:uid="{00000000-0005-0000-0000-000072740000}"/>
    <cellStyle name="Normal 5 2 3 3 3" xfId="29799" xr:uid="{00000000-0005-0000-0000-000073740000}"/>
    <cellStyle name="Normal 5 2 3 3 3 2" xfId="29800" xr:uid="{00000000-0005-0000-0000-000074740000}"/>
    <cellStyle name="Normal 5 2 3 3 3 2 2" xfId="29801" xr:uid="{00000000-0005-0000-0000-000075740000}"/>
    <cellStyle name="Normal 5 2 3 3 3 2 2 2" xfId="29802" xr:uid="{00000000-0005-0000-0000-000076740000}"/>
    <cellStyle name="Normal 5 2 3 3 3 2 2 3" xfId="29803" xr:uid="{00000000-0005-0000-0000-000077740000}"/>
    <cellStyle name="Normal 5 2 3 3 3 2 3" xfId="29804" xr:uid="{00000000-0005-0000-0000-000078740000}"/>
    <cellStyle name="Normal 5 2 3 3 3 2 4" xfId="29805" xr:uid="{00000000-0005-0000-0000-000079740000}"/>
    <cellStyle name="Normal 5 2 3 3 3 3" xfId="29806" xr:uid="{00000000-0005-0000-0000-00007A740000}"/>
    <cellStyle name="Normal 5 2 3 3 3 3 2" xfId="29807" xr:uid="{00000000-0005-0000-0000-00007B740000}"/>
    <cellStyle name="Normal 5 2 3 3 3 3 2 2" xfId="29808" xr:uid="{00000000-0005-0000-0000-00007C740000}"/>
    <cellStyle name="Normal 5 2 3 3 3 3 2 3" xfId="29809" xr:uid="{00000000-0005-0000-0000-00007D740000}"/>
    <cellStyle name="Normal 5 2 3 3 3 3 3" xfId="29810" xr:uid="{00000000-0005-0000-0000-00007E740000}"/>
    <cellStyle name="Normal 5 2 3 3 3 3 4" xfId="29811" xr:uid="{00000000-0005-0000-0000-00007F740000}"/>
    <cellStyle name="Normal 5 2 3 3 3 4" xfId="29812" xr:uid="{00000000-0005-0000-0000-000080740000}"/>
    <cellStyle name="Normal 5 2 3 3 3 4 2" xfId="29813" xr:uid="{00000000-0005-0000-0000-000081740000}"/>
    <cellStyle name="Normal 5 2 3 3 3 4 2 2" xfId="29814" xr:uid="{00000000-0005-0000-0000-000082740000}"/>
    <cellStyle name="Normal 5 2 3 3 3 4 2 3" xfId="29815" xr:uid="{00000000-0005-0000-0000-000083740000}"/>
    <cellStyle name="Normal 5 2 3 3 3 4 3" xfId="29816" xr:uid="{00000000-0005-0000-0000-000084740000}"/>
    <cellStyle name="Normal 5 2 3 3 3 4 4" xfId="29817" xr:uid="{00000000-0005-0000-0000-000085740000}"/>
    <cellStyle name="Normal 5 2 3 3 3 5" xfId="29818" xr:uid="{00000000-0005-0000-0000-000086740000}"/>
    <cellStyle name="Normal 5 2 3 3 3 5 2" xfId="29819" xr:uid="{00000000-0005-0000-0000-000087740000}"/>
    <cellStyle name="Normal 5 2 3 3 3 5 3" xfId="29820" xr:uid="{00000000-0005-0000-0000-000088740000}"/>
    <cellStyle name="Normal 5 2 3 3 3 6" xfId="29821" xr:uid="{00000000-0005-0000-0000-000089740000}"/>
    <cellStyle name="Normal 5 2 3 3 3 6 2" xfId="29822" xr:uid="{00000000-0005-0000-0000-00008A740000}"/>
    <cellStyle name="Normal 5 2 3 3 3 6 3" xfId="29823" xr:uid="{00000000-0005-0000-0000-00008B740000}"/>
    <cellStyle name="Normal 5 2 3 3 3 7" xfId="29824" xr:uid="{00000000-0005-0000-0000-00008C740000}"/>
    <cellStyle name="Normal 5 2 3 3 3 8" xfId="29825" xr:uid="{00000000-0005-0000-0000-00008D740000}"/>
    <cellStyle name="Normal 5 2 3 3 3 9" xfId="29826" xr:uid="{00000000-0005-0000-0000-00008E740000}"/>
    <cellStyle name="Normal 5 2 3 3 4" xfId="29827" xr:uid="{00000000-0005-0000-0000-00008F740000}"/>
    <cellStyle name="Normal 5 2 3 3 4 2" xfId="29828" xr:uid="{00000000-0005-0000-0000-000090740000}"/>
    <cellStyle name="Normal 5 2 3 3 4 2 2" xfId="29829" xr:uid="{00000000-0005-0000-0000-000091740000}"/>
    <cellStyle name="Normal 5 2 3 3 4 2 3" xfId="29830" xr:uid="{00000000-0005-0000-0000-000092740000}"/>
    <cellStyle name="Normal 5 2 3 3 4 3" xfId="29831" xr:uid="{00000000-0005-0000-0000-000093740000}"/>
    <cellStyle name="Normal 5 2 3 3 4 4" xfId="29832" xr:uid="{00000000-0005-0000-0000-000094740000}"/>
    <cellStyle name="Normal 5 2 3 3 5" xfId="29833" xr:uid="{00000000-0005-0000-0000-000095740000}"/>
    <cellStyle name="Normal 5 2 3 3 5 2" xfId="29834" xr:uid="{00000000-0005-0000-0000-000096740000}"/>
    <cellStyle name="Normal 5 2 3 3 5 2 2" xfId="29835" xr:uid="{00000000-0005-0000-0000-000097740000}"/>
    <cellStyle name="Normal 5 2 3 3 5 2 3" xfId="29836" xr:uid="{00000000-0005-0000-0000-000098740000}"/>
    <cellStyle name="Normal 5 2 3 3 5 3" xfId="29837" xr:uid="{00000000-0005-0000-0000-000099740000}"/>
    <cellStyle name="Normal 5 2 3 3 5 4" xfId="29838" xr:uid="{00000000-0005-0000-0000-00009A740000}"/>
    <cellStyle name="Normal 5 2 3 3 6" xfId="29839" xr:uid="{00000000-0005-0000-0000-00009B740000}"/>
    <cellStyle name="Normal 5 2 3 3 6 2" xfId="29840" xr:uid="{00000000-0005-0000-0000-00009C740000}"/>
    <cellStyle name="Normal 5 2 3 3 6 2 2" xfId="29841" xr:uid="{00000000-0005-0000-0000-00009D740000}"/>
    <cellStyle name="Normal 5 2 3 3 6 2 3" xfId="29842" xr:uid="{00000000-0005-0000-0000-00009E740000}"/>
    <cellStyle name="Normal 5 2 3 3 6 3" xfId="29843" xr:uid="{00000000-0005-0000-0000-00009F740000}"/>
    <cellStyle name="Normal 5 2 3 3 6 4" xfId="29844" xr:uid="{00000000-0005-0000-0000-0000A0740000}"/>
    <cellStyle name="Normal 5 2 3 3 7" xfId="29845" xr:uid="{00000000-0005-0000-0000-0000A1740000}"/>
    <cellStyle name="Normal 5 2 3 3 7 2" xfId="29846" xr:uid="{00000000-0005-0000-0000-0000A2740000}"/>
    <cellStyle name="Normal 5 2 3 3 7 3" xfId="29847" xr:uid="{00000000-0005-0000-0000-0000A3740000}"/>
    <cellStyle name="Normal 5 2 3 3 8" xfId="29848" xr:uid="{00000000-0005-0000-0000-0000A4740000}"/>
    <cellStyle name="Normal 5 2 3 3 8 2" xfId="29849" xr:uid="{00000000-0005-0000-0000-0000A5740000}"/>
    <cellStyle name="Normal 5 2 3 3 8 3" xfId="29850" xr:uid="{00000000-0005-0000-0000-0000A6740000}"/>
    <cellStyle name="Normal 5 2 3 3 9" xfId="29851" xr:uid="{00000000-0005-0000-0000-0000A7740000}"/>
    <cellStyle name="Normal 5 2 3 4" xfId="29852" xr:uid="{00000000-0005-0000-0000-0000A8740000}"/>
    <cellStyle name="Normal 5 2 3 4 10" xfId="29853" xr:uid="{00000000-0005-0000-0000-0000A9740000}"/>
    <cellStyle name="Normal 5 2 3 4 2" xfId="29854" xr:uid="{00000000-0005-0000-0000-0000AA740000}"/>
    <cellStyle name="Normal 5 2 3 4 2 2" xfId="29855" xr:uid="{00000000-0005-0000-0000-0000AB740000}"/>
    <cellStyle name="Normal 5 2 3 4 2 2 2" xfId="29856" xr:uid="{00000000-0005-0000-0000-0000AC740000}"/>
    <cellStyle name="Normal 5 2 3 4 2 2 3" xfId="29857" xr:uid="{00000000-0005-0000-0000-0000AD740000}"/>
    <cellStyle name="Normal 5 2 3 4 2 3" xfId="29858" xr:uid="{00000000-0005-0000-0000-0000AE740000}"/>
    <cellStyle name="Normal 5 2 3 4 2 4" xfId="29859" xr:uid="{00000000-0005-0000-0000-0000AF740000}"/>
    <cellStyle name="Normal 5 2 3 4 3" xfId="29860" xr:uid="{00000000-0005-0000-0000-0000B0740000}"/>
    <cellStyle name="Normal 5 2 3 4 3 2" xfId="29861" xr:uid="{00000000-0005-0000-0000-0000B1740000}"/>
    <cellStyle name="Normal 5 2 3 4 3 2 2" xfId="29862" xr:uid="{00000000-0005-0000-0000-0000B2740000}"/>
    <cellStyle name="Normal 5 2 3 4 3 2 3" xfId="29863" xr:uid="{00000000-0005-0000-0000-0000B3740000}"/>
    <cellStyle name="Normal 5 2 3 4 3 3" xfId="29864" xr:uid="{00000000-0005-0000-0000-0000B4740000}"/>
    <cellStyle name="Normal 5 2 3 4 3 4" xfId="29865" xr:uid="{00000000-0005-0000-0000-0000B5740000}"/>
    <cellStyle name="Normal 5 2 3 4 4" xfId="29866" xr:uid="{00000000-0005-0000-0000-0000B6740000}"/>
    <cellStyle name="Normal 5 2 3 4 4 2" xfId="29867" xr:uid="{00000000-0005-0000-0000-0000B7740000}"/>
    <cellStyle name="Normal 5 2 3 4 4 2 2" xfId="29868" xr:uid="{00000000-0005-0000-0000-0000B8740000}"/>
    <cellStyle name="Normal 5 2 3 4 4 2 3" xfId="29869" xr:uid="{00000000-0005-0000-0000-0000B9740000}"/>
    <cellStyle name="Normal 5 2 3 4 4 3" xfId="29870" xr:uid="{00000000-0005-0000-0000-0000BA740000}"/>
    <cellStyle name="Normal 5 2 3 4 4 4" xfId="29871" xr:uid="{00000000-0005-0000-0000-0000BB740000}"/>
    <cellStyle name="Normal 5 2 3 4 5" xfId="29872" xr:uid="{00000000-0005-0000-0000-0000BC740000}"/>
    <cellStyle name="Normal 5 2 3 4 5 2" xfId="29873" xr:uid="{00000000-0005-0000-0000-0000BD740000}"/>
    <cellStyle name="Normal 5 2 3 4 5 2 2" xfId="29874" xr:uid="{00000000-0005-0000-0000-0000BE740000}"/>
    <cellStyle name="Normal 5 2 3 4 5 2 3" xfId="29875" xr:uid="{00000000-0005-0000-0000-0000BF740000}"/>
    <cellStyle name="Normal 5 2 3 4 5 3" xfId="29876" xr:uid="{00000000-0005-0000-0000-0000C0740000}"/>
    <cellStyle name="Normal 5 2 3 4 5 4" xfId="29877" xr:uid="{00000000-0005-0000-0000-0000C1740000}"/>
    <cellStyle name="Normal 5 2 3 4 6" xfId="29878" xr:uid="{00000000-0005-0000-0000-0000C2740000}"/>
    <cellStyle name="Normal 5 2 3 4 6 2" xfId="29879" xr:uid="{00000000-0005-0000-0000-0000C3740000}"/>
    <cellStyle name="Normal 5 2 3 4 6 3" xfId="29880" xr:uid="{00000000-0005-0000-0000-0000C4740000}"/>
    <cellStyle name="Normal 5 2 3 4 7" xfId="29881" xr:uid="{00000000-0005-0000-0000-0000C5740000}"/>
    <cellStyle name="Normal 5 2 3 4 7 2" xfId="29882" xr:uid="{00000000-0005-0000-0000-0000C6740000}"/>
    <cellStyle name="Normal 5 2 3 4 7 3" xfId="29883" xr:uid="{00000000-0005-0000-0000-0000C7740000}"/>
    <cellStyle name="Normal 5 2 3 4 8" xfId="29884" xr:uid="{00000000-0005-0000-0000-0000C8740000}"/>
    <cellStyle name="Normal 5 2 3 4 9" xfId="29885" xr:uid="{00000000-0005-0000-0000-0000C9740000}"/>
    <cellStyle name="Normal 5 2 3 5" xfId="29886" xr:uid="{00000000-0005-0000-0000-0000CA740000}"/>
    <cellStyle name="Normal 5 2 3 5 2" xfId="29887" xr:uid="{00000000-0005-0000-0000-0000CB740000}"/>
    <cellStyle name="Normal 5 2 3 5 2 2" xfId="29888" xr:uid="{00000000-0005-0000-0000-0000CC740000}"/>
    <cellStyle name="Normal 5 2 3 5 2 2 2" xfId="29889" xr:uid="{00000000-0005-0000-0000-0000CD740000}"/>
    <cellStyle name="Normal 5 2 3 5 2 2 3" xfId="29890" xr:uid="{00000000-0005-0000-0000-0000CE740000}"/>
    <cellStyle name="Normal 5 2 3 5 2 3" xfId="29891" xr:uid="{00000000-0005-0000-0000-0000CF740000}"/>
    <cellStyle name="Normal 5 2 3 5 2 4" xfId="29892" xr:uid="{00000000-0005-0000-0000-0000D0740000}"/>
    <cellStyle name="Normal 5 2 3 5 3" xfId="29893" xr:uid="{00000000-0005-0000-0000-0000D1740000}"/>
    <cellStyle name="Normal 5 2 3 5 3 2" xfId="29894" xr:uid="{00000000-0005-0000-0000-0000D2740000}"/>
    <cellStyle name="Normal 5 2 3 5 3 2 2" xfId="29895" xr:uid="{00000000-0005-0000-0000-0000D3740000}"/>
    <cellStyle name="Normal 5 2 3 5 3 2 3" xfId="29896" xr:uid="{00000000-0005-0000-0000-0000D4740000}"/>
    <cellStyle name="Normal 5 2 3 5 3 3" xfId="29897" xr:uid="{00000000-0005-0000-0000-0000D5740000}"/>
    <cellStyle name="Normal 5 2 3 5 3 4" xfId="29898" xr:uid="{00000000-0005-0000-0000-0000D6740000}"/>
    <cellStyle name="Normal 5 2 3 5 4" xfId="29899" xr:uid="{00000000-0005-0000-0000-0000D7740000}"/>
    <cellStyle name="Normal 5 2 3 5 4 2" xfId="29900" xr:uid="{00000000-0005-0000-0000-0000D8740000}"/>
    <cellStyle name="Normal 5 2 3 5 4 2 2" xfId="29901" xr:uid="{00000000-0005-0000-0000-0000D9740000}"/>
    <cellStyle name="Normal 5 2 3 5 4 2 3" xfId="29902" xr:uid="{00000000-0005-0000-0000-0000DA740000}"/>
    <cellStyle name="Normal 5 2 3 5 4 3" xfId="29903" xr:uid="{00000000-0005-0000-0000-0000DB740000}"/>
    <cellStyle name="Normal 5 2 3 5 4 4" xfId="29904" xr:uid="{00000000-0005-0000-0000-0000DC740000}"/>
    <cellStyle name="Normal 5 2 3 5 5" xfId="29905" xr:uid="{00000000-0005-0000-0000-0000DD740000}"/>
    <cellStyle name="Normal 5 2 3 5 5 2" xfId="29906" xr:uid="{00000000-0005-0000-0000-0000DE740000}"/>
    <cellStyle name="Normal 5 2 3 5 5 3" xfId="29907" xr:uid="{00000000-0005-0000-0000-0000DF740000}"/>
    <cellStyle name="Normal 5 2 3 5 6" xfId="29908" xr:uid="{00000000-0005-0000-0000-0000E0740000}"/>
    <cellStyle name="Normal 5 2 3 5 6 2" xfId="29909" xr:uid="{00000000-0005-0000-0000-0000E1740000}"/>
    <cellStyle name="Normal 5 2 3 5 6 3" xfId="29910" xr:uid="{00000000-0005-0000-0000-0000E2740000}"/>
    <cellStyle name="Normal 5 2 3 5 7" xfId="29911" xr:uid="{00000000-0005-0000-0000-0000E3740000}"/>
    <cellStyle name="Normal 5 2 3 5 8" xfId="29912" xr:uid="{00000000-0005-0000-0000-0000E4740000}"/>
    <cellStyle name="Normal 5 2 3 5 9" xfId="29913" xr:uid="{00000000-0005-0000-0000-0000E5740000}"/>
    <cellStyle name="Normal 5 2 3 6" xfId="29914" xr:uid="{00000000-0005-0000-0000-0000E6740000}"/>
    <cellStyle name="Normal 5 2 3 6 2" xfId="29915" xr:uid="{00000000-0005-0000-0000-0000E7740000}"/>
    <cellStyle name="Normal 5 2 3 6 2 2" xfId="29916" xr:uid="{00000000-0005-0000-0000-0000E8740000}"/>
    <cellStyle name="Normal 5 2 3 6 2 3" xfId="29917" xr:uid="{00000000-0005-0000-0000-0000E9740000}"/>
    <cellStyle name="Normal 5 2 3 6 3" xfId="29918" xr:uid="{00000000-0005-0000-0000-0000EA740000}"/>
    <cellStyle name="Normal 5 2 3 6 4" xfId="29919" xr:uid="{00000000-0005-0000-0000-0000EB740000}"/>
    <cellStyle name="Normal 5 2 3 7" xfId="29920" xr:uid="{00000000-0005-0000-0000-0000EC740000}"/>
    <cellStyle name="Normal 5 2 3 7 2" xfId="29921" xr:uid="{00000000-0005-0000-0000-0000ED740000}"/>
    <cellStyle name="Normal 5 2 3 7 2 2" xfId="29922" xr:uid="{00000000-0005-0000-0000-0000EE740000}"/>
    <cellStyle name="Normal 5 2 3 7 2 3" xfId="29923" xr:uid="{00000000-0005-0000-0000-0000EF740000}"/>
    <cellStyle name="Normal 5 2 3 7 3" xfId="29924" xr:uid="{00000000-0005-0000-0000-0000F0740000}"/>
    <cellStyle name="Normal 5 2 3 7 4" xfId="29925" xr:uid="{00000000-0005-0000-0000-0000F1740000}"/>
    <cellStyle name="Normal 5 2 3 8" xfId="29926" xr:uid="{00000000-0005-0000-0000-0000F2740000}"/>
    <cellStyle name="Normal 5 2 3 8 2" xfId="29927" xr:uid="{00000000-0005-0000-0000-0000F3740000}"/>
    <cellStyle name="Normal 5 2 3 8 2 2" xfId="29928" xr:uid="{00000000-0005-0000-0000-0000F4740000}"/>
    <cellStyle name="Normal 5 2 3 8 2 3" xfId="29929" xr:uid="{00000000-0005-0000-0000-0000F5740000}"/>
    <cellStyle name="Normal 5 2 3 8 3" xfId="29930" xr:uid="{00000000-0005-0000-0000-0000F6740000}"/>
    <cellStyle name="Normal 5 2 3 8 4" xfId="29931" xr:uid="{00000000-0005-0000-0000-0000F7740000}"/>
    <cellStyle name="Normal 5 2 3 9" xfId="29932" xr:uid="{00000000-0005-0000-0000-0000F8740000}"/>
    <cellStyle name="Normal 5 2 3 9 2" xfId="29933" xr:uid="{00000000-0005-0000-0000-0000F9740000}"/>
    <cellStyle name="Normal 5 2 3 9 3" xfId="29934" xr:uid="{00000000-0005-0000-0000-0000FA740000}"/>
    <cellStyle name="Normal 5 2 4" xfId="29935" xr:uid="{00000000-0005-0000-0000-0000FB740000}"/>
    <cellStyle name="Normal 5 2 4 10" xfId="29936" xr:uid="{00000000-0005-0000-0000-0000FC740000}"/>
    <cellStyle name="Normal 5 2 4 11" xfId="29937" xr:uid="{00000000-0005-0000-0000-0000FD740000}"/>
    <cellStyle name="Normal 5 2 4 2" xfId="29938" xr:uid="{00000000-0005-0000-0000-0000FE740000}"/>
    <cellStyle name="Normal 5 2 4 2 10" xfId="29939" xr:uid="{00000000-0005-0000-0000-0000FF740000}"/>
    <cellStyle name="Normal 5 2 4 2 2" xfId="29940" xr:uid="{00000000-0005-0000-0000-000000750000}"/>
    <cellStyle name="Normal 5 2 4 2 2 2" xfId="29941" xr:uid="{00000000-0005-0000-0000-000001750000}"/>
    <cellStyle name="Normal 5 2 4 2 2 2 2" xfId="29942" xr:uid="{00000000-0005-0000-0000-000002750000}"/>
    <cellStyle name="Normal 5 2 4 2 2 2 3" xfId="29943" xr:uid="{00000000-0005-0000-0000-000003750000}"/>
    <cellStyle name="Normal 5 2 4 2 2 3" xfId="29944" xr:uid="{00000000-0005-0000-0000-000004750000}"/>
    <cellStyle name="Normal 5 2 4 2 2 4" xfId="29945" xr:uid="{00000000-0005-0000-0000-000005750000}"/>
    <cellStyle name="Normal 5 2 4 2 3" xfId="29946" xr:uid="{00000000-0005-0000-0000-000006750000}"/>
    <cellStyle name="Normal 5 2 4 2 3 2" xfId="29947" xr:uid="{00000000-0005-0000-0000-000007750000}"/>
    <cellStyle name="Normal 5 2 4 2 3 2 2" xfId="29948" xr:uid="{00000000-0005-0000-0000-000008750000}"/>
    <cellStyle name="Normal 5 2 4 2 3 2 3" xfId="29949" xr:uid="{00000000-0005-0000-0000-000009750000}"/>
    <cellStyle name="Normal 5 2 4 2 3 3" xfId="29950" xr:uid="{00000000-0005-0000-0000-00000A750000}"/>
    <cellStyle name="Normal 5 2 4 2 3 4" xfId="29951" xr:uid="{00000000-0005-0000-0000-00000B750000}"/>
    <cellStyle name="Normal 5 2 4 2 4" xfId="29952" xr:uid="{00000000-0005-0000-0000-00000C750000}"/>
    <cellStyle name="Normal 5 2 4 2 4 2" xfId="29953" xr:uid="{00000000-0005-0000-0000-00000D750000}"/>
    <cellStyle name="Normal 5 2 4 2 4 2 2" xfId="29954" xr:uid="{00000000-0005-0000-0000-00000E750000}"/>
    <cellStyle name="Normal 5 2 4 2 4 2 3" xfId="29955" xr:uid="{00000000-0005-0000-0000-00000F750000}"/>
    <cellStyle name="Normal 5 2 4 2 4 3" xfId="29956" xr:uid="{00000000-0005-0000-0000-000010750000}"/>
    <cellStyle name="Normal 5 2 4 2 4 4" xfId="29957" xr:uid="{00000000-0005-0000-0000-000011750000}"/>
    <cellStyle name="Normal 5 2 4 2 5" xfId="29958" xr:uid="{00000000-0005-0000-0000-000012750000}"/>
    <cellStyle name="Normal 5 2 4 2 5 2" xfId="29959" xr:uid="{00000000-0005-0000-0000-000013750000}"/>
    <cellStyle name="Normal 5 2 4 2 5 2 2" xfId="29960" xr:uid="{00000000-0005-0000-0000-000014750000}"/>
    <cellStyle name="Normal 5 2 4 2 5 2 3" xfId="29961" xr:uid="{00000000-0005-0000-0000-000015750000}"/>
    <cellStyle name="Normal 5 2 4 2 5 3" xfId="29962" xr:uid="{00000000-0005-0000-0000-000016750000}"/>
    <cellStyle name="Normal 5 2 4 2 5 4" xfId="29963" xr:uid="{00000000-0005-0000-0000-000017750000}"/>
    <cellStyle name="Normal 5 2 4 2 6" xfId="29964" xr:uid="{00000000-0005-0000-0000-000018750000}"/>
    <cellStyle name="Normal 5 2 4 2 6 2" xfId="29965" xr:uid="{00000000-0005-0000-0000-000019750000}"/>
    <cellStyle name="Normal 5 2 4 2 6 3" xfId="29966" xr:uid="{00000000-0005-0000-0000-00001A750000}"/>
    <cellStyle name="Normal 5 2 4 2 7" xfId="29967" xr:uid="{00000000-0005-0000-0000-00001B750000}"/>
    <cellStyle name="Normal 5 2 4 2 7 2" xfId="29968" xr:uid="{00000000-0005-0000-0000-00001C750000}"/>
    <cellStyle name="Normal 5 2 4 2 7 3" xfId="29969" xr:uid="{00000000-0005-0000-0000-00001D750000}"/>
    <cellStyle name="Normal 5 2 4 2 8" xfId="29970" xr:uid="{00000000-0005-0000-0000-00001E750000}"/>
    <cellStyle name="Normal 5 2 4 2 9" xfId="29971" xr:uid="{00000000-0005-0000-0000-00001F750000}"/>
    <cellStyle name="Normal 5 2 4 3" xfId="29972" xr:uid="{00000000-0005-0000-0000-000020750000}"/>
    <cellStyle name="Normal 5 2 4 3 2" xfId="29973" xr:uid="{00000000-0005-0000-0000-000021750000}"/>
    <cellStyle name="Normal 5 2 4 3 2 2" xfId="29974" xr:uid="{00000000-0005-0000-0000-000022750000}"/>
    <cellStyle name="Normal 5 2 4 3 2 2 2" xfId="29975" xr:uid="{00000000-0005-0000-0000-000023750000}"/>
    <cellStyle name="Normal 5 2 4 3 2 2 3" xfId="29976" xr:uid="{00000000-0005-0000-0000-000024750000}"/>
    <cellStyle name="Normal 5 2 4 3 2 3" xfId="29977" xr:uid="{00000000-0005-0000-0000-000025750000}"/>
    <cellStyle name="Normal 5 2 4 3 2 4" xfId="29978" xr:uid="{00000000-0005-0000-0000-000026750000}"/>
    <cellStyle name="Normal 5 2 4 3 3" xfId="29979" xr:uid="{00000000-0005-0000-0000-000027750000}"/>
    <cellStyle name="Normal 5 2 4 3 3 2" xfId="29980" xr:uid="{00000000-0005-0000-0000-000028750000}"/>
    <cellStyle name="Normal 5 2 4 3 3 2 2" xfId="29981" xr:uid="{00000000-0005-0000-0000-000029750000}"/>
    <cellStyle name="Normal 5 2 4 3 3 2 3" xfId="29982" xr:uid="{00000000-0005-0000-0000-00002A750000}"/>
    <cellStyle name="Normal 5 2 4 3 3 3" xfId="29983" xr:uid="{00000000-0005-0000-0000-00002B750000}"/>
    <cellStyle name="Normal 5 2 4 3 3 4" xfId="29984" xr:uid="{00000000-0005-0000-0000-00002C750000}"/>
    <cellStyle name="Normal 5 2 4 3 4" xfId="29985" xr:uid="{00000000-0005-0000-0000-00002D750000}"/>
    <cellStyle name="Normal 5 2 4 3 4 2" xfId="29986" xr:uid="{00000000-0005-0000-0000-00002E750000}"/>
    <cellStyle name="Normal 5 2 4 3 4 2 2" xfId="29987" xr:uid="{00000000-0005-0000-0000-00002F750000}"/>
    <cellStyle name="Normal 5 2 4 3 4 2 3" xfId="29988" xr:uid="{00000000-0005-0000-0000-000030750000}"/>
    <cellStyle name="Normal 5 2 4 3 4 3" xfId="29989" xr:uid="{00000000-0005-0000-0000-000031750000}"/>
    <cellStyle name="Normal 5 2 4 3 4 4" xfId="29990" xr:uid="{00000000-0005-0000-0000-000032750000}"/>
    <cellStyle name="Normal 5 2 4 3 5" xfId="29991" xr:uid="{00000000-0005-0000-0000-000033750000}"/>
    <cellStyle name="Normal 5 2 4 3 5 2" xfId="29992" xr:uid="{00000000-0005-0000-0000-000034750000}"/>
    <cellStyle name="Normal 5 2 4 3 5 3" xfId="29993" xr:uid="{00000000-0005-0000-0000-000035750000}"/>
    <cellStyle name="Normal 5 2 4 3 6" xfId="29994" xr:uid="{00000000-0005-0000-0000-000036750000}"/>
    <cellStyle name="Normal 5 2 4 3 6 2" xfId="29995" xr:uid="{00000000-0005-0000-0000-000037750000}"/>
    <cellStyle name="Normal 5 2 4 3 6 3" xfId="29996" xr:uid="{00000000-0005-0000-0000-000038750000}"/>
    <cellStyle name="Normal 5 2 4 3 7" xfId="29997" xr:uid="{00000000-0005-0000-0000-000039750000}"/>
    <cellStyle name="Normal 5 2 4 3 8" xfId="29998" xr:uid="{00000000-0005-0000-0000-00003A750000}"/>
    <cellStyle name="Normal 5 2 4 3 9" xfId="29999" xr:uid="{00000000-0005-0000-0000-00003B750000}"/>
    <cellStyle name="Normal 5 2 4 4" xfId="30000" xr:uid="{00000000-0005-0000-0000-00003C750000}"/>
    <cellStyle name="Normal 5 2 4 4 2" xfId="30001" xr:uid="{00000000-0005-0000-0000-00003D750000}"/>
    <cellStyle name="Normal 5 2 4 4 2 2" xfId="30002" xr:uid="{00000000-0005-0000-0000-00003E750000}"/>
    <cellStyle name="Normal 5 2 4 4 2 3" xfId="30003" xr:uid="{00000000-0005-0000-0000-00003F750000}"/>
    <cellStyle name="Normal 5 2 4 4 3" xfId="30004" xr:uid="{00000000-0005-0000-0000-000040750000}"/>
    <cellStyle name="Normal 5 2 4 4 4" xfId="30005" xr:uid="{00000000-0005-0000-0000-000041750000}"/>
    <cellStyle name="Normal 5 2 4 5" xfId="30006" xr:uid="{00000000-0005-0000-0000-000042750000}"/>
    <cellStyle name="Normal 5 2 4 5 2" xfId="30007" xr:uid="{00000000-0005-0000-0000-000043750000}"/>
    <cellStyle name="Normal 5 2 4 5 2 2" xfId="30008" xr:uid="{00000000-0005-0000-0000-000044750000}"/>
    <cellStyle name="Normal 5 2 4 5 2 3" xfId="30009" xr:uid="{00000000-0005-0000-0000-000045750000}"/>
    <cellStyle name="Normal 5 2 4 5 3" xfId="30010" xr:uid="{00000000-0005-0000-0000-000046750000}"/>
    <cellStyle name="Normal 5 2 4 5 4" xfId="30011" xr:uid="{00000000-0005-0000-0000-000047750000}"/>
    <cellStyle name="Normal 5 2 4 6" xfId="30012" xr:uid="{00000000-0005-0000-0000-000048750000}"/>
    <cellStyle name="Normal 5 2 4 6 2" xfId="30013" xr:uid="{00000000-0005-0000-0000-000049750000}"/>
    <cellStyle name="Normal 5 2 4 6 2 2" xfId="30014" xr:uid="{00000000-0005-0000-0000-00004A750000}"/>
    <cellStyle name="Normal 5 2 4 6 2 3" xfId="30015" xr:uid="{00000000-0005-0000-0000-00004B750000}"/>
    <cellStyle name="Normal 5 2 4 6 3" xfId="30016" xr:uid="{00000000-0005-0000-0000-00004C750000}"/>
    <cellStyle name="Normal 5 2 4 6 4" xfId="30017" xr:uid="{00000000-0005-0000-0000-00004D750000}"/>
    <cellStyle name="Normal 5 2 4 7" xfId="30018" xr:uid="{00000000-0005-0000-0000-00004E750000}"/>
    <cellStyle name="Normal 5 2 4 7 2" xfId="30019" xr:uid="{00000000-0005-0000-0000-00004F750000}"/>
    <cellStyle name="Normal 5 2 4 7 3" xfId="30020" xr:uid="{00000000-0005-0000-0000-000050750000}"/>
    <cellStyle name="Normal 5 2 4 8" xfId="30021" xr:uid="{00000000-0005-0000-0000-000051750000}"/>
    <cellStyle name="Normal 5 2 4 8 2" xfId="30022" xr:uid="{00000000-0005-0000-0000-000052750000}"/>
    <cellStyle name="Normal 5 2 4 8 3" xfId="30023" xr:uid="{00000000-0005-0000-0000-000053750000}"/>
    <cellStyle name="Normal 5 2 4 9" xfId="30024" xr:uid="{00000000-0005-0000-0000-000054750000}"/>
    <cellStyle name="Normal 5 2 5" xfId="30025" xr:uid="{00000000-0005-0000-0000-000055750000}"/>
    <cellStyle name="Normal 5 2 5 10" xfId="30026" xr:uid="{00000000-0005-0000-0000-000056750000}"/>
    <cellStyle name="Normal 5 2 5 11" xfId="30027" xr:uid="{00000000-0005-0000-0000-000057750000}"/>
    <cellStyle name="Normal 5 2 5 2" xfId="30028" xr:uid="{00000000-0005-0000-0000-000058750000}"/>
    <cellStyle name="Normal 5 2 5 2 10" xfId="30029" xr:uid="{00000000-0005-0000-0000-000059750000}"/>
    <cellStyle name="Normal 5 2 5 2 2" xfId="30030" xr:uid="{00000000-0005-0000-0000-00005A750000}"/>
    <cellStyle name="Normal 5 2 5 2 2 2" xfId="30031" xr:uid="{00000000-0005-0000-0000-00005B750000}"/>
    <cellStyle name="Normal 5 2 5 2 2 2 2" xfId="30032" xr:uid="{00000000-0005-0000-0000-00005C750000}"/>
    <cellStyle name="Normal 5 2 5 2 2 2 3" xfId="30033" xr:uid="{00000000-0005-0000-0000-00005D750000}"/>
    <cellStyle name="Normal 5 2 5 2 2 3" xfId="30034" xr:uid="{00000000-0005-0000-0000-00005E750000}"/>
    <cellStyle name="Normal 5 2 5 2 2 4" xfId="30035" xr:uid="{00000000-0005-0000-0000-00005F750000}"/>
    <cellStyle name="Normal 5 2 5 2 3" xfId="30036" xr:uid="{00000000-0005-0000-0000-000060750000}"/>
    <cellStyle name="Normal 5 2 5 2 3 2" xfId="30037" xr:uid="{00000000-0005-0000-0000-000061750000}"/>
    <cellStyle name="Normal 5 2 5 2 3 2 2" xfId="30038" xr:uid="{00000000-0005-0000-0000-000062750000}"/>
    <cellStyle name="Normal 5 2 5 2 3 2 3" xfId="30039" xr:uid="{00000000-0005-0000-0000-000063750000}"/>
    <cellStyle name="Normal 5 2 5 2 3 3" xfId="30040" xr:uid="{00000000-0005-0000-0000-000064750000}"/>
    <cellStyle name="Normal 5 2 5 2 3 4" xfId="30041" xr:uid="{00000000-0005-0000-0000-000065750000}"/>
    <cellStyle name="Normal 5 2 5 2 4" xfId="30042" xr:uid="{00000000-0005-0000-0000-000066750000}"/>
    <cellStyle name="Normal 5 2 5 2 4 2" xfId="30043" xr:uid="{00000000-0005-0000-0000-000067750000}"/>
    <cellStyle name="Normal 5 2 5 2 4 2 2" xfId="30044" xr:uid="{00000000-0005-0000-0000-000068750000}"/>
    <cellStyle name="Normal 5 2 5 2 4 2 3" xfId="30045" xr:uid="{00000000-0005-0000-0000-000069750000}"/>
    <cellStyle name="Normal 5 2 5 2 4 3" xfId="30046" xr:uid="{00000000-0005-0000-0000-00006A750000}"/>
    <cellStyle name="Normal 5 2 5 2 4 4" xfId="30047" xr:uid="{00000000-0005-0000-0000-00006B750000}"/>
    <cellStyle name="Normal 5 2 5 2 5" xfId="30048" xr:uid="{00000000-0005-0000-0000-00006C750000}"/>
    <cellStyle name="Normal 5 2 5 2 5 2" xfId="30049" xr:uid="{00000000-0005-0000-0000-00006D750000}"/>
    <cellStyle name="Normal 5 2 5 2 5 2 2" xfId="30050" xr:uid="{00000000-0005-0000-0000-00006E750000}"/>
    <cellStyle name="Normal 5 2 5 2 5 2 3" xfId="30051" xr:uid="{00000000-0005-0000-0000-00006F750000}"/>
    <cellStyle name="Normal 5 2 5 2 5 3" xfId="30052" xr:uid="{00000000-0005-0000-0000-000070750000}"/>
    <cellStyle name="Normal 5 2 5 2 5 4" xfId="30053" xr:uid="{00000000-0005-0000-0000-000071750000}"/>
    <cellStyle name="Normal 5 2 5 2 6" xfId="30054" xr:uid="{00000000-0005-0000-0000-000072750000}"/>
    <cellStyle name="Normal 5 2 5 2 6 2" xfId="30055" xr:uid="{00000000-0005-0000-0000-000073750000}"/>
    <cellStyle name="Normal 5 2 5 2 6 3" xfId="30056" xr:uid="{00000000-0005-0000-0000-000074750000}"/>
    <cellStyle name="Normal 5 2 5 2 7" xfId="30057" xr:uid="{00000000-0005-0000-0000-000075750000}"/>
    <cellStyle name="Normal 5 2 5 2 7 2" xfId="30058" xr:uid="{00000000-0005-0000-0000-000076750000}"/>
    <cellStyle name="Normal 5 2 5 2 7 3" xfId="30059" xr:uid="{00000000-0005-0000-0000-000077750000}"/>
    <cellStyle name="Normal 5 2 5 2 8" xfId="30060" xr:uid="{00000000-0005-0000-0000-000078750000}"/>
    <cellStyle name="Normal 5 2 5 2 9" xfId="30061" xr:uid="{00000000-0005-0000-0000-000079750000}"/>
    <cellStyle name="Normal 5 2 5 3" xfId="30062" xr:uid="{00000000-0005-0000-0000-00007A750000}"/>
    <cellStyle name="Normal 5 2 5 3 2" xfId="30063" xr:uid="{00000000-0005-0000-0000-00007B750000}"/>
    <cellStyle name="Normal 5 2 5 3 2 2" xfId="30064" xr:uid="{00000000-0005-0000-0000-00007C750000}"/>
    <cellStyle name="Normal 5 2 5 3 2 2 2" xfId="30065" xr:uid="{00000000-0005-0000-0000-00007D750000}"/>
    <cellStyle name="Normal 5 2 5 3 2 2 3" xfId="30066" xr:uid="{00000000-0005-0000-0000-00007E750000}"/>
    <cellStyle name="Normal 5 2 5 3 2 3" xfId="30067" xr:uid="{00000000-0005-0000-0000-00007F750000}"/>
    <cellStyle name="Normal 5 2 5 3 2 4" xfId="30068" xr:uid="{00000000-0005-0000-0000-000080750000}"/>
    <cellStyle name="Normal 5 2 5 3 3" xfId="30069" xr:uid="{00000000-0005-0000-0000-000081750000}"/>
    <cellStyle name="Normal 5 2 5 3 3 2" xfId="30070" xr:uid="{00000000-0005-0000-0000-000082750000}"/>
    <cellStyle name="Normal 5 2 5 3 3 2 2" xfId="30071" xr:uid="{00000000-0005-0000-0000-000083750000}"/>
    <cellStyle name="Normal 5 2 5 3 3 2 3" xfId="30072" xr:uid="{00000000-0005-0000-0000-000084750000}"/>
    <cellStyle name="Normal 5 2 5 3 3 3" xfId="30073" xr:uid="{00000000-0005-0000-0000-000085750000}"/>
    <cellStyle name="Normal 5 2 5 3 3 4" xfId="30074" xr:uid="{00000000-0005-0000-0000-000086750000}"/>
    <cellStyle name="Normal 5 2 5 3 4" xfId="30075" xr:uid="{00000000-0005-0000-0000-000087750000}"/>
    <cellStyle name="Normal 5 2 5 3 4 2" xfId="30076" xr:uid="{00000000-0005-0000-0000-000088750000}"/>
    <cellStyle name="Normal 5 2 5 3 4 2 2" xfId="30077" xr:uid="{00000000-0005-0000-0000-000089750000}"/>
    <cellStyle name="Normal 5 2 5 3 4 2 3" xfId="30078" xr:uid="{00000000-0005-0000-0000-00008A750000}"/>
    <cellStyle name="Normal 5 2 5 3 4 3" xfId="30079" xr:uid="{00000000-0005-0000-0000-00008B750000}"/>
    <cellStyle name="Normal 5 2 5 3 4 4" xfId="30080" xr:uid="{00000000-0005-0000-0000-00008C750000}"/>
    <cellStyle name="Normal 5 2 5 3 5" xfId="30081" xr:uid="{00000000-0005-0000-0000-00008D750000}"/>
    <cellStyle name="Normal 5 2 5 3 5 2" xfId="30082" xr:uid="{00000000-0005-0000-0000-00008E750000}"/>
    <cellStyle name="Normal 5 2 5 3 5 3" xfId="30083" xr:uid="{00000000-0005-0000-0000-00008F750000}"/>
    <cellStyle name="Normal 5 2 5 3 6" xfId="30084" xr:uid="{00000000-0005-0000-0000-000090750000}"/>
    <cellStyle name="Normal 5 2 5 3 6 2" xfId="30085" xr:uid="{00000000-0005-0000-0000-000091750000}"/>
    <cellStyle name="Normal 5 2 5 3 6 3" xfId="30086" xr:uid="{00000000-0005-0000-0000-000092750000}"/>
    <cellStyle name="Normal 5 2 5 3 7" xfId="30087" xr:uid="{00000000-0005-0000-0000-000093750000}"/>
    <cellStyle name="Normal 5 2 5 3 8" xfId="30088" xr:uid="{00000000-0005-0000-0000-000094750000}"/>
    <cellStyle name="Normal 5 2 5 3 9" xfId="30089" xr:uid="{00000000-0005-0000-0000-000095750000}"/>
    <cellStyle name="Normal 5 2 5 4" xfId="30090" xr:uid="{00000000-0005-0000-0000-000096750000}"/>
    <cellStyle name="Normal 5 2 5 4 2" xfId="30091" xr:uid="{00000000-0005-0000-0000-000097750000}"/>
    <cellStyle name="Normal 5 2 5 4 2 2" xfId="30092" xr:uid="{00000000-0005-0000-0000-000098750000}"/>
    <cellStyle name="Normal 5 2 5 4 2 3" xfId="30093" xr:uid="{00000000-0005-0000-0000-000099750000}"/>
    <cellStyle name="Normal 5 2 5 4 3" xfId="30094" xr:uid="{00000000-0005-0000-0000-00009A750000}"/>
    <cellStyle name="Normal 5 2 5 4 4" xfId="30095" xr:uid="{00000000-0005-0000-0000-00009B750000}"/>
    <cellStyle name="Normal 5 2 5 5" xfId="30096" xr:uid="{00000000-0005-0000-0000-00009C750000}"/>
    <cellStyle name="Normal 5 2 5 5 2" xfId="30097" xr:uid="{00000000-0005-0000-0000-00009D750000}"/>
    <cellStyle name="Normal 5 2 5 5 2 2" xfId="30098" xr:uid="{00000000-0005-0000-0000-00009E750000}"/>
    <cellStyle name="Normal 5 2 5 5 2 3" xfId="30099" xr:uid="{00000000-0005-0000-0000-00009F750000}"/>
    <cellStyle name="Normal 5 2 5 5 3" xfId="30100" xr:uid="{00000000-0005-0000-0000-0000A0750000}"/>
    <cellStyle name="Normal 5 2 5 5 4" xfId="30101" xr:uid="{00000000-0005-0000-0000-0000A1750000}"/>
    <cellStyle name="Normal 5 2 5 6" xfId="30102" xr:uid="{00000000-0005-0000-0000-0000A2750000}"/>
    <cellStyle name="Normal 5 2 5 6 2" xfId="30103" xr:uid="{00000000-0005-0000-0000-0000A3750000}"/>
    <cellStyle name="Normal 5 2 5 6 2 2" xfId="30104" xr:uid="{00000000-0005-0000-0000-0000A4750000}"/>
    <cellStyle name="Normal 5 2 5 6 2 3" xfId="30105" xr:uid="{00000000-0005-0000-0000-0000A5750000}"/>
    <cellStyle name="Normal 5 2 5 6 3" xfId="30106" xr:uid="{00000000-0005-0000-0000-0000A6750000}"/>
    <cellStyle name="Normal 5 2 5 6 4" xfId="30107" xr:uid="{00000000-0005-0000-0000-0000A7750000}"/>
    <cellStyle name="Normal 5 2 5 7" xfId="30108" xr:uid="{00000000-0005-0000-0000-0000A8750000}"/>
    <cellStyle name="Normal 5 2 5 7 2" xfId="30109" xr:uid="{00000000-0005-0000-0000-0000A9750000}"/>
    <cellStyle name="Normal 5 2 5 7 3" xfId="30110" xr:uid="{00000000-0005-0000-0000-0000AA750000}"/>
    <cellStyle name="Normal 5 2 5 8" xfId="30111" xr:uid="{00000000-0005-0000-0000-0000AB750000}"/>
    <cellStyle name="Normal 5 2 5 8 2" xfId="30112" xr:uid="{00000000-0005-0000-0000-0000AC750000}"/>
    <cellStyle name="Normal 5 2 5 8 3" xfId="30113" xr:uid="{00000000-0005-0000-0000-0000AD750000}"/>
    <cellStyle name="Normal 5 2 5 9" xfId="30114" xr:uid="{00000000-0005-0000-0000-0000AE750000}"/>
    <cellStyle name="Normal 5 2 6" xfId="30115" xr:uid="{00000000-0005-0000-0000-0000AF750000}"/>
    <cellStyle name="Normal 5 2 6 10" xfId="30116" xr:uid="{00000000-0005-0000-0000-0000B0750000}"/>
    <cellStyle name="Normal 5 2 6 2" xfId="30117" xr:uid="{00000000-0005-0000-0000-0000B1750000}"/>
    <cellStyle name="Normal 5 2 6 2 2" xfId="30118" xr:uid="{00000000-0005-0000-0000-0000B2750000}"/>
    <cellStyle name="Normal 5 2 6 2 2 2" xfId="30119" xr:uid="{00000000-0005-0000-0000-0000B3750000}"/>
    <cellStyle name="Normal 5 2 6 2 2 3" xfId="30120" xr:uid="{00000000-0005-0000-0000-0000B4750000}"/>
    <cellStyle name="Normal 5 2 6 2 3" xfId="30121" xr:uid="{00000000-0005-0000-0000-0000B5750000}"/>
    <cellStyle name="Normal 5 2 6 2 4" xfId="30122" xr:uid="{00000000-0005-0000-0000-0000B6750000}"/>
    <cellStyle name="Normal 5 2 6 3" xfId="30123" xr:uid="{00000000-0005-0000-0000-0000B7750000}"/>
    <cellStyle name="Normal 5 2 6 3 2" xfId="30124" xr:uid="{00000000-0005-0000-0000-0000B8750000}"/>
    <cellStyle name="Normal 5 2 6 3 2 2" xfId="30125" xr:uid="{00000000-0005-0000-0000-0000B9750000}"/>
    <cellStyle name="Normal 5 2 6 3 2 3" xfId="30126" xr:uid="{00000000-0005-0000-0000-0000BA750000}"/>
    <cellStyle name="Normal 5 2 6 3 3" xfId="30127" xr:uid="{00000000-0005-0000-0000-0000BB750000}"/>
    <cellStyle name="Normal 5 2 6 3 4" xfId="30128" xr:uid="{00000000-0005-0000-0000-0000BC750000}"/>
    <cellStyle name="Normal 5 2 6 4" xfId="30129" xr:uid="{00000000-0005-0000-0000-0000BD750000}"/>
    <cellStyle name="Normal 5 2 6 4 2" xfId="30130" xr:uid="{00000000-0005-0000-0000-0000BE750000}"/>
    <cellStyle name="Normal 5 2 6 4 2 2" xfId="30131" xr:uid="{00000000-0005-0000-0000-0000BF750000}"/>
    <cellStyle name="Normal 5 2 6 4 2 3" xfId="30132" xr:uid="{00000000-0005-0000-0000-0000C0750000}"/>
    <cellStyle name="Normal 5 2 6 4 3" xfId="30133" xr:uid="{00000000-0005-0000-0000-0000C1750000}"/>
    <cellStyle name="Normal 5 2 6 4 4" xfId="30134" xr:uid="{00000000-0005-0000-0000-0000C2750000}"/>
    <cellStyle name="Normal 5 2 6 5" xfId="30135" xr:uid="{00000000-0005-0000-0000-0000C3750000}"/>
    <cellStyle name="Normal 5 2 6 5 2" xfId="30136" xr:uid="{00000000-0005-0000-0000-0000C4750000}"/>
    <cellStyle name="Normal 5 2 6 5 2 2" xfId="30137" xr:uid="{00000000-0005-0000-0000-0000C5750000}"/>
    <cellStyle name="Normal 5 2 6 5 2 3" xfId="30138" xr:uid="{00000000-0005-0000-0000-0000C6750000}"/>
    <cellStyle name="Normal 5 2 6 5 3" xfId="30139" xr:uid="{00000000-0005-0000-0000-0000C7750000}"/>
    <cellStyle name="Normal 5 2 6 5 4" xfId="30140" xr:uid="{00000000-0005-0000-0000-0000C8750000}"/>
    <cellStyle name="Normal 5 2 6 6" xfId="30141" xr:uid="{00000000-0005-0000-0000-0000C9750000}"/>
    <cellStyle name="Normal 5 2 6 6 2" xfId="30142" xr:uid="{00000000-0005-0000-0000-0000CA750000}"/>
    <cellStyle name="Normal 5 2 6 6 3" xfId="30143" xr:uid="{00000000-0005-0000-0000-0000CB750000}"/>
    <cellStyle name="Normal 5 2 6 7" xfId="30144" xr:uid="{00000000-0005-0000-0000-0000CC750000}"/>
    <cellStyle name="Normal 5 2 6 7 2" xfId="30145" xr:uid="{00000000-0005-0000-0000-0000CD750000}"/>
    <cellStyle name="Normal 5 2 6 7 3" xfId="30146" xr:uid="{00000000-0005-0000-0000-0000CE750000}"/>
    <cellStyle name="Normal 5 2 6 8" xfId="30147" xr:uid="{00000000-0005-0000-0000-0000CF750000}"/>
    <cellStyle name="Normal 5 2 6 9" xfId="30148" xr:uid="{00000000-0005-0000-0000-0000D0750000}"/>
    <cellStyle name="Normal 5 2 7" xfId="30149" xr:uid="{00000000-0005-0000-0000-0000D1750000}"/>
    <cellStyle name="Normal 5 2 7 2" xfId="30150" xr:uid="{00000000-0005-0000-0000-0000D2750000}"/>
    <cellStyle name="Normal 5 2 7 2 2" xfId="30151" xr:uid="{00000000-0005-0000-0000-0000D3750000}"/>
    <cellStyle name="Normal 5 2 7 2 2 2" xfId="30152" xr:uid="{00000000-0005-0000-0000-0000D4750000}"/>
    <cellStyle name="Normal 5 2 7 2 2 3" xfId="30153" xr:uid="{00000000-0005-0000-0000-0000D5750000}"/>
    <cellStyle name="Normal 5 2 7 2 3" xfId="30154" xr:uid="{00000000-0005-0000-0000-0000D6750000}"/>
    <cellStyle name="Normal 5 2 7 2 4" xfId="30155" xr:uid="{00000000-0005-0000-0000-0000D7750000}"/>
    <cellStyle name="Normal 5 2 7 3" xfId="30156" xr:uid="{00000000-0005-0000-0000-0000D8750000}"/>
    <cellStyle name="Normal 5 2 7 3 2" xfId="30157" xr:uid="{00000000-0005-0000-0000-0000D9750000}"/>
    <cellStyle name="Normal 5 2 7 3 2 2" xfId="30158" xr:uid="{00000000-0005-0000-0000-0000DA750000}"/>
    <cellStyle name="Normal 5 2 7 3 2 3" xfId="30159" xr:uid="{00000000-0005-0000-0000-0000DB750000}"/>
    <cellStyle name="Normal 5 2 7 3 3" xfId="30160" xr:uid="{00000000-0005-0000-0000-0000DC750000}"/>
    <cellStyle name="Normal 5 2 7 3 4" xfId="30161" xr:uid="{00000000-0005-0000-0000-0000DD750000}"/>
    <cellStyle name="Normal 5 2 7 4" xfId="30162" xr:uid="{00000000-0005-0000-0000-0000DE750000}"/>
    <cellStyle name="Normal 5 2 7 4 2" xfId="30163" xr:uid="{00000000-0005-0000-0000-0000DF750000}"/>
    <cellStyle name="Normal 5 2 7 4 2 2" xfId="30164" xr:uid="{00000000-0005-0000-0000-0000E0750000}"/>
    <cellStyle name="Normal 5 2 7 4 2 3" xfId="30165" xr:uid="{00000000-0005-0000-0000-0000E1750000}"/>
    <cellStyle name="Normal 5 2 7 4 3" xfId="30166" xr:uid="{00000000-0005-0000-0000-0000E2750000}"/>
    <cellStyle name="Normal 5 2 7 4 4" xfId="30167" xr:uid="{00000000-0005-0000-0000-0000E3750000}"/>
    <cellStyle name="Normal 5 2 7 5" xfId="30168" xr:uid="{00000000-0005-0000-0000-0000E4750000}"/>
    <cellStyle name="Normal 5 2 7 5 2" xfId="30169" xr:uid="{00000000-0005-0000-0000-0000E5750000}"/>
    <cellStyle name="Normal 5 2 7 5 3" xfId="30170" xr:uid="{00000000-0005-0000-0000-0000E6750000}"/>
    <cellStyle name="Normal 5 2 7 6" xfId="30171" xr:uid="{00000000-0005-0000-0000-0000E7750000}"/>
    <cellStyle name="Normal 5 2 7 6 2" xfId="30172" xr:uid="{00000000-0005-0000-0000-0000E8750000}"/>
    <cellStyle name="Normal 5 2 7 6 3" xfId="30173" xr:uid="{00000000-0005-0000-0000-0000E9750000}"/>
    <cellStyle name="Normal 5 2 7 7" xfId="30174" xr:uid="{00000000-0005-0000-0000-0000EA750000}"/>
    <cellStyle name="Normal 5 2 7 8" xfId="30175" xr:uid="{00000000-0005-0000-0000-0000EB750000}"/>
    <cellStyle name="Normal 5 2 7 9" xfId="30176" xr:uid="{00000000-0005-0000-0000-0000EC750000}"/>
    <cellStyle name="Normal 5 2 8" xfId="30177" xr:uid="{00000000-0005-0000-0000-0000ED750000}"/>
    <cellStyle name="Normal 5 2 8 2" xfId="30178" xr:uid="{00000000-0005-0000-0000-0000EE750000}"/>
    <cellStyle name="Normal 5 2 8 2 2" xfId="30179" xr:uid="{00000000-0005-0000-0000-0000EF750000}"/>
    <cellStyle name="Normal 5 2 8 2 3" xfId="30180" xr:uid="{00000000-0005-0000-0000-0000F0750000}"/>
    <cellStyle name="Normal 5 2 8 3" xfId="30181" xr:uid="{00000000-0005-0000-0000-0000F1750000}"/>
    <cellStyle name="Normal 5 2 8 4" xfId="30182" xr:uid="{00000000-0005-0000-0000-0000F2750000}"/>
    <cellStyle name="Normal 5 2 9" xfId="30183" xr:uid="{00000000-0005-0000-0000-0000F3750000}"/>
    <cellStyle name="Normal 5 2 9 2" xfId="30184" xr:uid="{00000000-0005-0000-0000-0000F4750000}"/>
    <cellStyle name="Normal 5 2 9 2 2" xfId="30185" xr:uid="{00000000-0005-0000-0000-0000F5750000}"/>
    <cellStyle name="Normal 5 2 9 2 3" xfId="30186" xr:uid="{00000000-0005-0000-0000-0000F6750000}"/>
    <cellStyle name="Normal 5 2 9 3" xfId="30187" xr:uid="{00000000-0005-0000-0000-0000F7750000}"/>
    <cellStyle name="Normal 5 2 9 4" xfId="30188" xr:uid="{00000000-0005-0000-0000-0000F8750000}"/>
    <cellStyle name="Normal 5 3" xfId="30189" xr:uid="{00000000-0005-0000-0000-0000F9750000}"/>
    <cellStyle name="Normal 5 3 10" xfId="30190" xr:uid="{00000000-0005-0000-0000-0000FA750000}"/>
    <cellStyle name="Normal 5 3 10 2" xfId="30191" xr:uid="{00000000-0005-0000-0000-0000FB750000}"/>
    <cellStyle name="Normal 5 3 10 3" xfId="30192" xr:uid="{00000000-0005-0000-0000-0000FC750000}"/>
    <cellStyle name="Normal 5 3 11" xfId="30193" xr:uid="{00000000-0005-0000-0000-0000FD750000}"/>
    <cellStyle name="Normal 5 3 11 2" xfId="30194" xr:uid="{00000000-0005-0000-0000-0000FE750000}"/>
    <cellStyle name="Normal 5 3 11 3" xfId="30195" xr:uid="{00000000-0005-0000-0000-0000FF750000}"/>
    <cellStyle name="Normal 5 3 12" xfId="30196" xr:uid="{00000000-0005-0000-0000-000000760000}"/>
    <cellStyle name="Normal 5 3 13" xfId="30197" xr:uid="{00000000-0005-0000-0000-000001760000}"/>
    <cellStyle name="Normal 5 3 14" xfId="30198" xr:uid="{00000000-0005-0000-0000-000002760000}"/>
    <cellStyle name="Normal 5 3 2" xfId="30199" xr:uid="{00000000-0005-0000-0000-000003760000}"/>
    <cellStyle name="Normal 5 3 2 10" xfId="30200" xr:uid="{00000000-0005-0000-0000-000004760000}"/>
    <cellStyle name="Normal 5 3 2 10 2" xfId="30201" xr:uid="{00000000-0005-0000-0000-000005760000}"/>
    <cellStyle name="Normal 5 3 2 10 3" xfId="30202" xr:uid="{00000000-0005-0000-0000-000006760000}"/>
    <cellStyle name="Normal 5 3 2 11" xfId="30203" xr:uid="{00000000-0005-0000-0000-000007760000}"/>
    <cellStyle name="Normal 5 3 2 12" xfId="30204" xr:uid="{00000000-0005-0000-0000-000008760000}"/>
    <cellStyle name="Normal 5 3 2 13" xfId="30205" xr:uid="{00000000-0005-0000-0000-000009760000}"/>
    <cellStyle name="Normal 5 3 2 2" xfId="30206" xr:uid="{00000000-0005-0000-0000-00000A760000}"/>
    <cellStyle name="Normal 5 3 2 2 10" xfId="30207" xr:uid="{00000000-0005-0000-0000-00000B760000}"/>
    <cellStyle name="Normal 5 3 2 2 11" xfId="30208" xr:uid="{00000000-0005-0000-0000-00000C760000}"/>
    <cellStyle name="Normal 5 3 2 2 2" xfId="30209" xr:uid="{00000000-0005-0000-0000-00000D760000}"/>
    <cellStyle name="Normal 5 3 2 2 2 10" xfId="30210" xr:uid="{00000000-0005-0000-0000-00000E760000}"/>
    <cellStyle name="Normal 5 3 2 2 2 2" xfId="30211" xr:uid="{00000000-0005-0000-0000-00000F760000}"/>
    <cellStyle name="Normal 5 3 2 2 2 2 2" xfId="30212" xr:uid="{00000000-0005-0000-0000-000010760000}"/>
    <cellStyle name="Normal 5 3 2 2 2 2 2 2" xfId="30213" xr:uid="{00000000-0005-0000-0000-000011760000}"/>
    <cellStyle name="Normal 5 3 2 2 2 2 2 3" xfId="30214" xr:uid="{00000000-0005-0000-0000-000012760000}"/>
    <cellStyle name="Normal 5 3 2 2 2 2 3" xfId="30215" xr:uid="{00000000-0005-0000-0000-000013760000}"/>
    <cellStyle name="Normal 5 3 2 2 2 2 4" xfId="30216" xr:uid="{00000000-0005-0000-0000-000014760000}"/>
    <cellStyle name="Normal 5 3 2 2 2 3" xfId="30217" xr:uid="{00000000-0005-0000-0000-000015760000}"/>
    <cellStyle name="Normal 5 3 2 2 2 3 2" xfId="30218" xr:uid="{00000000-0005-0000-0000-000016760000}"/>
    <cellStyle name="Normal 5 3 2 2 2 3 2 2" xfId="30219" xr:uid="{00000000-0005-0000-0000-000017760000}"/>
    <cellStyle name="Normal 5 3 2 2 2 3 2 3" xfId="30220" xr:uid="{00000000-0005-0000-0000-000018760000}"/>
    <cellStyle name="Normal 5 3 2 2 2 3 3" xfId="30221" xr:uid="{00000000-0005-0000-0000-000019760000}"/>
    <cellStyle name="Normal 5 3 2 2 2 3 4" xfId="30222" xr:uid="{00000000-0005-0000-0000-00001A760000}"/>
    <cellStyle name="Normal 5 3 2 2 2 4" xfId="30223" xr:uid="{00000000-0005-0000-0000-00001B760000}"/>
    <cellStyle name="Normal 5 3 2 2 2 4 2" xfId="30224" xr:uid="{00000000-0005-0000-0000-00001C760000}"/>
    <cellStyle name="Normal 5 3 2 2 2 4 2 2" xfId="30225" xr:uid="{00000000-0005-0000-0000-00001D760000}"/>
    <cellStyle name="Normal 5 3 2 2 2 4 2 3" xfId="30226" xr:uid="{00000000-0005-0000-0000-00001E760000}"/>
    <cellStyle name="Normal 5 3 2 2 2 4 3" xfId="30227" xr:uid="{00000000-0005-0000-0000-00001F760000}"/>
    <cellStyle name="Normal 5 3 2 2 2 4 4" xfId="30228" xr:uid="{00000000-0005-0000-0000-000020760000}"/>
    <cellStyle name="Normal 5 3 2 2 2 5" xfId="30229" xr:uid="{00000000-0005-0000-0000-000021760000}"/>
    <cellStyle name="Normal 5 3 2 2 2 5 2" xfId="30230" xr:uid="{00000000-0005-0000-0000-000022760000}"/>
    <cellStyle name="Normal 5 3 2 2 2 5 2 2" xfId="30231" xr:uid="{00000000-0005-0000-0000-000023760000}"/>
    <cellStyle name="Normal 5 3 2 2 2 5 2 3" xfId="30232" xr:uid="{00000000-0005-0000-0000-000024760000}"/>
    <cellStyle name="Normal 5 3 2 2 2 5 3" xfId="30233" xr:uid="{00000000-0005-0000-0000-000025760000}"/>
    <cellStyle name="Normal 5 3 2 2 2 5 4" xfId="30234" xr:uid="{00000000-0005-0000-0000-000026760000}"/>
    <cellStyle name="Normal 5 3 2 2 2 6" xfId="30235" xr:uid="{00000000-0005-0000-0000-000027760000}"/>
    <cellStyle name="Normal 5 3 2 2 2 6 2" xfId="30236" xr:uid="{00000000-0005-0000-0000-000028760000}"/>
    <cellStyle name="Normal 5 3 2 2 2 6 3" xfId="30237" xr:uid="{00000000-0005-0000-0000-000029760000}"/>
    <cellStyle name="Normal 5 3 2 2 2 7" xfId="30238" xr:uid="{00000000-0005-0000-0000-00002A760000}"/>
    <cellStyle name="Normal 5 3 2 2 2 7 2" xfId="30239" xr:uid="{00000000-0005-0000-0000-00002B760000}"/>
    <cellStyle name="Normal 5 3 2 2 2 7 3" xfId="30240" xr:uid="{00000000-0005-0000-0000-00002C760000}"/>
    <cellStyle name="Normal 5 3 2 2 2 8" xfId="30241" xr:uid="{00000000-0005-0000-0000-00002D760000}"/>
    <cellStyle name="Normal 5 3 2 2 2 9" xfId="30242" xr:uid="{00000000-0005-0000-0000-00002E760000}"/>
    <cellStyle name="Normal 5 3 2 2 3" xfId="30243" xr:uid="{00000000-0005-0000-0000-00002F760000}"/>
    <cellStyle name="Normal 5 3 2 2 3 2" xfId="30244" xr:uid="{00000000-0005-0000-0000-000030760000}"/>
    <cellStyle name="Normal 5 3 2 2 3 2 2" xfId="30245" xr:uid="{00000000-0005-0000-0000-000031760000}"/>
    <cellStyle name="Normal 5 3 2 2 3 2 2 2" xfId="30246" xr:uid="{00000000-0005-0000-0000-000032760000}"/>
    <cellStyle name="Normal 5 3 2 2 3 2 2 3" xfId="30247" xr:uid="{00000000-0005-0000-0000-000033760000}"/>
    <cellStyle name="Normal 5 3 2 2 3 2 3" xfId="30248" xr:uid="{00000000-0005-0000-0000-000034760000}"/>
    <cellStyle name="Normal 5 3 2 2 3 2 4" xfId="30249" xr:uid="{00000000-0005-0000-0000-000035760000}"/>
    <cellStyle name="Normal 5 3 2 2 3 3" xfId="30250" xr:uid="{00000000-0005-0000-0000-000036760000}"/>
    <cellStyle name="Normal 5 3 2 2 3 3 2" xfId="30251" xr:uid="{00000000-0005-0000-0000-000037760000}"/>
    <cellStyle name="Normal 5 3 2 2 3 3 2 2" xfId="30252" xr:uid="{00000000-0005-0000-0000-000038760000}"/>
    <cellStyle name="Normal 5 3 2 2 3 3 2 3" xfId="30253" xr:uid="{00000000-0005-0000-0000-000039760000}"/>
    <cellStyle name="Normal 5 3 2 2 3 3 3" xfId="30254" xr:uid="{00000000-0005-0000-0000-00003A760000}"/>
    <cellStyle name="Normal 5 3 2 2 3 3 4" xfId="30255" xr:uid="{00000000-0005-0000-0000-00003B760000}"/>
    <cellStyle name="Normal 5 3 2 2 3 4" xfId="30256" xr:uid="{00000000-0005-0000-0000-00003C760000}"/>
    <cellStyle name="Normal 5 3 2 2 3 4 2" xfId="30257" xr:uid="{00000000-0005-0000-0000-00003D760000}"/>
    <cellStyle name="Normal 5 3 2 2 3 4 2 2" xfId="30258" xr:uid="{00000000-0005-0000-0000-00003E760000}"/>
    <cellStyle name="Normal 5 3 2 2 3 4 2 3" xfId="30259" xr:uid="{00000000-0005-0000-0000-00003F760000}"/>
    <cellStyle name="Normal 5 3 2 2 3 4 3" xfId="30260" xr:uid="{00000000-0005-0000-0000-000040760000}"/>
    <cellStyle name="Normal 5 3 2 2 3 4 4" xfId="30261" xr:uid="{00000000-0005-0000-0000-000041760000}"/>
    <cellStyle name="Normal 5 3 2 2 3 5" xfId="30262" xr:uid="{00000000-0005-0000-0000-000042760000}"/>
    <cellStyle name="Normal 5 3 2 2 3 5 2" xfId="30263" xr:uid="{00000000-0005-0000-0000-000043760000}"/>
    <cellStyle name="Normal 5 3 2 2 3 5 3" xfId="30264" xr:uid="{00000000-0005-0000-0000-000044760000}"/>
    <cellStyle name="Normal 5 3 2 2 3 6" xfId="30265" xr:uid="{00000000-0005-0000-0000-000045760000}"/>
    <cellStyle name="Normal 5 3 2 2 3 6 2" xfId="30266" xr:uid="{00000000-0005-0000-0000-000046760000}"/>
    <cellStyle name="Normal 5 3 2 2 3 6 3" xfId="30267" xr:uid="{00000000-0005-0000-0000-000047760000}"/>
    <cellStyle name="Normal 5 3 2 2 3 7" xfId="30268" xr:uid="{00000000-0005-0000-0000-000048760000}"/>
    <cellStyle name="Normal 5 3 2 2 3 8" xfId="30269" xr:uid="{00000000-0005-0000-0000-000049760000}"/>
    <cellStyle name="Normal 5 3 2 2 3 9" xfId="30270" xr:uid="{00000000-0005-0000-0000-00004A760000}"/>
    <cellStyle name="Normal 5 3 2 2 4" xfId="30271" xr:uid="{00000000-0005-0000-0000-00004B760000}"/>
    <cellStyle name="Normal 5 3 2 2 4 2" xfId="30272" xr:uid="{00000000-0005-0000-0000-00004C760000}"/>
    <cellStyle name="Normal 5 3 2 2 4 2 2" xfId="30273" xr:uid="{00000000-0005-0000-0000-00004D760000}"/>
    <cellStyle name="Normal 5 3 2 2 4 2 3" xfId="30274" xr:uid="{00000000-0005-0000-0000-00004E760000}"/>
    <cellStyle name="Normal 5 3 2 2 4 3" xfId="30275" xr:uid="{00000000-0005-0000-0000-00004F760000}"/>
    <cellStyle name="Normal 5 3 2 2 4 4" xfId="30276" xr:uid="{00000000-0005-0000-0000-000050760000}"/>
    <cellStyle name="Normal 5 3 2 2 5" xfId="30277" xr:uid="{00000000-0005-0000-0000-000051760000}"/>
    <cellStyle name="Normal 5 3 2 2 5 2" xfId="30278" xr:uid="{00000000-0005-0000-0000-000052760000}"/>
    <cellStyle name="Normal 5 3 2 2 5 2 2" xfId="30279" xr:uid="{00000000-0005-0000-0000-000053760000}"/>
    <cellStyle name="Normal 5 3 2 2 5 2 3" xfId="30280" xr:uid="{00000000-0005-0000-0000-000054760000}"/>
    <cellStyle name="Normal 5 3 2 2 5 3" xfId="30281" xr:uid="{00000000-0005-0000-0000-000055760000}"/>
    <cellStyle name="Normal 5 3 2 2 5 4" xfId="30282" xr:uid="{00000000-0005-0000-0000-000056760000}"/>
    <cellStyle name="Normal 5 3 2 2 6" xfId="30283" xr:uid="{00000000-0005-0000-0000-000057760000}"/>
    <cellStyle name="Normal 5 3 2 2 6 2" xfId="30284" xr:uid="{00000000-0005-0000-0000-000058760000}"/>
    <cellStyle name="Normal 5 3 2 2 6 2 2" xfId="30285" xr:uid="{00000000-0005-0000-0000-000059760000}"/>
    <cellStyle name="Normal 5 3 2 2 6 2 3" xfId="30286" xr:uid="{00000000-0005-0000-0000-00005A760000}"/>
    <cellStyle name="Normal 5 3 2 2 6 3" xfId="30287" xr:uid="{00000000-0005-0000-0000-00005B760000}"/>
    <cellStyle name="Normal 5 3 2 2 6 4" xfId="30288" xr:uid="{00000000-0005-0000-0000-00005C760000}"/>
    <cellStyle name="Normal 5 3 2 2 7" xfId="30289" xr:uid="{00000000-0005-0000-0000-00005D760000}"/>
    <cellStyle name="Normal 5 3 2 2 7 2" xfId="30290" xr:uid="{00000000-0005-0000-0000-00005E760000}"/>
    <cellStyle name="Normal 5 3 2 2 7 3" xfId="30291" xr:uid="{00000000-0005-0000-0000-00005F760000}"/>
    <cellStyle name="Normal 5 3 2 2 8" xfId="30292" xr:uid="{00000000-0005-0000-0000-000060760000}"/>
    <cellStyle name="Normal 5 3 2 2 8 2" xfId="30293" xr:uid="{00000000-0005-0000-0000-000061760000}"/>
    <cellStyle name="Normal 5 3 2 2 8 3" xfId="30294" xr:uid="{00000000-0005-0000-0000-000062760000}"/>
    <cellStyle name="Normal 5 3 2 2 9" xfId="30295" xr:uid="{00000000-0005-0000-0000-000063760000}"/>
    <cellStyle name="Normal 5 3 2 3" xfId="30296" xr:uid="{00000000-0005-0000-0000-000064760000}"/>
    <cellStyle name="Normal 5 3 2 3 10" xfId="30297" xr:uid="{00000000-0005-0000-0000-000065760000}"/>
    <cellStyle name="Normal 5 3 2 3 11" xfId="30298" xr:uid="{00000000-0005-0000-0000-000066760000}"/>
    <cellStyle name="Normal 5 3 2 3 2" xfId="30299" xr:uid="{00000000-0005-0000-0000-000067760000}"/>
    <cellStyle name="Normal 5 3 2 3 2 10" xfId="30300" xr:uid="{00000000-0005-0000-0000-000068760000}"/>
    <cellStyle name="Normal 5 3 2 3 2 2" xfId="30301" xr:uid="{00000000-0005-0000-0000-000069760000}"/>
    <cellStyle name="Normal 5 3 2 3 2 2 2" xfId="30302" xr:uid="{00000000-0005-0000-0000-00006A760000}"/>
    <cellStyle name="Normal 5 3 2 3 2 2 2 2" xfId="30303" xr:uid="{00000000-0005-0000-0000-00006B760000}"/>
    <cellStyle name="Normal 5 3 2 3 2 2 2 3" xfId="30304" xr:uid="{00000000-0005-0000-0000-00006C760000}"/>
    <cellStyle name="Normal 5 3 2 3 2 2 3" xfId="30305" xr:uid="{00000000-0005-0000-0000-00006D760000}"/>
    <cellStyle name="Normal 5 3 2 3 2 2 4" xfId="30306" xr:uid="{00000000-0005-0000-0000-00006E760000}"/>
    <cellStyle name="Normal 5 3 2 3 2 3" xfId="30307" xr:uid="{00000000-0005-0000-0000-00006F760000}"/>
    <cellStyle name="Normal 5 3 2 3 2 3 2" xfId="30308" xr:uid="{00000000-0005-0000-0000-000070760000}"/>
    <cellStyle name="Normal 5 3 2 3 2 3 2 2" xfId="30309" xr:uid="{00000000-0005-0000-0000-000071760000}"/>
    <cellStyle name="Normal 5 3 2 3 2 3 2 3" xfId="30310" xr:uid="{00000000-0005-0000-0000-000072760000}"/>
    <cellStyle name="Normal 5 3 2 3 2 3 3" xfId="30311" xr:uid="{00000000-0005-0000-0000-000073760000}"/>
    <cellStyle name="Normal 5 3 2 3 2 3 4" xfId="30312" xr:uid="{00000000-0005-0000-0000-000074760000}"/>
    <cellStyle name="Normal 5 3 2 3 2 4" xfId="30313" xr:uid="{00000000-0005-0000-0000-000075760000}"/>
    <cellStyle name="Normal 5 3 2 3 2 4 2" xfId="30314" xr:uid="{00000000-0005-0000-0000-000076760000}"/>
    <cellStyle name="Normal 5 3 2 3 2 4 2 2" xfId="30315" xr:uid="{00000000-0005-0000-0000-000077760000}"/>
    <cellStyle name="Normal 5 3 2 3 2 4 2 3" xfId="30316" xr:uid="{00000000-0005-0000-0000-000078760000}"/>
    <cellStyle name="Normal 5 3 2 3 2 4 3" xfId="30317" xr:uid="{00000000-0005-0000-0000-000079760000}"/>
    <cellStyle name="Normal 5 3 2 3 2 4 4" xfId="30318" xr:uid="{00000000-0005-0000-0000-00007A760000}"/>
    <cellStyle name="Normal 5 3 2 3 2 5" xfId="30319" xr:uid="{00000000-0005-0000-0000-00007B760000}"/>
    <cellStyle name="Normal 5 3 2 3 2 5 2" xfId="30320" xr:uid="{00000000-0005-0000-0000-00007C760000}"/>
    <cellStyle name="Normal 5 3 2 3 2 5 2 2" xfId="30321" xr:uid="{00000000-0005-0000-0000-00007D760000}"/>
    <cellStyle name="Normal 5 3 2 3 2 5 2 3" xfId="30322" xr:uid="{00000000-0005-0000-0000-00007E760000}"/>
    <cellStyle name="Normal 5 3 2 3 2 5 3" xfId="30323" xr:uid="{00000000-0005-0000-0000-00007F760000}"/>
    <cellStyle name="Normal 5 3 2 3 2 5 4" xfId="30324" xr:uid="{00000000-0005-0000-0000-000080760000}"/>
    <cellStyle name="Normal 5 3 2 3 2 6" xfId="30325" xr:uid="{00000000-0005-0000-0000-000081760000}"/>
    <cellStyle name="Normal 5 3 2 3 2 6 2" xfId="30326" xr:uid="{00000000-0005-0000-0000-000082760000}"/>
    <cellStyle name="Normal 5 3 2 3 2 6 3" xfId="30327" xr:uid="{00000000-0005-0000-0000-000083760000}"/>
    <cellStyle name="Normal 5 3 2 3 2 7" xfId="30328" xr:uid="{00000000-0005-0000-0000-000084760000}"/>
    <cellStyle name="Normal 5 3 2 3 2 7 2" xfId="30329" xr:uid="{00000000-0005-0000-0000-000085760000}"/>
    <cellStyle name="Normal 5 3 2 3 2 7 3" xfId="30330" xr:uid="{00000000-0005-0000-0000-000086760000}"/>
    <cellStyle name="Normal 5 3 2 3 2 8" xfId="30331" xr:uid="{00000000-0005-0000-0000-000087760000}"/>
    <cellStyle name="Normal 5 3 2 3 2 9" xfId="30332" xr:uid="{00000000-0005-0000-0000-000088760000}"/>
    <cellStyle name="Normal 5 3 2 3 3" xfId="30333" xr:uid="{00000000-0005-0000-0000-000089760000}"/>
    <cellStyle name="Normal 5 3 2 3 3 2" xfId="30334" xr:uid="{00000000-0005-0000-0000-00008A760000}"/>
    <cellStyle name="Normal 5 3 2 3 3 2 2" xfId="30335" xr:uid="{00000000-0005-0000-0000-00008B760000}"/>
    <cellStyle name="Normal 5 3 2 3 3 2 2 2" xfId="30336" xr:uid="{00000000-0005-0000-0000-00008C760000}"/>
    <cellStyle name="Normal 5 3 2 3 3 2 2 3" xfId="30337" xr:uid="{00000000-0005-0000-0000-00008D760000}"/>
    <cellStyle name="Normal 5 3 2 3 3 2 3" xfId="30338" xr:uid="{00000000-0005-0000-0000-00008E760000}"/>
    <cellStyle name="Normal 5 3 2 3 3 2 4" xfId="30339" xr:uid="{00000000-0005-0000-0000-00008F760000}"/>
    <cellStyle name="Normal 5 3 2 3 3 3" xfId="30340" xr:uid="{00000000-0005-0000-0000-000090760000}"/>
    <cellStyle name="Normal 5 3 2 3 3 3 2" xfId="30341" xr:uid="{00000000-0005-0000-0000-000091760000}"/>
    <cellStyle name="Normal 5 3 2 3 3 3 2 2" xfId="30342" xr:uid="{00000000-0005-0000-0000-000092760000}"/>
    <cellStyle name="Normal 5 3 2 3 3 3 2 3" xfId="30343" xr:uid="{00000000-0005-0000-0000-000093760000}"/>
    <cellStyle name="Normal 5 3 2 3 3 3 3" xfId="30344" xr:uid="{00000000-0005-0000-0000-000094760000}"/>
    <cellStyle name="Normal 5 3 2 3 3 3 4" xfId="30345" xr:uid="{00000000-0005-0000-0000-000095760000}"/>
    <cellStyle name="Normal 5 3 2 3 3 4" xfId="30346" xr:uid="{00000000-0005-0000-0000-000096760000}"/>
    <cellStyle name="Normal 5 3 2 3 3 4 2" xfId="30347" xr:uid="{00000000-0005-0000-0000-000097760000}"/>
    <cellStyle name="Normal 5 3 2 3 3 4 2 2" xfId="30348" xr:uid="{00000000-0005-0000-0000-000098760000}"/>
    <cellStyle name="Normal 5 3 2 3 3 4 2 3" xfId="30349" xr:uid="{00000000-0005-0000-0000-000099760000}"/>
    <cellStyle name="Normal 5 3 2 3 3 4 3" xfId="30350" xr:uid="{00000000-0005-0000-0000-00009A760000}"/>
    <cellStyle name="Normal 5 3 2 3 3 4 4" xfId="30351" xr:uid="{00000000-0005-0000-0000-00009B760000}"/>
    <cellStyle name="Normal 5 3 2 3 3 5" xfId="30352" xr:uid="{00000000-0005-0000-0000-00009C760000}"/>
    <cellStyle name="Normal 5 3 2 3 3 5 2" xfId="30353" xr:uid="{00000000-0005-0000-0000-00009D760000}"/>
    <cellStyle name="Normal 5 3 2 3 3 5 3" xfId="30354" xr:uid="{00000000-0005-0000-0000-00009E760000}"/>
    <cellStyle name="Normal 5 3 2 3 3 6" xfId="30355" xr:uid="{00000000-0005-0000-0000-00009F760000}"/>
    <cellStyle name="Normal 5 3 2 3 3 6 2" xfId="30356" xr:uid="{00000000-0005-0000-0000-0000A0760000}"/>
    <cellStyle name="Normal 5 3 2 3 3 6 3" xfId="30357" xr:uid="{00000000-0005-0000-0000-0000A1760000}"/>
    <cellStyle name="Normal 5 3 2 3 3 7" xfId="30358" xr:uid="{00000000-0005-0000-0000-0000A2760000}"/>
    <cellStyle name="Normal 5 3 2 3 3 8" xfId="30359" xr:uid="{00000000-0005-0000-0000-0000A3760000}"/>
    <cellStyle name="Normal 5 3 2 3 3 9" xfId="30360" xr:uid="{00000000-0005-0000-0000-0000A4760000}"/>
    <cellStyle name="Normal 5 3 2 3 4" xfId="30361" xr:uid="{00000000-0005-0000-0000-0000A5760000}"/>
    <cellStyle name="Normal 5 3 2 3 4 2" xfId="30362" xr:uid="{00000000-0005-0000-0000-0000A6760000}"/>
    <cellStyle name="Normal 5 3 2 3 4 2 2" xfId="30363" xr:uid="{00000000-0005-0000-0000-0000A7760000}"/>
    <cellStyle name="Normal 5 3 2 3 4 2 3" xfId="30364" xr:uid="{00000000-0005-0000-0000-0000A8760000}"/>
    <cellStyle name="Normal 5 3 2 3 4 3" xfId="30365" xr:uid="{00000000-0005-0000-0000-0000A9760000}"/>
    <cellStyle name="Normal 5 3 2 3 4 4" xfId="30366" xr:uid="{00000000-0005-0000-0000-0000AA760000}"/>
    <cellStyle name="Normal 5 3 2 3 5" xfId="30367" xr:uid="{00000000-0005-0000-0000-0000AB760000}"/>
    <cellStyle name="Normal 5 3 2 3 5 2" xfId="30368" xr:uid="{00000000-0005-0000-0000-0000AC760000}"/>
    <cellStyle name="Normal 5 3 2 3 5 2 2" xfId="30369" xr:uid="{00000000-0005-0000-0000-0000AD760000}"/>
    <cellStyle name="Normal 5 3 2 3 5 2 3" xfId="30370" xr:uid="{00000000-0005-0000-0000-0000AE760000}"/>
    <cellStyle name="Normal 5 3 2 3 5 3" xfId="30371" xr:uid="{00000000-0005-0000-0000-0000AF760000}"/>
    <cellStyle name="Normal 5 3 2 3 5 4" xfId="30372" xr:uid="{00000000-0005-0000-0000-0000B0760000}"/>
    <cellStyle name="Normal 5 3 2 3 6" xfId="30373" xr:uid="{00000000-0005-0000-0000-0000B1760000}"/>
    <cellStyle name="Normal 5 3 2 3 6 2" xfId="30374" xr:uid="{00000000-0005-0000-0000-0000B2760000}"/>
    <cellStyle name="Normal 5 3 2 3 6 2 2" xfId="30375" xr:uid="{00000000-0005-0000-0000-0000B3760000}"/>
    <cellStyle name="Normal 5 3 2 3 6 2 3" xfId="30376" xr:uid="{00000000-0005-0000-0000-0000B4760000}"/>
    <cellStyle name="Normal 5 3 2 3 6 3" xfId="30377" xr:uid="{00000000-0005-0000-0000-0000B5760000}"/>
    <cellStyle name="Normal 5 3 2 3 6 4" xfId="30378" xr:uid="{00000000-0005-0000-0000-0000B6760000}"/>
    <cellStyle name="Normal 5 3 2 3 7" xfId="30379" xr:uid="{00000000-0005-0000-0000-0000B7760000}"/>
    <cellStyle name="Normal 5 3 2 3 7 2" xfId="30380" xr:uid="{00000000-0005-0000-0000-0000B8760000}"/>
    <cellStyle name="Normal 5 3 2 3 7 3" xfId="30381" xr:uid="{00000000-0005-0000-0000-0000B9760000}"/>
    <cellStyle name="Normal 5 3 2 3 8" xfId="30382" xr:uid="{00000000-0005-0000-0000-0000BA760000}"/>
    <cellStyle name="Normal 5 3 2 3 8 2" xfId="30383" xr:uid="{00000000-0005-0000-0000-0000BB760000}"/>
    <cellStyle name="Normal 5 3 2 3 8 3" xfId="30384" xr:uid="{00000000-0005-0000-0000-0000BC760000}"/>
    <cellStyle name="Normal 5 3 2 3 9" xfId="30385" xr:uid="{00000000-0005-0000-0000-0000BD760000}"/>
    <cellStyle name="Normal 5 3 2 4" xfId="30386" xr:uid="{00000000-0005-0000-0000-0000BE760000}"/>
    <cellStyle name="Normal 5 3 2 4 10" xfId="30387" xr:uid="{00000000-0005-0000-0000-0000BF760000}"/>
    <cellStyle name="Normal 5 3 2 4 2" xfId="30388" xr:uid="{00000000-0005-0000-0000-0000C0760000}"/>
    <cellStyle name="Normal 5 3 2 4 2 2" xfId="30389" xr:uid="{00000000-0005-0000-0000-0000C1760000}"/>
    <cellStyle name="Normal 5 3 2 4 2 2 2" xfId="30390" xr:uid="{00000000-0005-0000-0000-0000C2760000}"/>
    <cellStyle name="Normal 5 3 2 4 2 2 3" xfId="30391" xr:uid="{00000000-0005-0000-0000-0000C3760000}"/>
    <cellStyle name="Normal 5 3 2 4 2 3" xfId="30392" xr:uid="{00000000-0005-0000-0000-0000C4760000}"/>
    <cellStyle name="Normal 5 3 2 4 2 4" xfId="30393" xr:uid="{00000000-0005-0000-0000-0000C5760000}"/>
    <cellStyle name="Normal 5 3 2 4 3" xfId="30394" xr:uid="{00000000-0005-0000-0000-0000C6760000}"/>
    <cellStyle name="Normal 5 3 2 4 3 2" xfId="30395" xr:uid="{00000000-0005-0000-0000-0000C7760000}"/>
    <cellStyle name="Normal 5 3 2 4 3 2 2" xfId="30396" xr:uid="{00000000-0005-0000-0000-0000C8760000}"/>
    <cellStyle name="Normal 5 3 2 4 3 2 3" xfId="30397" xr:uid="{00000000-0005-0000-0000-0000C9760000}"/>
    <cellStyle name="Normal 5 3 2 4 3 3" xfId="30398" xr:uid="{00000000-0005-0000-0000-0000CA760000}"/>
    <cellStyle name="Normal 5 3 2 4 3 4" xfId="30399" xr:uid="{00000000-0005-0000-0000-0000CB760000}"/>
    <cellStyle name="Normal 5 3 2 4 4" xfId="30400" xr:uid="{00000000-0005-0000-0000-0000CC760000}"/>
    <cellStyle name="Normal 5 3 2 4 4 2" xfId="30401" xr:uid="{00000000-0005-0000-0000-0000CD760000}"/>
    <cellStyle name="Normal 5 3 2 4 4 2 2" xfId="30402" xr:uid="{00000000-0005-0000-0000-0000CE760000}"/>
    <cellStyle name="Normal 5 3 2 4 4 2 3" xfId="30403" xr:uid="{00000000-0005-0000-0000-0000CF760000}"/>
    <cellStyle name="Normal 5 3 2 4 4 3" xfId="30404" xr:uid="{00000000-0005-0000-0000-0000D0760000}"/>
    <cellStyle name="Normal 5 3 2 4 4 4" xfId="30405" xr:uid="{00000000-0005-0000-0000-0000D1760000}"/>
    <cellStyle name="Normal 5 3 2 4 5" xfId="30406" xr:uid="{00000000-0005-0000-0000-0000D2760000}"/>
    <cellStyle name="Normal 5 3 2 4 5 2" xfId="30407" xr:uid="{00000000-0005-0000-0000-0000D3760000}"/>
    <cellStyle name="Normal 5 3 2 4 5 2 2" xfId="30408" xr:uid="{00000000-0005-0000-0000-0000D4760000}"/>
    <cellStyle name="Normal 5 3 2 4 5 2 3" xfId="30409" xr:uid="{00000000-0005-0000-0000-0000D5760000}"/>
    <cellStyle name="Normal 5 3 2 4 5 3" xfId="30410" xr:uid="{00000000-0005-0000-0000-0000D6760000}"/>
    <cellStyle name="Normal 5 3 2 4 5 4" xfId="30411" xr:uid="{00000000-0005-0000-0000-0000D7760000}"/>
    <cellStyle name="Normal 5 3 2 4 6" xfId="30412" xr:uid="{00000000-0005-0000-0000-0000D8760000}"/>
    <cellStyle name="Normal 5 3 2 4 6 2" xfId="30413" xr:uid="{00000000-0005-0000-0000-0000D9760000}"/>
    <cellStyle name="Normal 5 3 2 4 6 3" xfId="30414" xr:uid="{00000000-0005-0000-0000-0000DA760000}"/>
    <cellStyle name="Normal 5 3 2 4 7" xfId="30415" xr:uid="{00000000-0005-0000-0000-0000DB760000}"/>
    <cellStyle name="Normal 5 3 2 4 7 2" xfId="30416" xr:uid="{00000000-0005-0000-0000-0000DC760000}"/>
    <cellStyle name="Normal 5 3 2 4 7 3" xfId="30417" xr:uid="{00000000-0005-0000-0000-0000DD760000}"/>
    <cellStyle name="Normal 5 3 2 4 8" xfId="30418" xr:uid="{00000000-0005-0000-0000-0000DE760000}"/>
    <cellStyle name="Normal 5 3 2 4 9" xfId="30419" xr:uid="{00000000-0005-0000-0000-0000DF760000}"/>
    <cellStyle name="Normal 5 3 2 5" xfId="30420" xr:uid="{00000000-0005-0000-0000-0000E0760000}"/>
    <cellStyle name="Normal 5 3 2 5 2" xfId="30421" xr:uid="{00000000-0005-0000-0000-0000E1760000}"/>
    <cellStyle name="Normal 5 3 2 5 2 2" xfId="30422" xr:uid="{00000000-0005-0000-0000-0000E2760000}"/>
    <cellStyle name="Normal 5 3 2 5 2 2 2" xfId="30423" xr:uid="{00000000-0005-0000-0000-0000E3760000}"/>
    <cellStyle name="Normal 5 3 2 5 2 2 3" xfId="30424" xr:uid="{00000000-0005-0000-0000-0000E4760000}"/>
    <cellStyle name="Normal 5 3 2 5 2 3" xfId="30425" xr:uid="{00000000-0005-0000-0000-0000E5760000}"/>
    <cellStyle name="Normal 5 3 2 5 2 4" xfId="30426" xr:uid="{00000000-0005-0000-0000-0000E6760000}"/>
    <cellStyle name="Normal 5 3 2 5 3" xfId="30427" xr:uid="{00000000-0005-0000-0000-0000E7760000}"/>
    <cellStyle name="Normal 5 3 2 5 3 2" xfId="30428" xr:uid="{00000000-0005-0000-0000-0000E8760000}"/>
    <cellStyle name="Normal 5 3 2 5 3 2 2" xfId="30429" xr:uid="{00000000-0005-0000-0000-0000E9760000}"/>
    <cellStyle name="Normal 5 3 2 5 3 2 3" xfId="30430" xr:uid="{00000000-0005-0000-0000-0000EA760000}"/>
    <cellStyle name="Normal 5 3 2 5 3 3" xfId="30431" xr:uid="{00000000-0005-0000-0000-0000EB760000}"/>
    <cellStyle name="Normal 5 3 2 5 3 4" xfId="30432" xr:uid="{00000000-0005-0000-0000-0000EC760000}"/>
    <cellStyle name="Normal 5 3 2 5 4" xfId="30433" xr:uid="{00000000-0005-0000-0000-0000ED760000}"/>
    <cellStyle name="Normal 5 3 2 5 4 2" xfId="30434" xr:uid="{00000000-0005-0000-0000-0000EE760000}"/>
    <cellStyle name="Normal 5 3 2 5 4 2 2" xfId="30435" xr:uid="{00000000-0005-0000-0000-0000EF760000}"/>
    <cellStyle name="Normal 5 3 2 5 4 2 3" xfId="30436" xr:uid="{00000000-0005-0000-0000-0000F0760000}"/>
    <cellStyle name="Normal 5 3 2 5 4 3" xfId="30437" xr:uid="{00000000-0005-0000-0000-0000F1760000}"/>
    <cellStyle name="Normal 5 3 2 5 4 4" xfId="30438" xr:uid="{00000000-0005-0000-0000-0000F2760000}"/>
    <cellStyle name="Normal 5 3 2 5 5" xfId="30439" xr:uid="{00000000-0005-0000-0000-0000F3760000}"/>
    <cellStyle name="Normal 5 3 2 5 5 2" xfId="30440" xr:uid="{00000000-0005-0000-0000-0000F4760000}"/>
    <cellStyle name="Normal 5 3 2 5 5 3" xfId="30441" xr:uid="{00000000-0005-0000-0000-0000F5760000}"/>
    <cellStyle name="Normal 5 3 2 5 6" xfId="30442" xr:uid="{00000000-0005-0000-0000-0000F6760000}"/>
    <cellStyle name="Normal 5 3 2 5 6 2" xfId="30443" xr:uid="{00000000-0005-0000-0000-0000F7760000}"/>
    <cellStyle name="Normal 5 3 2 5 6 3" xfId="30444" xr:uid="{00000000-0005-0000-0000-0000F8760000}"/>
    <cellStyle name="Normal 5 3 2 5 7" xfId="30445" xr:uid="{00000000-0005-0000-0000-0000F9760000}"/>
    <cellStyle name="Normal 5 3 2 5 8" xfId="30446" xr:uid="{00000000-0005-0000-0000-0000FA760000}"/>
    <cellStyle name="Normal 5 3 2 5 9" xfId="30447" xr:uid="{00000000-0005-0000-0000-0000FB760000}"/>
    <cellStyle name="Normal 5 3 2 6" xfId="30448" xr:uid="{00000000-0005-0000-0000-0000FC760000}"/>
    <cellStyle name="Normal 5 3 2 6 2" xfId="30449" xr:uid="{00000000-0005-0000-0000-0000FD760000}"/>
    <cellStyle name="Normal 5 3 2 6 2 2" xfId="30450" xr:uid="{00000000-0005-0000-0000-0000FE760000}"/>
    <cellStyle name="Normal 5 3 2 6 2 3" xfId="30451" xr:uid="{00000000-0005-0000-0000-0000FF760000}"/>
    <cellStyle name="Normal 5 3 2 6 3" xfId="30452" xr:uid="{00000000-0005-0000-0000-000000770000}"/>
    <cellStyle name="Normal 5 3 2 6 4" xfId="30453" xr:uid="{00000000-0005-0000-0000-000001770000}"/>
    <cellStyle name="Normal 5 3 2 7" xfId="30454" xr:uid="{00000000-0005-0000-0000-000002770000}"/>
    <cellStyle name="Normal 5 3 2 7 2" xfId="30455" xr:uid="{00000000-0005-0000-0000-000003770000}"/>
    <cellStyle name="Normal 5 3 2 7 2 2" xfId="30456" xr:uid="{00000000-0005-0000-0000-000004770000}"/>
    <cellStyle name="Normal 5 3 2 7 2 3" xfId="30457" xr:uid="{00000000-0005-0000-0000-000005770000}"/>
    <cellStyle name="Normal 5 3 2 7 3" xfId="30458" xr:uid="{00000000-0005-0000-0000-000006770000}"/>
    <cellStyle name="Normal 5 3 2 7 4" xfId="30459" xr:uid="{00000000-0005-0000-0000-000007770000}"/>
    <cellStyle name="Normal 5 3 2 8" xfId="30460" xr:uid="{00000000-0005-0000-0000-000008770000}"/>
    <cellStyle name="Normal 5 3 2 8 2" xfId="30461" xr:uid="{00000000-0005-0000-0000-000009770000}"/>
    <cellStyle name="Normal 5 3 2 8 2 2" xfId="30462" xr:uid="{00000000-0005-0000-0000-00000A770000}"/>
    <cellStyle name="Normal 5 3 2 8 2 3" xfId="30463" xr:uid="{00000000-0005-0000-0000-00000B770000}"/>
    <cellStyle name="Normal 5 3 2 8 3" xfId="30464" xr:uid="{00000000-0005-0000-0000-00000C770000}"/>
    <cellStyle name="Normal 5 3 2 8 4" xfId="30465" xr:uid="{00000000-0005-0000-0000-00000D770000}"/>
    <cellStyle name="Normal 5 3 2 9" xfId="30466" xr:uid="{00000000-0005-0000-0000-00000E770000}"/>
    <cellStyle name="Normal 5 3 2 9 2" xfId="30467" xr:uid="{00000000-0005-0000-0000-00000F770000}"/>
    <cellStyle name="Normal 5 3 2 9 3" xfId="30468" xr:uid="{00000000-0005-0000-0000-000010770000}"/>
    <cellStyle name="Normal 5 3 3" xfId="30469" xr:uid="{00000000-0005-0000-0000-000011770000}"/>
    <cellStyle name="Normal 5 3 3 10" xfId="30470" xr:uid="{00000000-0005-0000-0000-000012770000}"/>
    <cellStyle name="Normal 5 3 3 11" xfId="30471" xr:uid="{00000000-0005-0000-0000-000013770000}"/>
    <cellStyle name="Normal 5 3 3 2" xfId="30472" xr:uid="{00000000-0005-0000-0000-000014770000}"/>
    <cellStyle name="Normal 5 3 3 2 10" xfId="30473" xr:uid="{00000000-0005-0000-0000-000015770000}"/>
    <cellStyle name="Normal 5 3 3 2 2" xfId="30474" xr:uid="{00000000-0005-0000-0000-000016770000}"/>
    <cellStyle name="Normal 5 3 3 2 2 2" xfId="30475" xr:uid="{00000000-0005-0000-0000-000017770000}"/>
    <cellStyle name="Normal 5 3 3 2 2 2 2" xfId="30476" xr:uid="{00000000-0005-0000-0000-000018770000}"/>
    <cellStyle name="Normal 5 3 3 2 2 2 3" xfId="30477" xr:uid="{00000000-0005-0000-0000-000019770000}"/>
    <cellStyle name="Normal 5 3 3 2 2 3" xfId="30478" xr:uid="{00000000-0005-0000-0000-00001A770000}"/>
    <cellStyle name="Normal 5 3 3 2 2 4" xfId="30479" xr:uid="{00000000-0005-0000-0000-00001B770000}"/>
    <cellStyle name="Normal 5 3 3 2 3" xfId="30480" xr:uid="{00000000-0005-0000-0000-00001C770000}"/>
    <cellStyle name="Normal 5 3 3 2 3 2" xfId="30481" xr:uid="{00000000-0005-0000-0000-00001D770000}"/>
    <cellStyle name="Normal 5 3 3 2 3 2 2" xfId="30482" xr:uid="{00000000-0005-0000-0000-00001E770000}"/>
    <cellStyle name="Normal 5 3 3 2 3 2 3" xfId="30483" xr:uid="{00000000-0005-0000-0000-00001F770000}"/>
    <cellStyle name="Normal 5 3 3 2 3 3" xfId="30484" xr:uid="{00000000-0005-0000-0000-000020770000}"/>
    <cellStyle name="Normal 5 3 3 2 3 4" xfId="30485" xr:uid="{00000000-0005-0000-0000-000021770000}"/>
    <cellStyle name="Normal 5 3 3 2 4" xfId="30486" xr:uid="{00000000-0005-0000-0000-000022770000}"/>
    <cellStyle name="Normal 5 3 3 2 4 2" xfId="30487" xr:uid="{00000000-0005-0000-0000-000023770000}"/>
    <cellStyle name="Normal 5 3 3 2 4 2 2" xfId="30488" xr:uid="{00000000-0005-0000-0000-000024770000}"/>
    <cellStyle name="Normal 5 3 3 2 4 2 3" xfId="30489" xr:uid="{00000000-0005-0000-0000-000025770000}"/>
    <cellStyle name="Normal 5 3 3 2 4 3" xfId="30490" xr:uid="{00000000-0005-0000-0000-000026770000}"/>
    <cellStyle name="Normal 5 3 3 2 4 4" xfId="30491" xr:uid="{00000000-0005-0000-0000-000027770000}"/>
    <cellStyle name="Normal 5 3 3 2 5" xfId="30492" xr:uid="{00000000-0005-0000-0000-000028770000}"/>
    <cellStyle name="Normal 5 3 3 2 5 2" xfId="30493" xr:uid="{00000000-0005-0000-0000-000029770000}"/>
    <cellStyle name="Normal 5 3 3 2 5 2 2" xfId="30494" xr:uid="{00000000-0005-0000-0000-00002A770000}"/>
    <cellStyle name="Normal 5 3 3 2 5 2 3" xfId="30495" xr:uid="{00000000-0005-0000-0000-00002B770000}"/>
    <cellStyle name="Normal 5 3 3 2 5 3" xfId="30496" xr:uid="{00000000-0005-0000-0000-00002C770000}"/>
    <cellStyle name="Normal 5 3 3 2 5 4" xfId="30497" xr:uid="{00000000-0005-0000-0000-00002D770000}"/>
    <cellStyle name="Normal 5 3 3 2 6" xfId="30498" xr:uid="{00000000-0005-0000-0000-00002E770000}"/>
    <cellStyle name="Normal 5 3 3 2 6 2" xfId="30499" xr:uid="{00000000-0005-0000-0000-00002F770000}"/>
    <cellStyle name="Normal 5 3 3 2 6 3" xfId="30500" xr:uid="{00000000-0005-0000-0000-000030770000}"/>
    <cellStyle name="Normal 5 3 3 2 7" xfId="30501" xr:uid="{00000000-0005-0000-0000-000031770000}"/>
    <cellStyle name="Normal 5 3 3 2 7 2" xfId="30502" xr:uid="{00000000-0005-0000-0000-000032770000}"/>
    <cellStyle name="Normal 5 3 3 2 7 3" xfId="30503" xr:uid="{00000000-0005-0000-0000-000033770000}"/>
    <cellStyle name="Normal 5 3 3 2 8" xfId="30504" xr:uid="{00000000-0005-0000-0000-000034770000}"/>
    <cellStyle name="Normal 5 3 3 2 9" xfId="30505" xr:uid="{00000000-0005-0000-0000-000035770000}"/>
    <cellStyle name="Normal 5 3 3 3" xfId="30506" xr:uid="{00000000-0005-0000-0000-000036770000}"/>
    <cellStyle name="Normal 5 3 3 3 2" xfId="30507" xr:uid="{00000000-0005-0000-0000-000037770000}"/>
    <cellStyle name="Normal 5 3 3 3 2 2" xfId="30508" xr:uid="{00000000-0005-0000-0000-000038770000}"/>
    <cellStyle name="Normal 5 3 3 3 2 2 2" xfId="30509" xr:uid="{00000000-0005-0000-0000-000039770000}"/>
    <cellStyle name="Normal 5 3 3 3 2 2 3" xfId="30510" xr:uid="{00000000-0005-0000-0000-00003A770000}"/>
    <cellStyle name="Normal 5 3 3 3 2 3" xfId="30511" xr:uid="{00000000-0005-0000-0000-00003B770000}"/>
    <cellStyle name="Normal 5 3 3 3 2 4" xfId="30512" xr:uid="{00000000-0005-0000-0000-00003C770000}"/>
    <cellStyle name="Normal 5 3 3 3 3" xfId="30513" xr:uid="{00000000-0005-0000-0000-00003D770000}"/>
    <cellStyle name="Normal 5 3 3 3 3 2" xfId="30514" xr:uid="{00000000-0005-0000-0000-00003E770000}"/>
    <cellStyle name="Normal 5 3 3 3 3 2 2" xfId="30515" xr:uid="{00000000-0005-0000-0000-00003F770000}"/>
    <cellStyle name="Normal 5 3 3 3 3 2 3" xfId="30516" xr:uid="{00000000-0005-0000-0000-000040770000}"/>
    <cellStyle name="Normal 5 3 3 3 3 3" xfId="30517" xr:uid="{00000000-0005-0000-0000-000041770000}"/>
    <cellStyle name="Normal 5 3 3 3 3 4" xfId="30518" xr:uid="{00000000-0005-0000-0000-000042770000}"/>
    <cellStyle name="Normal 5 3 3 3 4" xfId="30519" xr:uid="{00000000-0005-0000-0000-000043770000}"/>
    <cellStyle name="Normal 5 3 3 3 4 2" xfId="30520" xr:uid="{00000000-0005-0000-0000-000044770000}"/>
    <cellStyle name="Normal 5 3 3 3 4 2 2" xfId="30521" xr:uid="{00000000-0005-0000-0000-000045770000}"/>
    <cellStyle name="Normal 5 3 3 3 4 2 3" xfId="30522" xr:uid="{00000000-0005-0000-0000-000046770000}"/>
    <cellStyle name="Normal 5 3 3 3 4 3" xfId="30523" xr:uid="{00000000-0005-0000-0000-000047770000}"/>
    <cellStyle name="Normal 5 3 3 3 4 4" xfId="30524" xr:uid="{00000000-0005-0000-0000-000048770000}"/>
    <cellStyle name="Normal 5 3 3 3 5" xfId="30525" xr:uid="{00000000-0005-0000-0000-000049770000}"/>
    <cellStyle name="Normal 5 3 3 3 5 2" xfId="30526" xr:uid="{00000000-0005-0000-0000-00004A770000}"/>
    <cellStyle name="Normal 5 3 3 3 5 3" xfId="30527" xr:uid="{00000000-0005-0000-0000-00004B770000}"/>
    <cellStyle name="Normal 5 3 3 3 6" xfId="30528" xr:uid="{00000000-0005-0000-0000-00004C770000}"/>
    <cellStyle name="Normal 5 3 3 3 6 2" xfId="30529" xr:uid="{00000000-0005-0000-0000-00004D770000}"/>
    <cellStyle name="Normal 5 3 3 3 6 3" xfId="30530" xr:uid="{00000000-0005-0000-0000-00004E770000}"/>
    <cellStyle name="Normal 5 3 3 3 7" xfId="30531" xr:uid="{00000000-0005-0000-0000-00004F770000}"/>
    <cellStyle name="Normal 5 3 3 3 8" xfId="30532" xr:uid="{00000000-0005-0000-0000-000050770000}"/>
    <cellStyle name="Normal 5 3 3 3 9" xfId="30533" xr:uid="{00000000-0005-0000-0000-000051770000}"/>
    <cellStyle name="Normal 5 3 3 4" xfId="30534" xr:uid="{00000000-0005-0000-0000-000052770000}"/>
    <cellStyle name="Normal 5 3 3 4 2" xfId="30535" xr:uid="{00000000-0005-0000-0000-000053770000}"/>
    <cellStyle name="Normal 5 3 3 4 2 2" xfId="30536" xr:uid="{00000000-0005-0000-0000-000054770000}"/>
    <cellStyle name="Normal 5 3 3 4 2 3" xfId="30537" xr:uid="{00000000-0005-0000-0000-000055770000}"/>
    <cellStyle name="Normal 5 3 3 4 3" xfId="30538" xr:uid="{00000000-0005-0000-0000-000056770000}"/>
    <cellStyle name="Normal 5 3 3 4 4" xfId="30539" xr:uid="{00000000-0005-0000-0000-000057770000}"/>
    <cellStyle name="Normal 5 3 3 5" xfId="30540" xr:uid="{00000000-0005-0000-0000-000058770000}"/>
    <cellStyle name="Normal 5 3 3 5 2" xfId="30541" xr:uid="{00000000-0005-0000-0000-000059770000}"/>
    <cellStyle name="Normal 5 3 3 5 2 2" xfId="30542" xr:uid="{00000000-0005-0000-0000-00005A770000}"/>
    <cellStyle name="Normal 5 3 3 5 2 3" xfId="30543" xr:uid="{00000000-0005-0000-0000-00005B770000}"/>
    <cellStyle name="Normal 5 3 3 5 3" xfId="30544" xr:uid="{00000000-0005-0000-0000-00005C770000}"/>
    <cellStyle name="Normal 5 3 3 5 4" xfId="30545" xr:uid="{00000000-0005-0000-0000-00005D770000}"/>
    <cellStyle name="Normal 5 3 3 6" xfId="30546" xr:uid="{00000000-0005-0000-0000-00005E770000}"/>
    <cellStyle name="Normal 5 3 3 6 2" xfId="30547" xr:uid="{00000000-0005-0000-0000-00005F770000}"/>
    <cellStyle name="Normal 5 3 3 6 2 2" xfId="30548" xr:uid="{00000000-0005-0000-0000-000060770000}"/>
    <cellStyle name="Normal 5 3 3 6 2 3" xfId="30549" xr:uid="{00000000-0005-0000-0000-000061770000}"/>
    <cellStyle name="Normal 5 3 3 6 3" xfId="30550" xr:uid="{00000000-0005-0000-0000-000062770000}"/>
    <cellStyle name="Normal 5 3 3 6 4" xfId="30551" xr:uid="{00000000-0005-0000-0000-000063770000}"/>
    <cellStyle name="Normal 5 3 3 7" xfId="30552" xr:uid="{00000000-0005-0000-0000-000064770000}"/>
    <cellStyle name="Normal 5 3 3 7 2" xfId="30553" xr:uid="{00000000-0005-0000-0000-000065770000}"/>
    <cellStyle name="Normal 5 3 3 7 3" xfId="30554" xr:uid="{00000000-0005-0000-0000-000066770000}"/>
    <cellStyle name="Normal 5 3 3 8" xfId="30555" xr:uid="{00000000-0005-0000-0000-000067770000}"/>
    <cellStyle name="Normal 5 3 3 8 2" xfId="30556" xr:uid="{00000000-0005-0000-0000-000068770000}"/>
    <cellStyle name="Normal 5 3 3 8 3" xfId="30557" xr:uid="{00000000-0005-0000-0000-000069770000}"/>
    <cellStyle name="Normal 5 3 3 9" xfId="30558" xr:uid="{00000000-0005-0000-0000-00006A770000}"/>
    <cellStyle name="Normal 5 3 4" xfId="30559" xr:uid="{00000000-0005-0000-0000-00006B770000}"/>
    <cellStyle name="Normal 5 3 4 10" xfId="30560" xr:uid="{00000000-0005-0000-0000-00006C770000}"/>
    <cellStyle name="Normal 5 3 4 11" xfId="30561" xr:uid="{00000000-0005-0000-0000-00006D770000}"/>
    <cellStyle name="Normal 5 3 4 2" xfId="30562" xr:uid="{00000000-0005-0000-0000-00006E770000}"/>
    <cellStyle name="Normal 5 3 4 2 10" xfId="30563" xr:uid="{00000000-0005-0000-0000-00006F770000}"/>
    <cellStyle name="Normal 5 3 4 2 2" xfId="30564" xr:uid="{00000000-0005-0000-0000-000070770000}"/>
    <cellStyle name="Normal 5 3 4 2 2 2" xfId="30565" xr:uid="{00000000-0005-0000-0000-000071770000}"/>
    <cellStyle name="Normal 5 3 4 2 2 2 2" xfId="30566" xr:uid="{00000000-0005-0000-0000-000072770000}"/>
    <cellStyle name="Normal 5 3 4 2 2 2 3" xfId="30567" xr:uid="{00000000-0005-0000-0000-000073770000}"/>
    <cellStyle name="Normal 5 3 4 2 2 3" xfId="30568" xr:uid="{00000000-0005-0000-0000-000074770000}"/>
    <cellStyle name="Normal 5 3 4 2 2 4" xfId="30569" xr:uid="{00000000-0005-0000-0000-000075770000}"/>
    <cellStyle name="Normal 5 3 4 2 3" xfId="30570" xr:uid="{00000000-0005-0000-0000-000076770000}"/>
    <cellStyle name="Normal 5 3 4 2 3 2" xfId="30571" xr:uid="{00000000-0005-0000-0000-000077770000}"/>
    <cellStyle name="Normal 5 3 4 2 3 2 2" xfId="30572" xr:uid="{00000000-0005-0000-0000-000078770000}"/>
    <cellStyle name="Normal 5 3 4 2 3 2 3" xfId="30573" xr:uid="{00000000-0005-0000-0000-000079770000}"/>
    <cellStyle name="Normal 5 3 4 2 3 3" xfId="30574" xr:uid="{00000000-0005-0000-0000-00007A770000}"/>
    <cellStyle name="Normal 5 3 4 2 3 4" xfId="30575" xr:uid="{00000000-0005-0000-0000-00007B770000}"/>
    <cellStyle name="Normal 5 3 4 2 4" xfId="30576" xr:uid="{00000000-0005-0000-0000-00007C770000}"/>
    <cellStyle name="Normal 5 3 4 2 4 2" xfId="30577" xr:uid="{00000000-0005-0000-0000-00007D770000}"/>
    <cellStyle name="Normal 5 3 4 2 4 2 2" xfId="30578" xr:uid="{00000000-0005-0000-0000-00007E770000}"/>
    <cellStyle name="Normal 5 3 4 2 4 2 3" xfId="30579" xr:uid="{00000000-0005-0000-0000-00007F770000}"/>
    <cellStyle name="Normal 5 3 4 2 4 3" xfId="30580" xr:uid="{00000000-0005-0000-0000-000080770000}"/>
    <cellStyle name="Normal 5 3 4 2 4 4" xfId="30581" xr:uid="{00000000-0005-0000-0000-000081770000}"/>
    <cellStyle name="Normal 5 3 4 2 5" xfId="30582" xr:uid="{00000000-0005-0000-0000-000082770000}"/>
    <cellStyle name="Normal 5 3 4 2 5 2" xfId="30583" xr:uid="{00000000-0005-0000-0000-000083770000}"/>
    <cellStyle name="Normal 5 3 4 2 5 2 2" xfId="30584" xr:uid="{00000000-0005-0000-0000-000084770000}"/>
    <cellStyle name="Normal 5 3 4 2 5 2 3" xfId="30585" xr:uid="{00000000-0005-0000-0000-000085770000}"/>
    <cellStyle name="Normal 5 3 4 2 5 3" xfId="30586" xr:uid="{00000000-0005-0000-0000-000086770000}"/>
    <cellStyle name="Normal 5 3 4 2 5 4" xfId="30587" xr:uid="{00000000-0005-0000-0000-000087770000}"/>
    <cellStyle name="Normal 5 3 4 2 6" xfId="30588" xr:uid="{00000000-0005-0000-0000-000088770000}"/>
    <cellStyle name="Normal 5 3 4 2 6 2" xfId="30589" xr:uid="{00000000-0005-0000-0000-000089770000}"/>
    <cellStyle name="Normal 5 3 4 2 6 3" xfId="30590" xr:uid="{00000000-0005-0000-0000-00008A770000}"/>
    <cellStyle name="Normal 5 3 4 2 7" xfId="30591" xr:uid="{00000000-0005-0000-0000-00008B770000}"/>
    <cellStyle name="Normal 5 3 4 2 7 2" xfId="30592" xr:uid="{00000000-0005-0000-0000-00008C770000}"/>
    <cellStyle name="Normal 5 3 4 2 7 3" xfId="30593" xr:uid="{00000000-0005-0000-0000-00008D770000}"/>
    <cellStyle name="Normal 5 3 4 2 8" xfId="30594" xr:uid="{00000000-0005-0000-0000-00008E770000}"/>
    <cellStyle name="Normal 5 3 4 2 9" xfId="30595" xr:uid="{00000000-0005-0000-0000-00008F770000}"/>
    <cellStyle name="Normal 5 3 4 3" xfId="30596" xr:uid="{00000000-0005-0000-0000-000090770000}"/>
    <cellStyle name="Normal 5 3 4 3 2" xfId="30597" xr:uid="{00000000-0005-0000-0000-000091770000}"/>
    <cellStyle name="Normal 5 3 4 3 2 2" xfId="30598" xr:uid="{00000000-0005-0000-0000-000092770000}"/>
    <cellStyle name="Normal 5 3 4 3 2 2 2" xfId="30599" xr:uid="{00000000-0005-0000-0000-000093770000}"/>
    <cellStyle name="Normal 5 3 4 3 2 2 3" xfId="30600" xr:uid="{00000000-0005-0000-0000-000094770000}"/>
    <cellStyle name="Normal 5 3 4 3 2 3" xfId="30601" xr:uid="{00000000-0005-0000-0000-000095770000}"/>
    <cellStyle name="Normal 5 3 4 3 2 4" xfId="30602" xr:uid="{00000000-0005-0000-0000-000096770000}"/>
    <cellStyle name="Normal 5 3 4 3 3" xfId="30603" xr:uid="{00000000-0005-0000-0000-000097770000}"/>
    <cellStyle name="Normal 5 3 4 3 3 2" xfId="30604" xr:uid="{00000000-0005-0000-0000-000098770000}"/>
    <cellStyle name="Normal 5 3 4 3 3 2 2" xfId="30605" xr:uid="{00000000-0005-0000-0000-000099770000}"/>
    <cellStyle name="Normal 5 3 4 3 3 2 3" xfId="30606" xr:uid="{00000000-0005-0000-0000-00009A770000}"/>
    <cellStyle name="Normal 5 3 4 3 3 3" xfId="30607" xr:uid="{00000000-0005-0000-0000-00009B770000}"/>
    <cellStyle name="Normal 5 3 4 3 3 4" xfId="30608" xr:uid="{00000000-0005-0000-0000-00009C770000}"/>
    <cellStyle name="Normal 5 3 4 3 4" xfId="30609" xr:uid="{00000000-0005-0000-0000-00009D770000}"/>
    <cellStyle name="Normal 5 3 4 3 4 2" xfId="30610" xr:uid="{00000000-0005-0000-0000-00009E770000}"/>
    <cellStyle name="Normal 5 3 4 3 4 2 2" xfId="30611" xr:uid="{00000000-0005-0000-0000-00009F770000}"/>
    <cellStyle name="Normal 5 3 4 3 4 2 3" xfId="30612" xr:uid="{00000000-0005-0000-0000-0000A0770000}"/>
    <cellStyle name="Normal 5 3 4 3 4 3" xfId="30613" xr:uid="{00000000-0005-0000-0000-0000A1770000}"/>
    <cellStyle name="Normal 5 3 4 3 4 4" xfId="30614" xr:uid="{00000000-0005-0000-0000-0000A2770000}"/>
    <cellStyle name="Normal 5 3 4 3 5" xfId="30615" xr:uid="{00000000-0005-0000-0000-0000A3770000}"/>
    <cellStyle name="Normal 5 3 4 3 5 2" xfId="30616" xr:uid="{00000000-0005-0000-0000-0000A4770000}"/>
    <cellStyle name="Normal 5 3 4 3 5 3" xfId="30617" xr:uid="{00000000-0005-0000-0000-0000A5770000}"/>
    <cellStyle name="Normal 5 3 4 3 6" xfId="30618" xr:uid="{00000000-0005-0000-0000-0000A6770000}"/>
    <cellStyle name="Normal 5 3 4 3 6 2" xfId="30619" xr:uid="{00000000-0005-0000-0000-0000A7770000}"/>
    <cellStyle name="Normal 5 3 4 3 6 3" xfId="30620" xr:uid="{00000000-0005-0000-0000-0000A8770000}"/>
    <cellStyle name="Normal 5 3 4 3 7" xfId="30621" xr:uid="{00000000-0005-0000-0000-0000A9770000}"/>
    <cellStyle name="Normal 5 3 4 3 8" xfId="30622" xr:uid="{00000000-0005-0000-0000-0000AA770000}"/>
    <cellStyle name="Normal 5 3 4 3 9" xfId="30623" xr:uid="{00000000-0005-0000-0000-0000AB770000}"/>
    <cellStyle name="Normal 5 3 4 4" xfId="30624" xr:uid="{00000000-0005-0000-0000-0000AC770000}"/>
    <cellStyle name="Normal 5 3 4 4 2" xfId="30625" xr:uid="{00000000-0005-0000-0000-0000AD770000}"/>
    <cellStyle name="Normal 5 3 4 4 2 2" xfId="30626" xr:uid="{00000000-0005-0000-0000-0000AE770000}"/>
    <cellStyle name="Normal 5 3 4 4 2 3" xfId="30627" xr:uid="{00000000-0005-0000-0000-0000AF770000}"/>
    <cellStyle name="Normal 5 3 4 4 3" xfId="30628" xr:uid="{00000000-0005-0000-0000-0000B0770000}"/>
    <cellStyle name="Normal 5 3 4 4 4" xfId="30629" xr:uid="{00000000-0005-0000-0000-0000B1770000}"/>
    <cellStyle name="Normal 5 3 4 5" xfId="30630" xr:uid="{00000000-0005-0000-0000-0000B2770000}"/>
    <cellStyle name="Normal 5 3 4 5 2" xfId="30631" xr:uid="{00000000-0005-0000-0000-0000B3770000}"/>
    <cellStyle name="Normal 5 3 4 5 2 2" xfId="30632" xr:uid="{00000000-0005-0000-0000-0000B4770000}"/>
    <cellStyle name="Normal 5 3 4 5 2 3" xfId="30633" xr:uid="{00000000-0005-0000-0000-0000B5770000}"/>
    <cellStyle name="Normal 5 3 4 5 3" xfId="30634" xr:uid="{00000000-0005-0000-0000-0000B6770000}"/>
    <cellStyle name="Normal 5 3 4 5 4" xfId="30635" xr:uid="{00000000-0005-0000-0000-0000B7770000}"/>
    <cellStyle name="Normal 5 3 4 6" xfId="30636" xr:uid="{00000000-0005-0000-0000-0000B8770000}"/>
    <cellStyle name="Normal 5 3 4 6 2" xfId="30637" xr:uid="{00000000-0005-0000-0000-0000B9770000}"/>
    <cellStyle name="Normal 5 3 4 6 2 2" xfId="30638" xr:uid="{00000000-0005-0000-0000-0000BA770000}"/>
    <cellStyle name="Normal 5 3 4 6 2 3" xfId="30639" xr:uid="{00000000-0005-0000-0000-0000BB770000}"/>
    <cellStyle name="Normal 5 3 4 6 3" xfId="30640" xr:uid="{00000000-0005-0000-0000-0000BC770000}"/>
    <cellStyle name="Normal 5 3 4 6 4" xfId="30641" xr:uid="{00000000-0005-0000-0000-0000BD770000}"/>
    <cellStyle name="Normal 5 3 4 7" xfId="30642" xr:uid="{00000000-0005-0000-0000-0000BE770000}"/>
    <cellStyle name="Normal 5 3 4 7 2" xfId="30643" xr:uid="{00000000-0005-0000-0000-0000BF770000}"/>
    <cellStyle name="Normal 5 3 4 7 3" xfId="30644" xr:uid="{00000000-0005-0000-0000-0000C0770000}"/>
    <cellStyle name="Normal 5 3 4 8" xfId="30645" xr:uid="{00000000-0005-0000-0000-0000C1770000}"/>
    <cellStyle name="Normal 5 3 4 8 2" xfId="30646" xr:uid="{00000000-0005-0000-0000-0000C2770000}"/>
    <cellStyle name="Normal 5 3 4 8 3" xfId="30647" xr:uid="{00000000-0005-0000-0000-0000C3770000}"/>
    <cellStyle name="Normal 5 3 4 9" xfId="30648" xr:uid="{00000000-0005-0000-0000-0000C4770000}"/>
    <cellStyle name="Normal 5 3 5" xfId="30649" xr:uid="{00000000-0005-0000-0000-0000C5770000}"/>
    <cellStyle name="Normal 5 3 5 10" xfId="30650" xr:uid="{00000000-0005-0000-0000-0000C6770000}"/>
    <cellStyle name="Normal 5 3 5 2" xfId="30651" xr:uid="{00000000-0005-0000-0000-0000C7770000}"/>
    <cellStyle name="Normal 5 3 5 2 2" xfId="30652" xr:uid="{00000000-0005-0000-0000-0000C8770000}"/>
    <cellStyle name="Normal 5 3 5 2 2 2" xfId="30653" xr:uid="{00000000-0005-0000-0000-0000C9770000}"/>
    <cellStyle name="Normal 5 3 5 2 2 3" xfId="30654" xr:uid="{00000000-0005-0000-0000-0000CA770000}"/>
    <cellStyle name="Normal 5 3 5 2 3" xfId="30655" xr:uid="{00000000-0005-0000-0000-0000CB770000}"/>
    <cellStyle name="Normal 5 3 5 2 4" xfId="30656" xr:uid="{00000000-0005-0000-0000-0000CC770000}"/>
    <cellStyle name="Normal 5 3 5 3" xfId="30657" xr:uid="{00000000-0005-0000-0000-0000CD770000}"/>
    <cellStyle name="Normal 5 3 5 3 2" xfId="30658" xr:uid="{00000000-0005-0000-0000-0000CE770000}"/>
    <cellStyle name="Normal 5 3 5 3 2 2" xfId="30659" xr:uid="{00000000-0005-0000-0000-0000CF770000}"/>
    <cellStyle name="Normal 5 3 5 3 2 3" xfId="30660" xr:uid="{00000000-0005-0000-0000-0000D0770000}"/>
    <cellStyle name="Normal 5 3 5 3 3" xfId="30661" xr:uid="{00000000-0005-0000-0000-0000D1770000}"/>
    <cellStyle name="Normal 5 3 5 3 4" xfId="30662" xr:uid="{00000000-0005-0000-0000-0000D2770000}"/>
    <cellStyle name="Normal 5 3 5 4" xfId="30663" xr:uid="{00000000-0005-0000-0000-0000D3770000}"/>
    <cellStyle name="Normal 5 3 5 4 2" xfId="30664" xr:uid="{00000000-0005-0000-0000-0000D4770000}"/>
    <cellStyle name="Normal 5 3 5 4 2 2" xfId="30665" xr:uid="{00000000-0005-0000-0000-0000D5770000}"/>
    <cellStyle name="Normal 5 3 5 4 2 3" xfId="30666" xr:uid="{00000000-0005-0000-0000-0000D6770000}"/>
    <cellStyle name="Normal 5 3 5 4 3" xfId="30667" xr:uid="{00000000-0005-0000-0000-0000D7770000}"/>
    <cellStyle name="Normal 5 3 5 4 4" xfId="30668" xr:uid="{00000000-0005-0000-0000-0000D8770000}"/>
    <cellStyle name="Normal 5 3 5 5" xfId="30669" xr:uid="{00000000-0005-0000-0000-0000D9770000}"/>
    <cellStyle name="Normal 5 3 5 5 2" xfId="30670" xr:uid="{00000000-0005-0000-0000-0000DA770000}"/>
    <cellStyle name="Normal 5 3 5 5 2 2" xfId="30671" xr:uid="{00000000-0005-0000-0000-0000DB770000}"/>
    <cellStyle name="Normal 5 3 5 5 2 3" xfId="30672" xr:uid="{00000000-0005-0000-0000-0000DC770000}"/>
    <cellStyle name="Normal 5 3 5 5 3" xfId="30673" xr:uid="{00000000-0005-0000-0000-0000DD770000}"/>
    <cellStyle name="Normal 5 3 5 5 4" xfId="30674" xr:uid="{00000000-0005-0000-0000-0000DE770000}"/>
    <cellStyle name="Normal 5 3 5 6" xfId="30675" xr:uid="{00000000-0005-0000-0000-0000DF770000}"/>
    <cellStyle name="Normal 5 3 5 6 2" xfId="30676" xr:uid="{00000000-0005-0000-0000-0000E0770000}"/>
    <cellStyle name="Normal 5 3 5 6 3" xfId="30677" xr:uid="{00000000-0005-0000-0000-0000E1770000}"/>
    <cellStyle name="Normal 5 3 5 7" xfId="30678" xr:uid="{00000000-0005-0000-0000-0000E2770000}"/>
    <cellStyle name="Normal 5 3 5 7 2" xfId="30679" xr:uid="{00000000-0005-0000-0000-0000E3770000}"/>
    <cellStyle name="Normal 5 3 5 7 3" xfId="30680" xr:uid="{00000000-0005-0000-0000-0000E4770000}"/>
    <cellStyle name="Normal 5 3 5 8" xfId="30681" xr:uid="{00000000-0005-0000-0000-0000E5770000}"/>
    <cellStyle name="Normal 5 3 5 9" xfId="30682" xr:uid="{00000000-0005-0000-0000-0000E6770000}"/>
    <cellStyle name="Normal 5 3 6" xfId="30683" xr:uid="{00000000-0005-0000-0000-0000E7770000}"/>
    <cellStyle name="Normal 5 3 6 2" xfId="30684" xr:uid="{00000000-0005-0000-0000-0000E8770000}"/>
    <cellStyle name="Normal 5 3 6 2 2" xfId="30685" xr:uid="{00000000-0005-0000-0000-0000E9770000}"/>
    <cellStyle name="Normal 5 3 6 2 2 2" xfId="30686" xr:uid="{00000000-0005-0000-0000-0000EA770000}"/>
    <cellStyle name="Normal 5 3 6 2 2 3" xfId="30687" xr:uid="{00000000-0005-0000-0000-0000EB770000}"/>
    <cellStyle name="Normal 5 3 6 2 3" xfId="30688" xr:uid="{00000000-0005-0000-0000-0000EC770000}"/>
    <cellStyle name="Normal 5 3 6 2 4" xfId="30689" xr:uid="{00000000-0005-0000-0000-0000ED770000}"/>
    <cellStyle name="Normal 5 3 6 3" xfId="30690" xr:uid="{00000000-0005-0000-0000-0000EE770000}"/>
    <cellStyle name="Normal 5 3 6 3 2" xfId="30691" xr:uid="{00000000-0005-0000-0000-0000EF770000}"/>
    <cellStyle name="Normal 5 3 6 3 2 2" xfId="30692" xr:uid="{00000000-0005-0000-0000-0000F0770000}"/>
    <cellStyle name="Normal 5 3 6 3 2 3" xfId="30693" xr:uid="{00000000-0005-0000-0000-0000F1770000}"/>
    <cellStyle name="Normal 5 3 6 3 3" xfId="30694" xr:uid="{00000000-0005-0000-0000-0000F2770000}"/>
    <cellStyle name="Normal 5 3 6 3 4" xfId="30695" xr:uid="{00000000-0005-0000-0000-0000F3770000}"/>
    <cellStyle name="Normal 5 3 6 4" xfId="30696" xr:uid="{00000000-0005-0000-0000-0000F4770000}"/>
    <cellStyle name="Normal 5 3 6 4 2" xfId="30697" xr:uid="{00000000-0005-0000-0000-0000F5770000}"/>
    <cellStyle name="Normal 5 3 6 4 2 2" xfId="30698" xr:uid="{00000000-0005-0000-0000-0000F6770000}"/>
    <cellStyle name="Normal 5 3 6 4 2 3" xfId="30699" xr:uid="{00000000-0005-0000-0000-0000F7770000}"/>
    <cellStyle name="Normal 5 3 6 4 3" xfId="30700" xr:uid="{00000000-0005-0000-0000-0000F8770000}"/>
    <cellStyle name="Normal 5 3 6 4 4" xfId="30701" xr:uid="{00000000-0005-0000-0000-0000F9770000}"/>
    <cellStyle name="Normal 5 3 6 5" xfId="30702" xr:uid="{00000000-0005-0000-0000-0000FA770000}"/>
    <cellStyle name="Normal 5 3 6 5 2" xfId="30703" xr:uid="{00000000-0005-0000-0000-0000FB770000}"/>
    <cellStyle name="Normal 5 3 6 5 3" xfId="30704" xr:uid="{00000000-0005-0000-0000-0000FC770000}"/>
    <cellStyle name="Normal 5 3 6 6" xfId="30705" xr:uid="{00000000-0005-0000-0000-0000FD770000}"/>
    <cellStyle name="Normal 5 3 6 6 2" xfId="30706" xr:uid="{00000000-0005-0000-0000-0000FE770000}"/>
    <cellStyle name="Normal 5 3 6 6 3" xfId="30707" xr:uid="{00000000-0005-0000-0000-0000FF770000}"/>
    <cellStyle name="Normal 5 3 6 7" xfId="30708" xr:uid="{00000000-0005-0000-0000-000000780000}"/>
    <cellStyle name="Normal 5 3 6 8" xfId="30709" xr:uid="{00000000-0005-0000-0000-000001780000}"/>
    <cellStyle name="Normal 5 3 6 9" xfId="30710" xr:uid="{00000000-0005-0000-0000-000002780000}"/>
    <cellStyle name="Normal 5 3 7" xfId="30711" xr:uid="{00000000-0005-0000-0000-000003780000}"/>
    <cellStyle name="Normal 5 3 7 2" xfId="30712" xr:uid="{00000000-0005-0000-0000-000004780000}"/>
    <cellStyle name="Normal 5 3 7 2 2" xfId="30713" xr:uid="{00000000-0005-0000-0000-000005780000}"/>
    <cellStyle name="Normal 5 3 7 2 3" xfId="30714" xr:uid="{00000000-0005-0000-0000-000006780000}"/>
    <cellStyle name="Normal 5 3 7 3" xfId="30715" xr:uid="{00000000-0005-0000-0000-000007780000}"/>
    <cellStyle name="Normal 5 3 7 4" xfId="30716" xr:uid="{00000000-0005-0000-0000-000008780000}"/>
    <cellStyle name="Normal 5 3 8" xfId="30717" xr:uid="{00000000-0005-0000-0000-000009780000}"/>
    <cellStyle name="Normal 5 3 8 2" xfId="30718" xr:uid="{00000000-0005-0000-0000-00000A780000}"/>
    <cellStyle name="Normal 5 3 8 2 2" xfId="30719" xr:uid="{00000000-0005-0000-0000-00000B780000}"/>
    <cellStyle name="Normal 5 3 8 2 3" xfId="30720" xr:uid="{00000000-0005-0000-0000-00000C780000}"/>
    <cellStyle name="Normal 5 3 8 3" xfId="30721" xr:uid="{00000000-0005-0000-0000-00000D780000}"/>
    <cellStyle name="Normal 5 3 8 4" xfId="30722" xr:uid="{00000000-0005-0000-0000-00000E780000}"/>
    <cellStyle name="Normal 5 3 9" xfId="30723" xr:uid="{00000000-0005-0000-0000-00000F780000}"/>
    <cellStyle name="Normal 5 3 9 2" xfId="30724" xr:uid="{00000000-0005-0000-0000-000010780000}"/>
    <cellStyle name="Normal 5 3 9 2 2" xfId="30725" xr:uid="{00000000-0005-0000-0000-000011780000}"/>
    <cellStyle name="Normal 5 3 9 2 3" xfId="30726" xr:uid="{00000000-0005-0000-0000-000012780000}"/>
    <cellStyle name="Normal 5 3 9 3" xfId="30727" xr:uid="{00000000-0005-0000-0000-000013780000}"/>
    <cellStyle name="Normal 5 3 9 4" xfId="30728" xr:uid="{00000000-0005-0000-0000-000014780000}"/>
    <cellStyle name="Normal 5 4" xfId="30729" xr:uid="{00000000-0005-0000-0000-000015780000}"/>
    <cellStyle name="Normal 5 4 10" xfId="30730" xr:uid="{00000000-0005-0000-0000-000016780000}"/>
    <cellStyle name="Normal 5 4 10 2" xfId="30731" xr:uid="{00000000-0005-0000-0000-000017780000}"/>
    <cellStyle name="Normal 5 4 10 3" xfId="30732" xr:uid="{00000000-0005-0000-0000-000018780000}"/>
    <cellStyle name="Normal 5 4 11" xfId="30733" xr:uid="{00000000-0005-0000-0000-000019780000}"/>
    <cellStyle name="Normal 5 4 12" xfId="30734" xr:uid="{00000000-0005-0000-0000-00001A780000}"/>
    <cellStyle name="Normal 5 4 13" xfId="30735" xr:uid="{00000000-0005-0000-0000-00001B780000}"/>
    <cellStyle name="Normal 5 4 2" xfId="30736" xr:uid="{00000000-0005-0000-0000-00001C780000}"/>
    <cellStyle name="Normal 5 4 2 10" xfId="30737" xr:uid="{00000000-0005-0000-0000-00001D780000}"/>
    <cellStyle name="Normal 5 4 2 11" xfId="30738" xr:uid="{00000000-0005-0000-0000-00001E780000}"/>
    <cellStyle name="Normal 5 4 2 2" xfId="30739" xr:uid="{00000000-0005-0000-0000-00001F780000}"/>
    <cellStyle name="Normal 5 4 2 2 10" xfId="30740" xr:uid="{00000000-0005-0000-0000-000020780000}"/>
    <cellStyle name="Normal 5 4 2 2 2" xfId="30741" xr:uid="{00000000-0005-0000-0000-000021780000}"/>
    <cellStyle name="Normal 5 4 2 2 2 2" xfId="30742" xr:uid="{00000000-0005-0000-0000-000022780000}"/>
    <cellStyle name="Normal 5 4 2 2 2 2 2" xfId="30743" xr:uid="{00000000-0005-0000-0000-000023780000}"/>
    <cellStyle name="Normal 5 4 2 2 2 2 3" xfId="30744" xr:uid="{00000000-0005-0000-0000-000024780000}"/>
    <cellStyle name="Normal 5 4 2 2 2 3" xfId="30745" xr:uid="{00000000-0005-0000-0000-000025780000}"/>
    <cellStyle name="Normal 5 4 2 2 2 4" xfId="30746" xr:uid="{00000000-0005-0000-0000-000026780000}"/>
    <cellStyle name="Normal 5 4 2 2 3" xfId="30747" xr:uid="{00000000-0005-0000-0000-000027780000}"/>
    <cellStyle name="Normal 5 4 2 2 3 2" xfId="30748" xr:uid="{00000000-0005-0000-0000-000028780000}"/>
    <cellStyle name="Normal 5 4 2 2 3 2 2" xfId="30749" xr:uid="{00000000-0005-0000-0000-000029780000}"/>
    <cellStyle name="Normal 5 4 2 2 3 2 3" xfId="30750" xr:uid="{00000000-0005-0000-0000-00002A780000}"/>
    <cellStyle name="Normal 5 4 2 2 3 3" xfId="30751" xr:uid="{00000000-0005-0000-0000-00002B780000}"/>
    <cellStyle name="Normal 5 4 2 2 3 4" xfId="30752" xr:uid="{00000000-0005-0000-0000-00002C780000}"/>
    <cellStyle name="Normal 5 4 2 2 4" xfId="30753" xr:uid="{00000000-0005-0000-0000-00002D780000}"/>
    <cellStyle name="Normal 5 4 2 2 4 2" xfId="30754" xr:uid="{00000000-0005-0000-0000-00002E780000}"/>
    <cellStyle name="Normal 5 4 2 2 4 2 2" xfId="30755" xr:uid="{00000000-0005-0000-0000-00002F780000}"/>
    <cellStyle name="Normal 5 4 2 2 4 2 3" xfId="30756" xr:uid="{00000000-0005-0000-0000-000030780000}"/>
    <cellStyle name="Normal 5 4 2 2 4 3" xfId="30757" xr:uid="{00000000-0005-0000-0000-000031780000}"/>
    <cellStyle name="Normal 5 4 2 2 4 4" xfId="30758" xr:uid="{00000000-0005-0000-0000-000032780000}"/>
    <cellStyle name="Normal 5 4 2 2 5" xfId="30759" xr:uid="{00000000-0005-0000-0000-000033780000}"/>
    <cellStyle name="Normal 5 4 2 2 5 2" xfId="30760" xr:uid="{00000000-0005-0000-0000-000034780000}"/>
    <cellStyle name="Normal 5 4 2 2 5 2 2" xfId="30761" xr:uid="{00000000-0005-0000-0000-000035780000}"/>
    <cellStyle name="Normal 5 4 2 2 5 2 3" xfId="30762" xr:uid="{00000000-0005-0000-0000-000036780000}"/>
    <cellStyle name="Normal 5 4 2 2 5 3" xfId="30763" xr:uid="{00000000-0005-0000-0000-000037780000}"/>
    <cellStyle name="Normal 5 4 2 2 5 4" xfId="30764" xr:uid="{00000000-0005-0000-0000-000038780000}"/>
    <cellStyle name="Normal 5 4 2 2 6" xfId="30765" xr:uid="{00000000-0005-0000-0000-000039780000}"/>
    <cellStyle name="Normal 5 4 2 2 6 2" xfId="30766" xr:uid="{00000000-0005-0000-0000-00003A780000}"/>
    <cellStyle name="Normal 5 4 2 2 6 3" xfId="30767" xr:uid="{00000000-0005-0000-0000-00003B780000}"/>
    <cellStyle name="Normal 5 4 2 2 7" xfId="30768" xr:uid="{00000000-0005-0000-0000-00003C780000}"/>
    <cellStyle name="Normal 5 4 2 2 7 2" xfId="30769" xr:uid="{00000000-0005-0000-0000-00003D780000}"/>
    <cellStyle name="Normal 5 4 2 2 7 3" xfId="30770" xr:uid="{00000000-0005-0000-0000-00003E780000}"/>
    <cellStyle name="Normal 5 4 2 2 8" xfId="30771" xr:uid="{00000000-0005-0000-0000-00003F780000}"/>
    <cellStyle name="Normal 5 4 2 2 9" xfId="30772" xr:uid="{00000000-0005-0000-0000-000040780000}"/>
    <cellStyle name="Normal 5 4 2 3" xfId="30773" xr:uid="{00000000-0005-0000-0000-000041780000}"/>
    <cellStyle name="Normal 5 4 2 3 2" xfId="30774" xr:uid="{00000000-0005-0000-0000-000042780000}"/>
    <cellStyle name="Normal 5 4 2 3 2 2" xfId="30775" xr:uid="{00000000-0005-0000-0000-000043780000}"/>
    <cellStyle name="Normal 5 4 2 3 2 2 2" xfId="30776" xr:uid="{00000000-0005-0000-0000-000044780000}"/>
    <cellStyle name="Normal 5 4 2 3 2 2 3" xfId="30777" xr:uid="{00000000-0005-0000-0000-000045780000}"/>
    <cellStyle name="Normal 5 4 2 3 2 3" xfId="30778" xr:uid="{00000000-0005-0000-0000-000046780000}"/>
    <cellStyle name="Normal 5 4 2 3 2 4" xfId="30779" xr:uid="{00000000-0005-0000-0000-000047780000}"/>
    <cellStyle name="Normal 5 4 2 3 3" xfId="30780" xr:uid="{00000000-0005-0000-0000-000048780000}"/>
    <cellStyle name="Normal 5 4 2 3 3 2" xfId="30781" xr:uid="{00000000-0005-0000-0000-000049780000}"/>
    <cellStyle name="Normal 5 4 2 3 3 2 2" xfId="30782" xr:uid="{00000000-0005-0000-0000-00004A780000}"/>
    <cellStyle name="Normal 5 4 2 3 3 2 3" xfId="30783" xr:uid="{00000000-0005-0000-0000-00004B780000}"/>
    <cellStyle name="Normal 5 4 2 3 3 3" xfId="30784" xr:uid="{00000000-0005-0000-0000-00004C780000}"/>
    <cellStyle name="Normal 5 4 2 3 3 4" xfId="30785" xr:uid="{00000000-0005-0000-0000-00004D780000}"/>
    <cellStyle name="Normal 5 4 2 3 4" xfId="30786" xr:uid="{00000000-0005-0000-0000-00004E780000}"/>
    <cellStyle name="Normal 5 4 2 3 4 2" xfId="30787" xr:uid="{00000000-0005-0000-0000-00004F780000}"/>
    <cellStyle name="Normal 5 4 2 3 4 2 2" xfId="30788" xr:uid="{00000000-0005-0000-0000-000050780000}"/>
    <cellStyle name="Normal 5 4 2 3 4 2 3" xfId="30789" xr:uid="{00000000-0005-0000-0000-000051780000}"/>
    <cellStyle name="Normal 5 4 2 3 4 3" xfId="30790" xr:uid="{00000000-0005-0000-0000-000052780000}"/>
    <cellStyle name="Normal 5 4 2 3 4 4" xfId="30791" xr:uid="{00000000-0005-0000-0000-000053780000}"/>
    <cellStyle name="Normal 5 4 2 3 5" xfId="30792" xr:uid="{00000000-0005-0000-0000-000054780000}"/>
    <cellStyle name="Normal 5 4 2 3 5 2" xfId="30793" xr:uid="{00000000-0005-0000-0000-000055780000}"/>
    <cellStyle name="Normal 5 4 2 3 5 3" xfId="30794" xr:uid="{00000000-0005-0000-0000-000056780000}"/>
    <cellStyle name="Normal 5 4 2 3 6" xfId="30795" xr:uid="{00000000-0005-0000-0000-000057780000}"/>
    <cellStyle name="Normal 5 4 2 3 6 2" xfId="30796" xr:uid="{00000000-0005-0000-0000-000058780000}"/>
    <cellStyle name="Normal 5 4 2 3 6 3" xfId="30797" xr:uid="{00000000-0005-0000-0000-000059780000}"/>
    <cellStyle name="Normal 5 4 2 3 7" xfId="30798" xr:uid="{00000000-0005-0000-0000-00005A780000}"/>
    <cellStyle name="Normal 5 4 2 3 8" xfId="30799" xr:uid="{00000000-0005-0000-0000-00005B780000}"/>
    <cellStyle name="Normal 5 4 2 3 9" xfId="30800" xr:uid="{00000000-0005-0000-0000-00005C780000}"/>
    <cellStyle name="Normal 5 4 2 4" xfId="30801" xr:uid="{00000000-0005-0000-0000-00005D780000}"/>
    <cellStyle name="Normal 5 4 2 4 2" xfId="30802" xr:uid="{00000000-0005-0000-0000-00005E780000}"/>
    <cellStyle name="Normal 5 4 2 4 2 2" xfId="30803" xr:uid="{00000000-0005-0000-0000-00005F780000}"/>
    <cellStyle name="Normal 5 4 2 4 2 3" xfId="30804" xr:uid="{00000000-0005-0000-0000-000060780000}"/>
    <cellStyle name="Normal 5 4 2 4 3" xfId="30805" xr:uid="{00000000-0005-0000-0000-000061780000}"/>
    <cellStyle name="Normal 5 4 2 4 4" xfId="30806" xr:uid="{00000000-0005-0000-0000-000062780000}"/>
    <cellStyle name="Normal 5 4 2 5" xfId="30807" xr:uid="{00000000-0005-0000-0000-000063780000}"/>
    <cellStyle name="Normal 5 4 2 5 2" xfId="30808" xr:uid="{00000000-0005-0000-0000-000064780000}"/>
    <cellStyle name="Normal 5 4 2 5 2 2" xfId="30809" xr:uid="{00000000-0005-0000-0000-000065780000}"/>
    <cellStyle name="Normal 5 4 2 5 2 3" xfId="30810" xr:uid="{00000000-0005-0000-0000-000066780000}"/>
    <cellStyle name="Normal 5 4 2 5 3" xfId="30811" xr:uid="{00000000-0005-0000-0000-000067780000}"/>
    <cellStyle name="Normal 5 4 2 5 4" xfId="30812" xr:uid="{00000000-0005-0000-0000-000068780000}"/>
    <cellStyle name="Normal 5 4 2 6" xfId="30813" xr:uid="{00000000-0005-0000-0000-000069780000}"/>
    <cellStyle name="Normal 5 4 2 6 2" xfId="30814" xr:uid="{00000000-0005-0000-0000-00006A780000}"/>
    <cellStyle name="Normal 5 4 2 6 2 2" xfId="30815" xr:uid="{00000000-0005-0000-0000-00006B780000}"/>
    <cellStyle name="Normal 5 4 2 6 2 3" xfId="30816" xr:uid="{00000000-0005-0000-0000-00006C780000}"/>
    <cellStyle name="Normal 5 4 2 6 3" xfId="30817" xr:uid="{00000000-0005-0000-0000-00006D780000}"/>
    <cellStyle name="Normal 5 4 2 6 4" xfId="30818" xr:uid="{00000000-0005-0000-0000-00006E780000}"/>
    <cellStyle name="Normal 5 4 2 7" xfId="30819" xr:uid="{00000000-0005-0000-0000-00006F780000}"/>
    <cellStyle name="Normal 5 4 2 7 2" xfId="30820" xr:uid="{00000000-0005-0000-0000-000070780000}"/>
    <cellStyle name="Normal 5 4 2 7 3" xfId="30821" xr:uid="{00000000-0005-0000-0000-000071780000}"/>
    <cellStyle name="Normal 5 4 2 8" xfId="30822" xr:uid="{00000000-0005-0000-0000-000072780000}"/>
    <cellStyle name="Normal 5 4 2 8 2" xfId="30823" xr:uid="{00000000-0005-0000-0000-000073780000}"/>
    <cellStyle name="Normal 5 4 2 8 3" xfId="30824" xr:uid="{00000000-0005-0000-0000-000074780000}"/>
    <cellStyle name="Normal 5 4 2 9" xfId="30825" xr:uid="{00000000-0005-0000-0000-000075780000}"/>
    <cellStyle name="Normal 5 4 3" xfId="30826" xr:uid="{00000000-0005-0000-0000-000076780000}"/>
    <cellStyle name="Normal 5 4 3 10" xfId="30827" xr:uid="{00000000-0005-0000-0000-000077780000}"/>
    <cellStyle name="Normal 5 4 3 11" xfId="30828" xr:uid="{00000000-0005-0000-0000-000078780000}"/>
    <cellStyle name="Normal 5 4 3 2" xfId="30829" xr:uid="{00000000-0005-0000-0000-000079780000}"/>
    <cellStyle name="Normal 5 4 3 2 10" xfId="30830" xr:uid="{00000000-0005-0000-0000-00007A780000}"/>
    <cellStyle name="Normal 5 4 3 2 2" xfId="30831" xr:uid="{00000000-0005-0000-0000-00007B780000}"/>
    <cellStyle name="Normal 5 4 3 2 2 2" xfId="30832" xr:uid="{00000000-0005-0000-0000-00007C780000}"/>
    <cellStyle name="Normal 5 4 3 2 2 2 2" xfId="30833" xr:uid="{00000000-0005-0000-0000-00007D780000}"/>
    <cellStyle name="Normal 5 4 3 2 2 2 3" xfId="30834" xr:uid="{00000000-0005-0000-0000-00007E780000}"/>
    <cellStyle name="Normal 5 4 3 2 2 3" xfId="30835" xr:uid="{00000000-0005-0000-0000-00007F780000}"/>
    <cellStyle name="Normal 5 4 3 2 2 4" xfId="30836" xr:uid="{00000000-0005-0000-0000-000080780000}"/>
    <cellStyle name="Normal 5 4 3 2 3" xfId="30837" xr:uid="{00000000-0005-0000-0000-000081780000}"/>
    <cellStyle name="Normal 5 4 3 2 3 2" xfId="30838" xr:uid="{00000000-0005-0000-0000-000082780000}"/>
    <cellStyle name="Normal 5 4 3 2 3 2 2" xfId="30839" xr:uid="{00000000-0005-0000-0000-000083780000}"/>
    <cellStyle name="Normal 5 4 3 2 3 2 3" xfId="30840" xr:uid="{00000000-0005-0000-0000-000084780000}"/>
    <cellStyle name="Normal 5 4 3 2 3 3" xfId="30841" xr:uid="{00000000-0005-0000-0000-000085780000}"/>
    <cellStyle name="Normal 5 4 3 2 3 4" xfId="30842" xr:uid="{00000000-0005-0000-0000-000086780000}"/>
    <cellStyle name="Normal 5 4 3 2 4" xfId="30843" xr:uid="{00000000-0005-0000-0000-000087780000}"/>
    <cellStyle name="Normal 5 4 3 2 4 2" xfId="30844" xr:uid="{00000000-0005-0000-0000-000088780000}"/>
    <cellStyle name="Normal 5 4 3 2 4 2 2" xfId="30845" xr:uid="{00000000-0005-0000-0000-000089780000}"/>
    <cellStyle name="Normal 5 4 3 2 4 2 3" xfId="30846" xr:uid="{00000000-0005-0000-0000-00008A780000}"/>
    <cellStyle name="Normal 5 4 3 2 4 3" xfId="30847" xr:uid="{00000000-0005-0000-0000-00008B780000}"/>
    <cellStyle name="Normal 5 4 3 2 4 4" xfId="30848" xr:uid="{00000000-0005-0000-0000-00008C780000}"/>
    <cellStyle name="Normal 5 4 3 2 5" xfId="30849" xr:uid="{00000000-0005-0000-0000-00008D780000}"/>
    <cellStyle name="Normal 5 4 3 2 5 2" xfId="30850" xr:uid="{00000000-0005-0000-0000-00008E780000}"/>
    <cellStyle name="Normal 5 4 3 2 5 2 2" xfId="30851" xr:uid="{00000000-0005-0000-0000-00008F780000}"/>
    <cellStyle name="Normal 5 4 3 2 5 2 3" xfId="30852" xr:uid="{00000000-0005-0000-0000-000090780000}"/>
    <cellStyle name="Normal 5 4 3 2 5 3" xfId="30853" xr:uid="{00000000-0005-0000-0000-000091780000}"/>
    <cellStyle name="Normal 5 4 3 2 5 4" xfId="30854" xr:uid="{00000000-0005-0000-0000-000092780000}"/>
    <cellStyle name="Normal 5 4 3 2 6" xfId="30855" xr:uid="{00000000-0005-0000-0000-000093780000}"/>
    <cellStyle name="Normal 5 4 3 2 6 2" xfId="30856" xr:uid="{00000000-0005-0000-0000-000094780000}"/>
    <cellStyle name="Normal 5 4 3 2 6 3" xfId="30857" xr:uid="{00000000-0005-0000-0000-000095780000}"/>
    <cellStyle name="Normal 5 4 3 2 7" xfId="30858" xr:uid="{00000000-0005-0000-0000-000096780000}"/>
    <cellStyle name="Normal 5 4 3 2 7 2" xfId="30859" xr:uid="{00000000-0005-0000-0000-000097780000}"/>
    <cellStyle name="Normal 5 4 3 2 7 3" xfId="30860" xr:uid="{00000000-0005-0000-0000-000098780000}"/>
    <cellStyle name="Normal 5 4 3 2 8" xfId="30861" xr:uid="{00000000-0005-0000-0000-000099780000}"/>
    <cellStyle name="Normal 5 4 3 2 9" xfId="30862" xr:uid="{00000000-0005-0000-0000-00009A780000}"/>
    <cellStyle name="Normal 5 4 3 3" xfId="30863" xr:uid="{00000000-0005-0000-0000-00009B780000}"/>
    <cellStyle name="Normal 5 4 3 3 2" xfId="30864" xr:uid="{00000000-0005-0000-0000-00009C780000}"/>
    <cellStyle name="Normal 5 4 3 3 2 2" xfId="30865" xr:uid="{00000000-0005-0000-0000-00009D780000}"/>
    <cellStyle name="Normal 5 4 3 3 2 2 2" xfId="30866" xr:uid="{00000000-0005-0000-0000-00009E780000}"/>
    <cellStyle name="Normal 5 4 3 3 2 2 3" xfId="30867" xr:uid="{00000000-0005-0000-0000-00009F780000}"/>
    <cellStyle name="Normal 5 4 3 3 2 3" xfId="30868" xr:uid="{00000000-0005-0000-0000-0000A0780000}"/>
    <cellStyle name="Normal 5 4 3 3 2 4" xfId="30869" xr:uid="{00000000-0005-0000-0000-0000A1780000}"/>
    <cellStyle name="Normal 5 4 3 3 3" xfId="30870" xr:uid="{00000000-0005-0000-0000-0000A2780000}"/>
    <cellStyle name="Normal 5 4 3 3 3 2" xfId="30871" xr:uid="{00000000-0005-0000-0000-0000A3780000}"/>
    <cellStyle name="Normal 5 4 3 3 3 2 2" xfId="30872" xr:uid="{00000000-0005-0000-0000-0000A4780000}"/>
    <cellStyle name="Normal 5 4 3 3 3 2 3" xfId="30873" xr:uid="{00000000-0005-0000-0000-0000A5780000}"/>
    <cellStyle name="Normal 5 4 3 3 3 3" xfId="30874" xr:uid="{00000000-0005-0000-0000-0000A6780000}"/>
    <cellStyle name="Normal 5 4 3 3 3 4" xfId="30875" xr:uid="{00000000-0005-0000-0000-0000A7780000}"/>
    <cellStyle name="Normal 5 4 3 3 4" xfId="30876" xr:uid="{00000000-0005-0000-0000-0000A8780000}"/>
    <cellStyle name="Normal 5 4 3 3 4 2" xfId="30877" xr:uid="{00000000-0005-0000-0000-0000A9780000}"/>
    <cellStyle name="Normal 5 4 3 3 4 2 2" xfId="30878" xr:uid="{00000000-0005-0000-0000-0000AA780000}"/>
    <cellStyle name="Normal 5 4 3 3 4 2 3" xfId="30879" xr:uid="{00000000-0005-0000-0000-0000AB780000}"/>
    <cellStyle name="Normal 5 4 3 3 4 3" xfId="30880" xr:uid="{00000000-0005-0000-0000-0000AC780000}"/>
    <cellStyle name="Normal 5 4 3 3 4 4" xfId="30881" xr:uid="{00000000-0005-0000-0000-0000AD780000}"/>
    <cellStyle name="Normal 5 4 3 3 5" xfId="30882" xr:uid="{00000000-0005-0000-0000-0000AE780000}"/>
    <cellStyle name="Normal 5 4 3 3 5 2" xfId="30883" xr:uid="{00000000-0005-0000-0000-0000AF780000}"/>
    <cellStyle name="Normal 5 4 3 3 5 3" xfId="30884" xr:uid="{00000000-0005-0000-0000-0000B0780000}"/>
    <cellStyle name="Normal 5 4 3 3 6" xfId="30885" xr:uid="{00000000-0005-0000-0000-0000B1780000}"/>
    <cellStyle name="Normal 5 4 3 3 6 2" xfId="30886" xr:uid="{00000000-0005-0000-0000-0000B2780000}"/>
    <cellStyle name="Normal 5 4 3 3 6 3" xfId="30887" xr:uid="{00000000-0005-0000-0000-0000B3780000}"/>
    <cellStyle name="Normal 5 4 3 3 7" xfId="30888" xr:uid="{00000000-0005-0000-0000-0000B4780000}"/>
    <cellStyle name="Normal 5 4 3 3 8" xfId="30889" xr:uid="{00000000-0005-0000-0000-0000B5780000}"/>
    <cellStyle name="Normal 5 4 3 3 9" xfId="30890" xr:uid="{00000000-0005-0000-0000-0000B6780000}"/>
    <cellStyle name="Normal 5 4 3 4" xfId="30891" xr:uid="{00000000-0005-0000-0000-0000B7780000}"/>
    <cellStyle name="Normal 5 4 3 4 2" xfId="30892" xr:uid="{00000000-0005-0000-0000-0000B8780000}"/>
    <cellStyle name="Normal 5 4 3 4 2 2" xfId="30893" xr:uid="{00000000-0005-0000-0000-0000B9780000}"/>
    <cellStyle name="Normal 5 4 3 4 2 3" xfId="30894" xr:uid="{00000000-0005-0000-0000-0000BA780000}"/>
    <cellStyle name="Normal 5 4 3 4 3" xfId="30895" xr:uid="{00000000-0005-0000-0000-0000BB780000}"/>
    <cellStyle name="Normal 5 4 3 4 4" xfId="30896" xr:uid="{00000000-0005-0000-0000-0000BC780000}"/>
    <cellStyle name="Normal 5 4 3 5" xfId="30897" xr:uid="{00000000-0005-0000-0000-0000BD780000}"/>
    <cellStyle name="Normal 5 4 3 5 2" xfId="30898" xr:uid="{00000000-0005-0000-0000-0000BE780000}"/>
    <cellStyle name="Normal 5 4 3 5 2 2" xfId="30899" xr:uid="{00000000-0005-0000-0000-0000BF780000}"/>
    <cellStyle name="Normal 5 4 3 5 2 3" xfId="30900" xr:uid="{00000000-0005-0000-0000-0000C0780000}"/>
    <cellStyle name="Normal 5 4 3 5 3" xfId="30901" xr:uid="{00000000-0005-0000-0000-0000C1780000}"/>
    <cellStyle name="Normal 5 4 3 5 4" xfId="30902" xr:uid="{00000000-0005-0000-0000-0000C2780000}"/>
    <cellStyle name="Normal 5 4 3 6" xfId="30903" xr:uid="{00000000-0005-0000-0000-0000C3780000}"/>
    <cellStyle name="Normal 5 4 3 6 2" xfId="30904" xr:uid="{00000000-0005-0000-0000-0000C4780000}"/>
    <cellStyle name="Normal 5 4 3 6 2 2" xfId="30905" xr:uid="{00000000-0005-0000-0000-0000C5780000}"/>
    <cellStyle name="Normal 5 4 3 6 2 3" xfId="30906" xr:uid="{00000000-0005-0000-0000-0000C6780000}"/>
    <cellStyle name="Normal 5 4 3 6 3" xfId="30907" xr:uid="{00000000-0005-0000-0000-0000C7780000}"/>
    <cellStyle name="Normal 5 4 3 6 4" xfId="30908" xr:uid="{00000000-0005-0000-0000-0000C8780000}"/>
    <cellStyle name="Normal 5 4 3 7" xfId="30909" xr:uid="{00000000-0005-0000-0000-0000C9780000}"/>
    <cellStyle name="Normal 5 4 3 7 2" xfId="30910" xr:uid="{00000000-0005-0000-0000-0000CA780000}"/>
    <cellStyle name="Normal 5 4 3 7 3" xfId="30911" xr:uid="{00000000-0005-0000-0000-0000CB780000}"/>
    <cellStyle name="Normal 5 4 3 8" xfId="30912" xr:uid="{00000000-0005-0000-0000-0000CC780000}"/>
    <cellStyle name="Normal 5 4 3 8 2" xfId="30913" xr:uid="{00000000-0005-0000-0000-0000CD780000}"/>
    <cellStyle name="Normal 5 4 3 8 3" xfId="30914" xr:uid="{00000000-0005-0000-0000-0000CE780000}"/>
    <cellStyle name="Normal 5 4 3 9" xfId="30915" xr:uid="{00000000-0005-0000-0000-0000CF780000}"/>
    <cellStyle name="Normal 5 4 4" xfId="30916" xr:uid="{00000000-0005-0000-0000-0000D0780000}"/>
    <cellStyle name="Normal 5 4 4 10" xfId="30917" xr:uid="{00000000-0005-0000-0000-0000D1780000}"/>
    <cellStyle name="Normal 5 4 4 2" xfId="30918" xr:uid="{00000000-0005-0000-0000-0000D2780000}"/>
    <cellStyle name="Normal 5 4 4 2 2" xfId="30919" xr:uid="{00000000-0005-0000-0000-0000D3780000}"/>
    <cellStyle name="Normal 5 4 4 2 2 2" xfId="30920" xr:uid="{00000000-0005-0000-0000-0000D4780000}"/>
    <cellStyle name="Normal 5 4 4 2 2 3" xfId="30921" xr:uid="{00000000-0005-0000-0000-0000D5780000}"/>
    <cellStyle name="Normal 5 4 4 2 3" xfId="30922" xr:uid="{00000000-0005-0000-0000-0000D6780000}"/>
    <cellStyle name="Normal 5 4 4 2 4" xfId="30923" xr:uid="{00000000-0005-0000-0000-0000D7780000}"/>
    <cellStyle name="Normal 5 4 4 3" xfId="30924" xr:uid="{00000000-0005-0000-0000-0000D8780000}"/>
    <cellStyle name="Normal 5 4 4 3 2" xfId="30925" xr:uid="{00000000-0005-0000-0000-0000D9780000}"/>
    <cellStyle name="Normal 5 4 4 3 2 2" xfId="30926" xr:uid="{00000000-0005-0000-0000-0000DA780000}"/>
    <cellStyle name="Normal 5 4 4 3 2 3" xfId="30927" xr:uid="{00000000-0005-0000-0000-0000DB780000}"/>
    <cellStyle name="Normal 5 4 4 3 3" xfId="30928" xr:uid="{00000000-0005-0000-0000-0000DC780000}"/>
    <cellStyle name="Normal 5 4 4 3 4" xfId="30929" xr:uid="{00000000-0005-0000-0000-0000DD780000}"/>
    <cellStyle name="Normal 5 4 4 4" xfId="30930" xr:uid="{00000000-0005-0000-0000-0000DE780000}"/>
    <cellStyle name="Normal 5 4 4 4 2" xfId="30931" xr:uid="{00000000-0005-0000-0000-0000DF780000}"/>
    <cellStyle name="Normal 5 4 4 4 2 2" xfId="30932" xr:uid="{00000000-0005-0000-0000-0000E0780000}"/>
    <cellStyle name="Normal 5 4 4 4 2 3" xfId="30933" xr:uid="{00000000-0005-0000-0000-0000E1780000}"/>
    <cellStyle name="Normal 5 4 4 4 3" xfId="30934" xr:uid="{00000000-0005-0000-0000-0000E2780000}"/>
    <cellStyle name="Normal 5 4 4 4 4" xfId="30935" xr:uid="{00000000-0005-0000-0000-0000E3780000}"/>
    <cellStyle name="Normal 5 4 4 5" xfId="30936" xr:uid="{00000000-0005-0000-0000-0000E4780000}"/>
    <cellStyle name="Normal 5 4 4 5 2" xfId="30937" xr:uid="{00000000-0005-0000-0000-0000E5780000}"/>
    <cellStyle name="Normal 5 4 4 5 2 2" xfId="30938" xr:uid="{00000000-0005-0000-0000-0000E6780000}"/>
    <cellStyle name="Normal 5 4 4 5 2 3" xfId="30939" xr:uid="{00000000-0005-0000-0000-0000E7780000}"/>
    <cellStyle name="Normal 5 4 4 5 3" xfId="30940" xr:uid="{00000000-0005-0000-0000-0000E8780000}"/>
    <cellStyle name="Normal 5 4 4 5 4" xfId="30941" xr:uid="{00000000-0005-0000-0000-0000E9780000}"/>
    <cellStyle name="Normal 5 4 4 6" xfId="30942" xr:uid="{00000000-0005-0000-0000-0000EA780000}"/>
    <cellStyle name="Normal 5 4 4 6 2" xfId="30943" xr:uid="{00000000-0005-0000-0000-0000EB780000}"/>
    <cellStyle name="Normal 5 4 4 6 3" xfId="30944" xr:uid="{00000000-0005-0000-0000-0000EC780000}"/>
    <cellStyle name="Normal 5 4 4 7" xfId="30945" xr:uid="{00000000-0005-0000-0000-0000ED780000}"/>
    <cellStyle name="Normal 5 4 4 7 2" xfId="30946" xr:uid="{00000000-0005-0000-0000-0000EE780000}"/>
    <cellStyle name="Normal 5 4 4 7 3" xfId="30947" xr:uid="{00000000-0005-0000-0000-0000EF780000}"/>
    <cellStyle name="Normal 5 4 4 8" xfId="30948" xr:uid="{00000000-0005-0000-0000-0000F0780000}"/>
    <cellStyle name="Normal 5 4 4 9" xfId="30949" xr:uid="{00000000-0005-0000-0000-0000F1780000}"/>
    <cellStyle name="Normal 5 4 5" xfId="30950" xr:uid="{00000000-0005-0000-0000-0000F2780000}"/>
    <cellStyle name="Normal 5 4 5 2" xfId="30951" xr:uid="{00000000-0005-0000-0000-0000F3780000}"/>
    <cellStyle name="Normal 5 4 5 2 2" xfId="30952" xr:uid="{00000000-0005-0000-0000-0000F4780000}"/>
    <cellStyle name="Normal 5 4 5 2 2 2" xfId="30953" xr:uid="{00000000-0005-0000-0000-0000F5780000}"/>
    <cellStyle name="Normal 5 4 5 2 2 3" xfId="30954" xr:uid="{00000000-0005-0000-0000-0000F6780000}"/>
    <cellStyle name="Normal 5 4 5 2 3" xfId="30955" xr:uid="{00000000-0005-0000-0000-0000F7780000}"/>
    <cellStyle name="Normal 5 4 5 2 4" xfId="30956" xr:uid="{00000000-0005-0000-0000-0000F8780000}"/>
    <cellStyle name="Normal 5 4 5 3" xfId="30957" xr:uid="{00000000-0005-0000-0000-0000F9780000}"/>
    <cellStyle name="Normal 5 4 5 3 2" xfId="30958" xr:uid="{00000000-0005-0000-0000-0000FA780000}"/>
    <cellStyle name="Normal 5 4 5 3 2 2" xfId="30959" xr:uid="{00000000-0005-0000-0000-0000FB780000}"/>
    <cellStyle name="Normal 5 4 5 3 2 3" xfId="30960" xr:uid="{00000000-0005-0000-0000-0000FC780000}"/>
    <cellStyle name="Normal 5 4 5 3 3" xfId="30961" xr:uid="{00000000-0005-0000-0000-0000FD780000}"/>
    <cellStyle name="Normal 5 4 5 3 4" xfId="30962" xr:uid="{00000000-0005-0000-0000-0000FE780000}"/>
    <cellStyle name="Normal 5 4 5 4" xfId="30963" xr:uid="{00000000-0005-0000-0000-0000FF780000}"/>
    <cellStyle name="Normal 5 4 5 4 2" xfId="30964" xr:uid="{00000000-0005-0000-0000-000000790000}"/>
    <cellStyle name="Normal 5 4 5 4 2 2" xfId="30965" xr:uid="{00000000-0005-0000-0000-000001790000}"/>
    <cellStyle name="Normal 5 4 5 4 2 3" xfId="30966" xr:uid="{00000000-0005-0000-0000-000002790000}"/>
    <cellStyle name="Normal 5 4 5 4 3" xfId="30967" xr:uid="{00000000-0005-0000-0000-000003790000}"/>
    <cellStyle name="Normal 5 4 5 4 4" xfId="30968" xr:uid="{00000000-0005-0000-0000-000004790000}"/>
    <cellStyle name="Normal 5 4 5 5" xfId="30969" xr:uid="{00000000-0005-0000-0000-000005790000}"/>
    <cellStyle name="Normal 5 4 5 5 2" xfId="30970" xr:uid="{00000000-0005-0000-0000-000006790000}"/>
    <cellStyle name="Normal 5 4 5 5 3" xfId="30971" xr:uid="{00000000-0005-0000-0000-000007790000}"/>
    <cellStyle name="Normal 5 4 5 6" xfId="30972" xr:uid="{00000000-0005-0000-0000-000008790000}"/>
    <cellStyle name="Normal 5 4 5 6 2" xfId="30973" xr:uid="{00000000-0005-0000-0000-000009790000}"/>
    <cellStyle name="Normal 5 4 5 6 3" xfId="30974" xr:uid="{00000000-0005-0000-0000-00000A790000}"/>
    <cellStyle name="Normal 5 4 5 7" xfId="30975" xr:uid="{00000000-0005-0000-0000-00000B790000}"/>
    <cellStyle name="Normal 5 4 5 8" xfId="30976" xr:uid="{00000000-0005-0000-0000-00000C790000}"/>
    <cellStyle name="Normal 5 4 5 9" xfId="30977" xr:uid="{00000000-0005-0000-0000-00000D790000}"/>
    <cellStyle name="Normal 5 4 6" xfId="30978" xr:uid="{00000000-0005-0000-0000-00000E790000}"/>
    <cellStyle name="Normal 5 4 6 2" xfId="30979" xr:uid="{00000000-0005-0000-0000-00000F790000}"/>
    <cellStyle name="Normal 5 4 6 2 2" xfId="30980" xr:uid="{00000000-0005-0000-0000-000010790000}"/>
    <cellStyle name="Normal 5 4 6 2 3" xfId="30981" xr:uid="{00000000-0005-0000-0000-000011790000}"/>
    <cellStyle name="Normal 5 4 6 3" xfId="30982" xr:uid="{00000000-0005-0000-0000-000012790000}"/>
    <cellStyle name="Normal 5 4 6 4" xfId="30983" xr:uid="{00000000-0005-0000-0000-000013790000}"/>
    <cellStyle name="Normal 5 4 7" xfId="30984" xr:uid="{00000000-0005-0000-0000-000014790000}"/>
    <cellStyle name="Normal 5 4 7 2" xfId="30985" xr:uid="{00000000-0005-0000-0000-000015790000}"/>
    <cellStyle name="Normal 5 4 7 2 2" xfId="30986" xr:uid="{00000000-0005-0000-0000-000016790000}"/>
    <cellStyle name="Normal 5 4 7 2 3" xfId="30987" xr:uid="{00000000-0005-0000-0000-000017790000}"/>
    <cellStyle name="Normal 5 4 7 3" xfId="30988" xr:uid="{00000000-0005-0000-0000-000018790000}"/>
    <cellStyle name="Normal 5 4 7 4" xfId="30989" xr:uid="{00000000-0005-0000-0000-000019790000}"/>
    <cellStyle name="Normal 5 4 8" xfId="30990" xr:uid="{00000000-0005-0000-0000-00001A790000}"/>
    <cellStyle name="Normal 5 4 8 2" xfId="30991" xr:uid="{00000000-0005-0000-0000-00001B790000}"/>
    <cellStyle name="Normal 5 4 8 2 2" xfId="30992" xr:uid="{00000000-0005-0000-0000-00001C790000}"/>
    <cellStyle name="Normal 5 4 8 2 3" xfId="30993" xr:uid="{00000000-0005-0000-0000-00001D790000}"/>
    <cellStyle name="Normal 5 4 8 3" xfId="30994" xr:uid="{00000000-0005-0000-0000-00001E790000}"/>
    <cellStyle name="Normal 5 4 8 4" xfId="30995" xr:uid="{00000000-0005-0000-0000-00001F790000}"/>
    <cellStyle name="Normal 5 4 9" xfId="30996" xr:uid="{00000000-0005-0000-0000-000020790000}"/>
    <cellStyle name="Normal 5 4 9 2" xfId="30997" xr:uid="{00000000-0005-0000-0000-000021790000}"/>
    <cellStyle name="Normal 5 4 9 3" xfId="30998" xr:uid="{00000000-0005-0000-0000-000022790000}"/>
    <cellStyle name="Normal 5 5" xfId="30999" xr:uid="{00000000-0005-0000-0000-000023790000}"/>
    <cellStyle name="Normal 5 5 10" xfId="31000" xr:uid="{00000000-0005-0000-0000-000024790000}"/>
    <cellStyle name="Normal 5 5 11" xfId="31001" xr:uid="{00000000-0005-0000-0000-000025790000}"/>
    <cellStyle name="Normal 5 5 2" xfId="31002" xr:uid="{00000000-0005-0000-0000-000026790000}"/>
    <cellStyle name="Normal 5 5 2 10" xfId="31003" xr:uid="{00000000-0005-0000-0000-000027790000}"/>
    <cellStyle name="Normal 5 5 2 2" xfId="31004" xr:uid="{00000000-0005-0000-0000-000028790000}"/>
    <cellStyle name="Normal 5 5 2 2 2" xfId="31005" xr:uid="{00000000-0005-0000-0000-000029790000}"/>
    <cellStyle name="Normal 5 5 2 2 2 2" xfId="31006" xr:uid="{00000000-0005-0000-0000-00002A790000}"/>
    <cellStyle name="Normal 5 5 2 2 2 3" xfId="31007" xr:uid="{00000000-0005-0000-0000-00002B790000}"/>
    <cellStyle name="Normal 5 5 2 2 3" xfId="31008" xr:uid="{00000000-0005-0000-0000-00002C790000}"/>
    <cellStyle name="Normal 5 5 2 2 4" xfId="31009" xr:uid="{00000000-0005-0000-0000-00002D790000}"/>
    <cellStyle name="Normal 5 5 2 3" xfId="31010" xr:uid="{00000000-0005-0000-0000-00002E790000}"/>
    <cellStyle name="Normal 5 5 2 3 2" xfId="31011" xr:uid="{00000000-0005-0000-0000-00002F790000}"/>
    <cellStyle name="Normal 5 5 2 3 2 2" xfId="31012" xr:uid="{00000000-0005-0000-0000-000030790000}"/>
    <cellStyle name="Normal 5 5 2 3 2 3" xfId="31013" xr:uid="{00000000-0005-0000-0000-000031790000}"/>
    <cellStyle name="Normal 5 5 2 3 3" xfId="31014" xr:uid="{00000000-0005-0000-0000-000032790000}"/>
    <cellStyle name="Normal 5 5 2 3 4" xfId="31015" xr:uid="{00000000-0005-0000-0000-000033790000}"/>
    <cellStyle name="Normal 5 5 2 4" xfId="31016" xr:uid="{00000000-0005-0000-0000-000034790000}"/>
    <cellStyle name="Normal 5 5 2 4 2" xfId="31017" xr:uid="{00000000-0005-0000-0000-000035790000}"/>
    <cellStyle name="Normal 5 5 2 4 2 2" xfId="31018" xr:uid="{00000000-0005-0000-0000-000036790000}"/>
    <cellStyle name="Normal 5 5 2 4 2 3" xfId="31019" xr:uid="{00000000-0005-0000-0000-000037790000}"/>
    <cellStyle name="Normal 5 5 2 4 3" xfId="31020" xr:uid="{00000000-0005-0000-0000-000038790000}"/>
    <cellStyle name="Normal 5 5 2 4 4" xfId="31021" xr:uid="{00000000-0005-0000-0000-000039790000}"/>
    <cellStyle name="Normal 5 5 2 5" xfId="31022" xr:uid="{00000000-0005-0000-0000-00003A790000}"/>
    <cellStyle name="Normal 5 5 2 5 2" xfId="31023" xr:uid="{00000000-0005-0000-0000-00003B790000}"/>
    <cellStyle name="Normal 5 5 2 5 2 2" xfId="31024" xr:uid="{00000000-0005-0000-0000-00003C790000}"/>
    <cellStyle name="Normal 5 5 2 5 2 3" xfId="31025" xr:uid="{00000000-0005-0000-0000-00003D790000}"/>
    <cellStyle name="Normal 5 5 2 5 3" xfId="31026" xr:uid="{00000000-0005-0000-0000-00003E790000}"/>
    <cellStyle name="Normal 5 5 2 5 4" xfId="31027" xr:uid="{00000000-0005-0000-0000-00003F790000}"/>
    <cellStyle name="Normal 5 5 2 6" xfId="31028" xr:uid="{00000000-0005-0000-0000-000040790000}"/>
    <cellStyle name="Normal 5 5 2 6 2" xfId="31029" xr:uid="{00000000-0005-0000-0000-000041790000}"/>
    <cellStyle name="Normal 5 5 2 6 3" xfId="31030" xr:uid="{00000000-0005-0000-0000-000042790000}"/>
    <cellStyle name="Normal 5 5 2 7" xfId="31031" xr:uid="{00000000-0005-0000-0000-000043790000}"/>
    <cellStyle name="Normal 5 5 2 7 2" xfId="31032" xr:uid="{00000000-0005-0000-0000-000044790000}"/>
    <cellStyle name="Normal 5 5 2 7 3" xfId="31033" xr:uid="{00000000-0005-0000-0000-000045790000}"/>
    <cellStyle name="Normal 5 5 2 8" xfId="31034" xr:uid="{00000000-0005-0000-0000-000046790000}"/>
    <cellStyle name="Normal 5 5 2 9" xfId="31035" xr:uid="{00000000-0005-0000-0000-000047790000}"/>
    <cellStyle name="Normal 5 5 3" xfId="31036" xr:uid="{00000000-0005-0000-0000-000048790000}"/>
    <cellStyle name="Normal 5 5 3 2" xfId="31037" xr:uid="{00000000-0005-0000-0000-000049790000}"/>
    <cellStyle name="Normal 5 5 3 2 2" xfId="31038" xr:uid="{00000000-0005-0000-0000-00004A790000}"/>
    <cellStyle name="Normal 5 5 3 2 2 2" xfId="31039" xr:uid="{00000000-0005-0000-0000-00004B790000}"/>
    <cellStyle name="Normal 5 5 3 2 2 3" xfId="31040" xr:uid="{00000000-0005-0000-0000-00004C790000}"/>
    <cellStyle name="Normal 5 5 3 2 3" xfId="31041" xr:uid="{00000000-0005-0000-0000-00004D790000}"/>
    <cellStyle name="Normal 5 5 3 2 4" xfId="31042" xr:uid="{00000000-0005-0000-0000-00004E790000}"/>
    <cellStyle name="Normal 5 5 3 3" xfId="31043" xr:uid="{00000000-0005-0000-0000-00004F790000}"/>
    <cellStyle name="Normal 5 5 3 3 2" xfId="31044" xr:uid="{00000000-0005-0000-0000-000050790000}"/>
    <cellStyle name="Normal 5 5 3 3 2 2" xfId="31045" xr:uid="{00000000-0005-0000-0000-000051790000}"/>
    <cellStyle name="Normal 5 5 3 3 2 3" xfId="31046" xr:uid="{00000000-0005-0000-0000-000052790000}"/>
    <cellStyle name="Normal 5 5 3 3 3" xfId="31047" xr:uid="{00000000-0005-0000-0000-000053790000}"/>
    <cellStyle name="Normal 5 5 3 3 4" xfId="31048" xr:uid="{00000000-0005-0000-0000-000054790000}"/>
    <cellStyle name="Normal 5 5 3 4" xfId="31049" xr:uid="{00000000-0005-0000-0000-000055790000}"/>
    <cellStyle name="Normal 5 5 3 4 2" xfId="31050" xr:uid="{00000000-0005-0000-0000-000056790000}"/>
    <cellStyle name="Normal 5 5 3 4 2 2" xfId="31051" xr:uid="{00000000-0005-0000-0000-000057790000}"/>
    <cellStyle name="Normal 5 5 3 4 2 3" xfId="31052" xr:uid="{00000000-0005-0000-0000-000058790000}"/>
    <cellStyle name="Normal 5 5 3 4 3" xfId="31053" xr:uid="{00000000-0005-0000-0000-000059790000}"/>
    <cellStyle name="Normal 5 5 3 4 4" xfId="31054" xr:uid="{00000000-0005-0000-0000-00005A790000}"/>
    <cellStyle name="Normal 5 5 3 5" xfId="31055" xr:uid="{00000000-0005-0000-0000-00005B790000}"/>
    <cellStyle name="Normal 5 5 3 5 2" xfId="31056" xr:uid="{00000000-0005-0000-0000-00005C790000}"/>
    <cellStyle name="Normal 5 5 3 5 3" xfId="31057" xr:uid="{00000000-0005-0000-0000-00005D790000}"/>
    <cellStyle name="Normal 5 5 3 6" xfId="31058" xr:uid="{00000000-0005-0000-0000-00005E790000}"/>
    <cellStyle name="Normal 5 5 3 6 2" xfId="31059" xr:uid="{00000000-0005-0000-0000-00005F790000}"/>
    <cellStyle name="Normal 5 5 3 6 3" xfId="31060" xr:uid="{00000000-0005-0000-0000-000060790000}"/>
    <cellStyle name="Normal 5 5 3 7" xfId="31061" xr:uid="{00000000-0005-0000-0000-000061790000}"/>
    <cellStyle name="Normal 5 5 3 8" xfId="31062" xr:uid="{00000000-0005-0000-0000-000062790000}"/>
    <cellStyle name="Normal 5 5 3 9" xfId="31063" xr:uid="{00000000-0005-0000-0000-000063790000}"/>
    <cellStyle name="Normal 5 5 4" xfId="31064" xr:uid="{00000000-0005-0000-0000-000064790000}"/>
    <cellStyle name="Normal 5 5 4 2" xfId="31065" xr:uid="{00000000-0005-0000-0000-000065790000}"/>
    <cellStyle name="Normal 5 5 4 2 2" xfId="31066" xr:uid="{00000000-0005-0000-0000-000066790000}"/>
    <cellStyle name="Normal 5 5 4 2 3" xfId="31067" xr:uid="{00000000-0005-0000-0000-000067790000}"/>
    <cellStyle name="Normal 5 5 4 3" xfId="31068" xr:uid="{00000000-0005-0000-0000-000068790000}"/>
    <cellStyle name="Normal 5 5 4 4" xfId="31069" xr:uid="{00000000-0005-0000-0000-000069790000}"/>
    <cellStyle name="Normal 5 5 5" xfId="31070" xr:uid="{00000000-0005-0000-0000-00006A790000}"/>
    <cellStyle name="Normal 5 5 5 2" xfId="31071" xr:uid="{00000000-0005-0000-0000-00006B790000}"/>
    <cellStyle name="Normal 5 5 5 2 2" xfId="31072" xr:uid="{00000000-0005-0000-0000-00006C790000}"/>
    <cellStyle name="Normal 5 5 5 2 3" xfId="31073" xr:uid="{00000000-0005-0000-0000-00006D790000}"/>
    <cellStyle name="Normal 5 5 5 3" xfId="31074" xr:uid="{00000000-0005-0000-0000-00006E790000}"/>
    <cellStyle name="Normal 5 5 5 4" xfId="31075" xr:uid="{00000000-0005-0000-0000-00006F790000}"/>
    <cellStyle name="Normal 5 5 6" xfId="31076" xr:uid="{00000000-0005-0000-0000-000070790000}"/>
    <cellStyle name="Normal 5 5 6 2" xfId="31077" xr:uid="{00000000-0005-0000-0000-000071790000}"/>
    <cellStyle name="Normal 5 5 6 2 2" xfId="31078" xr:uid="{00000000-0005-0000-0000-000072790000}"/>
    <cellStyle name="Normal 5 5 6 2 3" xfId="31079" xr:uid="{00000000-0005-0000-0000-000073790000}"/>
    <cellStyle name="Normal 5 5 6 3" xfId="31080" xr:uid="{00000000-0005-0000-0000-000074790000}"/>
    <cellStyle name="Normal 5 5 6 4" xfId="31081" xr:uid="{00000000-0005-0000-0000-000075790000}"/>
    <cellStyle name="Normal 5 5 7" xfId="31082" xr:uid="{00000000-0005-0000-0000-000076790000}"/>
    <cellStyle name="Normal 5 5 7 2" xfId="31083" xr:uid="{00000000-0005-0000-0000-000077790000}"/>
    <cellStyle name="Normal 5 5 7 3" xfId="31084" xr:uid="{00000000-0005-0000-0000-000078790000}"/>
    <cellStyle name="Normal 5 5 8" xfId="31085" xr:uid="{00000000-0005-0000-0000-000079790000}"/>
    <cellStyle name="Normal 5 5 8 2" xfId="31086" xr:uid="{00000000-0005-0000-0000-00007A790000}"/>
    <cellStyle name="Normal 5 5 8 3" xfId="31087" xr:uid="{00000000-0005-0000-0000-00007B790000}"/>
    <cellStyle name="Normal 5 5 9" xfId="31088" xr:uid="{00000000-0005-0000-0000-00007C790000}"/>
    <cellStyle name="Normal 5 6" xfId="31089" xr:uid="{00000000-0005-0000-0000-00007D790000}"/>
    <cellStyle name="Normal 5 6 10" xfId="31090" xr:uid="{00000000-0005-0000-0000-00007E790000}"/>
    <cellStyle name="Normal 5 6 11" xfId="31091" xr:uid="{00000000-0005-0000-0000-00007F790000}"/>
    <cellStyle name="Normal 5 6 2" xfId="31092" xr:uid="{00000000-0005-0000-0000-000080790000}"/>
    <cellStyle name="Normal 5 6 2 10" xfId="31093" xr:uid="{00000000-0005-0000-0000-000081790000}"/>
    <cellStyle name="Normal 5 6 2 2" xfId="31094" xr:uid="{00000000-0005-0000-0000-000082790000}"/>
    <cellStyle name="Normal 5 6 2 2 2" xfId="31095" xr:uid="{00000000-0005-0000-0000-000083790000}"/>
    <cellStyle name="Normal 5 6 2 2 2 2" xfId="31096" xr:uid="{00000000-0005-0000-0000-000084790000}"/>
    <cellStyle name="Normal 5 6 2 2 2 3" xfId="31097" xr:uid="{00000000-0005-0000-0000-000085790000}"/>
    <cellStyle name="Normal 5 6 2 2 3" xfId="31098" xr:uid="{00000000-0005-0000-0000-000086790000}"/>
    <cellStyle name="Normal 5 6 2 2 4" xfId="31099" xr:uid="{00000000-0005-0000-0000-000087790000}"/>
    <cellStyle name="Normal 5 6 2 3" xfId="31100" xr:uid="{00000000-0005-0000-0000-000088790000}"/>
    <cellStyle name="Normal 5 6 2 3 2" xfId="31101" xr:uid="{00000000-0005-0000-0000-000089790000}"/>
    <cellStyle name="Normal 5 6 2 3 2 2" xfId="31102" xr:uid="{00000000-0005-0000-0000-00008A790000}"/>
    <cellStyle name="Normal 5 6 2 3 2 3" xfId="31103" xr:uid="{00000000-0005-0000-0000-00008B790000}"/>
    <cellStyle name="Normal 5 6 2 3 3" xfId="31104" xr:uid="{00000000-0005-0000-0000-00008C790000}"/>
    <cellStyle name="Normal 5 6 2 3 4" xfId="31105" xr:uid="{00000000-0005-0000-0000-00008D790000}"/>
    <cellStyle name="Normal 5 6 2 4" xfId="31106" xr:uid="{00000000-0005-0000-0000-00008E790000}"/>
    <cellStyle name="Normal 5 6 2 4 2" xfId="31107" xr:uid="{00000000-0005-0000-0000-00008F790000}"/>
    <cellStyle name="Normal 5 6 2 4 2 2" xfId="31108" xr:uid="{00000000-0005-0000-0000-000090790000}"/>
    <cellStyle name="Normal 5 6 2 4 2 3" xfId="31109" xr:uid="{00000000-0005-0000-0000-000091790000}"/>
    <cellStyle name="Normal 5 6 2 4 3" xfId="31110" xr:uid="{00000000-0005-0000-0000-000092790000}"/>
    <cellStyle name="Normal 5 6 2 4 4" xfId="31111" xr:uid="{00000000-0005-0000-0000-000093790000}"/>
    <cellStyle name="Normal 5 6 2 5" xfId="31112" xr:uid="{00000000-0005-0000-0000-000094790000}"/>
    <cellStyle name="Normal 5 6 2 5 2" xfId="31113" xr:uid="{00000000-0005-0000-0000-000095790000}"/>
    <cellStyle name="Normal 5 6 2 5 2 2" xfId="31114" xr:uid="{00000000-0005-0000-0000-000096790000}"/>
    <cellStyle name="Normal 5 6 2 5 2 3" xfId="31115" xr:uid="{00000000-0005-0000-0000-000097790000}"/>
    <cellStyle name="Normal 5 6 2 5 3" xfId="31116" xr:uid="{00000000-0005-0000-0000-000098790000}"/>
    <cellStyle name="Normal 5 6 2 5 4" xfId="31117" xr:uid="{00000000-0005-0000-0000-000099790000}"/>
    <cellStyle name="Normal 5 6 2 6" xfId="31118" xr:uid="{00000000-0005-0000-0000-00009A790000}"/>
    <cellStyle name="Normal 5 6 2 6 2" xfId="31119" xr:uid="{00000000-0005-0000-0000-00009B790000}"/>
    <cellStyle name="Normal 5 6 2 6 3" xfId="31120" xr:uid="{00000000-0005-0000-0000-00009C790000}"/>
    <cellStyle name="Normal 5 6 2 7" xfId="31121" xr:uid="{00000000-0005-0000-0000-00009D790000}"/>
    <cellStyle name="Normal 5 6 2 7 2" xfId="31122" xr:uid="{00000000-0005-0000-0000-00009E790000}"/>
    <cellStyle name="Normal 5 6 2 7 3" xfId="31123" xr:uid="{00000000-0005-0000-0000-00009F790000}"/>
    <cellStyle name="Normal 5 6 2 8" xfId="31124" xr:uid="{00000000-0005-0000-0000-0000A0790000}"/>
    <cellStyle name="Normal 5 6 2 9" xfId="31125" xr:uid="{00000000-0005-0000-0000-0000A1790000}"/>
    <cellStyle name="Normal 5 6 3" xfId="31126" xr:uid="{00000000-0005-0000-0000-0000A2790000}"/>
    <cellStyle name="Normal 5 6 3 2" xfId="31127" xr:uid="{00000000-0005-0000-0000-0000A3790000}"/>
    <cellStyle name="Normal 5 6 3 2 2" xfId="31128" xr:uid="{00000000-0005-0000-0000-0000A4790000}"/>
    <cellStyle name="Normal 5 6 3 2 2 2" xfId="31129" xr:uid="{00000000-0005-0000-0000-0000A5790000}"/>
    <cellStyle name="Normal 5 6 3 2 2 3" xfId="31130" xr:uid="{00000000-0005-0000-0000-0000A6790000}"/>
    <cellStyle name="Normal 5 6 3 2 3" xfId="31131" xr:uid="{00000000-0005-0000-0000-0000A7790000}"/>
    <cellStyle name="Normal 5 6 3 2 4" xfId="31132" xr:uid="{00000000-0005-0000-0000-0000A8790000}"/>
    <cellStyle name="Normal 5 6 3 3" xfId="31133" xr:uid="{00000000-0005-0000-0000-0000A9790000}"/>
    <cellStyle name="Normal 5 6 3 3 2" xfId="31134" xr:uid="{00000000-0005-0000-0000-0000AA790000}"/>
    <cellStyle name="Normal 5 6 3 3 2 2" xfId="31135" xr:uid="{00000000-0005-0000-0000-0000AB790000}"/>
    <cellStyle name="Normal 5 6 3 3 2 3" xfId="31136" xr:uid="{00000000-0005-0000-0000-0000AC790000}"/>
    <cellStyle name="Normal 5 6 3 3 3" xfId="31137" xr:uid="{00000000-0005-0000-0000-0000AD790000}"/>
    <cellStyle name="Normal 5 6 3 3 4" xfId="31138" xr:uid="{00000000-0005-0000-0000-0000AE790000}"/>
    <cellStyle name="Normal 5 6 3 4" xfId="31139" xr:uid="{00000000-0005-0000-0000-0000AF790000}"/>
    <cellStyle name="Normal 5 6 3 4 2" xfId="31140" xr:uid="{00000000-0005-0000-0000-0000B0790000}"/>
    <cellStyle name="Normal 5 6 3 4 2 2" xfId="31141" xr:uid="{00000000-0005-0000-0000-0000B1790000}"/>
    <cellStyle name="Normal 5 6 3 4 2 3" xfId="31142" xr:uid="{00000000-0005-0000-0000-0000B2790000}"/>
    <cellStyle name="Normal 5 6 3 4 3" xfId="31143" xr:uid="{00000000-0005-0000-0000-0000B3790000}"/>
    <cellStyle name="Normal 5 6 3 4 4" xfId="31144" xr:uid="{00000000-0005-0000-0000-0000B4790000}"/>
    <cellStyle name="Normal 5 6 3 5" xfId="31145" xr:uid="{00000000-0005-0000-0000-0000B5790000}"/>
    <cellStyle name="Normal 5 6 3 5 2" xfId="31146" xr:uid="{00000000-0005-0000-0000-0000B6790000}"/>
    <cellStyle name="Normal 5 6 3 5 3" xfId="31147" xr:uid="{00000000-0005-0000-0000-0000B7790000}"/>
    <cellStyle name="Normal 5 6 3 6" xfId="31148" xr:uid="{00000000-0005-0000-0000-0000B8790000}"/>
    <cellStyle name="Normal 5 6 3 6 2" xfId="31149" xr:uid="{00000000-0005-0000-0000-0000B9790000}"/>
    <cellStyle name="Normal 5 6 3 6 3" xfId="31150" xr:uid="{00000000-0005-0000-0000-0000BA790000}"/>
    <cellStyle name="Normal 5 6 3 7" xfId="31151" xr:uid="{00000000-0005-0000-0000-0000BB790000}"/>
    <cellStyle name="Normal 5 6 3 8" xfId="31152" xr:uid="{00000000-0005-0000-0000-0000BC790000}"/>
    <cellStyle name="Normal 5 6 3 9" xfId="31153" xr:uid="{00000000-0005-0000-0000-0000BD790000}"/>
    <cellStyle name="Normal 5 6 4" xfId="31154" xr:uid="{00000000-0005-0000-0000-0000BE790000}"/>
    <cellStyle name="Normal 5 6 4 2" xfId="31155" xr:uid="{00000000-0005-0000-0000-0000BF790000}"/>
    <cellStyle name="Normal 5 6 4 2 2" xfId="31156" xr:uid="{00000000-0005-0000-0000-0000C0790000}"/>
    <cellStyle name="Normal 5 6 4 2 3" xfId="31157" xr:uid="{00000000-0005-0000-0000-0000C1790000}"/>
    <cellStyle name="Normal 5 6 4 3" xfId="31158" xr:uid="{00000000-0005-0000-0000-0000C2790000}"/>
    <cellStyle name="Normal 5 6 4 4" xfId="31159" xr:uid="{00000000-0005-0000-0000-0000C3790000}"/>
    <cellStyle name="Normal 5 6 5" xfId="31160" xr:uid="{00000000-0005-0000-0000-0000C4790000}"/>
    <cellStyle name="Normal 5 6 5 2" xfId="31161" xr:uid="{00000000-0005-0000-0000-0000C5790000}"/>
    <cellStyle name="Normal 5 6 5 2 2" xfId="31162" xr:uid="{00000000-0005-0000-0000-0000C6790000}"/>
    <cellStyle name="Normal 5 6 5 2 3" xfId="31163" xr:uid="{00000000-0005-0000-0000-0000C7790000}"/>
    <cellStyle name="Normal 5 6 5 3" xfId="31164" xr:uid="{00000000-0005-0000-0000-0000C8790000}"/>
    <cellStyle name="Normal 5 6 5 4" xfId="31165" xr:uid="{00000000-0005-0000-0000-0000C9790000}"/>
    <cellStyle name="Normal 5 6 6" xfId="31166" xr:uid="{00000000-0005-0000-0000-0000CA790000}"/>
    <cellStyle name="Normal 5 6 6 2" xfId="31167" xr:uid="{00000000-0005-0000-0000-0000CB790000}"/>
    <cellStyle name="Normal 5 6 6 2 2" xfId="31168" xr:uid="{00000000-0005-0000-0000-0000CC790000}"/>
    <cellStyle name="Normal 5 6 6 2 3" xfId="31169" xr:uid="{00000000-0005-0000-0000-0000CD790000}"/>
    <cellStyle name="Normal 5 6 6 3" xfId="31170" xr:uid="{00000000-0005-0000-0000-0000CE790000}"/>
    <cellStyle name="Normal 5 6 6 4" xfId="31171" xr:uid="{00000000-0005-0000-0000-0000CF790000}"/>
    <cellStyle name="Normal 5 6 7" xfId="31172" xr:uid="{00000000-0005-0000-0000-0000D0790000}"/>
    <cellStyle name="Normal 5 6 7 2" xfId="31173" xr:uid="{00000000-0005-0000-0000-0000D1790000}"/>
    <cellStyle name="Normal 5 6 7 3" xfId="31174" xr:uid="{00000000-0005-0000-0000-0000D2790000}"/>
    <cellStyle name="Normal 5 6 8" xfId="31175" xr:uid="{00000000-0005-0000-0000-0000D3790000}"/>
    <cellStyle name="Normal 5 6 8 2" xfId="31176" xr:uid="{00000000-0005-0000-0000-0000D4790000}"/>
    <cellStyle name="Normal 5 6 8 3" xfId="31177" xr:uid="{00000000-0005-0000-0000-0000D5790000}"/>
    <cellStyle name="Normal 5 6 9" xfId="31178" xr:uid="{00000000-0005-0000-0000-0000D6790000}"/>
    <cellStyle name="Normal 5 7" xfId="31179" xr:uid="{00000000-0005-0000-0000-0000D7790000}"/>
    <cellStyle name="Normal 5 7 10" xfId="31180" xr:uid="{00000000-0005-0000-0000-0000D8790000}"/>
    <cellStyle name="Normal 5 7 2" xfId="31181" xr:uid="{00000000-0005-0000-0000-0000D9790000}"/>
    <cellStyle name="Normal 5 7 2 2" xfId="31182" xr:uid="{00000000-0005-0000-0000-0000DA790000}"/>
    <cellStyle name="Normal 5 7 2 2 2" xfId="31183" xr:uid="{00000000-0005-0000-0000-0000DB790000}"/>
    <cellStyle name="Normal 5 7 2 2 3" xfId="31184" xr:uid="{00000000-0005-0000-0000-0000DC790000}"/>
    <cellStyle name="Normal 5 7 2 3" xfId="31185" xr:uid="{00000000-0005-0000-0000-0000DD790000}"/>
    <cellStyle name="Normal 5 7 2 4" xfId="31186" xr:uid="{00000000-0005-0000-0000-0000DE790000}"/>
    <cellStyle name="Normal 5 7 3" xfId="31187" xr:uid="{00000000-0005-0000-0000-0000DF790000}"/>
    <cellStyle name="Normal 5 7 3 2" xfId="31188" xr:uid="{00000000-0005-0000-0000-0000E0790000}"/>
    <cellStyle name="Normal 5 7 3 2 2" xfId="31189" xr:uid="{00000000-0005-0000-0000-0000E1790000}"/>
    <cellStyle name="Normal 5 7 3 2 3" xfId="31190" xr:uid="{00000000-0005-0000-0000-0000E2790000}"/>
    <cellStyle name="Normal 5 7 3 3" xfId="31191" xr:uid="{00000000-0005-0000-0000-0000E3790000}"/>
    <cellStyle name="Normal 5 7 3 4" xfId="31192" xr:uid="{00000000-0005-0000-0000-0000E4790000}"/>
    <cellStyle name="Normal 5 7 4" xfId="31193" xr:uid="{00000000-0005-0000-0000-0000E5790000}"/>
    <cellStyle name="Normal 5 7 4 2" xfId="31194" xr:uid="{00000000-0005-0000-0000-0000E6790000}"/>
    <cellStyle name="Normal 5 7 4 2 2" xfId="31195" xr:uid="{00000000-0005-0000-0000-0000E7790000}"/>
    <cellStyle name="Normal 5 7 4 2 3" xfId="31196" xr:uid="{00000000-0005-0000-0000-0000E8790000}"/>
    <cellStyle name="Normal 5 7 4 3" xfId="31197" xr:uid="{00000000-0005-0000-0000-0000E9790000}"/>
    <cellStyle name="Normal 5 7 4 4" xfId="31198" xr:uid="{00000000-0005-0000-0000-0000EA790000}"/>
    <cellStyle name="Normal 5 7 5" xfId="31199" xr:uid="{00000000-0005-0000-0000-0000EB790000}"/>
    <cellStyle name="Normal 5 7 5 2" xfId="31200" xr:uid="{00000000-0005-0000-0000-0000EC790000}"/>
    <cellStyle name="Normal 5 7 5 2 2" xfId="31201" xr:uid="{00000000-0005-0000-0000-0000ED790000}"/>
    <cellStyle name="Normal 5 7 5 2 3" xfId="31202" xr:uid="{00000000-0005-0000-0000-0000EE790000}"/>
    <cellStyle name="Normal 5 7 5 3" xfId="31203" xr:uid="{00000000-0005-0000-0000-0000EF790000}"/>
    <cellStyle name="Normal 5 7 5 4" xfId="31204" xr:uid="{00000000-0005-0000-0000-0000F0790000}"/>
    <cellStyle name="Normal 5 7 6" xfId="31205" xr:uid="{00000000-0005-0000-0000-0000F1790000}"/>
    <cellStyle name="Normal 5 7 6 2" xfId="31206" xr:uid="{00000000-0005-0000-0000-0000F2790000}"/>
    <cellStyle name="Normal 5 7 6 3" xfId="31207" xr:uid="{00000000-0005-0000-0000-0000F3790000}"/>
    <cellStyle name="Normal 5 7 7" xfId="31208" xr:uid="{00000000-0005-0000-0000-0000F4790000}"/>
    <cellStyle name="Normal 5 7 7 2" xfId="31209" xr:uid="{00000000-0005-0000-0000-0000F5790000}"/>
    <cellStyle name="Normal 5 7 7 3" xfId="31210" xr:uid="{00000000-0005-0000-0000-0000F6790000}"/>
    <cellStyle name="Normal 5 7 8" xfId="31211" xr:uid="{00000000-0005-0000-0000-0000F7790000}"/>
    <cellStyle name="Normal 5 7 9" xfId="31212" xr:uid="{00000000-0005-0000-0000-0000F8790000}"/>
    <cellStyle name="Normal 5 8" xfId="31213" xr:uid="{00000000-0005-0000-0000-0000F9790000}"/>
    <cellStyle name="Normal 5 8 2" xfId="31214" xr:uid="{00000000-0005-0000-0000-0000FA790000}"/>
    <cellStyle name="Normal 5 8 2 2" xfId="31215" xr:uid="{00000000-0005-0000-0000-0000FB790000}"/>
    <cellStyle name="Normal 5 8 2 2 2" xfId="31216" xr:uid="{00000000-0005-0000-0000-0000FC790000}"/>
    <cellStyle name="Normal 5 8 2 2 3" xfId="31217" xr:uid="{00000000-0005-0000-0000-0000FD790000}"/>
    <cellStyle name="Normal 5 8 2 3" xfId="31218" xr:uid="{00000000-0005-0000-0000-0000FE790000}"/>
    <cellStyle name="Normal 5 8 2 4" xfId="31219" xr:uid="{00000000-0005-0000-0000-0000FF790000}"/>
    <cellStyle name="Normal 5 8 3" xfId="31220" xr:uid="{00000000-0005-0000-0000-0000007A0000}"/>
    <cellStyle name="Normal 5 8 3 2" xfId="31221" xr:uid="{00000000-0005-0000-0000-0000017A0000}"/>
    <cellStyle name="Normal 5 8 3 2 2" xfId="31222" xr:uid="{00000000-0005-0000-0000-0000027A0000}"/>
    <cellStyle name="Normal 5 8 3 2 3" xfId="31223" xr:uid="{00000000-0005-0000-0000-0000037A0000}"/>
    <cellStyle name="Normal 5 8 3 3" xfId="31224" xr:uid="{00000000-0005-0000-0000-0000047A0000}"/>
    <cellStyle name="Normal 5 8 3 4" xfId="31225" xr:uid="{00000000-0005-0000-0000-0000057A0000}"/>
    <cellStyle name="Normal 5 8 4" xfId="31226" xr:uid="{00000000-0005-0000-0000-0000067A0000}"/>
    <cellStyle name="Normal 5 8 4 2" xfId="31227" xr:uid="{00000000-0005-0000-0000-0000077A0000}"/>
    <cellStyle name="Normal 5 8 4 2 2" xfId="31228" xr:uid="{00000000-0005-0000-0000-0000087A0000}"/>
    <cellStyle name="Normal 5 8 4 2 3" xfId="31229" xr:uid="{00000000-0005-0000-0000-0000097A0000}"/>
    <cellStyle name="Normal 5 8 4 3" xfId="31230" xr:uid="{00000000-0005-0000-0000-00000A7A0000}"/>
    <cellStyle name="Normal 5 8 4 4" xfId="31231" xr:uid="{00000000-0005-0000-0000-00000B7A0000}"/>
    <cellStyle name="Normal 5 8 5" xfId="31232" xr:uid="{00000000-0005-0000-0000-00000C7A0000}"/>
    <cellStyle name="Normal 5 8 5 2" xfId="31233" xr:uid="{00000000-0005-0000-0000-00000D7A0000}"/>
    <cellStyle name="Normal 5 8 5 3" xfId="31234" xr:uid="{00000000-0005-0000-0000-00000E7A0000}"/>
    <cellStyle name="Normal 5 8 6" xfId="31235" xr:uid="{00000000-0005-0000-0000-00000F7A0000}"/>
    <cellStyle name="Normal 5 8 6 2" xfId="31236" xr:uid="{00000000-0005-0000-0000-0000107A0000}"/>
    <cellStyle name="Normal 5 8 6 3" xfId="31237" xr:uid="{00000000-0005-0000-0000-0000117A0000}"/>
    <cellStyle name="Normal 5 8 7" xfId="31238" xr:uid="{00000000-0005-0000-0000-0000127A0000}"/>
    <cellStyle name="Normal 5 8 8" xfId="31239" xr:uid="{00000000-0005-0000-0000-0000137A0000}"/>
    <cellStyle name="Normal 5 8 9" xfId="31240" xr:uid="{00000000-0005-0000-0000-0000147A0000}"/>
    <cellStyle name="Normal 5 9" xfId="31241" xr:uid="{00000000-0005-0000-0000-0000157A0000}"/>
    <cellStyle name="Normal 5 9 2" xfId="31242" xr:uid="{00000000-0005-0000-0000-0000167A0000}"/>
    <cellStyle name="Normal 5 9 2 2" xfId="31243" xr:uid="{00000000-0005-0000-0000-0000177A0000}"/>
    <cellStyle name="Normal 5 9 2 3" xfId="31244" xr:uid="{00000000-0005-0000-0000-0000187A0000}"/>
    <cellStyle name="Normal 5 9 3" xfId="31245" xr:uid="{00000000-0005-0000-0000-0000197A0000}"/>
    <cellStyle name="Normal 5 9 4" xfId="31246" xr:uid="{00000000-0005-0000-0000-00001A7A0000}"/>
    <cellStyle name="Normal 50" xfId="31247" xr:uid="{00000000-0005-0000-0000-00001B7A0000}"/>
    <cellStyle name="Normal 51" xfId="31248" xr:uid="{00000000-0005-0000-0000-00001C7A0000}"/>
    <cellStyle name="Normal 52" xfId="31249" xr:uid="{00000000-0005-0000-0000-00001D7A0000}"/>
    <cellStyle name="Normal 53" xfId="31250" xr:uid="{00000000-0005-0000-0000-00001E7A0000}"/>
    <cellStyle name="Normal 54" xfId="31251" xr:uid="{00000000-0005-0000-0000-00001F7A0000}"/>
    <cellStyle name="Normal 55" xfId="31252" xr:uid="{00000000-0005-0000-0000-0000207A0000}"/>
    <cellStyle name="Normal 56" xfId="31253" xr:uid="{00000000-0005-0000-0000-0000217A0000}"/>
    <cellStyle name="Normal 57" xfId="31254" xr:uid="{00000000-0005-0000-0000-0000227A0000}"/>
    <cellStyle name="Normal 58" xfId="31255" xr:uid="{00000000-0005-0000-0000-0000237A0000}"/>
    <cellStyle name="Normal 59" xfId="31256" xr:uid="{00000000-0005-0000-0000-0000247A0000}"/>
    <cellStyle name="Normal 6" xfId="148" xr:uid="{00000000-0005-0000-0000-0000257A0000}"/>
    <cellStyle name="Normal 6 10" xfId="31257" xr:uid="{00000000-0005-0000-0000-0000267A0000}"/>
    <cellStyle name="Normal 6 10 2" xfId="31258" xr:uid="{00000000-0005-0000-0000-0000277A0000}"/>
    <cellStyle name="Normal 6 10 2 2" xfId="31259" xr:uid="{00000000-0005-0000-0000-0000287A0000}"/>
    <cellStyle name="Normal 6 10 2 3" xfId="31260" xr:uid="{00000000-0005-0000-0000-0000297A0000}"/>
    <cellStyle name="Normal 6 10 3" xfId="31261" xr:uid="{00000000-0005-0000-0000-00002A7A0000}"/>
    <cellStyle name="Normal 6 10 4" xfId="31262" xr:uid="{00000000-0005-0000-0000-00002B7A0000}"/>
    <cellStyle name="Normal 6 11" xfId="31263" xr:uid="{00000000-0005-0000-0000-00002C7A0000}"/>
    <cellStyle name="Normal 6 11 2" xfId="31264" xr:uid="{00000000-0005-0000-0000-00002D7A0000}"/>
    <cellStyle name="Normal 6 11 2 2" xfId="31265" xr:uid="{00000000-0005-0000-0000-00002E7A0000}"/>
    <cellStyle name="Normal 6 11 2 3" xfId="31266" xr:uid="{00000000-0005-0000-0000-00002F7A0000}"/>
    <cellStyle name="Normal 6 11 3" xfId="31267" xr:uid="{00000000-0005-0000-0000-0000307A0000}"/>
    <cellStyle name="Normal 6 11 4" xfId="31268" xr:uid="{00000000-0005-0000-0000-0000317A0000}"/>
    <cellStyle name="Normal 6 12" xfId="31269" xr:uid="{00000000-0005-0000-0000-0000327A0000}"/>
    <cellStyle name="Normal 6 12 2" xfId="31270" xr:uid="{00000000-0005-0000-0000-0000337A0000}"/>
    <cellStyle name="Normal 6 12 3" xfId="31271" xr:uid="{00000000-0005-0000-0000-0000347A0000}"/>
    <cellStyle name="Normal 6 13" xfId="31272" xr:uid="{00000000-0005-0000-0000-0000357A0000}"/>
    <cellStyle name="Normal 6 13 2" xfId="31273" xr:uid="{00000000-0005-0000-0000-0000367A0000}"/>
    <cellStyle name="Normal 6 13 3" xfId="31274" xr:uid="{00000000-0005-0000-0000-0000377A0000}"/>
    <cellStyle name="Normal 6 14" xfId="31275" xr:uid="{00000000-0005-0000-0000-0000387A0000}"/>
    <cellStyle name="Normal 6 15" xfId="31276" xr:uid="{00000000-0005-0000-0000-0000397A0000}"/>
    <cellStyle name="Normal 6 16" xfId="31277" xr:uid="{00000000-0005-0000-0000-00003A7A0000}"/>
    <cellStyle name="Normal 6 17" xfId="31278" xr:uid="{00000000-0005-0000-0000-00003B7A0000}"/>
    <cellStyle name="Normal 6 18" xfId="31279" xr:uid="{00000000-0005-0000-0000-00003C7A0000}"/>
    <cellStyle name="Normal 6 2" xfId="31280" xr:uid="{00000000-0005-0000-0000-00003D7A0000}"/>
    <cellStyle name="Normal 6 2 10" xfId="31281" xr:uid="{00000000-0005-0000-0000-00003E7A0000}"/>
    <cellStyle name="Normal 6 2 10 2" xfId="31282" xr:uid="{00000000-0005-0000-0000-00003F7A0000}"/>
    <cellStyle name="Normal 6 2 10 2 2" xfId="31283" xr:uid="{00000000-0005-0000-0000-0000407A0000}"/>
    <cellStyle name="Normal 6 2 10 2 3" xfId="31284" xr:uid="{00000000-0005-0000-0000-0000417A0000}"/>
    <cellStyle name="Normal 6 2 10 3" xfId="31285" xr:uid="{00000000-0005-0000-0000-0000427A0000}"/>
    <cellStyle name="Normal 6 2 10 4" xfId="31286" xr:uid="{00000000-0005-0000-0000-0000437A0000}"/>
    <cellStyle name="Normal 6 2 11" xfId="31287" xr:uid="{00000000-0005-0000-0000-0000447A0000}"/>
    <cellStyle name="Normal 6 2 11 2" xfId="31288" xr:uid="{00000000-0005-0000-0000-0000457A0000}"/>
    <cellStyle name="Normal 6 2 11 3" xfId="31289" xr:uid="{00000000-0005-0000-0000-0000467A0000}"/>
    <cellStyle name="Normal 6 2 12" xfId="31290" xr:uid="{00000000-0005-0000-0000-0000477A0000}"/>
    <cellStyle name="Normal 6 2 12 2" xfId="31291" xr:uid="{00000000-0005-0000-0000-0000487A0000}"/>
    <cellStyle name="Normal 6 2 12 3" xfId="31292" xr:uid="{00000000-0005-0000-0000-0000497A0000}"/>
    <cellStyle name="Normal 6 2 13" xfId="31293" xr:uid="{00000000-0005-0000-0000-00004A7A0000}"/>
    <cellStyle name="Normal 6 2 14" xfId="31294" xr:uid="{00000000-0005-0000-0000-00004B7A0000}"/>
    <cellStyle name="Normal 6 2 15" xfId="31295" xr:uid="{00000000-0005-0000-0000-00004C7A0000}"/>
    <cellStyle name="Normal 6 2 16" xfId="31296" xr:uid="{00000000-0005-0000-0000-00004D7A0000}"/>
    <cellStyle name="Normal 6 2 17" xfId="31297" xr:uid="{00000000-0005-0000-0000-00004E7A0000}"/>
    <cellStyle name="Normal 6 2 2" xfId="31298" xr:uid="{00000000-0005-0000-0000-00004F7A0000}"/>
    <cellStyle name="Normal 6 2 2 10" xfId="31299" xr:uid="{00000000-0005-0000-0000-0000507A0000}"/>
    <cellStyle name="Normal 6 2 2 10 2" xfId="31300" xr:uid="{00000000-0005-0000-0000-0000517A0000}"/>
    <cellStyle name="Normal 6 2 2 10 3" xfId="31301" xr:uid="{00000000-0005-0000-0000-0000527A0000}"/>
    <cellStyle name="Normal 6 2 2 11" xfId="31302" xr:uid="{00000000-0005-0000-0000-0000537A0000}"/>
    <cellStyle name="Normal 6 2 2 11 2" xfId="31303" xr:uid="{00000000-0005-0000-0000-0000547A0000}"/>
    <cellStyle name="Normal 6 2 2 11 3" xfId="31304" xr:uid="{00000000-0005-0000-0000-0000557A0000}"/>
    <cellStyle name="Normal 6 2 2 12" xfId="31305" xr:uid="{00000000-0005-0000-0000-0000567A0000}"/>
    <cellStyle name="Normal 6 2 2 13" xfId="31306" xr:uid="{00000000-0005-0000-0000-0000577A0000}"/>
    <cellStyle name="Normal 6 2 2 14" xfId="31307" xr:uid="{00000000-0005-0000-0000-0000587A0000}"/>
    <cellStyle name="Normal 6 2 2 2" xfId="31308" xr:uid="{00000000-0005-0000-0000-0000597A0000}"/>
    <cellStyle name="Normal 6 2 2 2 10" xfId="31309" xr:uid="{00000000-0005-0000-0000-00005A7A0000}"/>
    <cellStyle name="Normal 6 2 2 2 10 2" xfId="31310" xr:uid="{00000000-0005-0000-0000-00005B7A0000}"/>
    <cellStyle name="Normal 6 2 2 2 10 3" xfId="31311" xr:uid="{00000000-0005-0000-0000-00005C7A0000}"/>
    <cellStyle name="Normal 6 2 2 2 11" xfId="31312" xr:uid="{00000000-0005-0000-0000-00005D7A0000}"/>
    <cellStyle name="Normal 6 2 2 2 12" xfId="31313" xr:uid="{00000000-0005-0000-0000-00005E7A0000}"/>
    <cellStyle name="Normal 6 2 2 2 13" xfId="31314" xr:uid="{00000000-0005-0000-0000-00005F7A0000}"/>
    <cellStyle name="Normal 6 2 2 2 2" xfId="31315" xr:uid="{00000000-0005-0000-0000-0000607A0000}"/>
    <cellStyle name="Normal 6 2 2 2 2 10" xfId="31316" xr:uid="{00000000-0005-0000-0000-0000617A0000}"/>
    <cellStyle name="Normal 6 2 2 2 2 11" xfId="31317" xr:uid="{00000000-0005-0000-0000-0000627A0000}"/>
    <cellStyle name="Normal 6 2 2 2 2 2" xfId="31318" xr:uid="{00000000-0005-0000-0000-0000637A0000}"/>
    <cellStyle name="Normal 6 2 2 2 2 2 10" xfId="31319" xr:uid="{00000000-0005-0000-0000-0000647A0000}"/>
    <cellStyle name="Normal 6 2 2 2 2 2 2" xfId="31320" xr:uid="{00000000-0005-0000-0000-0000657A0000}"/>
    <cellStyle name="Normal 6 2 2 2 2 2 2 2" xfId="31321" xr:uid="{00000000-0005-0000-0000-0000667A0000}"/>
    <cellStyle name="Normal 6 2 2 2 2 2 2 2 2" xfId="31322" xr:uid="{00000000-0005-0000-0000-0000677A0000}"/>
    <cellStyle name="Normal 6 2 2 2 2 2 2 2 3" xfId="31323" xr:uid="{00000000-0005-0000-0000-0000687A0000}"/>
    <cellStyle name="Normal 6 2 2 2 2 2 2 3" xfId="31324" xr:uid="{00000000-0005-0000-0000-0000697A0000}"/>
    <cellStyle name="Normal 6 2 2 2 2 2 2 4" xfId="31325" xr:uid="{00000000-0005-0000-0000-00006A7A0000}"/>
    <cellStyle name="Normal 6 2 2 2 2 2 3" xfId="31326" xr:uid="{00000000-0005-0000-0000-00006B7A0000}"/>
    <cellStyle name="Normal 6 2 2 2 2 2 3 2" xfId="31327" xr:uid="{00000000-0005-0000-0000-00006C7A0000}"/>
    <cellStyle name="Normal 6 2 2 2 2 2 3 2 2" xfId="31328" xr:uid="{00000000-0005-0000-0000-00006D7A0000}"/>
    <cellStyle name="Normal 6 2 2 2 2 2 3 2 3" xfId="31329" xr:uid="{00000000-0005-0000-0000-00006E7A0000}"/>
    <cellStyle name="Normal 6 2 2 2 2 2 3 3" xfId="31330" xr:uid="{00000000-0005-0000-0000-00006F7A0000}"/>
    <cellStyle name="Normal 6 2 2 2 2 2 3 4" xfId="31331" xr:uid="{00000000-0005-0000-0000-0000707A0000}"/>
    <cellStyle name="Normal 6 2 2 2 2 2 4" xfId="31332" xr:uid="{00000000-0005-0000-0000-0000717A0000}"/>
    <cellStyle name="Normal 6 2 2 2 2 2 4 2" xfId="31333" xr:uid="{00000000-0005-0000-0000-0000727A0000}"/>
    <cellStyle name="Normal 6 2 2 2 2 2 4 2 2" xfId="31334" xr:uid="{00000000-0005-0000-0000-0000737A0000}"/>
    <cellStyle name="Normal 6 2 2 2 2 2 4 2 3" xfId="31335" xr:uid="{00000000-0005-0000-0000-0000747A0000}"/>
    <cellStyle name="Normal 6 2 2 2 2 2 4 3" xfId="31336" xr:uid="{00000000-0005-0000-0000-0000757A0000}"/>
    <cellStyle name="Normal 6 2 2 2 2 2 4 4" xfId="31337" xr:uid="{00000000-0005-0000-0000-0000767A0000}"/>
    <cellStyle name="Normal 6 2 2 2 2 2 5" xfId="31338" xr:uid="{00000000-0005-0000-0000-0000777A0000}"/>
    <cellStyle name="Normal 6 2 2 2 2 2 5 2" xfId="31339" xr:uid="{00000000-0005-0000-0000-0000787A0000}"/>
    <cellStyle name="Normal 6 2 2 2 2 2 5 2 2" xfId="31340" xr:uid="{00000000-0005-0000-0000-0000797A0000}"/>
    <cellStyle name="Normal 6 2 2 2 2 2 5 2 3" xfId="31341" xr:uid="{00000000-0005-0000-0000-00007A7A0000}"/>
    <cellStyle name="Normal 6 2 2 2 2 2 5 3" xfId="31342" xr:uid="{00000000-0005-0000-0000-00007B7A0000}"/>
    <cellStyle name="Normal 6 2 2 2 2 2 5 4" xfId="31343" xr:uid="{00000000-0005-0000-0000-00007C7A0000}"/>
    <cellStyle name="Normal 6 2 2 2 2 2 6" xfId="31344" xr:uid="{00000000-0005-0000-0000-00007D7A0000}"/>
    <cellStyle name="Normal 6 2 2 2 2 2 6 2" xfId="31345" xr:uid="{00000000-0005-0000-0000-00007E7A0000}"/>
    <cellStyle name="Normal 6 2 2 2 2 2 6 3" xfId="31346" xr:uid="{00000000-0005-0000-0000-00007F7A0000}"/>
    <cellStyle name="Normal 6 2 2 2 2 2 7" xfId="31347" xr:uid="{00000000-0005-0000-0000-0000807A0000}"/>
    <cellStyle name="Normal 6 2 2 2 2 2 7 2" xfId="31348" xr:uid="{00000000-0005-0000-0000-0000817A0000}"/>
    <cellStyle name="Normal 6 2 2 2 2 2 7 3" xfId="31349" xr:uid="{00000000-0005-0000-0000-0000827A0000}"/>
    <cellStyle name="Normal 6 2 2 2 2 2 8" xfId="31350" xr:uid="{00000000-0005-0000-0000-0000837A0000}"/>
    <cellStyle name="Normal 6 2 2 2 2 2 9" xfId="31351" xr:uid="{00000000-0005-0000-0000-0000847A0000}"/>
    <cellStyle name="Normal 6 2 2 2 2 3" xfId="31352" xr:uid="{00000000-0005-0000-0000-0000857A0000}"/>
    <cellStyle name="Normal 6 2 2 2 2 3 2" xfId="31353" xr:uid="{00000000-0005-0000-0000-0000867A0000}"/>
    <cellStyle name="Normal 6 2 2 2 2 3 2 2" xfId="31354" xr:uid="{00000000-0005-0000-0000-0000877A0000}"/>
    <cellStyle name="Normal 6 2 2 2 2 3 2 2 2" xfId="31355" xr:uid="{00000000-0005-0000-0000-0000887A0000}"/>
    <cellStyle name="Normal 6 2 2 2 2 3 2 2 3" xfId="31356" xr:uid="{00000000-0005-0000-0000-0000897A0000}"/>
    <cellStyle name="Normal 6 2 2 2 2 3 2 3" xfId="31357" xr:uid="{00000000-0005-0000-0000-00008A7A0000}"/>
    <cellStyle name="Normal 6 2 2 2 2 3 2 4" xfId="31358" xr:uid="{00000000-0005-0000-0000-00008B7A0000}"/>
    <cellStyle name="Normal 6 2 2 2 2 3 3" xfId="31359" xr:uid="{00000000-0005-0000-0000-00008C7A0000}"/>
    <cellStyle name="Normal 6 2 2 2 2 3 3 2" xfId="31360" xr:uid="{00000000-0005-0000-0000-00008D7A0000}"/>
    <cellStyle name="Normal 6 2 2 2 2 3 3 2 2" xfId="31361" xr:uid="{00000000-0005-0000-0000-00008E7A0000}"/>
    <cellStyle name="Normal 6 2 2 2 2 3 3 2 3" xfId="31362" xr:uid="{00000000-0005-0000-0000-00008F7A0000}"/>
    <cellStyle name="Normal 6 2 2 2 2 3 3 3" xfId="31363" xr:uid="{00000000-0005-0000-0000-0000907A0000}"/>
    <cellStyle name="Normal 6 2 2 2 2 3 3 4" xfId="31364" xr:uid="{00000000-0005-0000-0000-0000917A0000}"/>
    <cellStyle name="Normal 6 2 2 2 2 3 4" xfId="31365" xr:uid="{00000000-0005-0000-0000-0000927A0000}"/>
    <cellStyle name="Normal 6 2 2 2 2 3 4 2" xfId="31366" xr:uid="{00000000-0005-0000-0000-0000937A0000}"/>
    <cellStyle name="Normal 6 2 2 2 2 3 4 2 2" xfId="31367" xr:uid="{00000000-0005-0000-0000-0000947A0000}"/>
    <cellStyle name="Normal 6 2 2 2 2 3 4 2 3" xfId="31368" xr:uid="{00000000-0005-0000-0000-0000957A0000}"/>
    <cellStyle name="Normal 6 2 2 2 2 3 4 3" xfId="31369" xr:uid="{00000000-0005-0000-0000-0000967A0000}"/>
    <cellStyle name="Normal 6 2 2 2 2 3 4 4" xfId="31370" xr:uid="{00000000-0005-0000-0000-0000977A0000}"/>
    <cellStyle name="Normal 6 2 2 2 2 3 5" xfId="31371" xr:uid="{00000000-0005-0000-0000-0000987A0000}"/>
    <cellStyle name="Normal 6 2 2 2 2 3 5 2" xfId="31372" xr:uid="{00000000-0005-0000-0000-0000997A0000}"/>
    <cellStyle name="Normal 6 2 2 2 2 3 5 3" xfId="31373" xr:uid="{00000000-0005-0000-0000-00009A7A0000}"/>
    <cellStyle name="Normal 6 2 2 2 2 3 6" xfId="31374" xr:uid="{00000000-0005-0000-0000-00009B7A0000}"/>
    <cellStyle name="Normal 6 2 2 2 2 3 6 2" xfId="31375" xr:uid="{00000000-0005-0000-0000-00009C7A0000}"/>
    <cellStyle name="Normal 6 2 2 2 2 3 6 3" xfId="31376" xr:uid="{00000000-0005-0000-0000-00009D7A0000}"/>
    <cellStyle name="Normal 6 2 2 2 2 3 7" xfId="31377" xr:uid="{00000000-0005-0000-0000-00009E7A0000}"/>
    <cellStyle name="Normal 6 2 2 2 2 3 8" xfId="31378" xr:uid="{00000000-0005-0000-0000-00009F7A0000}"/>
    <cellStyle name="Normal 6 2 2 2 2 3 9" xfId="31379" xr:uid="{00000000-0005-0000-0000-0000A07A0000}"/>
    <cellStyle name="Normal 6 2 2 2 2 4" xfId="31380" xr:uid="{00000000-0005-0000-0000-0000A17A0000}"/>
    <cellStyle name="Normal 6 2 2 2 2 4 2" xfId="31381" xr:uid="{00000000-0005-0000-0000-0000A27A0000}"/>
    <cellStyle name="Normal 6 2 2 2 2 4 2 2" xfId="31382" xr:uid="{00000000-0005-0000-0000-0000A37A0000}"/>
    <cellStyle name="Normal 6 2 2 2 2 4 2 3" xfId="31383" xr:uid="{00000000-0005-0000-0000-0000A47A0000}"/>
    <cellStyle name="Normal 6 2 2 2 2 4 3" xfId="31384" xr:uid="{00000000-0005-0000-0000-0000A57A0000}"/>
    <cellStyle name="Normal 6 2 2 2 2 4 4" xfId="31385" xr:uid="{00000000-0005-0000-0000-0000A67A0000}"/>
    <cellStyle name="Normal 6 2 2 2 2 5" xfId="31386" xr:uid="{00000000-0005-0000-0000-0000A77A0000}"/>
    <cellStyle name="Normal 6 2 2 2 2 5 2" xfId="31387" xr:uid="{00000000-0005-0000-0000-0000A87A0000}"/>
    <cellStyle name="Normal 6 2 2 2 2 5 2 2" xfId="31388" xr:uid="{00000000-0005-0000-0000-0000A97A0000}"/>
    <cellStyle name="Normal 6 2 2 2 2 5 2 3" xfId="31389" xr:uid="{00000000-0005-0000-0000-0000AA7A0000}"/>
    <cellStyle name="Normal 6 2 2 2 2 5 3" xfId="31390" xr:uid="{00000000-0005-0000-0000-0000AB7A0000}"/>
    <cellStyle name="Normal 6 2 2 2 2 5 4" xfId="31391" xr:uid="{00000000-0005-0000-0000-0000AC7A0000}"/>
    <cellStyle name="Normal 6 2 2 2 2 6" xfId="31392" xr:uid="{00000000-0005-0000-0000-0000AD7A0000}"/>
    <cellStyle name="Normal 6 2 2 2 2 6 2" xfId="31393" xr:uid="{00000000-0005-0000-0000-0000AE7A0000}"/>
    <cellStyle name="Normal 6 2 2 2 2 6 2 2" xfId="31394" xr:uid="{00000000-0005-0000-0000-0000AF7A0000}"/>
    <cellStyle name="Normal 6 2 2 2 2 6 2 3" xfId="31395" xr:uid="{00000000-0005-0000-0000-0000B07A0000}"/>
    <cellStyle name="Normal 6 2 2 2 2 6 3" xfId="31396" xr:uid="{00000000-0005-0000-0000-0000B17A0000}"/>
    <cellStyle name="Normal 6 2 2 2 2 6 4" xfId="31397" xr:uid="{00000000-0005-0000-0000-0000B27A0000}"/>
    <cellStyle name="Normal 6 2 2 2 2 7" xfId="31398" xr:uid="{00000000-0005-0000-0000-0000B37A0000}"/>
    <cellStyle name="Normal 6 2 2 2 2 7 2" xfId="31399" xr:uid="{00000000-0005-0000-0000-0000B47A0000}"/>
    <cellStyle name="Normal 6 2 2 2 2 7 3" xfId="31400" xr:uid="{00000000-0005-0000-0000-0000B57A0000}"/>
    <cellStyle name="Normal 6 2 2 2 2 8" xfId="31401" xr:uid="{00000000-0005-0000-0000-0000B67A0000}"/>
    <cellStyle name="Normal 6 2 2 2 2 8 2" xfId="31402" xr:uid="{00000000-0005-0000-0000-0000B77A0000}"/>
    <cellStyle name="Normal 6 2 2 2 2 8 3" xfId="31403" xr:uid="{00000000-0005-0000-0000-0000B87A0000}"/>
    <cellStyle name="Normal 6 2 2 2 2 9" xfId="31404" xr:uid="{00000000-0005-0000-0000-0000B97A0000}"/>
    <cellStyle name="Normal 6 2 2 2 3" xfId="31405" xr:uid="{00000000-0005-0000-0000-0000BA7A0000}"/>
    <cellStyle name="Normal 6 2 2 2 3 10" xfId="31406" xr:uid="{00000000-0005-0000-0000-0000BB7A0000}"/>
    <cellStyle name="Normal 6 2 2 2 3 11" xfId="31407" xr:uid="{00000000-0005-0000-0000-0000BC7A0000}"/>
    <cellStyle name="Normal 6 2 2 2 3 2" xfId="31408" xr:uid="{00000000-0005-0000-0000-0000BD7A0000}"/>
    <cellStyle name="Normal 6 2 2 2 3 2 10" xfId="31409" xr:uid="{00000000-0005-0000-0000-0000BE7A0000}"/>
    <cellStyle name="Normal 6 2 2 2 3 2 2" xfId="31410" xr:uid="{00000000-0005-0000-0000-0000BF7A0000}"/>
    <cellStyle name="Normal 6 2 2 2 3 2 2 2" xfId="31411" xr:uid="{00000000-0005-0000-0000-0000C07A0000}"/>
    <cellStyle name="Normal 6 2 2 2 3 2 2 2 2" xfId="31412" xr:uid="{00000000-0005-0000-0000-0000C17A0000}"/>
    <cellStyle name="Normal 6 2 2 2 3 2 2 2 3" xfId="31413" xr:uid="{00000000-0005-0000-0000-0000C27A0000}"/>
    <cellStyle name="Normal 6 2 2 2 3 2 2 3" xfId="31414" xr:uid="{00000000-0005-0000-0000-0000C37A0000}"/>
    <cellStyle name="Normal 6 2 2 2 3 2 2 4" xfId="31415" xr:uid="{00000000-0005-0000-0000-0000C47A0000}"/>
    <cellStyle name="Normal 6 2 2 2 3 2 3" xfId="31416" xr:uid="{00000000-0005-0000-0000-0000C57A0000}"/>
    <cellStyle name="Normal 6 2 2 2 3 2 3 2" xfId="31417" xr:uid="{00000000-0005-0000-0000-0000C67A0000}"/>
    <cellStyle name="Normal 6 2 2 2 3 2 3 2 2" xfId="31418" xr:uid="{00000000-0005-0000-0000-0000C77A0000}"/>
    <cellStyle name="Normal 6 2 2 2 3 2 3 2 3" xfId="31419" xr:uid="{00000000-0005-0000-0000-0000C87A0000}"/>
    <cellStyle name="Normal 6 2 2 2 3 2 3 3" xfId="31420" xr:uid="{00000000-0005-0000-0000-0000C97A0000}"/>
    <cellStyle name="Normal 6 2 2 2 3 2 3 4" xfId="31421" xr:uid="{00000000-0005-0000-0000-0000CA7A0000}"/>
    <cellStyle name="Normal 6 2 2 2 3 2 4" xfId="31422" xr:uid="{00000000-0005-0000-0000-0000CB7A0000}"/>
    <cellStyle name="Normal 6 2 2 2 3 2 4 2" xfId="31423" xr:uid="{00000000-0005-0000-0000-0000CC7A0000}"/>
    <cellStyle name="Normal 6 2 2 2 3 2 4 2 2" xfId="31424" xr:uid="{00000000-0005-0000-0000-0000CD7A0000}"/>
    <cellStyle name="Normal 6 2 2 2 3 2 4 2 3" xfId="31425" xr:uid="{00000000-0005-0000-0000-0000CE7A0000}"/>
    <cellStyle name="Normal 6 2 2 2 3 2 4 3" xfId="31426" xr:uid="{00000000-0005-0000-0000-0000CF7A0000}"/>
    <cellStyle name="Normal 6 2 2 2 3 2 4 4" xfId="31427" xr:uid="{00000000-0005-0000-0000-0000D07A0000}"/>
    <cellStyle name="Normal 6 2 2 2 3 2 5" xfId="31428" xr:uid="{00000000-0005-0000-0000-0000D17A0000}"/>
    <cellStyle name="Normal 6 2 2 2 3 2 5 2" xfId="31429" xr:uid="{00000000-0005-0000-0000-0000D27A0000}"/>
    <cellStyle name="Normal 6 2 2 2 3 2 5 2 2" xfId="31430" xr:uid="{00000000-0005-0000-0000-0000D37A0000}"/>
    <cellStyle name="Normal 6 2 2 2 3 2 5 2 3" xfId="31431" xr:uid="{00000000-0005-0000-0000-0000D47A0000}"/>
    <cellStyle name="Normal 6 2 2 2 3 2 5 3" xfId="31432" xr:uid="{00000000-0005-0000-0000-0000D57A0000}"/>
    <cellStyle name="Normal 6 2 2 2 3 2 5 4" xfId="31433" xr:uid="{00000000-0005-0000-0000-0000D67A0000}"/>
    <cellStyle name="Normal 6 2 2 2 3 2 6" xfId="31434" xr:uid="{00000000-0005-0000-0000-0000D77A0000}"/>
    <cellStyle name="Normal 6 2 2 2 3 2 6 2" xfId="31435" xr:uid="{00000000-0005-0000-0000-0000D87A0000}"/>
    <cellStyle name="Normal 6 2 2 2 3 2 6 3" xfId="31436" xr:uid="{00000000-0005-0000-0000-0000D97A0000}"/>
    <cellStyle name="Normal 6 2 2 2 3 2 7" xfId="31437" xr:uid="{00000000-0005-0000-0000-0000DA7A0000}"/>
    <cellStyle name="Normal 6 2 2 2 3 2 7 2" xfId="31438" xr:uid="{00000000-0005-0000-0000-0000DB7A0000}"/>
    <cellStyle name="Normal 6 2 2 2 3 2 7 3" xfId="31439" xr:uid="{00000000-0005-0000-0000-0000DC7A0000}"/>
    <cellStyle name="Normal 6 2 2 2 3 2 8" xfId="31440" xr:uid="{00000000-0005-0000-0000-0000DD7A0000}"/>
    <cellStyle name="Normal 6 2 2 2 3 2 9" xfId="31441" xr:uid="{00000000-0005-0000-0000-0000DE7A0000}"/>
    <cellStyle name="Normal 6 2 2 2 3 3" xfId="31442" xr:uid="{00000000-0005-0000-0000-0000DF7A0000}"/>
    <cellStyle name="Normal 6 2 2 2 3 3 2" xfId="31443" xr:uid="{00000000-0005-0000-0000-0000E07A0000}"/>
    <cellStyle name="Normal 6 2 2 2 3 3 2 2" xfId="31444" xr:uid="{00000000-0005-0000-0000-0000E17A0000}"/>
    <cellStyle name="Normal 6 2 2 2 3 3 2 2 2" xfId="31445" xr:uid="{00000000-0005-0000-0000-0000E27A0000}"/>
    <cellStyle name="Normal 6 2 2 2 3 3 2 2 3" xfId="31446" xr:uid="{00000000-0005-0000-0000-0000E37A0000}"/>
    <cellStyle name="Normal 6 2 2 2 3 3 2 3" xfId="31447" xr:uid="{00000000-0005-0000-0000-0000E47A0000}"/>
    <cellStyle name="Normal 6 2 2 2 3 3 2 4" xfId="31448" xr:uid="{00000000-0005-0000-0000-0000E57A0000}"/>
    <cellStyle name="Normal 6 2 2 2 3 3 3" xfId="31449" xr:uid="{00000000-0005-0000-0000-0000E67A0000}"/>
    <cellStyle name="Normal 6 2 2 2 3 3 3 2" xfId="31450" xr:uid="{00000000-0005-0000-0000-0000E77A0000}"/>
    <cellStyle name="Normal 6 2 2 2 3 3 3 2 2" xfId="31451" xr:uid="{00000000-0005-0000-0000-0000E87A0000}"/>
    <cellStyle name="Normal 6 2 2 2 3 3 3 2 3" xfId="31452" xr:uid="{00000000-0005-0000-0000-0000E97A0000}"/>
    <cellStyle name="Normal 6 2 2 2 3 3 3 3" xfId="31453" xr:uid="{00000000-0005-0000-0000-0000EA7A0000}"/>
    <cellStyle name="Normal 6 2 2 2 3 3 3 4" xfId="31454" xr:uid="{00000000-0005-0000-0000-0000EB7A0000}"/>
    <cellStyle name="Normal 6 2 2 2 3 3 4" xfId="31455" xr:uid="{00000000-0005-0000-0000-0000EC7A0000}"/>
    <cellStyle name="Normal 6 2 2 2 3 3 4 2" xfId="31456" xr:uid="{00000000-0005-0000-0000-0000ED7A0000}"/>
    <cellStyle name="Normal 6 2 2 2 3 3 4 2 2" xfId="31457" xr:uid="{00000000-0005-0000-0000-0000EE7A0000}"/>
    <cellStyle name="Normal 6 2 2 2 3 3 4 2 3" xfId="31458" xr:uid="{00000000-0005-0000-0000-0000EF7A0000}"/>
    <cellStyle name="Normal 6 2 2 2 3 3 4 3" xfId="31459" xr:uid="{00000000-0005-0000-0000-0000F07A0000}"/>
    <cellStyle name="Normal 6 2 2 2 3 3 4 4" xfId="31460" xr:uid="{00000000-0005-0000-0000-0000F17A0000}"/>
    <cellStyle name="Normal 6 2 2 2 3 3 5" xfId="31461" xr:uid="{00000000-0005-0000-0000-0000F27A0000}"/>
    <cellStyle name="Normal 6 2 2 2 3 3 5 2" xfId="31462" xr:uid="{00000000-0005-0000-0000-0000F37A0000}"/>
    <cellStyle name="Normal 6 2 2 2 3 3 5 3" xfId="31463" xr:uid="{00000000-0005-0000-0000-0000F47A0000}"/>
    <cellStyle name="Normal 6 2 2 2 3 3 6" xfId="31464" xr:uid="{00000000-0005-0000-0000-0000F57A0000}"/>
    <cellStyle name="Normal 6 2 2 2 3 3 6 2" xfId="31465" xr:uid="{00000000-0005-0000-0000-0000F67A0000}"/>
    <cellStyle name="Normal 6 2 2 2 3 3 6 3" xfId="31466" xr:uid="{00000000-0005-0000-0000-0000F77A0000}"/>
    <cellStyle name="Normal 6 2 2 2 3 3 7" xfId="31467" xr:uid="{00000000-0005-0000-0000-0000F87A0000}"/>
    <cellStyle name="Normal 6 2 2 2 3 3 8" xfId="31468" xr:uid="{00000000-0005-0000-0000-0000F97A0000}"/>
    <cellStyle name="Normal 6 2 2 2 3 3 9" xfId="31469" xr:uid="{00000000-0005-0000-0000-0000FA7A0000}"/>
    <cellStyle name="Normal 6 2 2 2 3 4" xfId="31470" xr:uid="{00000000-0005-0000-0000-0000FB7A0000}"/>
    <cellStyle name="Normal 6 2 2 2 3 4 2" xfId="31471" xr:uid="{00000000-0005-0000-0000-0000FC7A0000}"/>
    <cellStyle name="Normal 6 2 2 2 3 4 2 2" xfId="31472" xr:uid="{00000000-0005-0000-0000-0000FD7A0000}"/>
    <cellStyle name="Normal 6 2 2 2 3 4 2 3" xfId="31473" xr:uid="{00000000-0005-0000-0000-0000FE7A0000}"/>
    <cellStyle name="Normal 6 2 2 2 3 4 3" xfId="31474" xr:uid="{00000000-0005-0000-0000-0000FF7A0000}"/>
    <cellStyle name="Normal 6 2 2 2 3 4 4" xfId="31475" xr:uid="{00000000-0005-0000-0000-0000007B0000}"/>
    <cellStyle name="Normal 6 2 2 2 3 5" xfId="31476" xr:uid="{00000000-0005-0000-0000-0000017B0000}"/>
    <cellStyle name="Normal 6 2 2 2 3 5 2" xfId="31477" xr:uid="{00000000-0005-0000-0000-0000027B0000}"/>
    <cellStyle name="Normal 6 2 2 2 3 5 2 2" xfId="31478" xr:uid="{00000000-0005-0000-0000-0000037B0000}"/>
    <cellStyle name="Normal 6 2 2 2 3 5 2 3" xfId="31479" xr:uid="{00000000-0005-0000-0000-0000047B0000}"/>
    <cellStyle name="Normal 6 2 2 2 3 5 3" xfId="31480" xr:uid="{00000000-0005-0000-0000-0000057B0000}"/>
    <cellStyle name="Normal 6 2 2 2 3 5 4" xfId="31481" xr:uid="{00000000-0005-0000-0000-0000067B0000}"/>
    <cellStyle name="Normal 6 2 2 2 3 6" xfId="31482" xr:uid="{00000000-0005-0000-0000-0000077B0000}"/>
    <cellStyle name="Normal 6 2 2 2 3 6 2" xfId="31483" xr:uid="{00000000-0005-0000-0000-0000087B0000}"/>
    <cellStyle name="Normal 6 2 2 2 3 6 2 2" xfId="31484" xr:uid="{00000000-0005-0000-0000-0000097B0000}"/>
    <cellStyle name="Normal 6 2 2 2 3 6 2 3" xfId="31485" xr:uid="{00000000-0005-0000-0000-00000A7B0000}"/>
    <cellStyle name="Normal 6 2 2 2 3 6 3" xfId="31486" xr:uid="{00000000-0005-0000-0000-00000B7B0000}"/>
    <cellStyle name="Normal 6 2 2 2 3 6 4" xfId="31487" xr:uid="{00000000-0005-0000-0000-00000C7B0000}"/>
    <cellStyle name="Normal 6 2 2 2 3 7" xfId="31488" xr:uid="{00000000-0005-0000-0000-00000D7B0000}"/>
    <cellStyle name="Normal 6 2 2 2 3 7 2" xfId="31489" xr:uid="{00000000-0005-0000-0000-00000E7B0000}"/>
    <cellStyle name="Normal 6 2 2 2 3 7 3" xfId="31490" xr:uid="{00000000-0005-0000-0000-00000F7B0000}"/>
    <cellStyle name="Normal 6 2 2 2 3 8" xfId="31491" xr:uid="{00000000-0005-0000-0000-0000107B0000}"/>
    <cellStyle name="Normal 6 2 2 2 3 8 2" xfId="31492" xr:uid="{00000000-0005-0000-0000-0000117B0000}"/>
    <cellStyle name="Normal 6 2 2 2 3 8 3" xfId="31493" xr:uid="{00000000-0005-0000-0000-0000127B0000}"/>
    <cellStyle name="Normal 6 2 2 2 3 9" xfId="31494" xr:uid="{00000000-0005-0000-0000-0000137B0000}"/>
    <cellStyle name="Normal 6 2 2 2 4" xfId="31495" xr:uid="{00000000-0005-0000-0000-0000147B0000}"/>
    <cellStyle name="Normal 6 2 2 2 4 10" xfId="31496" xr:uid="{00000000-0005-0000-0000-0000157B0000}"/>
    <cellStyle name="Normal 6 2 2 2 4 2" xfId="31497" xr:uid="{00000000-0005-0000-0000-0000167B0000}"/>
    <cellStyle name="Normal 6 2 2 2 4 2 2" xfId="31498" xr:uid="{00000000-0005-0000-0000-0000177B0000}"/>
    <cellStyle name="Normal 6 2 2 2 4 2 2 2" xfId="31499" xr:uid="{00000000-0005-0000-0000-0000187B0000}"/>
    <cellStyle name="Normal 6 2 2 2 4 2 2 3" xfId="31500" xr:uid="{00000000-0005-0000-0000-0000197B0000}"/>
    <cellStyle name="Normal 6 2 2 2 4 2 3" xfId="31501" xr:uid="{00000000-0005-0000-0000-00001A7B0000}"/>
    <cellStyle name="Normal 6 2 2 2 4 2 4" xfId="31502" xr:uid="{00000000-0005-0000-0000-00001B7B0000}"/>
    <cellStyle name="Normal 6 2 2 2 4 3" xfId="31503" xr:uid="{00000000-0005-0000-0000-00001C7B0000}"/>
    <cellStyle name="Normal 6 2 2 2 4 3 2" xfId="31504" xr:uid="{00000000-0005-0000-0000-00001D7B0000}"/>
    <cellStyle name="Normal 6 2 2 2 4 3 2 2" xfId="31505" xr:uid="{00000000-0005-0000-0000-00001E7B0000}"/>
    <cellStyle name="Normal 6 2 2 2 4 3 2 3" xfId="31506" xr:uid="{00000000-0005-0000-0000-00001F7B0000}"/>
    <cellStyle name="Normal 6 2 2 2 4 3 3" xfId="31507" xr:uid="{00000000-0005-0000-0000-0000207B0000}"/>
    <cellStyle name="Normal 6 2 2 2 4 3 4" xfId="31508" xr:uid="{00000000-0005-0000-0000-0000217B0000}"/>
    <cellStyle name="Normal 6 2 2 2 4 4" xfId="31509" xr:uid="{00000000-0005-0000-0000-0000227B0000}"/>
    <cellStyle name="Normal 6 2 2 2 4 4 2" xfId="31510" xr:uid="{00000000-0005-0000-0000-0000237B0000}"/>
    <cellStyle name="Normal 6 2 2 2 4 4 2 2" xfId="31511" xr:uid="{00000000-0005-0000-0000-0000247B0000}"/>
    <cellStyle name="Normal 6 2 2 2 4 4 2 3" xfId="31512" xr:uid="{00000000-0005-0000-0000-0000257B0000}"/>
    <cellStyle name="Normal 6 2 2 2 4 4 3" xfId="31513" xr:uid="{00000000-0005-0000-0000-0000267B0000}"/>
    <cellStyle name="Normal 6 2 2 2 4 4 4" xfId="31514" xr:uid="{00000000-0005-0000-0000-0000277B0000}"/>
    <cellStyle name="Normal 6 2 2 2 4 5" xfId="31515" xr:uid="{00000000-0005-0000-0000-0000287B0000}"/>
    <cellStyle name="Normal 6 2 2 2 4 5 2" xfId="31516" xr:uid="{00000000-0005-0000-0000-0000297B0000}"/>
    <cellStyle name="Normal 6 2 2 2 4 5 2 2" xfId="31517" xr:uid="{00000000-0005-0000-0000-00002A7B0000}"/>
    <cellStyle name="Normal 6 2 2 2 4 5 2 3" xfId="31518" xr:uid="{00000000-0005-0000-0000-00002B7B0000}"/>
    <cellStyle name="Normal 6 2 2 2 4 5 3" xfId="31519" xr:uid="{00000000-0005-0000-0000-00002C7B0000}"/>
    <cellStyle name="Normal 6 2 2 2 4 5 4" xfId="31520" xr:uid="{00000000-0005-0000-0000-00002D7B0000}"/>
    <cellStyle name="Normal 6 2 2 2 4 6" xfId="31521" xr:uid="{00000000-0005-0000-0000-00002E7B0000}"/>
    <cellStyle name="Normal 6 2 2 2 4 6 2" xfId="31522" xr:uid="{00000000-0005-0000-0000-00002F7B0000}"/>
    <cellStyle name="Normal 6 2 2 2 4 6 3" xfId="31523" xr:uid="{00000000-0005-0000-0000-0000307B0000}"/>
    <cellStyle name="Normal 6 2 2 2 4 7" xfId="31524" xr:uid="{00000000-0005-0000-0000-0000317B0000}"/>
    <cellStyle name="Normal 6 2 2 2 4 7 2" xfId="31525" xr:uid="{00000000-0005-0000-0000-0000327B0000}"/>
    <cellStyle name="Normal 6 2 2 2 4 7 3" xfId="31526" xr:uid="{00000000-0005-0000-0000-0000337B0000}"/>
    <cellStyle name="Normal 6 2 2 2 4 8" xfId="31527" xr:uid="{00000000-0005-0000-0000-0000347B0000}"/>
    <cellStyle name="Normal 6 2 2 2 4 9" xfId="31528" xr:uid="{00000000-0005-0000-0000-0000357B0000}"/>
    <cellStyle name="Normal 6 2 2 2 5" xfId="31529" xr:uid="{00000000-0005-0000-0000-0000367B0000}"/>
    <cellStyle name="Normal 6 2 2 2 5 2" xfId="31530" xr:uid="{00000000-0005-0000-0000-0000377B0000}"/>
    <cellStyle name="Normal 6 2 2 2 5 2 2" xfId="31531" xr:uid="{00000000-0005-0000-0000-0000387B0000}"/>
    <cellStyle name="Normal 6 2 2 2 5 2 2 2" xfId="31532" xr:uid="{00000000-0005-0000-0000-0000397B0000}"/>
    <cellStyle name="Normal 6 2 2 2 5 2 2 3" xfId="31533" xr:uid="{00000000-0005-0000-0000-00003A7B0000}"/>
    <cellStyle name="Normal 6 2 2 2 5 2 3" xfId="31534" xr:uid="{00000000-0005-0000-0000-00003B7B0000}"/>
    <cellStyle name="Normal 6 2 2 2 5 2 4" xfId="31535" xr:uid="{00000000-0005-0000-0000-00003C7B0000}"/>
    <cellStyle name="Normal 6 2 2 2 5 3" xfId="31536" xr:uid="{00000000-0005-0000-0000-00003D7B0000}"/>
    <cellStyle name="Normal 6 2 2 2 5 3 2" xfId="31537" xr:uid="{00000000-0005-0000-0000-00003E7B0000}"/>
    <cellStyle name="Normal 6 2 2 2 5 3 2 2" xfId="31538" xr:uid="{00000000-0005-0000-0000-00003F7B0000}"/>
    <cellStyle name="Normal 6 2 2 2 5 3 2 3" xfId="31539" xr:uid="{00000000-0005-0000-0000-0000407B0000}"/>
    <cellStyle name="Normal 6 2 2 2 5 3 3" xfId="31540" xr:uid="{00000000-0005-0000-0000-0000417B0000}"/>
    <cellStyle name="Normal 6 2 2 2 5 3 4" xfId="31541" xr:uid="{00000000-0005-0000-0000-0000427B0000}"/>
    <cellStyle name="Normal 6 2 2 2 5 4" xfId="31542" xr:uid="{00000000-0005-0000-0000-0000437B0000}"/>
    <cellStyle name="Normal 6 2 2 2 5 4 2" xfId="31543" xr:uid="{00000000-0005-0000-0000-0000447B0000}"/>
    <cellStyle name="Normal 6 2 2 2 5 4 2 2" xfId="31544" xr:uid="{00000000-0005-0000-0000-0000457B0000}"/>
    <cellStyle name="Normal 6 2 2 2 5 4 2 3" xfId="31545" xr:uid="{00000000-0005-0000-0000-0000467B0000}"/>
    <cellStyle name="Normal 6 2 2 2 5 4 3" xfId="31546" xr:uid="{00000000-0005-0000-0000-0000477B0000}"/>
    <cellStyle name="Normal 6 2 2 2 5 4 4" xfId="31547" xr:uid="{00000000-0005-0000-0000-0000487B0000}"/>
    <cellStyle name="Normal 6 2 2 2 5 5" xfId="31548" xr:uid="{00000000-0005-0000-0000-0000497B0000}"/>
    <cellStyle name="Normal 6 2 2 2 5 5 2" xfId="31549" xr:uid="{00000000-0005-0000-0000-00004A7B0000}"/>
    <cellStyle name="Normal 6 2 2 2 5 5 3" xfId="31550" xr:uid="{00000000-0005-0000-0000-00004B7B0000}"/>
    <cellStyle name="Normal 6 2 2 2 5 6" xfId="31551" xr:uid="{00000000-0005-0000-0000-00004C7B0000}"/>
    <cellStyle name="Normal 6 2 2 2 5 6 2" xfId="31552" xr:uid="{00000000-0005-0000-0000-00004D7B0000}"/>
    <cellStyle name="Normal 6 2 2 2 5 6 3" xfId="31553" xr:uid="{00000000-0005-0000-0000-00004E7B0000}"/>
    <cellStyle name="Normal 6 2 2 2 5 7" xfId="31554" xr:uid="{00000000-0005-0000-0000-00004F7B0000}"/>
    <cellStyle name="Normal 6 2 2 2 5 8" xfId="31555" xr:uid="{00000000-0005-0000-0000-0000507B0000}"/>
    <cellStyle name="Normal 6 2 2 2 5 9" xfId="31556" xr:uid="{00000000-0005-0000-0000-0000517B0000}"/>
    <cellStyle name="Normal 6 2 2 2 6" xfId="31557" xr:uid="{00000000-0005-0000-0000-0000527B0000}"/>
    <cellStyle name="Normal 6 2 2 2 6 2" xfId="31558" xr:uid="{00000000-0005-0000-0000-0000537B0000}"/>
    <cellStyle name="Normal 6 2 2 2 6 2 2" xfId="31559" xr:uid="{00000000-0005-0000-0000-0000547B0000}"/>
    <cellStyle name="Normal 6 2 2 2 6 2 3" xfId="31560" xr:uid="{00000000-0005-0000-0000-0000557B0000}"/>
    <cellStyle name="Normal 6 2 2 2 6 3" xfId="31561" xr:uid="{00000000-0005-0000-0000-0000567B0000}"/>
    <cellStyle name="Normal 6 2 2 2 6 4" xfId="31562" xr:uid="{00000000-0005-0000-0000-0000577B0000}"/>
    <cellStyle name="Normal 6 2 2 2 7" xfId="31563" xr:uid="{00000000-0005-0000-0000-0000587B0000}"/>
    <cellStyle name="Normal 6 2 2 2 7 2" xfId="31564" xr:uid="{00000000-0005-0000-0000-0000597B0000}"/>
    <cellStyle name="Normal 6 2 2 2 7 2 2" xfId="31565" xr:uid="{00000000-0005-0000-0000-00005A7B0000}"/>
    <cellStyle name="Normal 6 2 2 2 7 2 3" xfId="31566" xr:uid="{00000000-0005-0000-0000-00005B7B0000}"/>
    <cellStyle name="Normal 6 2 2 2 7 3" xfId="31567" xr:uid="{00000000-0005-0000-0000-00005C7B0000}"/>
    <cellStyle name="Normal 6 2 2 2 7 4" xfId="31568" xr:uid="{00000000-0005-0000-0000-00005D7B0000}"/>
    <cellStyle name="Normal 6 2 2 2 8" xfId="31569" xr:uid="{00000000-0005-0000-0000-00005E7B0000}"/>
    <cellStyle name="Normal 6 2 2 2 8 2" xfId="31570" xr:uid="{00000000-0005-0000-0000-00005F7B0000}"/>
    <cellStyle name="Normal 6 2 2 2 8 2 2" xfId="31571" xr:uid="{00000000-0005-0000-0000-0000607B0000}"/>
    <cellStyle name="Normal 6 2 2 2 8 2 3" xfId="31572" xr:uid="{00000000-0005-0000-0000-0000617B0000}"/>
    <cellStyle name="Normal 6 2 2 2 8 3" xfId="31573" xr:uid="{00000000-0005-0000-0000-0000627B0000}"/>
    <cellStyle name="Normal 6 2 2 2 8 4" xfId="31574" xr:uid="{00000000-0005-0000-0000-0000637B0000}"/>
    <cellStyle name="Normal 6 2 2 2 9" xfId="31575" xr:uid="{00000000-0005-0000-0000-0000647B0000}"/>
    <cellStyle name="Normal 6 2 2 2 9 2" xfId="31576" xr:uid="{00000000-0005-0000-0000-0000657B0000}"/>
    <cellStyle name="Normal 6 2 2 2 9 3" xfId="31577" xr:uid="{00000000-0005-0000-0000-0000667B0000}"/>
    <cellStyle name="Normal 6 2 2 3" xfId="31578" xr:uid="{00000000-0005-0000-0000-0000677B0000}"/>
    <cellStyle name="Normal 6 2 2 3 10" xfId="31579" xr:uid="{00000000-0005-0000-0000-0000687B0000}"/>
    <cellStyle name="Normal 6 2 2 3 11" xfId="31580" xr:uid="{00000000-0005-0000-0000-0000697B0000}"/>
    <cellStyle name="Normal 6 2 2 3 2" xfId="31581" xr:uid="{00000000-0005-0000-0000-00006A7B0000}"/>
    <cellStyle name="Normal 6 2 2 3 2 10" xfId="31582" xr:uid="{00000000-0005-0000-0000-00006B7B0000}"/>
    <cellStyle name="Normal 6 2 2 3 2 2" xfId="31583" xr:uid="{00000000-0005-0000-0000-00006C7B0000}"/>
    <cellStyle name="Normal 6 2 2 3 2 2 2" xfId="31584" xr:uid="{00000000-0005-0000-0000-00006D7B0000}"/>
    <cellStyle name="Normal 6 2 2 3 2 2 2 2" xfId="31585" xr:uid="{00000000-0005-0000-0000-00006E7B0000}"/>
    <cellStyle name="Normal 6 2 2 3 2 2 2 3" xfId="31586" xr:uid="{00000000-0005-0000-0000-00006F7B0000}"/>
    <cellStyle name="Normal 6 2 2 3 2 2 3" xfId="31587" xr:uid="{00000000-0005-0000-0000-0000707B0000}"/>
    <cellStyle name="Normal 6 2 2 3 2 2 4" xfId="31588" xr:uid="{00000000-0005-0000-0000-0000717B0000}"/>
    <cellStyle name="Normal 6 2 2 3 2 3" xfId="31589" xr:uid="{00000000-0005-0000-0000-0000727B0000}"/>
    <cellStyle name="Normal 6 2 2 3 2 3 2" xfId="31590" xr:uid="{00000000-0005-0000-0000-0000737B0000}"/>
    <cellStyle name="Normal 6 2 2 3 2 3 2 2" xfId="31591" xr:uid="{00000000-0005-0000-0000-0000747B0000}"/>
    <cellStyle name="Normal 6 2 2 3 2 3 2 3" xfId="31592" xr:uid="{00000000-0005-0000-0000-0000757B0000}"/>
    <cellStyle name="Normal 6 2 2 3 2 3 3" xfId="31593" xr:uid="{00000000-0005-0000-0000-0000767B0000}"/>
    <cellStyle name="Normal 6 2 2 3 2 3 4" xfId="31594" xr:uid="{00000000-0005-0000-0000-0000777B0000}"/>
    <cellStyle name="Normal 6 2 2 3 2 4" xfId="31595" xr:uid="{00000000-0005-0000-0000-0000787B0000}"/>
    <cellStyle name="Normal 6 2 2 3 2 4 2" xfId="31596" xr:uid="{00000000-0005-0000-0000-0000797B0000}"/>
    <cellStyle name="Normal 6 2 2 3 2 4 2 2" xfId="31597" xr:uid="{00000000-0005-0000-0000-00007A7B0000}"/>
    <cellStyle name="Normal 6 2 2 3 2 4 2 3" xfId="31598" xr:uid="{00000000-0005-0000-0000-00007B7B0000}"/>
    <cellStyle name="Normal 6 2 2 3 2 4 3" xfId="31599" xr:uid="{00000000-0005-0000-0000-00007C7B0000}"/>
    <cellStyle name="Normal 6 2 2 3 2 4 4" xfId="31600" xr:uid="{00000000-0005-0000-0000-00007D7B0000}"/>
    <cellStyle name="Normal 6 2 2 3 2 5" xfId="31601" xr:uid="{00000000-0005-0000-0000-00007E7B0000}"/>
    <cellStyle name="Normal 6 2 2 3 2 5 2" xfId="31602" xr:uid="{00000000-0005-0000-0000-00007F7B0000}"/>
    <cellStyle name="Normal 6 2 2 3 2 5 2 2" xfId="31603" xr:uid="{00000000-0005-0000-0000-0000807B0000}"/>
    <cellStyle name="Normal 6 2 2 3 2 5 2 3" xfId="31604" xr:uid="{00000000-0005-0000-0000-0000817B0000}"/>
    <cellStyle name="Normal 6 2 2 3 2 5 3" xfId="31605" xr:uid="{00000000-0005-0000-0000-0000827B0000}"/>
    <cellStyle name="Normal 6 2 2 3 2 5 4" xfId="31606" xr:uid="{00000000-0005-0000-0000-0000837B0000}"/>
    <cellStyle name="Normal 6 2 2 3 2 6" xfId="31607" xr:uid="{00000000-0005-0000-0000-0000847B0000}"/>
    <cellStyle name="Normal 6 2 2 3 2 6 2" xfId="31608" xr:uid="{00000000-0005-0000-0000-0000857B0000}"/>
    <cellStyle name="Normal 6 2 2 3 2 6 3" xfId="31609" xr:uid="{00000000-0005-0000-0000-0000867B0000}"/>
    <cellStyle name="Normal 6 2 2 3 2 7" xfId="31610" xr:uid="{00000000-0005-0000-0000-0000877B0000}"/>
    <cellStyle name="Normal 6 2 2 3 2 7 2" xfId="31611" xr:uid="{00000000-0005-0000-0000-0000887B0000}"/>
    <cellStyle name="Normal 6 2 2 3 2 7 3" xfId="31612" xr:uid="{00000000-0005-0000-0000-0000897B0000}"/>
    <cellStyle name="Normal 6 2 2 3 2 8" xfId="31613" xr:uid="{00000000-0005-0000-0000-00008A7B0000}"/>
    <cellStyle name="Normal 6 2 2 3 2 9" xfId="31614" xr:uid="{00000000-0005-0000-0000-00008B7B0000}"/>
    <cellStyle name="Normal 6 2 2 3 3" xfId="31615" xr:uid="{00000000-0005-0000-0000-00008C7B0000}"/>
    <cellStyle name="Normal 6 2 2 3 3 2" xfId="31616" xr:uid="{00000000-0005-0000-0000-00008D7B0000}"/>
    <cellStyle name="Normal 6 2 2 3 3 2 2" xfId="31617" xr:uid="{00000000-0005-0000-0000-00008E7B0000}"/>
    <cellStyle name="Normal 6 2 2 3 3 2 2 2" xfId="31618" xr:uid="{00000000-0005-0000-0000-00008F7B0000}"/>
    <cellStyle name="Normal 6 2 2 3 3 2 2 3" xfId="31619" xr:uid="{00000000-0005-0000-0000-0000907B0000}"/>
    <cellStyle name="Normal 6 2 2 3 3 2 3" xfId="31620" xr:uid="{00000000-0005-0000-0000-0000917B0000}"/>
    <cellStyle name="Normal 6 2 2 3 3 2 4" xfId="31621" xr:uid="{00000000-0005-0000-0000-0000927B0000}"/>
    <cellStyle name="Normal 6 2 2 3 3 3" xfId="31622" xr:uid="{00000000-0005-0000-0000-0000937B0000}"/>
    <cellStyle name="Normal 6 2 2 3 3 3 2" xfId="31623" xr:uid="{00000000-0005-0000-0000-0000947B0000}"/>
    <cellStyle name="Normal 6 2 2 3 3 3 2 2" xfId="31624" xr:uid="{00000000-0005-0000-0000-0000957B0000}"/>
    <cellStyle name="Normal 6 2 2 3 3 3 2 3" xfId="31625" xr:uid="{00000000-0005-0000-0000-0000967B0000}"/>
    <cellStyle name="Normal 6 2 2 3 3 3 3" xfId="31626" xr:uid="{00000000-0005-0000-0000-0000977B0000}"/>
    <cellStyle name="Normal 6 2 2 3 3 3 4" xfId="31627" xr:uid="{00000000-0005-0000-0000-0000987B0000}"/>
    <cellStyle name="Normal 6 2 2 3 3 4" xfId="31628" xr:uid="{00000000-0005-0000-0000-0000997B0000}"/>
    <cellStyle name="Normal 6 2 2 3 3 4 2" xfId="31629" xr:uid="{00000000-0005-0000-0000-00009A7B0000}"/>
    <cellStyle name="Normal 6 2 2 3 3 4 2 2" xfId="31630" xr:uid="{00000000-0005-0000-0000-00009B7B0000}"/>
    <cellStyle name="Normal 6 2 2 3 3 4 2 3" xfId="31631" xr:uid="{00000000-0005-0000-0000-00009C7B0000}"/>
    <cellStyle name="Normal 6 2 2 3 3 4 3" xfId="31632" xr:uid="{00000000-0005-0000-0000-00009D7B0000}"/>
    <cellStyle name="Normal 6 2 2 3 3 4 4" xfId="31633" xr:uid="{00000000-0005-0000-0000-00009E7B0000}"/>
    <cellStyle name="Normal 6 2 2 3 3 5" xfId="31634" xr:uid="{00000000-0005-0000-0000-00009F7B0000}"/>
    <cellStyle name="Normal 6 2 2 3 3 5 2" xfId="31635" xr:uid="{00000000-0005-0000-0000-0000A07B0000}"/>
    <cellStyle name="Normal 6 2 2 3 3 5 3" xfId="31636" xr:uid="{00000000-0005-0000-0000-0000A17B0000}"/>
    <cellStyle name="Normal 6 2 2 3 3 6" xfId="31637" xr:uid="{00000000-0005-0000-0000-0000A27B0000}"/>
    <cellStyle name="Normal 6 2 2 3 3 6 2" xfId="31638" xr:uid="{00000000-0005-0000-0000-0000A37B0000}"/>
    <cellStyle name="Normal 6 2 2 3 3 6 3" xfId="31639" xr:uid="{00000000-0005-0000-0000-0000A47B0000}"/>
    <cellStyle name="Normal 6 2 2 3 3 7" xfId="31640" xr:uid="{00000000-0005-0000-0000-0000A57B0000}"/>
    <cellStyle name="Normal 6 2 2 3 3 8" xfId="31641" xr:uid="{00000000-0005-0000-0000-0000A67B0000}"/>
    <cellStyle name="Normal 6 2 2 3 3 9" xfId="31642" xr:uid="{00000000-0005-0000-0000-0000A77B0000}"/>
    <cellStyle name="Normal 6 2 2 3 4" xfId="31643" xr:uid="{00000000-0005-0000-0000-0000A87B0000}"/>
    <cellStyle name="Normal 6 2 2 3 4 2" xfId="31644" xr:uid="{00000000-0005-0000-0000-0000A97B0000}"/>
    <cellStyle name="Normal 6 2 2 3 4 2 2" xfId="31645" xr:uid="{00000000-0005-0000-0000-0000AA7B0000}"/>
    <cellStyle name="Normal 6 2 2 3 4 2 3" xfId="31646" xr:uid="{00000000-0005-0000-0000-0000AB7B0000}"/>
    <cellStyle name="Normal 6 2 2 3 4 3" xfId="31647" xr:uid="{00000000-0005-0000-0000-0000AC7B0000}"/>
    <cellStyle name="Normal 6 2 2 3 4 4" xfId="31648" xr:uid="{00000000-0005-0000-0000-0000AD7B0000}"/>
    <cellStyle name="Normal 6 2 2 3 5" xfId="31649" xr:uid="{00000000-0005-0000-0000-0000AE7B0000}"/>
    <cellStyle name="Normal 6 2 2 3 5 2" xfId="31650" xr:uid="{00000000-0005-0000-0000-0000AF7B0000}"/>
    <cellStyle name="Normal 6 2 2 3 5 2 2" xfId="31651" xr:uid="{00000000-0005-0000-0000-0000B07B0000}"/>
    <cellStyle name="Normal 6 2 2 3 5 2 3" xfId="31652" xr:uid="{00000000-0005-0000-0000-0000B17B0000}"/>
    <cellStyle name="Normal 6 2 2 3 5 3" xfId="31653" xr:uid="{00000000-0005-0000-0000-0000B27B0000}"/>
    <cellStyle name="Normal 6 2 2 3 5 4" xfId="31654" xr:uid="{00000000-0005-0000-0000-0000B37B0000}"/>
    <cellStyle name="Normal 6 2 2 3 6" xfId="31655" xr:uid="{00000000-0005-0000-0000-0000B47B0000}"/>
    <cellStyle name="Normal 6 2 2 3 6 2" xfId="31656" xr:uid="{00000000-0005-0000-0000-0000B57B0000}"/>
    <cellStyle name="Normal 6 2 2 3 6 2 2" xfId="31657" xr:uid="{00000000-0005-0000-0000-0000B67B0000}"/>
    <cellStyle name="Normal 6 2 2 3 6 2 3" xfId="31658" xr:uid="{00000000-0005-0000-0000-0000B77B0000}"/>
    <cellStyle name="Normal 6 2 2 3 6 3" xfId="31659" xr:uid="{00000000-0005-0000-0000-0000B87B0000}"/>
    <cellStyle name="Normal 6 2 2 3 6 4" xfId="31660" xr:uid="{00000000-0005-0000-0000-0000B97B0000}"/>
    <cellStyle name="Normal 6 2 2 3 7" xfId="31661" xr:uid="{00000000-0005-0000-0000-0000BA7B0000}"/>
    <cellStyle name="Normal 6 2 2 3 7 2" xfId="31662" xr:uid="{00000000-0005-0000-0000-0000BB7B0000}"/>
    <cellStyle name="Normal 6 2 2 3 7 3" xfId="31663" xr:uid="{00000000-0005-0000-0000-0000BC7B0000}"/>
    <cellStyle name="Normal 6 2 2 3 8" xfId="31664" xr:uid="{00000000-0005-0000-0000-0000BD7B0000}"/>
    <cellStyle name="Normal 6 2 2 3 8 2" xfId="31665" xr:uid="{00000000-0005-0000-0000-0000BE7B0000}"/>
    <cellStyle name="Normal 6 2 2 3 8 3" xfId="31666" xr:uid="{00000000-0005-0000-0000-0000BF7B0000}"/>
    <cellStyle name="Normal 6 2 2 3 9" xfId="31667" xr:uid="{00000000-0005-0000-0000-0000C07B0000}"/>
    <cellStyle name="Normal 6 2 2 4" xfId="31668" xr:uid="{00000000-0005-0000-0000-0000C17B0000}"/>
    <cellStyle name="Normal 6 2 2 4 10" xfId="31669" xr:uid="{00000000-0005-0000-0000-0000C27B0000}"/>
    <cellStyle name="Normal 6 2 2 4 11" xfId="31670" xr:uid="{00000000-0005-0000-0000-0000C37B0000}"/>
    <cellStyle name="Normal 6 2 2 4 2" xfId="31671" xr:uid="{00000000-0005-0000-0000-0000C47B0000}"/>
    <cellStyle name="Normal 6 2 2 4 2 10" xfId="31672" xr:uid="{00000000-0005-0000-0000-0000C57B0000}"/>
    <cellStyle name="Normal 6 2 2 4 2 2" xfId="31673" xr:uid="{00000000-0005-0000-0000-0000C67B0000}"/>
    <cellStyle name="Normal 6 2 2 4 2 2 2" xfId="31674" xr:uid="{00000000-0005-0000-0000-0000C77B0000}"/>
    <cellStyle name="Normal 6 2 2 4 2 2 2 2" xfId="31675" xr:uid="{00000000-0005-0000-0000-0000C87B0000}"/>
    <cellStyle name="Normal 6 2 2 4 2 2 2 3" xfId="31676" xr:uid="{00000000-0005-0000-0000-0000C97B0000}"/>
    <cellStyle name="Normal 6 2 2 4 2 2 3" xfId="31677" xr:uid="{00000000-0005-0000-0000-0000CA7B0000}"/>
    <cellStyle name="Normal 6 2 2 4 2 2 4" xfId="31678" xr:uid="{00000000-0005-0000-0000-0000CB7B0000}"/>
    <cellStyle name="Normal 6 2 2 4 2 3" xfId="31679" xr:uid="{00000000-0005-0000-0000-0000CC7B0000}"/>
    <cellStyle name="Normal 6 2 2 4 2 3 2" xfId="31680" xr:uid="{00000000-0005-0000-0000-0000CD7B0000}"/>
    <cellStyle name="Normal 6 2 2 4 2 3 2 2" xfId="31681" xr:uid="{00000000-0005-0000-0000-0000CE7B0000}"/>
    <cellStyle name="Normal 6 2 2 4 2 3 2 3" xfId="31682" xr:uid="{00000000-0005-0000-0000-0000CF7B0000}"/>
    <cellStyle name="Normal 6 2 2 4 2 3 3" xfId="31683" xr:uid="{00000000-0005-0000-0000-0000D07B0000}"/>
    <cellStyle name="Normal 6 2 2 4 2 3 4" xfId="31684" xr:uid="{00000000-0005-0000-0000-0000D17B0000}"/>
    <cellStyle name="Normal 6 2 2 4 2 4" xfId="31685" xr:uid="{00000000-0005-0000-0000-0000D27B0000}"/>
    <cellStyle name="Normal 6 2 2 4 2 4 2" xfId="31686" xr:uid="{00000000-0005-0000-0000-0000D37B0000}"/>
    <cellStyle name="Normal 6 2 2 4 2 4 2 2" xfId="31687" xr:uid="{00000000-0005-0000-0000-0000D47B0000}"/>
    <cellStyle name="Normal 6 2 2 4 2 4 2 3" xfId="31688" xr:uid="{00000000-0005-0000-0000-0000D57B0000}"/>
    <cellStyle name="Normal 6 2 2 4 2 4 3" xfId="31689" xr:uid="{00000000-0005-0000-0000-0000D67B0000}"/>
    <cellStyle name="Normal 6 2 2 4 2 4 4" xfId="31690" xr:uid="{00000000-0005-0000-0000-0000D77B0000}"/>
    <cellStyle name="Normal 6 2 2 4 2 5" xfId="31691" xr:uid="{00000000-0005-0000-0000-0000D87B0000}"/>
    <cellStyle name="Normal 6 2 2 4 2 5 2" xfId="31692" xr:uid="{00000000-0005-0000-0000-0000D97B0000}"/>
    <cellStyle name="Normal 6 2 2 4 2 5 2 2" xfId="31693" xr:uid="{00000000-0005-0000-0000-0000DA7B0000}"/>
    <cellStyle name="Normal 6 2 2 4 2 5 2 3" xfId="31694" xr:uid="{00000000-0005-0000-0000-0000DB7B0000}"/>
    <cellStyle name="Normal 6 2 2 4 2 5 3" xfId="31695" xr:uid="{00000000-0005-0000-0000-0000DC7B0000}"/>
    <cellStyle name="Normal 6 2 2 4 2 5 4" xfId="31696" xr:uid="{00000000-0005-0000-0000-0000DD7B0000}"/>
    <cellStyle name="Normal 6 2 2 4 2 6" xfId="31697" xr:uid="{00000000-0005-0000-0000-0000DE7B0000}"/>
    <cellStyle name="Normal 6 2 2 4 2 6 2" xfId="31698" xr:uid="{00000000-0005-0000-0000-0000DF7B0000}"/>
    <cellStyle name="Normal 6 2 2 4 2 6 3" xfId="31699" xr:uid="{00000000-0005-0000-0000-0000E07B0000}"/>
    <cellStyle name="Normal 6 2 2 4 2 7" xfId="31700" xr:uid="{00000000-0005-0000-0000-0000E17B0000}"/>
    <cellStyle name="Normal 6 2 2 4 2 7 2" xfId="31701" xr:uid="{00000000-0005-0000-0000-0000E27B0000}"/>
    <cellStyle name="Normal 6 2 2 4 2 7 3" xfId="31702" xr:uid="{00000000-0005-0000-0000-0000E37B0000}"/>
    <cellStyle name="Normal 6 2 2 4 2 8" xfId="31703" xr:uid="{00000000-0005-0000-0000-0000E47B0000}"/>
    <cellStyle name="Normal 6 2 2 4 2 9" xfId="31704" xr:uid="{00000000-0005-0000-0000-0000E57B0000}"/>
    <cellStyle name="Normal 6 2 2 4 3" xfId="31705" xr:uid="{00000000-0005-0000-0000-0000E67B0000}"/>
    <cellStyle name="Normal 6 2 2 4 3 2" xfId="31706" xr:uid="{00000000-0005-0000-0000-0000E77B0000}"/>
    <cellStyle name="Normal 6 2 2 4 3 2 2" xfId="31707" xr:uid="{00000000-0005-0000-0000-0000E87B0000}"/>
    <cellStyle name="Normal 6 2 2 4 3 2 2 2" xfId="31708" xr:uid="{00000000-0005-0000-0000-0000E97B0000}"/>
    <cellStyle name="Normal 6 2 2 4 3 2 2 3" xfId="31709" xr:uid="{00000000-0005-0000-0000-0000EA7B0000}"/>
    <cellStyle name="Normal 6 2 2 4 3 2 3" xfId="31710" xr:uid="{00000000-0005-0000-0000-0000EB7B0000}"/>
    <cellStyle name="Normal 6 2 2 4 3 2 4" xfId="31711" xr:uid="{00000000-0005-0000-0000-0000EC7B0000}"/>
    <cellStyle name="Normal 6 2 2 4 3 3" xfId="31712" xr:uid="{00000000-0005-0000-0000-0000ED7B0000}"/>
    <cellStyle name="Normal 6 2 2 4 3 3 2" xfId="31713" xr:uid="{00000000-0005-0000-0000-0000EE7B0000}"/>
    <cellStyle name="Normal 6 2 2 4 3 3 2 2" xfId="31714" xr:uid="{00000000-0005-0000-0000-0000EF7B0000}"/>
    <cellStyle name="Normal 6 2 2 4 3 3 2 3" xfId="31715" xr:uid="{00000000-0005-0000-0000-0000F07B0000}"/>
    <cellStyle name="Normal 6 2 2 4 3 3 3" xfId="31716" xr:uid="{00000000-0005-0000-0000-0000F17B0000}"/>
    <cellStyle name="Normal 6 2 2 4 3 3 4" xfId="31717" xr:uid="{00000000-0005-0000-0000-0000F27B0000}"/>
    <cellStyle name="Normal 6 2 2 4 3 4" xfId="31718" xr:uid="{00000000-0005-0000-0000-0000F37B0000}"/>
    <cellStyle name="Normal 6 2 2 4 3 4 2" xfId="31719" xr:uid="{00000000-0005-0000-0000-0000F47B0000}"/>
    <cellStyle name="Normal 6 2 2 4 3 4 2 2" xfId="31720" xr:uid="{00000000-0005-0000-0000-0000F57B0000}"/>
    <cellStyle name="Normal 6 2 2 4 3 4 2 3" xfId="31721" xr:uid="{00000000-0005-0000-0000-0000F67B0000}"/>
    <cellStyle name="Normal 6 2 2 4 3 4 3" xfId="31722" xr:uid="{00000000-0005-0000-0000-0000F77B0000}"/>
    <cellStyle name="Normal 6 2 2 4 3 4 4" xfId="31723" xr:uid="{00000000-0005-0000-0000-0000F87B0000}"/>
    <cellStyle name="Normal 6 2 2 4 3 5" xfId="31724" xr:uid="{00000000-0005-0000-0000-0000F97B0000}"/>
    <cellStyle name="Normal 6 2 2 4 3 5 2" xfId="31725" xr:uid="{00000000-0005-0000-0000-0000FA7B0000}"/>
    <cellStyle name="Normal 6 2 2 4 3 5 3" xfId="31726" xr:uid="{00000000-0005-0000-0000-0000FB7B0000}"/>
    <cellStyle name="Normal 6 2 2 4 3 6" xfId="31727" xr:uid="{00000000-0005-0000-0000-0000FC7B0000}"/>
    <cellStyle name="Normal 6 2 2 4 3 6 2" xfId="31728" xr:uid="{00000000-0005-0000-0000-0000FD7B0000}"/>
    <cellStyle name="Normal 6 2 2 4 3 6 3" xfId="31729" xr:uid="{00000000-0005-0000-0000-0000FE7B0000}"/>
    <cellStyle name="Normal 6 2 2 4 3 7" xfId="31730" xr:uid="{00000000-0005-0000-0000-0000FF7B0000}"/>
    <cellStyle name="Normal 6 2 2 4 3 8" xfId="31731" xr:uid="{00000000-0005-0000-0000-0000007C0000}"/>
    <cellStyle name="Normal 6 2 2 4 3 9" xfId="31732" xr:uid="{00000000-0005-0000-0000-0000017C0000}"/>
    <cellStyle name="Normal 6 2 2 4 4" xfId="31733" xr:uid="{00000000-0005-0000-0000-0000027C0000}"/>
    <cellStyle name="Normal 6 2 2 4 4 2" xfId="31734" xr:uid="{00000000-0005-0000-0000-0000037C0000}"/>
    <cellStyle name="Normal 6 2 2 4 4 2 2" xfId="31735" xr:uid="{00000000-0005-0000-0000-0000047C0000}"/>
    <cellStyle name="Normal 6 2 2 4 4 2 3" xfId="31736" xr:uid="{00000000-0005-0000-0000-0000057C0000}"/>
    <cellStyle name="Normal 6 2 2 4 4 3" xfId="31737" xr:uid="{00000000-0005-0000-0000-0000067C0000}"/>
    <cellStyle name="Normal 6 2 2 4 4 4" xfId="31738" xr:uid="{00000000-0005-0000-0000-0000077C0000}"/>
    <cellStyle name="Normal 6 2 2 4 5" xfId="31739" xr:uid="{00000000-0005-0000-0000-0000087C0000}"/>
    <cellStyle name="Normal 6 2 2 4 5 2" xfId="31740" xr:uid="{00000000-0005-0000-0000-0000097C0000}"/>
    <cellStyle name="Normal 6 2 2 4 5 2 2" xfId="31741" xr:uid="{00000000-0005-0000-0000-00000A7C0000}"/>
    <cellStyle name="Normal 6 2 2 4 5 2 3" xfId="31742" xr:uid="{00000000-0005-0000-0000-00000B7C0000}"/>
    <cellStyle name="Normal 6 2 2 4 5 3" xfId="31743" xr:uid="{00000000-0005-0000-0000-00000C7C0000}"/>
    <cellStyle name="Normal 6 2 2 4 5 4" xfId="31744" xr:uid="{00000000-0005-0000-0000-00000D7C0000}"/>
    <cellStyle name="Normal 6 2 2 4 6" xfId="31745" xr:uid="{00000000-0005-0000-0000-00000E7C0000}"/>
    <cellStyle name="Normal 6 2 2 4 6 2" xfId="31746" xr:uid="{00000000-0005-0000-0000-00000F7C0000}"/>
    <cellStyle name="Normal 6 2 2 4 6 2 2" xfId="31747" xr:uid="{00000000-0005-0000-0000-0000107C0000}"/>
    <cellStyle name="Normal 6 2 2 4 6 2 3" xfId="31748" xr:uid="{00000000-0005-0000-0000-0000117C0000}"/>
    <cellStyle name="Normal 6 2 2 4 6 3" xfId="31749" xr:uid="{00000000-0005-0000-0000-0000127C0000}"/>
    <cellStyle name="Normal 6 2 2 4 6 4" xfId="31750" xr:uid="{00000000-0005-0000-0000-0000137C0000}"/>
    <cellStyle name="Normal 6 2 2 4 7" xfId="31751" xr:uid="{00000000-0005-0000-0000-0000147C0000}"/>
    <cellStyle name="Normal 6 2 2 4 7 2" xfId="31752" xr:uid="{00000000-0005-0000-0000-0000157C0000}"/>
    <cellStyle name="Normal 6 2 2 4 7 3" xfId="31753" xr:uid="{00000000-0005-0000-0000-0000167C0000}"/>
    <cellStyle name="Normal 6 2 2 4 8" xfId="31754" xr:uid="{00000000-0005-0000-0000-0000177C0000}"/>
    <cellStyle name="Normal 6 2 2 4 8 2" xfId="31755" xr:uid="{00000000-0005-0000-0000-0000187C0000}"/>
    <cellStyle name="Normal 6 2 2 4 8 3" xfId="31756" xr:uid="{00000000-0005-0000-0000-0000197C0000}"/>
    <cellStyle name="Normal 6 2 2 4 9" xfId="31757" xr:uid="{00000000-0005-0000-0000-00001A7C0000}"/>
    <cellStyle name="Normal 6 2 2 5" xfId="31758" xr:uid="{00000000-0005-0000-0000-00001B7C0000}"/>
    <cellStyle name="Normal 6 2 2 5 10" xfId="31759" xr:uid="{00000000-0005-0000-0000-00001C7C0000}"/>
    <cellStyle name="Normal 6 2 2 5 2" xfId="31760" xr:uid="{00000000-0005-0000-0000-00001D7C0000}"/>
    <cellStyle name="Normal 6 2 2 5 2 2" xfId="31761" xr:uid="{00000000-0005-0000-0000-00001E7C0000}"/>
    <cellStyle name="Normal 6 2 2 5 2 2 2" xfId="31762" xr:uid="{00000000-0005-0000-0000-00001F7C0000}"/>
    <cellStyle name="Normal 6 2 2 5 2 2 3" xfId="31763" xr:uid="{00000000-0005-0000-0000-0000207C0000}"/>
    <cellStyle name="Normal 6 2 2 5 2 3" xfId="31764" xr:uid="{00000000-0005-0000-0000-0000217C0000}"/>
    <cellStyle name="Normal 6 2 2 5 2 4" xfId="31765" xr:uid="{00000000-0005-0000-0000-0000227C0000}"/>
    <cellStyle name="Normal 6 2 2 5 3" xfId="31766" xr:uid="{00000000-0005-0000-0000-0000237C0000}"/>
    <cellStyle name="Normal 6 2 2 5 3 2" xfId="31767" xr:uid="{00000000-0005-0000-0000-0000247C0000}"/>
    <cellStyle name="Normal 6 2 2 5 3 2 2" xfId="31768" xr:uid="{00000000-0005-0000-0000-0000257C0000}"/>
    <cellStyle name="Normal 6 2 2 5 3 2 3" xfId="31769" xr:uid="{00000000-0005-0000-0000-0000267C0000}"/>
    <cellStyle name="Normal 6 2 2 5 3 3" xfId="31770" xr:uid="{00000000-0005-0000-0000-0000277C0000}"/>
    <cellStyle name="Normal 6 2 2 5 3 4" xfId="31771" xr:uid="{00000000-0005-0000-0000-0000287C0000}"/>
    <cellStyle name="Normal 6 2 2 5 4" xfId="31772" xr:uid="{00000000-0005-0000-0000-0000297C0000}"/>
    <cellStyle name="Normal 6 2 2 5 4 2" xfId="31773" xr:uid="{00000000-0005-0000-0000-00002A7C0000}"/>
    <cellStyle name="Normal 6 2 2 5 4 2 2" xfId="31774" xr:uid="{00000000-0005-0000-0000-00002B7C0000}"/>
    <cellStyle name="Normal 6 2 2 5 4 2 3" xfId="31775" xr:uid="{00000000-0005-0000-0000-00002C7C0000}"/>
    <cellStyle name="Normal 6 2 2 5 4 3" xfId="31776" xr:uid="{00000000-0005-0000-0000-00002D7C0000}"/>
    <cellStyle name="Normal 6 2 2 5 4 4" xfId="31777" xr:uid="{00000000-0005-0000-0000-00002E7C0000}"/>
    <cellStyle name="Normal 6 2 2 5 5" xfId="31778" xr:uid="{00000000-0005-0000-0000-00002F7C0000}"/>
    <cellStyle name="Normal 6 2 2 5 5 2" xfId="31779" xr:uid="{00000000-0005-0000-0000-0000307C0000}"/>
    <cellStyle name="Normal 6 2 2 5 5 2 2" xfId="31780" xr:uid="{00000000-0005-0000-0000-0000317C0000}"/>
    <cellStyle name="Normal 6 2 2 5 5 2 3" xfId="31781" xr:uid="{00000000-0005-0000-0000-0000327C0000}"/>
    <cellStyle name="Normal 6 2 2 5 5 3" xfId="31782" xr:uid="{00000000-0005-0000-0000-0000337C0000}"/>
    <cellStyle name="Normal 6 2 2 5 5 4" xfId="31783" xr:uid="{00000000-0005-0000-0000-0000347C0000}"/>
    <cellStyle name="Normal 6 2 2 5 6" xfId="31784" xr:uid="{00000000-0005-0000-0000-0000357C0000}"/>
    <cellStyle name="Normal 6 2 2 5 6 2" xfId="31785" xr:uid="{00000000-0005-0000-0000-0000367C0000}"/>
    <cellStyle name="Normal 6 2 2 5 6 3" xfId="31786" xr:uid="{00000000-0005-0000-0000-0000377C0000}"/>
    <cellStyle name="Normal 6 2 2 5 7" xfId="31787" xr:uid="{00000000-0005-0000-0000-0000387C0000}"/>
    <cellStyle name="Normal 6 2 2 5 7 2" xfId="31788" xr:uid="{00000000-0005-0000-0000-0000397C0000}"/>
    <cellStyle name="Normal 6 2 2 5 7 3" xfId="31789" xr:uid="{00000000-0005-0000-0000-00003A7C0000}"/>
    <cellStyle name="Normal 6 2 2 5 8" xfId="31790" xr:uid="{00000000-0005-0000-0000-00003B7C0000}"/>
    <cellStyle name="Normal 6 2 2 5 9" xfId="31791" xr:uid="{00000000-0005-0000-0000-00003C7C0000}"/>
    <cellStyle name="Normal 6 2 2 6" xfId="31792" xr:uid="{00000000-0005-0000-0000-00003D7C0000}"/>
    <cellStyle name="Normal 6 2 2 6 2" xfId="31793" xr:uid="{00000000-0005-0000-0000-00003E7C0000}"/>
    <cellStyle name="Normal 6 2 2 6 2 2" xfId="31794" xr:uid="{00000000-0005-0000-0000-00003F7C0000}"/>
    <cellStyle name="Normal 6 2 2 6 2 2 2" xfId="31795" xr:uid="{00000000-0005-0000-0000-0000407C0000}"/>
    <cellStyle name="Normal 6 2 2 6 2 2 3" xfId="31796" xr:uid="{00000000-0005-0000-0000-0000417C0000}"/>
    <cellStyle name="Normal 6 2 2 6 2 3" xfId="31797" xr:uid="{00000000-0005-0000-0000-0000427C0000}"/>
    <cellStyle name="Normal 6 2 2 6 2 4" xfId="31798" xr:uid="{00000000-0005-0000-0000-0000437C0000}"/>
    <cellStyle name="Normal 6 2 2 6 3" xfId="31799" xr:uid="{00000000-0005-0000-0000-0000447C0000}"/>
    <cellStyle name="Normal 6 2 2 6 3 2" xfId="31800" xr:uid="{00000000-0005-0000-0000-0000457C0000}"/>
    <cellStyle name="Normal 6 2 2 6 3 2 2" xfId="31801" xr:uid="{00000000-0005-0000-0000-0000467C0000}"/>
    <cellStyle name="Normal 6 2 2 6 3 2 3" xfId="31802" xr:uid="{00000000-0005-0000-0000-0000477C0000}"/>
    <cellStyle name="Normal 6 2 2 6 3 3" xfId="31803" xr:uid="{00000000-0005-0000-0000-0000487C0000}"/>
    <cellStyle name="Normal 6 2 2 6 3 4" xfId="31804" xr:uid="{00000000-0005-0000-0000-0000497C0000}"/>
    <cellStyle name="Normal 6 2 2 6 4" xfId="31805" xr:uid="{00000000-0005-0000-0000-00004A7C0000}"/>
    <cellStyle name="Normal 6 2 2 6 4 2" xfId="31806" xr:uid="{00000000-0005-0000-0000-00004B7C0000}"/>
    <cellStyle name="Normal 6 2 2 6 4 2 2" xfId="31807" xr:uid="{00000000-0005-0000-0000-00004C7C0000}"/>
    <cellStyle name="Normal 6 2 2 6 4 2 3" xfId="31808" xr:uid="{00000000-0005-0000-0000-00004D7C0000}"/>
    <cellStyle name="Normal 6 2 2 6 4 3" xfId="31809" xr:uid="{00000000-0005-0000-0000-00004E7C0000}"/>
    <cellStyle name="Normal 6 2 2 6 4 4" xfId="31810" xr:uid="{00000000-0005-0000-0000-00004F7C0000}"/>
    <cellStyle name="Normal 6 2 2 6 5" xfId="31811" xr:uid="{00000000-0005-0000-0000-0000507C0000}"/>
    <cellStyle name="Normal 6 2 2 6 5 2" xfId="31812" xr:uid="{00000000-0005-0000-0000-0000517C0000}"/>
    <cellStyle name="Normal 6 2 2 6 5 3" xfId="31813" xr:uid="{00000000-0005-0000-0000-0000527C0000}"/>
    <cellStyle name="Normal 6 2 2 6 6" xfId="31814" xr:uid="{00000000-0005-0000-0000-0000537C0000}"/>
    <cellStyle name="Normal 6 2 2 6 6 2" xfId="31815" xr:uid="{00000000-0005-0000-0000-0000547C0000}"/>
    <cellStyle name="Normal 6 2 2 6 6 3" xfId="31816" xr:uid="{00000000-0005-0000-0000-0000557C0000}"/>
    <cellStyle name="Normal 6 2 2 6 7" xfId="31817" xr:uid="{00000000-0005-0000-0000-0000567C0000}"/>
    <cellStyle name="Normal 6 2 2 6 8" xfId="31818" xr:uid="{00000000-0005-0000-0000-0000577C0000}"/>
    <cellStyle name="Normal 6 2 2 6 9" xfId="31819" xr:uid="{00000000-0005-0000-0000-0000587C0000}"/>
    <cellStyle name="Normal 6 2 2 7" xfId="31820" xr:uid="{00000000-0005-0000-0000-0000597C0000}"/>
    <cellStyle name="Normal 6 2 2 7 2" xfId="31821" xr:uid="{00000000-0005-0000-0000-00005A7C0000}"/>
    <cellStyle name="Normal 6 2 2 7 2 2" xfId="31822" xr:uid="{00000000-0005-0000-0000-00005B7C0000}"/>
    <cellStyle name="Normal 6 2 2 7 2 3" xfId="31823" xr:uid="{00000000-0005-0000-0000-00005C7C0000}"/>
    <cellStyle name="Normal 6 2 2 7 3" xfId="31824" xr:uid="{00000000-0005-0000-0000-00005D7C0000}"/>
    <cellStyle name="Normal 6 2 2 7 4" xfId="31825" xr:uid="{00000000-0005-0000-0000-00005E7C0000}"/>
    <cellStyle name="Normal 6 2 2 8" xfId="31826" xr:uid="{00000000-0005-0000-0000-00005F7C0000}"/>
    <cellStyle name="Normal 6 2 2 8 2" xfId="31827" xr:uid="{00000000-0005-0000-0000-0000607C0000}"/>
    <cellStyle name="Normal 6 2 2 8 2 2" xfId="31828" xr:uid="{00000000-0005-0000-0000-0000617C0000}"/>
    <cellStyle name="Normal 6 2 2 8 2 3" xfId="31829" xr:uid="{00000000-0005-0000-0000-0000627C0000}"/>
    <cellStyle name="Normal 6 2 2 8 3" xfId="31830" xr:uid="{00000000-0005-0000-0000-0000637C0000}"/>
    <cellStyle name="Normal 6 2 2 8 4" xfId="31831" xr:uid="{00000000-0005-0000-0000-0000647C0000}"/>
    <cellStyle name="Normal 6 2 2 9" xfId="31832" xr:uid="{00000000-0005-0000-0000-0000657C0000}"/>
    <cellStyle name="Normal 6 2 2 9 2" xfId="31833" xr:uid="{00000000-0005-0000-0000-0000667C0000}"/>
    <cellStyle name="Normal 6 2 2 9 2 2" xfId="31834" xr:uid="{00000000-0005-0000-0000-0000677C0000}"/>
    <cellStyle name="Normal 6 2 2 9 2 3" xfId="31835" xr:uid="{00000000-0005-0000-0000-0000687C0000}"/>
    <cellStyle name="Normal 6 2 2 9 3" xfId="31836" xr:uid="{00000000-0005-0000-0000-0000697C0000}"/>
    <cellStyle name="Normal 6 2 2 9 4" xfId="31837" xr:uid="{00000000-0005-0000-0000-00006A7C0000}"/>
    <cellStyle name="Normal 6 2 3" xfId="31838" xr:uid="{00000000-0005-0000-0000-00006B7C0000}"/>
    <cellStyle name="Normal 6 2 3 10" xfId="31839" xr:uid="{00000000-0005-0000-0000-00006C7C0000}"/>
    <cellStyle name="Normal 6 2 3 10 2" xfId="31840" xr:uid="{00000000-0005-0000-0000-00006D7C0000}"/>
    <cellStyle name="Normal 6 2 3 10 3" xfId="31841" xr:uid="{00000000-0005-0000-0000-00006E7C0000}"/>
    <cellStyle name="Normal 6 2 3 11" xfId="31842" xr:uid="{00000000-0005-0000-0000-00006F7C0000}"/>
    <cellStyle name="Normal 6 2 3 12" xfId="31843" xr:uid="{00000000-0005-0000-0000-0000707C0000}"/>
    <cellStyle name="Normal 6 2 3 13" xfId="31844" xr:uid="{00000000-0005-0000-0000-0000717C0000}"/>
    <cellStyle name="Normal 6 2 3 2" xfId="31845" xr:uid="{00000000-0005-0000-0000-0000727C0000}"/>
    <cellStyle name="Normal 6 2 3 2 10" xfId="31846" xr:uid="{00000000-0005-0000-0000-0000737C0000}"/>
    <cellStyle name="Normal 6 2 3 2 11" xfId="31847" xr:uid="{00000000-0005-0000-0000-0000747C0000}"/>
    <cellStyle name="Normal 6 2 3 2 2" xfId="31848" xr:uid="{00000000-0005-0000-0000-0000757C0000}"/>
    <cellStyle name="Normal 6 2 3 2 2 10" xfId="31849" xr:uid="{00000000-0005-0000-0000-0000767C0000}"/>
    <cellStyle name="Normal 6 2 3 2 2 2" xfId="31850" xr:uid="{00000000-0005-0000-0000-0000777C0000}"/>
    <cellStyle name="Normal 6 2 3 2 2 2 2" xfId="31851" xr:uid="{00000000-0005-0000-0000-0000787C0000}"/>
    <cellStyle name="Normal 6 2 3 2 2 2 2 2" xfId="31852" xr:uid="{00000000-0005-0000-0000-0000797C0000}"/>
    <cellStyle name="Normal 6 2 3 2 2 2 2 3" xfId="31853" xr:uid="{00000000-0005-0000-0000-00007A7C0000}"/>
    <cellStyle name="Normal 6 2 3 2 2 2 3" xfId="31854" xr:uid="{00000000-0005-0000-0000-00007B7C0000}"/>
    <cellStyle name="Normal 6 2 3 2 2 2 4" xfId="31855" xr:uid="{00000000-0005-0000-0000-00007C7C0000}"/>
    <cellStyle name="Normal 6 2 3 2 2 3" xfId="31856" xr:uid="{00000000-0005-0000-0000-00007D7C0000}"/>
    <cellStyle name="Normal 6 2 3 2 2 3 2" xfId="31857" xr:uid="{00000000-0005-0000-0000-00007E7C0000}"/>
    <cellStyle name="Normal 6 2 3 2 2 3 2 2" xfId="31858" xr:uid="{00000000-0005-0000-0000-00007F7C0000}"/>
    <cellStyle name="Normal 6 2 3 2 2 3 2 3" xfId="31859" xr:uid="{00000000-0005-0000-0000-0000807C0000}"/>
    <cellStyle name="Normal 6 2 3 2 2 3 3" xfId="31860" xr:uid="{00000000-0005-0000-0000-0000817C0000}"/>
    <cellStyle name="Normal 6 2 3 2 2 3 4" xfId="31861" xr:uid="{00000000-0005-0000-0000-0000827C0000}"/>
    <cellStyle name="Normal 6 2 3 2 2 4" xfId="31862" xr:uid="{00000000-0005-0000-0000-0000837C0000}"/>
    <cellStyle name="Normal 6 2 3 2 2 4 2" xfId="31863" xr:uid="{00000000-0005-0000-0000-0000847C0000}"/>
    <cellStyle name="Normal 6 2 3 2 2 4 2 2" xfId="31864" xr:uid="{00000000-0005-0000-0000-0000857C0000}"/>
    <cellStyle name="Normal 6 2 3 2 2 4 2 3" xfId="31865" xr:uid="{00000000-0005-0000-0000-0000867C0000}"/>
    <cellStyle name="Normal 6 2 3 2 2 4 3" xfId="31866" xr:uid="{00000000-0005-0000-0000-0000877C0000}"/>
    <cellStyle name="Normal 6 2 3 2 2 4 4" xfId="31867" xr:uid="{00000000-0005-0000-0000-0000887C0000}"/>
    <cellStyle name="Normal 6 2 3 2 2 5" xfId="31868" xr:uid="{00000000-0005-0000-0000-0000897C0000}"/>
    <cellStyle name="Normal 6 2 3 2 2 5 2" xfId="31869" xr:uid="{00000000-0005-0000-0000-00008A7C0000}"/>
    <cellStyle name="Normal 6 2 3 2 2 5 2 2" xfId="31870" xr:uid="{00000000-0005-0000-0000-00008B7C0000}"/>
    <cellStyle name="Normal 6 2 3 2 2 5 2 3" xfId="31871" xr:uid="{00000000-0005-0000-0000-00008C7C0000}"/>
    <cellStyle name="Normal 6 2 3 2 2 5 3" xfId="31872" xr:uid="{00000000-0005-0000-0000-00008D7C0000}"/>
    <cellStyle name="Normal 6 2 3 2 2 5 4" xfId="31873" xr:uid="{00000000-0005-0000-0000-00008E7C0000}"/>
    <cellStyle name="Normal 6 2 3 2 2 6" xfId="31874" xr:uid="{00000000-0005-0000-0000-00008F7C0000}"/>
    <cellStyle name="Normal 6 2 3 2 2 6 2" xfId="31875" xr:uid="{00000000-0005-0000-0000-0000907C0000}"/>
    <cellStyle name="Normal 6 2 3 2 2 6 3" xfId="31876" xr:uid="{00000000-0005-0000-0000-0000917C0000}"/>
    <cellStyle name="Normal 6 2 3 2 2 7" xfId="31877" xr:uid="{00000000-0005-0000-0000-0000927C0000}"/>
    <cellStyle name="Normal 6 2 3 2 2 7 2" xfId="31878" xr:uid="{00000000-0005-0000-0000-0000937C0000}"/>
    <cellStyle name="Normal 6 2 3 2 2 7 3" xfId="31879" xr:uid="{00000000-0005-0000-0000-0000947C0000}"/>
    <cellStyle name="Normal 6 2 3 2 2 8" xfId="31880" xr:uid="{00000000-0005-0000-0000-0000957C0000}"/>
    <cellStyle name="Normal 6 2 3 2 2 9" xfId="31881" xr:uid="{00000000-0005-0000-0000-0000967C0000}"/>
    <cellStyle name="Normal 6 2 3 2 3" xfId="31882" xr:uid="{00000000-0005-0000-0000-0000977C0000}"/>
    <cellStyle name="Normal 6 2 3 2 3 2" xfId="31883" xr:uid="{00000000-0005-0000-0000-0000987C0000}"/>
    <cellStyle name="Normal 6 2 3 2 3 2 2" xfId="31884" xr:uid="{00000000-0005-0000-0000-0000997C0000}"/>
    <cellStyle name="Normal 6 2 3 2 3 2 2 2" xfId="31885" xr:uid="{00000000-0005-0000-0000-00009A7C0000}"/>
    <cellStyle name="Normal 6 2 3 2 3 2 2 3" xfId="31886" xr:uid="{00000000-0005-0000-0000-00009B7C0000}"/>
    <cellStyle name="Normal 6 2 3 2 3 2 3" xfId="31887" xr:uid="{00000000-0005-0000-0000-00009C7C0000}"/>
    <cellStyle name="Normal 6 2 3 2 3 2 4" xfId="31888" xr:uid="{00000000-0005-0000-0000-00009D7C0000}"/>
    <cellStyle name="Normal 6 2 3 2 3 3" xfId="31889" xr:uid="{00000000-0005-0000-0000-00009E7C0000}"/>
    <cellStyle name="Normal 6 2 3 2 3 3 2" xfId="31890" xr:uid="{00000000-0005-0000-0000-00009F7C0000}"/>
    <cellStyle name="Normal 6 2 3 2 3 3 2 2" xfId="31891" xr:uid="{00000000-0005-0000-0000-0000A07C0000}"/>
    <cellStyle name="Normal 6 2 3 2 3 3 2 3" xfId="31892" xr:uid="{00000000-0005-0000-0000-0000A17C0000}"/>
    <cellStyle name="Normal 6 2 3 2 3 3 3" xfId="31893" xr:uid="{00000000-0005-0000-0000-0000A27C0000}"/>
    <cellStyle name="Normal 6 2 3 2 3 3 4" xfId="31894" xr:uid="{00000000-0005-0000-0000-0000A37C0000}"/>
    <cellStyle name="Normal 6 2 3 2 3 4" xfId="31895" xr:uid="{00000000-0005-0000-0000-0000A47C0000}"/>
    <cellStyle name="Normal 6 2 3 2 3 4 2" xfId="31896" xr:uid="{00000000-0005-0000-0000-0000A57C0000}"/>
    <cellStyle name="Normal 6 2 3 2 3 4 2 2" xfId="31897" xr:uid="{00000000-0005-0000-0000-0000A67C0000}"/>
    <cellStyle name="Normal 6 2 3 2 3 4 2 3" xfId="31898" xr:uid="{00000000-0005-0000-0000-0000A77C0000}"/>
    <cellStyle name="Normal 6 2 3 2 3 4 3" xfId="31899" xr:uid="{00000000-0005-0000-0000-0000A87C0000}"/>
    <cellStyle name="Normal 6 2 3 2 3 4 4" xfId="31900" xr:uid="{00000000-0005-0000-0000-0000A97C0000}"/>
    <cellStyle name="Normal 6 2 3 2 3 5" xfId="31901" xr:uid="{00000000-0005-0000-0000-0000AA7C0000}"/>
    <cellStyle name="Normal 6 2 3 2 3 5 2" xfId="31902" xr:uid="{00000000-0005-0000-0000-0000AB7C0000}"/>
    <cellStyle name="Normal 6 2 3 2 3 5 3" xfId="31903" xr:uid="{00000000-0005-0000-0000-0000AC7C0000}"/>
    <cellStyle name="Normal 6 2 3 2 3 6" xfId="31904" xr:uid="{00000000-0005-0000-0000-0000AD7C0000}"/>
    <cellStyle name="Normal 6 2 3 2 3 6 2" xfId="31905" xr:uid="{00000000-0005-0000-0000-0000AE7C0000}"/>
    <cellStyle name="Normal 6 2 3 2 3 6 3" xfId="31906" xr:uid="{00000000-0005-0000-0000-0000AF7C0000}"/>
    <cellStyle name="Normal 6 2 3 2 3 7" xfId="31907" xr:uid="{00000000-0005-0000-0000-0000B07C0000}"/>
    <cellStyle name="Normal 6 2 3 2 3 8" xfId="31908" xr:uid="{00000000-0005-0000-0000-0000B17C0000}"/>
    <cellStyle name="Normal 6 2 3 2 3 9" xfId="31909" xr:uid="{00000000-0005-0000-0000-0000B27C0000}"/>
    <cellStyle name="Normal 6 2 3 2 4" xfId="31910" xr:uid="{00000000-0005-0000-0000-0000B37C0000}"/>
    <cellStyle name="Normal 6 2 3 2 4 2" xfId="31911" xr:uid="{00000000-0005-0000-0000-0000B47C0000}"/>
    <cellStyle name="Normal 6 2 3 2 4 2 2" xfId="31912" xr:uid="{00000000-0005-0000-0000-0000B57C0000}"/>
    <cellStyle name="Normal 6 2 3 2 4 2 3" xfId="31913" xr:uid="{00000000-0005-0000-0000-0000B67C0000}"/>
    <cellStyle name="Normal 6 2 3 2 4 3" xfId="31914" xr:uid="{00000000-0005-0000-0000-0000B77C0000}"/>
    <cellStyle name="Normal 6 2 3 2 4 4" xfId="31915" xr:uid="{00000000-0005-0000-0000-0000B87C0000}"/>
    <cellStyle name="Normal 6 2 3 2 5" xfId="31916" xr:uid="{00000000-0005-0000-0000-0000B97C0000}"/>
    <cellStyle name="Normal 6 2 3 2 5 2" xfId="31917" xr:uid="{00000000-0005-0000-0000-0000BA7C0000}"/>
    <cellStyle name="Normal 6 2 3 2 5 2 2" xfId="31918" xr:uid="{00000000-0005-0000-0000-0000BB7C0000}"/>
    <cellStyle name="Normal 6 2 3 2 5 2 3" xfId="31919" xr:uid="{00000000-0005-0000-0000-0000BC7C0000}"/>
    <cellStyle name="Normal 6 2 3 2 5 3" xfId="31920" xr:uid="{00000000-0005-0000-0000-0000BD7C0000}"/>
    <cellStyle name="Normal 6 2 3 2 5 4" xfId="31921" xr:uid="{00000000-0005-0000-0000-0000BE7C0000}"/>
    <cellStyle name="Normal 6 2 3 2 6" xfId="31922" xr:uid="{00000000-0005-0000-0000-0000BF7C0000}"/>
    <cellStyle name="Normal 6 2 3 2 6 2" xfId="31923" xr:uid="{00000000-0005-0000-0000-0000C07C0000}"/>
    <cellStyle name="Normal 6 2 3 2 6 2 2" xfId="31924" xr:uid="{00000000-0005-0000-0000-0000C17C0000}"/>
    <cellStyle name="Normal 6 2 3 2 6 2 3" xfId="31925" xr:uid="{00000000-0005-0000-0000-0000C27C0000}"/>
    <cellStyle name="Normal 6 2 3 2 6 3" xfId="31926" xr:uid="{00000000-0005-0000-0000-0000C37C0000}"/>
    <cellStyle name="Normal 6 2 3 2 6 4" xfId="31927" xr:uid="{00000000-0005-0000-0000-0000C47C0000}"/>
    <cellStyle name="Normal 6 2 3 2 7" xfId="31928" xr:uid="{00000000-0005-0000-0000-0000C57C0000}"/>
    <cellStyle name="Normal 6 2 3 2 7 2" xfId="31929" xr:uid="{00000000-0005-0000-0000-0000C67C0000}"/>
    <cellStyle name="Normal 6 2 3 2 7 3" xfId="31930" xr:uid="{00000000-0005-0000-0000-0000C77C0000}"/>
    <cellStyle name="Normal 6 2 3 2 8" xfId="31931" xr:uid="{00000000-0005-0000-0000-0000C87C0000}"/>
    <cellStyle name="Normal 6 2 3 2 8 2" xfId="31932" xr:uid="{00000000-0005-0000-0000-0000C97C0000}"/>
    <cellStyle name="Normal 6 2 3 2 8 3" xfId="31933" xr:uid="{00000000-0005-0000-0000-0000CA7C0000}"/>
    <cellStyle name="Normal 6 2 3 2 9" xfId="31934" xr:uid="{00000000-0005-0000-0000-0000CB7C0000}"/>
    <cellStyle name="Normal 6 2 3 3" xfId="31935" xr:uid="{00000000-0005-0000-0000-0000CC7C0000}"/>
    <cellStyle name="Normal 6 2 3 3 10" xfId="31936" xr:uid="{00000000-0005-0000-0000-0000CD7C0000}"/>
    <cellStyle name="Normal 6 2 3 3 11" xfId="31937" xr:uid="{00000000-0005-0000-0000-0000CE7C0000}"/>
    <cellStyle name="Normal 6 2 3 3 2" xfId="31938" xr:uid="{00000000-0005-0000-0000-0000CF7C0000}"/>
    <cellStyle name="Normal 6 2 3 3 2 10" xfId="31939" xr:uid="{00000000-0005-0000-0000-0000D07C0000}"/>
    <cellStyle name="Normal 6 2 3 3 2 2" xfId="31940" xr:uid="{00000000-0005-0000-0000-0000D17C0000}"/>
    <cellStyle name="Normal 6 2 3 3 2 2 2" xfId="31941" xr:uid="{00000000-0005-0000-0000-0000D27C0000}"/>
    <cellStyle name="Normal 6 2 3 3 2 2 2 2" xfId="31942" xr:uid="{00000000-0005-0000-0000-0000D37C0000}"/>
    <cellStyle name="Normal 6 2 3 3 2 2 2 3" xfId="31943" xr:uid="{00000000-0005-0000-0000-0000D47C0000}"/>
    <cellStyle name="Normal 6 2 3 3 2 2 3" xfId="31944" xr:uid="{00000000-0005-0000-0000-0000D57C0000}"/>
    <cellStyle name="Normal 6 2 3 3 2 2 4" xfId="31945" xr:uid="{00000000-0005-0000-0000-0000D67C0000}"/>
    <cellStyle name="Normal 6 2 3 3 2 3" xfId="31946" xr:uid="{00000000-0005-0000-0000-0000D77C0000}"/>
    <cellStyle name="Normal 6 2 3 3 2 3 2" xfId="31947" xr:uid="{00000000-0005-0000-0000-0000D87C0000}"/>
    <cellStyle name="Normal 6 2 3 3 2 3 2 2" xfId="31948" xr:uid="{00000000-0005-0000-0000-0000D97C0000}"/>
    <cellStyle name="Normal 6 2 3 3 2 3 2 3" xfId="31949" xr:uid="{00000000-0005-0000-0000-0000DA7C0000}"/>
    <cellStyle name="Normal 6 2 3 3 2 3 3" xfId="31950" xr:uid="{00000000-0005-0000-0000-0000DB7C0000}"/>
    <cellStyle name="Normal 6 2 3 3 2 3 4" xfId="31951" xr:uid="{00000000-0005-0000-0000-0000DC7C0000}"/>
    <cellStyle name="Normal 6 2 3 3 2 4" xfId="31952" xr:uid="{00000000-0005-0000-0000-0000DD7C0000}"/>
    <cellStyle name="Normal 6 2 3 3 2 4 2" xfId="31953" xr:uid="{00000000-0005-0000-0000-0000DE7C0000}"/>
    <cellStyle name="Normal 6 2 3 3 2 4 2 2" xfId="31954" xr:uid="{00000000-0005-0000-0000-0000DF7C0000}"/>
    <cellStyle name="Normal 6 2 3 3 2 4 2 3" xfId="31955" xr:uid="{00000000-0005-0000-0000-0000E07C0000}"/>
    <cellStyle name="Normal 6 2 3 3 2 4 3" xfId="31956" xr:uid="{00000000-0005-0000-0000-0000E17C0000}"/>
    <cellStyle name="Normal 6 2 3 3 2 4 4" xfId="31957" xr:uid="{00000000-0005-0000-0000-0000E27C0000}"/>
    <cellStyle name="Normal 6 2 3 3 2 5" xfId="31958" xr:uid="{00000000-0005-0000-0000-0000E37C0000}"/>
    <cellStyle name="Normal 6 2 3 3 2 5 2" xfId="31959" xr:uid="{00000000-0005-0000-0000-0000E47C0000}"/>
    <cellStyle name="Normal 6 2 3 3 2 5 2 2" xfId="31960" xr:uid="{00000000-0005-0000-0000-0000E57C0000}"/>
    <cellStyle name="Normal 6 2 3 3 2 5 2 3" xfId="31961" xr:uid="{00000000-0005-0000-0000-0000E67C0000}"/>
    <cellStyle name="Normal 6 2 3 3 2 5 3" xfId="31962" xr:uid="{00000000-0005-0000-0000-0000E77C0000}"/>
    <cellStyle name="Normal 6 2 3 3 2 5 4" xfId="31963" xr:uid="{00000000-0005-0000-0000-0000E87C0000}"/>
    <cellStyle name="Normal 6 2 3 3 2 6" xfId="31964" xr:uid="{00000000-0005-0000-0000-0000E97C0000}"/>
    <cellStyle name="Normal 6 2 3 3 2 6 2" xfId="31965" xr:uid="{00000000-0005-0000-0000-0000EA7C0000}"/>
    <cellStyle name="Normal 6 2 3 3 2 6 3" xfId="31966" xr:uid="{00000000-0005-0000-0000-0000EB7C0000}"/>
    <cellStyle name="Normal 6 2 3 3 2 7" xfId="31967" xr:uid="{00000000-0005-0000-0000-0000EC7C0000}"/>
    <cellStyle name="Normal 6 2 3 3 2 7 2" xfId="31968" xr:uid="{00000000-0005-0000-0000-0000ED7C0000}"/>
    <cellStyle name="Normal 6 2 3 3 2 7 3" xfId="31969" xr:uid="{00000000-0005-0000-0000-0000EE7C0000}"/>
    <cellStyle name="Normal 6 2 3 3 2 8" xfId="31970" xr:uid="{00000000-0005-0000-0000-0000EF7C0000}"/>
    <cellStyle name="Normal 6 2 3 3 2 9" xfId="31971" xr:uid="{00000000-0005-0000-0000-0000F07C0000}"/>
    <cellStyle name="Normal 6 2 3 3 3" xfId="31972" xr:uid="{00000000-0005-0000-0000-0000F17C0000}"/>
    <cellStyle name="Normal 6 2 3 3 3 2" xfId="31973" xr:uid="{00000000-0005-0000-0000-0000F27C0000}"/>
    <cellStyle name="Normal 6 2 3 3 3 2 2" xfId="31974" xr:uid="{00000000-0005-0000-0000-0000F37C0000}"/>
    <cellStyle name="Normal 6 2 3 3 3 2 2 2" xfId="31975" xr:uid="{00000000-0005-0000-0000-0000F47C0000}"/>
    <cellStyle name="Normal 6 2 3 3 3 2 2 3" xfId="31976" xr:uid="{00000000-0005-0000-0000-0000F57C0000}"/>
    <cellStyle name="Normal 6 2 3 3 3 2 3" xfId="31977" xr:uid="{00000000-0005-0000-0000-0000F67C0000}"/>
    <cellStyle name="Normal 6 2 3 3 3 2 4" xfId="31978" xr:uid="{00000000-0005-0000-0000-0000F77C0000}"/>
    <cellStyle name="Normal 6 2 3 3 3 3" xfId="31979" xr:uid="{00000000-0005-0000-0000-0000F87C0000}"/>
    <cellStyle name="Normal 6 2 3 3 3 3 2" xfId="31980" xr:uid="{00000000-0005-0000-0000-0000F97C0000}"/>
    <cellStyle name="Normal 6 2 3 3 3 3 2 2" xfId="31981" xr:uid="{00000000-0005-0000-0000-0000FA7C0000}"/>
    <cellStyle name="Normal 6 2 3 3 3 3 2 3" xfId="31982" xr:uid="{00000000-0005-0000-0000-0000FB7C0000}"/>
    <cellStyle name="Normal 6 2 3 3 3 3 3" xfId="31983" xr:uid="{00000000-0005-0000-0000-0000FC7C0000}"/>
    <cellStyle name="Normal 6 2 3 3 3 3 4" xfId="31984" xr:uid="{00000000-0005-0000-0000-0000FD7C0000}"/>
    <cellStyle name="Normal 6 2 3 3 3 4" xfId="31985" xr:uid="{00000000-0005-0000-0000-0000FE7C0000}"/>
    <cellStyle name="Normal 6 2 3 3 3 4 2" xfId="31986" xr:uid="{00000000-0005-0000-0000-0000FF7C0000}"/>
    <cellStyle name="Normal 6 2 3 3 3 4 2 2" xfId="31987" xr:uid="{00000000-0005-0000-0000-0000007D0000}"/>
    <cellStyle name="Normal 6 2 3 3 3 4 2 3" xfId="31988" xr:uid="{00000000-0005-0000-0000-0000017D0000}"/>
    <cellStyle name="Normal 6 2 3 3 3 4 3" xfId="31989" xr:uid="{00000000-0005-0000-0000-0000027D0000}"/>
    <cellStyle name="Normal 6 2 3 3 3 4 4" xfId="31990" xr:uid="{00000000-0005-0000-0000-0000037D0000}"/>
    <cellStyle name="Normal 6 2 3 3 3 5" xfId="31991" xr:uid="{00000000-0005-0000-0000-0000047D0000}"/>
    <cellStyle name="Normal 6 2 3 3 3 5 2" xfId="31992" xr:uid="{00000000-0005-0000-0000-0000057D0000}"/>
    <cellStyle name="Normal 6 2 3 3 3 5 3" xfId="31993" xr:uid="{00000000-0005-0000-0000-0000067D0000}"/>
    <cellStyle name="Normal 6 2 3 3 3 6" xfId="31994" xr:uid="{00000000-0005-0000-0000-0000077D0000}"/>
    <cellStyle name="Normal 6 2 3 3 3 6 2" xfId="31995" xr:uid="{00000000-0005-0000-0000-0000087D0000}"/>
    <cellStyle name="Normal 6 2 3 3 3 6 3" xfId="31996" xr:uid="{00000000-0005-0000-0000-0000097D0000}"/>
    <cellStyle name="Normal 6 2 3 3 3 7" xfId="31997" xr:uid="{00000000-0005-0000-0000-00000A7D0000}"/>
    <cellStyle name="Normal 6 2 3 3 3 8" xfId="31998" xr:uid="{00000000-0005-0000-0000-00000B7D0000}"/>
    <cellStyle name="Normal 6 2 3 3 3 9" xfId="31999" xr:uid="{00000000-0005-0000-0000-00000C7D0000}"/>
    <cellStyle name="Normal 6 2 3 3 4" xfId="32000" xr:uid="{00000000-0005-0000-0000-00000D7D0000}"/>
    <cellStyle name="Normal 6 2 3 3 4 2" xfId="32001" xr:uid="{00000000-0005-0000-0000-00000E7D0000}"/>
    <cellStyle name="Normal 6 2 3 3 4 2 2" xfId="32002" xr:uid="{00000000-0005-0000-0000-00000F7D0000}"/>
    <cellStyle name="Normal 6 2 3 3 4 2 3" xfId="32003" xr:uid="{00000000-0005-0000-0000-0000107D0000}"/>
    <cellStyle name="Normal 6 2 3 3 4 3" xfId="32004" xr:uid="{00000000-0005-0000-0000-0000117D0000}"/>
    <cellStyle name="Normal 6 2 3 3 4 4" xfId="32005" xr:uid="{00000000-0005-0000-0000-0000127D0000}"/>
    <cellStyle name="Normal 6 2 3 3 5" xfId="32006" xr:uid="{00000000-0005-0000-0000-0000137D0000}"/>
    <cellStyle name="Normal 6 2 3 3 5 2" xfId="32007" xr:uid="{00000000-0005-0000-0000-0000147D0000}"/>
    <cellStyle name="Normal 6 2 3 3 5 2 2" xfId="32008" xr:uid="{00000000-0005-0000-0000-0000157D0000}"/>
    <cellStyle name="Normal 6 2 3 3 5 2 3" xfId="32009" xr:uid="{00000000-0005-0000-0000-0000167D0000}"/>
    <cellStyle name="Normal 6 2 3 3 5 3" xfId="32010" xr:uid="{00000000-0005-0000-0000-0000177D0000}"/>
    <cellStyle name="Normal 6 2 3 3 5 4" xfId="32011" xr:uid="{00000000-0005-0000-0000-0000187D0000}"/>
    <cellStyle name="Normal 6 2 3 3 6" xfId="32012" xr:uid="{00000000-0005-0000-0000-0000197D0000}"/>
    <cellStyle name="Normal 6 2 3 3 6 2" xfId="32013" xr:uid="{00000000-0005-0000-0000-00001A7D0000}"/>
    <cellStyle name="Normal 6 2 3 3 6 2 2" xfId="32014" xr:uid="{00000000-0005-0000-0000-00001B7D0000}"/>
    <cellStyle name="Normal 6 2 3 3 6 2 3" xfId="32015" xr:uid="{00000000-0005-0000-0000-00001C7D0000}"/>
    <cellStyle name="Normal 6 2 3 3 6 3" xfId="32016" xr:uid="{00000000-0005-0000-0000-00001D7D0000}"/>
    <cellStyle name="Normal 6 2 3 3 6 4" xfId="32017" xr:uid="{00000000-0005-0000-0000-00001E7D0000}"/>
    <cellStyle name="Normal 6 2 3 3 7" xfId="32018" xr:uid="{00000000-0005-0000-0000-00001F7D0000}"/>
    <cellStyle name="Normal 6 2 3 3 7 2" xfId="32019" xr:uid="{00000000-0005-0000-0000-0000207D0000}"/>
    <cellStyle name="Normal 6 2 3 3 7 3" xfId="32020" xr:uid="{00000000-0005-0000-0000-0000217D0000}"/>
    <cellStyle name="Normal 6 2 3 3 8" xfId="32021" xr:uid="{00000000-0005-0000-0000-0000227D0000}"/>
    <cellStyle name="Normal 6 2 3 3 8 2" xfId="32022" xr:uid="{00000000-0005-0000-0000-0000237D0000}"/>
    <cellStyle name="Normal 6 2 3 3 8 3" xfId="32023" xr:uid="{00000000-0005-0000-0000-0000247D0000}"/>
    <cellStyle name="Normal 6 2 3 3 9" xfId="32024" xr:uid="{00000000-0005-0000-0000-0000257D0000}"/>
    <cellStyle name="Normal 6 2 3 4" xfId="32025" xr:uid="{00000000-0005-0000-0000-0000267D0000}"/>
    <cellStyle name="Normal 6 2 3 4 10" xfId="32026" xr:uid="{00000000-0005-0000-0000-0000277D0000}"/>
    <cellStyle name="Normal 6 2 3 4 2" xfId="32027" xr:uid="{00000000-0005-0000-0000-0000287D0000}"/>
    <cellStyle name="Normal 6 2 3 4 2 2" xfId="32028" xr:uid="{00000000-0005-0000-0000-0000297D0000}"/>
    <cellStyle name="Normal 6 2 3 4 2 2 2" xfId="32029" xr:uid="{00000000-0005-0000-0000-00002A7D0000}"/>
    <cellStyle name="Normal 6 2 3 4 2 2 3" xfId="32030" xr:uid="{00000000-0005-0000-0000-00002B7D0000}"/>
    <cellStyle name="Normal 6 2 3 4 2 3" xfId="32031" xr:uid="{00000000-0005-0000-0000-00002C7D0000}"/>
    <cellStyle name="Normal 6 2 3 4 2 4" xfId="32032" xr:uid="{00000000-0005-0000-0000-00002D7D0000}"/>
    <cellStyle name="Normal 6 2 3 4 3" xfId="32033" xr:uid="{00000000-0005-0000-0000-00002E7D0000}"/>
    <cellStyle name="Normal 6 2 3 4 3 2" xfId="32034" xr:uid="{00000000-0005-0000-0000-00002F7D0000}"/>
    <cellStyle name="Normal 6 2 3 4 3 2 2" xfId="32035" xr:uid="{00000000-0005-0000-0000-0000307D0000}"/>
    <cellStyle name="Normal 6 2 3 4 3 2 3" xfId="32036" xr:uid="{00000000-0005-0000-0000-0000317D0000}"/>
    <cellStyle name="Normal 6 2 3 4 3 3" xfId="32037" xr:uid="{00000000-0005-0000-0000-0000327D0000}"/>
    <cellStyle name="Normal 6 2 3 4 3 4" xfId="32038" xr:uid="{00000000-0005-0000-0000-0000337D0000}"/>
    <cellStyle name="Normal 6 2 3 4 4" xfId="32039" xr:uid="{00000000-0005-0000-0000-0000347D0000}"/>
    <cellStyle name="Normal 6 2 3 4 4 2" xfId="32040" xr:uid="{00000000-0005-0000-0000-0000357D0000}"/>
    <cellStyle name="Normal 6 2 3 4 4 2 2" xfId="32041" xr:uid="{00000000-0005-0000-0000-0000367D0000}"/>
    <cellStyle name="Normal 6 2 3 4 4 2 3" xfId="32042" xr:uid="{00000000-0005-0000-0000-0000377D0000}"/>
    <cellStyle name="Normal 6 2 3 4 4 3" xfId="32043" xr:uid="{00000000-0005-0000-0000-0000387D0000}"/>
    <cellStyle name="Normal 6 2 3 4 4 4" xfId="32044" xr:uid="{00000000-0005-0000-0000-0000397D0000}"/>
    <cellStyle name="Normal 6 2 3 4 5" xfId="32045" xr:uid="{00000000-0005-0000-0000-00003A7D0000}"/>
    <cellStyle name="Normal 6 2 3 4 5 2" xfId="32046" xr:uid="{00000000-0005-0000-0000-00003B7D0000}"/>
    <cellStyle name="Normal 6 2 3 4 5 2 2" xfId="32047" xr:uid="{00000000-0005-0000-0000-00003C7D0000}"/>
    <cellStyle name="Normal 6 2 3 4 5 2 3" xfId="32048" xr:uid="{00000000-0005-0000-0000-00003D7D0000}"/>
    <cellStyle name="Normal 6 2 3 4 5 3" xfId="32049" xr:uid="{00000000-0005-0000-0000-00003E7D0000}"/>
    <cellStyle name="Normal 6 2 3 4 5 4" xfId="32050" xr:uid="{00000000-0005-0000-0000-00003F7D0000}"/>
    <cellStyle name="Normal 6 2 3 4 6" xfId="32051" xr:uid="{00000000-0005-0000-0000-0000407D0000}"/>
    <cellStyle name="Normal 6 2 3 4 6 2" xfId="32052" xr:uid="{00000000-0005-0000-0000-0000417D0000}"/>
    <cellStyle name="Normal 6 2 3 4 6 3" xfId="32053" xr:uid="{00000000-0005-0000-0000-0000427D0000}"/>
    <cellStyle name="Normal 6 2 3 4 7" xfId="32054" xr:uid="{00000000-0005-0000-0000-0000437D0000}"/>
    <cellStyle name="Normal 6 2 3 4 7 2" xfId="32055" xr:uid="{00000000-0005-0000-0000-0000447D0000}"/>
    <cellStyle name="Normal 6 2 3 4 7 3" xfId="32056" xr:uid="{00000000-0005-0000-0000-0000457D0000}"/>
    <cellStyle name="Normal 6 2 3 4 8" xfId="32057" xr:uid="{00000000-0005-0000-0000-0000467D0000}"/>
    <cellStyle name="Normal 6 2 3 4 9" xfId="32058" xr:uid="{00000000-0005-0000-0000-0000477D0000}"/>
    <cellStyle name="Normal 6 2 3 5" xfId="32059" xr:uid="{00000000-0005-0000-0000-0000487D0000}"/>
    <cellStyle name="Normal 6 2 3 5 2" xfId="32060" xr:uid="{00000000-0005-0000-0000-0000497D0000}"/>
    <cellStyle name="Normal 6 2 3 5 2 2" xfId="32061" xr:uid="{00000000-0005-0000-0000-00004A7D0000}"/>
    <cellStyle name="Normal 6 2 3 5 2 2 2" xfId="32062" xr:uid="{00000000-0005-0000-0000-00004B7D0000}"/>
    <cellStyle name="Normal 6 2 3 5 2 2 3" xfId="32063" xr:uid="{00000000-0005-0000-0000-00004C7D0000}"/>
    <cellStyle name="Normal 6 2 3 5 2 3" xfId="32064" xr:uid="{00000000-0005-0000-0000-00004D7D0000}"/>
    <cellStyle name="Normal 6 2 3 5 2 4" xfId="32065" xr:uid="{00000000-0005-0000-0000-00004E7D0000}"/>
    <cellStyle name="Normal 6 2 3 5 3" xfId="32066" xr:uid="{00000000-0005-0000-0000-00004F7D0000}"/>
    <cellStyle name="Normal 6 2 3 5 3 2" xfId="32067" xr:uid="{00000000-0005-0000-0000-0000507D0000}"/>
    <cellStyle name="Normal 6 2 3 5 3 2 2" xfId="32068" xr:uid="{00000000-0005-0000-0000-0000517D0000}"/>
    <cellStyle name="Normal 6 2 3 5 3 2 3" xfId="32069" xr:uid="{00000000-0005-0000-0000-0000527D0000}"/>
    <cellStyle name="Normal 6 2 3 5 3 3" xfId="32070" xr:uid="{00000000-0005-0000-0000-0000537D0000}"/>
    <cellStyle name="Normal 6 2 3 5 3 4" xfId="32071" xr:uid="{00000000-0005-0000-0000-0000547D0000}"/>
    <cellStyle name="Normal 6 2 3 5 4" xfId="32072" xr:uid="{00000000-0005-0000-0000-0000557D0000}"/>
    <cellStyle name="Normal 6 2 3 5 4 2" xfId="32073" xr:uid="{00000000-0005-0000-0000-0000567D0000}"/>
    <cellStyle name="Normal 6 2 3 5 4 2 2" xfId="32074" xr:uid="{00000000-0005-0000-0000-0000577D0000}"/>
    <cellStyle name="Normal 6 2 3 5 4 2 3" xfId="32075" xr:uid="{00000000-0005-0000-0000-0000587D0000}"/>
    <cellStyle name="Normal 6 2 3 5 4 3" xfId="32076" xr:uid="{00000000-0005-0000-0000-0000597D0000}"/>
    <cellStyle name="Normal 6 2 3 5 4 4" xfId="32077" xr:uid="{00000000-0005-0000-0000-00005A7D0000}"/>
    <cellStyle name="Normal 6 2 3 5 5" xfId="32078" xr:uid="{00000000-0005-0000-0000-00005B7D0000}"/>
    <cellStyle name="Normal 6 2 3 5 5 2" xfId="32079" xr:uid="{00000000-0005-0000-0000-00005C7D0000}"/>
    <cellStyle name="Normal 6 2 3 5 5 3" xfId="32080" xr:uid="{00000000-0005-0000-0000-00005D7D0000}"/>
    <cellStyle name="Normal 6 2 3 5 6" xfId="32081" xr:uid="{00000000-0005-0000-0000-00005E7D0000}"/>
    <cellStyle name="Normal 6 2 3 5 6 2" xfId="32082" xr:uid="{00000000-0005-0000-0000-00005F7D0000}"/>
    <cellStyle name="Normal 6 2 3 5 6 3" xfId="32083" xr:uid="{00000000-0005-0000-0000-0000607D0000}"/>
    <cellStyle name="Normal 6 2 3 5 7" xfId="32084" xr:uid="{00000000-0005-0000-0000-0000617D0000}"/>
    <cellStyle name="Normal 6 2 3 5 8" xfId="32085" xr:uid="{00000000-0005-0000-0000-0000627D0000}"/>
    <cellStyle name="Normal 6 2 3 5 9" xfId="32086" xr:uid="{00000000-0005-0000-0000-0000637D0000}"/>
    <cellStyle name="Normal 6 2 3 6" xfId="32087" xr:uid="{00000000-0005-0000-0000-0000647D0000}"/>
    <cellStyle name="Normal 6 2 3 6 2" xfId="32088" xr:uid="{00000000-0005-0000-0000-0000657D0000}"/>
    <cellStyle name="Normal 6 2 3 6 2 2" xfId="32089" xr:uid="{00000000-0005-0000-0000-0000667D0000}"/>
    <cellStyle name="Normal 6 2 3 6 2 3" xfId="32090" xr:uid="{00000000-0005-0000-0000-0000677D0000}"/>
    <cellStyle name="Normal 6 2 3 6 3" xfId="32091" xr:uid="{00000000-0005-0000-0000-0000687D0000}"/>
    <cellStyle name="Normal 6 2 3 6 4" xfId="32092" xr:uid="{00000000-0005-0000-0000-0000697D0000}"/>
    <cellStyle name="Normal 6 2 3 7" xfId="32093" xr:uid="{00000000-0005-0000-0000-00006A7D0000}"/>
    <cellStyle name="Normal 6 2 3 7 2" xfId="32094" xr:uid="{00000000-0005-0000-0000-00006B7D0000}"/>
    <cellStyle name="Normal 6 2 3 7 2 2" xfId="32095" xr:uid="{00000000-0005-0000-0000-00006C7D0000}"/>
    <cellStyle name="Normal 6 2 3 7 2 3" xfId="32096" xr:uid="{00000000-0005-0000-0000-00006D7D0000}"/>
    <cellStyle name="Normal 6 2 3 7 3" xfId="32097" xr:uid="{00000000-0005-0000-0000-00006E7D0000}"/>
    <cellStyle name="Normal 6 2 3 7 4" xfId="32098" xr:uid="{00000000-0005-0000-0000-00006F7D0000}"/>
    <cellStyle name="Normal 6 2 3 8" xfId="32099" xr:uid="{00000000-0005-0000-0000-0000707D0000}"/>
    <cellStyle name="Normal 6 2 3 8 2" xfId="32100" xr:uid="{00000000-0005-0000-0000-0000717D0000}"/>
    <cellStyle name="Normal 6 2 3 8 2 2" xfId="32101" xr:uid="{00000000-0005-0000-0000-0000727D0000}"/>
    <cellStyle name="Normal 6 2 3 8 2 3" xfId="32102" xr:uid="{00000000-0005-0000-0000-0000737D0000}"/>
    <cellStyle name="Normal 6 2 3 8 3" xfId="32103" xr:uid="{00000000-0005-0000-0000-0000747D0000}"/>
    <cellStyle name="Normal 6 2 3 8 4" xfId="32104" xr:uid="{00000000-0005-0000-0000-0000757D0000}"/>
    <cellStyle name="Normal 6 2 3 9" xfId="32105" xr:uid="{00000000-0005-0000-0000-0000767D0000}"/>
    <cellStyle name="Normal 6 2 3 9 2" xfId="32106" xr:uid="{00000000-0005-0000-0000-0000777D0000}"/>
    <cellStyle name="Normal 6 2 3 9 3" xfId="32107" xr:uid="{00000000-0005-0000-0000-0000787D0000}"/>
    <cellStyle name="Normal 6 2 4" xfId="32108" xr:uid="{00000000-0005-0000-0000-0000797D0000}"/>
    <cellStyle name="Normal 6 2 4 10" xfId="32109" xr:uid="{00000000-0005-0000-0000-00007A7D0000}"/>
    <cellStyle name="Normal 6 2 4 11" xfId="32110" xr:uid="{00000000-0005-0000-0000-00007B7D0000}"/>
    <cellStyle name="Normal 6 2 4 2" xfId="32111" xr:uid="{00000000-0005-0000-0000-00007C7D0000}"/>
    <cellStyle name="Normal 6 2 4 2 10" xfId="32112" xr:uid="{00000000-0005-0000-0000-00007D7D0000}"/>
    <cellStyle name="Normal 6 2 4 2 2" xfId="32113" xr:uid="{00000000-0005-0000-0000-00007E7D0000}"/>
    <cellStyle name="Normal 6 2 4 2 2 2" xfId="32114" xr:uid="{00000000-0005-0000-0000-00007F7D0000}"/>
    <cellStyle name="Normal 6 2 4 2 2 2 2" xfId="32115" xr:uid="{00000000-0005-0000-0000-0000807D0000}"/>
    <cellStyle name="Normal 6 2 4 2 2 2 3" xfId="32116" xr:uid="{00000000-0005-0000-0000-0000817D0000}"/>
    <cellStyle name="Normal 6 2 4 2 2 3" xfId="32117" xr:uid="{00000000-0005-0000-0000-0000827D0000}"/>
    <cellStyle name="Normal 6 2 4 2 2 4" xfId="32118" xr:uid="{00000000-0005-0000-0000-0000837D0000}"/>
    <cellStyle name="Normal 6 2 4 2 3" xfId="32119" xr:uid="{00000000-0005-0000-0000-0000847D0000}"/>
    <cellStyle name="Normal 6 2 4 2 3 2" xfId="32120" xr:uid="{00000000-0005-0000-0000-0000857D0000}"/>
    <cellStyle name="Normal 6 2 4 2 3 2 2" xfId="32121" xr:uid="{00000000-0005-0000-0000-0000867D0000}"/>
    <cellStyle name="Normal 6 2 4 2 3 2 3" xfId="32122" xr:uid="{00000000-0005-0000-0000-0000877D0000}"/>
    <cellStyle name="Normal 6 2 4 2 3 3" xfId="32123" xr:uid="{00000000-0005-0000-0000-0000887D0000}"/>
    <cellStyle name="Normal 6 2 4 2 3 4" xfId="32124" xr:uid="{00000000-0005-0000-0000-0000897D0000}"/>
    <cellStyle name="Normal 6 2 4 2 4" xfId="32125" xr:uid="{00000000-0005-0000-0000-00008A7D0000}"/>
    <cellStyle name="Normal 6 2 4 2 4 2" xfId="32126" xr:uid="{00000000-0005-0000-0000-00008B7D0000}"/>
    <cellStyle name="Normal 6 2 4 2 4 2 2" xfId="32127" xr:uid="{00000000-0005-0000-0000-00008C7D0000}"/>
    <cellStyle name="Normal 6 2 4 2 4 2 3" xfId="32128" xr:uid="{00000000-0005-0000-0000-00008D7D0000}"/>
    <cellStyle name="Normal 6 2 4 2 4 3" xfId="32129" xr:uid="{00000000-0005-0000-0000-00008E7D0000}"/>
    <cellStyle name="Normal 6 2 4 2 4 4" xfId="32130" xr:uid="{00000000-0005-0000-0000-00008F7D0000}"/>
    <cellStyle name="Normal 6 2 4 2 5" xfId="32131" xr:uid="{00000000-0005-0000-0000-0000907D0000}"/>
    <cellStyle name="Normal 6 2 4 2 5 2" xfId="32132" xr:uid="{00000000-0005-0000-0000-0000917D0000}"/>
    <cellStyle name="Normal 6 2 4 2 5 2 2" xfId="32133" xr:uid="{00000000-0005-0000-0000-0000927D0000}"/>
    <cellStyle name="Normal 6 2 4 2 5 2 3" xfId="32134" xr:uid="{00000000-0005-0000-0000-0000937D0000}"/>
    <cellStyle name="Normal 6 2 4 2 5 3" xfId="32135" xr:uid="{00000000-0005-0000-0000-0000947D0000}"/>
    <cellStyle name="Normal 6 2 4 2 5 4" xfId="32136" xr:uid="{00000000-0005-0000-0000-0000957D0000}"/>
    <cellStyle name="Normal 6 2 4 2 6" xfId="32137" xr:uid="{00000000-0005-0000-0000-0000967D0000}"/>
    <cellStyle name="Normal 6 2 4 2 6 2" xfId="32138" xr:uid="{00000000-0005-0000-0000-0000977D0000}"/>
    <cellStyle name="Normal 6 2 4 2 6 3" xfId="32139" xr:uid="{00000000-0005-0000-0000-0000987D0000}"/>
    <cellStyle name="Normal 6 2 4 2 7" xfId="32140" xr:uid="{00000000-0005-0000-0000-0000997D0000}"/>
    <cellStyle name="Normal 6 2 4 2 7 2" xfId="32141" xr:uid="{00000000-0005-0000-0000-00009A7D0000}"/>
    <cellStyle name="Normal 6 2 4 2 7 3" xfId="32142" xr:uid="{00000000-0005-0000-0000-00009B7D0000}"/>
    <cellStyle name="Normal 6 2 4 2 8" xfId="32143" xr:uid="{00000000-0005-0000-0000-00009C7D0000}"/>
    <cellStyle name="Normal 6 2 4 2 9" xfId="32144" xr:uid="{00000000-0005-0000-0000-00009D7D0000}"/>
    <cellStyle name="Normal 6 2 4 3" xfId="32145" xr:uid="{00000000-0005-0000-0000-00009E7D0000}"/>
    <cellStyle name="Normal 6 2 4 3 2" xfId="32146" xr:uid="{00000000-0005-0000-0000-00009F7D0000}"/>
    <cellStyle name="Normal 6 2 4 3 2 2" xfId="32147" xr:uid="{00000000-0005-0000-0000-0000A07D0000}"/>
    <cellStyle name="Normal 6 2 4 3 2 2 2" xfId="32148" xr:uid="{00000000-0005-0000-0000-0000A17D0000}"/>
    <cellStyle name="Normal 6 2 4 3 2 2 3" xfId="32149" xr:uid="{00000000-0005-0000-0000-0000A27D0000}"/>
    <cellStyle name="Normal 6 2 4 3 2 3" xfId="32150" xr:uid="{00000000-0005-0000-0000-0000A37D0000}"/>
    <cellStyle name="Normal 6 2 4 3 2 4" xfId="32151" xr:uid="{00000000-0005-0000-0000-0000A47D0000}"/>
    <cellStyle name="Normal 6 2 4 3 3" xfId="32152" xr:uid="{00000000-0005-0000-0000-0000A57D0000}"/>
    <cellStyle name="Normal 6 2 4 3 3 2" xfId="32153" xr:uid="{00000000-0005-0000-0000-0000A67D0000}"/>
    <cellStyle name="Normal 6 2 4 3 3 2 2" xfId="32154" xr:uid="{00000000-0005-0000-0000-0000A77D0000}"/>
    <cellStyle name="Normal 6 2 4 3 3 2 3" xfId="32155" xr:uid="{00000000-0005-0000-0000-0000A87D0000}"/>
    <cellStyle name="Normal 6 2 4 3 3 3" xfId="32156" xr:uid="{00000000-0005-0000-0000-0000A97D0000}"/>
    <cellStyle name="Normal 6 2 4 3 3 4" xfId="32157" xr:uid="{00000000-0005-0000-0000-0000AA7D0000}"/>
    <cellStyle name="Normal 6 2 4 3 4" xfId="32158" xr:uid="{00000000-0005-0000-0000-0000AB7D0000}"/>
    <cellStyle name="Normal 6 2 4 3 4 2" xfId="32159" xr:uid="{00000000-0005-0000-0000-0000AC7D0000}"/>
    <cellStyle name="Normal 6 2 4 3 4 2 2" xfId="32160" xr:uid="{00000000-0005-0000-0000-0000AD7D0000}"/>
    <cellStyle name="Normal 6 2 4 3 4 2 3" xfId="32161" xr:uid="{00000000-0005-0000-0000-0000AE7D0000}"/>
    <cellStyle name="Normal 6 2 4 3 4 3" xfId="32162" xr:uid="{00000000-0005-0000-0000-0000AF7D0000}"/>
    <cellStyle name="Normal 6 2 4 3 4 4" xfId="32163" xr:uid="{00000000-0005-0000-0000-0000B07D0000}"/>
    <cellStyle name="Normal 6 2 4 3 5" xfId="32164" xr:uid="{00000000-0005-0000-0000-0000B17D0000}"/>
    <cellStyle name="Normal 6 2 4 3 5 2" xfId="32165" xr:uid="{00000000-0005-0000-0000-0000B27D0000}"/>
    <cellStyle name="Normal 6 2 4 3 5 3" xfId="32166" xr:uid="{00000000-0005-0000-0000-0000B37D0000}"/>
    <cellStyle name="Normal 6 2 4 3 6" xfId="32167" xr:uid="{00000000-0005-0000-0000-0000B47D0000}"/>
    <cellStyle name="Normal 6 2 4 3 6 2" xfId="32168" xr:uid="{00000000-0005-0000-0000-0000B57D0000}"/>
    <cellStyle name="Normal 6 2 4 3 6 3" xfId="32169" xr:uid="{00000000-0005-0000-0000-0000B67D0000}"/>
    <cellStyle name="Normal 6 2 4 3 7" xfId="32170" xr:uid="{00000000-0005-0000-0000-0000B77D0000}"/>
    <cellStyle name="Normal 6 2 4 3 8" xfId="32171" xr:uid="{00000000-0005-0000-0000-0000B87D0000}"/>
    <cellStyle name="Normal 6 2 4 3 9" xfId="32172" xr:uid="{00000000-0005-0000-0000-0000B97D0000}"/>
    <cellStyle name="Normal 6 2 4 4" xfId="32173" xr:uid="{00000000-0005-0000-0000-0000BA7D0000}"/>
    <cellStyle name="Normal 6 2 4 4 2" xfId="32174" xr:uid="{00000000-0005-0000-0000-0000BB7D0000}"/>
    <cellStyle name="Normal 6 2 4 4 2 2" xfId="32175" xr:uid="{00000000-0005-0000-0000-0000BC7D0000}"/>
    <cellStyle name="Normal 6 2 4 4 2 3" xfId="32176" xr:uid="{00000000-0005-0000-0000-0000BD7D0000}"/>
    <cellStyle name="Normal 6 2 4 4 3" xfId="32177" xr:uid="{00000000-0005-0000-0000-0000BE7D0000}"/>
    <cellStyle name="Normal 6 2 4 4 4" xfId="32178" xr:uid="{00000000-0005-0000-0000-0000BF7D0000}"/>
    <cellStyle name="Normal 6 2 4 5" xfId="32179" xr:uid="{00000000-0005-0000-0000-0000C07D0000}"/>
    <cellStyle name="Normal 6 2 4 5 2" xfId="32180" xr:uid="{00000000-0005-0000-0000-0000C17D0000}"/>
    <cellStyle name="Normal 6 2 4 5 2 2" xfId="32181" xr:uid="{00000000-0005-0000-0000-0000C27D0000}"/>
    <cellStyle name="Normal 6 2 4 5 2 3" xfId="32182" xr:uid="{00000000-0005-0000-0000-0000C37D0000}"/>
    <cellStyle name="Normal 6 2 4 5 3" xfId="32183" xr:uid="{00000000-0005-0000-0000-0000C47D0000}"/>
    <cellStyle name="Normal 6 2 4 5 4" xfId="32184" xr:uid="{00000000-0005-0000-0000-0000C57D0000}"/>
    <cellStyle name="Normal 6 2 4 6" xfId="32185" xr:uid="{00000000-0005-0000-0000-0000C67D0000}"/>
    <cellStyle name="Normal 6 2 4 6 2" xfId="32186" xr:uid="{00000000-0005-0000-0000-0000C77D0000}"/>
    <cellStyle name="Normal 6 2 4 6 2 2" xfId="32187" xr:uid="{00000000-0005-0000-0000-0000C87D0000}"/>
    <cellStyle name="Normal 6 2 4 6 2 3" xfId="32188" xr:uid="{00000000-0005-0000-0000-0000C97D0000}"/>
    <cellStyle name="Normal 6 2 4 6 3" xfId="32189" xr:uid="{00000000-0005-0000-0000-0000CA7D0000}"/>
    <cellStyle name="Normal 6 2 4 6 4" xfId="32190" xr:uid="{00000000-0005-0000-0000-0000CB7D0000}"/>
    <cellStyle name="Normal 6 2 4 7" xfId="32191" xr:uid="{00000000-0005-0000-0000-0000CC7D0000}"/>
    <cellStyle name="Normal 6 2 4 7 2" xfId="32192" xr:uid="{00000000-0005-0000-0000-0000CD7D0000}"/>
    <cellStyle name="Normal 6 2 4 7 3" xfId="32193" xr:uid="{00000000-0005-0000-0000-0000CE7D0000}"/>
    <cellStyle name="Normal 6 2 4 8" xfId="32194" xr:uid="{00000000-0005-0000-0000-0000CF7D0000}"/>
    <cellStyle name="Normal 6 2 4 8 2" xfId="32195" xr:uid="{00000000-0005-0000-0000-0000D07D0000}"/>
    <cellStyle name="Normal 6 2 4 8 3" xfId="32196" xr:uid="{00000000-0005-0000-0000-0000D17D0000}"/>
    <cellStyle name="Normal 6 2 4 9" xfId="32197" xr:uid="{00000000-0005-0000-0000-0000D27D0000}"/>
    <cellStyle name="Normal 6 2 5" xfId="32198" xr:uid="{00000000-0005-0000-0000-0000D37D0000}"/>
    <cellStyle name="Normal 6 2 5 10" xfId="32199" xr:uid="{00000000-0005-0000-0000-0000D47D0000}"/>
    <cellStyle name="Normal 6 2 5 11" xfId="32200" xr:uid="{00000000-0005-0000-0000-0000D57D0000}"/>
    <cellStyle name="Normal 6 2 5 2" xfId="32201" xr:uid="{00000000-0005-0000-0000-0000D67D0000}"/>
    <cellStyle name="Normal 6 2 5 2 10" xfId="32202" xr:uid="{00000000-0005-0000-0000-0000D77D0000}"/>
    <cellStyle name="Normal 6 2 5 2 2" xfId="32203" xr:uid="{00000000-0005-0000-0000-0000D87D0000}"/>
    <cellStyle name="Normal 6 2 5 2 2 2" xfId="32204" xr:uid="{00000000-0005-0000-0000-0000D97D0000}"/>
    <cellStyle name="Normal 6 2 5 2 2 2 2" xfId="32205" xr:uid="{00000000-0005-0000-0000-0000DA7D0000}"/>
    <cellStyle name="Normal 6 2 5 2 2 2 3" xfId="32206" xr:uid="{00000000-0005-0000-0000-0000DB7D0000}"/>
    <cellStyle name="Normal 6 2 5 2 2 3" xfId="32207" xr:uid="{00000000-0005-0000-0000-0000DC7D0000}"/>
    <cellStyle name="Normal 6 2 5 2 2 4" xfId="32208" xr:uid="{00000000-0005-0000-0000-0000DD7D0000}"/>
    <cellStyle name="Normal 6 2 5 2 3" xfId="32209" xr:uid="{00000000-0005-0000-0000-0000DE7D0000}"/>
    <cellStyle name="Normal 6 2 5 2 3 2" xfId="32210" xr:uid="{00000000-0005-0000-0000-0000DF7D0000}"/>
    <cellStyle name="Normal 6 2 5 2 3 2 2" xfId="32211" xr:uid="{00000000-0005-0000-0000-0000E07D0000}"/>
    <cellStyle name="Normal 6 2 5 2 3 2 3" xfId="32212" xr:uid="{00000000-0005-0000-0000-0000E17D0000}"/>
    <cellStyle name="Normal 6 2 5 2 3 3" xfId="32213" xr:uid="{00000000-0005-0000-0000-0000E27D0000}"/>
    <cellStyle name="Normal 6 2 5 2 3 4" xfId="32214" xr:uid="{00000000-0005-0000-0000-0000E37D0000}"/>
    <cellStyle name="Normal 6 2 5 2 4" xfId="32215" xr:uid="{00000000-0005-0000-0000-0000E47D0000}"/>
    <cellStyle name="Normal 6 2 5 2 4 2" xfId="32216" xr:uid="{00000000-0005-0000-0000-0000E57D0000}"/>
    <cellStyle name="Normal 6 2 5 2 4 2 2" xfId="32217" xr:uid="{00000000-0005-0000-0000-0000E67D0000}"/>
    <cellStyle name="Normal 6 2 5 2 4 2 3" xfId="32218" xr:uid="{00000000-0005-0000-0000-0000E77D0000}"/>
    <cellStyle name="Normal 6 2 5 2 4 3" xfId="32219" xr:uid="{00000000-0005-0000-0000-0000E87D0000}"/>
    <cellStyle name="Normal 6 2 5 2 4 4" xfId="32220" xr:uid="{00000000-0005-0000-0000-0000E97D0000}"/>
    <cellStyle name="Normal 6 2 5 2 5" xfId="32221" xr:uid="{00000000-0005-0000-0000-0000EA7D0000}"/>
    <cellStyle name="Normal 6 2 5 2 5 2" xfId="32222" xr:uid="{00000000-0005-0000-0000-0000EB7D0000}"/>
    <cellStyle name="Normal 6 2 5 2 5 2 2" xfId="32223" xr:uid="{00000000-0005-0000-0000-0000EC7D0000}"/>
    <cellStyle name="Normal 6 2 5 2 5 2 3" xfId="32224" xr:uid="{00000000-0005-0000-0000-0000ED7D0000}"/>
    <cellStyle name="Normal 6 2 5 2 5 3" xfId="32225" xr:uid="{00000000-0005-0000-0000-0000EE7D0000}"/>
    <cellStyle name="Normal 6 2 5 2 5 4" xfId="32226" xr:uid="{00000000-0005-0000-0000-0000EF7D0000}"/>
    <cellStyle name="Normal 6 2 5 2 6" xfId="32227" xr:uid="{00000000-0005-0000-0000-0000F07D0000}"/>
    <cellStyle name="Normal 6 2 5 2 6 2" xfId="32228" xr:uid="{00000000-0005-0000-0000-0000F17D0000}"/>
    <cellStyle name="Normal 6 2 5 2 6 3" xfId="32229" xr:uid="{00000000-0005-0000-0000-0000F27D0000}"/>
    <cellStyle name="Normal 6 2 5 2 7" xfId="32230" xr:uid="{00000000-0005-0000-0000-0000F37D0000}"/>
    <cellStyle name="Normal 6 2 5 2 7 2" xfId="32231" xr:uid="{00000000-0005-0000-0000-0000F47D0000}"/>
    <cellStyle name="Normal 6 2 5 2 7 3" xfId="32232" xr:uid="{00000000-0005-0000-0000-0000F57D0000}"/>
    <cellStyle name="Normal 6 2 5 2 8" xfId="32233" xr:uid="{00000000-0005-0000-0000-0000F67D0000}"/>
    <cellStyle name="Normal 6 2 5 2 9" xfId="32234" xr:uid="{00000000-0005-0000-0000-0000F77D0000}"/>
    <cellStyle name="Normal 6 2 5 3" xfId="32235" xr:uid="{00000000-0005-0000-0000-0000F87D0000}"/>
    <cellStyle name="Normal 6 2 5 3 2" xfId="32236" xr:uid="{00000000-0005-0000-0000-0000F97D0000}"/>
    <cellStyle name="Normal 6 2 5 3 2 2" xfId="32237" xr:uid="{00000000-0005-0000-0000-0000FA7D0000}"/>
    <cellStyle name="Normal 6 2 5 3 2 2 2" xfId="32238" xr:uid="{00000000-0005-0000-0000-0000FB7D0000}"/>
    <cellStyle name="Normal 6 2 5 3 2 2 3" xfId="32239" xr:uid="{00000000-0005-0000-0000-0000FC7D0000}"/>
    <cellStyle name="Normal 6 2 5 3 2 3" xfId="32240" xr:uid="{00000000-0005-0000-0000-0000FD7D0000}"/>
    <cellStyle name="Normal 6 2 5 3 2 4" xfId="32241" xr:uid="{00000000-0005-0000-0000-0000FE7D0000}"/>
    <cellStyle name="Normal 6 2 5 3 3" xfId="32242" xr:uid="{00000000-0005-0000-0000-0000FF7D0000}"/>
    <cellStyle name="Normal 6 2 5 3 3 2" xfId="32243" xr:uid="{00000000-0005-0000-0000-0000007E0000}"/>
    <cellStyle name="Normal 6 2 5 3 3 2 2" xfId="32244" xr:uid="{00000000-0005-0000-0000-0000017E0000}"/>
    <cellStyle name="Normal 6 2 5 3 3 2 3" xfId="32245" xr:uid="{00000000-0005-0000-0000-0000027E0000}"/>
    <cellStyle name="Normal 6 2 5 3 3 3" xfId="32246" xr:uid="{00000000-0005-0000-0000-0000037E0000}"/>
    <cellStyle name="Normal 6 2 5 3 3 4" xfId="32247" xr:uid="{00000000-0005-0000-0000-0000047E0000}"/>
    <cellStyle name="Normal 6 2 5 3 4" xfId="32248" xr:uid="{00000000-0005-0000-0000-0000057E0000}"/>
    <cellStyle name="Normal 6 2 5 3 4 2" xfId="32249" xr:uid="{00000000-0005-0000-0000-0000067E0000}"/>
    <cellStyle name="Normal 6 2 5 3 4 2 2" xfId="32250" xr:uid="{00000000-0005-0000-0000-0000077E0000}"/>
    <cellStyle name="Normal 6 2 5 3 4 2 3" xfId="32251" xr:uid="{00000000-0005-0000-0000-0000087E0000}"/>
    <cellStyle name="Normal 6 2 5 3 4 3" xfId="32252" xr:uid="{00000000-0005-0000-0000-0000097E0000}"/>
    <cellStyle name="Normal 6 2 5 3 4 4" xfId="32253" xr:uid="{00000000-0005-0000-0000-00000A7E0000}"/>
    <cellStyle name="Normal 6 2 5 3 5" xfId="32254" xr:uid="{00000000-0005-0000-0000-00000B7E0000}"/>
    <cellStyle name="Normal 6 2 5 3 5 2" xfId="32255" xr:uid="{00000000-0005-0000-0000-00000C7E0000}"/>
    <cellStyle name="Normal 6 2 5 3 5 3" xfId="32256" xr:uid="{00000000-0005-0000-0000-00000D7E0000}"/>
    <cellStyle name="Normal 6 2 5 3 6" xfId="32257" xr:uid="{00000000-0005-0000-0000-00000E7E0000}"/>
    <cellStyle name="Normal 6 2 5 3 6 2" xfId="32258" xr:uid="{00000000-0005-0000-0000-00000F7E0000}"/>
    <cellStyle name="Normal 6 2 5 3 6 3" xfId="32259" xr:uid="{00000000-0005-0000-0000-0000107E0000}"/>
    <cellStyle name="Normal 6 2 5 3 7" xfId="32260" xr:uid="{00000000-0005-0000-0000-0000117E0000}"/>
    <cellStyle name="Normal 6 2 5 3 8" xfId="32261" xr:uid="{00000000-0005-0000-0000-0000127E0000}"/>
    <cellStyle name="Normal 6 2 5 3 9" xfId="32262" xr:uid="{00000000-0005-0000-0000-0000137E0000}"/>
    <cellStyle name="Normal 6 2 5 4" xfId="32263" xr:uid="{00000000-0005-0000-0000-0000147E0000}"/>
    <cellStyle name="Normal 6 2 5 4 2" xfId="32264" xr:uid="{00000000-0005-0000-0000-0000157E0000}"/>
    <cellStyle name="Normal 6 2 5 4 2 2" xfId="32265" xr:uid="{00000000-0005-0000-0000-0000167E0000}"/>
    <cellStyle name="Normal 6 2 5 4 2 3" xfId="32266" xr:uid="{00000000-0005-0000-0000-0000177E0000}"/>
    <cellStyle name="Normal 6 2 5 4 3" xfId="32267" xr:uid="{00000000-0005-0000-0000-0000187E0000}"/>
    <cellStyle name="Normal 6 2 5 4 4" xfId="32268" xr:uid="{00000000-0005-0000-0000-0000197E0000}"/>
    <cellStyle name="Normal 6 2 5 5" xfId="32269" xr:uid="{00000000-0005-0000-0000-00001A7E0000}"/>
    <cellStyle name="Normal 6 2 5 5 2" xfId="32270" xr:uid="{00000000-0005-0000-0000-00001B7E0000}"/>
    <cellStyle name="Normal 6 2 5 5 2 2" xfId="32271" xr:uid="{00000000-0005-0000-0000-00001C7E0000}"/>
    <cellStyle name="Normal 6 2 5 5 2 3" xfId="32272" xr:uid="{00000000-0005-0000-0000-00001D7E0000}"/>
    <cellStyle name="Normal 6 2 5 5 3" xfId="32273" xr:uid="{00000000-0005-0000-0000-00001E7E0000}"/>
    <cellStyle name="Normal 6 2 5 5 4" xfId="32274" xr:uid="{00000000-0005-0000-0000-00001F7E0000}"/>
    <cellStyle name="Normal 6 2 5 6" xfId="32275" xr:uid="{00000000-0005-0000-0000-0000207E0000}"/>
    <cellStyle name="Normal 6 2 5 6 2" xfId="32276" xr:uid="{00000000-0005-0000-0000-0000217E0000}"/>
    <cellStyle name="Normal 6 2 5 6 2 2" xfId="32277" xr:uid="{00000000-0005-0000-0000-0000227E0000}"/>
    <cellStyle name="Normal 6 2 5 6 2 3" xfId="32278" xr:uid="{00000000-0005-0000-0000-0000237E0000}"/>
    <cellStyle name="Normal 6 2 5 6 3" xfId="32279" xr:uid="{00000000-0005-0000-0000-0000247E0000}"/>
    <cellStyle name="Normal 6 2 5 6 4" xfId="32280" xr:uid="{00000000-0005-0000-0000-0000257E0000}"/>
    <cellStyle name="Normal 6 2 5 7" xfId="32281" xr:uid="{00000000-0005-0000-0000-0000267E0000}"/>
    <cellStyle name="Normal 6 2 5 7 2" xfId="32282" xr:uid="{00000000-0005-0000-0000-0000277E0000}"/>
    <cellStyle name="Normal 6 2 5 7 3" xfId="32283" xr:uid="{00000000-0005-0000-0000-0000287E0000}"/>
    <cellStyle name="Normal 6 2 5 8" xfId="32284" xr:uid="{00000000-0005-0000-0000-0000297E0000}"/>
    <cellStyle name="Normal 6 2 5 8 2" xfId="32285" xr:uid="{00000000-0005-0000-0000-00002A7E0000}"/>
    <cellStyle name="Normal 6 2 5 8 3" xfId="32286" xr:uid="{00000000-0005-0000-0000-00002B7E0000}"/>
    <cellStyle name="Normal 6 2 5 9" xfId="32287" xr:uid="{00000000-0005-0000-0000-00002C7E0000}"/>
    <cellStyle name="Normal 6 2 6" xfId="32288" xr:uid="{00000000-0005-0000-0000-00002D7E0000}"/>
    <cellStyle name="Normal 6 2 6 10" xfId="32289" xr:uid="{00000000-0005-0000-0000-00002E7E0000}"/>
    <cellStyle name="Normal 6 2 6 2" xfId="32290" xr:uid="{00000000-0005-0000-0000-00002F7E0000}"/>
    <cellStyle name="Normal 6 2 6 2 2" xfId="32291" xr:uid="{00000000-0005-0000-0000-0000307E0000}"/>
    <cellStyle name="Normal 6 2 6 2 2 2" xfId="32292" xr:uid="{00000000-0005-0000-0000-0000317E0000}"/>
    <cellStyle name="Normal 6 2 6 2 2 3" xfId="32293" xr:uid="{00000000-0005-0000-0000-0000327E0000}"/>
    <cellStyle name="Normal 6 2 6 2 3" xfId="32294" xr:uid="{00000000-0005-0000-0000-0000337E0000}"/>
    <cellStyle name="Normal 6 2 6 2 4" xfId="32295" xr:uid="{00000000-0005-0000-0000-0000347E0000}"/>
    <cellStyle name="Normal 6 2 6 3" xfId="32296" xr:uid="{00000000-0005-0000-0000-0000357E0000}"/>
    <cellStyle name="Normal 6 2 6 3 2" xfId="32297" xr:uid="{00000000-0005-0000-0000-0000367E0000}"/>
    <cellStyle name="Normal 6 2 6 3 2 2" xfId="32298" xr:uid="{00000000-0005-0000-0000-0000377E0000}"/>
    <cellStyle name="Normal 6 2 6 3 2 3" xfId="32299" xr:uid="{00000000-0005-0000-0000-0000387E0000}"/>
    <cellStyle name="Normal 6 2 6 3 3" xfId="32300" xr:uid="{00000000-0005-0000-0000-0000397E0000}"/>
    <cellStyle name="Normal 6 2 6 3 4" xfId="32301" xr:uid="{00000000-0005-0000-0000-00003A7E0000}"/>
    <cellStyle name="Normal 6 2 6 4" xfId="32302" xr:uid="{00000000-0005-0000-0000-00003B7E0000}"/>
    <cellStyle name="Normal 6 2 6 4 2" xfId="32303" xr:uid="{00000000-0005-0000-0000-00003C7E0000}"/>
    <cellStyle name="Normal 6 2 6 4 2 2" xfId="32304" xr:uid="{00000000-0005-0000-0000-00003D7E0000}"/>
    <cellStyle name="Normal 6 2 6 4 2 3" xfId="32305" xr:uid="{00000000-0005-0000-0000-00003E7E0000}"/>
    <cellStyle name="Normal 6 2 6 4 3" xfId="32306" xr:uid="{00000000-0005-0000-0000-00003F7E0000}"/>
    <cellStyle name="Normal 6 2 6 4 4" xfId="32307" xr:uid="{00000000-0005-0000-0000-0000407E0000}"/>
    <cellStyle name="Normal 6 2 6 5" xfId="32308" xr:uid="{00000000-0005-0000-0000-0000417E0000}"/>
    <cellStyle name="Normal 6 2 6 5 2" xfId="32309" xr:uid="{00000000-0005-0000-0000-0000427E0000}"/>
    <cellStyle name="Normal 6 2 6 5 2 2" xfId="32310" xr:uid="{00000000-0005-0000-0000-0000437E0000}"/>
    <cellStyle name="Normal 6 2 6 5 2 3" xfId="32311" xr:uid="{00000000-0005-0000-0000-0000447E0000}"/>
    <cellStyle name="Normal 6 2 6 5 3" xfId="32312" xr:uid="{00000000-0005-0000-0000-0000457E0000}"/>
    <cellStyle name="Normal 6 2 6 5 4" xfId="32313" xr:uid="{00000000-0005-0000-0000-0000467E0000}"/>
    <cellStyle name="Normal 6 2 6 6" xfId="32314" xr:uid="{00000000-0005-0000-0000-0000477E0000}"/>
    <cellStyle name="Normal 6 2 6 6 2" xfId="32315" xr:uid="{00000000-0005-0000-0000-0000487E0000}"/>
    <cellStyle name="Normal 6 2 6 6 3" xfId="32316" xr:uid="{00000000-0005-0000-0000-0000497E0000}"/>
    <cellStyle name="Normal 6 2 6 7" xfId="32317" xr:uid="{00000000-0005-0000-0000-00004A7E0000}"/>
    <cellStyle name="Normal 6 2 6 7 2" xfId="32318" xr:uid="{00000000-0005-0000-0000-00004B7E0000}"/>
    <cellStyle name="Normal 6 2 6 7 3" xfId="32319" xr:uid="{00000000-0005-0000-0000-00004C7E0000}"/>
    <cellStyle name="Normal 6 2 6 8" xfId="32320" xr:uid="{00000000-0005-0000-0000-00004D7E0000}"/>
    <cellStyle name="Normal 6 2 6 9" xfId="32321" xr:uid="{00000000-0005-0000-0000-00004E7E0000}"/>
    <cellStyle name="Normal 6 2 7" xfId="32322" xr:uid="{00000000-0005-0000-0000-00004F7E0000}"/>
    <cellStyle name="Normal 6 2 7 2" xfId="32323" xr:uid="{00000000-0005-0000-0000-0000507E0000}"/>
    <cellStyle name="Normal 6 2 7 2 2" xfId="32324" xr:uid="{00000000-0005-0000-0000-0000517E0000}"/>
    <cellStyle name="Normal 6 2 7 2 2 2" xfId="32325" xr:uid="{00000000-0005-0000-0000-0000527E0000}"/>
    <cellStyle name="Normal 6 2 7 2 2 3" xfId="32326" xr:uid="{00000000-0005-0000-0000-0000537E0000}"/>
    <cellStyle name="Normal 6 2 7 2 3" xfId="32327" xr:uid="{00000000-0005-0000-0000-0000547E0000}"/>
    <cellStyle name="Normal 6 2 7 2 4" xfId="32328" xr:uid="{00000000-0005-0000-0000-0000557E0000}"/>
    <cellStyle name="Normal 6 2 7 3" xfId="32329" xr:uid="{00000000-0005-0000-0000-0000567E0000}"/>
    <cellStyle name="Normal 6 2 7 3 2" xfId="32330" xr:uid="{00000000-0005-0000-0000-0000577E0000}"/>
    <cellStyle name="Normal 6 2 7 3 2 2" xfId="32331" xr:uid="{00000000-0005-0000-0000-0000587E0000}"/>
    <cellStyle name="Normal 6 2 7 3 2 3" xfId="32332" xr:uid="{00000000-0005-0000-0000-0000597E0000}"/>
    <cellStyle name="Normal 6 2 7 3 3" xfId="32333" xr:uid="{00000000-0005-0000-0000-00005A7E0000}"/>
    <cellStyle name="Normal 6 2 7 3 4" xfId="32334" xr:uid="{00000000-0005-0000-0000-00005B7E0000}"/>
    <cellStyle name="Normal 6 2 7 4" xfId="32335" xr:uid="{00000000-0005-0000-0000-00005C7E0000}"/>
    <cellStyle name="Normal 6 2 7 4 2" xfId="32336" xr:uid="{00000000-0005-0000-0000-00005D7E0000}"/>
    <cellStyle name="Normal 6 2 7 4 2 2" xfId="32337" xr:uid="{00000000-0005-0000-0000-00005E7E0000}"/>
    <cellStyle name="Normal 6 2 7 4 2 3" xfId="32338" xr:uid="{00000000-0005-0000-0000-00005F7E0000}"/>
    <cellStyle name="Normal 6 2 7 4 3" xfId="32339" xr:uid="{00000000-0005-0000-0000-0000607E0000}"/>
    <cellStyle name="Normal 6 2 7 4 4" xfId="32340" xr:uid="{00000000-0005-0000-0000-0000617E0000}"/>
    <cellStyle name="Normal 6 2 7 5" xfId="32341" xr:uid="{00000000-0005-0000-0000-0000627E0000}"/>
    <cellStyle name="Normal 6 2 7 5 2" xfId="32342" xr:uid="{00000000-0005-0000-0000-0000637E0000}"/>
    <cellStyle name="Normal 6 2 7 5 3" xfId="32343" xr:uid="{00000000-0005-0000-0000-0000647E0000}"/>
    <cellStyle name="Normal 6 2 7 6" xfId="32344" xr:uid="{00000000-0005-0000-0000-0000657E0000}"/>
    <cellStyle name="Normal 6 2 7 6 2" xfId="32345" xr:uid="{00000000-0005-0000-0000-0000667E0000}"/>
    <cellStyle name="Normal 6 2 7 6 3" xfId="32346" xr:uid="{00000000-0005-0000-0000-0000677E0000}"/>
    <cellStyle name="Normal 6 2 7 7" xfId="32347" xr:uid="{00000000-0005-0000-0000-0000687E0000}"/>
    <cellStyle name="Normal 6 2 7 8" xfId="32348" xr:uid="{00000000-0005-0000-0000-0000697E0000}"/>
    <cellStyle name="Normal 6 2 7 9" xfId="32349" xr:uid="{00000000-0005-0000-0000-00006A7E0000}"/>
    <cellStyle name="Normal 6 2 8" xfId="32350" xr:uid="{00000000-0005-0000-0000-00006B7E0000}"/>
    <cellStyle name="Normal 6 2 8 2" xfId="32351" xr:uid="{00000000-0005-0000-0000-00006C7E0000}"/>
    <cellStyle name="Normal 6 2 8 2 2" xfId="32352" xr:uid="{00000000-0005-0000-0000-00006D7E0000}"/>
    <cellStyle name="Normal 6 2 8 2 3" xfId="32353" xr:uid="{00000000-0005-0000-0000-00006E7E0000}"/>
    <cellStyle name="Normal 6 2 8 3" xfId="32354" xr:uid="{00000000-0005-0000-0000-00006F7E0000}"/>
    <cellStyle name="Normal 6 2 8 4" xfId="32355" xr:uid="{00000000-0005-0000-0000-0000707E0000}"/>
    <cellStyle name="Normal 6 2 9" xfId="32356" xr:uid="{00000000-0005-0000-0000-0000717E0000}"/>
    <cellStyle name="Normal 6 2 9 2" xfId="32357" xr:uid="{00000000-0005-0000-0000-0000727E0000}"/>
    <cellStyle name="Normal 6 2 9 2 2" xfId="32358" xr:uid="{00000000-0005-0000-0000-0000737E0000}"/>
    <cellStyle name="Normal 6 2 9 2 3" xfId="32359" xr:uid="{00000000-0005-0000-0000-0000747E0000}"/>
    <cellStyle name="Normal 6 2 9 3" xfId="32360" xr:uid="{00000000-0005-0000-0000-0000757E0000}"/>
    <cellStyle name="Normal 6 2 9 4" xfId="32361" xr:uid="{00000000-0005-0000-0000-0000767E0000}"/>
    <cellStyle name="Normal 6 3" xfId="32362" xr:uid="{00000000-0005-0000-0000-0000777E0000}"/>
    <cellStyle name="Normal 6 3 10" xfId="32363" xr:uid="{00000000-0005-0000-0000-0000787E0000}"/>
    <cellStyle name="Normal 6 3 10 2" xfId="32364" xr:uid="{00000000-0005-0000-0000-0000797E0000}"/>
    <cellStyle name="Normal 6 3 10 3" xfId="32365" xr:uid="{00000000-0005-0000-0000-00007A7E0000}"/>
    <cellStyle name="Normal 6 3 11" xfId="32366" xr:uid="{00000000-0005-0000-0000-00007B7E0000}"/>
    <cellStyle name="Normal 6 3 11 2" xfId="32367" xr:uid="{00000000-0005-0000-0000-00007C7E0000}"/>
    <cellStyle name="Normal 6 3 11 3" xfId="32368" xr:uid="{00000000-0005-0000-0000-00007D7E0000}"/>
    <cellStyle name="Normal 6 3 12" xfId="32369" xr:uid="{00000000-0005-0000-0000-00007E7E0000}"/>
    <cellStyle name="Normal 6 3 13" xfId="32370" xr:uid="{00000000-0005-0000-0000-00007F7E0000}"/>
    <cellStyle name="Normal 6 3 14" xfId="32371" xr:uid="{00000000-0005-0000-0000-0000807E0000}"/>
    <cellStyle name="Normal 6 3 2" xfId="32372" xr:uid="{00000000-0005-0000-0000-0000817E0000}"/>
    <cellStyle name="Normal 6 3 2 10" xfId="32373" xr:uid="{00000000-0005-0000-0000-0000827E0000}"/>
    <cellStyle name="Normal 6 3 2 10 2" xfId="32374" xr:uid="{00000000-0005-0000-0000-0000837E0000}"/>
    <cellStyle name="Normal 6 3 2 10 3" xfId="32375" xr:uid="{00000000-0005-0000-0000-0000847E0000}"/>
    <cellStyle name="Normal 6 3 2 11" xfId="32376" xr:uid="{00000000-0005-0000-0000-0000857E0000}"/>
    <cellStyle name="Normal 6 3 2 12" xfId="32377" xr:uid="{00000000-0005-0000-0000-0000867E0000}"/>
    <cellStyle name="Normal 6 3 2 13" xfId="32378" xr:uid="{00000000-0005-0000-0000-0000877E0000}"/>
    <cellStyle name="Normal 6 3 2 2" xfId="32379" xr:uid="{00000000-0005-0000-0000-0000887E0000}"/>
    <cellStyle name="Normal 6 3 2 2 10" xfId="32380" xr:uid="{00000000-0005-0000-0000-0000897E0000}"/>
    <cellStyle name="Normal 6 3 2 2 11" xfId="32381" xr:uid="{00000000-0005-0000-0000-00008A7E0000}"/>
    <cellStyle name="Normal 6 3 2 2 2" xfId="32382" xr:uid="{00000000-0005-0000-0000-00008B7E0000}"/>
    <cellStyle name="Normal 6 3 2 2 2 10" xfId="32383" xr:uid="{00000000-0005-0000-0000-00008C7E0000}"/>
    <cellStyle name="Normal 6 3 2 2 2 2" xfId="32384" xr:uid="{00000000-0005-0000-0000-00008D7E0000}"/>
    <cellStyle name="Normal 6 3 2 2 2 2 2" xfId="32385" xr:uid="{00000000-0005-0000-0000-00008E7E0000}"/>
    <cellStyle name="Normal 6 3 2 2 2 2 2 2" xfId="32386" xr:uid="{00000000-0005-0000-0000-00008F7E0000}"/>
    <cellStyle name="Normal 6 3 2 2 2 2 2 3" xfId="32387" xr:uid="{00000000-0005-0000-0000-0000907E0000}"/>
    <cellStyle name="Normal 6 3 2 2 2 2 3" xfId="32388" xr:uid="{00000000-0005-0000-0000-0000917E0000}"/>
    <cellStyle name="Normal 6 3 2 2 2 2 4" xfId="32389" xr:uid="{00000000-0005-0000-0000-0000927E0000}"/>
    <cellStyle name="Normal 6 3 2 2 2 3" xfId="32390" xr:uid="{00000000-0005-0000-0000-0000937E0000}"/>
    <cellStyle name="Normal 6 3 2 2 2 3 2" xfId="32391" xr:uid="{00000000-0005-0000-0000-0000947E0000}"/>
    <cellStyle name="Normal 6 3 2 2 2 3 2 2" xfId="32392" xr:uid="{00000000-0005-0000-0000-0000957E0000}"/>
    <cellStyle name="Normal 6 3 2 2 2 3 2 3" xfId="32393" xr:uid="{00000000-0005-0000-0000-0000967E0000}"/>
    <cellStyle name="Normal 6 3 2 2 2 3 3" xfId="32394" xr:uid="{00000000-0005-0000-0000-0000977E0000}"/>
    <cellStyle name="Normal 6 3 2 2 2 3 4" xfId="32395" xr:uid="{00000000-0005-0000-0000-0000987E0000}"/>
    <cellStyle name="Normal 6 3 2 2 2 4" xfId="32396" xr:uid="{00000000-0005-0000-0000-0000997E0000}"/>
    <cellStyle name="Normal 6 3 2 2 2 4 2" xfId="32397" xr:uid="{00000000-0005-0000-0000-00009A7E0000}"/>
    <cellStyle name="Normal 6 3 2 2 2 4 2 2" xfId="32398" xr:uid="{00000000-0005-0000-0000-00009B7E0000}"/>
    <cellStyle name="Normal 6 3 2 2 2 4 2 3" xfId="32399" xr:uid="{00000000-0005-0000-0000-00009C7E0000}"/>
    <cellStyle name="Normal 6 3 2 2 2 4 3" xfId="32400" xr:uid="{00000000-0005-0000-0000-00009D7E0000}"/>
    <cellStyle name="Normal 6 3 2 2 2 4 4" xfId="32401" xr:uid="{00000000-0005-0000-0000-00009E7E0000}"/>
    <cellStyle name="Normal 6 3 2 2 2 5" xfId="32402" xr:uid="{00000000-0005-0000-0000-00009F7E0000}"/>
    <cellStyle name="Normal 6 3 2 2 2 5 2" xfId="32403" xr:uid="{00000000-0005-0000-0000-0000A07E0000}"/>
    <cellStyle name="Normal 6 3 2 2 2 5 2 2" xfId="32404" xr:uid="{00000000-0005-0000-0000-0000A17E0000}"/>
    <cellStyle name="Normal 6 3 2 2 2 5 2 3" xfId="32405" xr:uid="{00000000-0005-0000-0000-0000A27E0000}"/>
    <cellStyle name="Normal 6 3 2 2 2 5 3" xfId="32406" xr:uid="{00000000-0005-0000-0000-0000A37E0000}"/>
    <cellStyle name="Normal 6 3 2 2 2 5 4" xfId="32407" xr:uid="{00000000-0005-0000-0000-0000A47E0000}"/>
    <cellStyle name="Normal 6 3 2 2 2 6" xfId="32408" xr:uid="{00000000-0005-0000-0000-0000A57E0000}"/>
    <cellStyle name="Normal 6 3 2 2 2 6 2" xfId="32409" xr:uid="{00000000-0005-0000-0000-0000A67E0000}"/>
    <cellStyle name="Normal 6 3 2 2 2 6 3" xfId="32410" xr:uid="{00000000-0005-0000-0000-0000A77E0000}"/>
    <cellStyle name="Normal 6 3 2 2 2 7" xfId="32411" xr:uid="{00000000-0005-0000-0000-0000A87E0000}"/>
    <cellStyle name="Normal 6 3 2 2 2 7 2" xfId="32412" xr:uid="{00000000-0005-0000-0000-0000A97E0000}"/>
    <cellStyle name="Normal 6 3 2 2 2 7 3" xfId="32413" xr:uid="{00000000-0005-0000-0000-0000AA7E0000}"/>
    <cellStyle name="Normal 6 3 2 2 2 8" xfId="32414" xr:uid="{00000000-0005-0000-0000-0000AB7E0000}"/>
    <cellStyle name="Normal 6 3 2 2 2 9" xfId="32415" xr:uid="{00000000-0005-0000-0000-0000AC7E0000}"/>
    <cellStyle name="Normal 6 3 2 2 3" xfId="32416" xr:uid="{00000000-0005-0000-0000-0000AD7E0000}"/>
    <cellStyle name="Normal 6 3 2 2 3 2" xfId="32417" xr:uid="{00000000-0005-0000-0000-0000AE7E0000}"/>
    <cellStyle name="Normal 6 3 2 2 3 2 2" xfId="32418" xr:uid="{00000000-0005-0000-0000-0000AF7E0000}"/>
    <cellStyle name="Normal 6 3 2 2 3 2 2 2" xfId="32419" xr:uid="{00000000-0005-0000-0000-0000B07E0000}"/>
    <cellStyle name="Normal 6 3 2 2 3 2 2 3" xfId="32420" xr:uid="{00000000-0005-0000-0000-0000B17E0000}"/>
    <cellStyle name="Normal 6 3 2 2 3 2 3" xfId="32421" xr:uid="{00000000-0005-0000-0000-0000B27E0000}"/>
    <cellStyle name="Normal 6 3 2 2 3 2 4" xfId="32422" xr:uid="{00000000-0005-0000-0000-0000B37E0000}"/>
    <cellStyle name="Normal 6 3 2 2 3 3" xfId="32423" xr:uid="{00000000-0005-0000-0000-0000B47E0000}"/>
    <cellStyle name="Normal 6 3 2 2 3 3 2" xfId="32424" xr:uid="{00000000-0005-0000-0000-0000B57E0000}"/>
    <cellStyle name="Normal 6 3 2 2 3 3 2 2" xfId="32425" xr:uid="{00000000-0005-0000-0000-0000B67E0000}"/>
    <cellStyle name="Normal 6 3 2 2 3 3 2 3" xfId="32426" xr:uid="{00000000-0005-0000-0000-0000B77E0000}"/>
    <cellStyle name="Normal 6 3 2 2 3 3 3" xfId="32427" xr:uid="{00000000-0005-0000-0000-0000B87E0000}"/>
    <cellStyle name="Normal 6 3 2 2 3 3 4" xfId="32428" xr:uid="{00000000-0005-0000-0000-0000B97E0000}"/>
    <cellStyle name="Normal 6 3 2 2 3 4" xfId="32429" xr:uid="{00000000-0005-0000-0000-0000BA7E0000}"/>
    <cellStyle name="Normal 6 3 2 2 3 4 2" xfId="32430" xr:uid="{00000000-0005-0000-0000-0000BB7E0000}"/>
    <cellStyle name="Normal 6 3 2 2 3 4 2 2" xfId="32431" xr:uid="{00000000-0005-0000-0000-0000BC7E0000}"/>
    <cellStyle name="Normal 6 3 2 2 3 4 2 3" xfId="32432" xr:uid="{00000000-0005-0000-0000-0000BD7E0000}"/>
    <cellStyle name="Normal 6 3 2 2 3 4 3" xfId="32433" xr:uid="{00000000-0005-0000-0000-0000BE7E0000}"/>
    <cellStyle name="Normal 6 3 2 2 3 4 4" xfId="32434" xr:uid="{00000000-0005-0000-0000-0000BF7E0000}"/>
    <cellStyle name="Normal 6 3 2 2 3 5" xfId="32435" xr:uid="{00000000-0005-0000-0000-0000C07E0000}"/>
    <cellStyle name="Normal 6 3 2 2 3 5 2" xfId="32436" xr:uid="{00000000-0005-0000-0000-0000C17E0000}"/>
    <cellStyle name="Normal 6 3 2 2 3 5 3" xfId="32437" xr:uid="{00000000-0005-0000-0000-0000C27E0000}"/>
    <cellStyle name="Normal 6 3 2 2 3 6" xfId="32438" xr:uid="{00000000-0005-0000-0000-0000C37E0000}"/>
    <cellStyle name="Normal 6 3 2 2 3 6 2" xfId="32439" xr:uid="{00000000-0005-0000-0000-0000C47E0000}"/>
    <cellStyle name="Normal 6 3 2 2 3 6 3" xfId="32440" xr:uid="{00000000-0005-0000-0000-0000C57E0000}"/>
    <cellStyle name="Normal 6 3 2 2 3 7" xfId="32441" xr:uid="{00000000-0005-0000-0000-0000C67E0000}"/>
    <cellStyle name="Normal 6 3 2 2 3 8" xfId="32442" xr:uid="{00000000-0005-0000-0000-0000C77E0000}"/>
    <cellStyle name="Normal 6 3 2 2 3 9" xfId="32443" xr:uid="{00000000-0005-0000-0000-0000C87E0000}"/>
    <cellStyle name="Normal 6 3 2 2 4" xfId="32444" xr:uid="{00000000-0005-0000-0000-0000C97E0000}"/>
    <cellStyle name="Normal 6 3 2 2 4 2" xfId="32445" xr:uid="{00000000-0005-0000-0000-0000CA7E0000}"/>
    <cellStyle name="Normal 6 3 2 2 4 2 2" xfId="32446" xr:uid="{00000000-0005-0000-0000-0000CB7E0000}"/>
    <cellStyle name="Normal 6 3 2 2 4 2 3" xfId="32447" xr:uid="{00000000-0005-0000-0000-0000CC7E0000}"/>
    <cellStyle name="Normal 6 3 2 2 4 3" xfId="32448" xr:uid="{00000000-0005-0000-0000-0000CD7E0000}"/>
    <cellStyle name="Normal 6 3 2 2 4 4" xfId="32449" xr:uid="{00000000-0005-0000-0000-0000CE7E0000}"/>
    <cellStyle name="Normal 6 3 2 2 5" xfId="32450" xr:uid="{00000000-0005-0000-0000-0000CF7E0000}"/>
    <cellStyle name="Normal 6 3 2 2 5 2" xfId="32451" xr:uid="{00000000-0005-0000-0000-0000D07E0000}"/>
    <cellStyle name="Normal 6 3 2 2 5 2 2" xfId="32452" xr:uid="{00000000-0005-0000-0000-0000D17E0000}"/>
    <cellStyle name="Normal 6 3 2 2 5 2 3" xfId="32453" xr:uid="{00000000-0005-0000-0000-0000D27E0000}"/>
    <cellStyle name="Normal 6 3 2 2 5 3" xfId="32454" xr:uid="{00000000-0005-0000-0000-0000D37E0000}"/>
    <cellStyle name="Normal 6 3 2 2 5 4" xfId="32455" xr:uid="{00000000-0005-0000-0000-0000D47E0000}"/>
    <cellStyle name="Normal 6 3 2 2 6" xfId="32456" xr:uid="{00000000-0005-0000-0000-0000D57E0000}"/>
    <cellStyle name="Normal 6 3 2 2 6 2" xfId="32457" xr:uid="{00000000-0005-0000-0000-0000D67E0000}"/>
    <cellStyle name="Normal 6 3 2 2 6 2 2" xfId="32458" xr:uid="{00000000-0005-0000-0000-0000D77E0000}"/>
    <cellStyle name="Normal 6 3 2 2 6 2 3" xfId="32459" xr:uid="{00000000-0005-0000-0000-0000D87E0000}"/>
    <cellStyle name="Normal 6 3 2 2 6 3" xfId="32460" xr:uid="{00000000-0005-0000-0000-0000D97E0000}"/>
    <cellStyle name="Normal 6 3 2 2 6 4" xfId="32461" xr:uid="{00000000-0005-0000-0000-0000DA7E0000}"/>
    <cellStyle name="Normal 6 3 2 2 7" xfId="32462" xr:uid="{00000000-0005-0000-0000-0000DB7E0000}"/>
    <cellStyle name="Normal 6 3 2 2 7 2" xfId="32463" xr:uid="{00000000-0005-0000-0000-0000DC7E0000}"/>
    <cellStyle name="Normal 6 3 2 2 7 3" xfId="32464" xr:uid="{00000000-0005-0000-0000-0000DD7E0000}"/>
    <cellStyle name="Normal 6 3 2 2 8" xfId="32465" xr:uid="{00000000-0005-0000-0000-0000DE7E0000}"/>
    <cellStyle name="Normal 6 3 2 2 8 2" xfId="32466" xr:uid="{00000000-0005-0000-0000-0000DF7E0000}"/>
    <cellStyle name="Normal 6 3 2 2 8 3" xfId="32467" xr:uid="{00000000-0005-0000-0000-0000E07E0000}"/>
    <cellStyle name="Normal 6 3 2 2 9" xfId="32468" xr:uid="{00000000-0005-0000-0000-0000E17E0000}"/>
    <cellStyle name="Normal 6 3 2 3" xfId="32469" xr:uid="{00000000-0005-0000-0000-0000E27E0000}"/>
    <cellStyle name="Normal 6 3 2 3 10" xfId="32470" xr:uid="{00000000-0005-0000-0000-0000E37E0000}"/>
    <cellStyle name="Normal 6 3 2 3 11" xfId="32471" xr:uid="{00000000-0005-0000-0000-0000E47E0000}"/>
    <cellStyle name="Normal 6 3 2 3 2" xfId="32472" xr:uid="{00000000-0005-0000-0000-0000E57E0000}"/>
    <cellStyle name="Normal 6 3 2 3 2 10" xfId="32473" xr:uid="{00000000-0005-0000-0000-0000E67E0000}"/>
    <cellStyle name="Normal 6 3 2 3 2 2" xfId="32474" xr:uid="{00000000-0005-0000-0000-0000E77E0000}"/>
    <cellStyle name="Normal 6 3 2 3 2 2 2" xfId="32475" xr:uid="{00000000-0005-0000-0000-0000E87E0000}"/>
    <cellStyle name="Normal 6 3 2 3 2 2 2 2" xfId="32476" xr:uid="{00000000-0005-0000-0000-0000E97E0000}"/>
    <cellStyle name="Normal 6 3 2 3 2 2 2 3" xfId="32477" xr:uid="{00000000-0005-0000-0000-0000EA7E0000}"/>
    <cellStyle name="Normal 6 3 2 3 2 2 3" xfId="32478" xr:uid="{00000000-0005-0000-0000-0000EB7E0000}"/>
    <cellStyle name="Normal 6 3 2 3 2 2 4" xfId="32479" xr:uid="{00000000-0005-0000-0000-0000EC7E0000}"/>
    <cellStyle name="Normal 6 3 2 3 2 3" xfId="32480" xr:uid="{00000000-0005-0000-0000-0000ED7E0000}"/>
    <cellStyle name="Normal 6 3 2 3 2 3 2" xfId="32481" xr:uid="{00000000-0005-0000-0000-0000EE7E0000}"/>
    <cellStyle name="Normal 6 3 2 3 2 3 2 2" xfId="32482" xr:uid="{00000000-0005-0000-0000-0000EF7E0000}"/>
    <cellStyle name="Normal 6 3 2 3 2 3 2 3" xfId="32483" xr:uid="{00000000-0005-0000-0000-0000F07E0000}"/>
    <cellStyle name="Normal 6 3 2 3 2 3 3" xfId="32484" xr:uid="{00000000-0005-0000-0000-0000F17E0000}"/>
    <cellStyle name="Normal 6 3 2 3 2 3 4" xfId="32485" xr:uid="{00000000-0005-0000-0000-0000F27E0000}"/>
    <cellStyle name="Normal 6 3 2 3 2 4" xfId="32486" xr:uid="{00000000-0005-0000-0000-0000F37E0000}"/>
    <cellStyle name="Normal 6 3 2 3 2 4 2" xfId="32487" xr:uid="{00000000-0005-0000-0000-0000F47E0000}"/>
    <cellStyle name="Normal 6 3 2 3 2 4 2 2" xfId="32488" xr:uid="{00000000-0005-0000-0000-0000F57E0000}"/>
    <cellStyle name="Normal 6 3 2 3 2 4 2 3" xfId="32489" xr:uid="{00000000-0005-0000-0000-0000F67E0000}"/>
    <cellStyle name="Normal 6 3 2 3 2 4 3" xfId="32490" xr:uid="{00000000-0005-0000-0000-0000F77E0000}"/>
    <cellStyle name="Normal 6 3 2 3 2 4 4" xfId="32491" xr:uid="{00000000-0005-0000-0000-0000F87E0000}"/>
    <cellStyle name="Normal 6 3 2 3 2 5" xfId="32492" xr:uid="{00000000-0005-0000-0000-0000F97E0000}"/>
    <cellStyle name="Normal 6 3 2 3 2 5 2" xfId="32493" xr:uid="{00000000-0005-0000-0000-0000FA7E0000}"/>
    <cellStyle name="Normal 6 3 2 3 2 5 2 2" xfId="32494" xr:uid="{00000000-0005-0000-0000-0000FB7E0000}"/>
    <cellStyle name="Normal 6 3 2 3 2 5 2 3" xfId="32495" xr:uid="{00000000-0005-0000-0000-0000FC7E0000}"/>
    <cellStyle name="Normal 6 3 2 3 2 5 3" xfId="32496" xr:uid="{00000000-0005-0000-0000-0000FD7E0000}"/>
    <cellStyle name="Normal 6 3 2 3 2 5 4" xfId="32497" xr:uid="{00000000-0005-0000-0000-0000FE7E0000}"/>
    <cellStyle name="Normal 6 3 2 3 2 6" xfId="32498" xr:uid="{00000000-0005-0000-0000-0000FF7E0000}"/>
    <cellStyle name="Normal 6 3 2 3 2 6 2" xfId="32499" xr:uid="{00000000-0005-0000-0000-0000007F0000}"/>
    <cellStyle name="Normal 6 3 2 3 2 6 3" xfId="32500" xr:uid="{00000000-0005-0000-0000-0000017F0000}"/>
    <cellStyle name="Normal 6 3 2 3 2 7" xfId="32501" xr:uid="{00000000-0005-0000-0000-0000027F0000}"/>
    <cellStyle name="Normal 6 3 2 3 2 7 2" xfId="32502" xr:uid="{00000000-0005-0000-0000-0000037F0000}"/>
    <cellStyle name="Normal 6 3 2 3 2 7 3" xfId="32503" xr:uid="{00000000-0005-0000-0000-0000047F0000}"/>
    <cellStyle name="Normal 6 3 2 3 2 8" xfId="32504" xr:uid="{00000000-0005-0000-0000-0000057F0000}"/>
    <cellStyle name="Normal 6 3 2 3 2 9" xfId="32505" xr:uid="{00000000-0005-0000-0000-0000067F0000}"/>
    <cellStyle name="Normal 6 3 2 3 3" xfId="32506" xr:uid="{00000000-0005-0000-0000-0000077F0000}"/>
    <cellStyle name="Normal 6 3 2 3 3 2" xfId="32507" xr:uid="{00000000-0005-0000-0000-0000087F0000}"/>
    <cellStyle name="Normal 6 3 2 3 3 2 2" xfId="32508" xr:uid="{00000000-0005-0000-0000-0000097F0000}"/>
    <cellStyle name="Normal 6 3 2 3 3 2 2 2" xfId="32509" xr:uid="{00000000-0005-0000-0000-00000A7F0000}"/>
    <cellStyle name="Normal 6 3 2 3 3 2 2 3" xfId="32510" xr:uid="{00000000-0005-0000-0000-00000B7F0000}"/>
    <cellStyle name="Normal 6 3 2 3 3 2 3" xfId="32511" xr:uid="{00000000-0005-0000-0000-00000C7F0000}"/>
    <cellStyle name="Normal 6 3 2 3 3 2 4" xfId="32512" xr:uid="{00000000-0005-0000-0000-00000D7F0000}"/>
    <cellStyle name="Normal 6 3 2 3 3 3" xfId="32513" xr:uid="{00000000-0005-0000-0000-00000E7F0000}"/>
    <cellStyle name="Normal 6 3 2 3 3 3 2" xfId="32514" xr:uid="{00000000-0005-0000-0000-00000F7F0000}"/>
    <cellStyle name="Normal 6 3 2 3 3 3 2 2" xfId="32515" xr:uid="{00000000-0005-0000-0000-0000107F0000}"/>
    <cellStyle name="Normal 6 3 2 3 3 3 2 3" xfId="32516" xr:uid="{00000000-0005-0000-0000-0000117F0000}"/>
    <cellStyle name="Normal 6 3 2 3 3 3 3" xfId="32517" xr:uid="{00000000-0005-0000-0000-0000127F0000}"/>
    <cellStyle name="Normal 6 3 2 3 3 3 4" xfId="32518" xr:uid="{00000000-0005-0000-0000-0000137F0000}"/>
    <cellStyle name="Normal 6 3 2 3 3 4" xfId="32519" xr:uid="{00000000-0005-0000-0000-0000147F0000}"/>
    <cellStyle name="Normal 6 3 2 3 3 4 2" xfId="32520" xr:uid="{00000000-0005-0000-0000-0000157F0000}"/>
    <cellStyle name="Normal 6 3 2 3 3 4 2 2" xfId="32521" xr:uid="{00000000-0005-0000-0000-0000167F0000}"/>
    <cellStyle name="Normal 6 3 2 3 3 4 2 3" xfId="32522" xr:uid="{00000000-0005-0000-0000-0000177F0000}"/>
    <cellStyle name="Normal 6 3 2 3 3 4 3" xfId="32523" xr:uid="{00000000-0005-0000-0000-0000187F0000}"/>
    <cellStyle name="Normal 6 3 2 3 3 4 4" xfId="32524" xr:uid="{00000000-0005-0000-0000-0000197F0000}"/>
    <cellStyle name="Normal 6 3 2 3 3 5" xfId="32525" xr:uid="{00000000-0005-0000-0000-00001A7F0000}"/>
    <cellStyle name="Normal 6 3 2 3 3 5 2" xfId="32526" xr:uid="{00000000-0005-0000-0000-00001B7F0000}"/>
    <cellStyle name="Normal 6 3 2 3 3 5 3" xfId="32527" xr:uid="{00000000-0005-0000-0000-00001C7F0000}"/>
    <cellStyle name="Normal 6 3 2 3 3 6" xfId="32528" xr:uid="{00000000-0005-0000-0000-00001D7F0000}"/>
    <cellStyle name="Normal 6 3 2 3 3 6 2" xfId="32529" xr:uid="{00000000-0005-0000-0000-00001E7F0000}"/>
    <cellStyle name="Normal 6 3 2 3 3 6 3" xfId="32530" xr:uid="{00000000-0005-0000-0000-00001F7F0000}"/>
    <cellStyle name="Normal 6 3 2 3 3 7" xfId="32531" xr:uid="{00000000-0005-0000-0000-0000207F0000}"/>
    <cellStyle name="Normal 6 3 2 3 3 8" xfId="32532" xr:uid="{00000000-0005-0000-0000-0000217F0000}"/>
    <cellStyle name="Normal 6 3 2 3 3 9" xfId="32533" xr:uid="{00000000-0005-0000-0000-0000227F0000}"/>
    <cellStyle name="Normal 6 3 2 3 4" xfId="32534" xr:uid="{00000000-0005-0000-0000-0000237F0000}"/>
    <cellStyle name="Normal 6 3 2 3 4 2" xfId="32535" xr:uid="{00000000-0005-0000-0000-0000247F0000}"/>
    <cellStyle name="Normal 6 3 2 3 4 2 2" xfId="32536" xr:uid="{00000000-0005-0000-0000-0000257F0000}"/>
    <cellStyle name="Normal 6 3 2 3 4 2 3" xfId="32537" xr:uid="{00000000-0005-0000-0000-0000267F0000}"/>
    <cellStyle name="Normal 6 3 2 3 4 3" xfId="32538" xr:uid="{00000000-0005-0000-0000-0000277F0000}"/>
    <cellStyle name="Normal 6 3 2 3 4 4" xfId="32539" xr:uid="{00000000-0005-0000-0000-0000287F0000}"/>
    <cellStyle name="Normal 6 3 2 3 5" xfId="32540" xr:uid="{00000000-0005-0000-0000-0000297F0000}"/>
    <cellStyle name="Normal 6 3 2 3 5 2" xfId="32541" xr:uid="{00000000-0005-0000-0000-00002A7F0000}"/>
    <cellStyle name="Normal 6 3 2 3 5 2 2" xfId="32542" xr:uid="{00000000-0005-0000-0000-00002B7F0000}"/>
    <cellStyle name="Normal 6 3 2 3 5 2 3" xfId="32543" xr:uid="{00000000-0005-0000-0000-00002C7F0000}"/>
    <cellStyle name="Normal 6 3 2 3 5 3" xfId="32544" xr:uid="{00000000-0005-0000-0000-00002D7F0000}"/>
    <cellStyle name="Normal 6 3 2 3 5 4" xfId="32545" xr:uid="{00000000-0005-0000-0000-00002E7F0000}"/>
    <cellStyle name="Normal 6 3 2 3 6" xfId="32546" xr:uid="{00000000-0005-0000-0000-00002F7F0000}"/>
    <cellStyle name="Normal 6 3 2 3 6 2" xfId="32547" xr:uid="{00000000-0005-0000-0000-0000307F0000}"/>
    <cellStyle name="Normal 6 3 2 3 6 2 2" xfId="32548" xr:uid="{00000000-0005-0000-0000-0000317F0000}"/>
    <cellStyle name="Normal 6 3 2 3 6 2 3" xfId="32549" xr:uid="{00000000-0005-0000-0000-0000327F0000}"/>
    <cellStyle name="Normal 6 3 2 3 6 3" xfId="32550" xr:uid="{00000000-0005-0000-0000-0000337F0000}"/>
    <cellStyle name="Normal 6 3 2 3 6 4" xfId="32551" xr:uid="{00000000-0005-0000-0000-0000347F0000}"/>
    <cellStyle name="Normal 6 3 2 3 7" xfId="32552" xr:uid="{00000000-0005-0000-0000-0000357F0000}"/>
    <cellStyle name="Normal 6 3 2 3 7 2" xfId="32553" xr:uid="{00000000-0005-0000-0000-0000367F0000}"/>
    <cellStyle name="Normal 6 3 2 3 7 3" xfId="32554" xr:uid="{00000000-0005-0000-0000-0000377F0000}"/>
    <cellStyle name="Normal 6 3 2 3 8" xfId="32555" xr:uid="{00000000-0005-0000-0000-0000387F0000}"/>
    <cellStyle name="Normal 6 3 2 3 8 2" xfId="32556" xr:uid="{00000000-0005-0000-0000-0000397F0000}"/>
    <cellStyle name="Normal 6 3 2 3 8 3" xfId="32557" xr:uid="{00000000-0005-0000-0000-00003A7F0000}"/>
    <cellStyle name="Normal 6 3 2 3 9" xfId="32558" xr:uid="{00000000-0005-0000-0000-00003B7F0000}"/>
    <cellStyle name="Normal 6 3 2 4" xfId="32559" xr:uid="{00000000-0005-0000-0000-00003C7F0000}"/>
    <cellStyle name="Normal 6 3 2 4 10" xfId="32560" xr:uid="{00000000-0005-0000-0000-00003D7F0000}"/>
    <cellStyle name="Normal 6 3 2 4 2" xfId="32561" xr:uid="{00000000-0005-0000-0000-00003E7F0000}"/>
    <cellStyle name="Normal 6 3 2 4 2 2" xfId="32562" xr:uid="{00000000-0005-0000-0000-00003F7F0000}"/>
    <cellStyle name="Normal 6 3 2 4 2 2 2" xfId="32563" xr:uid="{00000000-0005-0000-0000-0000407F0000}"/>
    <cellStyle name="Normal 6 3 2 4 2 2 3" xfId="32564" xr:uid="{00000000-0005-0000-0000-0000417F0000}"/>
    <cellStyle name="Normal 6 3 2 4 2 3" xfId="32565" xr:uid="{00000000-0005-0000-0000-0000427F0000}"/>
    <cellStyle name="Normal 6 3 2 4 2 4" xfId="32566" xr:uid="{00000000-0005-0000-0000-0000437F0000}"/>
    <cellStyle name="Normal 6 3 2 4 3" xfId="32567" xr:uid="{00000000-0005-0000-0000-0000447F0000}"/>
    <cellStyle name="Normal 6 3 2 4 3 2" xfId="32568" xr:uid="{00000000-0005-0000-0000-0000457F0000}"/>
    <cellStyle name="Normal 6 3 2 4 3 2 2" xfId="32569" xr:uid="{00000000-0005-0000-0000-0000467F0000}"/>
    <cellStyle name="Normal 6 3 2 4 3 2 3" xfId="32570" xr:uid="{00000000-0005-0000-0000-0000477F0000}"/>
    <cellStyle name="Normal 6 3 2 4 3 3" xfId="32571" xr:uid="{00000000-0005-0000-0000-0000487F0000}"/>
    <cellStyle name="Normal 6 3 2 4 3 4" xfId="32572" xr:uid="{00000000-0005-0000-0000-0000497F0000}"/>
    <cellStyle name="Normal 6 3 2 4 4" xfId="32573" xr:uid="{00000000-0005-0000-0000-00004A7F0000}"/>
    <cellStyle name="Normal 6 3 2 4 4 2" xfId="32574" xr:uid="{00000000-0005-0000-0000-00004B7F0000}"/>
    <cellStyle name="Normal 6 3 2 4 4 2 2" xfId="32575" xr:uid="{00000000-0005-0000-0000-00004C7F0000}"/>
    <cellStyle name="Normal 6 3 2 4 4 2 3" xfId="32576" xr:uid="{00000000-0005-0000-0000-00004D7F0000}"/>
    <cellStyle name="Normal 6 3 2 4 4 3" xfId="32577" xr:uid="{00000000-0005-0000-0000-00004E7F0000}"/>
    <cellStyle name="Normal 6 3 2 4 4 4" xfId="32578" xr:uid="{00000000-0005-0000-0000-00004F7F0000}"/>
    <cellStyle name="Normal 6 3 2 4 5" xfId="32579" xr:uid="{00000000-0005-0000-0000-0000507F0000}"/>
    <cellStyle name="Normal 6 3 2 4 5 2" xfId="32580" xr:uid="{00000000-0005-0000-0000-0000517F0000}"/>
    <cellStyle name="Normal 6 3 2 4 5 2 2" xfId="32581" xr:uid="{00000000-0005-0000-0000-0000527F0000}"/>
    <cellStyle name="Normal 6 3 2 4 5 2 3" xfId="32582" xr:uid="{00000000-0005-0000-0000-0000537F0000}"/>
    <cellStyle name="Normal 6 3 2 4 5 3" xfId="32583" xr:uid="{00000000-0005-0000-0000-0000547F0000}"/>
    <cellStyle name="Normal 6 3 2 4 5 4" xfId="32584" xr:uid="{00000000-0005-0000-0000-0000557F0000}"/>
    <cellStyle name="Normal 6 3 2 4 6" xfId="32585" xr:uid="{00000000-0005-0000-0000-0000567F0000}"/>
    <cellStyle name="Normal 6 3 2 4 6 2" xfId="32586" xr:uid="{00000000-0005-0000-0000-0000577F0000}"/>
    <cellStyle name="Normal 6 3 2 4 6 3" xfId="32587" xr:uid="{00000000-0005-0000-0000-0000587F0000}"/>
    <cellStyle name="Normal 6 3 2 4 7" xfId="32588" xr:uid="{00000000-0005-0000-0000-0000597F0000}"/>
    <cellStyle name="Normal 6 3 2 4 7 2" xfId="32589" xr:uid="{00000000-0005-0000-0000-00005A7F0000}"/>
    <cellStyle name="Normal 6 3 2 4 7 3" xfId="32590" xr:uid="{00000000-0005-0000-0000-00005B7F0000}"/>
    <cellStyle name="Normal 6 3 2 4 8" xfId="32591" xr:uid="{00000000-0005-0000-0000-00005C7F0000}"/>
    <cellStyle name="Normal 6 3 2 4 9" xfId="32592" xr:uid="{00000000-0005-0000-0000-00005D7F0000}"/>
    <cellStyle name="Normal 6 3 2 5" xfId="32593" xr:uid="{00000000-0005-0000-0000-00005E7F0000}"/>
    <cellStyle name="Normal 6 3 2 5 2" xfId="32594" xr:uid="{00000000-0005-0000-0000-00005F7F0000}"/>
    <cellStyle name="Normal 6 3 2 5 2 2" xfId="32595" xr:uid="{00000000-0005-0000-0000-0000607F0000}"/>
    <cellStyle name="Normal 6 3 2 5 2 2 2" xfId="32596" xr:uid="{00000000-0005-0000-0000-0000617F0000}"/>
    <cellStyle name="Normal 6 3 2 5 2 2 3" xfId="32597" xr:uid="{00000000-0005-0000-0000-0000627F0000}"/>
    <cellStyle name="Normal 6 3 2 5 2 3" xfId="32598" xr:uid="{00000000-0005-0000-0000-0000637F0000}"/>
    <cellStyle name="Normal 6 3 2 5 2 4" xfId="32599" xr:uid="{00000000-0005-0000-0000-0000647F0000}"/>
    <cellStyle name="Normal 6 3 2 5 3" xfId="32600" xr:uid="{00000000-0005-0000-0000-0000657F0000}"/>
    <cellStyle name="Normal 6 3 2 5 3 2" xfId="32601" xr:uid="{00000000-0005-0000-0000-0000667F0000}"/>
    <cellStyle name="Normal 6 3 2 5 3 2 2" xfId="32602" xr:uid="{00000000-0005-0000-0000-0000677F0000}"/>
    <cellStyle name="Normal 6 3 2 5 3 2 3" xfId="32603" xr:uid="{00000000-0005-0000-0000-0000687F0000}"/>
    <cellStyle name="Normal 6 3 2 5 3 3" xfId="32604" xr:uid="{00000000-0005-0000-0000-0000697F0000}"/>
    <cellStyle name="Normal 6 3 2 5 3 4" xfId="32605" xr:uid="{00000000-0005-0000-0000-00006A7F0000}"/>
    <cellStyle name="Normal 6 3 2 5 4" xfId="32606" xr:uid="{00000000-0005-0000-0000-00006B7F0000}"/>
    <cellStyle name="Normal 6 3 2 5 4 2" xfId="32607" xr:uid="{00000000-0005-0000-0000-00006C7F0000}"/>
    <cellStyle name="Normal 6 3 2 5 4 2 2" xfId="32608" xr:uid="{00000000-0005-0000-0000-00006D7F0000}"/>
    <cellStyle name="Normal 6 3 2 5 4 2 3" xfId="32609" xr:uid="{00000000-0005-0000-0000-00006E7F0000}"/>
    <cellStyle name="Normal 6 3 2 5 4 3" xfId="32610" xr:uid="{00000000-0005-0000-0000-00006F7F0000}"/>
    <cellStyle name="Normal 6 3 2 5 4 4" xfId="32611" xr:uid="{00000000-0005-0000-0000-0000707F0000}"/>
    <cellStyle name="Normal 6 3 2 5 5" xfId="32612" xr:uid="{00000000-0005-0000-0000-0000717F0000}"/>
    <cellStyle name="Normal 6 3 2 5 5 2" xfId="32613" xr:uid="{00000000-0005-0000-0000-0000727F0000}"/>
    <cellStyle name="Normal 6 3 2 5 5 3" xfId="32614" xr:uid="{00000000-0005-0000-0000-0000737F0000}"/>
    <cellStyle name="Normal 6 3 2 5 6" xfId="32615" xr:uid="{00000000-0005-0000-0000-0000747F0000}"/>
    <cellStyle name="Normal 6 3 2 5 6 2" xfId="32616" xr:uid="{00000000-0005-0000-0000-0000757F0000}"/>
    <cellStyle name="Normal 6 3 2 5 6 3" xfId="32617" xr:uid="{00000000-0005-0000-0000-0000767F0000}"/>
    <cellStyle name="Normal 6 3 2 5 7" xfId="32618" xr:uid="{00000000-0005-0000-0000-0000777F0000}"/>
    <cellStyle name="Normal 6 3 2 5 8" xfId="32619" xr:uid="{00000000-0005-0000-0000-0000787F0000}"/>
    <cellStyle name="Normal 6 3 2 5 9" xfId="32620" xr:uid="{00000000-0005-0000-0000-0000797F0000}"/>
    <cellStyle name="Normal 6 3 2 6" xfId="32621" xr:uid="{00000000-0005-0000-0000-00007A7F0000}"/>
    <cellStyle name="Normal 6 3 2 6 2" xfId="32622" xr:uid="{00000000-0005-0000-0000-00007B7F0000}"/>
    <cellStyle name="Normal 6 3 2 6 2 2" xfId="32623" xr:uid="{00000000-0005-0000-0000-00007C7F0000}"/>
    <cellStyle name="Normal 6 3 2 6 2 3" xfId="32624" xr:uid="{00000000-0005-0000-0000-00007D7F0000}"/>
    <cellStyle name="Normal 6 3 2 6 3" xfId="32625" xr:uid="{00000000-0005-0000-0000-00007E7F0000}"/>
    <cellStyle name="Normal 6 3 2 6 4" xfId="32626" xr:uid="{00000000-0005-0000-0000-00007F7F0000}"/>
    <cellStyle name="Normal 6 3 2 7" xfId="32627" xr:uid="{00000000-0005-0000-0000-0000807F0000}"/>
    <cellStyle name="Normal 6 3 2 7 2" xfId="32628" xr:uid="{00000000-0005-0000-0000-0000817F0000}"/>
    <cellStyle name="Normal 6 3 2 7 2 2" xfId="32629" xr:uid="{00000000-0005-0000-0000-0000827F0000}"/>
    <cellStyle name="Normal 6 3 2 7 2 3" xfId="32630" xr:uid="{00000000-0005-0000-0000-0000837F0000}"/>
    <cellStyle name="Normal 6 3 2 7 3" xfId="32631" xr:uid="{00000000-0005-0000-0000-0000847F0000}"/>
    <cellStyle name="Normal 6 3 2 7 4" xfId="32632" xr:uid="{00000000-0005-0000-0000-0000857F0000}"/>
    <cellStyle name="Normal 6 3 2 8" xfId="32633" xr:uid="{00000000-0005-0000-0000-0000867F0000}"/>
    <cellStyle name="Normal 6 3 2 8 2" xfId="32634" xr:uid="{00000000-0005-0000-0000-0000877F0000}"/>
    <cellStyle name="Normal 6 3 2 8 2 2" xfId="32635" xr:uid="{00000000-0005-0000-0000-0000887F0000}"/>
    <cellStyle name="Normal 6 3 2 8 2 3" xfId="32636" xr:uid="{00000000-0005-0000-0000-0000897F0000}"/>
    <cellStyle name="Normal 6 3 2 8 3" xfId="32637" xr:uid="{00000000-0005-0000-0000-00008A7F0000}"/>
    <cellStyle name="Normal 6 3 2 8 4" xfId="32638" xr:uid="{00000000-0005-0000-0000-00008B7F0000}"/>
    <cellStyle name="Normal 6 3 2 9" xfId="32639" xr:uid="{00000000-0005-0000-0000-00008C7F0000}"/>
    <cellStyle name="Normal 6 3 2 9 2" xfId="32640" xr:uid="{00000000-0005-0000-0000-00008D7F0000}"/>
    <cellStyle name="Normal 6 3 2 9 3" xfId="32641" xr:uid="{00000000-0005-0000-0000-00008E7F0000}"/>
    <cellStyle name="Normal 6 3 3" xfId="32642" xr:uid="{00000000-0005-0000-0000-00008F7F0000}"/>
    <cellStyle name="Normal 6 3 3 10" xfId="32643" xr:uid="{00000000-0005-0000-0000-0000907F0000}"/>
    <cellStyle name="Normal 6 3 3 11" xfId="32644" xr:uid="{00000000-0005-0000-0000-0000917F0000}"/>
    <cellStyle name="Normal 6 3 3 2" xfId="32645" xr:uid="{00000000-0005-0000-0000-0000927F0000}"/>
    <cellStyle name="Normal 6 3 3 2 10" xfId="32646" xr:uid="{00000000-0005-0000-0000-0000937F0000}"/>
    <cellStyle name="Normal 6 3 3 2 2" xfId="32647" xr:uid="{00000000-0005-0000-0000-0000947F0000}"/>
    <cellStyle name="Normal 6 3 3 2 2 2" xfId="32648" xr:uid="{00000000-0005-0000-0000-0000957F0000}"/>
    <cellStyle name="Normal 6 3 3 2 2 2 2" xfId="32649" xr:uid="{00000000-0005-0000-0000-0000967F0000}"/>
    <cellStyle name="Normal 6 3 3 2 2 2 3" xfId="32650" xr:uid="{00000000-0005-0000-0000-0000977F0000}"/>
    <cellStyle name="Normal 6 3 3 2 2 3" xfId="32651" xr:uid="{00000000-0005-0000-0000-0000987F0000}"/>
    <cellStyle name="Normal 6 3 3 2 2 4" xfId="32652" xr:uid="{00000000-0005-0000-0000-0000997F0000}"/>
    <cellStyle name="Normal 6 3 3 2 3" xfId="32653" xr:uid="{00000000-0005-0000-0000-00009A7F0000}"/>
    <cellStyle name="Normal 6 3 3 2 3 2" xfId="32654" xr:uid="{00000000-0005-0000-0000-00009B7F0000}"/>
    <cellStyle name="Normal 6 3 3 2 3 2 2" xfId="32655" xr:uid="{00000000-0005-0000-0000-00009C7F0000}"/>
    <cellStyle name="Normal 6 3 3 2 3 2 3" xfId="32656" xr:uid="{00000000-0005-0000-0000-00009D7F0000}"/>
    <cellStyle name="Normal 6 3 3 2 3 3" xfId="32657" xr:uid="{00000000-0005-0000-0000-00009E7F0000}"/>
    <cellStyle name="Normal 6 3 3 2 3 4" xfId="32658" xr:uid="{00000000-0005-0000-0000-00009F7F0000}"/>
    <cellStyle name="Normal 6 3 3 2 4" xfId="32659" xr:uid="{00000000-0005-0000-0000-0000A07F0000}"/>
    <cellStyle name="Normal 6 3 3 2 4 2" xfId="32660" xr:uid="{00000000-0005-0000-0000-0000A17F0000}"/>
    <cellStyle name="Normal 6 3 3 2 4 2 2" xfId="32661" xr:uid="{00000000-0005-0000-0000-0000A27F0000}"/>
    <cellStyle name="Normal 6 3 3 2 4 2 3" xfId="32662" xr:uid="{00000000-0005-0000-0000-0000A37F0000}"/>
    <cellStyle name="Normal 6 3 3 2 4 3" xfId="32663" xr:uid="{00000000-0005-0000-0000-0000A47F0000}"/>
    <cellStyle name="Normal 6 3 3 2 4 4" xfId="32664" xr:uid="{00000000-0005-0000-0000-0000A57F0000}"/>
    <cellStyle name="Normal 6 3 3 2 5" xfId="32665" xr:uid="{00000000-0005-0000-0000-0000A67F0000}"/>
    <cellStyle name="Normal 6 3 3 2 5 2" xfId="32666" xr:uid="{00000000-0005-0000-0000-0000A77F0000}"/>
    <cellStyle name="Normal 6 3 3 2 5 2 2" xfId="32667" xr:uid="{00000000-0005-0000-0000-0000A87F0000}"/>
    <cellStyle name="Normal 6 3 3 2 5 2 3" xfId="32668" xr:uid="{00000000-0005-0000-0000-0000A97F0000}"/>
    <cellStyle name="Normal 6 3 3 2 5 3" xfId="32669" xr:uid="{00000000-0005-0000-0000-0000AA7F0000}"/>
    <cellStyle name="Normal 6 3 3 2 5 4" xfId="32670" xr:uid="{00000000-0005-0000-0000-0000AB7F0000}"/>
    <cellStyle name="Normal 6 3 3 2 6" xfId="32671" xr:uid="{00000000-0005-0000-0000-0000AC7F0000}"/>
    <cellStyle name="Normal 6 3 3 2 6 2" xfId="32672" xr:uid="{00000000-0005-0000-0000-0000AD7F0000}"/>
    <cellStyle name="Normal 6 3 3 2 6 3" xfId="32673" xr:uid="{00000000-0005-0000-0000-0000AE7F0000}"/>
    <cellStyle name="Normal 6 3 3 2 7" xfId="32674" xr:uid="{00000000-0005-0000-0000-0000AF7F0000}"/>
    <cellStyle name="Normal 6 3 3 2 7 2" xfId="32675" xr:uid="{00000000-0005-0000-0000-0000B07F0000}"/>
    <cellStyle name="Normal 6 3 3 2 7 3" xfId="32676" xr:uid="{00000000-0005-0000-0000-0000B17F0000}"/>
    <cellStyle name="Normal 6 3 3 2 8" xfId="32677" xr:uid="{00000000-0005-0000-0000-0000B27F0000}"/>
    <cellStyle name="Normal 6 3 3 2 9" xfId="32678" xr:uid="{00000000-0005-0000-0000-0000B37F0000}"/>
    <cellStyle name="Normal 6 3 3 3" xfId="32679" xr:uid="{00000000-0005-0000-0000-0000B47F0000}"/>
    <cellStyle name="Normal 6 3 3 3 2" xfId="32680" xr:uid="{00000000-0005-0000-0000-0000B57F0000}"/>
    <cellStyle name="Normal 6 3 3 3 2 2" xfId="32681" xr:uid="{00000000-0005-0000-0000-0000B67F0000}"/>
    <cellStyle name="Normal 6 3 3 3 2 2 2" xfId="32682" xr:uid="{00000000-0005-0000-0000-0000B77F0000}"/>
    <cellStyle name="Normal 6 3 3 3 2 2 3" xfId="32683" xr:uid="{00000000-0005-0000-0000-0000B87F0000}"/>
    <cellStyle name="Normal 6 3 3 3 2 3" xfId="32684" xr:uid="{00000000-0005-0000-0000-0000B97F0000}"/>
    <cellStyle name="Normal 6 3 3 3 2 4" xfId="32685" xr:uid="{00000000-0005-0000-0000-0000BA7F0000}"/>
    <cellStyle name="Normal 6 3 3 3 3" xfId="32686" xr:uid="{00000000-0005-0000-0000-0000BB7F0000}"/>
    <cellStyle name="Normal 6 3 3 3 3 2" xfId="32687" xr:uid="{00000000-0005-0000-0000-0000BC7F0000}"/>
    <cellStyle name="Normal 6 3 3 3 3 2 2" xfId="32688" xr:uid="{00000000-0005-0000-0000-0000BD7F0000}"/>
    <cellStyle name="Normal 6 3 3 3 3 2 3" xfId="32689" xr:uid="{00000000-0005-0000-0000-0000BE7F0000}"/>
    <cellStyle name="Normal 6 3 3 3 3 3" xfId="32690" xr:uid="{00000000-0005-0000-0000-0000BF7F0000}"/>
    <cellStyle name="Normal 6 3 3 3 3 4" xfId="32691" xr:uid="{00000000-0005-0000-0000-0000C07F0000}"/>
    <cellStyle name="Normal 6 3 3 3 4" xfId="32692" xr:uid="{00000000-0005-0000-0000-0000C17F0000}"/>
    <cellStyle name="Normal 6 3 3 3 4 2" xfId="32693" xr:uid="{00000000-0005-0000-0000-0000C27F0000}"/>
    <cellStyle name="Normal 6 3 3 3 4 2 2" xfId="32694" xr:uid="{00000000-0005-0000-0000-0000C37F0000}"/>
    <cellStyle name="Normal 6 3 3 3 4 2 3" xfId="32695" xr:uid="{00000000-0005-0000-0000-0000C47F0000}"/>
    <cellStyle name="Normal 6 3 3 3 4 3" xfId="32696" xr:uid="{00000000-0005-0000-0000-0000C57F0000}"/>
    <cellStyle name="Normal 6 3 3 3 4 4" xfId="32697" xr:uid="{00000000-0005-0000-0000-0000C67F0000}"/>
    <cellStyle name="Normal 6 3 3 3 5" xfId="32698" xr:uid="{00000000-0005-0000-0000-0000C77F0000}"/>
    <cellStyle name="Normal 6 3 3 3 5 2" xfId="32699" xr:uid="{00000000-0005-0000-0000-0000C87F0000}"/>
    <cellStyle name="Normal 6 3 3 3 5 3" xfId="32700" xr:uid="{00000000-0005-0000-0000-0000C97F0000}"/>
    <cellStyle name="Normal 6 3 3 3 6" xfId="32701" xr:uid="{00000000-0005-0000-0000-0000CA7F0000}"/>
    <cellStyle name="Normal 6 3 3 3 6 2" xfId="32702" xr:uid="{00000000-0005-0000-0000-0000CB7F0000}"/>
    <cellStyle name="Normal 6 3 3 3 6 3" xfId="32703" xr:uid="{00000000-0005-0000-0000-0000CC7F0000}"/>
    <cellStyle name="Normal 6 3 3 3 7" xfId="32704" xr:uid="{00000000-0005-0000-0000-0000CD7F0000}"/>
    <cellStyle name="Normal 6 3 3 3 8" xfId="32705" xr:uid="{00000000-0005-0000-0000-0000CE7F0000}"/>
    <cellStyle name="Normal 6 3 3 3 9" xfId="32706" xr:uid="{00000000-0005-0000-0000-0000CF7F0000}"/>
    <cellStyle name="Normal 6 3 3 4" xfId="32707" xr:uid="{00000000-0005-0000-0000-0000D07F0000}"/>
    <cellStyle name="Normal 6 3 3 4 2" xfId="32708" xr:uid="{00000000-0005-0000-0000-0000D17F0000}"/>
    <cellStyle name="Normal 6 3 3 4 2 2" xfId="32709" xr:uid="{00000000-0005-0000-0000-0000D27F0000}"/>
    <cellStyle name="Normal 6 3 3 4 2 3" xfId="32710" xr:uid="{00000000-0005-0000-0000-0000D37F0000}"/>
    <cellStyle name="Normal 6 3 3 4 3" xfId="32711" xr:uid="{00000000-0005-0000-0000-0000D47F0000}"/>
    <cellStyle name="Normal 6 3 3 4 4" xfId="32712" xr:uid="{00000000-0005-0000-0000-0000D57F0000}"/>
    <cellStyle name="Normal 6 3 3 5" xfId="32713" xr:uid="{00000000-0005-0000-0000-0000D67F0000}"/>
    <cellStyle name="Normal 6 3 3 5 2" xfId="32714" xr:uid="{00000000-0005-0000-0000-0000D77F0000}"/>
    <cellStyle name="Normal 6 3 3 5 2 2" xfId="32715" xr:uid="{00000000-0005-0000-0000-0000D87F0000}"/>
    <cellStyle name="Normal 6 3 3 5 2 3" xfId="32716" xr:uid="{00000000-0005-0000-0000-0000D97F0000}"/>
    <cellStyle name="Normal 6 3 3 5 3" xfId="32717" xr:uid="{00000000-0005-0000-0000-0000DA7F0000}"/>
    <cellStyle name="Normal 6 3 3 5 4" xfId="32718" xr:uid="{00000000-0005-0000-0000-0000DB7F0000}"/>
    <cellStyle name="Normal 6 3 3 6" xfId="32719" xr:uid="{00000000-0005-0000-0000-0000DC7F0000}"/>
    <cellStyle name="Normal 6 3 3 6 2" xfId="32720" xr:uid="{00000000-0005-0000-0000-0000DD7F0000}"/>
    <cellStyle name="Normal 6 3 3 6 2 2" xfId="32721" xr:uid="{00000000-0005-0000-0000-0000DE7F0000}"/>
    <cellStyle name="Normal 6 3 3 6 2 3" xfId="32722" xr:uid="{00000000-0005-0000-0000-0000DF7F0000}"/>
    <cellStyle name="Normal 6 3 3 6 3" xfId="32723" xr:uid="{00000000-0005-0000-0000-0000E07F0000}"/>
    <cellStyle name="Normal 6 3 3 6 4" xfId="32724" xr:uid="{00000000-0005-0000-0000-0000E17F0000}"/>
    <cellStyle name="Normal 6 3 3 7" xfId="32725" xr:uid="{00000000-0005-0000-0000-0000E27F0000}"/>
    <cellStyle name="Normal 6 3 3 7 2" xfId="32726" xr:uid="{00000000-0005-0000-0000-0000E37F0000}"/>
    <cellStyle name="Normal 6 3 3 7 3" xfId="32727" xr:uid="{00000000-0005-0000-0000-0000E47F0000}"/>
    <cellStyle name="Normal 6 3 3 8" xfId="32728" xr:uid="{00000000-0005-0000-0000-0000E57F0000}"/>
    <cellStyle name="Normal 6 3 3 8 2" xfId="32729" xr:uid="{00000000-0005-0000-0000-0000E67F0000}"/>
    <cellStyle name="Normal 6 3 3 8 3" xfId="32730" xr:uid="{00000000-0005-0000-0000-0000E77F0000}"/>
    <cellStyle name="Normal 6 3 3 9" xfId="32731" xr:uid="{00000000-0005-0000-0000-0000E87F0000}"/>
    <cellStyle name="Normal 6 3 4" xfId="32732" xr:uid="{00000000-0005-0000-0000-0000E97F0000}"/>
    <cellStyle name="Normal 6 3 4 10" xfId="32733" xr:uid="{00000000-0005-0000-0000-0000EA7F0000}"/>
    <cellStyle name="Normal 6 3 4 11" xfId="32734" xr:uid="{00000000-0005-0000-0000-0000EB7F0000}"/>
    <cellStyle name="Normal 6 3 4 2" xfId="32735" xr:uid="{00000000-0005-0000-0000-0000EC7F0000}"/>
    <cellStyle name="Normal 6 3 4 2 10" xfId="32736" xr:uid="{00000000-0005-0000-0000-0000ED7F0000}"/>
    <cellStyle name="Normal 6 3 4 2 2" xfId="32737" xr:uid="{00000000-0005-0000-0000-0000EE7F0000}"/>
    <cellStyle name="Normal 6 3 4 2 2 2" xfId="32738" xr:uid="{00000000-0005-0000-0000-0000EF7F0000}"/>
    <cellStyle name="Normal 6 3 4 2 2 2 2" xfId="32739" xr:uid="{00000000-0005-0000-0000-0000F07F0000}"/>
    <cellStyle name="Normal 6 3 4 2 2 2 3" xfId="32740" xr:uid="{00000000-0005-0000-0000-0000F17F0000}"/>
    <cellStyle name="Normal 6 3 4 2 2 3" xfId="32741" xr:uid="{00000000-0005-0000-0000-0000F27F0000}"/>
    <cellStyle name="Normal 6 3 4 2 2 4" xfId="32742" xr:uid="{00000000-0005-0000-0000-0000F37F0000}"/>
    <cellStyle name="Normal 6 3 4 2 3" xfId="32743" xr:uid="{00000000-0005-0000-0000-0000F47F0000}"/>
    <cellStyle name="Normal 6 3 4 2 3 2" xfId="32744" xr:uid="{00000000-0005-0000-0000-0000F57F0000}"/>
    <cellStyle name="Normal 6 3 4 2 3 2 2" xfId="32745" xr:uid="{00000000-0005-0000-0000-0000F67F0000}"/>
    <cellStyle name="Normal 6 3 4 2 3 2 3" xfId="32746" xr:uid="{00000000-0005-0000-0000-0000F77F0000}"/>
    <cellStyle name="Normal 6 3 4 2 3 3" xfId="32747" xr:uid="{00000000-0005-0000-0000-0000F87F0000}"/>
    <cellStyle name="Normal 6 3 4 2 3 4" xfId="32748" xr:uid="{00000000-0005-0000-0000-0000F97F0000}"/>
    <cellStyle name="Normal 6 3 4 2 4" xfId="32749" xr:uid="{00000000-0005-0000-0000-0000FA7F0000}"/>
    <cellStyle name="Normal 6 3 4 2 4 2" xfId="32750" xr:uid="{00000000-0005-0000-0000-0000FB7F0000}"/>
    <cellStyle name="Normal 6 3 4 2 4 2 2" xfId="32751" xr:uid="{00000000-0005-0000-0000-0000FC7F0000}"/>
    <cellStyle name="Normal 6 3 4 2 4 2 3" xfId="32752" xr:uid="{00000000-0005-0000-0000-0000FD7F0000}"/>
    <cellStyle name="Normal 6 3 4 2 4 3" xfId="32753" xr:uid="{00000000-0005-0000-0000-0000FE7F0000}"/>
    <cellStyle name="Normal 6 3 4 2 4 4" xfId="32754" xr:uid="{00000000-0005-0000-0000-0000FF7F0000}"/>
    <cellStyle name="Normal 6 3 4 2 5" xfId="32755" xr:uid="{00000000-0005-0000-0000-000000800000}"/>
    <cellStyle name="Normal 6 3 4 2 5 2" xfId="32756" xr:uid="{00000000-0005-0000-0000-000001800000}"/>
    <cellStyle name="Normal 6 3 4 2 5 2 2" xfId="32757" xr:uid="{00000000-0005-0000-0000-000002800000}"/>
    <cellStyle name="Normal 6 3 4 2 5 2 3" xfId="32758" xr:uid="{00000000-0005-0000-0000-000003800000}"/>
    <cellStyle name="Normal 6 3 4 2 5 3" xfId="32759" xr:uid="{00000000-0005-0000-0000-000004800000}"/>
    <cellStyle name="Normal 6 3 4 2 5 4" xfId="32760" xr:uid="{00000000-0005-0000-0000-000005800000}"/>
    <cellStyle name="Normal 6 3 4 2 6" xfId="32761" xr:uid="{00000000-0005-0000-0000-000006800000}"/>
    <cellStyle name="Normal 6 3 4 2 6 2" xfId="32762" xr:uid="{00000000-0005-0000-0000-000007800000}"/>
    <cellStyle name="Normal 6 3 4 2 6 3" xfId="32763" xr:uid="{00000000-0005-0000-0000-000008800000}"/>
    <cellStyle name="Normal 6 3 4 2 7" xfId="32764" xr:uid="{00000000-0005-0000-0000-000009800000}"/>
    <cellStyle name="Normal 6 3 4 2 7 2" xfId="32765" xr:uid="{00000000-0005-0000-0000-00000A800000}"/>
    <cellStyle name="Normal 6 3 4 2 7 3" xfId="32766" xr:uid="{00000000-0005-0000-0000-00000B800000}"/>
    <cellStyle name="Normal 6 3 4 2 8" xfId="32767" xr:uid="{00000000-0005-0000-0000-00000C800000}"/>
    <cellStyle name="Normal 6 3 4 2 9" xfId="32768" xr:uid="{00000000-0005-0000-0000-00000D800000}"/>
    <cellStyle name="Normal 6 3 4 3" xfId="32769" xr:uid="{00000000-0005-0000-0000-00000E800000}"/>
    <cellStyle name="Normal 6 3 4 3 2" xfId="32770" xr:uid="{00000000-0005-0000-0000-00000F800000}"/>
    <cellStyle name="Normal 6 3 4 3 2 2" xfId="32771" xr:uid="{00000000-0005-0000-0000-000010800000}"/>
    <cellStyle name="Normal 6 3 4 3 2 2 2" xfId="32772" xr:uid="{00000000-0005-0000-0000-000011800000}"/>
    <cellStyle name="Normal 6 3 4 3 2 2 3" xfId="32773" xr:uid="{00000000-0005-0000-0000-000012800000}"/>
    <cellStyle name="Normal 6 3 4 3 2 3" xfId="32774" xr:uid="{00000000-0005-0000-0000-000013800000}"/>
    <cellStyle name="Normal 6 3 4 3 2 4" xfId="32775" xr:uid="{00000000-0005-0000-0000-000014800000}"/>
    <cellStyle name="Normal 6 3 4 3 3" xfId="32776" xr:uid="{00000000-0005-0000-0000-000015800000}"/>
    <cellStyle name="Normal 6 3 4 3 3 2" xfId="32777" xr:uid="{00000000-0005-0000-0000-000016800000}"/>
    <cellStyle name="Normal 6 3 4 3 3 2 2" xfId="32778" xr:uid="{00000000-0005-0000-0000-000017800000}"/>
    <cellStyle name="Normal 6 3 4 3 3 2 3" xfId="32779" xr:uid="{00000000-0005-0000-0000-000018800000}"/>
    <cellStyle name="Normal 6 3 4 3 3 3" xfId="32780" xr:uid="{00000000-0005-0000-0000-000019800000}"/>
    <cellStyle name="Normal 6 3 4 3 3 4" xfId="32781" xr:uid="{00000000-0005-0000-0000-00001A800000}"/>
    <cellStyle name="Normal 6 3 4 3 4" xfId="32782" xr:uid="{00000000-0005-0000-0000-00001B800000}"/>
    <cellStyle name="Normal 6 3 4 3 4 2" xfId="32783" xr:uid="{00000000-0005-0000-0000-00001C800000}"/>
    <cellStyle name="Normal 6 3 4 3 4 2 2" xfId="32784" xr:uid="{00000000-0005-0000-0000-00001D800000}"/>
    <cellStyle name="Normal 6 3 4 3 4 2 3" xfId="32785" xr:uid="{00000000-0005-0000-0000-00001E800000}"/>
    <cellStyle name="Normal 6 3 4 3 4 3" xfId="32786" xr:uid="{00000000-0005-0000-0000-00001F800000}"/>
    <cellStyle name="Normal 6 3 4 3 4 4" xfId="32787" xr:uid="{00000000-0005-0000-0000-000020800000}"/>
    <cellStyle name="Normal 6 3 4 3 5" xfId="32788" xr:uid="{00000000-0005-0000-0000-000021800000}"/>
    <cellStyle name="Normal 6 3 4 3 5 2" xfId="32789" xr:uid="{00000000-0005-0000-0000-000022800000}"/>
    <cellStyle name="Normal 6 3 4 3 5 3" xfId="32790" xr:uid="{00000000-0005-0000-0000-000023800000}"/>
    <cellStyle name="Normal 6 3 4 3 6" xfId="32791" xr:uid="{00000000-0005-0000-0000-000024800000}"/>
    <cellStyle name="Normal 6 3 4 3 6 2" xfId="32792" xr:uid="{00000000-0005-0000-0000-000025800000}"/>
    <cellStyle name="Normal 6 3 4 3 6 3" xfId="32793" xr:uid="{00000000-0005-0000-0000-000026800000}"/>
    <cellStyle name="Normal 6 3 4 3 7" xfId="32794" xr:uid="{00000000-0005-0000-0000-000027800000}"/>
    <cellStyle name="Normal 6 3 4 3 8" xfId="32795" xr:uid="{00000000-0005-0000-0000-000028800000}"/>
    <cellStyle name="Normal 6 3 4 3 9" xfId="32796" xr:uid="{00000000-0005-0000-0000-000029800000}"/>
    <cellStyle name="Normal 6 3 4 4" xfId="32797" xr:uid="{00000000-0005-0000-0000-00002A800000}"/>
    <cellStyle name="Normal 6 3 4 4 2" xfId="32798" xr:uid="{00000000-0005-0000-0000-00002B800000}"/>
    <cellStyle name="Normal 6 3 4 4 2 2" xfId="32799" xr:uid="{00000000-0005-0000-0000-00002C800000}"/>
    <cellStyle name="Normal 6 3 4 4 2 3" xfId="32800" xr:uid="{00000000-0005-0000-0000-00002D800000}"/>
    <cellStyle name="Normal 6 3 4 4 3" xfId="32801" xr:uid="{00000000-0005-0000-0000-00002E800000}"/>
    <cellStyle name="Normal 6 3 4 4 4" xfId="32802" xr:uid="{00000000-0005-0000-0000-00002F800000}"/>
    <cellStyle name="Normal 6 3 4 5" xfId="32803" xr:uid="{00000000-0005-0000-0000-000030800000}"/>
    <cellStyle name="Normal 6 3 4 5 2" xfId="32804" xr:uid="{00000000-0005-0000-0000-000031800000}"/>
    <cellStyle name="Normal 6 3 4 5 2 2" xfId="32805" xr:uid="{00000000-0005-0000-0000-000032800000}"/>
    <cellStyle name="Normal 6 3 4 5 2 3" xfId="32806" xr:uid="{00000000-0005-0000-0000-000033800000}"/>
    <cellStyle name="Normal 6 3 4 5 3" xfId="32807" xr:uid="{00000000-0005-0000-0000-000034800000}"/>
    <cellStyle name="Normal 6 3 4 5 4" xfId="32808" xr:uid="{00000000-0005-0000-0000-000035800000}"/>
    <cellStyle name="Normal 6 3 4 6" xfId="32809" xr:uid="{00000000-0005-0000-0000-000036800000}"/>
    <cellStyle name="Normal 6 3 4 6 2" xfId="32810" xr:uid="{00000000-0005-0000-0000-000037800000}"/>
    <cellStyle name="Normal 6 3 4 6 2 2" xfId="32811" xr:uid="{00000000-0005-0000-0000-000038800000}"/>
    <cellStyle name="Normal 6 3 4 6 2 3" xfId="32812" xr:uid="{00000000-0005-0000-0000-000039800000}"/>
    <cellStyle name="Normal 6 3 4 6 3" xfId="32813" xr:uid="{00000000-0005-0000-0000-00003A800000}"/>
    <cellStyle name="Normal 6 3 4 6 4" xfId="32814" xr:uid="{00000000-0005-0000-0000-00003B800000}"/>
    <cellStyle name="Normal 6 3 4 7" xfId="32815" xr:uid="{00000000-0005-0000-0000-00003C800000}"/>
    <cellStyle name="Normal 6 3 4 7 2" xfId="32816" xr:uid="{00000000-0005-0000-0000-00003D800000}"/>
    <cellStyle name="Normal 6 3 4 7 3" xfId="32817" xr:uid="{00000000-0005-0000-0000-00003E800000}"/>
    <cellStyle name="Normal 6 3 4 8" xfId="32818" xr:uid="{00000000-0005-0000-0000-00003F800000}"/>
    <cellStyle name="Normal 6 3 4 8 2" xfId="32819" xr:uid="{00000000-0005-0000-0000-000040800000}"/>
    <cellStyle name="Normal 6 3 4 8 3" xfId="32820" xr:uid="{00000000-0005-0000-0000-000041800000}"/>
    <cellStyle name="Normal 6 3 4 9" xfId="32821" xr:uid="{00000000-0005-0000-0000-000042800000}"/>
    <cellStyle name="Normal 6 3 5" xfId="32822" xr:uid="{00000000-0005-0000-0000-000043800000}"/>
    <cellStyle name="Normal 6 3 5 10" xfId="32823" xr:uid="{00000000-0005-0000-0000-000044800000}"/>
    <cellStyle name="Normal 6 3 5 2" xfId="32824" xr:uid="{00000000-0005-0000-0000-000045800000}"/>
    <cellStyle name="Normal 6 3 5 2 2" xfId="32825" xr:uid="{00000000-0005-0000-0000-000046800000}"/>
    <cellStyle name="Normal 6 3 5 2 2 2" xfId="32826" xr:uid="{00000000-0005-0000-0000-000047800000}"/>
    <cellStyle name="Normal 6 3 5 2 2 3" xfId="32827" xr:uid="{00000000-0005-0000-0000-000048800000}"/>
    <cellStyle name="Normal 6 3 5 2 3" xfId="32828" xr:uid="{00000000-0005-0000-0000-000049800000}"/>
    <cellStyle name="Normal 6 3 5 2 4" xfId="32829" xr:uid="{00000000-0005-0000-0000-00004A800000}"/>
    <cellStyle name="Normal 6 3 5 3" xfId="32830" xr:uid="{00000000-0005-0000-0000-00004B800000}"/>
    <cellStyle name="Normal 6 3 5 3 2" xfId="32831" xr:uid="{00000000-0005-0000-0000-00004C800000}"/>
    <cellStyle name="Normal 6 3 5 3 2 2" xfId="32832" xr:uid="{00000000-0005-0000-0000-00004D800000}"/>
    <cellStyle name="Normal 6 3 5 3 2 3" xfId="32833" xr:uid="{00000000-0005-0000-0000-00004E800000}"/>
    <cellStyle name="Normal 6 3 5 3 3" xfId="32834" xr:uid="{00000000-0005-0000-0000-00004F800000}"/>
    <cellStyle name="Normal 6 3 5 3 4" xfId="32835" xr:uid="{00000000-0005-0000-0000-000050800000}"/>
    <cellStyle name="Normal 6 3 5 4" xfId="32836" xr:uid="{00000000-0005-0000-0000-000051800000}"/>
    <cellStyle name="Normal 6 3 5 4 2" xfId="32837" xr:uid="{00000000-0005-0000-0000-000052800000}"/>
    <cellStyle name="Normal 6 3 5 4 2 2" xfId="32838" xr:uid="{00000000-0005-0000-0000-000053800000}"/>
    <cellStyle name="Normal 6 3 5 4 2 3" xfId="32839" xr:uid="{00000000-0005-0000-0000-000054800000}"/>
    <cellStyle name="Normal 6 3 5 4 3" xfId="32840" xr:uid="{00000000-0005-0000-0000-000055800000}"/>
    <cellStyle name="Normal 6 3 5 4 4" xfId="32841" xr:uid="{00000000-0005-0000-0000-000056800000}"/>
    <cellStyle name="Normal 6 3 5 5" xfId="32842" xr:uid="{00000000-0005-0000-0000-000057800000}"/>
    <cellStyle name="Normal 6 3 5 5 2" xfId="32843" xr:uid="{00000000-0005-0000-0000-000058800000}"/>
    <cellStyle name="Normal 6 3 5 5 2 2" xfId="32844" xr:uid="{00000000-0005-0000-0000-000059800000}"/>
    <cellStyle name="Normal 6 3 5 5 2 3" xfId="32845" xr:uid="{00000000-0005-0000-0000-00005A800000}"/>
    <cellStyle name="Normal 6 3 5 5 3" xfId="32846" xr:uid="{00000000-0005-0000-0000-00005B800000}"/>
    <cellStyle name="Normal 6 3 5 5 4" xfId="32847" xr:uid="{00000000-0005-0000-0000-00005C800000}"/>
    <cellStyle name="Normal 6 3 5 6" xfId="32848" xr:uid="{00000000-0005-0000-0000-00005D800000}"/>
    <cellStyle name="Normal 6 3 5 6 2" xfId="32849" xr:uid="{00000000-0005-0000-0000-00005E800000}"/>
    <cellStyle name="Normal 6 3 5 6 3" xfId="32850" xr:uid="{00000000-0005-0000-0000-00005F800000}"/>
    <cellStyle name="Normal 6 3 5 7" xfId="32851" xr:uid="{00000000-0005-0000-0000-000060800000}"/>
    <cellStyle name="Normal 6 3 5 7 2" xfId="32852" xr:uid="{00000000-0005-0000-0000-000061800000}"/>
    <cellStyle name="Normal 6 3 5 7 3" xfId="32853" xr:uid="{00000000-0005-0000-0000-000062800000}"/>
    <cellStyle name="Normal 6 3 5 8" xfId="32854" xr:uid="{00000000-0005-0000-0000-000063800000}"/>
    <cellStyle name="Normal 6 3 5 9" xfId="32855" xr:uid="{00000000-0005-0000-0000-000064800000}"/>
    <cellStyle name="Normal 6 3 6" xfId="32856" xr:uid="{00000000-0005-0000-0000-000065800000}"/>
    <cellStyle name="Normal 6 3 6 2" xfId="32857" xr:uid="{00000000-0005-0000-0000-000066800000}"/>
    <cellStyle name="Normal 6 3 6 2 2" xfId="32858" xr:uid="{00000000-0005-0000-0000-000067800000}"/>
    <cellStyle name="Normal 6 3 6 2 2 2" xfId="32859" xr:uid="{00000000-0005-0000-0000-000068800000}"/>
    <cellStyle name="Normal 6 3 6 2 2 3" xfId="32860" xr:uid="{00000000-0005-0000-0000-000069800000}"/>
    <cellStyle name="Normal 6 3 6 2 3" xfId="32861" xr:uid="{00000000-0005-0000-0000-00006A800000}"/>
    <cellStyle name="Normal 6 3 6 2 4" xfId="32862" xr:uid="{00000000-0005-0000-0000-00006B800000}"/>
    <cellStyle name="Normal 6 3 6 3" xfId="32863" xr:uid="{00000000-0005-0000-0000-00006C800000}"/>
    <cellStyle name="Normal 6 3 6 3 2" xfId="32864" xr:uid="{00000000-0005-0000-0000-00006D800000}"/>
    <cellStyle name="Normal 6 3 6 3 2 2" xfId="32865" xr:uid="{00000000-0005-0000-0000-00006E800000}"/>
    <cellStyle name="Normal 6 3 6 3 2 3" xfId="32866" xr:uid="{00000000-0005-0000-0000-00006F800000}"/>
    <cellStyle name="Normal 6 3 6 3 3" xfId="32867" xr:uid="{00000000-0005-0000-0000-000070800000}"/>
    <cellStyle name="Normal 6 3 6 3 4" xfId="32868" xr:uid="{00000000-0005-0000-0000-000071800000}"/>
    <cellStyle name="Normal 6 3 6 4" xfId="32869" xr:uid="{00000000-0005-0000-0000-000072800000}"/>
    <cellStyle name="Normal 6 3 6 4 2" xfId="32870" xr:uid="{00000000-0005-0000-0000-000073800000}"/>
    <cellStyle name="Normal 6 3 6 4 2 2" xfId="32871" xr:uid="{00000000-0005-0000-0000-000074800000}"/>
    <cellStyle name="Normal 6 3 6 4 2 3" xfId="32872" xr:uid="{00000000-0005-0000-0000-000075800000}"/>
    <cellStyle name="Normal 6 3 6 4 3" xfId="32873" xr:uid="{00000000-0005-0000-0000-000076800000}"/>
    <cellStyle name="Normal 6 3 6 4 4" xfId="32874" xr:uid="{00000000-0005-0000-0000-000077800000}"/>
    <cellStyle name="Normal 6 3 6 5" xfId="32875" xr:uid="{00000000-0005-0000-0000-000078800000}"/>
    <cellStyle name="Normal 6 3 6 5 2" xfId="32876" xr:uid="{00000000-0005-0000-0000-000079800000}"/>
    <cellStyle name="Normal 6 3 6 5 3" xfId="32877" xr:uid="{00000000-0005-0000-0000-00007A800000}"/>
    <cellStyle name="Normal 6 3 6 6" xfId="32878" xr:uid="{00000000-0005-0000-0000-00007B800000}"/>
    <cellStyle name="Normal 6 3 6 6 2" xfId="32879" xr:uid="{00000000-0005-0000-0000-00007C800000}"/>
    <cellStyle name="Normal 6 3 6 6 3" xfId="32880" xr:uid="{00000000-0005-0000-0000-00007D800000}"/>
    <cellStyle name="Normal 6 3 6 7" xfId="32881" xr:uid="{00000000-0005-0000-0000-00007E800000}"/>
    <cellStyle name="Normal 6 3 6 8" xfId="32882" xr:uid="{00000000-0005-0000-0000-00007F800000}"/>
    <cellStyle name="Normal 6 3 6 9" xfId="32883" xr:uid="{00000000-0005-0000-0000-000080800000}"/>
    <cellStyle name="Normal 6 3 7" xfId="32884" xr:uid="{00000000-0005-0000-0000-000081800000}"/>
    <cellStyle name="Normal 6 3 7 2" xfId="32885" xr:uid="{00000000-0005-0000-0000-000082800000}"/>
    <cellStyle name="Normal 6 3 7 2 2" xfId="32886" xr:uid="{00000000-0005-0000-0000-000083800000}"/>
    <cellStyle name="Normal 6 3 7 2 3" xfId="32887" xr:uid="{00000000-0005-0000-0000-000084800000}"/>
    <cellStyle name="Normal 6 3 7 3" xfId="32888" xr:uid="{00000000-0005-0000-0000-000085800000}"/>
    <cellStyle name="Normal 6 3 7 4" xfId="32889" xr:uid="{00000000-0005-0000-0000-000086800000}"/>
    <cellStyle name="Normal 6 3 8" xfId="32890" xr:uid="{00000000-0005-0000-0000-000087800000}"/>
    <cellStyle name="Normal 6 3 8 2" xfId="32891" xr:uid="{00000000-0005-0000-0000-000088800000}"/>
    <cellStyle name="Normal 6 3 8 2 2" xfId="32892" xr:uid="{00000000-0005-0000-0000-000089800000}"/>
    <cellStyle name="Normal 6 3 8 2 3" xfId="32893" xr:uid="{00000000-0005-0000-0000-00008A800000}"/>
    <cellStyle name="Normal 6 3 8 3" xfId="32894" xr:uid="{00000000-0005-0000-0000-00008B800000}"/>
    <cellStyle name="Normal 6 3 8 4" xfId="32895" xr:uid="{00000000-0005-0000-0000-00008C800000}"/>
    <cellStyle name="Normal 6 3 9" xfId="32896" xr:uid="{00000000-0005-0000-0000-00008D800000}"/>
    <cellStyle name="Normal 6 3 9 2" xfId="32897" xr:uid="{00000000-0005-0000-0000-00008E800000}"/>
    <cellStyle name="Normal 6 3 9 2 2" xfId="32898" xr:uid="{00000000-0005-0000-0000-00008F800000}"/>
    <cellStyle name="Normal 6 3 9 2 3" xfId="32899" xr:uid="{00000000-0005-0000-0000-000090800000}"/>
    <cellStyle name="Normal 6 3 9 3" xfId="32900" xr:uid="{00000000-0005-0000-0000-000091800000}"/>
    <cellStyle name="Normal 6 3 9 4" xfId="32901" xr:uid="{00000000-0005-0000-0000-000092800000}"/>
    <cellStyle name="Normal 6 4" xfId="32902" xr:uid="{00000000-0005-0000-0000-000093800000}"/>
    <cellStyle name="Normal 6 4 10" xfId="32903" xr:uid="{00000000-0005-0000-0000-000094800000}"/>
    <cellStyle name="Normal 6 4 10 2" xfId="32904" xr:uid="{00000000-0005-0000-0000-000095800000}"/>
    <cellStyle name="Normal 6 4 10 3" xfId="32905" xr:uid="{00000000-0005-0000-0000-000096800000}"/>
    <cellStyle name="Normal 6 4 11" xfId="32906" xr:uid="{00000000-0005-0000-0000-000097800000}"/>
    <cellStyle name="Normal 6 4 12" xfId="32907" xr:uid="{00000000-0005-0000-0000-000098800000}"/>
    <cellStyle name="Normal 6 4 13" xfId="32908" xr:uid="{00000000-0005-0000-0000-000099800000}"/>
    <cellStyle name="Normal 6 4 2" xfId="32909" xr:uid="{00000000-0005-0000-0000-00009A800000}"/>
    <cellStyle name="Normal 6 4 2 10" xfId="32910" xr:uid="{00000000-0005-0000-0000-00009B800000}"/>
    <cellStyle name="Normal 6 4 2 11" xfId="32911" xr:uid="{00000000-0005-0000-0000-00009C800000}"/>
    <cellStyle name="Normal 6 4 2 2" xfId="32912" xr:uid="{00000000-0005-0000-0000-00009D800000}"/>
    <cellStyle name="Normal 6 4 2 2 10" xfId="32913" xr:uid="{00000000-0005-0000-0000-00009E800000}"/>
    <cellStyle name="Normal 6 4 2 2 2" xfId="32914" xr:uid="{00000000-0005-0000-0000-00009F800000}"/>
    <cellStyle name="Normal 6 4 2 2 2 2" xfId="32915" xr:uid="{00000000-0005-0000-0000-0000A0800000}"/>
    <cellStyle name="Normal 6 4 2 2 2 2 2" xfId="32916" xr:uid="{00000000-0005-0000-0000-0000A1800000}"/>
    <cellStyle name="Normal 6 4 2 2 2 2 3" xfId="32917" xr:uid="{00000000-0005-0000-0000-0000A2800000}"/>
    <cellStyle name="Normal 6 4 2 2 2 3" xfId="32918" xr:uid="{00000000-0005-0000-0000-0000A3800000}"/>
    <cellStyle name="Normal 6 4 2 2 2 4" xfId="32919" xr:uid="{00000000-0005-0000-0000-0000A4800000}"/>
    <cellStyle name="Normal 6 4 2 2 3" xfId="32920" xr:uid="{00000000-0005-0000-0000-0000A5800000}"/>
    <cellStyle name="Normal 6 4 2 2 3 2" xfId="32921" xr:uid="{00000000-0005-0000-0000-0000A6800000}"/>
    <cellStyle name="Normal 6 4 2 2 3 2 2" xfId="32922" xr:uid="{00000000-0005-0000-0000-0000A7800000}"/>
    <cellStyle name="Normal 6 4 2 2 3 2 3" xfId="32923" xr:uid="{00000000-0005-0000-0000-0000A8800000}"/>
    <cellStyle name="Normal 6 4 2 2 3 3" xfId="32924" xr:uid="{00000000-0005-0000-0000-0000A9800000}"/>
    <cellStyle name="Normal 6 4 2 2 3 4" xfId="32925" xr:uid="{00000000-0005-0000-0000-0000AA800000}"/>
    <cellStyle name="Normal 6 4 2 2 4" xfId="32926" xr:uid="{00000000-0005-0000-0000-0000AB800000}"/>
    <cellStyle name="Normal 6 4 2 2 4 2" xfId="32927" xr:uid="{00000000-0005-0000-0000-0000AC800000}"/>
    <cellStyle name="Normal 6 4 2 2 4 2 2" xfId="32928" xr:uid="{00000000-0005-0000-0000-0000AD800000}"/>
    <cellStyle name="Normal 6 4 2 2 4 2 3" xfId="32929" xr:uid="{00000000-0005-0000-0000-0000AE800000}"/>
    <cellStyle name="Normal 6 4 2 2 4 3" xfId="32930" xr:uid="{00000000-0005-0000-0000-0000AF800000}"/>
    <cellStyle name="Normal 6 4 2 2 4 4" xfId="32931" xr:uid="{00000000-0005-0000-0000-0000B0800000}"/>
    <cellStyle name="Normal 6 4 2 2 5" xfId="32932" xr:uid="{00000000-0005-0000-0000-0000B1800000}"/>
    <cellStyle name="Normal 6 4 2 2 5 2" xfId="32933" xr:uid="{00000000-0005-0000-0000-0000B2800000}"/>
    <cellStyle name="Normal 6 4 2 2 5 2 2" xfId="32934" xr:uid="{00000000-0005-0000-0000-0000B3800000}"/>
    <cellStyle name="Normal 6 4 2 2 5 2 3" xfId="32935" xr:uid="{00000000-0005-0000-0000-0000B4800000}"/>
    <cellStyle name="Normal 6 4 2 2 5 3" xfId="32936" xr:uid="{00000000-0005-0000-0000-0000B5800000}"/>
    <cellStyle name="Normal 6 4 2 2 5 4" xfId="32937" xr:uid="{00000000-0005-0000-0000-0000B6800000}"/>
    <cellStyle name="Normal 6 4 2 2 6" xfId="32938" xr:uid="{00000000-0005-0000-0000-0000B7800000}"/>
    <cellStyle name="Normal 6 4 2 2 6 2" xfId="32939" xr:uid="{00000000-0005-0000-0000-0000B8800000}"/>
    <cellStyle name="Normal 6 4 2 2 6 3" xfId="32940" xr:uid="{00000000-0005-0000-0000-0000B9800000}"/>
    <cellStyle name="Normal 6 4 2 2 7" xfId="32941" xr:uid="{00000000-0005-0000-0000-0000BA800000}"/>
    <cellStyle name="Normal 6 4 2 2 7 2" xfId="32942" xr:uid="{00000000-0005-0000-0000-0000BB800000}"/>
    <cellStyle name="Normal 6 4 2 2 7 3" xfId="32943" xr:uid="{00000000-0005-0000-0000-0000BC800000}"/>
    <cellStyle name="Normal 6 4 2 2 8" xfId="32944" xr:uid="{00000000-0005-0000-0000-0000BD800000}"/>
    <cellStyle name="Normal 6 4 2 2 9" xfId="32945" xr:uid="{00000000-0005-0000-0000-0000BE800000}"/>
    <cellStyle name="Normal 6 4 2 3" xfId="32946" xr:uid="{00000000-0005-0000-0000-0000BF800000}"/>
    <cellStyle name="Normal 6 4 2 3 2" xfId="32947" xr:uid="{00000000-0005-0000-0000-0000C0800000}"/>
    <cellStyle name="Normal 6 4 2 3 2 2" xfId="32948" xr:uid="{00000000-0005-0000-0000-0000C1800000}"/>
    <cellStyle name="Normal 6 4 2 3 2 2 2" xfId="32949" xr:uid="{00000000-0005-0000-0000-0000C2800000}"/>
    <cellStyle name="Normal 6 4 2 3 2 2 3" xfId="32950" xr:uid="{00000000-0005-0000-0000-0000C3800000}"/>
    <cellStyle name="Normal 6 4 2 3 2 3" xfId="32951" xr:uid="{00000000-0005-0000-0000-0000C4800000}"/>
    <cellStyle name="Normal 6 4 2 3 2 4" xfId="32952" xr:uid="{00000000-0005-0000-0000-0000C5800000}"/>
    <cellStyle name="Normal 6 4 2 3 3" xfId="32953" xr:uid="{00000000-0005-0000-0000-0000C6800000}"/>
    <cellStyle name="Normal 6 4 2 3 3 2" xfId="32954" xr:uid="{00000000-0005-0000-0000-0000C7800000}"/>
    <cellStyle name="Normal 6 4 2 3 3 2 2" xfId="32955" xr:uid="{00000000-0005-0000-0000-0000C8800000}"/>
    <cellStyle name="Normal 6 4 2 3 3 2 3" xfId="32956" xr:uid="{00000000-0005-0000-0000-0000C9800000}"/>
    <cellStyle name="Normal 6 4 2 3 3 3" xfId="32957" xr:uid="{00000000-0005-0000-0000-0000CA800000}"/>
    <cellStyle name="Normal 6 4 2 3 3 4" xfId="32958" xr:uid="{00000000-0005-0000-0000-0000CB800000}"/>
    <cellStyle name="Normal 6 4 2 3 4" xfId="32959" xr:uid="{00000000-0005-0000-0000-0000CC800000}"/>
    <cellStyle name="Normal 6 4 2 3 4 2" xfId="32960" xr:uid="{00000000-0005-0000-0000-0000CD800000}"/>
    <cellStyle name="Normal 6 4 2 3 4 2 2" xfId="32961" xr:uid="{00000000-0005-0000-0000-0000CE800000}"/>
    <cellStyle name="Normal 6 4 2 3 4 2 3" xfId="32962" xr:uid="{00000000-0005-0000-0000-0000CF800000}"/>
    <cellStyle name="Normal 6 4 2 3 4 3" xfId="32963" xr:uid="{00000000-0005-0000-0000-0000D0800000}"/>
    <cellStyle name="Normal 6 4 2 3 4 4" xfId="32964" xr:uid="{00000000-0005-0000-0000-0000D1800000}"/>
    <cellStyle name="Normal 6 4 2 3 5" xfId="32965" xr:uid="{00000000-0005-0000-0000-0000D2800000}"/>
    <cellStyle name="Normal 6 4 2 3 5 2" xfId="32966" xr:uid="{00000000-0005-0000-0000-0000D3800000}"/>
    <cellStyle name="Normal 6 4 2 3 5 3" xfId="32967" xr:uid="{00000000-0005-0000-0000-0000D4800000}"/>
    <cellStyle name="Normal 6 4 2 3 6" xfId="32968" xr:uid="{00000000-0005-0000-0000-0000D5800000}"/>
    <cellStyle name="Normal 6 4 2 3 6 2" xfId="32969" xr:uid="{00000000-0005-0000-0000-0000D6800000}"/>
    <cellStyle name="Normal 6 4 2 3 6 3" xfId="32970" xr:uid="{00000000-0005-0000-0000-0000D7800000}"/>
    <cellStyle name="Normal 6 4 2 3 7" xfId="32971" xr:uid="{00000000-0005-0000-0000-0000D8800000}"/>
    <cellStyle name="Normal 6 4 2 3 8" xfId="32972" xr:uid="{00000000-0005-0000-0000-0000D9800000}"/>
    <cellStyle name="Normal 6 4 2 3 9" xfId="32973" xr:uid="{00000000-0005-0000-0000-0000DA800000}"/>
    <cellStyle name="Normal 6 4 2 4" xfId="32974" xr:uid="{00000000-0005-0000-0000-0000DB800000}"/>
    <cellStyle name="Normal 6 4 2 4 2" xfId="32975" xr:uid="{00000000-0005-0000-0000-0000DC800000}"/>
    <cellStyle name="Normal 6 4 2 4 2 2" xfId="32976" xr:uid="{00000000-0005-0000-0000-0000DD800000}"/>
    <cellStyle name="Normal 6 4 2 4 2 3" xfId="32977" xr:uid="{00000000-0005-0000-0000-0000DE800000}"/>
    <cellStyle name="Normal 6 4 2 4 3" xfId="32978" xr:uid="{00000000-0005-0000-0000-0000DF800000}"/>
    <cellStyle name="Normal 6 4 2 4 4" xfId="32979" xr:uid="{00000000-0005-0000-0000-0000E0800000}"/>
    <cellStyle name="Normal 6 4 2 5" xfId="32980" xr:uid="{00000000-0005-0000-0000-0000E1800000}"/>
    <cellStyle name="Normal 6 4 2 5 2" xfId="32981" xr:uid="{00000000-0005-0000-0000-0000E2800000}"/>
    <cellStyle name="Normal 6 4 2 5 2 2" xfId="32982" xr:uid="{00000000-0005-0000-0000-0000E3800000}"/>
    <cellStyle name="Normal 6 4 2 5 2 3" xfId="32983" xr:uid="{00000000-0005-0000-0000-0000E4800000}"/>
    <cellStyle name="Normal 6 4 2 5 3" xfId="32984" xr:uid="{00000000-0005-0000-0000-0000E5800000}"/>
    <cellStyle name="Normal 6 4 2 5 4" xfId="32985" xr:uid="{00000000-0005-0000-0000-0000E6800000}"/>
    <cellStyle name="Normal 6 4 2 6" xfId="32986" xr:uid="{00000000-0005-0000-0000-0000E7800000}"/>
    <cellStyle name="Normal 6 4 2 6 2" xfId="32987" xr:uid="{00000000-0005-0000-0000-0000E8800000}"/>
    <cellStyle name="Normal 6 4 2 6 2 2" xfId="32988" xr:uid="{00000000-0005-0000-0000-0000E9800000}"/>
    <cellStyle name="Normal 6 4 2 6 2 3" xfId="32989" xr:uid="{00000000-0005-0000-0000-0000EA800000}"/>
    <cellStyle name="Normal 6 4 2 6 3" xfId="32990" xr:uid="{00000000-0005-0000-0000-0000EB800000}"/>
    <cellStyle name="Normal 6 4 2 6 4" xfId="32991" xr:uid="{00000000-0005-0000-0000-0000EC800000}"/>
    <cellStyle name="Normal 6 4 2 7" xfId="32992" xr:uid="{00000000-0005-0000-0000-0000ED800000}"/>
    <cellStyle name="Normal 6 4 2 7 2" xfId="32993" xr:uid="{00000000-0005-0000-0000-0000EE800000}"/>
    <cellStyle name="Normal 6 4 2 7 3" xfId="32994" xr:uid="{00000000-0005-0000-0000-0000EF800000}"/>
    <cellStyle name="Normal 6 4 2 8" xfId="32995" xr:uid="{00000000-0005-0000-0000-0000F0800000}"/>
    <cellStyle name="Normal 6 4 2 8 2" xfId="32996" xr:uid="{00000000-0005-0000-0000-0000F1800000}"/>
    <cellStyle name="Normal 6 4 2 8 3" xfId="32997" xr:uid="{00000000-0005-0000-0000-0000F2800000}"/>
    <cellStyle name="Normal 6 4 2 9" xfId="32998" xr:uid="{00000000-0005-0000-0000-0000F3800000}"/>
    <cellStyle name="Normal 6 4 3" xfId="32999" xr:uid="{00000000-0005-0000-0000-0000F4800000}"/>
    <cellStyle name="Normal 6 4 3 10" xfId="33000" xr:uid="{00000000-0005-0000-0000-0000F5800000}"/>
    <cellStyle name="Normal 6 4 3 11" xfId="33001" xr:uid="{00000000-0005-0000-0000-0000F6800000}"/>
    <cellStyle name="Normal 6 4 3 2" xfId="33002" xr:uid="{00000000-0005-0000-0000-0000F7800000}"/>
    <cellStyle name="Normal 6 4 3 2 10" xfId="33003" xr:uid="{00000000-0005-0000-0000-0000F8800000}"/>
    <cellStyle name="Normal 6 4 3 2 2" xfId="33004" xr:uid="{00000000-0005-0000-0000-0000F9800000}"/>
    <cellStyle name="Normal 6 4 3 2 2 2" xfId="33005" xr:uid="{00000000-0005-0000-0000-0000FA800000}"/>
    <cellStyle name="Normal 6 4 3 2 2 2 2" xfId="33006" xr:uid="{00000000-0005-0000-0000-0000FB800000}"/>
    <cellStyle name="Normal 6 4 3 2 2 2 3" xfId="33007" xr:uid="{00000000-0005-0000-0000-0000FC800000}"/>
    <cellStyle name="Normal 6 4 3 2 2 3" xfId="33008" xr:uid="{00000000-0005-0000-0000-0000FD800000}"/>
    <cellStyle name="Normal 6 4 3 2 2 4" xfId="33009" xr:uid="{00000000-0005-0000-0000-0000FE800000}"/>
    <cellStyle name="Normal 6 4 3 2 3" xfId="33010" xr:uid="{00000000-0005-0000-0000-0000FF800000}"/>
    <cellStyle name="Normal 6 4 3 2 3 2" xfId="33011" xr:uid="{00000000-0005-0000-0000-000000810000}"/>
    <cellStyle name="Normal 6 4 3 2 3 2 2" xfId="33012" xr:uid="{00000000-0005-0000-0000-000001810000}"/>
    <cellStyle name="Normal 6 4 3 2 3 2 3" xfId="33013" xr:uid="{00000000-0005-0000-0000-000002810000}"/>
    <cellStyle name="Normal 6 4 3 2 3 3" xfId="33014" xr:uid="{00000000-0005-0000-0000-000003810000}"/>
    <cellStyle name="Normal 6 4 3 2 3 4" xfId="33015" xr:uid="{00000000-0005-0000-0000-000004810000}"/>
    <cellStyle name="Normal 6 4 3 2 4" xfId="33016" xr:uid="{00000000-0005-0000-0000-000005810000}"/>
    <cellStyle name="Normal 6 4 3 2 4 2" xfId="33017" xr:uid="{00000000-0005-0000-0000-000006810000}"/>
    <cellStyle name="Normal 6 4 3 2 4 2 2" xfId="33018" xr:uid="{00000000-0005-0000-0000-000007810000}"/>
    <cellStyle name="Normal 6 4 3 2 4 2 3" xfId="33019" xr:uid="{00000000-0005-0000-0000-000008810000}"/>
    <cellStyle name="Normal 6 4 3 2 4 3" xfId="33020" xr:uid="{00000000-0005-0000-0000-000009810000}"/>
    <cellStyle name="Normal 6 4 3 2 4 4" xfId="33021" xr:uid="{00000000-0005-0000-0000-00000A810000}"/>
    <cellStyle name="Normal 6 4 3 2 5" xfId="33022" xr:uid="{00000000-0005-0000-0000-00000B810000}"/>
    <cellStyle name="Normal 6 4 3 2 5 2" xfId="33023" xr:uid="{00000000-0005-0000-0000-00000C810000}"/>
    <cellStyle name="Normal 6 4 3 2 5 2 2" xfId="33024" xr:uid="{00000000-0005-0000-0000-00000D810000}"/>
    <cellStyle name="Normal 6 4 3 2 5 2 3" xfId="33025" xr:uid="{00000000-0005-0000-0000-00000E810000}"/>
    <cellStyle name="Normal 6 4 3 2 5 3" xfId="33026" xr:uid="{00000000-0005-0000-0000-00000F810000}"/>
    <cellStyle name="Normal 6 4 3 2 5 4" xfId="33027" xr:uid="{00000000-0005-0000-0000-000010810000}"/>
    <cellStyle name="Normal 6 4 3 2 6" xfId="33028" xr:uid="{00000000-0005-0000-0000-000011810000}"/>
    <cellStyle name="Normal 6 4 3 2 6 2" xfId="33029" xr:uid="{00000000-0005-0000-0000-000012810000}"/>
    <cellStyle name="Normal 6 4 3 2 6 3" xfId="33030" xr:uid="{00000000-0005-0000-0000-000013810000}"/>
    <cellStyle name="Normal 6 4 3 2 7" xfId="33031" xr:uid="{00000000-0005-0000-0000-000014810000}"/>
    <cellStyle name="Normal 6 4 3 2 7 2" xfId="33032" xr:uid="{00000000-0005-0000-0000-000015810000}"/>
    <cellStyle name="Normal 6 4 3 2 7 3" xfId="33033" xr:uid="{00000000-0005-0000-0000-000016810000}"/>
    <cellStyle name="Normal 6 4 3 2 8" xfId="33034" xr:uid="{00000000-0005-0000-0000-000017810000}"/>
    <cellStyle name="Normal 6 4 3 2 9" xfId="33035" xr:uid="{00000000-0005-0000-0000-000018810000}"/>
    <cellStyle name="Normal 6 4 3 3" xfId="33036" xr:uid="{00000000-0005-0000-0000-000019810000}"/>
    <cellStyle name="Normal 6 4 3 3 2" xfId="33037" xr:uid="{00000000-0005-0000-0000-00001A810000}"/>
    <cellStyle name="Normal 6 4 3 3 2 2" xfId="33038" xr:uid="{00000000-0005-0000-0000-00001B810000}"/>
    <cellStyle name="Normal 6 4 3 3 2 2 2" xfId="33039" xr:uid="{00000000-0005-0000-0000-00001C810000}"/>
    <cellStyle name="Normal 6 4 3 3 2 2 3" xfId="33040" xr:uid="{00000000-0005-0000-0000-00001D810000}"/>
    <cellStyle name="Normal 6 4 3 3 2 3" xfId="33041" xr:uid="{00000000-0005-0000-0000-00001E810000}"/>
    <cellStyle name="Normal 6 4 3 3 2 4" xfId="33042" xr:uid="{00000000-0005-0000-0000-00001F810000}"/>
    <cellStyle name="Normal 6 4 3 3 3" xfId="33043" xr:uid="{00000000-0005-0000-0000-000020810000}"/>
    <cellStyle name="Normal 6 4 3 3 3 2" xfId="33044" xr:uid="{00000000-0005-0000-0000-000021810000}"/>
    <cellStyle name="Normal 6 4 3 3 3 2 2" xfId="33045" xr:uid="{00000000-0005-0000-0000-000022810000}"/>
    <cellStyle name="Normal 6 4 3 3 3 2 3" xfId="33046" xr:uid="{00000000-0005-0000-0000-000023810000}"/>
    <cellStyle name="Normal 6 4 3 3 3 3" xfId="33047" xr:uid="{00000000-0005-0000-0000-000024810000}"/>
    <cellStyle name="Normal 6 4 3 3 3 4" xfId="33048" xr:uid="{00000000-0005-0000-0000-000025810000}"/>
    <cellStyle name="Normal 6 4 3 3 4" xfId="33049" xr:uid="{00000000-0005-0000-0000-000026810000}"/>
    <cellStyle name="Normal 6 4 3 3 4 2" xfId="33050" xr:uid="{00000000-0005-0000-0000-000027810000}"/>
    <cellStyle name="Normal 6 4 3 3 4 2 2" xfId="33051" xr:uid="{00000000-0005-0000-0000-000028810000}"/>
    <cellStyle name="Normal 6 4 3 3 4 2 3" xfId="33052" xr:uid="{00000000-0005-0000-0000-000029810000}"/>
    <cellStyle name="Normal 6 4 3 3 4 3" xfId="33053" xr:uid="{00000000-0005-0000-0000-00002A810000}"/>
    <cellStyle name="Normal 6 4 3 3 4 4" xfId="33054" xr:uid="{00000000-0005-0000-0000-00002B810000}"/>
    <cellStyle name="Normal 6 4 3 3 5" xfId="33055" xr:uid="{00000000-0005-0000-0000-00002C810000}"/>
    <cellStyle name="Normal 6 4 3 3 5 2" xfId="33056" xr:uid="{00000000-0005-0000-0000-00002D810000}"/>
    <cellStyle name="Normal 6 4 3 3 5 3" xfId="33057" xr:uid="{00000000-0005-0000-0000-00002E810000}"/>
    <cellStyle name="Normal 6 4 3 3 6" xfId="33058" xr:uid="{00000000-0005-0000-0000-00002F810000}"/>
    <cellStyle name="Normal 6 4 3 3 6 2" xfId="33059" xr:uid="{00000000-0005-0000-0000-000030810000}"/>
    <cellStyle name="Normal 6 4 3 3 6 3" xfId="33060" xr:uid="{00000000-0005-0000-0000-000031810000}"/>
    <cellStyle name="Normal 6 4 3 3 7" xfId="33061" xr:uid="{00000000-0005-0000-0000-000032810000}"/>
    <cellStyle name="Normal 6 4 3 3 8" xfId="33062" xr:uid="{00000000-0005-0000-0000-000033810000}"/>
    <cellStyle name="Normal 6 4 3 3 9" xfId="33063" xr:uid="{00000000-0005-0000-0000-000034810000}"/>
    <cellStyle name="Normal 6 4 3 4" xfId="33064" xr:uid="{00000000-0005-0000-0000-000035810000}"/>
    <cellStyle name="Normal 6 4 3 4 2" xfId="33065" xr:uid="{00000000-0005-0000-0000-000036810000}"/>
    <cellStyle name="Normal 6 4 3 4 2 2" xfId="33066" xr:uid="{00000000-0005-0000-0000-000037810000}"/>
    <cellStyle name="Normal 6 4 3 4 2 3" xfId="33067" xr:uid="{00000000-0005-0000-0000-000038810000}"/>
    <cellStyle name="Normal 6 4 3 4 3" xfId="33068" xr:uid="{00000000-0005-0000-0000-000039810000}"/>
    <cellStyle name="Normal 6 4 3 4 4" xfId="33069" xr:uid="{00000000-0005-0000-0000-00003A810000}"/>
    <cellStyle name="Normal 6 4 3 5" xfId="33070" xr:uid="{00000000-0005-0000-0000-00003B810000}"/>
    <cellStyle name="Normal 6 4 3 5 2" xfId="33071" xr:uid="{00000000-0005-0000-0000-00003C810000}"/>
    <cellStyle name="Normal 6 4 3 5 2 2" xfId="33072" xr:uid="{00000000-0005-0000-0000-00003D810000}"/>
    <cellStyle name="Normal 6 4 3 5 2 3" xfId="33073" xr:uid="{00000000-0005-0000-0000-00003E810000}"/>
    <cellStyle name="Normal 6 4 3 5 3" xfId="33074" xr:uid="{00000000-0005-0000-0000-00003F810000}"/>
    <cellStyle name="Normal 6 4 3 5 4" xfId="33075" xr:uid="{00000000-0005-0000-0000-000040810000}"/>
    <cellStyle name="Normal 6 4 3 6" xfId="33076" xr:uid="{00000000-0005-0000-0000-000041810000}"/>
    <cellStyle name="Normal 6 4 3 6 2" xfId="33077" xr:uid="{00000000-0005-0000-0000-000042810000}"/>
    <cellStyle name="Normal 6 4 3 6 2 2" xfId="33078" xr:uid="{00000000-0005-0000-0000-000043810000}"/>
    <cellStyle name="Normal 6 4 3 6 2 3" xfId="33079" xr:uid="{00000000-0005-0000-0000-000044810000}"/>
    <cellStyle name="Normal 6 4 3 6 3" xfId="33080" xr:uid="{00000000-0005-0000-0000-000045810000}"/>
    <cellStyle name="Normal 6 4 3 6 4" xfId="33081" xr:uid="{00000000-0005-0000-0000-000046810000}"/>
    <cellStyle name="Normal 6 4 3 7" xfId="33082" xr:uid="{00000000-0005-0000-0000-000047810000}"/>
    <cellStyle name="Normal 6 4 3 7 2" xfId="33083" xr:uid="{00000000-0005-0000-0000-000048810000}"/>
    <cellStyle name="Normal 6 4 3 7 3" xfId="33084" xr:uid="{00000000-0005-0000-0000-000049810000}"/>
    <cellStyle name="Normal 6 4 3 8" xfId="33085" xr:uid="{00000000-0005-0000-0000-00004A810000}"/>
    <cellStyle name="Normal 6 4 3 8 2" xfId="33086" xr:uid="{00000000-0005-0000-0000-00004B810000}"/>
    <cellStyle name="Normal 6 4 3 8 3" xfId="33087" xr:uid="{00000000-0005-0000-0000-00004C810000}"/>
    <cellStyle name="Normal 6 4 3 9" xfId="33088" xr:uid="{00000000-0005-0000-0000-00004D810000}"/>
    <cellStyle name="Normal 6 4 4" xfId="33089" xr:uid="{00000000-0005-0000-0000-00004E810000}"/>
    <cellStyle name="Normal 6 4 4 10" xfId="33090" xr:uid="{00000000-0005-0000-0000-00004F810000}"/>
    <cellStyle name="Normal 6 4 4 2" xfId="33091" xr:uid="{00000000-0005-0000-0000-000050810000}"/>
    <cellStyle name="Normal 6 4 4 2 2" xfId="33092" xr:uid="{00000000-0005-0000-0000-000051810000}"/>
    <cellStyle name="Normal 6 4 4 2 2 2" xfId="33093" xr:uid="{00000000-0005-0000-0000-000052810000}"/>
    <cellStyle name="Normal 6 4 4 2 2 3" xfId="33094" xr:uid="{00000000-0005-0000-0000-000053810000}"/>
    <cellStyle name="Normal 6 4 4 2 3" xfId="33095" xr:uid="{00000000-0005-0000-0000-000054810000}"/>
    <cellStyle name="Normal 6 4 4 2 4" xfId="33096" xr:uid="{00000000-0005-0000-0000-000055810000}"/>
    <cellStyle name="Normal 6 4 4 3" xfId="33097" xr:uid="{00000000-0005-0000-0000-000056810000}"/>
    <cellStyle name="Normal 6 4 4 3 2" xfId="33098" xr:uid="{00000000-0005-0000-0000-000057810000}"/>
    <cellStyle name="Normal 6 4 4 3 2 2" xfId="33099" xr:uid="{00000000-0005-0000-0000-000058810000}"/>
    <cellStyle name="Normal 6 4 4 3 2 3" xfId="33100" xr:uid="{00000000-0005-0000-0000-000059810000}"/>
    <cellStyle name="Normal 6 4 4 3 3" xfId="33101" xr:uid="{00000000-0005-0000-0000-00005A810000}"/>
    <cellStyle name="Normal 6 4 4 3 4" xfId="33102" xr:uid="{00000000-0005-0000-0000-00005B810000}"/>
    <cellStyle name="Normal 6 4 4 4" xfId="33103" xr:uid="{00000000-0005-0000-0000-00005C810000}"/>
    <cellStyle name="Normal 6 4 4 4 2" xfId="33104" xr:uid="{00000000-0005-0000-0000-00005D810000}"/>
    <cellStyle name="Normal 6 4 4 4 2 2" xfId="33105" xr:uid="{00000000-0005-0000-0000-00005E810000}"/>
    <cellStyle name="Normal 6 4 4 4 2 3" xfId="33106" xr:uid="{00000000-0005-0000-0000-00005F810000}"/>
    <cellStyle name="Normal 6 4 4 4 3" xfId="33107" xr:uid="{00000000-0005-0000-0000-000060810000}"/>
    <cellStyle name="Normal 6 4 4 4 4" xfId="33108" xr:uid="{00000000-0005-0000-0000-000061810000}"/>
    <cellStyle name="Normal 6 4 4 5" xfId="33109" xr:uid="{00000000-0005-0000-0000-000062810000}"/>
    <cellStyle name="Normal 6 4 4 5 2" xfId="33110" xr:uid="{00000000-0005-0000-0000-000063810000}"/>
    <cellStyle name="Normal 6 4 4 5 2 2" xfId="33111" xr:uid="{00000000-0005-0000-0000-000064810000}"/>
    <cellStyle name="Normal 6 4 4 5 2 3" xfId="33112" xr:uid="{00000000-0005-0000-0000-000065810000}"/>
    <cellStyle name="Normal 6 4 4 5 3" xfId="33113" xr:uid="{00000000-0005-0000-0000-000066810000}"/>
    <cellStyle name="Normal 6 4 4 5 4" xfId="33114" xr:uid="{00000000-0005-0000-0000-000067810000}"/>
    <cellStyle name="Normal 6 4 4 6" xfId="33115" xr:uid="{00000000-0005-0000-0000-000068810000}"/>
    <cellStyle name="Normal 6 4 4 6 2" xfId="33116" xr:uid="{00000000-0005-0000-0000-000069810000}"/>
    <cellStyle name="Normal 6 4 4 6 3" xfId="33117" xr:uid="{00000000-0005-0000-0000-00006A810000}"/>
    <cellStyle name="Normal 6 4 4 7" xfId="33118" xr:uid="{00000000-0005-0000-0000-00006B810000}"/>
    <cellStyle name="Normal 6 4 4 7 2" xfId="33119" xr:uid="{00000000-0005-0000-0000-00006C810000}"/>
    <cellStyle name="Normal 6 4 4 7 3" xfId="33120" xr:uid="{00000000-0005-0000-0000-00006D810000}"/>
    <cellStyle name="Normal 6 4 4 8" xfId="33121" xr:uid="{00000000-0005-0000-0000-00006E810000}"/>
    <cellStyle name="Normal 6 4 4 9" xfId="33122" xr:uid="{00000000-0005-0000-0000-00006F810000}"/>
    <cellStyle name="Normal 6 4 5" xfId="33123" xr:uid="{00000000-0005-0000-0000-000070810000}"/>
    <cellStyle name="Normal 6 4 5 2" xfId="33124" xr:uid="{00000000-0005-0000-0000-000071810000}"/>
    <cellStyle name="Normal 6 4 5 2 2" xfId="33125" xr:uid="{00000000-0005-0000-0000-000072810000}"/>
    <cellStyle name="Normal 6 4 5 2 2 2" xfId="33126" xr:uid="{00000000-0005-0000-0000-000073810000}"/>
    <cellStyle name="Normal 6 4 5 2 2 3" xfId="33127" xr:uid="{00000000-0005-0000-0000-000074810000}"/>
    <cellStyle name="Normal 6 4 5 2 3" xfId="33128" xr:uid="{00000000-0005-0000-0000-000075810000}"/>
    <cellStyle name="Normal 6 4 5 2 4" xfId="33129" xr:uid="{00000000-0005-0000-0000-000076810000}"/>
    <cellStyle name="Normal 6 4 5 3" xfId="33130" xr:uid="{00000000-0005-0000-0000-000077810000}"/>
    <cellStyle name="Normal 6 4 5 3 2" xfId="33131" xr:uid="{00000000-0005-0000-0000-000078810000}"/>
    <cellStyle name="Normal 6 4 5 3 2 2" xfId="33132" xr:uid="{00000000-0005-0000-0000-000079810000}"/>
    <cellStyle name="Normal 6 4 5 3 2 3" xfId="33133" xr:uid="{00000000-0005-0000-0000-00007A810000}"/>
    <cellStyle name="Normal 6 4 5 3 3" xfId="33134" xr:uid="{00000000-0005-0000-0000-00007B810000}"/>
    <cellStyle name="Normal 6 4 5 3 4" xfId="33135" xr:uid="{00000000-0005-0000-0000-00007C810000}"/>
    <cellStyle name="Normal 6 4 5 4" xfId="33136" xr:uid="{00000000-0005-0000-0000-00007D810000}"/>
    <cellStyle name="Normal 6 4 5 4 2" xfId="33137" xr:uid="{00000000-0005-0000-0000-00007E810000}"/>
    <cellStyle name="Normal 6 4 5 4 2 2" xfId="33138" xr:uid="{00000000-0005-0000-0000-00007F810000}"/>
    <cellStyle name="Normal 6 4 5 4 2 3" xfId="33139" xr:uid="{00000000-0005-0000-0000-000080810000}"/>
    <cellStyle name="Normal 6 4 5 4 3" xfId="33140" xr:uid="{00000000-0005-0000-0000-000081810000}"/>
    <cellStyle name="Normal 6 4 5 4 4" xfId="33141" xr:uid="{00000000-0005-0000-0000-000082810000}"/>
    <cellStyle name="Normal 6 4 5 5" xfId="33142" xr:uid="{00000000-0005-0000-0000-000083810000}"/>
    <cellStyle name="Normal 6 4 5 5 2" xfId="33143" xr:uid="{00000000-0005-0000-0000-000084810000}"/>
    <cellStyle name="Normal 6 4 5 5 3" xfId="33144" xr:uid="{00000000-0005-0000-0000-000085810000}"/>
    <cellStyle name="Normal 6 4 5 6" xfId="33145" xr:uid="{00000000-0005-0000-0000-000086810000}"/>
    <cellStyle name="Normal 6 4 5 6 2" xfId="33146" xr:uid="{00000000-0005-0000-0000-000087810000}"/>
    <cellStyle name="Normal 6 4 5 6 3" xfId="33147" xr:uid="{00000000-0005-0000-0000-000088810000}"/>
    <cellStyle name="Normal 6 4 5 7" xfId="33148" xr:uid="{00000000-0005-0000-0000-000089810000}"/>
    <cellStyle name="Normal 6 4 5 8" xfId="33149" xr:uid="{00000000-0005-0000-0000-00008A810000}"/>
    <cellStyle name="Normal 6 4 5 9" xfId="33150" xr:uid="{00000000-0005-0000-0000-00008B810000}"/>
    <cellStyle name="Normal 6 4 6" xfId="33151" xr:uid="{00000000-0005-0000-0000-00008C810000}"/>
    <cellStyle name="Normal 6 4 6 2" xfId="33152" xr:uid="{00000000-0005-0000-0000-00008D810000}"/>
    <cellStyle name="Normal 6 4 6 2 2" xfId="33153" xr:uid="{00000000-0005-0000-0000-00008E810000}"/>
    <cellStyle name="Normal 6 4 6 2 3" xfId="33154" xr:uid="{00000000-0005-0000-0000-00008F810000}"/>
    <cellStyle name="Normal 6 4 6 3" xfId="33155" xr:uid="{00000000-0005-0000-0000-000090810000}"/>
    <cellStyle name="Normal 6 4 6 4" xfId="33156" xr:uid="{00000000-0005-0000-0000-000091810000}"/>
    <cellStyle name="Normal 6 4 7" xfId="33157" xr:uid="{00000000-0005-0000-0000-000092810000}"/>
    <cellStyle name="Normal 6 4 7 2" xfId="33158" xr:uid="{00000000-0005-0000-0000-000093810000}"/>
    <cellStyle name="Normal 6 4 7 2 2" xfId="33159" xr:uid="{00000000-0005-0000-0000-000094810000}"/>
    <cellStyle name="Normal 6 4 7 2 3" xfId="33160" xr:uid="{00000000-0005-0000-0000-000095810000}"/>
    <cellStyle name="Normal 6 4 7 3" xfId="33161" xr:uid="{00000000-0005-0000-0000-000096810000}"/>
    <cellStyle name="Normal 6 4 7 4" xfId="33162" xr:uid="{00000000-0005-0000-0000-000097810000}"/>
    <cellStyle name="Normal 6 4 8" xfId="33163" xr:uid="{00000000-0005-0000-0000-000098810000}"/>
    <cellStyle name="Normal 6 4 8 2" xfId="33164" xr:uid="{00000000-0005-0000-0000-000099810000}"/>
    <cellStyle name="Normal 6 4 8 2 2" xfId="33165" xr:uid="{00000000-0005-0000-0000-00009A810000}"/>
    <cellStyle name="Normal 6 4 8 2 3" xfId="33166" xr:uid="{00000000-0005-0000-0000-00009B810000}"/>
    <cellStyle name="Normal 6 4 8 3" xfId="33167" xr:uid="{00000000-0005-0000-0000-00009C810000}"/>
    <cellStyle name="Normal 6 4 8 4" xfId="33168" xr:uid="{00000000-0005-0000-0000-00009D810000}"/>
    <cellStyle name="Normal 6 4 9" xfId="33169" xr:uid="{00000000-0005-0000-0000-00009E810000}"/>
    <cellStyle name="Normal 6 4 9 2" xfId="33170" xr:uid="{00000000-0005-0000-0000-00009F810000}"/>
    <cellStyle name="Normal 6 4 9 3" xfId="33171" xr:uid="{00000000-0005-0000-0000-0000A0810000}"/>
    <cellStyle name="Normal 6 5" xfId="33172" xr:uid="{00000000-0005-0000-0000-0000A1810000}"/>
    <cellStyle name="Normal 6 5 10" xfId="33173" xr:uid="{00000000-0005-0000-0000-0000A2810000}"/>
    <cellStyle name="Normal 6 5 11" xfId="33174" xr:uid="{00000000-0005-0000-0000-0000A3810000}"/>
    <cellStyle name="Normal 6 5 2" xfId="33175" xr:uid="{00000000-0005-0000-0000-0000A4810000}"/>
    <cellStyle name="Normal 6 5 2 10" xfId="33176" xr:uid="{00000000-0005-0000-0000-0000A5810000}"/>
    <cellStyle name="Normal 6 5 2 2" xfId="33177" xr:uid="{00000000-0005-0000-0000-0000A6810000}"/>
    <cellStyle name="Normal 6 5 2 2 2" xfId="33178" xr:uid="{00000000-0005-0000-0000-0000A7810000}"/>
    <cellStyle name="Normal 6 5 2 2 2 2" xfId="33179" xr:uid="{00000000-0005-0000-0000-0000A8810000}"/>
    <cellStyle name="Normal 6 5 2 2 2 3" xfId="33180" xr:uid="{00000000-0005-0000-0000-0000A9810000}"/>
    <cellStyle name="Normal 6 5 2 2 3" xfId="33181" xr:uid="{00000000-0005-0000-0000-0000AA810000}"/>
    <cellStyle name="Normal 6 5 2 2 4" xfId="33182" xr:uid="{00000000-0005-0000-0000-0000AB810000}"/>
    <cellStyle name="Normal 6 5 2 3" xfId="33183" xr:uid="{00000000-0005-0000-0000-0000AC810000}"/>
    <cellStyle name="Normal 6 5 2 3 2" xfId="33184" xr:uid="{00000000-0005-0000-0000-0000AD810000}"/>
    <cellStyle name="Normal 6 5 2 3 2 2" xfId="33185" xr:uid="{00000000-0005-0000-0000-0000AE810000}"/>
    <cellStyle name="Normal 6 5 2 3 2 3" xfId="33186" xr:uid="{00000000-0005-0000-0000-0000AF810000}"/>
    <cellStyle name="Normal 6 5 2 3 3" xfId="33187" xr:uid="{00000000-0005-0000-0000-0000B0810000}"/>
    <cellStyle name="Normal 6 5 2 3 4" xfId="33188" xr:uid="{00000000-0005-0000-0000-0000B1810000}"/>
    <cellStyle name="Normal 6 5 2 4" xfId="33189" xr:uid="{00000000-0005-0000-0000-0000B2810000}"/>
    <cellStyle name="Normal 6 5 2 4 2" xfId="33190" xr:uid="{00000000-0005-0000-0000-0000B3810000}"/>
    <cellStyle name="Normal 6 5 2 4 2 2" xfId="33191" xr:uid="{00000000-0005-0000-0000-0000B4810000}"/>
    <cellStyle name="Normal 6 5 2 4 2 3" xfId="33192" xr:uid="{00000000-0005-0000-0000-0000B5810000}"/>
    <cellStyle name="Normal 6 5 2 4 3" xfId="33193" xr:uid="{00000000-0005-0000-0000-0000B6810000}"/>
    <cellStyle name="Normal 6 5 2 4 4" xfId="33194" xr:uid="{00000000-0005-0000-0000-0000B7810000}"/>
    <cellStyle name="Normal 6 5 2 5" xfId="33195" xr:uid="{00000000-0005-0000-0000-0000B8810000}"/>
    <cellStyle name="Normal 6 5 2 5 2" xfId="33196" xr:uid="{00000000-0005-0000-0000-0000B9810000}"/>
    <cellStyle name="Normal 6 5 2 5 2 2" xfId="33197" xr:uid="{00000000-0005-0000-0000-0000BA810000}"/>
    <cellStyle name="Normal 6 5 2 5 2 3" xfId="33198" xr:uid="{00000000-0005-0000-0000-0000BB810000}"/>
    <cellStyle name="Normal 6 5 2 5 3" xfId="33199" xr:uid="{00000000-0005-0000-0000-0000BC810000}"/>
    <cellStyle name="Normal 6 5 2 5 4" xfId="33200" xr:uid="{00000000-0005-0000-0000-0000BD810000}"/>
    <cellStyle name="Normal 6 5 2 6" xfId="33201" xr:uid="{00000000-0005-0000-0000-0000BE810000}"/>
    <cellStyle name="Normal 6 5 2 6 2" xfId="33202" xr:uid="{00000000-0005-0000-0000-0000BF810000}"/>
    <cellStyle name="Normal 6 5 2 6 3" xfId="33203" xr:uid="{00000000-0005-0000-0000-0000C0810000}"/>
    <cellStyle name="Normal 6 5 2 7" xfId="33204" xr:uid="{00000000-0005-0000-0000-0000C1810000}"/>
    <cellStyle name="Normal 6 5 2 7 2" xfId="33205" xr:uid="{00000000-0005-0000-0000-0000C2810000}"/>
    <cellStyle name="Normal 6 5 2 7 3" xfId="33206" xr:uid="{00000000-0005-0000-0000-0000C3810000}"/>
    <cellStyle name="Normal 6 5 2 8" xfId="33207" xr:uid="{00000000-0005-0000-0000-0000C4810000}"/>
    <cellStyle name="Normal 6 5 2 9" xfId="33208" xr:uid="{00000000-0005-0000-0000-0000C5810000}"/>
    <cellStyle name="Normal 6 5 3" xfId="33209" xr:uid="{00000000-0005-0000-0000-0000C6810000}"/>
    <cellStyle name="Normal 6 5 3 2" xfId="33210" xr:uid="{00000000-0005-0000-0000-0000C7810000}"/>
    <cellStyle name="Normal 6 5 3 2 2" xfId="33211" xr:uid="{00000000-0005-0000-0000-0000C8810000}"/>
    <cellStyle name="Normal 6 5 3 2 2 2" xfId="33212" xr:uid="{00000000-0005-0000-0000-0000C9810000}"/>
    <cellStyle name="Normal 6 5 3 2 2 3" xfId="33213" xr:uid="{00000000-0005-0000-0000-0000CA810000}"/>
    <cellStyle name="Normal 6 5 3 2 3" xfId="33214" xr:uid="{00000000-0005-0000-0000-0000CB810000}"/>
    <cellStyle name="Normal 6 5 3 2 4" xfId="33215" xr:uid="{00000000-0005-0000-0000-0000CC810000}"/>
    <cellStyle name="Normal 6 5 3 3" xfId="33216" xr:uid="{00000000-0005-0000-0000-0000CD810000}"/>
    <cellStyle name="Normal 6 5 3 3 2" xfId="33217" xr:uid="{00000000-0005-0000-0000-0000CE810000}"/>
    <cellStyle name="Normal 6 5 3 3 2 2" xfId="33218" xr:uid="{00000000-0005-0000-0000-0000CF810000}"/>
    <cellStyle name="Normal 6 5 3 3 2 3" xfId="33219" xr:uid="{00000000-0005-0000-0000-0000D0810000}"/>
    <cellStyle name="Normal 6 5 3 3 3" xfId="33220" xr:uid="{00000000-0005-0000-0000-0000D1810000}"/>
    <cellStyle name="Normal 6 5 3 3 4" xfId="33221" xr:uid="{00000000-0005-0000-0000-0000D2810000}"/>
    <cellStyle name="Normal 6 5 3 4" xfId="33222" xr:uid="{00000000-0005-0000-0000-0000D3810000}"/>
    <cellStyle name="Normal 6 5 3 4 2" xfId="33223" xr:uid="{00000000-0005-0000-0000-0000D4810000}"/>
    <cellStyle name="Normal 6 5 3 4 2 2" xfId="33224" xr:uid="{00000000-0005-0000-0000-0000D5810000}"/>
    <cellStyle name="Normal 6 5 3 4 2 3" xfId="33225" xr:uid="{00000000-0005-0000-0000-0000D6810000}"/>
    <cellStyle name="Normal 6 5 3 4 3" xfId="33226" xr:uid="{00000000-0005-0000-0000-0000D7810000}"/>
    <cellStyle name="Normal 6 5 3 4 4" xfId="33227" xr:uid="{00000000-0005-0000-0000-0000D8810000}"/>
    <cellStyle name="Normal 6 5 3 5" xfId="33228" xr:uid="{00000000-0005-0000-0000-0000D9810000}"/>
    <cellStyle name="Normal 6 5 3 5 2" xfId="33229" xr:uid="{00000000-0005-0000-0000-0000DA810000}"/>
    <cellStyle name="Normal 6 5 3 5 3" xfId="33230" xr:uid="{00000000-0005-0000-0000-0000DB810000}"/>
    <cellStyle name="Normal 6 5 3 6" xfId="33231" xr:uid="{00000000-0005-0000-0000-0000DC810000}"/>
    <cellStyle name="Normal 6 5 3 6 2" xfId="33232" xr:uid="{00000000-0005-0000-0000-0000DD810000}"/>
    <cellStyle name="Normal 6 5 3 6 3" xfId="33233" xr:uid="{00000000-0005-0000-0000-0000DE810000}"/>
    <cellStyle name="Normal 6 5 3 7" xfId="33234" xr:uid="{00000000-0005-0000-0000-0000DF810000}"/>
    <cellStyle name="Normal 6 5 3 8" xfId="33235" xr:uid="{00000000-0005-0000-0000-0000E0810000}"/>
    <cellStyle name="Normal 6 5 3 9" xfId="33236" xr:uid="{00000000-0005-0000-0000-0000E1810000}"/>
    <cellStyle name="Normal 6 5 4" xfId="33237" xr:uid="{00000000-0005-0000-0000-0000E2810000}"/>
    <cellStyle name="Normal 6 5 4 2" xfId="33238" xr:uid="{00000000-0005-0000-0000-0000E3810000}"/>
    <cellStyle name="Normal 6 5 4 2 2" xfId="33239" xr:uid="{00000000-0005-0000-0000-0000E4810000}"/>
    <cellStyle name="Normal 6 5 4 2 3" xfId="33240" xr:uid="{00000000-0005-0000-0000-0000E5810000}"/>
    <cellStyle name="Normal 6 5 4 3" xfId="33241" xr:uid="{00000000-0005-0000-0000-0000E6810000}"/>
    <cellStyle name="Normal 6 5 4 4" xfId="33242" xr:uid="{00000000-0005-0000-0000-0000E7810000}"/>
    <cellStyle name="Normal 6 5 5" xfId="33243" xr:uid="{00000000-0005-0000-0000-0000E8810000}"/>
    <cellStyle name="Normal 6 5 5 2" xfId="33244" xr:uid="{00000000-0005-0000-0000-0000E9810000}"/>
    <cellStyle name="Normal 6 5 5 2 2" xfId="33245" xr:uid="{00000000-0005-0000-0000-0000EA810000}"/>
    <cellStyle name="Normal 6 5 5 2 3" xfId="33246" xr:uid="{00000000-0005-0000-0000-0000EB810000}"/>
    <cellStyle name="Normal 6 5 5 3" xfId="33247" xr:uid="{00000000-0005-0000-0000-0000EC810000}"/>
    <cellStyle name="Normal 6 5 5 4" xfId="33248" xr:uid="{00000000-0005-0000-0000-0000ED810000}"/>
    <cellStyle name="Normal 6 5 6" xfId="33249" xr:uid="{00000000-0005-0000-0000-0000EE810000}"/>
    <cellStyle name="Normal 6 5 6 2" xfId="33250" xr:uid="{00000000-0005-0000-0000-0000EF810000}"/>
    <cellStyle name="Normal 6 5 6 2 2" xfId="33251" xr:uid="{00000000-0005-0000-0000-0000F0810000}"/>
    <cellStyle name="Normal 6 5 6 2 3" xfId="33252" xr:uid="{00000000-0005-0000-0000-0000F1810000}"/>
    <cellStyle name="Normal 6 5 6 3" xfId="33253" xr:uid="{00000000-0005-0000-0000-0000F2810000}"/>
    <cellStyle name="Normal 6 5 6 4" xfId="33254" xr:uid="{00000000-0005-0000-0000-0000F3810000}"/>
    <cellStyle name="Normal 6 5 7" xfId="33255" xr:uid="{00000000-0005-0000-0000-0000F4810000}"/>
    <cellStyle name="Normal 6 5 7 2" xfId="33256" xr:uid="{00000000-0005-0000-0000-0000F5810000}"/>
    <cellStyle name="Normal 6 5 7 3" xfId="33257" xr:uid="{00000000-0005-0000-0000-0000F6810000}"/>
    <cellStyle name="Normal 6 5 8" xfId="33258" xr:uid="{00000000-0005-0000-0000-0000F7810000}"/>
    <cellStyle name="Normal 6 5 8 2" xfId="33259" xr:uid="{00000000-0005-0000-0000-0000F8810000}"/>
    <cellStyle name="Normal 6 5 8 3" xfId="33260" xr:uid="{00000000-0005-0000-0000-0000F9810000}"/>
    <cellStyle name="Normal 6 5 9" xfId="33261" xr:uid="{00000000-0005-0000-0000-0000FA810000}"/>
    <cellStyle name="Normal 6 6" xfId="33262" xr:uid="{00000000-0005-0000-0000-0000FB810000}"/>
    <cellStyle name="Normal 6 6 10" xfId="33263" xr:uid="{00000000-0005-0000-0000-0000FC810000}"/>
    <cellStyle name="Normal 6 6 11" xfId="33264" xr:uid="{00000000-0005-0000-0000-0000FD810000}"/>
    <cellStyle name="Normal 6 6 2" xfId="33265" xr:uid="{00000000-0005-0000-0000-0000FE810000}"/>
    <cellStyle name="Normal 6 6 2 10" xfId="33266" xr:uid="{00000000-0005-0000-0000-0000FF810000}"/>
    <cellStyle name="Normal 6 6 2 2" xfId="33267" xr:uid="{00000000-0005-0000-0000-000000820000}"/>
    <cellStyle name="Normal 6 6 2 2 2" xfId="33268" xr:uid="{00000000-0005-0000-0000-000001820000}"/>
    <cellStyle name="Normal 6 6 2 2 2 2" xfId="33269" xr:uid="{00000000-0005-0000-0000-000002820000}"/>
    <cellStyle name="Normal 6 6 2 2 2 3" xfId="33270" xr:uid="{00000000-0005-0000-0000-000003820000}"/>
    <cellStyle name="Normal 6 6 2 2 3" xfId="33271" xr:uid="{00000000-0005-0000-0000-000004820000}"/>
    <cellStyle name="Normal 6 6 2 2 4" xfId="33272" xr:uid="{00000000-0005-0000-0000-000005820000}"/>
    <cellStyle name="Normal 6 6 2 3" xfId="33273" xr:uid="{00000000-0005-0000-0000-000006820000}"/>
    <cellStyle name="Normal 6 6 2 3 2" xfId="33274" xr:uid="{00000000-0005-0000-0000-000007820000}"/>
    <cellStyle name="Normal 6 6 2 3 2 2" xfId="33275" xr:uid="{00000000-0005-0000-0000-000008820000}"/>
    <cellStyle name="Normal 6 6 2 3 2 3" xfId="33276" xr:uid="{00000000-0005-0000-0000-000009820000}"/>
    <cellStyle name="Normal 6 6 2 3 3" xfId="33277" xr:uid="{00000000-0005-0000-0000-00000A820000}"/>
    <cellStyle name="Normal 6 6 2 3 4" xfId="33278" xr:uid="{00000000-0005-0000-0000-00000B820000}"/>
    <cellStyle name="Normal 6 6 2 4" xfId="33279" xr:uid="{00000000-0005-0000-0000-00000C820000}"/>
    <cellStyle name="Normal 6 6 2 4 2" xfId="33280" xr:uid="{00000000-0005-0000-0000-00000D820000}"/>
    <cellStyle name="Normal 6 6 2 4 2 2" xfId="33281" xr:uid="{00000000-0005-0000-0000-00000E820000}"/>
    <cellStyle name="Normal 6 6 2 4 2 3" xfId="33282" xr:uid="{00000000-0005-0000-0000-00000F820000}"/>
    <cellStyle name="Normal 6 6 2 4 3" xfId="33283" xr:uid="{00000000-0005-0000-0000-000010820000}"/>
    <cellStyle name="Normal 6 6 2 4 4" xfId="33284" xr:uid="{00000000-0005-0000-0000-000011820000}"/>
    <cellStyle name="Normal 6 6 2 5" xfId="33285" xr:uid="{00000000-0005-0000-0000-000012820000}"/>
    <cellStyle name="Normal 6 6 2 5 2" xfId="33286" xr:uid="{00000000-0005-0000-0000-000013820000}"/>
    <cellStyle name="Normal 6 6 2 5 2 2" xfId="33287" xr:uid="{00000000-0005-0000-0000-000014820000}"/>
    <cellStyle name="Normal 6 6 2 5 2 3" xfId="33288" xr:uid="{00000000-0005-0000-0000-000015820000}"/>
    <cellStyle name="Normal 6 6 2 5 3" xfId="33289" xr:uid="{00000000-0005-0000-0000-000016820000}"/>
    <cellStyle name="Normal 6 6 2 5 4" xfId="33290" xr:uid="{00000000-0005-0000-0000-000017820000}"/>
    <cellStyle name="Normal 6 6 2 6" xfId="33291" xr:uid="{00000000-0005-0000-0000-000018820000}"/>
    <cellStyle name="Normal 6 6 2 6 2" xfId="33292" xr:uid="{00000000-0005-0000-0000-000019820000}"/>
    <cellStyle name="Normal 6 6 2 6 3" xfId="33293" xr:uid="{00000000-0005-0000-0000-00001A820000}"/>
    <cellStyle name="Normal 6 6 2 7" xfId="33294" xr:uid="{00000000-0005-0000-0000-00001B820000}"/>
    <cellStyle name="Normal 6 6 2 7 2" xfId="33295" xr:uid="{00000000-0005-0000-0000-00001C820000}"/>
    <cellStyle name="Normal 6 6 2 7 3" xfId="33296" xr:uid="{00000000-0005-0000-0000-00001D820000}"/>
    <cellStyle name="Normal 6 6 2 8" xfId="33297" xr:uid="{00000000-0005-0000-0000-00001E820000}"/>
    <cellStyle name="Normal 6 6 2 9" xfId="33298" xr:uid="{00000000-0005-0000-0000-00001F820000}"/>
    <cellStyle name="Normal 6 6 3" xfId="33299" xr:uid="{00000000-0005-0000-0000-000020820000}"/>
    <cellStyle name="Normal 6 6 3 2" xfId="33300" xr:uid="{00000000-0005-0000-0000-000021820000}"/>
    <cellStyle name="Normal 6 6 3 2 2" xfId="33301" xr:uid="{00000000-0005-0000-0000-000022820000}"/>
    <cellStyle name="Normal 6 6 3 2 2 2" xfId="33302" xr:uid="{00000000-0005-0000-0000-000023820000}"/>
    <cellStyle name="Normal 6 6 3 2 2 3" xfId="33303" xr:uid="{00000000-0005-0000-0000-000024820000}"/>
    <cellStyle name="Normal 6 6 3 2 3" xfId="33304" xr:uid="{00000000-0005-0000-0000-000025820000}"/>
    <cellStyle name="Normal 6 6 3 2 4" xfId="33305" xr:uid="{00000000-0005-0000-0000-000026820000}"/>
    <cellStyle name="Normal 6 6 3 3" xfId="33306" xr:uid="{00000000-0005-0000-0000-000027820000}"/>
    <cellStyle name="Normal 6 6 3 3 2" xfId="33307" xr:uid="{00000000-0005-0000-0000-000028820000}"/>
    <cellStyle name="Normal 6 6 3 3 2 2" xfId="33308" xr:uid="{00000000-0005-0000-0000-000029820000}"/>
    <cellStyle name="Normal 6 6 3 3 2 3" xfId="33309" xr:uid="{00000000-0005-0000-0000-00002A820000}"/>
    <cellStyle name="Normal 6 6 3 3 3" xfId="33310" xr:uid="{00000000-0005-0000-0000-00002B820000}"/>
    <cellStyle name="Normal 6 6 3 3 4" xfId="33311" xr:uid="{00000000-0005-0000-0000-00002C820000}"/>
    <cellStyle name="Normal 6 6 3 4" xfId="33312" xr:uid="{00000000-0005-0000-0000-00002D820000}"/>
    <cellStyle name="Normal 6 6 3 4 2" xfId="33313" xr:uid="{00000000-0005-0000-0000-00002E820000}"/>
    <cellStyle name="Normal 6 6 3 4 2 2" xfId="33314" xr:uid="{00000000-0005-0000-0000-00002F820000}"/>
    <cellStyle name="Normal 6 6 3 4 2 3" xfId="33315" xr:uid="{00000000-0005-0000-0000-000030820000}"/>
    <cellStyle name="Normal 6 6 3 4 3" xfId="33316" xr:uid="{00000000-0005-0000-0000-000031820000}"/>
    <cellStyle name="Normal 6 6 3 4 4" xfId="33317" xr:uid="{00000000-0005-0000-0000-000032820000}"/>
    <cellStyle name="Normal 6 6 3 5" xfId="33318" xr:uid="{00000000-0005-0000-0000-000033820000}"/>
    <cellStyle name="Normal 6 6 3 5 2" xfId="33319" xr:uid="{00000000-0005-0000-0000-000034820000}"/>
    <cellStyle name="Normal 6 6 3 5 3" xfId="33320" xr:uid="{00000000-0005-0000-0000-000035820000}"/>
    <cellStyle name="Normal 6 6 3 6" xfId="33321" xr:uid="{00000000-0005-0000-0000-000036820000}"/>
    <cellStyle name="Normal 6 6 3 6 2" xfId="33322" xr:uid="{00000000-0005-0000-0000-000037820000}"/>
    <cellStyle name="Normal 6 6 3 6 3" xfId="33323" xr:uid="{00000000-0005-0000-0000-000038820000}"/>
    <cellStyle name="Normal 6 6 3 7" xfId="33324" xr:uid="{00000000-0005-0000-0000-000039820000}"/>
    <cellStyle name="Normal 6 6 3 8" xfId="33325" xr:uid="{00000000-0005-0000-0000-00003A820000}"/>
    <cellStyle name="Normal 6 6 3 9" xfId="33326" xr:uid="{00000000-0005-0000-0000-00003B820000}"/>
    <cellStyle name="Normal 6 6 4" xfId="33327" xr:uid="{00000000-0005-0000-0000-00003C820000}"/>
    <cellStyle name="Normal 6 6 4 2" xfId="33328" xr:uid="{00000000-0005-0000-0000-00003D820000}"/>
    <cellStyle name="Normal 6 6 4 2 2" xfId="33329" xr:uid="{00000000-0005-0000-0000-00003E820000}"/>
    <cellStyle name="Normal 6 6 4 2 3" xfId="33330" xr:uid="{00000000-0005-0000-0000-00003F820000}"/>
    <cellStyle name="Normal 6 6 4 3" xfId="33331" xr:uid="{00000000-0005-0000-0000-000040820000}"/>
    <cellStyle name="Normal 6 6 4 4" xfId="33332" xr:uid="{00000000-0005-0000-0000-000041820000}"/>
    <cellStyle name="Normal 6 6 5" xfId="33333" xr:uid="{00000000-0005-0000-0000-000042820000}"/>
    <cellStyle name="Normal 6 6 5 2" xfId="33334" xr:uid="{00000000-0005-0000-0000-000043820000}"/>
    <cellStyle name="Normal 6 6 5 2 2" xfId="33335" xr:uid="{00000000-0005-0000-0000-000044820000}"/>
    <cellStyle name="Normal 6 6 5 2 3" xfId="33336" xr:uid="{00000000-0005-0000-0000-000045820000}"/>
    <cellStyle name="Normal 6 6 5 3" xfId="33337" xr:uid="{00000000-0005-0000-0000-000046820000}"/>
    <cellStyle name="Normal 6 6 5 4" xfId="33338" xr:uid="{00000000-0005-0000-0000-000047820000}"/>
    <cellStyle name="Normal 6 6 6" xfId="33339" xr:uid="{00000000-0005-0000-0000-000048820000}"/>
    <cellStyle name="Normal 6 6 6 2" xfId="33340" xr:uid="{00000000-0005-0000-0000-000049820000}"/>
    <cellStyle name="Normal 6 6 6 2 2" xfId="33341" xr:uid="{00000000-0005-0000-0000-00004A820000}"/>
    <cellStyle name="Normal 6 6 6 2 3" xfId="33342" xr:uid="{00000000-0005-0000-0000-00004B820000}"/>
    <cellStyle name="Normal 6 6 6 3" xfId="33343" xr:uid="{00000000-0005-0000-0000-00004C820000}"/>
    <cellStyle name="Normal 6 6 6 4" xfId="33344" xr:uid="{00000000-0005-0000-0000-00004D820000}"/>
    <cellStyle name="Normal 6 6 7" xfId="33345" xr:uid="{00000000-0005-0000-0000-00004E820000}"/>
    <cellStyle name="Normal 6 6 7 2" xfId="33346" xr:uid="{00000000-0005-0000-0000-00004F820000}"/>
    <cellStyle name="Normal 6 6 7 3" xfId="33347" xr:uid="{00000000-0005-0000-0000-000050820000}"/>
    <cellStyle name="Normal 6 6 8" xfId="33348" xr:uid="{00000000-0005-0000-0000-000051820000}"/>
    <cellStyle name="Normal 6 6 8 2" xfId="33349" xr:uid="{00000000-0005-0000-0000-000052820000}"/>
    <cellStyle name="Normal 6 6 8 3" xfId="33350" xr:uid="{00000000-0005-0000-0000-000053820000}"/>
    <cellStyle name="Normal 6 6 9" xfId="33351" xr:uid="{00000000-0005-0000-0000-000054820000}"/>
    <cellStyle name="Normal 6 7" xfId="33352" xr:uid="{00000000-0005-0000-0000-000055820000}"/>
    <cellStyle name="Normal 6 7 10" xfId="33353" xr:uid="{00000000-0005-0000-0000-000056820000}"/>
    <cellStyle name="Normal 6 7 2" xfId="33354" xr:uid="{00000000-0005-0000-0000-000057820000}"/>
    <cellStyle name="Normal 6 7 2 2" xfId="33355" xr:uid="{00000000-0005-0000-0000-000058820000}"/>
    <cellStyle name="Normal 6 7 2 2 2" xfId="33356" xr:uid="{00000000-0005-0000-0000-000059820000}"/>
    <cellStyle name="Normal 6 7 2 2 3" xfId="33357" xr:uid="{00000000-0005-0000-0000-00005A820000}"/>
    <cellStyle name="Normal 6 7 2 3" xfId="33358" xr:uid="{00000000-0005-0000-0000-00005B820000}"/>
    <cellStyle name="Normal 6 7 2 4" xfId="33359" xr:uid="{00000000-0005-0000-0000-00005C820000}"/>
    <cellStyle name="Normal 6 7 3" xfId="33360" xr:uid="{00000000-0005-0000-0000-00005D820000}"/>
    <cellStyle name="Normal 6 7 3 2" xfId="33361" xr:uid="{00000000-0005-0000-0000-00005E820000}"/>
    <cellStyle name="Normal 6 7 3 2 2" xfId="33362" xr:uid="{00000000-0005-0000-0000-00005F820000}"/>
    <cellStyle name="Normal 6 7 3 2 3" xfId="33363" xr:uid="{00000000-0005-0000-0000-000060820000}"/>
    <cellStyle name="Normal 6 7 3 3" xfId="33364" xr:uid="{00000000-0005-0000-0000-000061820000}"/>
    <cellStyle name="Normal 6 7 3 4" xfId="33365" xr:uid="{00000000-0005-0000-0000-000062820000}"/>
    <cellStyle name="Normal 6 7 4" xfId="33366" xr:uid="{00000000-0005-0000-0000-000063820000}"/>
    <cellStyle name="Normal 6 7 4 2" xfId="33367" xr:uid="{00000000-0005-0000-0000-000064820000}"/>
    <cellStyle name="Normal 6 7 4 2 2" xfId="33368" xr:uid="{00000000-0005-0000-0000-000065820000}"/>
    <cellStyle name="Normal 6 7 4 2 3" xfId="33369" xr:uid="{00000000-0005-0000-0000-000066820000}"/>
    <cellStyle name="Normal 6 7 4 3" xfId="33370" xr:uid="{00000000-0005-0000-0000-000067820000}"/>
    <cellStyle name="Normal 6 7 4 4" xfId="33371" xr:uid="{00000000-0005-0000-0000-000068820000}"/>
    <cellStyle name="Normal 6 7 5" xfId="33372" xr:uid="{00000000-0005-0000-0000-000069820000}"/>
    <cellStyle name="Normal 6 7 5 2" xfId="33373" xr:uid="{00000000-0005-0000-0000-00006A820000}"/>
    <cellStyle name="Normal 6 7 5 2 2" xfId="33374" xr:uid="{00000000-0005-0000-0000-00006B820000}"/>
    <cellStyle name="Normal 6 7 5 2 3" xfId="33375" xr:uid="{00000000-0005-0000-0000-00006C820000}"/>
    <cellStyle name="Normal 6 7 5 3" xfId="33376" xr:uid="{00000000-0005-0000-0000-00006D820000}"/>
    <cellStyle name="Normal 6 7 5 4" xfId="33377" xr:uid="{00000000-0005-0000-0000-00006E820000}"/>
    <cellStyle name="Normal 6 7 6" xfId="33378" xr:uid="{00000000-0005-0000-0000-00006F820000}"/>
    <cellStyle name="Normal 6 7 6 2" xfId="33379" xr:uid="{00000000-0005-0000-0000-000070820000}"/>
    <cellStyle name="Normal 6 7 6 3" xfId="33380" xr:uid="{00000000-0005-0000-0000-000071820000}"/>
    <cellStyle name="Normal 6 7 7" xfId="33381" xr:uid="{00000000-0005-0000-0000-000072820000}"/>
    <cellStyle name="Normal 6 7 7 2" xfId="33382" xr:uid="{00000000-0005-0000-0000-000073820000}"/>
    <cellStyle name="Normal 6 7 7 3" xfId="33383" xr:uid="{00000000-0005-0000-0000-000074820000}"/>
    <cellStyle name="Normal 6 7 8" xfId="33384" xr:uid="{00000000-0005-0000-0000-000075820000}"/>
    <cellStyle name="Normal 6 7 9" xfId="33385" xr:uid="{00000000-0005-0000-0000-000076820000}"/>
    <cellStyle name="Normal 6 8" xfId="33386" xr:uid="{00000000-0005-0000-0000-000077820000}"/>
    <cellStyle name="Normal 6 8 2" xfId="33387" xr:uid="{00000000-0005-0000-0000-000078820000}"/>
    <cellStyle name="Normal 6 8 2 2" xfId="33388" xr:uid="{00000000-0005-0000-0000-000079820000}"/>
    <cellStyle name="Normal 6 8 2 2 2" xfId="33389" xr:uid="{00000000-0005-0000-0000-00007A820000}"/>
    <cellStyle name="Normal 6 8 2 2 3" xfId="33390" xr:uid="{00000000-0005-0000-0000-00007B820000}"/>
    <cellStyle name="Normal 6 8 2 3" xfId="33391" xr:uid="{00000000-0005-0000-0000-00007C820000}"/>
    <cellStyle name="Normal 6 8 2 4" xfId="33392" xr:uid="{00000000-0005-0000-0000-00007D820000}"/>
    <cellStyle name="Normal 6 8 3" xfId="33393" xr:uid="{00000000-0005-0000-0000-00007E820000}"/>
    <cellStyle name="Normal 6 8 3 2" xfId="33394" xr:uid="{00000000-0005-0000-0000-00007F820000}"/>
    <cellStyle name="Normal 6 8 3 2 2" xfId="33395" xr:uid="{00000000-0005-0000-0000-000080820000}"/>
    <cellStyle name="Normal 6 8 3 2 3" xfId="33396" xr:uid="{00000000-0005-0000-0000-000081820000}"/>
    <cellStyle name="Normal 6 8 3 3" xfId="33397" xr:uid="{00000000-0005-0000-0000-000082820000}"/>
    <cellStyle name="Normal 6 8 3 4" xfId="33398" xr:uid="{00000000-0005-0000-0000-000083820000}"/>
    <cellStyle name="Normal 6 8 4" xfId="33399" xr:uid="{00000000-0005-0000-0000-000084820000}"/>
    <cellStyle name="Normal 6 8 4 2" xfId="33400" xr:uid="{00000000-0005-0000-0000-000085820000}"/>
    <cellStyle name="Normal 6 8 4 2 2" xfId="33401" xr:uid="{00000000-0005-0000-0000-000086820000}"/>
    <cellStyle name="Normal 6 8 4 2 3" xfId="33402" xr:uid="{00000000-0005-0000-0000-000087820000}"/>
    <cellStyle name="Normal 6 8 4 3" xfId="33403" xr:uid="{00000000-0005-0000-0000-000088820000}"/>
    <cellStyle name="Normal 6 8 4 4" xfId="33404" xr:uid="{00000000-0005-0000-0000-000089820000}"/>
    <cellStyle name="Normal 6 8 5" xfId="33405" xr:uid="{00000000-0005-0000-0000-00008A820000}"/>
    <cellStyle name="Normal 6 8 5 2" xfId="33406" xr:uid="{00000000-0005-0000-0000-00008B820000}"/>
    <cellStyle name="Normal 6 8 5 3" xfId="33407" xr:uid="{00000000-0005-0000-0000-00008C820000}"/>
    <cellStyle name="Normal 6 8 6" xfId="33408" xr:uid="{00000000-0005-0000-0000-00008D820000}"/>
    <cellStyle name="Normal 6 8 6 2" xfId="33409" xr:uid="{00000000-0005-0000-0000-00008E820000}"/>
    <cellStyle name="Normal 6 8 6 3" xfId="33410" xr:uid="{00000000-0005-0000-0000-00008F820000}"/>
    <cellStyle name="Normal 6 8 7" xfId="33411" xr:uid="{00000000-0005-0000-0000-000090820000}"/>
    <cellStyle name="Normal 6 8 8" xfId="33412" xr:uid="{00000000-0005-0000-0000-000091820000}"/>
    <cellStyle name="Normal 6 8 9" xfId="33413" xr:uid="{00000000-0005-0000-0000-000092820000}"/>
    <cellStyle name="Normal 6 9" xfId="33414" xr:uid="{00000000-0005-0000-0000-000093820000}"/>
    <cellStyle name="Normal 6 9 2" xfId="33415" xr:uid="{00000000-0005-0000-0000-000094820000}"/>
    <cellStyle name="Normal 6 9 2 2" xfId="33416" xr:uid="{00000000-0005-0000-0000-000095820000}"/>
    <cellStyle name="Normal 6 9 2 3" xfId="33417" xr:uid="{00000000-0005-0000-0000-000096820000}"/>
    <cellStyle name="Normal 6 9 3" xfId="33418" xr:uid="{00000000-0005-0000-0000-000097820000}"/>
    <cellStyle name="Normal 6 9 4" xfId="33419" xr:uid="{00000000-0005-0000-0000-000098820000}"/>
    <cellStyle name="Normal 60" xfId="33420" xr:uid="{00000000-0005-0000-0000-000099820000}"/>
    <cellStyle name="Normal 61" xfId="33421" xr:uid="{00000000-0005-0000-0000-00009A820000}"/>
    <cellStyle name="Normal 62" xfId="33422" xr:uid="{00000000-0005-0000-0000-00009B820000}"/>
    <cellStyle name="Normal 63" xfId="33423" xr:uid="{00000000-0005-0000-0000-00009C820000}"/>
    <cellStyle name="Normal 64" xfId="33424" xr:uid="{00000000-0005-0000-0000-00009D820000}"/>
    <cellStyle name="Normal 65" xfId="33425" xr:uid="{00000000-0005-0000-0000-00009E820000}"/>
    <cellStyle name="Normal 66" xfId="33426" xr:uid="{00000000-0005-0000-0000-00009F820000}"/>
    <cellStyle name="Normal 67" xfId="33427" xr:uid="{00000000-0005-0000-0000-0000A0820000}"/>
    <cellStyle name="Normal 68" xfId="33428" xr:uid="{00000000-0005-0000-0000-0000A1820000}"/>
    <cellStyle name="Normal 69" xfId="33429" xr:uid="{00000000-0005-0000-0000-0000A2820000}"/>
    <cellStyle name="Normal 7" xfId="234" xr:uid="{00000000-0005-0000-0000-0000A3820000}"/>
    <cellStyle name="Normal 7 10" xfId="33430" xr:uid="{00000000-0005-0000-0000-0000A4820000}"/>
    <cellStyle name="Normal 7 10 2" xfId="33431" xr:uid="{00000000-0005-0000-0000-0000A5820000}"/>
    <cellStyle name="Normal 7 10 2 2" xfId="33432" xr:uid="{00000000-0005-0000-0000-0000A6820000}"/>
    <cellStyle name="Normal 7 10 2 3" xfId="33433" xr:uid="{00000000-0005-0000-0000-0000A7820000}"/>
    <cellStyle name="Normal 7 10 3" xfId="33434" xr:uid="{00000000-0005-0000-0000-0000A8820000}"/>
    <cellStyle name="Normal 7 10 4" xfId="33435" xr:uid="{00000000-0005-0000-0000-0000A9820000}"/>
    <cellStyle name="Normal 7 11" xfId="33436" xr:uid="{00000000-0005-0000-0000-0000AA820000}"/>
    <cellStyle name="Normal 7 11 2" xfId="33437" xr:uid="{00000000-0005-0000-0000-0000AB820000}"/>
    <cellStyle name="Normal 7 11 2 2" xfId="33438" xr:uid="{00000000-0005-0000-0000-0000AC820000}"/>
    <cellStyle name="Normal 7 11 2 3" xfId="33439" xr:uid="{00000000-0005-0000-0000-0000AD820000}"/>
    <cellStyle name="Normal 7 11 3" xfId="33440" xr:uid="{00000000-0005-0000-0000-0000AE820000}"/>
    <cellStyle name="Normal 7 11 4" xfId="33441" xr:uid="{00000000-0005-0000-0000-0000AF820000}"/>
    <cellStyle name="Normal 7 12" xfId="33442" xr:uid="{00000000-0005-0000-0000-0000B0820000}"/>
    <cellStyle name="Normal 7 12 2" xfId="33443" xr:uid="{00000000-0005-0000-0000-0000B1820000}"/>
    <cellStyle name="Normal 7 12 3" xfId="33444" xr:uid="{00000000-0005-0000-0000-0000B2820000}"/>
    <cellStyle name="Normal 7 13" xfId="33445" xr:uid="{00000000-0005-0000-0000-0000B3820000}"/>
    <cellStyle name="Normal 7 13 2" xfId="33446" xr:uid="{00000000-0005-0000-0000-0000B4820000}"/>
    <cellStyle name="Normal 7 13 3" xfId="33447" xr:uid="{00000000-0005-0000-0000-0000B5820000}"/>
    <cellStyle name="Normal 7 14" xfId="33448" xr:uid="{00000000-0005-0000-0000-0000B6820000}"/>
    <cellStyle name="Normal 7 15" xfId="33449" xr:uid="{00000000-0005-0000-0000-0000B7820000}"/>
    <cellStyle name="Normal 7 16" xfId="33450" xr:uid="{00000000-0005-0000-0000-0000B8820000}"/>
    <cellStyle name="Normal 7 17" xfId="33451" xr:uid="{00000000-0005-0000-0000-0000B9820000}"/>
    <cellStyle name="Normal 7 18" xfId="33452" xr:uid="{00000000-0005-0000-0000-0000BA820000}"/>
    <cellStyle name="Normal 7 2" xfId="33453" xr:uid="{00000000-0005-0000-0000-0000BB820000}"/>
    <cellStyle name="Normal 7 2 10" xfId="33454" xr:uid="{00000000-0005-0000-0000-0000BC820000}"/>
    <cellStyle name="Normal 7 2 10 2" xfId="33455" xr:uid="{00000000-0005-0000-0000-0000BD820000}"/>
    <cellStyle name="Normal 7 2 10 2 2" xfId="33456" xr:uid="{00000000-0005-0000-0000-0000BE820000}"/>
    <cellStyle name="Normal 7 2 10 2 3" xfId="33457" xr:uid="{00000000-0005-0000-0000-0000BF820000}"/>
    <cellStyle name="Normal 7 2 10 3" xfId="33458" xr:uid="{00000000-0005-0000-0000-0000C0820000}"/>
    <cellStyle name="Normal 7 2 10 4" xfId="33459" xr:uid="{00000000-0005-0000-0000-0000C1820000}"/>
    <cellStyle name="Normal 7 2 11" xfId="33460" xr:uid="{00000000-0005-0000-0000-0000C2820000}"/>
    <cellStyle name="Normal 7 2 11 2" xfId="33461" xr:uid="{00000000-0005-0000-0000-0000C3820000}"/>
    <cellStyle name="Normal 7 2 11 3" xfId="33462" xr:uid="{00000000-0005-0000-0000-0000C4820000}"/>
    <cellStyle name="Normal 7 2 12" xfId="33463" xr:uid="{00000000-0005-0000-0000-0000C5820000}"/>
    <cellStyle name="Normal 7 2 12 2" xfId="33464" xr:uid="{00000000-0005-0000-0000-0000C6820000}"/>
    <cellStyle name="Normal 7 2 12 3" xfId="33465" xr:uid="{00000000-0005-0000-0000-0000C7820000}"/>
    <cellStyle name="Normal 7 2 13" xfId="33466" xr:uid="{00000000-0005-0000-0000-0000C8820000}"/>
    <cellStyle name="Normal 7 2 14" xfId="33467" xr:uid="{00000000-0005-0000-0000-0000C9820000}"/>
    <cellStyle name="Normal 7 2 15" xfId="33468" xr:uid="{00000000-0005-0000-0000-0000CA820000}"/>
    <cellStyle name="Normal 7 2 16" xfId="33469" xr:uid="{00000000-0005-0000-0000-0000CB820000}"/>
    <cellStyle name="Normal 7 2 2" xfId="33470" xr:uid="{00000000-0005-0000-0000-0000CC820000}"/>
    <cellStyle name="Normal 7 2 2 10" xfId="33471" xr:uid="{00000000-0005-0000-0000-0000CD820000}"/>
    <cellStyle name="Normal 7 2 2 10 2" xfId="33472" xr:uid="{00000000-0005-0000-0000-0000CE820000}"/>
    <cellStyle name="Normal 7 2 2 10 3" xfId="33473" xr:uid="{00000000-0005-0000-0000-0000CF820000}"/>
    <cellStyle name="Normal 7 2 2 11" xfId="33474" xr:uid="{00000000-0005-0000-0000-0000D0820000}"/>
    <cellStyle name="Normal 7 2 2 11 2" xfId="33475" xr:uid="{00000000-0005-0000-0000-0000D1820000}"/>
    <cellStyle name="Normal 7 2 2 11 3" xfId="33476" xr:uid="{00000000-0005-0000-0000-0000D2820000}"/>
    <cellStyle name="Normal 7 2 2 12" xfId="33477" xr:uid="{00000000-0005-0000-0000-0000D3820000}"/>
    <cellStyle name="Normal 7 2 2 13" xfId="33478" xr:uid="{00000000-0005-0000-0000-0000D4820000}"/>
    <cellStyle name="Normal 7 2 2 14" xfId="33479" xr:uid="{00000000-0005-0000-0000-0000D5820000}"/>
    <cellStyle name="Normal 7 2 2 2" xfId="33480" xr:uid="{00000000-0005-0000-0000-0000D6820000}"/>
    <cellStyle name="Normal 7 2 2 2 10" xfId="33481" xr:uid="{00000000-0005-0000-0000-0000D7820000}"/>
    <cellStyle name="Normal 7 2 2 2 10 2" xfId="33482" xr:uid="{00000000-0005-0000-0000-0000D8820000}"/>
    <cellStyle name="Normal 7 2 2 2 10 3" xfId="33483" xr:uid="{00000000-0005-0000-0000-0000D9820000}"/>
    <cellStyle name="Normal 7 2 2 2 11" xfId="33484" xr:uid="{00000000-0005-0000-0000-0000DA820000}"/>
    <cellStyle name="Normal 7 2 2 2 12" xfId="33485" xr:uid="{00000000-0005-0000-0000-0000DB820000}"/>
    <cellStyle name="Normal 7 2 2 2 13" xfId="33486" xr:uid="{00000000-0005-0000-0000-0000DC820000}"/>
    <cellStyle name="Normal 7 2 2 2 2" xfId="33487" xr:uid="{00000000-0005-0000-0000-0000DD820000}"/>
    <cellStyle name="Normal 7 2 2 2 2 10" xfId="33488" xr:uid="{00000000-0005-0000-0000-0000DE820000}"/>
    <cellStyle name="Normal 7 2 2 2 2 11" xfId="33489" xr:uid="{00000000-0005-0000-0000-0000DF820000}"/>
    <cellStyle name="Normal 7 2 2 2 2 2" xfId="33490" xr:uid="{00000000-0005-0000-0000-0000E0820000}"/>
    <cellStyle name="Normal 7 2 2 2 2 2 10" xfId="33491" xr:uid="{00000000-0005-0000-0000-0000E1820000}"/>
    <cellStyle name="Normal 7 2 2 2 2 2 2" xfId="33492" xr:uid="{00000000-0005-0000-0000-0000E2820000}"/>
    <cellStyle name="Normal 7 2 2 2 2 2 2 2" xfId="33493" xr:uid="{00000000-0005-0000-0000-0000E3820000}"/>
    <cellStyle name="Normal 7 2 2 2 2 2 2 2 2" xfId="33494" xr:uid="{00000000-0005-0000-0000-0000E4820000}"/>
    <cellStyle name="Normal 7 2 2 2 2 2 2 2 3" xfId="33495" xr:uid="{00000000-0005-0000-0000-0000E5820000}"/>
    <cellStyle name="Normal 7 2 2 2 2 2 2 3" xfId="33496" xr:uid="{00000000-0005-0000-0000-0000E6820000}"/>
    <cellStyle name="Normal 7 2 2 2 2 2 2 4" xfId="33497" xr:uid="{00000000-0005-0000-0000-0000E7820000}"/>
    <cellStyle name="Normal 7 2 2 2 2 2 3" xfId="33498" xr:uid="{00000000-0005-0000-0000-0000E8820000}"/>
    <cellStyle name="Normal 7 2 2 2 2 2 3 2" xfId="33499" xr:uid="{00000000-0005-0000-0000-0000E9820000}"/>
    <cellStyle name="Normal 7 2 2 2 2 2 3 2 2" xfId="33500" xr:uid="{00000000-0005-0000-0000-0000EA820000}"/>
    <cellStyle name="Normal 7 2 2 2 2 2 3 2 3" xfId="33501" xr:uid="{00000000-0005-0000-0000-0000EB820000}"/>
    <cellStyle name="Normal 7 2 2 2 2 2 3 3" xfId="33502" xr:uid="{00000000-0005-0000-0000-0000EC820000}"/>
    <cellStyle name="Normal 7 2 2 2 2 2 3 4" xfId="33503" xr:uid="{00000000-0005-0000-0000-0000ED820000}"/>
    <cellStyle name="Normal 7 2 2 2 2 2 4" xfId="33504" xr:uid="{00000000-0005-0000-0000-0000EE820000}"/>
    <cellStyle name="Normal 7 2 2 2 2 2 4 2" xfId="33505" xr:uid="{00000000-0005-0000-0000-0000EF820000}"/>
    <cellStyle name="Normal 7 2 2 2 2 2 4 2 2" xfId="33506" xr:uid="{00000000-0005-0000-0000-0000F0820000}"/>
    <cellStyle name="Normal 7 2 2 2 2 2 4 2 3" xfId="33507" xr:uid="{00000000-0005-0000-0000-0000F1820000}"/>
    <cellStyle name="Normal 7 2 2 2 2 2 4 3" xfId="33508" xr:uid="{00000000-0005-0000-0000-0000F2820000}"/>
    <cellStyle name="Normal 7 2 2 2 2 2 4 4" xfId="33509" xr:uid="{00000000-0005-0000-0000-0000F3820000}"/>
    <cellStyle name="Normal 7 2 2 2 2 2 5" xfId="33510" xr:uid="{00000000-0005-0000-0000-0000F4820000}"/>
    <cellStyle name="Normal 7 2 2 2 2 2 5 2" xfId="33511" xr:uid="{00000000-0005-0000-0000-0000F5820000}"/>
    <cellStyle name="Normal 7 2 2 2 2 2 5 2 2" xfId="33512" xr:uid="{00000000-0005-0000-0000-0000F6820000}"/>
    <cellStyle name="Normal 7 2 2 2 2 2 5 2 3" xfId="33513" xr:uid="{00000000-0005-0000-0000-0000F7820000}"/>
    <cellStyle name="Normal 7 2 2 2 2 2 5 3" xfId="33514" xr:uid="{00000000-0005-0000-0000-0000F8820000}"/>
    <cellStyle name="Normal 7 2 2 2 2 2 5 4" xfId="33515" xr:uid="{00000000-0005-0000-0000-0000F9820000}"/>
    <cellStyle name="Normal 7 2 2 2 2 2 6" xfId="33516" xr:uid="{00000000-0005-0000-0000-0000FA820000}"/>
    <cellStyle name="Normal 7 2 2 2 2 2 6 2" xfId="33517" xr:uid="{00000000-0005-0000-0000-0000FB820000}"/>
    <cellStyle name="Normal 7 2 2 2 2 2 6 3" xfId="33518" xr:uid="{00000000-0005-0000-0000-0000FC820000}"/>
    <cellStyle name="Normal 7 2 2 2 2 2 7" xfId="33519" xr:uid="{00000000-0005-0000-0000-0000FD820000}"/>
    <cellStyle name="Normal 7 2 2 2 2 2 7 2" xfId="33520" xr:uid="{00000000-0005-0000-0000-0000FE820000}"/>
    <cellStyle name="Normal 7 2 2 2 2 2 7 3" xfId="33521" xr:uid="{00000000-0005-0000-0000-0000FF820000}"/>
    <cellStyle name="Normal 7 2 2 2 2 2 8" xfId="33522" xr:uid="{00000000-0005-0000-0000-000000830000}"/>
    <cellStyle name="Normal 7 2 2 2 2 2 9" xfId="33523" xr:uid="{00000000-0005-0000-0000-000001830000}"/>
    <cellStyle name="Normal 7 2 2 2 2 3" xfId="33524" xr:uid="{00000000-0005-0000-0000-000002830000}"/>
    <cellStyle name="Normal 7 2 2 2 2 3 2" xfId="33525" xr:uid="{00000000-0005-0000-0000-000003830000}"/>
    <cellStyle name="Normal 7 2 2 2 2 3 2 2" xfId="33526" xr:uid="{00000000-0005-0000-0000-000004830000}"/>
    <cellStyle name="Normal 7 2 2 2 2 3 2 2 2" xfId="33527" xr:uid="{00000000-0005-0000-0000-000005830000}"/>
    <cellStyle name="Normal 7 2 2 2 2 3 2 2 3" xfId="33528" xr:uid="{00000000-0005-0000-0000-000006830000}"/>
    <cellStyle name="Normal 7 2 2 2 2 3 2 3" xfId="33529" xr:uid="{00000000-0005-0000-0000-000007830000}"/>
    <cellStyle name="Normal 7 2 2 2 2 3 2 4" xfId="33530" xr:uid="{00000000-0005-0000-0000-000008830000}"/>
    <cellStyle name="Normal 7 2 2 2 2 3 3" xfId="33531" xr:uid="{00000000-0005-0000-0000-000009830000}"/>
    <cellStyle name="Normal 7 2 2 2 2 3 3 2" xfId="33532" xr:uid="{00000000-0005-0000-0000-00000A830000}"/>
    <cellStyle name="Normal 7 2 2 2 2 3 3 2 2" xfId="33533" xr:uid="{00000000-0005-0000-0000-00000B830000}"/>
    <cellStyle name="Normal 7 2 2 2 2 3 3 2 3" xfId="33534" xr:uid="{00000000-0005-0000-0000-00000C830000}"/>
    <cellStyle name="Normal 7 2 2 2 2 3 3 3" xfId="33535" xr:uid="{00000000-0005-0000-0000-00000D830000}"/>
    <cellStyle name="Normal 7 2 2 2 2 3 3 4" xfId="33536" xr:uid="{00000000-0005-0000-0000-00000E830000}"/>
    <cellStyle name="Normal 7 2 2 2 2 3 4" xfId="33537" xr:uid="{00000000-0005-0000-0000-00000F830000}"/>
    <cellStyle name="Normal 7 2 2 2 2 3 4 2" xfId="33538" xr:uid="{00000000-0005-0000-0000-000010830000}"/>
    <cellStyle name="Normal 7 2 2 2 2 3 4 2 2" xfId="33539" xr:uid="{00000000-0005-0000-0000-000011830000}"/>
    <cellStyle name="Normal 7 2 2 2 2 3 4 2 3" xfId="33540" xr:uid="{00000000-0005-0000-0000-000012830000}"/>
    <cellStyle name="Normal 7 2 2 2 2 3 4 3" xfId="33541" xr:uid="{00000000-0005-0000-0000-000013830000}"/>
    <cellStyle name="Normal 7 2 2 2 2 3 4 4" xfId="33542" xr:uid="{00000000-0005-0000-0000-000014830000}"/>
    <cellStyle name="Normal 7 2 2 2 2 3 5" xfId="33543" xr:uid="{00000000-0005-0000-0000-000015830000}"/>
    <cellStyle name="Normal 7 2 2 2 2 3 5 2" xfId="33544" xr:uid="{00000000-0005-0000-0000-000016830000}"/>
    <cellStyle name="Normal 7 2 2 2 2 3 5 3" xfId="33545" xr:uid="{00000000-0005-0000-0000-000017830000}"/>
    <cellStyle name="Normal 7 2 2 2 2 3 6" xfId="33546" xr:uid="{00000000-0005-0000-0000-000018830000}"/>
    <cellStyle name="Normal 7 2 2 2 2 3 6 2" xfId="33547" xr:uid="{00000000-0005-0000-0000-000019830000}"/>
    <cellStyle name="Normal 7 2 2 2 2 3 6 3" xfId="33548" xr:uid="{00000000-0005-0000-0000-00001A830000}"/>
    <cellStyle name="Normal 7 2 2 2 2 3 7" xfId="33549" xr:uid="{00000000-0005-0000-0000-00001B830000}"/>
    <cellStyle name="Normal 7 2 2 2 2 3 8" xfId="33550" xr:uid="{00000000-0005-0000-0000-00001C830000}"/>
    <cellStyle name="Normal 7 2 2 2 2 3 9" xfId="33551" xr:uid="{00000000-0005-0000-0000-00001D830000}"/>
    <cellStyle name="Normal 7 2 2 2 2 4" xfId="33552" xr:uid="{00000000-0005-0000-0000-00001E830000}"/>
    <cellStyle name="Normal 7 2 2 2 2 4 2" xfId="33553" xr:uid="{00000000-0005-0000-0000-00001F830000}"/>
    <cellStyle name="Normal 7 2 2 2 2 4 2 2" xfId="33554" xr:uid="{00000000-0005-0000-0000-000020830000}"/>
    <cellStyle name="Normal 7 2 2 2 2 4 2 3" xfId="33555" xr:uid="{00000000-0005-0000-0000-000021830000}"/>
    <cellStyle name="Normal 7 2 2 2 2 4 3" xfId="33556" xr:uid="{00000000-0005-0000-0000-000022830000}"/>
    <cellStyle name="Normal 7 2 2 2 2 4 4" xfId="33557" xr:uid="{00000000-0005-0000-0000-000023830000}"/>
    <cellStyle name="Normal 7 2 2 2 2 5" xfId="33558" xr:uid="{00000000-0005-0000-0000-000024830000}"/>
    <cellStyle name="Normal 7 2 2 2 2 5 2" xfId="33559" xr:uid="{00000000-0005-0000-0000-000025830000}"/>
    <cellStyle name="Normal 7 2 2 2 2 5 2 2" xfId="33560" xr:uid="{00000000-0005-0000-0000-000026830000}"/>
    <cellStyle name="Normal 7 2 2 2 2 5 2 3" xfId="33561" xr:uid="{00000000-0005-0000-0000-000027830000}"/>
    <cellStyle name="Normal 7 2 2 2 2 5 3" xfId="33562" xr:uid="{00000000-0005-0000-0000-000028830000}"/>
    <cellStyle name="Normal 7 2 2 2 2 5 4" xfId="33563" xr:uid="{00000000-0005-0000-0000-000029830000}"/>
    <cellStyle name="Normal 7 2 2 2 2 6" xfId="33564" xr:uid="{00000000-0005-0000-0000-00002A830000}"/>
    <cellStyle name="Normal 7 2 2 2 2 6 2" xfId="33565" xr:uid="{00000000-0005-0000-0000-00002B830000}"/>
    <cellStyle name="Normal 7 2 2 2 2 6 2 2" xfId="33566" xr:uid="{00000000-0005-0000-0000-00002C830000}"/>
    <cellStyle name="Normal 7 2 2 2 2 6 2 3" xfId="33567" xr:uid="{00000000-0005-0000-0000-00002D830000}"/>
    <cellStyle name="Normal 7 2 2 2 2 6 3" xfId="33568" xr:uid="{00000000-0005-0000-0000-00002E830000}"/>
    <cellStyle name="Normal 7 2 2 2 2 6 4" xfId="33569" xr:uid="{00000000-0005-0000-0000-00002F830000}"/>
    <cellStyle name="Normal 7 2 2 2 2 7" xfId="33570" xr:uid="{00000000-0005-0000-0000-000030830000}"/>
    <cellStyle name="Normal 7 2 2 2 2 7 2" xfId="33571" xr:uid="{00000000-0005-0000-0000-000031830000}"/>
    <cellStyle name="Normal 7 2 2 2 2 7 3" xfId="33572" xr:uid="{00000000-0005-0000-0000-000032830000}"/>
    <cellStyle name="Normal 7 2 2 2 2 8" xfId="33573" xr:uid="{00000000-0005-0000-0000-000033830000}"/>
    <cellStyle name="Normal 7 2 2 2 2 8 2" xfId="33574" xr:uid="{00000000-0005-0000-0000-000034830000}"/>
    <cellStyle name="Normal 7 2 2 2 2 8 3" xfId="33575" xr:uid="{00000000-0005-0000-0000-000035830000}"/>
    <cellStyle name="Normal 7 2 2 2 2 9" xfId="33576" xr:uid="{00000000-0005-0000-0000-000036830000}"/>
    <cellStyle name="Normal 7 2 2 2 3" xfId="33577" xr:uid="{00000000-0005-0000-0000-000037830000}"/>
    <cellStyle name="Normal 7 2 2 2 3 10" xfId="33578" xr:uid="{00000000-0005-0000-0000-000038830000}"/>
    <cellStyle name="Normal 7 2 2 2 3 11" xfId="33579" xr:uid="{00000000-0005-0000-0000-000039830000}"/>
    <cellStyle name="Normal 7 2 2 2 3 2" xfId="33580" xr:uid="{00000000-0005-0000-0000-00003A830000}"/>
    <cellStyle name="Normal 7 2 2 2 3 2 10" xfId="33581" xr:uid="{00000000-0005-0000-0000-00003B830000}"/>
    <cellStyle name="Normal 7 2 2 2 3 2 2" xfId="33582" xr:uid="{00000000-0005-0000-0000-00003C830000}"/>
    <cellStyle name="Normal 7 2 2 2 3 2 2 2" xfId="33583" xr:uid="{00000000-0005-0000-0000-00003D830000}"/>
    <cellStyle name="Normal 7 2 2 2 3 2 2 2 2" xfId="33584" xr:uid="{00000000-0005-0000-0000-00003E830000}"/>
    <cellStyle name="Normal 7 2 2 2 3 2 2 2 3" xfId="33585" xr:uid="{00000000-0005-0000-0000-00003F830000}"/>
    <cellStyle name="Normal 7 2 2 2 3 2 2 3" xfId="33586" xr:uid="{00000000-0005-0000-0000-000040830000}"/>
    <cellStyle name="Normal 7 2 2 2 3 2 2 4" xfId="33587" xr:uid="{00000000-0005-0000-0000-000041830000}"/>
    <cellStyle name="Normal 7 2 2 2 3 2 3" xfId="33588" xr:uid="{00000000-0005-0000-0000-000042830000}"/>
    <cellStyle name="Normal 7 2 2 2 3 2 3 2" xfId="33589" xr:uid="{00000000-0005-0000-0000-000043830000}"/>
    <cellStyle name="Normal 7 2 2 2 3 2 3 2 2" xfId="33590" xr:uid="{00000000-0005-0000-0000-000044830000}"/>
    <cellStyle name="Normal 7 2 2 2 3 2 3 2 3" xfId="33591" xr:uid="{00000000-0005-0000-0000-000045830000}"/>
    <cellStyle name="Normal 7 2 2 2 3 2 3 3" xfId="33592" xr:uid="{00000000-0005-0000-0000-000046830000}"/>
    <cellStyle name="Normal 7 2 2 2 3 2 3 4" xfId="33593" xr:uid="{00000000-0005-0000-0000-000047830000}"/>
    <cellStyle name="Normal 7 2 2 2 3 2 4" xfId="33594" xr:uid="{00000000-0005-0000-0000-000048830000}"/>
    <cellStyle name="Normal 7 2 2 2 3 2 4 2" xfId="33595" xr:uid="{00000000-0005-0000-0000-000049830000}"/>
    <cellStyle name="Normal 7 2 2 2 3 2 4 2 2" xfId="33596" xr:uid="{00000000-0005-0000-0000-00004A830000}"/>
    <cellStyle name="Normal 7 2 2 2 3 2 4 2 3" xfId="33597" xr:uid="{00000000-0005-0000-0000-00004B830000}"/>
    <cellStyle name="Normal 7 2 2 2 3 2 4 3" xfId="33598" xr:uid="{00000000-0005-0000-0000-00004C830000}"/>
    <cellStyle name="Normal 7 2 2 2 3 2 4 4" xfId="33599" xr:uid="{00000000-0005-0000-0000-00004D830000}"/>
    <cellStyle name="Normal 7 2 2 2 3 2 5" xfId="33600" xr:uid="{00000000-0005-0000-0000-00004E830000}"/>
    <cellStyle name="Normal 7 2 2 2 3 2 5 2" xfId="33601" xr:uid="{00000000-0005-0000-0000-00004F830000}"/>
    <cellStyle name="Normal 7 2 2 2 3 2 5 2 2" xfId="33602" xr:uid="{00000000-0005-0000-0000-000050830000}"/>
    <cellStyle name="Normal 7 2 2 2 3 2 5 2 3" xfId="33603" xr:uid="{00000000-0005-0000-0000-000051830000}"/>
    <cellStyle name="Normal 7 2 2 2 3 2 5 3" xfId="33604" xr:uid="{00000000-0005-0000-0000-000052830000}"/>
    <cellStyle name="Normal 7 2 2 2 3 2 5 4" xfId="33605" xr:uid="{00000000-0005-0000-0000-000053830000}"/>
    <cellStyle name="Normal 7 2 2 2 3 2 6" xfId="33606" xr:uid="{00000000-0005-0000-0000-000054830000}"/>
    <cellStyle name="Normal 7 2 2 2 3 2 6 2" xfId="33607" xr:uid="{00000000-0005-0000-0000-000055830000}"/>
    <cellStyle name="Normal 7 2 2 2 3 2 6 3" xfId="33608" xr:uid="{00000000-0005-0000-0000-000056830000}"/>
    <cellStyle name="Normal 7 2 2 2 3 2 7" xfId="33609" xr:uid="{00000000-0005-0000-0000-000057830000}"/>
    <cellStyle name="Normal 7 2 2 2 3 2 7 2" xfId="33610" xr:uid="{00000000-0005-0000-0000-000058830000}"/>
    <cellStyle name="Normal 7 2 2 2 3 2 7 3" xfId="33611" xr:uid="{00000000-0005-0000-0000-000059830000}"/>
    <cellStyle name="Normal 7 2 2 2 3 2 8" xfId="33612" xr:uid="{00000000-0005-0000-0000-00005A830000}"/>
    <cellStyle name="Normal 7 2 2 2 3 2 9" xfId="33613" xr:uid="{00000000-0005-0000-0000-00005B830000}"/>
    <cellStyle name="Normal 7 2 2 2 3 3" xfId="33614" xr:uid="{00000000-0005-0000-0000-00005C830000}"/>
    <cellStyle name="Normal 7 2 2 2 3 3 2" xfId="33615" xr:uid="{00000000-0005-0000-0000-00005D830000}"/>
    <cellStyle name="Normal 7 2 2 2 3 3 2 2" xfId="33616" xr:uid="{00000000-0005-0000-0000-00005E830000}"/>
    <cellStyle name="Normal 7 2 2 2 3 3 2 2 2" xfId="33617" xr:uid="{00000000-0005-0000-0000-00005F830000}"/>
    <cellStyle name="Normal 7 2 2 2 3 3 2 2 3" xfId="33618" xr:uid="{00000000-0005-0000-0000-000060830000}"/>
    <cellStyle name="Normal 7 2 2 2 3 3 2 3" xfId="33619" xr:uid="{00000000-0005-0000-0000-000061830000}"/>
    <cellStyle name="Normal 7 2 2 2 3 3 2 4" xfId="33620" xr:uid="{00000000-0005-0000-0000-000062830000}"/>
    <cellStyle name="Normal 7 2 2 2 3 3 3" xfId="33621" xr:uid="{00000000-0005-0000-0000-000063830000}"/>
    <cellStyle name="Normal 7 2 2 2 3 3 3 2" xfId="33622" xr:uid="{00000000-0005-0000-0000-000064830000}"/>
    <cellStyle name="Normal 7 2 2 2 3 3 3 2 2" xfId="33623" xr:uid="{00000000-0005-0000-0000-000065830000}"/>
    <cellStyle name="Normal 7 2 2 2 3 3 3 2 3" xfId="33624" xr:uid="{00000000-0005-0000-0000-000066830000}"/>
    <cellStyle name="Normal 7 2 2 2 3 3 3 3" xfId="33625" xr:uid="{00000000-0005-0000-0000-000067830000}"/>
    <cellStyle name="Normal 7 2 2 2 3 3 3 4" xfId="33626" xr:uid="{00000000-0005-0000-0000-000068830000}"/>
    <cellStyle name="Normal 7 2 2 2 3 3 4" xfId="33627" xr:uid="{00000000-0005-0000-0000-000069830000}"/>
    <cellStyle name="Normal 7 2 2 2 3 3 4 2" xfId="33628" xr:uid="{00000000-0005-0000-0000-00006A830000}"/>
    <cellStyle name="Normal 7 2 2 2 3 3 4 2 2" xfId="33629" xr:uid="{00000000-0005-0000-0000-00006B830000}"/>
    <cellStyle name="Normal 7 2 2 2 3 3 4 2 3" xfId="33630" xr:uid="{00000000-0005-0000-0000-00006C830000}"/>
    <cellStyle name="Normal 7 2 2 2 3 3 4 3" xfId="33631" xr:uid="{00000000-0005-0000-0000-00006D830000}"/>
    <cellStyle name="Normal 7 2 2 2 3 3 4 4" xfId="33632" xr:uid="{00000000-0005-0000-0000-00006E830000}"/>
    <cellStyle name="Normal 7 2 2 2 3 3 5" xfId="33633" xr:uid="{00000000-0005-0000-0000-00006F830000}"/>
    <cellStyle name="Normal 7 2 2 2 3 3 5 2" xfId="33634" xr:uid="{00000000-0005-0000-0000-000070830000}"/>
    <cellStyle name="Normal 7 2 2 2 3 3 5 3" xfId="33635" xr:uid="{00000000-0005-0000-0000-000071830000}"/>
    <cellStyle name="Normal 7 2 2 2 3 3 6" xfId="33636" xr:uid="{00000000-0005-0000-0000-000072830000}"/>
    <cellStyle name="Normal 7 2 2 2 3 3 6 2" xfId="33637" xr:uid="{00000000-0005-0000-0000-000073830000}"/>
    <cellStyle name="Normal 7 2 2 2 3 3 6 3" xfId="33638" xr:uid="{00000000-0005-0000-0000-000074830000}"/>
    <cellStyle name="Normal 7 2 2 2 3 3 7" xfId="33639" xr:uid="{00000000-0005-0000-0000-000075830000}"/>
    <cellStyle name="Normal 7 2 2 2 3 3 8" xfId="33640" xr:uid="{00000000-0005-0000-0000-000076830000}"/>
    <cellStyle name="Normal 7 2 2 2 3 3 9" xfId="33641" xr:uid="{00000000-0005-0000-0000-000077830000}"/>
    <cellStyle name="Normal 7 2 2 2 3 4" xfId="33642" xr:uid="{00000000-0005-0000-0000-000078830000}"/>
    <cellStyle name="Normal 7 2 2 2 3 4 2" xfId="33643" xr:uid="{00000000-0005-0000-0000-000079830000}"/>
    <cellStyle name="Normal 7 2 2 2 3 4 2 2" xfId="33644" xr:uid="{00000000-0005-0000-0000-00007A830000}"/>
    <cellStyle name="Normal 7 2 2 2 3 4 2 3" xfId="33645" xr:uid="{00000000-0005-0000-0000-00007B830000}"/>
    <cellStyle name="Normal 7 2 2 2 3 4 3" xfId="33646" xr:uid="{00000000-0005-0000-0000-00007C830000}"/>
    <cellStyle name="Normal 7 2 2 2 3 4 4" xfId="33647" xr:uid="{00000000-0005-0000-0000-00007D830000}"/>
    <cellStyle name="Normal 7 2 2 2 3 5" xfId="33648" xr:uid="{00000000-0005-0000-0000-00007E830000}"/>
    <cellStyle name="Normal 7 2 2 2 3 5 2" xfId="33649" xr:uid="{00000000-0005-0000-0000-00007F830000}"/>
    <cellStyle name="Normal 7 2 2 2 3 5 2 2" xfId="33650" xr:uid="{00000000-0005-0000-0000-000080830000}"/>
    <cellStyle name="Normal 7 2 2 2 3 5 2 3" xfId="33651" xr:uid="{00000000-0005-0000-0000-000081830000}"/>
    <cellStyle name="Normal 7 2 2 2 3 5 3" xfId="33652" xr:uid="{00000000-0005-0000-0000-000082830000}"/>
    <cellStyle name="Normal 7 2 2 2 3 5 4" xfId="33653" xr:uid="{00000000-0005-0000-0000-000083830000}"/>
    <cellStyle name="Normal 7 2 2 2 3 6" xfId="33654" xr:uid="{00000000-0005-0000-0000-000084830000}"/>
    <cellStyle name="Normal 7 2 2 2 3 6 2" xfId="33655" xr:uid="{00000000-0005-0000-0000-000085830000}"/>
    <cellStyle name="Normal 7 2 2 2 3 6 2 2" xfId="33656" xr:uid="{00000000-0005-0000-0000-000086830000}"/>
    <cellStyle name="Normal 7 2 2 2 3 6 2 3" xfId="33657" xr:uid="{00000000-0005-0000-0000-000087830000}"/>
    <cellStyle name="Normal 7 2 2 2 3 6 3" xfId="33658" xr:uid="{00000000-0005-0000-0000-000088830000}"/>
    <cellStyle name="Normal 7 2 2 2 3 6 4" xfId="33659" xr:uid="{00000000-0005-0000-0000-000089830000}"/>
    <cellStyle name="Normal 7 2 2 2 3 7" xfId="33660" xr:uid="{00000000-0005-0000-0000-00008A830000}"/>
    <cellStyle name="Normal 7 2 2 2 3 7 2" xfId="33661" xr:uid="{00000000-0005-0000-0000-00008B830000}"/>
    <cellStyle name="Normal 7 2 2 2 3 7 3" xfId="33662" xr:uid="{00000000-0005-0000-0000-00008C830000}"/>
    <cellStyle name="Normal 7 2 2 2 3 8" xfId="33663" xr:uid="{00000000-0005-0000-0000-00008D830000}"/>
    <cellStyle name="Normal 7 2 2 2 3 8 2" xfId="33664" xr:uid="{00000000-0005-0000-0000-00008E830000}"/>
    <cellStyle name="Normal 7 2 2 2 3 8 3" xfId="33665" xr:uid="{00000000-0005-0000-0000-00008F830000}"/>
    <cellStyle name="Normal 7 2 2 2 3 9" xfId="33666" xr:uid="{00000000-0005-0000-0000-000090830000}"/>
    <cellStyle name="Normal 7 2 2 2 4" xfId="33667" xr:uid="{00000000-0005-0000-0000-000091830000}"/>
    <cellStyle name="Normal 7 2 2 2 4 10" xfId="33668" xr:uid="{00000000-0005-0000-0000-000092830000}"/>
    <cellStyle name="Normal 7 2 2 2 4 2" xfId="33669" xr:uid="{00000000-0005-0000-0000-000093830000}"/>
    <cellStyle name="Normal 7 2 2 2 4 2 2" xfId="33670" xr:uid="{00000000-0005-0000-0000-000094830000}"/>
    <cellStyle name="Normal 7 2 2 2 4 2 2 2" xfId="33671" xr:uid="{00000000-0005-0000-0000-000095830000}"/>
    <cellStyle name="Normal 7 2 2 2 4 2 2 3" xfId="33672" xr:uid="{00000000-0005-0000-0000-000096830000}"/>
    <cellStyle name="Normal 7 2 2 2 4 2 3" xfId="33673" xr:uid="{00000000-0005-0000-0000-000097830000}"/>
    <cellStyle name="Normal 7 2 2 2 4 2 4" xfId="33674" xr:uid="{00000000-0005-0000-0000-000098830000}"/>
    <cellStyle name="Normal 7 2 2 2 4 3" xfId="33675" xr:uid="{00000000-0005-0000-0000-000099830000}"/>
    <cellStyle name="Normal 7 2 2 2 4 3 2" xfId="33676" xr:uid="{00000000-0005-0000-0000-00009A830000}"/>
    <cellStyle name="Normal 7 2 2 2 4 3 2 2" xfId="33677" xr:uid="{00000000-0005-0000-0000-00009B830000}"/>
    <cellStyle name="Normal 7 2 2 2 4 3 2 3" xfId="33678" xr:uid="{00000000-0005-0000-0000-00009C830000}"/>
    <cellStyle name="Normal 7 2 2 2 4 3 3" xfId="33679" xr:uid="{00000000-0005-0000-0000-00009D830000}"/>
    <cellStyle name="Normal 7 2 2 2 4 3 4" xfId="33680" xr:uid="{00000000-0005-0000-0000-00009E830000}"/>
    <cellStyle name="Normal 7 2 2 2 4 4" xfId="33681" xr:uid="{00000000-0005-0000-0000-00009F830000}"/>
    <cellStyle name="Normal 7 2 2 2 4 4 2" xfId="33682" xr:uid="{00000000-0005-0000-0000-0000A0830000}"/>
    <cellStyle name="Normal 7 2 2 2 4 4 2 2" xfId="33683" xr:uid="{00000000-0005-0000-0000-0000A1830000}"/>
    <cellStyle name="Normal 7 2 2 2 4 4 2 3" xfId="33684" xr:uid="{00000000-0005-0000-0000-0000A2830000}"/>
    <cellStyle name="Normal 7 2 2 2 4 4 3" xfId="33685" xr:uid="{00000000-0005-0000-0000-0000A3830000}"/>
    <cellStyle name="Normal 7 2 2 2 4 4 4" xfId="33686" xr:uid="{00000000-0005-0000-0000-0000A4830000}"/>
    <cellStyle name="Normal 7 2 2 2 4 5" xfId="33687" xr:uid="{00000000-0005-0000-0000-0000A5830000}"/>
    <cellStyle name="Normal 7 2 2 2 4 5 2" xfId="33688" xr:uid="{00000000-0005-0000-0000-0000A6830000}"/>
    <cellStyle name="Normal 7 2 2 2 4 5 2 2" xfId="33689" xr:uid="{00000000-0005-0000-0000-0000A7830000}"/>
    <cellStyle name="Normal 7 2 2 2 4 5 2 3" xfId="33690" xr:uid="{00000000-0005-0000-0000-0000A8830000}"/>
    <cellStyle name="Normal 7 2 2 2 4 5 3" xfId="33691" xr:uid="{00000000-0005-0000-0000-0000A9830000}"/>
    <cellStyle name="Normal 7 2 2 2 4 5 4" xfId="33692" xr:uid="{00000000-0005-0000-0000-0000AA830000}"/>
    <cellStyle name="Normal 7 2 2 2 4 6" xfId="33693" xr:uid="{00000000-0005-0000-0000-0000AB830000}"/>
    <cellStyle name="Normal 7 2 2 2 4 6 2" xfId="33694" xr:uid="{00000000-0005-0000-0000-0000AC830000}"/>
    <cellStyle name="Normal 7 2 2 2 4 6 3" xfId="33695" xr:uid="{00000000-0005-0000-0000-0000AD830000}"/>
    <cellStyle name="Normal 7 2 2 2 4 7" xfId="33696" xr:uid="{00000000-0005-0000-0000-0000AE830000}"/>
    <cellStyle name="Normal 7 2 2 2 4 7 2" xfId="33697" xr:uid="{00000000-0005-0000-0000-0000AF830000}"/>
    <cellStyle name="Normal 7 2 2 2 4 7 3" xfId="33698" xr:uid="{00000000-0005-0000-0000-0000B0830000}"/>
    <cellStyle name="Normal 7 2 2 2 4 8" xfId="33699" xr:uid="{00000000-0005-0000-0000-0000B1830000}"/>
    <cellStyle name="Normal 7 2 2 2 4 9" xfId="33700" xr:uid="{00000000-0005-0000-0000-0000B2830000}"/>
    <cellStyle name="Normal 7 2 2 2 5" xfId="33701" xr:uid="{00000000-0005-0000-0000-0000B3830000}"/>
    <cellStyle name="Normal 7 2 2 2 5 2" xfId="33702" xr:uid="{00000000-0005-0000-0000-0000B4830000}"/>
    <cellStyle name="Normal 7 2 2 2 5 2 2" xfId="33703" xr:uid="{00000000-0005-0000-0000-0000B5830000}"/>
    <cellStyle name="Normal 7 2 2 2 5 2 2 2" xfId="33704" xr:uid="{00000000-0005-0000-0000-0000B6830000}"/>
    <cellStyle name="Normal 7 2 2 2 5 2 2 3" xfId="33705" xr:uid="{00000000-0005-0000-0000-0000B7830000}"/>
    <cellStyle name="Normal 7 2 2 2 5 2 3" xfId="33706" xr:uid="{00000000-0005-0000-0000-0000B8830000}"/>
    <cellStyle name="Normal 7 2 2 2 5 2 4" xfId="33707" xr:uid="{00000000-0005-0000-0000-0000B9830000}"/>
    <cellStyle name="Normal 7 2 2 2 5 3" xfId="33708" xr:uid="{00000000-0005-0000-0000-0000BA830000}"/>
    <cellStyle name="Normal 7 2 2 2 5 3 2" xfId="33709" xr:uid="{00000000-0005-0000-0000-0000BB830000}"/>
    <cellStyle name="Normal 7 2 2 2 5 3 2 2" xfId="33710" xr:uid="{00000000-0005-0000-0000-0000BC830000}"/>
    <cellStyle name="Normal 7 2 2 2 5 3 2 3" xfId="33711" xr:uid="{00000000-0005-0000-0000-0000BD830000}"/>
    <cellStyle name="Normal 7 2 2 2 5 3 3" xfId="33712" xr:uid="{00000000-0005-0000-0000-0000BE830000}"/>
    <cellStyle name="Normal 7 2 2 2 5 3 4" xfId="33713" xr:uid="{00000000-0005-0000-0000-0000BF830000}"/>
    <cellStyle name="Normal 7 2 2 2 5 4" xfId="33714" xr:uid="{00000000-0005-0000-0000-0000C0830000}"/>
    <cellStyle name="Normal 7 2 2 2 5 4 2" xfId="33715" xr:uid="{00000000-0005-0000-0000-0000C1830000}"/>
    <cellStyle name="Normal 7 2 2 2 5 4 2 2" xfId="33716" xr:uid="{00000000-0005-0000-0000-0000C2830000}"/>
    <cellStyle name="Normal 7 2 2 2 5 4 2 3" xfId="33717" xr:uid="{00000000-0005-0000-0000-0000C3830000}"/>
    <cellStyle name="Normal 7 2 2 2 5 4 3" xfId="33718" xr:uid="{00000000-0005-0000-0000-0000C4830000}"/>
    <cellStyle name="Normal 7 2 2 2 5 4 4" xfId="33719" xr:uid="{00000000-0005-0000-0000-0000C5830000}"/>
    <cellStyle name="Normal 7 2 2 2 5 5" xfId="33720" xr:uid="{00000000-0005-0000-0000-0000C6830000}"/>
    <cellStyle name="Normal 7 2 2 2 5 5 2" xfId="33721" xr:uid="{00000000-0005-0000-0000-0000C7830000}"/>
    <cellStyle name="Normal 7 2 2 2 5 5 3" xfId="33722" xr:uid="{00000000-0005-0000-0000-0000C8830000}"/>
    <cellStyle name="Normal 7 2 2 2 5 6" xfId="33723" xr:uid="{00000000-0005-0000-0000-0000C9830000}"/>
    <cellStyle name="Normal 7 2 2 2 5 6 2" xfId="33724" xr:uid="{00000000-0005-0000-0000-0000CA830000}"/>
    <cellStyle name="Normal 7 2 2 2 5 6 3" xfId="33725" xr:uid="{00000000-0005-0000-0000-0000CB830000}"/>
    <cellStyle name="Normal 7 2 2 2 5 7" xfId="33726" xr:uid="{00000000-0005-0000-0000-0000CC830000}"/>
    <cellStyle name="Normal 7 2 2 2 5 8" xfId="33727" xr:uid="{00000000-0005-0000-0000-0000CD830000}"/>
    <cellStyle name="Normal 7 2 2 2 5 9" xfId="33728" xr:uid="{00000000-0005-0000-0000-0000CE830000}"/>
    <cellStyle name="Normal 7 2 2 2 6" xfId="33729" xr:uid="{00000000-0005-0000-0000-0000CF830000}"/>
    <cellStyle name="Normal 7 2 2 2 6 2" xfId="33730" xr:uid="{00000000-0005-0000-0000-0000D0830000}"/>
    <cellStyle name="Normal 7 2 2 2 6 2 2" xfId="33731" xr:uid="{00000000-0005-0000-0000-0000D1830000}"/>
    <cellStyle name="Normal 7 2 2 2 6 2 3" xfId="33732" xr:uid="{00000000-0005-0000-0000-0000D2830000}"/>
    <cellStyle name="Normal 7 2 2 2 6 3" xfId="33733" xr:uid="{00000000-0005-0000-0000-0000D3830000}"/>
    <cellStyle name="Normal 7 2 2 2 6 4" xfId="33734" xr:uid="{00000000-0005-0000-0000-0000D4830000}"/>
    <cellStyle name="Normal 7 2 2 2 7" xfId="33735" xr:uid="{00000000-0005-0000-0000-0000D5830000}"/>
    <cellStyle name="Normal 7 2 2 2 7 2" xfId="33736" xr:uid="{00000000-0005-0000-0000-0000D6830000}"/>
    <cellStyle name="Normal 7 2 2 2 7 2 2" xfId="33737" xr:uid="{00000000-0005-0000-0000-0000D7830000}"/>
    <cellStyle name="Normal 7 2 2 2 7 2 3" xfId="33738" xr:uid="{00000000-0005-0000-0000-0000D8830000}"/>
    <cellStyle name="Normal 7 2 2 2 7 3" xfId="33739" xr:uid="{00000000-0005-0000-0000-0000D9830000}"/>
    <cellStyle name="Normal 7 2 2 2 7 4" xfId="33740" xr:uid="{00000000-0005-0000-0000-0000DA830000}"/>
    <cellStyle name="Normal 7 2 2 2 8" xfId="33741" xr:uid="{00000000-0005-0000-0000-0000DB830000}"/>
    <cellStyle name="Normal 7 2 2 2 8 2" xfId="33742" xr:uid="{00000000-0005-0000-0000-0000DC830000}"/>
    <cellStyle name="Normal 7 2 2 2 8 2 2" xfId="33743" xr:uid="{00000000-0005-0000-0000-0000DD830000}"/>
    <cellStyle name="Normal 7 2 2 2 8 2 3" xfId="33744" xr:uid="{00000000-0005-0000-0000-0000DE830000}"/>
    <cellStyle name="Normal 7 2 2 2 8 3" xfId="33745" xr:uid="{00000000-0005-0000-0000-0000DF830000}"/>
    <cellStyle name="Normal 7 2 2 2 8 4" xfId="33746" xr:uid="{00000000-0005-0000-0000-0000E0830000}"/>
    <cellStyle name="Normal 7 2 2 2 9" xfId="33747" xr:uid="{00000000-0005-0000-0000-0000E1830000}"/>
    <cellStyle name="Normal 7 2 2 2 9 2" xfId="33748" xr:uid="{00000000-0005-0000-0000-0000E2830000}"/>
    <cellStyle name="Normal 7 2 2 2 9 3" xfId="33749" xr:uid="{00000000-0005-0000-0000-0000E3830000}"/>
    <cellStyle name="Normal 7 2 2 3" xfId="33750" xr:uid="{00000000-0005-0000-0000-0000E4830000}"/>
    <cellStyle name="Normal 7 2 2 3 10" xfId="33751" xr:uid="{00000000-0005-0000-0000-0000E5830000}"/>
    <cellStyle name="Normal 7 2 2 3 11" xfId="33752" xr:uid="{00000000-0005-0000-0000-0000E6830000}"/>
    <cellStyle name="Normal 7 2 2 3 2" xfId="33753" xr:uid="{00000000-0005-0000-0000-0000E7830000}"/>
    <cellStyle name="Normal 7 2 2 3 2 10" xfId="33754" xr:uid="{00000000-0005-0000-0000-0000E8830000}"/>
    <cellStyle name="Normal 7 2 2 3 2 2" xfId="33755" xr:uid="{00000000-0005-0000-0000-0000E9830000}"/>
    <cellStyle name="Normal 7 2 2 3 2 2 2" xfId="33756" xr:uid="{00000000-0005-0000-0000-0000EA830000}"/>
    <cellStyle name="Normal 7 2 2 3 2 2 2 2" xfId="33757" xr:uid="{00000000-0005-0000-0000-0000EB830000}"/>
    <cellStyle name="Normal 7 2 2 3 2 2 2 3" xfId="33758" xr:uid="{00000000-0005-0000-0000-0000EC830000}"/>
    <cellStyle name="Normal 7 2 2 3 2 2 3" xfId="33759" xr:uid="{00000000-0005-0000-0000-0000ED830000}"/>
    <cellStyle name="Normal 7 2 2 3 2 2 4" xfId="33760" xr:uid="{00000000-0005-0000-0000-0000EE830000}"/>
    <cellStyle name="Normal 7 2 2 3 2 3" xfId="33761" xr:uid="{00000000-0005-0000-0000-0000EF830000}"/>
    <cellStyle name="Normal 7 2 2 3 2 3 2" xfId="33762" xr:uid="{00000000-0005-0000-0000-0000F0830000}"/>
    <cellStyle name="Normal 7 2 2 3 2 3 2 2" xfId="33763" xr:uid="{00000000-0005-0000-0000-0000F1830000}"/>
    <cellStyle name="Normal 7 2 2 3 2 3 2 3" xfId="33764" xr:uid="{00000000-0005-0000-0000-0000F2830000}"/>
    <cellStyle name="Normal 7 2 2 3 2 3 3" xfId="33765" xr:uid="{00000000-0005-0000-0000-0000F3830000}"/>
    <cellStyle name="Normal 7 2 2 3 2 3 4" xfId="33766" xr:uid="{00000000-0005-0000-0000-0000F4830000}"/>
    <cellStyle name="Normal 7 2 2 3 2 4" xfId="33767" xr:uid="{00000000-0005-0000-0000-0000F5830000}"/>
    <cellStyle name="Normal 7 2 2 3 2 4 2" xfId="33768" xr:uid="{00000000-0005-0000-0000-0000F6830000}"/>
    <cellStyle name="Normal 7 2 2 3 2 4 2 2" xfId="33769" xr:uid="{00000000-0005-0000-0000-0000F7830000}"/>
    <cellStyle name="Normal 7 2 2 3 2 4 2 3" xfId="33770" xr:uid="{00000000-0005-0000-0000-0000F8830000}"/>
    <cellStyle name="Normal 7 2 2 3 2 4 3" xfId="33771" xr:uid="{00000000-0005-0000-0000-0000F9830000}"/>
    <cellStyle name="Normal 7 2 2 3 2 4 4" xfId="33772" xr:uid="{00000000-0005-0000-0000-0000FA830000}"/>
    <cellStyle name="Normal 7 2 2 3 2 5" xfId="33773" xr:uid="{00000000-0005-0000-0000-0000FB830000}"/>
    <cellStyle name="Normal 7 2 2 3 2 5 2" xfId="33774" xr:uid="{00000000-0005-0000-0000-0000FC830000}"/>
    <cellStyle name="Normal 7 2 2 3 2 5 2 2" xfId="33775" xr:uid="{00000000-0005-0000-0000-0000FD830000}"/>
    <cellStyle name="Normal 7 2 2 3 2 5 2 3" xfId="33776" xr:uid="{00000000-0005-0000-0000-0000FE830000}"/>
    <cellStyle name="Normal 7 2 2 3 2 5 3" xfId="33777" xr:uid="{00000000-0005-0000-0000-0000FF830000}"/>
    <cellStyle name="Normal 7 2 2 3 2 5 4" xfId="33778" xr:uid="{00000000-0005-0000-0000-000000840000}"/>
    <cellStyle name="Normal 7 2 2 3 2 6" xfId="33779" xr:uid="{00000000-0005-0000-0000-000001840000}"/>
    <cellStyle name="Normal 7 2 2 3 2 6 2" xfId="33780" xr:uid="{00000000-0005-0000-0000-000002840000}"/>
    <cellStyle name="Normal 7 2 2 3 2 6 3" xfId="33781" xr:uid="{00000000-0005-0000-0000-000003840000}"/>
    <cellStyle name="Normal 7 2 2 3 2 7" xfId="33782" xr:uid="{00000000-0005-0000-0000-000004840000}"/>
    <cellStyle name="Normal 7 2 2 3 2 7 2" xfId="33783" xr:uid="{00000000-0005-0000-0000-000005840000}"/>
    <cellStyle name="Normal 7 2 2 3 2 7 3" xfId="33784" xr:uid="{00000000-0005-0000-0000-000006840000}"/>
    <cellStyle name="Normal 7 2 2 3 2 8" xfId="33785" xr:uid="{00000000-0005-0000-0000-000007840000}"/>
    <cellStyle name="Normal 7 2 2 3 2 9" xfId="33786" xr:uid="{00000000-0005-0000-0000-000008840000}"/>
    <cellStyle name="Normal 7 2 2 3 3" xfId="33787" xr:uid="{00000000-0005-0000-0000-000009840000}"/>
    <cellStyle name="Normal 7 2 2 3 3 2" xfId="33788" xr:uid="{00000000-0005-0000-0000-00000A840000}"/>
    <cellStyle name="Normal 7 2 2 3 3 2 2" xfId="33789" xr:uid="{00000000-0005-0000-0000-00000B840000}"/>
    <cellStyle name="Normal 7 2 2 3 3 2 2 2" xfId="33790" xr:uid="{00000000-0005-0000-0000-00000C840000}"/>
    <cellStyle name="Normal 7 2 2 3 3 2 2 3" xfId="33791" xr:uid="{00000000-0005-0000-0000-00000D840000}"/>
    <cellStyle name="Normal 7 2 2 3 3 2 3" xfId="33792" xr:uid="{00000000-0005-0000-0000-00000E840000}"/>
    <cellStyle name="Normal 7 2 2 3 3 2 4" xfId="33793" xr:uid="{00000000-0005-0000-0000-00000F840000}"/>
    <cellStyle name="Normal 7 2 2 3 3 3" xfId="33794" xr:uid="{00000000-0005-0000-0000-000010840000}"/>
    <cellStyle name="Normal 7 2 2 3 3 3 2" xfId="33795" xr:uid="{00000000-0005-0000-0000-000011840000}"/>
    <cellStyle name="Normal 7 2 2 3 3 3 2 2" xfId="33796" xr:uid="{00000000-0005-0000-0000-000012840000}"/>
    <cellStyle name="Normal 7 2 2 3 3 3 2 3" xfId="33797" xr:uid="{00000000-0005-0000-0000-000013840000}"/>
    <cellStyle name="Normal 7 2 2 3 3 3 3" xfId="33798" xr:uid="{00000000-0005-0000-0000-000014840000}"/>
    <cellStyle name="Normal 7 2 2 3 3 3 4" xfId="33799" xr:uid="{00000000-0005-0000-0000-000015840000}"/>
    <cellStyle name="Normal 7 2 2 3 3 4" xfId="33800" xr:uid="{00000000-0005-0000-0000-000016840000}"/>
    <cellStyle name="Normal 7 2 2 3 3 4 2" xfId="33801" xr:uid="{00000000-0005-0000-0000-000017840000}"/>
    <cellStyle name="Normal 7 2 2 3 3 4 2 2" xfId="33802" xr:uid="{00000000-0005-0000-0000-000018840000}"/>
    <cellStyle name="Normal 7 2 2 3 3 4 2 3" xfId="33803" xr:uid="{00000000-0005-0000-0000-000019840000}"/>
    <cellStyle name="Normal 7 2 2 3 3 4 3" xfId="33804" xr:uid="{00000000-0005-0000-0000-00001A840000}"/>
    <cellStyle name="Normal 7 2 2 3 3 4 4" xfId="33805" xr:uid="{00000000-0005-0000-0000-00001B840000}"/>
    <cellStyle name="Normal 7 2 2 3 3 5" xfId="33806" xr:uid="{00000000-0005-0000-0000-00001C840000}"/>
    <cellStyle name="Normal 7 2 2 3 3 5 2" xfId="33807" xr:uid="{00000000-0005-0000-0000-00001D840000}"/>
    <cellStyle name="Normal 7 2 2 3 3 5 3" xfId="33808" xr:uid="{00000000-0005-0000-0000-00001E840000}"/>
    <cellStyle name="Normal 7 2 2 3 3 6" xfId="33809" xr:uid="{00000000-0005-0000-0000-00001F840000}"/>
    <cellStyle name="Normal 7 2 2 3 3 6 2" xfId="33810" xr:uid="{00000000-0005-0000-0000-000020840000}"/>
    <cellStyle name="Normal 7 2 2 3 3 6 3" xfId="33811" xr:uid="{00000000-0005-0000-0000-000021840000}"/>
    <cellStyle name="Normal 7 2 2 3 3 7" xfId="33812" xr:uid="{00000000-0005-0000-0000-000022840000}"/>
    <cellStyle name="Normal 7 2 2 3 3 8" xfId="33813" xr:uid="{00000000-0005-0000-0000-000023840000}"/>
    <cellStyle name="Normal 7 2 2 3 3 9" xfId="33814" xr:uid="{00000000-0005-0000-0000-000024840000}"/>
    <cellStyle name="Normal 7 2 2 3 4" xfId="33815" xr:uid="{00000000-0005-0000-0000-000025840000}"/>
    <cellStyle name="Normal 7 2 2 3 4 2" xfId="33816" xr:uid="{00000000-0005-0000-0000-000026840000}"/>
    <cellStyle name="Normal 7 2 2 3 4 2 2" xfId="33817" xr:uid="{00000000-0005-0000-0000-000027840000}"/>
    <cellStyle name="Normal 7 2 2 3 4 2 3" xfId="33818" xr:uid="{00000000-0005-0000-0000-000028840000}"/>
    <cellStyle name="Normal 7 2 2 3 4 3" xfId="33819" xr:uid="{00000000-0005-0000-0000-000029840000}"/>
    <cellStyle name="Normal 7 2 2 3 4 4" xfId="33820" xr:uid="{00000000-0005-0000-0000-00002A840000}"/>
    <cellStyle name="Normal 7 2 2 3 5" xfId="33821" xr:uid="{00000000-0005-0000-0000-00002B840000}"/>
    <cellStyle name="Normal 7 2 2 3 5 2" xfId="33822" xr:uid="{00000000-0005-0000-0000-00002C840000}"/>
    <cellStyle name="Normal 7 2 2 3 5 2 2" xfId="33823" xr:uid="{00000000-0005-0000-0000-00002D840000}"/>
    <cellStyle name="Normal 7 2 2 3 5 2 3" xfId="33824" xr:uid="{00000000-0005-0000-0000-00002E840000}"/>
    <cellStyle name="Normal 7 2 2 3 5 3" xfId="33825" xr:uid="{00000000-0005-0000-0000-00002F840000}"/>
    <cellStyle name="Normal 7 2 2 3 5 4" xfId="33826" xr:uid="{00000000-0005-0000-0000-000030840000}"/>
    <cellStyle name="Normal 7 2 2 3 6" xfId="33827" xr:uid="{00000000-0005-0000-0000-000031840000}"/>
    <cellStyle name="Normal 7 2 2 3 6 2" xfId="33828" xr:uid="{00000000-0005-0000-0000-000032840000}"/>
    <cellStyle name="Normal 7 2 2 3 6 2 2" xfId="33829" xr:uid="{00000000-0005-0000-0000-000033840000}"/>
    <cellStyle name="Normal 7 2 2 3 6 2 3" xfId="33830" xr:uid="{00000000-0005-0000-0000-000034840000}"/>
    <cellStyle name="Normal 7 2 2 3 6 3" xfId="33831" xr:uid="{00000000-0005-0000-0000-000035840000}"/>
    <cellStyle name="Normal 7 2 2 3 6 4" xfId="33832" xr:uid="{00000000-0005-0000-0000-000036840000}"/>
    <cellStyle name="Normal 7 2 2 3 7" xfId="33833" xr:uid="{00000000-0005-0000-0000-000037840000}"/>
    <cellStyle name="Normal 7 2 2 3 7 2" xfId="33834" xr:uid="{00000000-0005-0000-0000-000038840000}"/>
    <cellStyle name="Normal 7 2 2 3 7 3" xfId="33835" xr:uid="{00000000-0005-0000-0000-000039840000}"/>
    <cellStyle name="Normal 7 2 2 3 8" xfId="33836" xr:uid="{00000000-0005-0000-0000-00003A840000}"/>
    <cellStyle name="Normal 7 2 2 3 8 2" xfId="33837" xr:uid="{00000000-0005-0000-0000-00003B840000}"/>
    <cellStyle name="Normal 7 2 2 3 8 3" xfId="33838" xr:uid="{00000000-0005-0000-0000-00003C840000}"/>
    <cellStyle name="Normal 7 2 2 3 9" xfId="33839" xr:uid="{00000000-0005-0000-0000-00003D840000}"/>
    <cellStyle name="Normal 7 2 2 4" xfId="33840" xr:uid="{00000000-0005-0000-0000-00003E840000}"/>
    <cellStyle name="Normal 7 2 2 4 10" xfId="33841" xr:uid="{00000000-0005-0000-0000-00003F840000}"/>
    <cellStyle name="Normal 7 2 2 4 11" xfId="33842" xr:uid="{00000000-0005-0000-0000-000040840000}"/>
    <cellStyle name="Normal 7 2 2 4 2" xfId="33843" xr:uid="{00000000-0005-0000-0000-000041840000}"/>
    <cellStyle name="Normal 7 2 2 4 2 10" xfId="33844" xr:uid="{00000000-0005-0000-0000-000042840000}"/>
    <cellStyle name="Normal 7 2 2 4 2 2" xfId="33845" xr:uid="{00000000-0005-0000-0000-000043840000}"/>
    <cellStyle name="Normal 7 2 2 4 2 2 2" xfId="33846" xr:uid="{00000000-0005-0000-0000-000044840000}"/>
    <cellStyle name="Normal 7 2 2 4 2 2 2 2" xfId="33847" xr:uid="{00000000-0005-0000-0000-000045840000}"/>
    <cellStyle name="Normal 7 2 2 4 2 2 2 3" xfId="33848" xr:uid="{00000000-0005-0000-0000-000046840000}"/>
    <cellStyle name="Normal 7 2 2 4 2 2 3" xfId="33849" xr:uid="{00000000-0005-0000-0000-000047840000}"/>
    <cellStyle name="Normal 7 2 2 4 2 2 4" xfId="33850" xr:uid="{00000000-0005-0000-0000-000048840000}"/>
    <cellStyle name="Normal 7 2 2 4 2 3" xfId="33851" xr:uid="{00000000-0005-0000-0000-000049840000}"/>
    <cellStyle name="Normal 7 2 2 4 2 3 2" xfId="33852" xr:uid="{00000000-0005-0000-0000-00004A840000}"/>
    <cellStyle name="Normal 7 2 2 4 2 3 2 2" xfId="33853" xr:uid="{00000000-0005-0000-0000-00004B840000}"/>
    <cellStyle name="Normal 7 2 2 4 2 3 2 3" xfId="33854" xr:uid="{00000000-0005-0000-0000-00004C840000}"/>
    <cellStyle name="Normal 7 2 2 4 2 3 3" xfId="33855" xr:uid="{00000000-0005-0000-0000-00004D840000}"/>
    <cellStyle name="Normal 7 2 2 4 2 3 4" xfId="33856" xr:uid="{00000000-0005-0000-0000-00004E840000}"/>
    <cellStyle name="Normal 7 2 2 4 2 4" xfId="33857" xr:uid="{00000000-0005-0000-0000-00004F840000}"/>
    <cellStyle name="Normal 7 2 2 4 2 4 2" xfId="33858" xr:uid="{00000000-0005-0000-0000-000050840000}"/>
    <cellStyle name="Normal 7 2 2 4 2 4 2 2" xfId="33859" xr:uid="{00000000-0005-0000-0000-000051840000}"/>
    <cellStyle name="Normal 7 2 2 4 2 4 2 3" xfId="33860" xr:uid="{00000000-0005-0000-0000-000052840000}"/>
    <cellStyle name="Normal 7 2 2 4 2 4 3" xfId="33861" xr:uid="{00000000-0005-0000-0000-000053840000}"/>
    <cellStyle name="Normal 7 2 2 4 2 4 4" xfId="33862" xr:uid="{00000000-0005-0000-0000-000054840000}"/>
    <cellStyle name="Normal 7 2 2 4 2 5" xfId="33863" xr:uid="{00000000-0005-0000-0000-000055840000}"/>
    <cellStyle name="Normal 7 2 2 4 2 5 2" xfId="33864" xr:uid="{00000000-0005-0000-0000-000056840000}"/>
    <cellStyle name="Normal 7 2 2 4 2 5 2 2" xfId="33865" xr:uid="{00000000-0005-0000-0000-000057840000}"/>
    <cellStyle name="Normal 7 2 2 4 2 5 2 3" xfId="33866" xr:uid="{00000000-0005-0000-0000-000058840000}"/>
    <cellStyle name="Normal 7 2 2 4 2 5 3" xfId="33867" xr:uid="{00000000-0005-0000-0000-000059840000}"/>
    <cellStyle name="Normal 7 2 2 4 2 5 4" xfId="33868" xr:uid="{00000000-0005-0000-0000-00005A840000}"/>
    <cellStyle name="Normal 7 2 2 4 2 6" xfId="33869" xr:uid="{00000000-0005-0000-0000-00005B840000}"/>
    <cellStyle name="Normal 7 2 2 4 2 6 2" xfId="33870" xr:uid="{00000000-0005-0000-0000-00005C840000}"/>
    <cellStyle name="Normal 7 2 2 4 2 6 3" xfId="33871" xr:uid="{00000000-0005-0000-0000-00005D840000}"/>
    <cellStyle name="Normal 7 2 2 4 2 7" xfId="33872" xr:uid="{00000000-0005-0000-0000-00005E840000}"/>
    <cellStyle name="Normal 7 2 2 4 2 7 2" xfId="33873" xr:uid="{00000000-0005-0000-0000-00005F840000}"/>
    <cellStyle name="Normal 7 2 2 4 2 7 3" xfId="33874" xr:uid="{00000000-0005-0000-0000-000060840000}"/>
    <cellStyle name="Normal 7 2 2 4 2 8" xfId="33875" xr:uid="{00000000-0005-0000-0000-000061840000}"/>
    <cellStyle name="Normal 7 2 2 4 2 9" xfId="33876" xr:uid="{00000000-0005-0000-0000-000062840000}"/>
    <cellStyle name="Normal 7 2 2 4 3" xfId="33877" xr:uid="{00000000-0005-0000-0000-000063840000}"/>
    <cellStyle name="Normal 7 2 2 4 3 2" xfId="33878" xr:uid="{00000000-0005-0000-0000-000064840000}"/>
    <cellStyle name="Normal 7 2 2 4 3 2 2" xfId="33879" xr:uid="{00000000-0005-0000-0000-000065840000}"/>
    <cellStyle name="Normal 7 2 2 4 3 2 2 2" xfId="33880" xr:uid="{00000000-0005-0000-0000-000066840000}"/>
    <cellStyle name="Normal 7 2 2 4 3 2 2 3" xfId="33881" xr:uid="{00000000-0005-0000-0000-000067840000}"/>
    <cellStyle name="Normal 7 2 2 4 3 2 3" xfId="33882" xr:uid="{00000000-0005-0000-0000-000068840000}"/>
    <cellStyle name="Normal 7 2 2 4 3 2 4" xfId="33883" xr:uid="{00000000-0005-0000-0000-000069840000}"/>
    <cellStyle name="Normal 7 2 2 4 3 3" xfId="33884" xr:uid="{00000000-0005-0000-0000-00006A840000}"/>
    <cellStyle name="Normal 7 2 2 4 3 3 2" xfId="33885" xr:uid="{00000000-0005-0000-0000-00006B840000}"/>
    <cellStyle name="Normal 7 2 2 4 3 3 2 2" xfId="33886" xr:uid="{00000000-0005-0000-0000-00006C840000}"/>
    <cellStyle name="Normal 7 2 2 4 3 3 2 3" xfId="33887" xr:uid="{00000000-0005-0000-0000-00006D840000}"/>
    <cellStyle name="Normal 7 2 2 4 3 3 3" xfId="33888" xr:uid="{00000000-0005-0000-0000-00006E840000}"/>
    <cellStyle name="Normal 7 2 2 4 3 3 4" xfId="33889" xr:uid="{00000000-0005-0000-0000-00006F840000}"/>
    <cellStyle name="Normal 7 2 2 4 3 4" xfId="33890" xr:uid="{00000000-0005-0000-0000-000070840000}"/>
    <cellStyle name="Normal 7 2 2 4 3 4 2" xfId="33891" xr:uid="{00000000-0005-0000-0000-000071840000}"/>
    <cellStyle name="Normal 7 2 2 4 3 4 2 2" xfId="33892" xr:uid="{00000000-0005-0000-0000-000072840000}"/>
    <cellStyle name="Normal 7 2 2 4 3 4 2 3" xfId="33893" xr:uid="{00000000-0005-0000-0000-000073840000}"/>
    <cellStyle name="Normal 7 2 2 4 3 4 3" xfId="33894" xr:uid="{00000000-0005-0000-0000-000074840000}"/>
    <cellStyle name="Normal 7 2 2 4 3 4 4" xfId="33895" xr:uid="{00000000-0005-0000-0000-000075840000}"/>
    <cellStyle name="Normal 7 2 2 4 3 5" xfId="33896" xr:uid="{00000000-0005-0000-0000-000076840000}"/>
    <cellStyle name="Normal 7 2 2 4 3 5 2" xfId="33897" xr:uid="{00000000-0005-0000-0000-000077840000}"/>
    <cellStyle name="Normal 7 2 2 4 3 5 3" xfId="33898" xr:uid="{00000000-0005-0000-0000-000078840000}"/>
    <cellStyle name="Normal 7 2 2 4 3 6" xfId="33899" xr:uid="{00000000-0005-0000-0000-000079840000}"/>
    <cellStyle name="Normal 7 2 2 4 3 6 2" xfId="33900" xr:uid="{00000000-0005-0000-0000-00007A840000}"/>
    <cellStyle name="Normal 7 2 2 4 3 6 3" xfId="33901" xr:uid="{00000000-0005-0000-0000-00007B840000}"/>
    <cellStyle name="Normal 7 2 2 4 3 7" xfId="33902" xr:uid="{00000000-0005-0000-0000-00007C840000}"/>
    <cellStyle name="Normal 7 2 2 4 3 8" xfId="33903" xr:uid="{00000000-0005-0000-0000-00007D840000}"/>
    <cellStyle name="Normal 7 2 2 4 3 9" xfId="33904" xr:uid="{00000000-0005-0000-0000-00007E840000}"/>
    <cellStyle name="Normal 7 2 2 4 4" xfId="33905" xr:uid="{00000000-0005-0000-0000-00007F840000}"/>
    <cellStyle name="Normal 7 2 2 4 4 2" xfId="33906" xr:uid="{00000000-0005-0000-0000-000080840000}"/>
    <cellStyle name="Normal 7 2 2 4 4 2 2" xfId="33907" xr:uid="{00000000-0005-0000-0000-000081840000}"/>
    <cellStyle name="Normal 7 2 2 4 4 2 3" xfId="33908" xr:uid="{00000000-0005-0000-0000-000082840000}"/>
    <cellStyle name="Normal 7 2 2 4 4 3" xfId="33909" xr:uid="{00000000-0005-0000-0000-000083840000}"/>
    <cellStyle name="Normal 7 2 2 4 4 4" xfId="33910" xr:uid="{00000000-0005-0000-0000-000084840000}"/>
    <cellStyle name="Normal 7 2 2 4 5" xfId="33911" xr:uid="{00000000-0005-0000-0000-000085840000}"/>
    <cellStyle name="Normal 7 2 2 4 5 2" xfId="33912" xr:uid="{00000000-0005-0000-0000-000086840000}"/>
    <cellStyle name="Normal 7 2 2 4 5 2 2" xfId="33913" xr:uid="{00000000-0005-0000-0000-000087840000}"/>
    <cellStyle name="Normal 7 2 2 4 5 2 3" xfId="33914" xr:uid="{00000000-0005-0000-0000-000088840000}"/>
    <cellStyle name="Normal 7 2 2 4 5 3" xfId="33915" xr:uid="{00000000-0005-0000-0000-000089840000}"/>
    <cellStyle name="Normal 7 2 2 4 5 4" xfId="33916" xr:uid="{00000000-0005-0000-0000-00008A840000}"/>
    <cellStyle name="Normal 7 2 2 4 6" xfId="33917" xr:uid="{00000000-0005-0000-0000-00008B840000}"/>
    <cellStyle name="Normal 7 2 2 4 6 2" xfId="33918" xr:uid="{00000000-0005-0000-0000-00008C840000}"/>
    <cellStyle name="Normal 7 2 2 4 6 2 2" xfId="33919" xr:uid="{00000000-0005-0000-0000-00008D840000}"/>
    <cellStyle name="Normal 7 2 2 4 6 2 3" xfId="33920" xr:uid="{00000000-0005-0000-0000-00008E840000}"/>
    <cellStyle name="Normal 7 2 2 4 6 3" xfId="33921" xr:uid="{00000000-0005-0000-0000-00008F840000}"/>
    <cellStyle name="Normal 7 2 2 4 6 4" xfId="33922" xr:uid="{00000000-0005-0000-0000-000090840000}"/>
    <cellStyle name="Normal 7 2 2 4 7" xfId="33923" xr:uid="{00000000-0005-0000-0000-000091840000}"/>
    <cellStyle name="Normal 7 2 2 4 7 2" xfId="33924" xr:uid="{00000000-0005-0000-0000-000092840000}"/>
    <cellStyle name="Normal 7 2 2 4 7 3" xfId="33925" xr:uid="{00000000-0005-0000-0000-000093840000}"/>
    <cellStyle name="Normal 7 2 2 4 8" xfId="33926" xr:uid="{00000000-0005-0000-0000-000094840000}"/>
    <cellStyle name="Normal 7 2 2 4 8 2" xfId="33927" xr:uid="{00000000-0005-0000-0000-000095840000}"/>
    <cellStyle name="Normal 7 2 2 4 8 3" xfId="33928" xr:uid="{00000000-0005-0000-0000-000096840000}"/>
    <cellStyle name="Normal 7 2 2 4 9" xfId="33929" xr:uid="{00000000-0005-0000-0000-000097840000}"/>
    <cellStyle name="Normal 7 2 2 5" xfId="33930" xr:uid="{00000000-0005-0000-0000-000098840000}"/>
    <cellStyle name="Normal 7 2 2 5 10" xfId="33931" xr:uid="{00000000-0005-0000-0000-000099840000}"/>
    <cellStyle name="Normal 7 2 2 5 2" xfId="33932" xr:uid="{00000000-0005-0000-0000-00009A840000}"/>
    <cellStyle name="Normal 7 2 2 5 2 2" xfId="33933" xr:uid="{00000000-0005-0000-0000-00009B840000}"/>
    <cellStyle name="Normal 7 2 2 5 2 2 2" xfId="33934" xr:uid="{00000000-0005-0000-0000-00009C840000}"/>
    <cellStyle name="Normal 7 2 2 5 2 2 3" xfId="33935" xr:uid="{00000000-0005-0000-0000-00009D840000}"/>
    <cellStyle name="Normal 7 2 2 5 2 3" xfId="33936" xr:uid="{00000000-0005-0000-0000-00009E840000}"/>
    <cellStyle name="Normal 7 2 2 5 2 4" xfId="33937" xr:uid="{00000000-0005-0000-0000-00009F840000}"/>
    <cellStyle name="Normal 7 2 2 5 3" xfId="33938" xr:uid="{00000000-0005-0000-0000-0000A0840000}"/>
    <cellStyle name="Normal 7 2 2 5 3 2" xfId="33939" xr:uid="{00000000-0005-0000-0000-0000A1840000}"/>
    <cellStyle name="Normal 7 2 2 5 3 2 2" xfId="33940" xr:uid="{00000000-0005-0000-0000-0000A2840000}"/>
    <cellStyle name="Normal 7 2 2 5 3 2 3" xfId="33941" xr:uid="{00000000-0005-0000-0000-0000A3840000}"/>
    <cellStyle name="Normal 7 2 2 5 3 3" xfId="33942" xr:uid="{00000000-0005-0000-0000-0000A4840000}"/>
    <cellStyle name="Normal 7 2 2 5 3 4" xfId="33943" xr:uid="{00000000-0005-0000-0000-0000A5840000}"/>
    <cellStyle name="Normal 7 2 2 5 4" xfId="33944" xr:uid="{00000000-0005-0000-0000-0000A6840000}"/>
    <cellStyle name="Normal 7 2 2 5 4 2" xfId="33945" xr:uid="{00000000-0005-0000-0000-0000A7840000}"/>
    <cellStyle name="Normal 7 2 2 5 4 2 2" xfId="33946" xr:uid="{00000000-0005-0000-0000-0000A8840000}"/>
    <cellStyle name="Normal 7 2 2 5 4 2 3" xfId="33947" xr:uid="{00000000-0005-0000-0000-0000A9840000}"/>
    <cellStyle name="Normal 7 2 2 5 4 3" xfId="33948" xr:uid="{00000000-0005-0000-0000-0000AA840000}"/>
    <cellStyle name="Normal 7 2 2 5 4 4" xfId="33949" xr:uid="{00000000-0005-0000-0000-0000AB840000}"/>
    <cellStyle name="Normal 7 2 2 5 5" xfId="33950" xr:uid="{00000000-0005-0000-0000-0000AC840000}"/>
    <cellStyle name="Normal 7 2 2 5 5 2" xfId="33951" xr:uid="{00000000-0005-0000-0000-0000AD840000}"/>
    <cellStyle name="Normal 7 2 2 5 5 2 2" xfId="33952" xr:uid="{00000000-0005-0000-0000-0000AE840000}"/>
    <cellStyle name="Normal 7 2 2 5 5 2 3" xfId="33953" xr:uid="{00000000-0005-0000-0000-0000AF840000}"/>
    <cellStyle name="Normal 7 2 2 5 5 3" xfId="33954" xr:uid="{00000000-0005-0000-0000-0000B0840000}"/>
    <cellStyle name="Normal 7 2 2 5 5 4" xfId="33955" xr:uid="{00000000-0005-0000-0000-0000B1840000}"/>
    <cellStyle name="Normal 7 2 2 5 6" xfId="33956" xr:uid="{00000000-0005-0000-0000-0000B2840000}"/>
    <cellStyle name="Normal 7 2 2 5 6 2" xfId="33957" xr:uid="{00000000-0005-0000-0000-0000B3840000}"/>
    <cellStyle name="Normal 7 2 2 5 6 3" xfId="33958" xr:uid="{00000000-0005-0000-0000-0000B4840000}"/>
    <cellStyle name="Normal 7 2 2 5 7" xfId="33959" xr:uid="{00000000-0005-0000-0000-0000B5840000}"/>
    <cellStyle name="Normal 7 2 2 5 7 2" xfId="33960" xr:uid="{00000000-0005-0000-0000-0000B6840000}"/>
    <cellStyle name="Normal 7 2 2 5 7 3" xfId="33961" xr:uid="{00000000-0005-0000-0000-0000B7840000}"/>
    <cellStyle name="Normal 7 2 2 5 8" xfId="33962" xr:uid="{00000000-0005-0000-0000-0000B8840000}"/>
    <cellStyle name="Normal 7 2 2 5 9" xfId="33963" xr:uid="{00000000-0005-0000-0000-0000B9840000}"/>
    <cellStyle name="Normal 7 2 2 6" xfId="33964" xr:uid="{00000000-0005-0000-0000-0000BA840000}"/>
    <cellStyle name="Normal 7 2 2 6 2" xfId="33965" xr:uid="{00000000-0005-0000-0000-0000BB840000}"/>
    <cellStyle name="Normal 7 2 2 6 2 2" xfId="33966" xr:uid="{00000000-0005-0000-0000-0000BC840000}"/>
    <cellStyle name="Normal 7 2 2 6 2 2 2" xfId="33967" xr:uid="{00000000-0005-0000-0000-0000BD840000}"/>
    <cellStyle name="Normal 7 2 2 6 2 2 3" xfId="33968" xr:uid="{00000000-0005-0000-0000-0000BE840000}"/>
    <cellStyle name="Normal 7 2 2 6 2 3" xfId="33969" xr:uid="{00000000-0005-0000-0000-0000BF840000}"/>
    <cellStyle name="Normal 7 2 2 6 2 4" xfId="33970" xr:uid="{00000000-0005-0000-0000-0000C0840000}"/>
    <cellStyle name="Normal 7 2 2 6 3" xfId="33971" xr:uid="{00000000-0005-0000-0000-0000C1840000}"/>
    <cellStyle name="Normal 7 2 2 6 3 2" xfId="33972" xr:uid="{00000000-0005-0000-0000-0000C2840000}"/>
    <cellStyle name="Normal 7 2 2 6 3 2 2" xfId="33973" xr:uid="{00000000-0005-0000-0000-0000C3840000}"/>
    <cellStyle name="Normal 7 2 2 6 3 2 3" xfId="33974" xr:uid="{00000000-0005-0000-0000-0000C4840000}"/>
    <cellStyle name="Normal 7 2 2 6 3 3" xfId="33975" xr:uid="{00000000-0005-0000-0000-0000C5840000}"/>
    <cellStyle name="Normal 7 2 2 6 3 4" xfId="33976" xr:uid="{00000000-0005-0000-0000-0000C6840000}"/>
    <cellStyle name="Normal 7 2 2 6 4" xfId="33977" xr:uid="{00000000-0005-0000-0000-0000C7840000}"/>
    <cellStyle name="Normal 7 2 2 6 4 2" xfId="33978" xr:uid="{00000000-0005-0000-0000-0000C8840000}"/>
    <cellStyle name="Normal 7 2 2 6 4 2 2" xfId="33979" xr:uid="{00000000-0005-0000-0000-0000C9840000}"/>
    <cellStyle name="Normal 7 2 2 6 4 2 3" xfId="33980" xr:uid="{00000000-0005-0000-0000-0000CA840000}"/>
    <cellStyle name="Normal 7 2 2 6 4 3" xfId="33981" xr:uid="{00000000-0005-0000-0000-0000CB840000}"/>
    <cellStyle name="Normal 7 2 2 6 4 4" xfId="33982" xr:uid="{00000000-0005-0000-0000-0000CC840000}"/>
    <cellStyle name="Normal 7 2 2 6 5" xfId="33983" xr:uid="{00000000-0005-0000-0000-0000CD840000}"/>
    <cellStyle name="Normal 7 2 2 6 5 2" xfId="33984" xr:uid="{00000000-0005-0000-0000-0000CE840000}"/>
    <cellStyle name="Normal 7 2 2 6 5 3" xfId="33985" xr:uid="{00000000-0005-0000-0000-0000CF840000}"/>
    <cellStyle name="Normal 7 2 2 6 6" xfId="33986" xr:uid="{00000000-0005-0000-0000-0000D0840000}"/>
    <cellStyle name="Normal 7 2 2 6 6 2" xfId="33987" xr:uid="{00000000-0005-0000-0000-0000D1840000}"/>
    <cellStyle name="Normal 7 2 2 6 6 3" xfId="33988" xr:uid="{00000000-0005-0000-0000-0000D2840000}"/>
    <cellStyle name="Normal 7 2 2 6 7" xfId="33989" xr:uid="{00000000-0005-0000-0000-0000D3840000}"/>
    <cellStyle name="Normal 7 2 2 6 8" xfId="33990" xr:uid="{00000000-0005-0000-0000-0000D4840000}"/>
    <cellStyle name="Normal 7 2 2 6 9" xfId="33991" xr:uid="{00000000-0005-0000-0000-0000D5840000}"/>
    <cellStyle name="Normal 7 2 2 7" xfId="33992" xr:uid="{00000000-0005-0000-0000-0000D6840000}"/>
    <cellStyle name="Normal 7 2 2 7 2" xfId="33993" xr:uid="{00000000-0005-0000-0000-0000D7840000}"/>
    <cellStyle name="Normal 7 2 2 7 2 2" xfId="33994" xr:uid="{00000000-0005-0000-0000-0000D8840000}"/>
    <cellStyle name="Normal 7 2 2 7 2 3" xfId="33995" xr:uid="{00000000-0005-0000-0000-0000D9840000}"/>
    <cellStyle name="Normal 7 2 2 7 3" xfId="33996" xr:uid="{00000000-0005-0000-0000-0000DA840000}"/>
    <cellStyle name="Normal 7 2 2 7 4" xfId="33997" xr:uid="{00000000-0005-0000-0000-0000DB840000}"/>
    <cellStyle name="Normal 7 2 2 8" xfId="33998" xr:uid="{00000000-0005-0000-0000-0000DC840000}"/>
    <cellStyle name="Normal 7 2 2 8 2" xfId="33999" xr:uid="{00000000-0005-0000-0000-0000DD840000}"/>
    <cellStyle name="Normal 7 2 2 8 2 2" xfId="34000" xr:uid="{00000000-0005-0000-0000-0000DE840000}"/>
    <cellStyle name="Normal 7 2 2 8 2 3" xfId="34001" xr:uid="{00000000-0005-0000-0000-0000DF840000}"/>
    <cellStyle name="Normal 7 2 2 8 3" xfId="34002" xr:uid="{00000000-0005-0000-0000-0000E0840000}"/>
    <cellStyle name="Normal 7 2 2 8 4" xfId="34003" xr:uid="{00000000-0005-0000-0000-0000E1840000}"/>
    <cellStyle name="Normal 7 2 2 9" xfId="34004" xr:uid="{00000000-0005-0000-0000-0000E2840000}"/>
    <cellStyle name="Normal 7 2 2 9 2" xfId="34005" xr:uid="{00000000-0005-0000-0000-0000E3840000}"/>
    <cellStyle name="Normal 7 2 2 9 2 2" xfId="34006" xr:uid="{00000000-0005-0000-0000-0000E4840000}"/>
    <cellStyle name="Normal 7 2 2 9 2 3" xfId="34007" xr:uid="{00000000-0005-0000-0000-0000E5840000}"/>
    <cellStyle name="Normal 7 2 2 9 3" xfId="34008" xr:uid="{00000000-0005-0000-0000-0000E6840000}"/>
    <cellStyle name="Normal 7 2 2 9 4" xfId="34009" xr:uid="{00000000-0005-0000-0000-0000E7840000}"/>
    <cellStyle name="Normal 7 2 3" xfId="34010" xr:uid="{00000000-0005-0000-0000-0000E8840000}"/>
    <cellStyle name="Normal 7 2 3 10" xfId="34011" xr:uid="{00000000-0005-0000-0000-0000E9840000}"/>
    <cellStyle name="Normal 7 2 3 10 2" xfId="34012" xr:uid="{00000000-0005-0000-0000-0000EA840000}"/>
    <cellStyle name="Normal 7 2 3 10 3" xfId="34013" xr:uid="{00000000-0005-0000-0000-0000EB840000}"/>
    <cellStyle name="Normal 7 2 3 11" xfId="34014" xr:uid="{00000000-0005-0000-0000-0000EC840000}"/>
    <cellStyle name="Normal 7 2 3 12" xfId="34015" xr:uid="{00000000-0005-0000-0000-0000ED840000}"/>
    <cellStyle name="Normal 7 2 3 13" xfId="34016" xr:uid="{00000000-0005-0000-0000-0000EE840000}"/>
    <cellStyle name="Normal 7 2 3 2" xfId="34017" xr:uid="{00000000-0005-0000-0000-0000EF840000}"/>
    <cellStyle name="Normal 7 2 3 2 10" xfId="34018" xr:uid="{00000000-0005-0000-0000-0000F0840000}"/>
    <cellStyle name="Normal 7 2 3 2 11" xfId="34019" xr:uid="{00000000-0005-0000-0000-0000F1840000}"/>
    <cellStyle name="Normal 7 2 3 2 2" xfId="34020" xr:uid="{00000000-0005-0000-0000-0000F2840000}"/>
    <cellStyle name="Normal 7 2 3 2 2 10" xfId="34021" xr:uid="{00000000-0005-0000-0000-0000F3840000}"/>
    <cellStyle name="Normal 7 2 3 2 2 2" xfId="34022" xr:uid="{00000000-0005-0000-0000-0000F4840000}"/>
    <cellStyle name="Normal 7 2 3 2 2 2 2" xfId="34023" xr:uid="{00000000-0005-0000-0000-0000F5840000}"/>
    <cellStyle name="Normal 7 2 3 2 2 2 2 2" xfId="34024" xr:uid="{00000000-0005-0000-0000-0000F6840000}"/>
    <cellStyle name="Normal 7 2 3 2 2 2 2 3" xfId="34025" xr:uid="{00000000-0005-0000-0000-0000F7840000}"/>
    <cellStyle name="Normal 7 2 3 2 2 2 3" xfId="34026" xr:uid="{00000000-0005-0000-0000-0000F8840000}"/>
    <cellStyle name="Normal 7 2 3 2 2 2 4" xfId="34027" xr:uid="{00000000-0005-0000-0000-0000F9840000}"/>
    <cellStyle name="Normal 7 2 3 2 2 3" xfId="34028" xr:uid="{00000000-0005-0000-0000-0000FA840000}"/>
    <cellStyle name="Normal 7 2 3 2 2 3 2" xfId="34029" xr:uid="{00000000-0005-0000-0000-0000FB840000}"/>
    <cellStyle name="Normal 7 2 3 2 2 3 2 2" xfId="34030" xr:uid="{00000000-0005-0000-0000-0000FC840000}"/>
    <cellStyle name="Normal 7 2 3 2 2 3 2 3" xfId="34031" xr:uid="{00000000-0005-0000-0000-0000FD840000}"/>
    <cellStyle name="Normal 7 2 3 2 2 3 3" xfId="34032" xr:uid="{00000000-0005-0000-0000-0000FE840000}"/>
    <cellStyle name="Normal 7 2 3 2 2 3 4" xfId="34033" xr:uid="{00000000-0005-0000-0000-0000FF840000}"/>
    <cellStyle name="Normal 7 2 3 2 2 4" xfId="34034" xr:uid="{00000000-0005-0000-0000-000000850000}"/>
    <cellStyle name="Normal 7 2 3 2 2 4 2" xfId="34035" xr:uid="{00000000-0005-0000-0000-000001850000}"/>
    <cellStyle name="Normal 7 2 3 2 2 4 2 2" xfId="34036" xr:uid="{00000000-0005-0000-0000-000002850000}"/>
    <cellStyle name="Normal 7 2 3 2 2 4 2 3" xfId="34037" xr:uid="{00000000-0005-0000-0000-000003850000}"/>
    <cellStyle name="Normal 7 2 3 2 2 4 3" xfId="34038" xr:uid="{00000000-0005-0000-0000-000004850000}"/>
    <cellStyle name="Normal 7 2 3 2 2 4 4" xfId="34039" xr:uid="{00000000-0005-0000-0000-000005850000}"/>
    <cellStyle name="Normal 7 2 3 2 2 5" xfId="34040" xr:uid="{00000000-0005-0000-0000-000006850000}"/>
    <cellStyle name="Normal 7 2 3 2 2 5 2" xfId="34041" xr:uid="{00000000-0005-0000-0000-000007850000}"/>
    <cellStyle name="Normal 7 2 3 2 2 5 2 2" xfId="34042" xr:uid="{00000000-0005-0000-0000-000008850000}"/>
    <cellStyle name="Normal 7 2 3 2 2 5 2 3" xfId="34043" xr:uid="{00000000-0005-0000-0000-000009850000}"/>
    <cellStyle name="Normal 7 2 3 2 2 5 3" xfId="34044" xr:uid="{00000000-0005-0000-0000-00000A850000}"/>
    <cellStyle name="Normal 7 2 3 2 2 5 4" xfId="34045" xr:uid="{00000000-0005-0000-0000-00000B850000}"/>
    <cellStyle name="Normal 7 2 3 2 2 6" xfId="34046" xr:uid="{00000000-0005-0000-0000-00000C850000}"/>
    <cellStyle name="Normal 7 2 3 2 2 6 2" xfId="34047" xr:uid="{00000000-0005-0000-0000-00000D850000}"/>
    <cellStyle name="Normal 7 2 3 2 2 6 3" xfId="34048" xr:uid="{00000000-0005-0000-0000-00000E850000}"/>
    <cellStyle name="Normal 7 2 3 2 2 7" xfId="34049" xr:uid="{00000000-0005-0000-0000-00000F850000}"/>
    <cellStyle name="Normal 7 2 3 2 2 7 2" xfId="34050" xr:uid="{00000000-0005-0000-0000-000010850000}"/>
    <cellStyle name="Normal 7 2 3 2 2 7 3" xfId="34051" xr:uid="{00000000-0005-0000-0000-000011850000}"/>
    <cellStyle name="Normal 7 2 3 2 2 8" xfId="34052" xr:uid="{00000000-0005-0000-0000-000012850000}"/>
    <cellStyle name="Normal 7 2 3 2 2 9" xfId="34053" xr:uid="{00000000-0005-0000-0000-000013850000}"/>
    <cellStyle name="Normal 7 2 3 2 3" xfId="34054" xr:uid="{00000000-0005-0000-0000-000014850000}"/>
    <cellStyle name="Normal 7 2 3 2 3 2" xfId="34055" xr:uid="{00000000-0005-0000-0000-000015850000}"/>
    <cellStyle name="Normal 7 2 3 2 3 2 2" xfId="34056" xr:uid="{00000000-0005-0000-0000-000016850000}"/>
    <cellStyle name="Normal 7 2 3 2 3 2 2 2" xfId="34057" xr:uid="{00000000-0005-0000-0000-000017850000}"/>
    <cellStyle name="Normal 7 2 3 2 3 2 2 3" xfId="34058" xr:uid="{00000000-0005-0000-0000-000018850000}"/>
    <cellStyle name="Normal 7 2 3 2 3 2 3" xfId="34059" xr:uid="{00000000-0005-0000-0000-000019850000}"/>
    <cellStyle name="Normal 7 2 3 2 3 2 4" xfId="34060" xr:uid="{00000000-0005-0000-0000-00001A850000}"/>
    <cellStyle name="Normal 7 2 3 2 3 3" xfId="34061" xr:uid="{00000000-0005-0000-0000-00001B850000}"/>
    <cellStyle name="Normal 7 2 3 2 3 3 2" xfId="34062" xr:uid="{00000000-0005-0000-0000-00001C850000}"/>
    <cellStyle name="Normal 7 2 3 2 3 3 2 2" xfId="34063" xr:uid="{00000000-0005-0000-0000-00001D850000}"/>
    <cellStyle name="Normal 7 2 3 2 3 3 2 3" xfId="34064" xr:uid="{00000000-0005-0000-0000-00001E850000}"/>
    <cellStyle name="Normal 7 2 3 2 3 3 3" xfId="34065" xr:uid="{00000000-0005-0000-0000-00001F850000}"/>
    <cellStyle name="Normal 7 2 3 2 3 3 4" xfId="34066" xr:uid="{00000000-0005-0000-0000-000020850000}"/>
    <cellStyle name="Normal 7 2 3 2 3 4" xfId="34067" xr:uid="{00000000-0005-0000-0000-000021850000}"/>
    <cellStyle name="Normal 7 2 3 2 3 4 2" xfId="34068" xr:uid="{00000000-0005-0000-0000-000022850000}"/>
    <cellStyle name="Normal 7 2 3 2 3 4 2 2" xfId="34069" xr:uid="{00000000-0005-0000-0000-000023850000}"/>
    <cellStyle name="Normal 7 2 3 2 3 4 2 3" xfId="34070" xr:uid="{00000000-0005-0000-0000-000024850000}"/>
    <cellStyle name="Normal 7 2 3 2 3 4 3" xfId="34071" xr:uid="{00000000-0005-0000-0000-000025850000}"/>
    <cellStyle name="Normal 7 2 3 2 3 4 4" xfId="34072" xr:uid="{00000000-0005-0000-0000-000026850000}"/>
    <cellStyle name="Normal 7 2 3 2 3 5" xfId="34073" xr:uid="{00000000-0005-0000-0000-000027850000}"/>
    <cellStyle name="Normal 7 2 3 2 3 5 2" xfId="34074" xr:uid="{00000000-0005-0000-0000-000028850000}"/>
    <cellStyle name="Normal 7 2 3 2 3 5 3" xfId="34075" xr:uid="{00000000-0005-0000-0000-000029850000}"/>
    <cellStyle name="Normal 7 2 3 2 3 6" xfId="34076" xr:uid="{00000000-0005-0000-0000-00002A850000}"/>
    <cellStyle name="Normal 7 2 3 2 3 6 2" xfId="34077" xr:uid="{00000000-0005-0000-0000-00002B850000}"/>
    <cellStyle name="Normal 7 2 3 2 3 6 3" xfId="34078" xr:uid="{00000000-0005-0000-0000-00002C850000}"/>
    <cellStyle name="Normal 7 2 3 2 3 7" xfId="34079" xr:uid="{00000000-0005-0000-0000-00002D850000}"/>
    <cellStyle name="Normal 7 2 3 2 3 8" xfId="34080" xr:uid="{00000000-0005-0000-0000-00002E850000}"/>
    <cellStyle name="Normal 7 2 3 2 3 9" xfId="34081" xr:uid="{00000000-0005-0000-0000-00002F850000}"/>
    <cellStyle name="Normal 7 2 3 2 4" xfId="34082" xr:uid="{00000000-0005-0000-0000-000030850000}"/>
    <cellStyle name="Normal 7 2 3 2 4 2" xfId="34083" xr:uid="{00000000-0005-0000-0000-000031850000}"/>
    <cellStyle name="Normal 7 2 3 2 4 2 2" xfId="34084" xr:uid="{00000000-0005-0000-0000-000032850000}"/>
    <cellStyle name="Normal 7 2 3 2 4 2 3" xfId="34085" xr:uid="{00000000-0005-0000-0000-000033850000}"/>
    <cellStyle name="Normal 7 2 3 2 4 3" xfId="34086" xr:uid="{00000000-0005-0000-0000-000034850000}"/>
    <cellStyle name="Normal 7 2 3 2 4 4" xfId="34087" xr:uid="{00000000-0005-0000-0000-000035850000}"/>
    <cellStyle name="Normal 7 2 3 2 5" xfId="34088" xr:uid="{00000000-0005-0000-0000-000036850000}"/>
    <cellStyle name="Normal 7 2 3 2 5 2" xfId="34089" xr:uid="{00000000-0005-0000-0000-000037850000}"/>
    <cellStyle name="Normal 7 2 3 2 5 2 2" xfId="34090" xr:uid="{00000000-0005-0000-0000-000038850000}"/>
    <cellStyle name="Normal 7 2 3 2 5 2 3" xfId="34091" xr:uid="{00000000-0005-0000-0000-000039850000}"/>
    <cellStyle name="Normal 7 2 3 2 5 3" xfId="34092" xr:uid="{00000000-0005-0000-0000-00003A850000}"/>
    <cellStyle name="Normal 7 2 3 2 5 4" xfId="34093" xr:uid="{00000000-0005-0000-0000-00003B850000}"/>
    <cellStyle name="Normal 7 2 3 2 6" xfId="34094" xr:uid="{00000000-0005-0000-0000-00003C850000}"/>
    <cellStyle name="Normal 7 2 3 2 6 2" xfId="34095" xr:uid="{00000000-0005-0000-0000-00003D850000}"/>
    <cellStyle name="Normal 7 2 3 2 6 2 2" xfId="34096" xr:uid="{00000000-0005-0000-0000-00003E850000}"/>
    <cellStyle name="Normal 7 2 3 2 6 2 3" xfId="34097" xr:uid="{00000000-0005-0000-0000-00003F850000}"/>
    <cellStyle name="Normal 7 2 3 2 6 3" xfId="34098" xr:uid="{00000000-0005-0000-0000-000040850000}"/>
    <cellStyle name="Normal 7 2 3 2 6 4" xfId="34099" xr:uid="{00000000-0005-0000-0000-000041850000}"/>
    <cellStyle name="Normal 7 2 3 2 7" xfId="34100" xr:uid="{00000000-0005-0000-0000-000042850000}"/>
    <cellStyle name="Normal 7 2 3 2 7 2" xfId="34101" xr:uid="{00000000-0005-0000-0000-000043850000}"/>
    <cellStyle name="Normal 7 2 3 2 7 3" xfId="34102" xr:uid="{00000000-0005-0000-0000-000044850000}"/>
    <cellStyle name="Normal 7 2 3 2 8" xfId="34103" xr:uid="{00000000-0005-0000-0000-000045850000}"/>
    <cellStyle name="Normal 7 2 3 2 8 2" xfId="34104" xr:uid="{00000000-0005-0000-0000-000046850000}"/>
    <cellStyle name="Normal 7 2 3 2 8 3" xfId="34105" xr:uid="{00000000-0005-0000-0000-000047850000}"/>
    <cellStyle name="Normal 7 2 3 2 9" xfId="34106" xr:uid="{00000000-0005-0000-0000-000048850000}"/>
    <cellStyle name="Normal 7 2 3 3" xfId="34107" xr:uid="{00000000-0005-0000-0000-000049850000}"/>
    <cellStyle name="Normal 7 2 3 3 10" xfId="34108" xr:uid="{00000000-0005-0000-0000-00004A850000}"/>
    <cellStyle name="Normal 7 2 3 3 11" xfId="34109" xr:uid="{00000000-0005-0000-0000-00004B850000}"/>
    <cellStyle name="Normal 7 2 3 3 2" xfId="34110" xr:uid="{00000000-0005-0000-0000-00004C850000}"/>
    <cellStyle name="Normal 7 2 3 3 2 10" xfId="34111" xr:uid="{00000000-0005-0000-0000-00004D850000}"/>
    <cellStyle name="Normal 7 2 3 3 2 2" xfId="34112" xr:uid="{00000000-0005-0000-0000-00004E850000}"/>
    <cellStyle name="Normal 7 2 3 3 2 2 2" xfId="34113" xr:uid="{00000000-0005-0000-0000-00004F850000}"/>
    <cellStyle name="Normal 7 2 3 3 2 2 2 2" xfId="34114" xr:uid="{00000000-0005-0000-0000-000050850000}"/>
    <cellStyle name="Normal 7 2 3 3 2 2 2 3" xfId="34115" xr:uid="{00000000-0005-0000-0000-000051850000}"/>
    <cellStyle name="Normal 7 2 3 3 2 2 3" xfId="34116" xr:uid="{00000000-0005-0000-0000-000052850000}"/>
    <cellStyle name="Normal 7 2 3 3 2 2 4" xfId="34117" xr:uid="{00000000-0005-0000-0000-000053850000}"/>
    <cellStyle name="Normal 7 2 3 3 2 3" xfId="34118" xr:uid="{00000000-0005-0000-0000-000054850000}"/>
    <cellStyle name="Normal 7 2 3 3 2 3 2" xfId="34119" xr:uid="{00000000-0005-0000-0000-000055850000}"/>
    <cellStyle name="Normal 7 2 3 3 2 3 2 2" xfId="34120" xr:uid="{00000000-0005-0000-0000-000056850000}"/>
    <cellStyle name="Normal 7 2 3 3 2 3 2 3" xfId="34121" xr:uid="{00000000-0005-0000-0000-000057850000}"/>
    <cellStyle name="Normal 7 2 3 3 2 3 3" xfId="34122" xr:uid="{00000000-0005-0000-0000-000058850000}"/>
    <cellStyle name="Normal 7 2 3 3 2 3 4" xfId="34123" xr:uid="{00000000-0005-0000-0000-000059850000}"/>
    <cellStyle name="Normal 7 2 3 3 2 4" xfId="34124" xr:uid="{00000000-0005-0000-0000-00005A850000}"/>
    <cellStyle name="Normal 7 2 3 3 2 4 2" xfId="34125" xr:uid="{00000000-0005-0000-0000-00005B850000}"/>
    <cellStyle name="Normal 7 2 3 3 2 4 2 2" xfId="34126" xr:uid="{00000000-0005-0000-0000-00005C850000}"/>
    <cellStyle name="Normal 7 2 3 3 2 4 2 3" xfId="34127" xr:uid="{00000000-0005-0000-0000-00005D850000}"/>
    <cellStyle name="Normal 7 2 3 3 2 4 3" xfId="34128" xr:uid="{00000000-0005-0000-0000-00005E850000}"/>
    <cellStyle name="Normal 7 2 3 3 2 4 4" xfId="34129" xr:uid="{00000000-0005-0000-0000-00005F850000}"/>
    <cellStyle name="Normal 7 2 3 3 2 5" xfId="34130" xr:uid="{00000000-0005-0000-0000-000060850000}"/>
    <cellStyle name="Normal 7 2 3 3 2 5 2" xfId="34131" xr:uid="{00000000-0005-0000-0000-000061850000}"/>
    <cellStyle name="Normal 7 2 3 3 2 5 2 2" xfId="34132" xr:uid="{00000000-0005-0000-0000-000062850000}"/>
    <cellStyle name="Normal 7 2 3 3 2 5 2 3" xfId="34133" xr:uid="{00000000-0005-0000-0000-000063850000}"/>
    <cellStyle name="Normal 7 2 3 3 2 5 3" xfId="34134" xr:uid="{00000000-0005-0000-0000-000064850000}"/>
    <cellStyle name="Normal 7 2 3 3 2 5 4" xfId="34135" xr:uid="{00000000-0005-0000-0000-000065850000}"/>
    <cellStyle name="Normal 7 2 3 3 2 6" xfId="34136" xr:uid="{00000000-0005-0000-0000-000066850000}"/>
    <cellStyle name="Normal 7 2 3 3 2 6 2" xfId="34137" xr:uid="{00000000-0005-0000-0000-000067850000}"/>
    <cellStyle name="Normal 7 2 3 3 2 6 3" xfId="34138" xr:uid="{00000000-0005-0000-0000-000068850000}"/>
    <cellStyle name="Normal 7 2 3 3 2 7" xfId="34139" xr:uid="{00000000-0005-0000-0000-000069850000}"/>
    <cellStyle name="Normal 7 2 3 3 2 7 2" xfId="34140" xr:uid="{00000000-0005-0000-0000-00006A850000}"/>
    <cellStyle name="Normal 7 2 3 3 2 7 3" xfId="34141" xr:uid="{00000000-0005-0000-0000-00006B850000}"/>
    <cellStyle name="Normal 7 2 3 3 2 8" xfId="34142" xr:uid="{00000000-0005-0000-0000-00006C850000}"/>
    <cellStyle name="Normal 7 2 3 3 2 9" xfId="34143" xr:uid="{00000000-0005-0000-0000-00006D850000}"/>
    <cellStyle name="Normal 7 2 3 3 3" xfId="34144" xr:uid="{00000000-0005-0000-0000-00006E850000}"/>
    <cellStyle name="Normal 7 2 3 3 3 2" xfId="34145" xr:uid="{00000000-0005-0000-0000-00006F850000}"/>
    <cellStyle name="Normal 7 2 3 3 3 2 2" xfId="34146" xr:uid="{00000000-0005-0000-0000-000070850000}"/>
    <cellStyle name="Normal 7 2 3 3 3 2 2 2" xfId="34147" xr:uid="{00000000-0005-0000-0000-000071850000}"/>
    <cellStyle name="Normal 7 2 3 3 3 2 2 3" xfId="34148" xr:uid="{00000000-0005-0000-0000-000072850000}"/>
    <cellStyle name="Normal 7 2 3 3 3 2 3" xfId="34149" xr:uid="{00000000-0005-0000-0000-000073850000}"/>
    <cellStyle name="Normal 7 2 3 3 3 2 4" xfId="34150" xr:uid="{00000000-0005-0000-0000-000074850000}"/>
    <cellStyle name="Normal 7 2 3 3 3 3" xfId="34151" xr:uid="{00000000-0005-0000-0000-000075850000}"/>
    <cellStyle name="Normal 7 2 3 3 3 3 2" xfId="34152" xr:uid="{00000000-0005-0000-0000-000076850000}"/>
    <cellStyle name="Normal 7 2 3 3 3 3 2 2" xfId="34153" xr:uid="{00000000-0005-0000-0000-000077850000}"/>
    <cellStyle name="Normal 7 2 3 3 3 3 2 3" xfId="34154" xr:uid="{00000000-0005-0000-0000-000078850000}"/>
    <cellStyle name="Normal 7 2 3 3 3 3 3" xfId="34155" xr:uid="{00000000-0005-0000-0000-000079850000}"/>
    <cellStyle name="Normal 7 2 3 3 3 3 4" xfId="34156" xr:uid="{00000000-0005-0000-0000-00007A850000}"/>
    <cellStyle name="Normal 7 2 3 3 3 4" xfId="34157" xr:uid="{00000000-0005-0000-0000-00007B850000}"/>
    <cellStyle name="Normal 7 2 3 3 3 4 2" xfId="34158" xr:uid="{00000000-0005-0000-0000-00007C850000}"/>
    <cellStyle name="Normal 7 2 3 3 3 4 2 2" xfId="34159" xr:uid="{00000000-0005-0000-0000-00007D850000}"/>
    <cellStyle name="Normal 7 2 3 3 3 4 2 3" xfId="34160" xr:uid="{00000000-0005-0000-0000-00007E850000}"/>
    <cellStyle name="Normal 7 2 3 3 3 4 3" xfId="34161" xr:uid="{00000000-0005-0000-0000-00007F850000}"/>
    <cellStyle name="Normal 7 2 3 3 3 4 4" xfId="34162" xr:uid="{00000000-0005-0000-0000-000080850000}"/>
    <cellStyle name="Normal 7 2 3 3 3 5" xfId="34163" xr:uid="{00000000-0005-0000-0000-000081850000}"/>
    <cellStyle name="Normal 7 2 3 3 3 5 2" xfId="34164" xr:uid="{00000000-0005-0000-0000-000082850000}"/>
    <cellStyle name="Normal 7 2 3 3 3 5 3" xfId="34165" xr:uid="{00000000-0005-0000-0000-000083850000}"/>
    <cellStyle name="Normal 7 2 3 3 3 6" xfId="34166" xr:uid="{00000000-0005-0000-0000-000084850000}"/>
    <cellStyle name="Normal 7 2 3 3 3 6 2" xfId="34167" xr:uid="{00000000-0005-0000-0000-000085850000}"/>
    <cellStyle name="Normal 7 2 3 3 3 6 3" xfId="34168" xr:uid="{00000000-0005-0000-0000-000086850000}"/>
    <cellStyle name="Normal 7 2 3 3 3 7" xfId="34169" xr:uid="{00000000-0005-0000-0000-000087850000}"/>
    <cellStyle name="Normal 7 2 3 3 3 8" xfId="34170" xr:uid="{00000000-0005-0000-0000-000088850000}"/>
    <cellStyle name="Normal 7 2 3 3 3 9" xfId="34171" xr:uid="{00000000-0005-0000-0000-000089850000}"/>
    <cellStyle name="Normal 7 2 3 3 4" xfId="34172" xr:uid="{00000000-0005-0000-0000-00008A850000}"/>
    <cellStyle name="Normal 7 2 3 3 4 2" xfId="34173" xr:uid="{00000000-0005-0000-0000-00008B850000}"/>
    <cellStyle name="Normal 7 2 3 3 4 2 2" xfId="34174" xr:uid="{00000000-0005-0000-0000-00008C850000}"/>
    <cellStyle name="Normal 7 2 3 3 4 2 3" xfId="34175" xr:uid="{00000000-0005-0000-0000-00008D850000}"/>
    <cellStyle name="Normal 7 2 3 3 4 3" xfId="34176" xr:uid="{00000000-0005-0000-0000-00008E850000}"/>
    <cellStyle name="Normal 7 2 3 3 4 4" xfId="34177" xr:uid="{00000000-0005-0000-0000-00008F850000}"/>
    <cellStyle name="Normal 7 2 3 3 5" xfId="34178" xr:uid="{00000000-0005-0000-0000-000090850000}"/>
    <cellStyle name="Normal 7 2 3 3 5 2" xfId="34179" xr:uid="{00000000-0005-0000-0000-000091850000}"/>
    <cellStyle name="Normal 7 2 3 3 5 2 2" xfId="34180" xr:uid="{00000000-0005-0000-0000-000092850000}"/>
    <cellStyle name="Normal 7 2 3 3 5 2 3" xfId="34181" xr:uid="{00000000-0005-0000-0000-000093850000}"/>
    <cellStyle name="Normal 7 2 3 3 5 3" xfId="34182" xr:uid="{00000000-0005-0000-0000-000094850000}"/>
    <cellStyle name="Normal 7 2 3 3 5 4" xfId="34183" xr:uid="{00000000-0005-0000-0000-000095850000}"/>
    <cellStyle name="Normal 7 2 3 3 6" xfId="34184" xr:uid="{00000000-0005-0000-0000-000096850000}"/>
    <cellStyle name="Normal 7 2 3 3 6 2" xfId="34185" xr:uid="{00000000-0005-0000-0000-000097850000}"/>
    <cellStyle name="Normal 7 2 3 3 6 2 2" xfId="34186" xr:uid="{00000000-0005-0000-0000-000098850000}"/>
    <cellStyle name="Normal 7 2 3 3 6 2 3" xfId="34187" xr:uid="{00000000-0005-0000-0000-000099850000}"/>
    <cellStyle name="Normal 7 2 3 3 6 3" xfId="34188" xr:uid="{00000000-0005-0000-0000-00009A850000}"/>
    <cellStyle name="Normal 7 2 3 3 6 4" xfId="34189" xr:uid="{00000000-0005-0000-0000-00009B850000}"/>
    <cellStyle name="Normal 7 2 3 3 7" xfId="34190" xr:uid="{00000000-0005-0000-0000-00009C850000}"/>
    <cellStyle name="Normal 7 2 3 3 7 2" xfId="34191" xr:uid="{00000000-0005-0000-0000-00009D850000}"/>
    <cellStyle name="Normal 7 2 3 3 7 3" xfId="34192" xr:uid="{00000000-0005-0000-0000-00009E850000}"/>
    <cellStyle name="Normal 7 2 3 3 8" xfId="34193" xr:uid="{00000000-0005-0000-0000-00009F850000}"/>
    <cellStyle name="Normal 7 2 3 3 8 2" xfId="34194" xr:uid="{00000000-0005-0000-0000-0000A0850000}"/>
    <cellStyle name="Normal 7 2 3 3 8 3" xfId="34195" xr:uid="{00000000-0005-0000-0000-0000A1850000}"/>
    <cellStyle name="Normal 7 2 3 3 9" xfId="34196" xr:uid="{00000000-0005-0000-0000-0000A2850000}"/>
    <cellStyle name="Normal 7 2 3 4" xfId="34197" xr:uid="{00000000-0005-0000-0000-0000A3850000}"/>
    <cellStyle name="Normal 7 2 3 4 10" xfId="34198" xr:uid="{00000000-0005-0000-0000-0000A4850000}"/>
    <cellStyle name="Normal 7 2 3 4 2" xfId="34199" xr:uid="{00000000-0005-0000-0000-0000A5850000}"/>
    <cellStyle name="Normal 7 2 3 4 2 2" xfId="34200" xr:uid="{00000000-0005-0000-0000-0000A6850000}"/>
    <cellStyle name="Normal 7 2 3 4 2 2 2" xfId="34201" xr:uid="{00000000-0005-0000-0000-0000A7850000}"/>
    <cellStyle name="Normal 7 2 3 4 2 2 3" xfId="34202" xr:uid="{00000000-0005-0000-0000-0000A8850000}"/>
    <cellStyle name="Normal 7 2 3 4 2 3" xfId="34203" xr:uid="{00000000-0005-0000-0000-0000A9850000}"/>
    <cellStyle name="Normal 7 2 3 4 2 4" xfId="34204" xr:uid="{00000000-0005-0000-0000-0000AA850000}"/>
    <cellStyle name="Normal 7 2 3 4 3" xfId="34205" xr:uid="{00000000-0005-0000-0000-0000AB850000}"/>
    <cellStyle name="Normal 7 2 3 4 3 2" xfId="34206" xr:uid="{00000000-0005-0000-0000-0000AC850000}"/>
    <cellStyle name="Normal 7 2 3 4 3 2 2" xfId="34207" xr:uid="{00000000-0005-0000-0000-0000AD850000}"/>
    <cellStyle name="Normal 7 2 3 4 3 2 3" xfId="34208" xr:uid="{00000000-0005-0000-0000-0000AE850000}"/>
    <cellStyle name="Normal 7 2 3 4 3 3" xfId="34209" xr:uid="{00000000-0005-0000-0000-0000AF850000}"/>
    <cellStyle name="Normal 7 2 3 4 3 4" xfId="34210" xr:uid="{00000000-0005-0000-0000-0000B0850000}"/>
    <cellStyle name="Normal 7 2 3 4 4" xfId="34211" xr:uid="{00000000-0005-0000-0000-0000B1850000}"/>
    <cellStyle name="Normal 7 2 3 4 4 2" xfId="34212" xr:uid="{00000000-0005-0000-0000-0000B2850000}"/>
    <cellStyle name="Normal 7 2 3 4 4 2 2" xfId="34213" xr:uid="{00000000-0005-0000-0000-0000B3850000}"/>
    <cellStyle name="Normal 7 2 3 4 4 2 3" xfId="34214" xr:uid="{00000000-0005-0000-0000-0000B4850000}"/>
    <cellStyle name="Normal 7 2 3 4 4 3" xfId="34215" xr:uid="{00000000-0005-0000-0000-0000B5850000}"/>
    <cellStyle name="Normal 7 2 3 4 4 4" xfId="34216" xr:uid="{00000000-0005-0000-0000-0000B6850000}"/>
    <cellStyle name="Normal 7 2 3 4 5" xfId="34217" xr:uid="{00000000-0005-0000-0000-0000B7850000}"/>
    <cellStyle name="Normal 7 2 3 4 5 2" xfId="34218" xr:uid="{00000000-0005-0000-0000-0000B8850000}"/>
    <cellStyle name="Normal 7 2 3 4 5 2 2" xfId="34219" xr:uid="{00000000-0005-0000-0000-0000B9850000}"/>
    <cellStyle name="Normal 7 2 3 4 5 2 3" xfId="34220" xr:uid="{00000000-0005-0000-0000-0000BA850000}"/>
    <cellStyle name="Normal 7 2 3 4 5 3" xfId="34221" xr:uid="{00000000-0005-0000-0000-0000BB850000}"/>
    <cellStyle name="Normal 7 2 3 4 5 4" xfId="34222" xr:uid="{00000000-0005-0000-0000-0000BC850000}"/>
    <cellStyle name="Normal 7 2 3 4 6" xfId="34223" xr:uid="{00000000-0005-0000-0000-0000BD850000}"/>
    <cellStyle name="Normal 7 2 3 4 6 2" xfId="34224" xr:uid="{00000000-0005-0000-0000-0000BE850000}"/>
    <cellStyle name="Normal 7 2 3 4 6 3" xfId="34225" xr:uid="{00000000-0005-0000-0000-0000BF850000}"/>
    <cellStyle name="Normal 7 2 3 4 7" xfId="34226" xr:uid="{00000000-0005-0000-0000-0000C0850000}"/>
    <cellStyle name="Normal 7 2 3 4 7 2" xfId="34227" xr:uid="{00000000-0005-0000-0000-0000C1850000}"/>
    <cellStyle name="Normal 7 2 3 4 7 3" xfId="34228" xr:uid="{00000000-0005-0000-0000-0000C2850000}"/>
    <cellStyle name="Normal 7 2 3 4 8" xfId="34229" xr:uid="{00000000-0005-0000-0000-0000C3850000}"/>
    <cellStyle name="Normal 7 2 3 4 9" xfId="34230" xr:uid="{00000000-0005-0000-0000-0000C4850000}"/>
    <cellStyle name="Normal 7 2 3 5" xfId="34231" xr:uid="{00000000-0005-0000-0000-0000C5850000}"/>
    <cellStyle name="Normal 7 2 3 5 2" xfId="34232" xr:uid="{00000000-0005-0000-0000-0000C6850000}"/>
    <cellStyle name="Normal 7 2 3 5 2 2" xfId="34233" xr:uid="{00000000-0005-0000-0000-0000C7850000}"/>
    <cellStyle name="Normal 7 2 3 5 2 2 2" xfId="34234" xr:uid="{00000000-0005-0000-0000-0000C8850000}"/>
    <cellStyle name="Normal 7 2 3 5 2 2 3" xfId="34235" xr:uid="{00000000-0005-0000-0000-0000C9850000}"/>
    <cellStyle name="Normal 7 2 3 5 2 3" xfId="34236" xr:uid="{00000000-0005-0000-0000-0000CA850000}"/>
    <cellStyle name="Normal 7 2 3 5 2 4" xfId="34237" xr:uid="{00000000-0005-0000-0000-0000CB850000}"/>
    <cellStyle name="Normal 7 2 3 5 3" xfId="34238" xr:uid="{00000000-0005-0000-0000-0000CC850000}"/>
    <cellStyle name="Normal 7 2 3 5 3 2" xfId="34239" xr:uid="{00000000-0005-0000-0000-0000CD850000}"/>
    <cellStyle name="Normal 7 2 3 5 3 2 2" xfId="34240" xr:uid="{00000000-0005-0000-0000-0000CE850000}"/>
    <cellStyle name="Normal 7 2 3 5 3 2 3" xfId="34241" xr:uid="{00000000-0005-0000-0000-0000CF850000}"/>
    <cellStyle name="Normal 7 2 3 5 3 3" xfId="34242" xr:uid="{00000000-0005-0000-0000-0000D0850000}"/>
    <cellStyle name="Normal 7 2 3 5 3 4" xfId="34243" xr:uid="{00000000-0005-0000-0000-0000D1850000}"/>
    <cellStyle name="Normal 7 2 3 5 4" xfId="34244" xr:uid="{00000000-0005-0000-0000-0000D2850000}"/>
    <cellStyle name="Normal 7 2 3 5 4 2" xfId="34245" xr:uid="{00000000-0005-0000-0000-0000D3850000}"/>
    <cellStyle name="Normal 7 2 3 5 4 2 2" xfId="34246" xr:uid="{00000000-0005-0000-0000-0000D4850000}"/>
    <cellStyle name="Normal 7 2 3 5 4 2 3" xfId="34247" xr:uid="{00000000-0005-0000-0000-0000D5850000}"/>
    <cellStyle name="Normal 7 2 3 5 4 3" xfId="34248" xr:uid="{00000000-0005-0000-0000-0000D6850000}"/>
    <cellStyle name="Normal 7 2 3 5 4 4" xfId="34249" xr:uid="{00000000-0005-0000-0000-0000D7850000}"/>
    <cellStyle name="Normal 7 2 3 5 5" xfId="34250" xr:uid="{00000000-0005-0000-0000-0000D8850000}"/>
    <cellStyle name="Normal 7 2 3 5 5 2" xfId="34251" xr:uid="{00000000-0005-0000-0000-0000D9850000}"/>
    <cellStyle name="Normal 7 2 3 5 5 3" xfId="34252" xr:uid="{00000000-0005-0000-0000-0000DA850000}"/>
    <cellStyle name="Normal 7 2 3 5 6" xfId="34253" xr:uid="{00000000-0005-0000-0000-0000DB850000}"/>
    <cellStyle name="Normal 7 2 3 5 6 2" xfId="34254" xr:uid="{00000000-0005-0000-0000-0000DC850000}"/>
    <cellStyle name="Normal 7 2 3 5 6 3" xfId="34255" xr:uid="{00000000-0005-0000-0000-0000DD850000}"/>
    <cellStyle name="Normal 7 2 3 5 7" xfId="34256" xr:uid="{00000000-0005-0000-0000-0000DE850000}"/>
    <cellStyle name="Normal 7 2 3 5 8" xfId="34257" xr:uid="{00000000-0005-0000-0000-0000DF850000}"/>
    <cellStyle name="Normal 7 2 3 5 9" xfId="34258" xr:uid="{00000000-0005-0000-0000-0000E0850000}"/>
    <cellStyle name="Normal 7 2 3 6" xfId="34259" xr:uid="{00000000-0005-0000-0000-0000E1850000}"/>
    <cellStyle name="Normal 7 2 3 6 2" xfId="34260" xr:uid="{00000000-0005-0000-0000-0000E2850000}"/>
    <cellStyle name="Normal 7 2 3 6 2 2" xfId="34261" xr:uid="{00000000-0005-0000-0000-0000E3850000}"/>
    <cellStyle name="Normal 7 2 3 6 2 3" xfId="34262" xr:uid="{00000000-0005-0000-0000-0000E4850000}"/>
    <cellStyle name="Normal 7 2 3 6 3" xfId="34263" xr:uid="{00000000-0005-0000-0000-0000E5850000}"/>
    <cellStyle name="Normal 7 2 3 6 4" xfId="34264" xr:uid="{00000000-0005-0000-0000-0000E6850000}"/>
    <cellStyle name="Normal 7 2 3 7" xfId="34265" xr:uid="{00000000-0005-0000-0000-0000E7850000}"/>
    <cellStyle name="Normal 7 2 3 7 2" xfId="34266" xr:uid="{00000000-0005-0000-0000-0000E8850000}"/>
    <cellStyle name="Normal 7 2 3 7 2 2" xfId="34267" xr:uid="{00000000-0005-0000-0000-0000E9850000}"/>
    <cellStyle name="Normal 7 2 3 7 2 3" xfId="34268" xr:uid="{00000000-0005-0000-0000-0000EA850000}"/>
    <cellStyle name="Normal 7 2 3 7 3" xfId="34269" xr:uid="{00000000-0005-0000-0000-0000EB850000}"/>
    <cellStyle name="Normal 7 2 3 7 4" xfId="34270" xr:uid="{00000000-0005-0000-0000-0000EC850000}"/>
    <cellStyle name="Normal 7 2 3 8" xfId="34271" xr:uid="{00000000-0005-0000-0000-0000ED850000}"/>
    <cellStyle name="Normal 7 2 3 8 2" xfId="34272" xr:uid="{00000000-0005-0000-0000-0000EE850000}"/>
    <cellStyle name="Normal 7 2 3 8 2 2" xfId="34273" xr:uid="{00000000-0005-0000-0000-0000EF850000}"/>
    <cellStyle name="Normal 7 2 3 8 2 3" xfId="34274" xr:uid="{00000000-0005-0000-0000-0000F0850000}"/>
    <cellStyle name="Normal 7 2 3 8 3" xfId="34275" xr:uid="{00000000-0005-0000-0000-0000F1850000}"/>
    <cellStyle name="Normal 7 2 3 8 4" xfId="34276" xr:uid="{00000000-0005-0000-0000-0000F2850000}"/>
    <cellStyle name="Normal 7 2 3 9" xfId="34277" xr:uid="{00000000-0005-0000-0000-0000F3850000}"/>
    <cellStyle name="Normal 7 2 3 9 2" xfId="34278" xr:uid="{00000000-0005-0000-0000-0000F4850000}"/>
    <cellStyle name="Normal 7 2 3 9 3" xfId="34279" xr:uid="{00000000-0005-0000-0000-0000F5850000}"/>
    <cellStyle name="Normal 7 2 4" xfId="34280" xr:uid="{00000000-0005-0000-0000-0000F6850000}"/>
    <cellStyle name="Normal 7 2 4 10" xfId="34281" xr:uid="{00000000-0005-0000-0000-0000F7850000}"/>
    <cellStyle name="Normal 7 2 4 11" xfId="34282" xr:uid="{00000000-0005-0000-0000-0000F8850000}"/>
    <cellStyle name="Normal 7 2 4 2" xfId="34283" xr:uid="{00000000-0005-0000-0000-0000F9850000}"/>
    <cellStyle name="Normal 7 2 4 2 10" xfId="34284" xr:uid="{00000000-0005-0000-0000-0000FA850000}"/>
    <cellStyle name="Normal 7 2 4 2 2" xfId="34285" xr:uid="{00000000-0005-0000-0000-0000FB850000}"/>
    <cellStyle name="Normal 7 2 4 2 2 2" xfId="34286" xr:uid="{00000000-0005-0000-0000-0000FC850000}"/>
    <cellStyle name="Normal 7 2 4 2 2 2 2" xfId="34287" xr:uid="{00000000-0005-0000-0000-0000FD850000}"/>
    <cellStyle name="Normal 7 2 4 2 2 2 3" xfId="34288" xr:uid="{00000000-0005-0000-0000-0000FE850000}"/>
    <cellStyle name="Normal 7 2 4 2 2 3" xfId="34289" xr:uid="{00000000-0005-0000-0000-0000FF850000}"/>
    <cellStyle name="Normal 7 2 4 2 2 4" xfId="34290" xr:uid="{00000000-0005-0000-0000-000000860000}"/>
    <cellStyle name="Normal 7 2 4 2 3" xfId="34291" xr:uid="{00000000-0005-0000-0000-000001860000}"/>
    <cellStyle name="Normal 7 2 4 2 3 2" xfId="34292" xr:uid="{00000000-0005-0000-0000-000002860000}"/>
    <cellStyle name="Normal 7 2 4 2 3 2 2" xfId="34293" xr:uid="{00000000-0005-0000-0000-000003860000}"/>
    <cellStyle name="Normal 7 2 4 2 3 2 3" xfId="34294" xr:uid="{00000000-0005-0000-0000-000004860000}"/>
    <cellStyle name="Normal 7 2 4 2 3 3" xfId="34295" xr:uid="{00000000-0005-0000-0000-000005860000}"/>
    <cellStyle name="Normal 7 2 4 2 3 4" xfId="34296" xr:uid="{00000000-0005-0000-0000-000006860000}"/>
    <cellStyle name="Normal 7 2 4 2 4" xfId="34297" xr:uid="{00000000-0005-0000-0000-000007860000}"/>
    <cellStyle name="Normal 7 2 4 2 4 2" xfId="34298" xr:uid="{00000000-0005-0000-0000-000008860000}"/>
    <cellStyle name="Normal 7 2 4 2 4 2 2" xfId="34299" xr:uid="{00000000-0005-0000-0000-000009860000}"/>
    <cellStyle name="Normal 7 2 4 2 4 2 3" xfId="34300" xr:uid="{00000000-0005-0000-0000-00000A860000}"/>
    <cellStyle name="Normal 7 2 4 2 4 3" xfId="34301" xr:uid="{00000000-0005-0000-0000-00000B860000}"/>
    <cellStyle name="Normal 7 2 4 2 4 4" xfId="34302" xr:uid="{00000000-0005-0000-0000-00000C860000}"/>
    <cellStyle name="Normal 7 2 4 2 5" xfId="34303" xr:uid="{00000000-0005-0000-0000-00000D860000}"/>
    <cellStyle name="Normal 7 2 4 2 5 2" xfId="34304" xr:uid="{00000000-0005-0000-0000-00000E860000}"/>
    <cellStyle name="Normal 7 2 4 2 5 2 2" xfId="34305" xr:uid="{00000000-0005-0000-0000-00000F860000}"/>
    <cellStyle name="Normal 7 2 4 2 5 2 3" xfId="34306" xr:uid="{00000000-0005-0000-0000-000010860000}"/>
    <cellStyle name="Normal 7 2 4 2 5 3" xfId="34307" xr:uid="{00000000-0005-0000-0000-000011860000}"/>
    <cellStyle name="Normal 7 2 4 2 5 4" xfId="34308" xr:uid="{00000000-0005-0000-0000-000012860000}"/>
    <cellStyle name="Normal 7 2 4 2 6" xfId="34309" xr:uid="{00000000-0005-0000-0000-000013860000}"/>
    <cellStyle name="Normal 7 2 4 2 6 2" xfId="34310" xr:uid="{00000000-0005-0000-0000-000014860000}"/>
    <cellStyle name="Normal 7 2 4 2 6 3" xfId="34311" xr:uid="{00000000-0005-0000-0000-000015860000}"/>
    <cellStyle name="Normal 7 2 4 2 7" xfId="34312" xr:uid="{00000000-0005-0000-0000-000016860000}"/>
    <cellStyle name="Normal 7 2 4 2 7 2" xfId="34313" xr:uid="{00000000-0005-0000-0000-000017860000}"/>
    <cellStyle name="Normal 7 2 4 2 7 3" xfId="34314" xr:uid="{00000000-0005-0000-0000-000018860000}"/>
    <cellStyle name="Normal 7 2 4 2 8" xfId="34315" xr:uid="{00000000-0005-0000-0000-000019860000}"/>
    <cellStyle name="Normal 7 2 4 2 9" xfId="34316" xr:uid="{00000000-0005-0000-0000-00001A860000}"/>
    <cellStyle name="Normal 7 2 4 3" xfId="34317" xr:uid="{00000000-0005-0000-0000-00001B860000}"/>
    <cellStyle name="Normal 7 2 4 3 2" xfId="34318" xr:uid="{00000000-0005-0000-0000-00001C860000}"/>
    <cellStyle name="Normal 7 2 4 3 2 2" xfId="34319" xr:uid="{00000000-0005-0000-0000-00001D860000}"/>
    <cellStyle name="Normal 7 2 4 3 2 2 2" xfId="34320" xr:uid="{00000000-0005-0000-0000-00001E860000}"/>
    <cellStyle name="Normal 7 2 4 3 2 2 3" xfId="34321" xr:uid="{00000000-0005-0000-0000-00001F860000}"/>
    <cellStyle name="Normal 7 2 4 3 2 3" xfId="34322" xr:uid="{00000000-0005-0000-0000-000020860000}"/>
    <cellStyle name="Normal 7 2 4 3 2 4" xfId="34323" xr:uid="{00000000-0005-0000-0000-000021860000}"/>
    <cellStyle name="Normal 7 2 4 3 3" xfId="34324" xr:uid="{00000000-0005-0000-0000-000022860000}"/>
    <cellStyle name="Normal 7 2 4 3 3 2" xfId="34325" xr:uid="{00000000-0005-0000-0000-000023860000}"/>
    <cellStyle name="Normal 7 2 4 3 3 2 2" xfId="34326" xr:uid="{00000000-0005-0000-0000-000024860000}"/>
    <cellStyle name="Normal 7 2 4 3 3 2 3" xfId="34327" xr:uid="{00000000-0005-0000-0000-000025860000}"/>
    <cellStyle name="Normal 7 2 4 3 3 3" xfId="34328" xr:uid="{00000000-0005-0000-0000-000026860000}"/>
    <cellStyle name="Normal 7 2 4 3 3 4" xfId="34329" xr:uid="{00000000-0005-0000-0000-000027860000}"/>
    <cellStyle name="Normal 7 2 4 3 4" xfId="34330" xr:uid="{00000000-0005-0000-0000-000028860000}"/>
    <cellStyle name="Normal 7 2 4 3 4 2" xfId="34331" xr:uid="{00000000-0005-0000-0000-000029860000}"/>
    <cellStyle name="Normal 7 2 4 3 4 2 2" xfId="34332" xr:uid="{00000000-0005-0000-0000-00002A860000}"/>
    <cellStyle name="Normal 7 2 4 3 4 2 3" xfId="34333" xr:uid="{00000000-0005-0000-0000-00002B860000}"/>
    <cellStyle name="Normal 7 2 4 3 4 3" xfId="34334" xr:uid="{00000000-0005-0000-0000-00002C860000}"/>
    <cellStyle name="Normal 7 2 4 3 4 4" xfId="34335" xr:uid="{00000000-0005-0000-0000-00002D860000}"/>
    <cellStyle name="Normal 7 2 4 3 5" xfId="34336" xr:uid="{00000000-0005-0000-0000-00002E860000}"/>
    <cellStyle name="Normal 7 2 4 3 5 2" xfId="34337" xr:uid="{00000000-0005-0000-0000-00002F860000}"/>
    <cellStyle name="Normal 7 2 4 3 5 3" xfId="34338" xr:uid="{00000000-0005-0000-0000-000030860000}"/>
    <cellStyle name="Normal 7 2 4 3 6" xfId="34339" xr:uid="{00000000-0005-0000-0000-000031860000}"/>
    <cellStyle name="Normal 7 2 4 3 6 2" xfId="34340" xr:uid="{00000000-0005-0000-0000-000032860000}"/>
    <cellStyle name="Normal 7 2 4 3 6 3" xfId="34341" xr:uid="{00000000-0005-0000-0000-000033860000}"/>
    <cellStyle name="Normal 7 2 4 3 7" xfId="34342" xr:uid="{00000000-0005-0000-0000-000034860000}"/>
    <cellStyle name="Normal 7 2 4 3 8" xfId="34343" xr:uid="{00000000-0005-0000-0000-000035860000}"/>
    <cellStyle name="Normal 7 2 4 3 9" xfId="34344" xr:uid="{00000000-0005-0000-0000-000036860000}"/>
    <cellStyle name="Normal 7 2 4 4" xfId="34345" xr:uid="{00000000-0005-0000-0000-000037860000}"/>
    <cellStyle name="Normal 7 2 4 4 2" xfId="34346" xr:uid="{00000000-0005-0000-0000-000038860000}"/>
    <cellStyle name="Normal 7 2 4 4 2 2" xfId="34347" xr:uid="{00000000-0005-0000-0000-000039860000}"/>
    <cellStyle name="Normal 7 2 4 4 2 3" xfId="34348" xr:uid="{00000000-0005-0000-0000-00003A860000}"/>
    <cellStyle name="Normal 7 2 4 4 3" xfId="34349" xr:uid="{00000000-0005-0000-0000-00003B860000}"/>
    <cellStyle name="Normal 7 2 4 4 4" xfId="34350" xr:uid="{00000000-0005-0000-0000-00003C860000}"/>
    <cellStyle name="Normal 7 2 4 5" xfId="34351" xr:uid="{00000000-0005-0000-0000-00003D860000}"/>
    <cellStyle name="Normal 7 2 4 5 2" xfId="34352" xr:uid="{00000000-0005-0000-0000-00003E860000}"/>
    <cellStyle name="Normal 7 2 4 5 2 2" xfId="34353" xr:uid="{00000000-0005-0000-0000-00003F860000}"/>
    <cellStyle name="Normal 7 2 4 5 2 3" xfId="34354" xr:uid="{00000000-0005-0000-0000-000040860000}"/>
    <cellStyle name="Normal 7 2 4 5 3" xfId="34355" xr:uid="{00000000-0005-0000-0000-000041860000}"/>
    <cellStyle name="Normal 7 2 4 5 4" xfId="34356" xr:uid="{00000000-0005-0000-0000-000042860000}"/>
    <cellStyle name="Normal 7 2 4 6" xfId="34357" xr:uid="{00000000-0005-0000-0000-000043860000}"/>
    <cellStyle name="Normal 7 2 4 6 2" xfId="34358" xr:uid="{00000000-0005-0000-0000-000044860000}"/>
    <cellStyle name="Normal 7 2 4 6 2 2" xfId="34359" xr:uid="{00000000-0005-0000-0000-000045860000}"/>
    <cellStyle name="Normal 7 2 4 6 2 3" xfId="34360" xr:uid="{00000000-0005-0000-0000-000046860000}"/>
    <cellStyle name="Normal 7 2 4 6 3" xfId="34361" xr:uid="{00000000-0005-0000-0000-000047860000}"/>
    <cellStyle name="Normal 7 2 4 6 4" xfId="34362" xr:uid="{00000000-0005-0000-0000-000048860000}"/>
    <cellStyle name="Normal 7 2 4 7" xfId="34363" xr:uid="{00000000-0005-0000-0000-000049860000}"/>
    <cellStyle name="Normal 7 2 4 7 2" xfId="34364" xr:uid="{00000000-0005-0000-0000-00004A860000}"/>
    <cellStyle name="Normal 7 2 4 7 3" xfId="34365" xr:uid="{00000000-0005-0000-0000-00004B860000}"/>
    <cellStyle name="Normal 7 2 4 8" xfId="34366" xr:uid="{00000000-0005-0000-0000-00004C860000}"/>
    <cellStyle name="Normal 7 2 4 8 2" xfId="34367" xr:uid="{00000000-0005-0000-0000-00004D860000}"/>
    <cellStyle name="Normal 7 2 4 8 3" xfId="34368" xr:uid="{00000000-0005-0000-0000-00004E860000}"/>
    <cellStyle name="Normal 7 2 4 9" xfId="34369" xr:uid="{00000000-0005-0000-0000-00004F860000}"/>
    <cellStyle name="Normal 7 2 5" xfId="34370" xr:uid="{00000000-0005-0000-0000-000050860000}"/>
    <cellStyle name="Normal 7 2 5 10" xfId="34371" xr:uid="{00000000-0005-0000-0000-000051860000}"/>
    <cellStyle name="Normal 7 2 5 11" xfId="34372" xr:uid="{00000000-0005-0000-0000-000052860000}"/>
    <cellStyle name="Normal 7 2 5 2" xfId="34373" xr:uid="{00000000-0005-0000-0000-000053860000}"/>
    <cellStyle name="Normal 7 2 5 2 10" xfId="34374" xr:uid="{00000000-0005-0000-0000-000054860000}"/>
    <cellStyle name="Normal 7 2 5 2 2" xfId="34375" xr:uid="{00000000-0005-0000-0000-000055860000}"/>
    <cellStyle name="Normal 7 2 5 2 2 2" xfId="34376" xr:uid="{00000000-0005-0000-0000-000056860000}"/>
    <cellStyle name="Normal 7 2 5 2 2 2 2" xfId="34377" xr:uid="{00000000-0005-0000-0000-000057860000}"/>
    <cellStyle name="Normal 7 2 5 2 2 2 3" xfId="34378" xr:uid="{00000000-0005-0000-0000-000058860000}"/>
    <cellStyle name="Normal 7 2 5 2 2 3" xfId="34379" xr:uid="{00000000-0005-0000-0000-000059860000}"/>
    <cellStyle name="Normal 7 2 5 2 2 4" xfId="34380" xr:uid="{00000000-0005-0000-0000-00005A860000}"/>
    <cellStyle name="Normal 7 2 5 2 3" xfId="34381" xr:uid="{00000000-0005-0000-0000-00005B860000}"/>
    <cellStyle name="Normal 7 2 5 2 3 2" xfId="34382" xr:uid="{00000000-0005-0000-0000-00005C860000}"/>
    <cellStyle name="Normal 7 2 5 2 3 2 2" xfId="34383" xr:uid="{00000000-0005-0000-0000-00005D860000}"/>
    <cellStyle name="Normal 7 2 5 2 3 2 3" xfId="34384" xr:uid="{00000000-0005-0000-0000-00005E860000}"/>
    <cellStyle name="Normal 7 2 5 2 3 3" xfId="34385" xr:uid="{00000000-0005-0000-0000-00005F860000}"/>
    <cellStyle name="Normal 7 2 5 2 3 4" xfId="34386" xr:uid="{00000000-0005-0000-0000-000060860000}"/>
    <cellStyle name="Normal 7 2 5 2 4" xfId="34387" xr:uid="{00000000-0005-0000-0000-000061860000}"/>
    <cellStyle name="Normal 7 2 5 2 4 2" xfId="34388" xr:uid="{00000000-0005-0000-0000-000062860000}"/>
    <cellStyle name="Normal 7 2 5 2 4 2 2" xfId="34389" xr:uid="{00000000-0005-0000-0000-000063860000}"/>
    <cellStyle name="Normal 7 2 5 2 4 2 3" xfId="34390" xr:uid="{00000000-0005-0000-0000-000064860000}"/>
    <cellStyle name="Normal 7 2 5 2 4 3" xfId="34391" xr:uid="{00000000-0005-0000-0000-000065860000}"/>
    <cellStyle name="Normal 7 2 5 2 4 4" xfId="34392" xr:uid="{00000000-0005-0000-0000-000066860000}"/>
    <cellStyle name="Normal 7 2 5 2 5" xfId="34393" xr:uid="{00000000-0005-0000-0000-000067860000}"/>
    <cellStyle name="Normal 7 2 5 2 5 2" xfId="34394" xr:uid="{00000000-0005-0000-0000-000068860000}"/>
    <cellStyle name="Normal 7 2 5 2 5 2 2" xfId="34395" xr:uid="{00000000-0005-0000-0000-000069860000}"/>
    <cellStyle name="Normal 7 2 5 2 5 2 3" xfId="34396" xr:uid="{00000000-0005-0000-0000-00006A860000}"/>
    <cellStyle name="Normal 7 2 5 2 5 3" xfId="34397" xr:uid="{00000000-0005-0000-0000-00006B860000}"/>
    <cellStyle name="Normal 7 2 5 2 5 4" xfId="34398" xr:uid="{00000000-0005-0000-0000-00006C860000}"/>
    <cellStyle name="Normal 7 2 5 2 6" xfId="34399" xr:uid="{00000000-0005-0000-0000-00006D860000}"/>
    <cellStyle name="Normal 7 2 5 2 6 2" xfId="34400" xr:uid="{00000000-0005-0000-0000-00006E860000}"/>
    <cellStyle name="Normal 7 2 5 2 6 3" xfId="34401" xr:uid="{00000000-0005-0000-0000-00006F860000}"/>
    <cellStyle name="Normal 7 2 5 2 7" xfId="34402" xr:uid="{00000000-0005-0000-0000-000070860000}"/>
    <cellStyle name="Normal 7 2 5 2 7 2" xfId="34403" xr:uid="{00000000-0005-0000-0000-000071860000}"/>
    <cellStyle name="Normal 7 2 5 2 7 3" xfId="34404" xr:uid="{00000000-0005-0000-0000-000072860000}"/>
    <cellStyle name="Normal 7 2 5 2 8" xfId="34405" xr:uid="{00000000-0005-0000-0000-000073860000}"/>
    <cellStyle name="Normal 7 2 5 2 9" xfId="34406" xr:uid="{00000000-0005-0000-0000-000074860000}"/>
    <cellStyle name="Normal 7 2 5 3" xfId="34407" xr:uid="{00000000-0005-0000-0000-000075860000}"/>
    <cellStyle name="Normal 7 2 5 3 2" xfId="34408" xr:uid="{00000000-0005-0000-0000-000076860000}"/>
    <cellStyle name="Normal 7 2 5 3 2 2" xfId="34409" xr:uid="{00000000-0005-0000-0000-000077860000}"/>
    <cellStyle name="Normal 7 2 5 3 2 2 2" xfId="34410" xr:uid="{00000000-0005-0000-0000-000078860000}"/>
    <cellStyle name="Normal 7 2 5 3 2 2 3" xfId="34411" xr:uid="{00000000-0005-0000-0000-000079860000}"/>
    <cellStyle name="Normal 7 2 5 3 2 3" xfId="34412" xr:uid="{00000000-0005-0000-0000-00007A860000}"/>
    <cellStyle name="Normal 7 2 5 3 2 4" xfId="34413" xr:uid="{00000000-0005-0000-0000-00007B860000}"/>
    <cellStyle name="Normal 7 2 5 3 3" xfId="34414" xr:uid="{00000000-0005-0000-0000-00007C860000}"/>
    <cellStyle name="Normal 7 2 5 3 3 2" xfId="34415" xr:uid="{00000000-0005-0000-0000-00007D860000}"/>
    <cellStyle name="Normal 7 2 5 3 3 2 2" xfId="34416" xr:uid="{00000000-0005-0000-0000-00007E860000}"/>
    <cellStyle name="Normal 7 2 5 3 3 2 3" xfId="34417" xr:uid="{00000000-0005-0000-0000-00007F860000}"/>
    <cellStyle name="Normal 7 2 5 3 3 3" xfId="34418" xr:uid="{00000000-0005-0000-0000-000080860000}"/>
    <cellStyle name="Normal 7 2 5 3 3 4" xfId="34419" xr:uid="{00000000-0005-0000-0000-000081860000}"/>
    <cellStyle name="Normal 7 2 5 3 4" xfId="34420" xr:uid="{00000000-0005-0000-0000-000082860000}"/>
    <cellStyle name="Normal 7 2 5 3 4 2" xfId="34421" xr:uid="{00000000-0005-0000-0000-000083860000}"/>
    <cellStyle name="Normal 7 2 5 3 4 2 2" xfId="34422" xr:uid="{00000000-0005-0000-0000-000084860000}"/>
    <cellStyle name="Normal 7 2 5 3 4 2 3" xfId="34423" xr:uid="{00000000-0005-0000-0000-000085860000}"/>
    <cellStyle name="Normal 7 2 5 3 4 3" xfId="34424" xr:uid="{00000000-0005-0000-0000-000086860000}"/>
    <cellStyle name="Normal 7 2 5 3 4 4" xfId="34425" xr:uid="{00000000-0005-0000-0000-000087860000}"/>
    <cellStyle name="Normal 7 2 5 3 5" xfId="34426" xr:uid="{00000000-0005-0000-0000-000088860000}"/>
    <cellStyle name="Normal 7 2 5 3 5 2" xfId="34427" xr:uid="{00000000-0005-0000-0000-000089860000}"/>
    <cellStyle name="Normal 7 2 5 3 5 3" xfId="34428" xr:uid="{00000000-0005-0000-0000-00008A860000}"/>
    <cellStyle name="Normal 7 2 5 3 6" xfId="34429" xr:uid="{00000000-0005-0000-0000-00008B860000}"/>
    <cellStyle name="Normal 7 2 5 3 6 2" xfId="34430" xr:uid="{00000000-0005-0000-0000-00008C860000}"/>
    <cellStyle name="Normal 7 2 5 3 6 3" xfId="34431" xr:uid="{00000000-0005-0000-0000-00008D860000}"/>
    <cellStyle name="Normal 7 2 5 3 7" xfId="34432" xr:uid="{00000000-0005-0000-0000-00008E860000}"/>
    <cellStyle name="Normal 7 2 5 3 8" xfId="34433" xr:uid="{00000000-0005-0000-0000-00008F860000}"/>
    <cellStyle name="Normal 7 2 5 3 9" xfId="34434" xr:uid="{00000000-0005-0000-0000-000090860000}"/>
    <cellStyle name="Normal 7 2 5 4" xfId="34435" xr:uid="{00000000-0005-0000-0000-000091860000}"/>
    <cellStyle name="Normal 7 2 5 4 2" xfId="34436" xr:uid="{00000000-0005-0000-0000-000092860000}"/>
    <cellStyle name="Normal 7 2 5 4 2 2" xfId="34437" xr:uid="{00000000-0005-0000-0000-000093860000}"/>
    <cellStyle name="Normal 7 2 5 4 2 3" xfId="34438" xr:uid="{00000000-0005-0000-0000-000094860000}"/>
    <cellStyle name="Normal 7 2 5 4 3" xfId="34439" xr:uid="{00000000-0005-0000-0000-000095860000}"/>
    <cellStyle name="Normal 7 2 5 4 4" xfId="34440" xr:uid="{00000000-0005-0000-0000-000096860000}"/>
    <cellStyle name="Normal 7 2 5 5" xfId="34441" xr:uid="{00000000-0005-0000-0000-000097860000}"/>
    <cellStyle name="Normal 7 2 5 5 2" xfId="34442" xr:uid="{00000000-0005-0000-0000-000098860000}"/>
    <cellStyle name="Normal 7 2 5 5 2 2" xfId="34443" xr:uid="{00000000-0005-0000-0000-000099860000}"/>
    <cellStyle name="Normal 7 2 5 5 2 3" xfId="34444" xr:uid="{00000000-0005-0000-0000-00009A860000}"/>
    <cellStyle name="Normal 7 2 5 5 3" xfId="34445" xr:uid="{00000000-0005-0000-0000-00009B860000}"/>
    <cellStyle name="Normal 7 2 5 5 4" xfId="34446" xr:uid="{00000000-0005-0000-0000-00009C860000}"/>
    <cellStyle name="Normal 7 2 5 6" xfId="34447" xr:uid="{00000000-0005-0000-0000-00009D860000}"/>
    <cellStyle name="Normal 7 2 5 6 2" xfId="34448" xr:uid="{00000000-0005-0000-0000-00009E860000}"/>
    <cellStyle name="Normal 7 2 5 6 2 2" xfId="34449" xr:uid="{00000000-0005-0000-0000-00009F860000}"/>
    <cellStyle name="Normal 7 2 5 6 2 3" xfId="34450" xr:uid="{00000000-0005-0000-0000-0000A0860000}"/>
    <cellStyle name="Normal 7 2 5 6 3" xfId="34451" xr:uid="{00000000-0005-0000-0000-0000A1860000}"/>
    <cellStyle name="Normal 7 2 5 6 4" xfId="34452" xr:uid="{00000000-0005-0000-0000-0000A2860000}"/>
    <cellStyle name="Normal 7 2 5 7" xfId="34453" xr:uid="{00000000-0005-0000-0000-0000A3860000}"/>
    <cellStyle name="Normal 7 2 5 7 2" xfId="34454" xr:uid="{00000000-0005-0000-0000-0000A4860000}"/>
    <cellStyle name="Normal 7 2 5 7 3" xfId="34455" xr:uid="{00000000-0005-0000-0000-0000A5860000}"/>
    <cellStyle name="Normal 7 2 5 8" xfId="34456" xr:uid="{00000000-0005-0000-0000-0000A6860000}"/>
    <cellStyle name="Normal 7 2 5 8 2" xfId="34457" xr:uid="{00000000-0005-0000-0000-0000A7860000}"/>
    <cellStyle name="Normal 7 2 5 8 3" xfId="34458" xr:uid="{00000000-0005-0000-0000-0000A8860000}"/>
    <cellStyle name="Normal 7 2 5 9" xfId="34459" xr:uid="{00000000-0005-0000-0000-0000A9860000}"/>
    <cellStyle name="Normal 7 2 6" xfId="34460" xr:uid="{00000000-0005-0000-0000-0000AA860000}"/>
    <cellStyle name="Normal 7 2 6 10" xfId="34461" xr:uid="{00000000-0005-0000-0000-0000AB860000}"/>
    <cellStyle name="Normal 7 2 6 2" xfId="34462" xr:uid="{00000000-0005-0000-0000-0000AC860000}"/>
    <cellStyle name="Normal 7 2 6 2 2" xfId="34463" xr:uid="{00000000-0005-0000-0000-0000AD860000}"/>
    <cellStyle name="Normal 7 2 6 2 2 2" xfId="34464" xr:uid="{00000000-0005-0000-0000-0000AE860000}"/>
    <cellStyle name="Normal 7 2 6 2 2 3" xfId="34465" xr:uid="{00000000-0005-0000-0000-0000AF860000}"/>
    <cellStyle name="Normal 7 2 6 2 3" xfId="34466" xr:uid="{00000000-0005-0000-0000-0000B0860000}"/>
    <cellStyle name="Normal 7 2 6 2 4" xfId="34467" xr:uid="{00000000-0005-0000-0000-0000B1860000}"/>
    <cellStyle name="Normal 7 2 6 3" xfId="34468" xr:uid="{00000000-0005-0000-0000-0000B2860000}"/>
    <cellStyle name="Normal 7 2 6 3 2" xfId="34469" xr:uid="{00000000-0005-0000-0000-0000B3860000}"/>
    <cellStyle name="Normal 7 2 6 3 2 2" xfId="34470" xr:uid="{00000000-0005-0000-0000-0000B4860000}"/>
    <cellStyle name="Normal 7 2 6 3 2 3" xfId="34471" xr:uid="{00000000-0005-0000-0000-0000B5860000}"/>
    <cellStyle name="Normal 7 2 6 3 3" xfId="34472" xr:uid="{00000000-0005-0000-0000-0000B6860000}"/>
    <cellStyle name="Normal 7 2 6 3 4" xfId="34473" xr:uid="{00000000-0005-0000-0000-0000B7860000}"/>
    <cellStyle name="Normal 7 2 6 4" xfId="34474" xr:uid="{00000000-0005-0000-0000-0000B8860000}"/>
    <cellStyle name="Normal 7 2 6 4 2" xfId="34475" xr:uid="{00000000-0005-0000-0000-0000B9860000}"/>
    <cellStyle name="Normal 7 2 6 4 2 2" xfId="34476" xr:uid="{00000000-0005-0000-0000-0000BA860000}"/>
    <cellStyle name="Normal 7 2 6 4 2 3" xfId="34477" xr:uid="{00000000-0005-0000-0000-0000BB860000}"/>
    <cellStyle name="Normal 7 2 6 4 3" xfId="34478" xr:uid="{00000000-0005-0000-0000-0000BC860000}"/>
    <cellStyle name="Normal 7 2 6 4 4" xfId="34479" xr:uid="{00000000-0005-0000-0000-0000BD860000}"/>
    <cellStyle name="Normal 7 2 6 5" xfId="34480" xr:uid="{00000000-0005-0000-0000-0000BE860000}"/>
    <cellStyle name="Normal 7 2 6 5 2" xfId="34481" xr:uid="{00000000-0005-0000-0000-0000BF860000}"/>
    <cellStyle name="Normal 7 2 6 5 2 2" xfId="34482" xr:uid="{00000000-0005-0000-0000-0000C0860000}"/>
    <cellStyle name="Normal 7 2 6 5 2 3" xfId="34483" xr:uid="{00000000-0005-0000-0000-0000C1860000}"/>
    <cellStyle name="Normal 7 2 6 5 3" xfId="34484" xr:uid="{00000000-0005-0000-0000-0000C2860000}"/>
    <cellStyle name="Normal 7 2 6 5 4" xfId="34485" xr:uid="{00000000-0005-0000-0000-0000C3860000}"/>
    <cellStyle name="Normal 7 2 6 6" xfId="34486" xr:uid="{00000000-0005-0000-0000-0000C4860000}"/>
    <cellStyle name="Normal 7 2 6 6 2" xfId="34487" xr:uid="{00000000-0005-0000-0000-0000C5860000}"/>
    <cellStyle name="Normal 7 2 6 6 3" xfId="34488" xr:uid="{00000000-0005-0000-0000-0000C6860000}"/>
    <cellStyle name="Normal 7 2 6 7" xfId="34489" xr:uid="{00000000-0005-0000-0000-0000C7860000}"/>
    <cellStyle name="Normal 7 2 6 7 2" xfId="34490" xr:uid="{00000000-0005-0000-0000-0000C8860000}"/>
    <cellStyle name="Normal 7 2 6 7 3" xfId="34491" xr:uid="{00000000-0005-0000-0000-0000C9860000}"/>
    <cellStyle name="Normal 7 2 6 8" xfId="34492" xr:uid="{00000000-0005-0000-0000-0000CA860000}"/>
    <cellStyle name="Normal 7 2 6 9" xfId="34493" xr:uid="{00000000-0005-0000-0000-0000CB860000}"/>
    <cellStyle name="Normal 7 2 7" xfId="34494" xr:uid="{00000000-0005-0000-0000-0000CC860000}"/>
    <cellStyle name="Normal 7 2 7 2" xfId="34495" xr:uid="{00000000-0005-0000-0000-0000CD860000}"/>
    <cellStyle name="Normal 7 2 7 2 2" xfId="34496" xr:uid="{00000000-0005-0000-0000-0000CE860000}"/>
    <cellStyle name="Normal 7 2 7 2 2 2" xfId="34497" xr:uid="{00000000-0005-0000-0000-0000CF860000}"/>
    <cellStyle name="Normal 7 2 7 2 2 3" xfId="34498" xr:uid="{00000000-0005-0000-0000-0000D0860000}"/>
    <cellStyle name="Normal 7 2 7 2 3" xfId="34499" xr:uid="{00000000-0005-0000-0000-0000D1860000}"/>
    <cellStyle name="Normal 7 2 7 2 4" xfId="34500" xr:uid="{00000000-0005-0000-0000-0000D2860000}"/>
    <cellStyle name="Normal 7 2 7 3" xfId="34501" xr:uid="{00000000-0005-0000-0000-0000D3860000}"/>
    <cellStyle name="Normal 7 2 7 3 2" xfId="34502" xr:uid="{00000000-0005-0000-0000-0000D4860000}"/>
    <cellStyle name="Normal 7 2 7 3 2 2" xfId="34503" xr:uid="{00000000-0005-0000-0000-0000D5860000}"/>
    <cellStyle name="Normal 7 2 7 3 2 3" xfId="34504" xr:uid="{00000000-0005-0000-0000-0000D6860000}"/>
    <cellStyle name="Normal 7 2 7 3 3" xfId="34505" xr:uid="{00000000-0005-0000-0000-0000D7860000}"/>
    <cellStyle name="Normal 7 2 7 3 4" xfId="34506" xr:uid="{00000000-0005-0000-0000-0000D8860000}"/>
    <cellStyle name="Normal 7 2 7 4" xfId="34507" xr:uid="{00000000-0005-0000-0000-0000D9860000}"/>
    <cellStyle name="Normal 7 2 7 4 2" xfId="34508" xr:uid="{00000000-0005-0000-0000-0000DA860000}"/>
    <cellStyle name="Normal 7 2 7 4 2 2" xfId="34509" xr:uid="{00000000-0005-0000-0000-0000DB860000}"/>
    <cellStyle name="Normal 7 2 7 4 2 3" xfId="34510" xr:uid="{00000000-0005-0000-0000-0000DC860000}"/>
    <cellStyle name="Normal 7 2 7 4 3" xfId="34511" xr:uid="{00000000-0005-0000-0000-0000DD860000}"/>
    <cellStyle name="Normal 7 2 7 4 4" xfId="34512" xr:uid="{00000000-0005-0000-0000-0000DE860000}"/>
    <cellStyle name="Normal 7 2 7 5" xfId="34513" xr:uid="{00000000-0005-0000-0000-0000DF860000}"/>
    <cellStyle name="Normal 7 2 7 5 2" xfId="34514" xr:uid="{00000000-0005-0000-0000-0000E0860000}"/>
    <cellStyle name="Normal 7 2 7 5 3" xfId="34515" xr:uid="{00000000-0005-0000-0000-0000E1860000}"/>
    <cellStyle name="Normal 7 2 7 6" xfId="34516" xr:uid="{00000000-0005-0000-0000-0000E2860000}"/>
    <cellStyle name="Normal 7 2 7 6 2" xfId="34517" xr:uid="{00000000-0005-0000-0000-0000E3860000}"/>
    <cellStyle name="Normal 7 2 7 6 3" xfId="34518" xr:uid="{00000000-0005-0000-0000-0000E4860000}"/>
    <cellStyle name="Normal 7 2 7 7" xfId="34519" xr:uid="{00000000-0005-0000-0000-0000E5860000}"/>
    <cellStyle name="Normal 7 2 7 8" xfId="34520" xr:uid="{00000000-0005-0000-0000-0000E6860000}"/>
    <cellStyle name="Normal 7 2 7 9" xfId="34521" xr:uid="{00000000-0005-0000-0000-0000E7860000}"/>
    <cellStyle name="Normal 7 2 8" xfId="34522" xr:uid="{00000000-0005-0000-0000-0000E8860000}"/>
    <cellStyle name="Normal 7 2 8 2" xfId="34523" xr:uid="{00000000-0005-0000-0000-0000E9860000}"/>
    <cellStyle name="Normal 7 2 8 2 2" xfId="34524" xr:uid="{00000000-0005-0000-0000-0000EA860000}"/>
    <cellStyle name="Normal 7 2 8 2 3" xfId="34525" xr:uid="{00000000-0005-0000-0000-0000EB860000}"/>
    <cellStyle name="Normal 7 2 8 3" xfId="34526" xr:uid="{00000000-0005-0000-0000-0000EC860000}"/>
    <cellStyle name="Normal 7 2 8 4" xfId="34527" xr:uid="{00000000-0005-0000-0000-0000ED860000}"/>
    <cellStyle name="Normal 7 2 9" xfId="34528" xr:uid="{00000000-0005-0000-0000-0000EE860000}"/>
    <cellStyle name="Normal 7 2 9 2" xfId="34529" xr:uid="{00000000-0005-0000-0000-0000EF860000}"/>
    <cellStyle name="Normal 7 2 9 2 2" xfId="34530" xr:uid="{00000000-0005-0000-0000-0000F0860000}"/>
    <cellStyle name="Normal 7 2 9 2 3" xfId="34531" xr:uid="{00000000-0005-0000-0000-0000F1860000}"/>
    <cellStyle name="Normal 7 2 9 3" xfId="34532" xr:uid="{00000000-0005-0000-0000-0000F2860000}"/>
    <cellStyle name="Normal 7 2 9 4" xfId="34533" xr:uid="{00000000-0005-0000-0000-0000F3860000}"/>
    <cellStyle name="Normal 7 3" xfId="34534" xr:uid="{00000000-0005-0000-0000-0000F4860000}"/>
    <cellStyle name="Normal 7 3 10" xfId="34535" xr:uid="{00000000-0005-0000-0000-0000F5860000}"/>
    <cellStyle name="Normal 7 3 10 2" xfId="34536" xr:uid="{00000000-0005-0000-0000-0000F6860000}"/>
    <cellStyle name="Normal 7 3 10 3" xfId="34537" xr:uid="{00000000-0005-0000-0000-0000F7860000}"/>
    <cellStyle name="Normal 7 3 11" xfId="34538" xr:uid="{00000000-0005-0000-0000-0000F8860000}"/>
    <cellStyle name="Normal 7 3 11 2" xfId="34539" xr:uid="{00000000-0005-0000-0000-0000F9860000}"/>
    <cellStyle name="Normal 7 3 11 3" xfId="34540" xr:uid="{00000000-0005-0000-0000-0000FA860000}"/>
    <cellStyle name="Normal 7 3 12" xfId="34541" xr:uid="{00000000-0005-0000-0000-0000FB860000}"/>
    <cellStyle name="Normal 7 3 13" xfId="34542" xr:uid="{00000000-0005-0000-0000-0000FC860000}"/>
    <cellStyle name="Normal 7 3 14" xfId="34543" xr:uid="{00000000-0005-0000-0000-0000FD860000}"/>
    <cellStyle name="Normal 7 3 15" xfId="34544" xr:uid="{00000000-0005-0000-0000-0000FE860000}"/>
    <cellStyle name="Normal 7 3 2" xfId="34545" xr:uid="{00000000-0005-0000-0000-0000FF860000}"/>
    <cellStyle name="Normal 7 3 2 10" xfId="34546" xr:uid="{00000000-0005-0000-0000-000000870000}"/>
    <cellStyle name="Normal 7 3 2 10 2" xfId="34547" xr:uid="{00000000-0005-0000-0000-000001870000}"/>
    <cellStyle name="Normal 7 3 2 10 3" xfId="34548" xr:uid="{00000000-0005-0000-0000-000002870000}"/>
    <cellStyle name="Normal 7 3 2 11" xfId="34549" xr:uid="{00000000-0005-0000-0000-000003870000}"/>
    <cellStyle name="Normal 7 3 2 12" xfId="34550" xr:uid="{00000000-0005-0000-0000-000004870000}"/>
    <cellStyle name="Normal 7 3 2 13" xfId="34551" xr:uid="{00000000-0005-0000-0000-000005870000}"/>
    <cellStyle name="Normal 7 3 2 2" xfId="34552" xr:uid="{00000000-0005-0000-0000-000006870000}"/>
    <cellStyle name="Normal 7 3 2 2 10" xfId="34553" xr:uid="{00000000-0005-0000-0000-000007870000}"/>
    <cellStyle name="Normal 7 3 2 2 11" xfId="34554" xr:uid="{00000000-0005-0000-0000-000008870000}"/>
    <cellStyle name="Normal 7 3 2 2 2" xfId="34555" xr:uid="{00000000-0005-0000-0000-000009870000}"/>
    <cellStyle name="Normal 7 3 2 2 2 10" xfId="34556" xr:uid="{00000000-0005-0000-0000-00000A870000}"/>
    <cellStyle name="Normal 7 3 2 2 2 2" xfId="34557" xr:uid="{00000000-0005-0000-0000-00000B870000}"/>
    <cellStyle name="Normal 7 3 2 2 2 2 2" xfId="34558" xr:uid="{00000000-0005-0000-0000-00000C870000}"/>
    <cellStyle name="Normal 7 3 2 2 2 2 2 2" xfId="34559" xr:uid="{00000000-0005-0000-0000-00000D870000}"/>
    <cellStyle name="Normal 7 3 2 2 2 2 2 3" xfId="34560" xr:uid="{00000000-0005-0000-0000-00000E870000}"/>
    <cellStyle name="Normal 7 3 2 2 2 2 3" xfId="34561" xr:uid="{00000000-0005-0000-0000-00000F870000}"/>
    <cellStyle name="Normal 7 3 2 2 2 2 4" xfId="34562" xr:uid="{00000000-0005-0000-0000-000010870000}"/>
    <cellStyle name="Normal 7 3 2 2 2 3" xfId="34563" xr:uid="{00000000-0005-0000-0000-000011870000}"/>
    <cellStyle name="Normal 7 3 2 2 2 3 2" xfId="34564" xr:uid="{00000000-0005-0000-0000-000012870000}"/>
    <cellStyle name="Normal 7 3 2 2 2 3 2 2" xfId="34565" xr:uid="{00000000-0005-0000-0000-000013870000}"/>
    <cellStyle name="Normal 7 3 2 2 2 3 2 3" xfId="34566" xr:uid="{00000000-0005-0000-0000-000014870000}"/>
    <cellStyle name="Normal 7 3 2 2 2 3 3" xfId="34567" xr:uid="{00000000-0005-0000-0000-000015870000}"/>
    <cellStyle name="Normal 7 3 2 2 2 3 4" xfId="34568" xr:uid="{00000000-0005-0000-0000-000016870000}"/>
    <cellStyle name="Normal 7 3 2 2 2 4" xfId="34569" xr:uid="{00000000-0005-0000-0000-000017870000}"/>
    <cellStyle name="Normal 7 3 2 2 2 4 2" xfId="34570" xr:uid="{00000000-0005-0000-0000-000018870000}"/>
    <cellStyle name="Normal 7 3 2 2 2 4 2 2" xfId="34571" xr:uid="{00000000-0005-0000-0000-000019870000}"/>
    <cellStyle name="Normal 7 3 2 2 2 4 2 3" xfId="34572" xr:uid="{00000000-0005-0000-0000-00001A870000}"/>
    <cellStyle name="Normal 7 3 2 2 2 4 3" xfId="34573" xr:uid="{00000000-0005-0000-0000-00001B870000}"/>
    <cellStyle name="Normal 7 3 2 2 2 4 4" xfId="34574" xr:uid="{00000000-0005-0000-0000-00001C870000}"/>
    <cellStyle name="Normal 7 3 2 2 2 5" xfId="34575" xr:uid="{00000000-0005-0000-0000-00001D870000}"/>
    <cellStyle name="Normal 7 3 2 2 2 5 2" xfId="34576" xr:uid="{00000000-0005-0000-0000-00001E870000}"/>
    <cellStyle name="Normal 7 3 2 2 2 5 2 2" xfId="34577" xr:uid="{00000000-0005-0000-0000-00001F870000}"/>
    <cellStyle name="Normal 7 3 2 2 2 5 2 3" xfId="34578" xr:uid="{00000000-0005-0000-0000-000020870000}"/>
    <cellStyle name="Normal 7 3 2 2 2 5 3" xfId="34579" xr:uid="{00000000-0005-0000-0000-000021870000}"/>
    <cellStyle name="Normal 7 3 2 2 2 5 4" xfId="34580" xr:uid="{00000000-0005-0000-0000-000022870000}"/>
    <cellStyle name="Normal 7 3 2 2 2 6" xfId="34581" xr:uid="{00000000-0005-0000-0000-000023870000}"/>
    <cellStyle name="Normal 7 3 2 2 2 6 2" xfId="34582" xr:uid="{00000000-0005-0000-0000-000024870000}"/>
    <cellStyle name="Normal 7 3 2 2 2 6 3" xfId="34583" xr:uid="{00000000-0005-0000-0000-000025870000}"/>
    <cellStyle name="Normal 7 3 2 2 2 7" xfId="34584" xr:uid="{00000000-0005-0000-0000-000026870000}"/>
    <cellStyle name="Normal 7 3 2 2 2 7 2" xfId="34585" xr:uid="{00000000-0005-0000-0000-000027870000}"/>
    <cellStyle name="Normal 7 3 2 2 2 7 3" xfId="34586" xr:uid="{00000000-0005-0000-0000-000028870000}"/>
    <cellStyle name="Normal 7 3 2 2 2 8" xfId="34587" xr:uid="{00000000-0005-0000-0000-000029870000}"/>
    <cellStyle name="Normal 7 3 2 2 2 9" xfId="34588" xr:uid="{00000000-0005-0000-0000-00002A870000}"/>
    <cellStyle name="Normal 7 3 2 2 3" xfId="34589" xr:uid="{00000000-0005-0000-0000-00002B870000}"/>
    <cellStyle name="Normal 7 3 2 2 3 2" xfId="34590" xr:uid="{00000000-0005-0000-0000-00002C870000}"/>
    <cellStyle name="Normal 7 3 2 2 3 2 2" xfId="34591" xr:uid="{00000000-0005-0000-0000-00002D870000}"/>
    <cellStyle name="Normal 7 3 2 2 3 2 2 2" xfId="34592" xr:uid="{00000000-0005-0000-0000-00002E870000}"/>
    <cellStyle name="Normal 7 3 2 2 3 2 2 3" xfId="34593" xr:uid="{00000000-0005-0000-0000-00002F870000}"/>
    <cellStyle name="Normal 7 3 2 2 3 2 3" xfId="34594" xr:uid="{00000000-0005-0000-0000-000030870000}"/>
    <cellStyle name="Normal 7 3 2 2 3 2 4" xfId="34595" xr:uid="{00000000-0005-0000-0000-000031870000}"/>
    <cellStyle name="Normal 7 3 2 2 3 3" xfId="34596" xr:uid="{00000000-0005-0000-0000-000032870000}"/>
    <cellStyle name="Normal 7 3 2 2 3 3 2" xfId="34597" xr:uid="{00000000-0005-0000-0000-000033870000}"/>
    <cellStyle name="Normal 7 3 2 2 3 3 2 2" xfId="34598" xr:uid="{00000000-0005-0000-0000-000034870000}"/>
    <cellStyle name="Normal 7 3 2 2 3 3 2 3" xfId="34599" xr:uid="{00000000-0005-0000-0000-000035870000}"/>
    <cellStyle name="Normal 7 3 2 2 3 3 3" xfId="34600" xr:uid="{00000000-0005-0000-0000-000036870000}"/>
    <cellStyle name="Normal 7 3 2 2 3 3 4" xfId="34601" xr:uid="{00000000-0005-0000-0000-000037870000}"/>
    <cellStyle name="Normal 7 3 2 2 3 4" xfId="34602" xr:uid="{00000000-0005-0000-0000-000038870000}"/>
    <cellStyle name="Normal 7 3 2 2 3 4 2" xfId="34603" xr:uid="{00000000-0005-0000-0000-000039870000}"/>
    <cellStyle name="Normal 7 3 2 2 3 4 2 2" xfId="34604" xr:uid="{00000000-0005-0000-0000-00003A870000}"/>
    <cellStyle name="Normal 7 3 2 2 3 4 2 3" xfId="34605" xr:uid="{00000000-0005-0000-0000-00003B870000}"/>
    <cellStyle name="Normal 7 3 2 2 3 4 3" xfId="34606" xr:uid="{00000000-0005-0000-0000-00003C870000}"/>
    <cellStyle name="Normal 7 3 2 2 3 4 4" xfId="34607" xr:uid="{00000000-0005-0000-0000-00003D870000}"/>
    <cellStyle name="Normal 7 3 2 2 3 5" xfId="34608" xr:uid="{00000000-0005-0000-0000-00003E870000}"/>
    <cellStyle name="Normal 7 3 2 2 3 5 2" xfId="34609" xr:uid="{00000000-0005-0000-0000-00003F870000}"/>
    <cellStyle name="Normal 7 3 2 2 3 5 3" xfId="34610" xr:uid="{00000000-0005-0000-0000-000040870000}"/>
    <cellStyle name="Normal 7 3 2 2 3 6" xfId="34611" xr:uid="{00000000-0005-0000-0000-000041870000}"/>
    <cellStyle name="Normal 7 3 2 2 3 6 2" xfId="34612" xr:uid="{00000000-0005-0000-0000-000042870000}"/>
    <cellStyle name="Normal 7 3 2 2 3 6 3" xfId="34613" xr:uid="{00000000-0005-0000-0000-000043870000}"/>
    <cellStyle name="Normal 7 3 2 2 3 7" xfId="34614" xr:uid="{00000000-0005-0000-0000-000044870000}"/>
    <cellStyle name="Normal 7 3 2 2 3 8" xfId="34615" xr:uid="{00000000-0005-0000-0000-000045870000}"/>
    <cellStyle name="Normal 7 3 2 2 3 9" xfId="34616" xr:uid="{00000000-0005-0000-0000-000046870000}"/>
    <cellStyle name="Normal 7 3 2 2 4" xfId="34617" xr:uid="{00000000-0005-0000-0000-000047870000}"/>
    <cellStyle name="Normal 7 3 2 2 4 2" xfId="34618" xr:uid="{00000000-0005-0000-0000-000048870000}"/>
    <cellStyle name="Normal 7 3 2 2 4 2 2" xfId="34619" xr:uid="{00000000-0005-0000-0000-000049870000}"/>
    <cellStyle name="Normal 7 3 2 2 4 2 3" xfId="34620" xr:uid="{00000000-0005-0000-0000-00004A870000}"/>
    <cellStyle name="Normal 7 3 2 2 4 3" xfId="34621" xr:uid="{00000000-0005-0000-0000-00004B870000}"/>
    <cellStyle name="Normal 7 3 2 2 4 4" xfId="34622" xr:uid="{00000000-0005-0000-0000-00004C870000}"/>
    <cellStyle name="Normal 7 3 2 2 5" xfId="34623" xr:uid="{00000000-0005-0000-0000-00004D870000}"/>
    <cellStyle name="Normal 7 3 2 2 5 2" xfId="34624" xr:uid="{00000000-0005-0000-0000-00004E870000}"/>
    <cellStyle name="Normal 7 3 2 2 5 2 2" xfId="34625" xr:uid="{00000000-0005-0000-0000-00004F870000}"/>
    <cellStyle name="Normal 7 3 2 2 5 2 3" xfId="34626" xr:uid="{00000000-0005-0000-0000-000050870000}"/>
    <cellStyle name="Normal 7 3 2 2 5 3" xfId="34627" xr:uid="{00000000-0005-0000-0000-000051870000}"/>
    <cellStyle name="Normal 7 3 2 2 5 4" xfId="34628" xr:uid="{00000000-0005-0000-0000-000052870000}"/>
    <cellStyle name="Normal 7 3 2 2 6" xfId="34629" xr:uid="{00000000-0005-0000-0000-000053870000}"/>
    <cellStyle name="Normal 7 3 2 2 6 2" xfId="34630" xr:uid="{00000000-0005-0000-0000-000054870000}"/>
    <cellStyle name="Normal 7 3 2 2 6 2 2" xfId="34631" xr:uid="{00000000-0005-0000-0000-000055870000}"/>
    <cellStyle name="Normal 7 3 2 2 6 2 3" xfId="34632" xr:uid="{00000000-0005-0000-0000-000056870000}"/>
    <cellStyle name="Normal 7 3 2 2 6 3" xfId="34633" xr:uid="{00000000-0005-0000-0000-000057870000}"/>
    <cellStyle name="Normal 7 3 2 2 6 4" xfId="34634" xr:uid="{00000000-0005-0000-0000-000058870000}"/>
    <cellStyle name="Normal 7 3 2 2 7" xfId="34635" xr:uid="{00000000-0005-0000-0000-000059870000}"/>
    <cellStyle name="Normal 7 3 2 2 7 2" xfId="34636" xr:uid="{00000000-0005-0000-0000-00005A870000}"/>
    <cellStyle name="Normal 7 3 2 2 7 3" xfId="34637" xr:uid="{00000000-0005-0000-0000-00005B870000}"/>
    <cellStyle name="Normal 7 3 2 2 8" xfId="34638" xr:uid="{00000000-0005-0000-0000-00005C870000}"/>
    <cellStyle name="Normal 7 3 2 2 8 2" xfId="34639" xr:uid="{00000000-0005-0000-0000-00005D870000}"/>
    <cellStyle name="Normal 7 3 2 2 8 3" xfId="34640" xr:uid="{00000000-0005-0000-0000-00005E870000}"/>
    <cellStyle name="Normal 7 3 2 2 9" xfId="34641" xr:uid="{00000000-0005-0000-0000-00005F870000}"/>
    <cellStyle name="Normal 7 3 2 3" xfId="34642" xr:uid="{00000000-0005-0000-0000-000060870000}"/>
    <cellStyle name="Normal 7 3 2 3 10" xfId="34643" xr:uid="{00000000-0005-0000-0000-000061870000}"/>
    <cellStyle name="Normal 7 3 2 3 11" xfId="34644" xr:uid="{00000000-0005-0000-0000-000062870000}"/>
    <cellStyle name="Normal 7 3 2 3 2" xfId="34645" xr:uid="{00000000-0005-0000-0000-000063870000}"/>
    <cellStyle name="Normal 7 3 2 3 2 10" xfId="34646" xr:uid="{00000000-0005-0000-0000-000064870000}"/>
    <cellStyle name="Normal 7 3 2 3 2 2" xfId="34647" xr:uid="{00000000-0005-0000-0000-000065870000}"/>
    <cellStyle name="Normal 7 3 2 3 2 2 2" xfId="34648" xr:uid="{00000000-0005-0000-0000-000066870000}"/>
    <cellStyle name="Normal 7 3 2 3 2 2 2 2" xfId="34649" xr:uid="{00000000-0005-0000-0000-000067870000}"/>
    <cellStyle name="Normal 7 3 2 3 2 2 2 3" xfId="34650" xr:uid="{00000000-0005-0000-0000-000068870000}"/>
    <cellStyle name="Normal 7 3 2 3 2 2 3" xfId="34651" xr:uid="{00000000-0005-0000-0000-000069870000}"/>
    <cellStyle name="Normal 7 3 2 3 2 2 4" xfId="34652" xr:uid="{00000000-0005-0000-0000-00006A870000}"/>
    <cellStyle name="Normal 7 3 2 3 2 3" xfId="34653" xr:uid="{00000000-0005-0000-0000-00006B870000}"/>
    <cellStyle name="Normal 7 3 2 3 2 3 2" xfId="34654" xr:uid="{00000000-0005-0000-0000-00006C870000}"/>
    <cellStyle name="Normal 7 3 2 3 2 3 2 2" xfId="34655" xr:uid="{00000000-0005-0000-0000-00006D870000}"/>
    <cellStyle name="Normal 7 3 2 3 2 3 2 3" xfId="34656" xr:uid="{00000000-0005-0000-0000-00006E870000}"/>
    <cellStyle name="Normal 7 3 2 3 2 3 3" xfId="34657" xr:uid="{00000000-0005-0000-0000-00006F870000}"/>
    <cellStyle name="Normal 7 3 2 3 2 3 4" xfId="34658" xr:uid="{00000000-0005-0000-0000-000070870000}"/>
    <cellStyle name="Normal 7 3 2 3 2 4" xfId="34659" xr:uid="{00000000-0005-0000-0000-000071870000}"/>
    <cellStyle name="Normal 7 3 2 3 2 4 2" xfId="34660" xr:uid="{00000000-0005-0000-0000-000072870000}"/>
    <cellStyle name="Normal 7 3 2 3 2 4 2 2" xfId="34661" xr:uid="{00000000-0005-0000-0000-000073870000}"/>
    <cellStyle name="Normal 7 3 2 3 2 4 2 3" xfId="34662" xr:uid="{00000000-0005-0000-0000-000074870000}"/>
    <cellStyle name="Normal 7 3 2 3 2 4 3" xfId="34663" xr:uid="{00000000-0005-0000-0000-000075870000}"/>
    <cellStyle name="Normal 7 3 2 3 2 4 4" xfId="34664" xr:uid="{00000000-0005-0000-0000-000076870000}"/>
    <cellStyle name="Normal 7 3 2 3 2 5" xfId="34665" xr:uid="{00000000-0005-0000-0000-000077870000}"/>
    <cellStyle name="Normal 7 3 2 3 2 5 2" xfId="34666" xr:uid="{00000000-0005-0000-0000-000078870000}"/>
    <cellStyle name="Normal 7 3 2 3 2 5 2 2" xfId="34667" xr:uid="{00000000-0005-0000-0000-000079870000}"/>
    <cellStyle name="Normal 7 3 2 3 2 5 2 3" xfId="34668" xr:uid="{00000000-0005-0000-0000-00007A870000}"/>
    <cellStyle name="Normal 7 3 2 3 2 5 3" xfId="34669" xr:uid="{00000000-0005-0000-0000-00007B870000}"/>
    <cellStyle name="Normal 7 3 2 3 2 5 4" xfId="34670" xr:uid="{00000000-0005-0000-0000-00007C870000}"/>
    <cellStyle name="Normal 7 3 2 3 2 6" xfId="34671" xr:uid="{00000000-0005-0000-0000-00007D870000}"/>
    <cellStyle name="Normal 7 3 2 3 2 6 2" xfId="34672" xr:uid="{00000000-0005-0000-0000-00007E870000}"/>
    <cellStyle name="Normal 7 3 2 3 2 6 3" xfId="34673" xr:uid="{00000000-0005-0000-0000-00007F870000}"/>
    <cellStyle name="Normal 7 3 2 3 2 7" xfId="34674" xr:uid="{00000000-0005-0000-0000-000080870000}"/>
    <cellStyle name="Normal 7 3 2 3 2 7 2" xfId="34675" xr:uid="{00000000-0005-0000-0000-000081870000}"/>
    <cellStyle name="Normal 7 3 2 3 2 7 3" xfId="34676" xr:uid="{00000000-0005-0000-0000-000082870000}"/>
    <cellStyle name="Normal 7 3 2 3 2 8" xfId="34677" xr:uid="{00000000-0005-0000-0000-000083870000}"/>
    <cellStyle name="Normal 7 3 2 3 2 9" xfId="34678" xr:uid="{00000000-0005-0000-0000-000084870000}"/>
    <cellStyle name="Normal 7 3 2 3 3" xfId="34679" xr:uid="{00000000-0005-0000-0000-000085870000}"/>
    <cellStyle name="Normal 7 3 2 3 3 2" xfId="34680" xr:uid="{00000000-0005-0000-0000-000086870000}"/>
    <cellStyle name="Normal 7 3 2 3 3 2 2" xfId="34681" xr:uid="{00000000-0005-0000-0000-000087870000}"/>
    <cellStyle name="Normal 7 3 2 3 3 2 2 2" xfId="34682" xr:uid="{00000000-0005-0000-0000-000088870000}"/>
    <cellStyle name="Normal 7 3 2 3 3 2 2 3" xfId="34683" xr:uid="{00000000-0005-0000-0000-000089870000}"/>
    <cellStyle name="Normal 7 3 2 3 3 2 3" xfId="34684" xr:uid="{00000000-0005-0000-0000-00008A870000}"/>
    <cellStyle name="Normal 7 3 2 3 3 2 4" xfId="34685" xr:uid="{00000000-0005-0000-0000-00008B870000}"/>
    <cellStyle name="Normal 7 3 2 3 3 3" xfId="34686" xr:uid="{00000000-0005-0000-0000-00008C870000}"/>
    <cellStyle name="Normal 7 3 2 3 3 3 2" xfId="34687" xr:uid="{00000000-0005-0000-0000-00008D870000}"/>
    <cellStyle name="Normal 7 3 2 3 3 3 2 2" xfId="34688" xr:uid="{00000000-0005-0000-0000-00008E870000}"/>
    <cellStyle name="Normal 7 3 2 3 3 3 2 3" xfId="34689" xr:uid="{00000000-0005-0000-0000-00008F870000}"/>
    <cellStyle name="Normal 7 3 2 3 3 3 3" xfId="34690" xr:uid="{00000000-0005-0000-0000-000090870000}"/>
    <cellStyle name="Normal 7 3 2 3 3 3 4" xfId="34691" xr:uid="{00000000-0005-0000-0000-000091870000}"/>
    <cellStyle name="Normal 7 3 2 3 3 4" xfId="34692" xr:uid="{00000000-0005-0000-0000-000092870000}"/>
    <cellStyle name="Normal 7 3 2 3 3 4 2" xfId="34693" xr:uid="{00000000-0005-0000-0000-000093870000}"/>
    <cellStyle name="Normal 7 3 2 3 3 4 2 2" xfId="34694" xr:uid="{00000000-0005-0000-0000-000094870000}"/>
    <cellStyle name="Normal 7 3 2 3 3 4 2 3" xfId="34695" xr:uid="{00000000-0005-0000-0000-000095870000}"/>
    <cellStyle name="Normal 7 3 2 3 3 4 3" xfId="34696" xr:uid="{00000000-0005-0000-0000-000096870000}"/>
    <cellStyle name="Normal 7 3 2 3 3 4 4" xfId="34697" xr:uid="{00000000-0005-0000-0000-000097870000}"/>
    <cellStyle name="Normal 7 3 2 3 3 5" xfId="34698" xr:uid="{00000000-0005-0000-0000-000098870000}"/>
    <cellStyle name="Normal 7 3 2 3 3 5 2" xfId="34699" xr:uid="{00000000-0005-0000-0000-000099870000}"/>
    <cellStyle name="Normal 7 3 2 3 3 5 3" xfId="34700" xr:uid="{00000000-0005-0000-0000-00009A870000}"/>
    <cellStyle name="Normal 7 3 2 3 3 6" xfId="34701" xr:uid="{00000000-0005-0000-0000-00009B870000}"/>
    <cellStyle name="Normal 7 3 2 3 3 6 2" xfId="34702" xr:uid="{00000000-0005-0000-0000-00009C870000}"/>
    <cellStyle name="Normal 7 3 2 3 3 6 3" xfId="34703" xr:uid="{00000000-0005-0000-0000-00009D870000}"/>
    <cellStyle name="Normal 7 3 2 3 3 7" xfId="34704" xr:uid="{00000000-0005-0000-0000-00009E870000}"/>
    <cellStyle name="Normal 7 3 2 3 3 8" xfId="34705" xr:uid="{00000000-0005-0000-0000-00009F870000}"/>
    <cellStyle name="Normal 7 3 2 3 3 9" xfId="34706" xr:uid="{00000000-0005-0000-0000-0000A0870000}"/>
    <cellStyle name="Normal 7 3 2 3 4" xfId="34707" xr:uid="{00000000-0005-0000-0000-0000A1870000}"/>
    <cellStyle name="Normal 7 3 2 3 4 2" xfId="34708" xr:uid="{00000000-0005-0000-0000-0000A2870000}"/>
    <cellStyle name="Normal 7 3 2 3 4 2 2" xfId="34709" xr:uid="{00000000-0005-0000-0000-0000A3870000}"/>
    <cellStyle name="Normal 7 3 2 3 4 2 3" xfId="34710" xr:uid="{00000000-0005-0000-0000-0000A4870000}"/>
    <cellStyle name="Normal 7 3 2 3 4 3" xfId="34711" xr:uid="{00000000-0005-0000-0000-0000A5870000}"/>
    <cellStyle name="Normal 7 3 2 3 4 4" xfId="34712" xr:uid="{00000000-0005-0000-0000-0000A6870000}"/>
    <cellStyle name="Normal 7 3 2 3 5" xfId="34713" xr:uid="{00000000-0005-0000-0000-0000A7870000}"/>
    <cellStyle name="Normal 7 3 2 3 5 2" xfId="34714" xr:uid="{00000000-0005-0000-0000-0000A8870000}"/>
    <cellStyle name="Normal 7 3 2 3 5 2 2" xfId="34715" xr:uid="{00000000-0005-0000-0000-0000A9870000}"/>
    <cellStyle name="Normal 7 3 2 3 5 2 3" xfId="34716" xr:uid="{00000000-0005-0000-0000-0000AA870000}"/>
    <cellStyle name="Normal 7 3 2 3 5 3" xfId="34717" xr:uid="{00000000-0005-0000-0000-0000AB870000}"/>
    <cellStyle name="Normal 7 3 2 3 5 4" xfId="34718" xr:uid="{00000000-0005-0000-0000-0000AC870000}"/>
    <cellStyle name="Normal 7 3 2 3 6" xfId="34719" xr:uid="{00000000-0005-0000-0000-0000AD870000}"/>
    <cellStyle name="Normal 7 3 2 3 6 2" xfId="34720" xr:uid="{00000000-0005-0000-0000-0000AE870000}"/>
    <cellStyle name="Normal 7 3 2 3 6 2 2" xfId="34721" xr:uid="{00000000-0005-0000-0000-0000AF870000}"/>
    <cellStyle name="Normal 7 3 2 3 6 2 3" xfId="34722" xr:uid="{00000000-0005-0000-0000-0000B0870000}"/>
    <cellStyle name="Normal 7 3 2 3 6 3" xfId="34723" xr:uid="{00000000-0005-0000-0000-0000B1870000}"/>
    <cellStyle name="Normal 7 3 2 3 6 4" xfId="34724" xr:uid="{00000000-0005-0000-0000-0000B2870000}"/>
    <cellStyle name="Normal 7 3 2 3 7" xfId="34725" xr:uid="{00000000-0005-0000-0000-0000B3870000}"/>
    <cellStyle name="Normal 7 3 2 3 7 2" xfId="34726" xr:uid="{00000000-0005-0000-0000-0000B4870000}"/>
    <cellStyle name="Normal 7 3 2 3 7 3" xfId="34727" xr:uid="{00000000-0005-0000-0000-0000B5870000}"/>
    <cellStyle name="Normal 7 3 2 3 8" xfId="34728" xr:uid="{00000000-0005-0000-0000-0000B6870000}"/>
    <cellStyle name="Normal 7 3 2 3 8 2" xfId="34729" xr:uid="{00000000-0005-0000-0000-0000B7870000}"/>
    <cellStyle name="Normal 7 3 2 3 8 3" xfId="34730" xr:uid="{00000000-0005-0000-0000-0000B8870000}"/>
    <cellStyle name="Normal 7 3 2 3 9" xfId="34731" xr:uid="{00000000-0005-0000-0000-0000B9870000}"/>
    <cellStyle name="Normal 7 3 2 4" xfId="34732" xr:uid="{00000000-0005-0000-0000-0000BA870000}"/>
    <cellStyle name="Normal 7 3 2 4 10" xfId="34733" xr:uid="{00000000-0005-0000-0000-0000BB870000}"/>
    <cellStyle name="Normal 7 3 2 4 2" xfId="34734" xr:uid="{00000000-0005-0000-0000-0000BC870000}"/>
    <cellStyle name="Normal 7 3 2 4 2 2" xfId="34735" xr:uid="{00000000-0005-0000-0000-0000BD870000}"/>
    <cellStyle name="Normal 7 3 2 4 2 2 2" xfId="34736" xr:uid="{00000000-0005-0000-0000-0000BE870000}"/>
    <cellStyle name="Normal 7 3 2 4 2 2 3" xfId="34737" xr:uid="{00000000-0005-0000-0000-0000BF870000}"/>
    <cellStyle name="Normal 7 3 2 4 2 3" xfId="34738" xr:uid="{00000000-0005-0000-0000-0000C0870000}"/>
    <cellStyle name="Normal 7 3 2 4 2 4" xfId="34739" xr:uid="{00000000-0005-0000-0000-0000C1870000}"/>
    <cellStyle name="Normal 7 3 2 4 3" xfId="34740" xr:uid="{00000000-0005-0000-0000-0000C2870000}"/>
    <cellStyle name="Normal 7 3 2 4 3 2" xfId="34741" xr:uid="{00000000-0005-0000-0000-0000C3870000}"/>
    <cellStyle name="Normal 7 3 2 4 3 2 2" xfId="34742" xr:uid="{00000000-0005-0000-0000-0000C4870000}"/>
    <cellStyle name="Normal 7 3 2 4 3 2 3" xfId="34743" xr:uid="{00000000-0005-0000-0000-0000C5870000}"/>
    <cellStyle name="Normal 7 3 2 4 3 3" xfId="34744" xr:uid="{00000000-0005-0000-0000-0000C6870000}"/>
    <cellStyle name="Normal 7 3 2 4 3 4" xfId="34745" xr:uid="{00000000-0005-0000-0000-0000C7870000}"/>
    <cellStyle name="Normal 7 3 2 4 4" xfId="34746" xr:uid="{00000000-0005-0000-0000-0000C8870000}"/>
    <cellStyle name="Normal 7 3 2 4 4 2" xfId="34747" xr:uid="{00000000-0005-0000-0000-0000C9870000}"/>
    <cellStyle name="Normal 7 3 2 4 4 2 2" xfId="34748" xr:uid="{00000000-0005-0000-0000-0000CA870000}"/>
    <cellStyle name="Normal 7 3 2 4 4 2 3" xfId="34749" xr:uid="{00000000-0005-0000-0000-0000CB870000}"/>
    <cellStyle name="Normal 7 3 2 4 4 3" xfId="34750" xr:uid="{00000000-0005-0000-0000-0000CC870000}"/>
    <cellStyle name="Normal 7 3 2 4 4 4" xfId="34751" xr:uid="{00000000-0005-0000-0000-0000CD870000}"/>
    <cellStyle name="Normal 7 3 2 4 5" xfId="34752" xr:uid="{00000000-0005-0000-0000-0000CE870000}"/>
    <cellStyle name="Normal 7 3 2 4 5 2" xfId="34753" xr:uid="{00000000-0005-0000-0000-0000CF870000}"/>
    <cellStyle name="Normal 7 3 2 4 5 2 2" xfId="34754" xr:uid="{00000000-0005-0000-0000-0000D0870000}"/>
    <cellStyle name="Normal 7 3 2 4 5 2 3" xfId="34755" xr:uid="{00000000-0005-0000-0000-0000D1870000}"/>
    <cellStyle name="Normal 7 3 2 4 5 3" xfId="34756" xr:uid="{00000000-0005-0000-0000-0000D2870000}"/>
    <cellStyle name="Normal 7 3 2 4 5 4" xfId="34757" xr:uid="{00000000-0005-0000-0000-0000D3870000}"/>
    <cellStyle name="Normal 7 3 2 4 6" xfId="34758" xr:uid="{00000000-0005-0000-0000-0000D4870000}"/>
    <cellStyle name="Normal 7 3 2 4 6 2" xfId="34759" xr:uid="{00000000-0005-0000-0000-0000D5870000}"/>
    <cellStyle name="Normal 7 3 2 4 6 3" xfId="34760" xr:uid="{00000000-0005-0000-0000-0000D6870000}"/>
    <cellStyle name="Normal 7 3 2 4 7" xfId="34761" xr:uid="{00000000-0005-0000-0000-0000D7870000}"/>
    <cellStyle name="Normal 7 3 2 4 7 2" xfId="34762" xr:uid="{00000000-0005-0000-0000-0000D8870000}"/>
    <cellStyle name="Normal 7 3 2 4 7 3" xfId="34763" xr:uid="{00000000-0005-0000-0000-0000D9870000}"/>
    <cellStyle name="Normal 7 3 2 4 8" xfId="34764" xr:uid="{00000000-0005-0000-0000-0000DA870000}"/>
    <cellStyle name="Normal 7 3 2 4 9" xfId="34765" xr:uid="{00000000-0005-0000-0000-0000DB870000}"/>
    <cellStyle name="Normal 7 3 2 5" xfId="34766" xr:uid="{00000000-0005-0000-0000-0000DC870000}"/>
    <cellStyle name="Normal 7 3 2 5 2" xfId="34767" xr:uid="{00000000-0005-0000-0000-0000DD870000}"/>
    <cellStyle name="Normal 7 3 2 5 2 2" xfId="34768" xr:uid="{00000000-0005-0000-0000-0000DE870000}"/>
    <cellStyle name="Normal 7 3 2 5 2 2 2" xfId="34769" xr:uid="{00000000-0005-0000-0000-0000DF870000}"/>
    <cellStyle name="Normal 7 3 2 5 2 2 3" xfId="34770" xr:uid="{00000000-0005-0000-0000-0000E0870000}"/>
    <cellStyle name="Normal 7 3 2 5 2 3" xfId="34771" xr:uid="{00000000-0005-0000-0000-0000E1870000}"/>
    <cellStyle name="Normal 7 3 2 5 2 4" xfId="34772" xr:uid="{00000000-0005-0000-0000-0000E2870000}"/>
    <cellStyle name="Normal 7 3 2 5 3" xfId="34773" xr:uid="{00000000-0005-0000-0000-0000E3870000}"/>
    <cellStyle name="Normal 7 3 2 5 3 2" xfId="34774" xr:uid="{00000000-0005-0000-0000-0000E4870000}"/>
    <cellStyle name="Normal 7 3 2 5 3 2 2" xfId="34775" xr:uid="{00000000-0005-0000-0000-0000E5870000}"/>
    <cellStyle name="Normal 7 3 2 5 3 2 3" xfId="34776" xr:uid="{00000000-0005-0000-0000-0000E6870000}"/>
    <cellStyle name="Normal 7 3 2 5 3 3" xfId="34777" xr:uid="{00000000-0005-0000-0000-0000E7870000}"/>
    <cellStyle name="Normal 7 3 2 5 3 4" xfId="34778" xr:uid="{00000000-0005-0000-0000-0000E8870000}"/>
    <cellStyle name="Normal 7 3 2 5 4" xfId="34779" xr:uid="{00000000-0005-0000-0000-0000E9870000}"/>
    <cellStyle name="Normal 7 3 2 5 4 2" xfId="34780" xr:uid="{00000000-0005-0000-0000-0000EA870000}"/>
    <cellStyle name="Normal 7 3 2 5 4 2 2" xfId="34781" xr:uid="{00000000-0005-0000-0000-0000EB870000}"/>
    <cellStyle name="Normal 7 3 2 5 4 2 3" xfId="34782" xr:uid="{00000000-0005-0000-0000-0000EC870000}"/>
    <cellStyle name="Normal 7 3 2 5 4 3" xfId="34783" xr:uid="{00000000-0005-0000-0000-0000ED870000}"/>
    <cellStyle name="Normal 7 3 2 5 4 4" xfId="34784" xr:uid="{00000000-0005-0000-0000-0000EE870000}"/>
    <cellStyle name="Normal 7 3 2 5 5" xfId="34785" xr:uid="{00000000-0005-0000-0000-0000EF870000}"/>
    <cellStyle name="Normal 7 3 2 5 5 2" xfId="34786" xr:uid="{00000000-0005-0000-0000-0000F0870000}"/>
    <cellStyle name="Normal 7 3 2 5 5 3" xfId="34787" xr:uid="{00000000-0005-0000-0000-0000F1870000}"/>
    <cellStyle name="Normal 7 3 2 5 6" xfId="34788" xr:uid="{00000000-0005-0000-0000-0000F2870000}"/>
    <cellStyle name="Normal 7 3 2 5 6 2" xfId="34789" xr:uid="{00000000-0005-0000-0000-0000F3870000}"/>
    <cellStyle name="Normal 7 3 2 5 6 3" xfId="34790" xr:uid="{00000000-0005-0000-0000-0000F4870000}"/>
    <cellStyle name="Normal 7 3 2 5 7" xfId="34791" xr:uid="{00000000-0005-0000-0000-0000F5870000}"/>
    <cellStyle name="Normal 7 3 2 5 8" xfId="34792" xr:uid="{00000000-0005-0000-0000-0000F6870000}"/>
    <cellStyle name="Normal 7 3 2 5 9" xfId="34793" xr:uid="{00000000-0005-0000-0000-0000F7870000}"/>
    <cellStyle name="Normal 7 3 2 6" xfId="34794" xr:uid="{00000000-0005-0000-0000-0000F8870000}"/>
    <cellStyle name="Normal 7 3 2 6 2" xfId="34795" xr:uid="{00000000-0005-0000-0000-0000F9870000}"/>
    <cellStyle name="Normal 7 3 2 6 2 2" xfId="34796" xr:uid="{00000000-0005-0000-0000-0000FA870000}"/>
    <cellStyle name="Normal 7 3 2 6 2 3" xfId="34797" xr:uid="{00000000-0005-0000-0000-0000FB870000}"/>
    <cellStyle name="Normal 7 3 2 6 3" xfId="34798" xr:uid="{00000000-0005-0000-0000-0000FC870000}"/>
    <cellStyle name="Normal 7 3 2 6 4" xfId="34799" xr:uid="{00000000-0005-0000-0000-0000FD870000}"/>
    <cellStyle name="Normal 7 3 2 7" xfId="34800" xr:uid="{00000000-0005-0000-0000-0000FE870000}"/>
    <cellStyle name="Normal 7 3 2 7 2" xfId="34801" xr:uid="{00000000-0005-0000-0000-0000FF870000}"/>
    <cellStyle name="Normal 7 3 2 7 2 2" xfId="34802" xr:uid="{00000000-0005-0000-0000-000000880000}"/>
    <cellStyle name="Normal 7 3 2 7 2 3" xfId="34803" xr:uid="{00000000-0005-0000-0000-000001880000}"/>
    <cellStyle name="Normal 7 3 2 7 3" xfId="34804" xr:uid="{00000000-0005-0000-0000-000002880000}"/>
    <cellStyle name="Normal 7 3 2 7 4" xfId="34805" xr:uid="{00000000-0005-0000-0000-000003880000}"/>
    <cellStyle name="Normal 7 3 2 8" xfId="34806" xr:uid="{00000000-0005-0000-0000-000004880000}"/>
    <cellStyle name="Normal 7 3 2 8 2" xfId="34807" xr:uid="{00000000-0005-0000-0000-000005880000}"/>
    <cellStyle name="Normal 7 3 2 8 2 2" xfId="34808" xr:uid="{00000000-0005-0000-0000-000006880000}"/>
    <cellStyle name="Normal 7 3 2 8 2 3" xfId="34809" xr:uid="{00000000-0005-0000-0000-000007880000}"/>
    <cellStyle name="Normal 7 3 2 8 3" xfId="34810" xr:uid="{00000000-0005-0000-0000-000008880000}"/>
    <cellStyle name="Normal 7 3 2 8 4" xfId="34811" xr:uid="{00000000-0005-0000-0000-000009880000}"/>
    <cellStyle name="Normal 7 3 2 9" xfId="34812" xr:uid="{00000000-0005-0000-0000-00000A880000}"/>
    <cellStyle name="Normal 7 3 2 9 2" xfId="34813" xr:uid="{00000000-0005-0000-0000-00000B880000}"/>
    <cellStyle name="Normal 7 3 2 9 3" xfId="34814" xr:uid="{00000000-0005-0000-0000-00000C880000}"/>
    <cellStyle name="Normal 7 3 3" xfId="34815" xr:uid="{00000000-0005-0000-0000-00000D880000}"/>
    <cellStyle name="Normal 7 3 3 10" xfId="34816" xr:uid="{00000000-0005-0000-0000-00000E880000}"/>
    <cellStyle name="Normal 7 3 3 11" xfId="34817" xr:uid="{00000000-0005-0000-0000-00000F880000}"/>
    <cellStyle name="Normal 7 3 3 2" xfId="34818" xr:uid="{00000000-0005-0000-0000-000010880000}"/>
    <cellStyle name="Normal 7 3 3 2 10" xfId="34819" xr:uid="{00000000-0005-0000-0000-000011880000}"/>
    <cellStyle name="Normal 7 3 3 2 2" xfId="34820" xr:uid="{00000000-0005-0000-0000-000012880000}"/>
    <cellStyle name="Normal 7 3 3 2 2 2" xfId="34821" xr:uid="{00000000-0005-0000-0000-000013880000}"/>
    <cellStyle name="Normal 7 3 3 2 2 2 2" xfId="34822" xr:uid="{00000000-0005-0000-0000-000014880000}"/>
    <cellStyle name="Normal 7 3 3 2 2 2 3" xfId="34823" xr:uid="{00000000-0005-0000-0000-000015880000}"/>
    <cellStyle name="Normal 7 3 3 2 2 3" xfId="34824" xr:uid="{00000000-0005-0000-0000-000016880000}"/>
    <cellStyle name="Normal 7 3 3 2 2 4" xfId="34825" xr:uid="{00000000-0005-0000-0000-000017880000}"/>
    <cellStyle name="Normal 7 3 3 2 3" xfId="34826" xr:uid="{00000000-0005-0000-0000-000018880000}"/>
    <cellStyle name="Normal 7 3 3 2 3 2" xfId="34827" xr:uid="{00000000-0005-0000-0000-000019880000}"/>
    <cellStyle name="Normal 7 3 3 2 3 2 2" xfId="34828" xr:uid="{00000000-0005-0000-0000-00001A880000}"/>
    <cellStyle name="Normal 7 3 3 2 3 2 3" xfId="34829" xr:uid="{00000000-0005-0000-0000-00001B880000}"/>
    <cellStyle name="Normal 7 3 3 2 3 3" xfId="34830" xr:uid="{00000000-0005-0000-0000-00001C880000}"/>
    <cellStyle name="Normal 7 3 3 2 3 4" xfId="34831" xr:uid="{00000000-0005-0000-0000-00001D880000}"/>
    <cellStyle name="Normal 7 3 3 2 4" xfId="34832" xr:uid="{00000000-0005-0000-0000-00001E880000}"/>
    <cellStyle name="Normal 7 3 3 2 4 2" xfId="34833" xr:uid="{00000000-0005-0000-0000-00001F880000}"/>
    <cellStyle name="Normal 7 3 3 2 4 2 2" xfId="34834" xr:uid="{00000000-0005-0000-0000-000020880000}"/>
    <cellStyle name="Normal 7 3 3 2 4 2 3" xfId="34835" xr:uid="{00000000-0005-0000-0000-000021880000}"/>
    <cellStyle name="Normal 7 3 3 2 4 3" xfId="34836" xr:uid="{00000000-0005-0000-0000-000022880000}"/>
    <cellStyle name="Normal 7 3 3 2 4 4" xfId="34837" xr:uid="{00000000-0005-0000-0000-000023880000}"/>
    <cellStyle name="Normal 7 3 3 2 5" xfId="34838" xr:uid="{00000000-0005-0000-0000-000024880000}"/>
    <cellStyle name="Normal 7 3 3 2 5 2" xfId="34839" xr:uid="{00000000-0005-0000-0000-000025880000}"/>
    <cellStyle name="Normal 7 3 3 2 5 2 2" xfId="34840" xr:uid="{00000000-0005-0000-0000-000026880000}"/>
    <cellStyle name="Normal 7 3 3 2 5 2 3" xfId="34841" xr:uid="{00000000-0005-0000-0000-000027880000}"/>
    <cellStyle name="Normal 7 3 3 2 5 3" xfId="34842" xr:uid="{00000000-0005-0000-0000-000028880000}"/>
    <cellStyle name="Normal 7 3 3 2 5 4" xfId="34843" xr:uid="{00000000-0005-0000-0000-000029880000}"/>
    <cellStyle name="Normal 7 3 3 2 6" xfId="34844" xr:uid="{00000000-0005-0000-0000-00002A880000}"/>
    <cellStyle name="Normal 7 3 3 2 6 2" xfId="34845" xr:uid="{00000000-0005-0000-0000-00002B880000}"/>
    <cellStyle name="Normal 7 3 3 2 6 3" xfId="34846" xr:uid="{00000000-0005-0000-0000-00002C880000}"/>
    <cellStyle name="Normal 7 3 3 2 7" xfId="34847" xr:uid="{00000000-0005-0000-0000-00002D880000}"/>
    <cellStyle name="Normal 7 3 3 2 7 2" xfId="34848" xr:uid="{00000000-0005-0000-0000-00002E880000}"/>
    <cellStyle name="Normal 7 3 3 2 7 3" xfId="34849" xr:uid="{00000000-0005-0000-0000-00002F880000}"/>
    <cellStyle name="Normal 7 3 3 2 8" xfId="34850" xr:uid="{00000000-0005-0000-0000-000030880000}"/>
    <cellStyle name="Normal 7 3 3 2 9" xfId="34851" xr:uid="{00000000-0005-0000-0000-000031880000}"/>
    <cellStyle name="Normal 7 3 3 3" xfId="34852" xr:uid="{00000000-0005-0000-0000-000032880000}"/>
    <cellStyle name="Normal 7 3 3 3 2" xfId="34853" xr:uid="{00000000-0005-0000-0000-000033880000}"/>
    <cellStyle name="Normal 7 3 3 3 2 2" xfId="34854" xr:uid="{00000000-0005-0000-0000-000034880000}"/>
    <cellStyle name="Normal 7 3 3 3 2 2 2" xfId="34855" xr:uid="{00000000-0005-0000-0000-000035880000}"/>
    <cellStyle name="Normal 7 3 3 3 2 2 3" xfId="34856" xr:uid="{00000000-0005-0000-0000-000036880000}"/>
    <cellStyle name="Normal 7 3 3 3 2 3" xfId="34857" xr:uid="{00000000-0005-0000-0000-000037880000}"/>
    <cellStyle name="Normal 7 3 3 3 2 4" xfId="34858" xr:uid="{00000000-0005-0000-0000-000038880000}"/>
    <cellStyle name="Normal 7 3 3 3 3" xfId="34859" xr:uid="{00000000-0005-0000-0000-000039880000}"/>
    <cellStyle name="Normal 7 3 3 3 3 2" xfId="34860" xr:uid="{00000000-0005-0000-0000-00003A880000}"/>
    <cellStyle name="Normal 7 3 3 3 3 2 2" xfId="34861" xr:uid="{00000000-0005-0000-0000-00003B880000}"/>
    <cellStyle name="Normal 7 3 3 3 3 2 3" xfId="34862" xr:uid="{00000000-0005-0000-0000-00003C880000}"/>
    <cellStyle name="Normal 7 3 3 3 3 3" xfId="34863" xr:uid="{00000000-0005-0000-0000-00003D880000}"/>
    <cellStyle name="Normal 7 3 3 3 3 4" xfId="34864" xr:uid="{00000000-0005-0000-0000-00003E880000}"/>
    <cellStyle name="Normal 7 3 3 3 4" xfId="34865" xr:uid="{00000000-0005-0000-0000-00003F880000}"/>
    <cellStyle name="Normal 7 3 3 3 4 2" xfId="34866" xr:uid="{00000000-0005-0000-0000-000040880000}"/>
    <cellStyle name="Normal 7 3 3 3 4 2 2" xfId="34867" xr:uid="{00000000-0005-0000-0000-000041880000}"/>
    <cellStyle name="Normal 7 3 3 3 4 2 3" xfId="34868" xr:uid="{00000000-0005-0000-0000-000042880000}"/>
    <cellStyle name="Normal 7 3 3 3 4 3" xfId="34869" xr:uid="{00000000-0005-0000-0000-000043880000}"/>
    <cellStyle name="Normal 7 3 3 3 4 4" xfId="34870" xr:uid="{00000000-0005-0000-0000-000044880000}"/>
    <cellStyle name="Normal 7 3 3 3 5" xfId="34871" xr:uid="{00000000-0005-0000-0000-000045880000}"/>
    <cellStyle name="Normal 7 3 3 3 5 2" xfId="34872" xr:uid="{00000000-0005-0000-0000-000046880000}"/>
    <cellStyle name="Normal 7 3 3 3 5 3" xfId="34873" xr:uid="{00000000-0005-0000-0000-000047880000}"/>
    <cellStyle name="Normal 7 3 3 3 6" xfId="34874" xr:uid="{00000000-0005-0000-0000-000048880000}"/>
    <cellStyle name="Normal 7 3 3 3 6 2" xfId="34875" xr:uid="{00000000-0005-0000-0000-000049880000}"/>
    <cellStyle name="Normal 7 3 3 3 6 3" xfId="34876" xr:uid="{00000000-0005-0000-0000-00004A880000}"/>
    <cellStyle name="Normal 7 3 3 3 7" xfId="34877" xr:uid="{00000000-0005-0000-0000-00004B880000}"/>
    <cellStyle name="Normal 7 3 3 3 8" xfId="34878" xr:uid="{00000000-0005-0000-0000-00004C880000}"/>
    <cellStyle name="Normal 7 3 3 3 9" xfId="34879" xr:uid="{00000000-0005-0000-0000-00004D880000}"/>
    <cellStyle name="Normal 7 3 3 4" xfId="34880" xr:uid="{00000000-0005-0000-0000-00004E880000}"/>
    <cellStyle name="Normal 7 3 3 4 2" xfId="34881" xr:uid="{00000000-0005-0000-0000-00004F880000}"/>
    <cellStyle name="Normal 7 3 3 4 2 2" xfId="34882" xr:uid="{00000000-0005-0000-0000-000050880000}"/>
    <cellStyle name="Normal 7 3 3 4 2 3" xfId="34883" xr:uid="{00000000-0005-0000-0000-000051880000}"/>
    <cellStyle name="Normal 7 3 3 4 3" xfId="34884" xr:uid="{00000000-0005-0000-0000-000052880000}"/>
    <cellStyle name="Normal 7 3 3 4 4" xfId="34885" xr:uid="{00000000-0005-0000-0000-000053880000}"/>
    <cellStyle name="Normal 7 3 3 5" xfId="34886" xr:uid="{00000000-0005-0000-0000-000054880000}"/>
    <cellStyle name="Normal 7 3 3 5 2" xfId="34887" xr:uid="{00000000-0005-0000-0000-000055880000}"/>
    <cellStyle name="Normal 7 3 3 5 2 2" xfId="34888" xr:uid="{00000000-0005-0000-0000-000056880000}"/>
    <cellStyle name="Normal 7 3 3 5 2 3" xfId="34889" xr:uid="{00000000-0005-0000-0000-000057880000}"/>
    <cellStyle name="Normal 7 3 3 5 3" xfId="34890" xr:uid="{00000000-0005-0000-0000-000058880000}"/>
    <cellStyle name="Normal 7 3 3 5 4" xfId="34891" xr:uid="{00000000-0005-0000-0000-000059880000}"/>
    <cellStyle name="Normal 7 3 3 6" xfId="34892" xr:uid="{00000000-0005-0000-0000-00005A880000}"/>
    <cellStyle name="Normal 7 3 3 6 2" xfId="34893" xr:uid="{00000000-0005-0000-0000-00005B880000}"/>
    <cellStyle name="Normal 7 3 3 6 2 2" xfId="34894" xr:uid="{00000000-0005-0000-0000-00005C880000}"/>
    <cellStyle name="Normal 7 3 3 6 2 3" xfId="34895" xr:uid="{00000000-0005-0000-0000-00005D880000}"/>
    <cellStyle name="Normal 7 3 3 6 3" xfId="34896" xr:uid="{00000000-0005-0000-0000-00005E880000}"/>
    <cellStyle name="Normal 7 3 3 6 4" xfId="34897" xr:uid="{00000000-0005-0000-0000-00005F880000}"/>
    <cellStyle name="Normal 7 3 3 7" xfId="34898" xr:uid="{00000000-0005-0000-0000-000060880000}"/>
    <cellStyle name="Normal 7 3 3 7 2" xfId="34899" xr:uid="{00000000-0005-0000-0000-000061880000}"/>
    <cellStyle name="Normal 7 3 3 7 3" xfId="34900" xr:uid="{00000000-0005-0000-0000-000062880000}"/>
    <cellStyle name="Normal 7 3 3 8" xfId="34901" xr:uid="{00000000-0005-0000-0000-000063880000}"/>
    <cellStyle name="Normal 7 3 3 8 2" xfId="34902" xr:uid="{00000000-0005-0000-0000-000064880000}"/>
    <cellStyle name="Normal 7 3 3 8 3" xfId="34903" xr:uid="{00000000-0005-0000-0000-000065880000}"/>
    <cellStyle name="Normal 7 3 3 9" xfId="34904" xr:uid="{00000000-0005-0000-0000-000066880000}"/>
    <cellStyle name="Normal 7 3 4" xfId="34905" xr:uid="{00000000-0005-0000-0000-000067880000}"/>
    <cellStyle name="Normal 7 3 4 10" xfId="34906" xr:uid="{00000000-0005-0000-0000-000068880000}"/>
    <cellStyle name="Normal 7 3 4 11" xfId="34907" xr:uid="{00000000-0005-0000-0000-000069880000}"/>
    <cellStyle name="Normal 7 3 4 2" xfId="34908" xr:uid="{00000000-0005-0000-0000-00006A880000}"/>
    <cellStyle name="Normal 7 3 4 2 10" xfId="34909" xr:uid="{00000000-0005-0000-0000-00006B880000}"/>
    <cellStyle name="Normal 7 3 4 2 2" xfId="34910" xr:uid="{00000000-0005-0000-0000-00006C880000}"/>
    <cellStyle name="Normal 7 3 4 2 2 2" xfId="34911" xr:uid="{00000000-0005-0000-0000-00006D880000}"/>
    <cellStyle name="Normal 7 3 4 2 2 2 2" xfId="34912" xr:uid="{00000000-0005-0000-0000-00006E880000}"/>
    <cellStyle name="Normal 7 3 4 2 2 2 3" xfId="34913" xr:uid="{00000000-0005-0000-0000-00006F880000}"/>
    <cellStyle name="Normal 7 3 4 2 2 3" xfId="34914" xr:uid="{00000000-0005-0000-0000-000070880000}"/>
    <cellStyle name="Normal 7 3 4 2 2 4" xfId="34915" xr:uid="{00000000-0005-0000-0000-000071880000}"/>
    <cellStyle name="Normal 7 3 4 2 3" xfId="34916" xr:uid="{00000000-0005-0000-0000-000072880000}"/>
    <cellStyle name="Normal 7 3 4 2 3 2" xfId="34917" xr:uid="{00000000-0005-0000-0000-000073880000}"/>
    <cellStyle name="Normal 7 3 4 2 3 2 2" xfId="34918" xr:uid="{00000000-0005-0000-0000-000074880000}"/>
    <cellStyle name="Normal 7 3 4 2 3 2 3" xfId="34919" xr:uid="{00000000-0005-0000-0000-000075880000}"/>
    <cellStyle name="Normal 7 3 4 2 3 3" xfId="34920" xr:uid="{00000000-0005-0000-0000-000076880000}"/>
    <cellStyle name="Normal 7 3 4 2 3 4" xfId="34921" xr:uid="{00000000-0005-0000-0000-000077880000}"/>
    <cellStyle name="Normal 7 3 4 2 4" xfId="34922" xr:uid="{00000000-0005-0000-0000-000078880000}"/>
    <cellStyle name="Normal 7 3 4 2 4 2" xfId="34923" xr:uid="{00000000-0005-0000-0000-000079880000}"/>
    <cellStyle name="Normal 7 3 4 2 4 2 2" xfId="34924" xr:uid="{00000000-0005-0000-0000-00007A880000}"/>
    <cellStyle name="Normal 7 3 4 2 4 2 3" xfId="34925" xr:uid="{00000000-0005-0000-0000-00007B880000}"/>
    <cellStyle name="Normal 7 3 4 2 4 3" xfId="34926" xr:uid="{00000000-0005-0000-0000-00007C880000}"/>
    <cellStyle name="Normal 7 3 4 2 4 4" xfId="34927" xr:uid="{00000000-0005-0000-0000-00007D880000}"/>
    <cellStyle name="Normal 7 3 4 2 5" xfId="34928" xr:uid="{00000000-0005-0000-0000-00007E880000}"/>
    <cellStyle name="Normal 7 3 4 2 5 2" xfId="34929" xr:uid="{00000000-0005-0000-0000-00007F880000}"/>
    <cellStyle name="Normal 7 3 4 2 5 2 2" xfId="34930" xr:uid="{00000000-0005-0000-0000-000080880000}"/>
    <cellStyle name="Normal 7 3 4 2 5 2 3" xfId="34931" xr:uid="{00000000-0005-0000-0000-000081880000}"/>
    <cellStyle name="Normal 7 3 4 2 5 3" xfId="34932" xr:uid="{00000000-0005-0000-0000-000082880000}"/>
    <cellStyle name="Normal 7 3 4 2 5 4" xfId="34933" xr:uid="{00000000-0005-0000-0000-000083880000}"/>
    <cellStyle name="Normal 7 3 4 2 6" xfId="34934" xr:uid="{00000000-0005-0000-0000-000084880000}"/>
    <cellStyle name="Normal 7 3 4 2 6 2" xfId="34935" xr:uid="{00000000-0005-0000-0000-000085880000}"/>
    <cellStyle name="Normal 7 3 4 2 6 3" xfId="34936" xr:uid="{00000000-0005-0000-0000-000086880000}"/>
    <cellStyle name="Normal 7 3 4 2 7" xfId="34937" xr:uid="{00000000-0005-0000-0000-000087880000}"/>
    <cellStyle name="Normal 7 3 4 2 7 2" xfId="34938" xr:uid="{00000000-0005-0000-0000-000088880000}"/>
    <cellStyle name="Normal 7 3 4 2 7 3" xfId="34939" xr:uid="{00000000-0005-0000-0000-000089880000}"/>
    <cellStyle name="Normal 7 3 4 2 8" xfId="34940" xr:uid="{00000000-0005-0000-0000-00008A880000}"/>
    <cellStyle name="Normal 7 3 4 2 9" xfId="34941" xr:uid="{00000000-0005-0000-0000-00008B880000}"/>
    <cellStyle name="Normal 7 3 4 3" xfId="34942" xr:uid="{00000000-0005-0000-0000-00008C880000}"/>
    <cellStyle name="Normal 7 3 4 3 2" xfId="34943" xr:uid="{00000000-0005-0000-0000-00008D880000}"/>
    <cellStyle name="Normal 7 3 4 3 2 2" xfId="34944" xr:uid="{00000000-0005-0000-0000-00008E880000}"/>
    <cellStyle name="Normal 7 3 4 3 2 2 2" xfId="34945" xr:uid="{00000000-0005-0000-0000-00008F880000}"/>
    <cellStyle name="Normal 7 3 4 3 2 2 3" xfId="34946" xr:uid="{00000000-0005-0000-0000-000090880000}"/>
    <cellStyle name="Normal 7 3 4 3 2 3" xfId="34947" xr:uid="{00000000-0005-0000-0000-000091880000}"/>
    <cellStyle name="Normal 7 3 4 3 2 4" xfId="34948" xr:uid="{00000000-0005-0000-0000-000092880000}"/>
    <cellStyle name="Normal 7 3 4 3 3" xfId="34949" xr:uid="{00000000-0005-0000-0000-000093880000}"/>
    <cellStyle name="Normal 7 3 4 3 3 2" xfId="34950" xr:uid="{00000000-0005-0000-0000-000094880000}"/>
    <cellStyle name="Normal 7 3 4 3 3 2 2" xfId="34951" xr:uid="{00000000-0005-0000-0000-000095880000}"/>
    <cellStyle name="Normal 7 3 4 3 3 2 3" xfId="34952" xr:uid="{00000000-0005-0000-0000-000096880000}"/>
    <cellStyle name="Normal 7 3 4 3 3 3" xfId="34953" xr:uid="{00000000-0005-0000-0000-000097880000}"/>
    <cellStyle name="Normal 7 3 4 3 3 4" xfId="34954" xr:uid="{00000000-0005-0000-0000-000098880000}"/>
    <cellStyle name="Normal 7 3 4 3 4" xfId="34955" xr:uid="{00000000-0005-0000-0000-000099880000}"/>
    <cellStyle name="Normal 7 3 4 3 4 2" xfId="34956" xr:uid="{00000000-0005-0000-0000-00009A880000}"/>
    <cellStyle name="Normal 7 3 4 3 4 2 2" xfId="34957" xr:uid="{00000000-0005-0000-0000-00009B880000}"/>
    <cellStyle name="Normal 7 3 4 3 4 2 3" xfId="34958" xr:uid="{00000000-0005-0000-0000-00009C880000}"/>
    <cellStyle name="Normal 7 3 4 3 4 3" xfId="34959" xr:uid="{00000000-0005-0000-0000-00009D880000}"/>
    <cellStyle name="Normal 7 3 4 3 4 4" xfId="34960" xr:uid="{00000000-0005-0000-0000-00009E880000}"/>
    <cellStyle name="Normal 7 3 4 3 5" xfId="34961" xr:uid="{00000000-0005-0000-0000-00009F880000}"/>
    <cellStyle name="Normal 7 3 4 3 5 2" xfId="34962" xr:uid="{00000000-0005-0000-0000-0000A0880000}"/>
    <cellStyle name="Normal 7 3 4 3 5 3" xfId="34963" xr:uid="{00000000-0005-0000-0000-0000A1880000}"/>
    <cellStyle name="Normal 7 3 4 3 6" xfId="34964" xr:uid="{00000000-0005-0000-0000-0000A2880000}"/>
    <cellStyle name="Normal 7 3 4 3 6 2" xfId="34965" xr:uid="{00000000-0005-0000-0000-0000A3880000}"/>
    <cellStyle name="Normal 7 3 4 3 6 3" xfId="34966" xr:uid="{00000000-0005-0000-0000-0000A4880000}"/>
    <cellStyle name="Normal 7 3 4 3 7" xfId="34967" xr:uid="{00000000-0005-0000-0000-0000A5880000}"/>
    <cellStyle name="Normal 7 3 4 3 8" xfId="34968" xr:uid="{00000000-0005-0000-0000-0000A6880000}"/>
    <cellStyle name="Normal 7 3 4 3 9" xfId="34969" xr:uid="{00000000-0005-0000-0000-0000A7880000}"/>
    <cellStyle name="Normal 7 3 4 4" xfId="34970" xr:uid="{00000000-0005-0000-0000-0000A8880000}"/>
    <cellStyle name="Normal 7 3 4 4 2" xfId="34971" xr:uid="{00000000-0005-0000-0000-0000A9880000}"/>
    <cellStyle name="Normal 7 3 4 4 2 2" xfId="34972" xr:uid="{00000000-0005-0000-0000-0000AA880000}"/>
    <cellStyle name="Normal 7 3 4 4 2 3" xfId="34973" xr:uid="{00000000-0005-0000-0000-0000AB880000}"/>
    <cellStyle name="Normal 7 3 4 4 3" xfId="34974" xr:uid="{00000000-0005-0000-0000-0000AC880000}"/>
    <cellStyle name="Normal 7 3 4 4 4" xfId="34975" xr:uid="{00000000-0005-0000-0000-0000AD880000}"/>
    <cellStyle name="Normal 7 3 4 5" xfId="34976" xr:uid="{00000000-0005-0000-0000-0000AE880000}"/>
    <cellStyle name="Normal 7 3 4 5 2" xfId="34977" xr:uid="{00000000-0005-0000-0000-0000AF880000}"/>
    <cellStyle name="Normal 7 3 4 5 2 2" xfId="34978" xr:uid="{00000000-0005-0000-0000-0000B0880000}"/>
    <cellStyle name="Normal 7 3 4 5 2 3" xfId="34979" xr:uid="{00000000-0005-0000-0000-0000B1880000}"/>
    <cellStyle name="Normal 7 3 4 5 3" xfId="34980" xr:uid="{00000000-0005-0000-0000-0000B2880000}"/>
    <cellStyle name="Normal 7 3 4 5 4" xfId="34981" xr:uid="{00000000-0005-0000-0000-0000B3880000}"/>
    <cellStyle name="Normal 7 3 4 6" xfId="34982" xr:uid="{00000000-0005-0000-0000-0000B4880000}"/>
    <cellStyle name="Normal 7 3 4 6 2" xfId="34983" xr:uid="{00000000-0005-0000-0000-0000B5880000}"/>
    <cellStyle name="Normal 7 3 4 6 2 2" xfId="34984" xr:uid="{00000000-0005-0000-0000-0000B6880000}"/>
    <cellStyle name="Normal 7 3 4 6 2 3" xfId="34985" xr:uid="{00000000-0005-0000-0000-0000B7880000}"/>
    <cellStyle name="Normal 7 3 4 6 3" xfId="34986" xr:uid="{00000000-0005-0000-0000-0000B8880000}"/>
    <cellStyle name="Normal 7 3 4 6 4" xfId="34987" xr:uid="{00000000-0005-0000-0000-0000B9880000}"/>
    <cellStyle name="Normal 7 3 4 7" xfId="34988" xr:uid="{00000000-0005-0000-0000-0000BA880000}"/>
    <cellStyle name="Normal 7 3 4 7 2" xfId="34989" xr:uid="{00000000-0005-0000-0000-0000BB880000}"/>
    <cellStyle name="Normal 7 3 4 7 3" xfId="34990" xr:uid="{00000000-0005-0000-0000-0000BC880000}"/>
    <cellStyle name="Normal 7 3 4 8" xfId="34991" xr:uid="{00000000-0005-0000-0000-0000BD880000}"/>
    <cellStyle name="Normal 7 3 4 8 2" xfId="34992" xr:uid="{00000000-0005-0000-0000-0000BE880000}"/>
    <cellStyle name="Normal 7 3 4 8 3" xfId="34993" xr:uid="{00000000-0005-0000-0000-0000BF880000}"/>
    <cellStyle name="Normal 7 3 4 9" xfId="34994" xr:uid="{00000000-0005-0000-0000-0000C0880000}"/>
    <cellStyle name="Normal 7 3 5" xfId="34995" xr:uid="{00000000-0005-0000-0000-0000C1880000}"/>
    <cellStyle name="Normal 7 3 5 10" xfId="34996" xr:uid="{00000000-0005-0000-0000-0000C2880000}"/>
    <cellStyle name="Normal 7 3 5 2" xfId="34997" xr:uid="{00000000-0005-0000-0000-0000C3880000}"/>
    <cellStyle name="Normal 7 3 5 2 2" xfId="34998" xr:uid="{00000000-0005-0000-0000-0000C4880000}"/>
    <cellStyle name="Normal 7 3 5 2 2 2" xfId="34999" xr:uid="{00000000-0005-0000-0000-0000C5880000}"/>
    <cellStyle name="Normal 7 3 5 2 2 3" xfId="35000" xr:uid="{00000000-0005-0000-0000-0000C6880000}"/>
    <cellStyle name="Normal 7 3 5 2 3" xfId="35001" xr:uid="{00000000-0005-0000-0000-0000C7880000}"/>
    <cellStyle name="Normal 7 3 5 2 4" xfId="35002" xr:uid="{00000000-0005-0000-0000-0000C8880000}"/>
    <cellStyle name="Normal 7 3 5 3" xfId="35003" xr:uid="{00000000-0005-0000-0000-0000C9880000}"/>
    <cellStyle name="Normal 7 3 5 3 2" xfId="35004" xr:uid="{00000000-0005-0000-0000-0000CA880000}"/>
    <cellStyle name="Normal 7 3 5 3 2 2" xfId="35005" xr:uid="{00000000-0005-0000-0000-0000CB880000}"/>
    <cellStyle name="Normal 7 3 5 3 2 3" xfId="35006" xr:uid="{00000000-0005-0000-0000-0000CC880000}"/>
    <cellStyle name="Normal 7 3 5 3 3" xfId="35007" xr:uid="{00000000-0005-0000-0000-0000CD880000}"/>
    <cellStyle name="Normal 7 3 5 3 4" xfId="35008" xr:uid="{00000000-0005-0000-0000-0000CE880000}"/>
    <cellStyle name="Normal 7 3 5 4" xfId="35009" xr:uid="{00000000-0005-0000-0000-0000CF880000}"/>
    <cellStyle name="Normal 7 3 5 4 2" xfId="35010" xr:uid="{00000000-0005-0000-0000-0000D0880000}"/>
    <cellStyle name="Normal 7 3 5 4 2 2" xfId="35011" xr:uid="{00000000-0005-0000-0000-0000D1880000}"/>
    <cellStyle name="Normal 7 3 5 4 2 3" xfId="35012" xr:uid="{00000000-0005-0000-0000-0000D2880000}"/>
    <cellStyle name="Normal 7 3 5 4 3" xfId="35013" xr:uid="{00000000-0005-0000-0000-0000D3880000}"/>
    <cellStyle name="Normal 7 3 5 4 4" xfId="35014" xr:uid="{00000000-0005-0000-0000-0000D4880000}"/>
    <cellStyle name="Normal 7 3 5 5" xfId="35015" xr:uid="{00000000-0005-0000-0000-0000D5880000}"/>
    <cellStyle name="Normal 7 3 5 5 2" xfId="35016" xr:uid="{00000000-0005-0000-0000-0000D6880000}"/>
    <cellStyle name="Normal 7 3 5 5 2 2" xfId="35017" xr:uid="{00000000-0005-0000-0000-0000D7880000}"/>
    <cellStyle name="Normal 7 3 5 5 2 3" xfId="35018" xr:uid="{00000000-0005-0000-0000-0000D8880000}"/>
    <cellStyle name="Normal 7 3 5 5 3" xfId="35019" xr:uid="{00000000-0005-0000-0000-0000D9880000}"/>
    <cellStyle name="Normal 7 3 5 5 4" xfId="35020" xr:uid="{00000000-0005-0000-0000-0000DA880000}"/>
    <cellStyle name="Normal 7 3 5 6" xfId="35021" xr:uid="{00000000-0005-0000-0000-0000DB880000}"/>
    <cellStyle name="Normal 7 3 5 6 2" xfId="35022" xr:uid="{00000000-0005-0000-0000-0000DC880000}"/>
    <cellStyle name="Normal 7 3 5 6 3" xfId="35023" xr:uid="{00000000-0005-0000-0000-0000DD880000}"/>
    <cellStyle name="Normal 7 3 5 7" xfId="35024" xr:uid="{00000000-0005-0000-0000-0000DE880000}"/>
    <cellStyle name="Normal 7 3 5 7 2" xfId="35025" xr:uid="{00000000-0005-0000-0000-0000DF880000}"/>
    <cellStyle name="Normal 7 3 5 7 3" xfId="35026" xr:uid="{00000000-0005-0000-0000-0000E0880000}"/>
    <cellStyle name="Normal 7 3 5 8" xfId="35027" xr:uid="{00000000-0005-0000-0000-0000E1880000}"/>
    <cellStyle name="Normal 7 3 5 9" xfId="35028" xr:uid="{00000000-0005-0000-0000-0000E2880000}"/>
    <cellStyle name="Normal 7 3 6" xfId="35029" xr:uid="{00000000-0005-0000-0000-0000E3880000}"/>
    <cellStyle name="Normal 7 3 6 2" xfId="35030" xr:uid="{00000000-0005-0000-0000-0000E4880000}"/>
    <cellStyle name="Normal 7 3 6 2 2" xfId="35031" xr:uid="{00000000-0005-0000-0000-0000E5880000}"/>
    <cellStyle name="Normal 7 3 6 2 2 2" xfId="35032" xr:uid="{00000000-0005-0000-0000-0000E6880000}"/>
    <cellStyle name="Normal 7 3 6 2 2 3" xfId="35033" xr:uid="{00000000-0005-0000-0000-0000E7880000}"/>
    <cellStyle name="Normal 7 3 6 2 3" xfId="35034" xr:uid="{00000000-0005-0000-0000-0000E8880000}"/>
    <cellStyle name="Normal 7 3 6 2 4" xfId="35035" xr:uid="{00000000-0005-0000-0000-0000E9880000}"/>
    <cellStyle name="Normal 7 3 6 3" xfId="35036" xr:uid="{00000000-0005-0000-0000-0000EA880000}"/>
    <cellStyle name="Normal 7 3 6 3 2" xfId="35037" xr:uid="{00000000-0005-0000-0000-0000EB880000}"/>
    <cellStyle name="Normal 7 3 6 3 2 2" xfId="35038" xr:uid="{00000000-0005-0000-0000-0000EC880000}"/>
    <cellStyle name="Normal 7 3 6 3 2 3" xfId="35039" xr:uid="{00000000-0005-0000-0000-0000ED880000}"/>
    <cellStyle name="Normal 7 3 6 3 3" xfId="35040" xr:uid="{00000000-0005-0000-0000-0000EE880000}"/>
    <cellStyle name="Normal 7 3 6 3 4" xfId="35041" xr:uid="{00000000-0005-0000-0000-0000EF880000}"/>
    <cellStyle name="Normal 7 3 6 4" xfId="35042" xr:uid="{00000000-0005-0000-0000-0000F0880000}"/>
    <cellStyle name="Normal 7 3 6 4 2" xfId="35043" xr:uid="{00000000-0005-0000-0000-0000F1880000}"/>
    <cellStyle name="Normal 7 3 6 4 2 2" xfId="35044" xr:uid="{00000000-0005-0000-0000-0000F2880000}"/>
    <cellStyle name="Normal 7 3 6 4 2 3" xfId="35045" xr:uid="{00000000-0005-0000-0000-0000F3880000}"/>
    <cellStyle name="Normal 7 3 6 4 3" xfId="35046" xr:uid="{00000000-0005-0000-0000-0000F4880000}"/>
    <cellStyle name="Normal 7 3 6 4 4" xfId="35047" xr:uid="{00000000-0005-0000-0000-0000F5880000}"/>
    <cellStyle name="Normal 7 3 6 5" xfId="35048" xr:uid="{00000000-0005-0000-0000-0000F6880000}"/>
    <cellStyle name="Normal 7 3 6 5 2" xfId="35049" xr:uid="{00000000-0005-0000-0000-0000F7880000}"/>
    <cellStyle name="Normal 7 3 6 5 3" xfId="35050" xr:uid="{00000000-0005-0000-0000-0000F8880000}"/>
    <cellStyle name="Normal 7 3 6 6" xfId="35051" xr:uid="{00000000-0005-0000-0000-0000F9880000}"/>
    <cellStyle name="Normal 7 3 6 6 2" xfId="35052" xr:uid="{00000000-0005-0000-0000-0000FA880000}"/>
    <cellStyle name="Normal 7 3 6 6 3" xfId="35053" xr:uid="{00000000-0005-0000-0000-0000FB880000}"/>
    <cellStyle name="Normal 7 3 6 7" xfId="35054" xr:uid="{00000000-0005-0000-0000-0000FC880000}"/>
    <cellStyle name="Normal 7 3 6 8" xfId="35055" xr:uid="{00000000-0005-0000-0000-0000FD880000}"/>
    <cellStyle name="Normal 7 3 6 9" xfId="35056" xr:uid="{00000000-0005-0000-0000-0000FE880000}"/>
    <cellStyle name="Normal 7 3 7" xfId="35057" xr:uid="{00000000-0005-0000-0000-0000FF880000}"/>
    <cellStyle name="Normal 7 3 7 2" xfId="35058" xr:uid="{00000000-0005-0000-0000-000000890000}"/>
    <cellStyle name="Normal 7 3 7 2 2" xfId="35059" xr:uid="{00000000-0005-0000-0000-000001890000}"/>
    <cellStyle name="Normal 7 3 7 2 3" xfId="35060" xr:uid="{00000000-0005-0000-0000-000002890000}"/>
    <cellStyle name="Normal 7 3 7 3" xfId="35061" xr:uid="{00000000-0005-0000-0000-000003890000}"/>
    <cellStyle name="Normal 7 3 7 4" xfId="35062" xr:uid="{00000000-0005-0000-0000-000004890000}"/>
    <cellStyle name="Normal 7 3 8" xfId="35063" xr:uid="{00000000-0005-0000-0000-000005890000}"/>
    <cellStyle name="Normal 7 3 8 2" xfId="35064" xr:uid="{00000000-0005-0000-0000-000006890000}"/>
    <cellStyle name="Normal 7 3 8 2 2" xfId="35065" xr:uid="{00000000-0005-0000-0000-000007890000}"/>
    <cellStyle name="Normal 7 3 8 2 3" xfId="35066" xr:uid="{00000000-0005-0000-0000-000008890000}"/>
    <cellStyle name="Normal 7 3 8 3" xfId="35067" xr:uid="{00000000-0005-0000-0000-000009890000}"/>
    <cellStyle name="Normal 7 3 8 4" xfId="35068" xr:uid="{00000000-0005-0000-0000-00000A890000}"/>
    <cellStyle name="Normal 7 3 9" xfId="35069" xr:uid="{00000000-0005-0000-0000-00000B890000}"/>
    <cellStyle name="Normal 7 3 9 2" xfId="35070" xr:uid="{00000000-0005-0000-0000-00000C890000}"/>
    <cellStyle name="Normal 7 3 9 2 2" xfId="35071" xr:uid="{00000000-0005-0000-0000-00000D890000}"/>
    <cellStyle name="Normal 7 3 9 2 3" xfId="35072" xr:uid="{00000000-0005-0000-0000-00000E890000}"/>
    <cellStyle name="Normal 7 3 9 3" xfId="35073" xr:uid="{00000000-0005-0000-0000-00000F890000}"/>
    <cellStyle name="Normal 7 3 9 4" xfId="35074" xr:uid="{00000000-0005-0000-0000-000010890000}"/>
    <cellStyle name="Normal 7 4" xfId="35075" xr:uid="{00000000-0005-0000-0000-000011890000}"/>
    <cellStyle name="Normal 7 4 10" xfId="35076" xr:uid="{00000000-0005-0000-0000-000012890000}"/>
    <cellStyle name="Normal 7 4 10 2" xfId="35077" xr:uid="{00000000-0005-0000-0000-000013890000}"/>
    <cellStyle name="Normal 7 4 10 3" xfId="35078" xr:uid="{00000000-0005-0000-0000-000014890000}"/>
    <cellStyle name="Normal 7 4 11" xfId="35079" xr:uid="{00000000-0005-0000-0000-000015890000}"/>
    <cellStyle name="Normal 7 4 12" xfId="35080" xr:uid="{00000000-0005-0000-0000-000016890000}"/>
    <cellStyle name="Normal 7 4 13" xfId="35081" xr:uid="{00000000-0005-0000-0000-000017890000}"/>
    <cellStyle name="Normal 7 4 14" xfId="35082" xr:uid="{00000000-0005-0000-0000-000018890000}"/>
    <cellStyle name="Normal 7 4 2" xfId="35083" xr:uid="{00000000-0005-0000-0000-000019890000}"/>
    <cellStyle name="Normal 7 4 2 10" xfId="35084" xr:uid="{00000000-0005-0000-0000-00001A890000}"/>
    <cellStyle name="Normal 7 4 2 11" xfId="35085" xr:uid="{00000000-0005-0000-0000-00001B890000}"/>
    <cellStyle name="Normal 7 4 2 2" xfId="35086" xr:uid="{00000000-0005-0000-0000-00001C890000}"/>
    <cellStyle name="Normal 7 4 2 2 10" xfId="35087" xr:uid="{00000000-0005-0000-0000-00001D890000}"/>
    <cellStyle name="Normal 7 4 2 2 2" xfId="35088" xr:uid="{00000000-0005-0000-0000-00001E890000}"/>
    <cellStyle name="Normal 7 4 2 2 2 2" xfId="35089" xr:uid="{00000000-0005-0000-0000-00001F890000}"/>
    <cellStyle name="Normal 7 4 2 2 2 2 2" xfId="35090" xr:uid="{00000000-0005-0000-0000-000020890000}"/>
    <cellStyle name="Normal 7 4 2 2 2 2 3" xfId="35091" xr:uid="{00000000-0005-0000-0000-000021890000}"/>
    <cellStyle name="Normal 7 4 2 2 2 3" xfId="35092" xr:uid="{00000000-0005-0000-0000-000022890000}"/>
    <cellStyle name="Normal 7 4 2 2 2 4" xfId="35093" xr:uid="{00000000-0005-0000-0000-000023890000}"/>
    <cellStyle name="Normal 7 4 2 2 3" xfId="35094" xr:uid="{00000000-0005-0000-0000-000024890000}"/>
    <cellStyle name="Normal 7 4 2 2 3 2" xfId="35095" xr:uid="{00000000-0005-0000-0000-000025890000}"/>
    <cellStyle name="Normal 7 4 2 2 3 2 2" xfId="35096" xr:uid="{00000000-0005-0000-0000-000026890000}"/>
    <cellStyle name="Normal 7 4 2 2 3 2 3" xfId="35097" xr:uid="{00000000-0005-0000-0000-000027890000}"/>
    <cellStyle name="Normal 7 4 2 2 3 3" xfId="35098" xr:uid="{00000000-0005-0000-0000-000028890000}"/>
    <cellStyle name="Normal 7 4 2 2 3 4" xfId="35099" xr:uid="{00000000-0005-0000-0000-000029890000}"/>
    <cellStyle name="Normal 7 4 2 2 4" xfId="35100" xr:uid="{00000000-0005-0000-0000-00002A890000}"/>
    <cellStyle name="Normal 7 4 2 2 4 2" xfId="35101" xr:uid="{00000000-0005-0000-0000-00002B890000}"/>
    <cellStyle name="Normal 7 4 2 2 4 2 2" xfId="35102" xr:uid="{00000000-0005-0000-0000-00002C890000}"/>
    <cellStyle name="Normal 7 4 2 2 4 2 3" xfId="35103" xr:uid="{00000000-0005-0000-0000-00002D890000}"/>
    <cellStyle name="Normal 7 4 2 2 4 3" xfId="35104" xr:uid="{00000000-0005-0000-0000-00002E890000}"/>
    <cellStyle name="Normal 7 4 2 2 4 4" xfId="35105" xr:uid="{00000000-0005-0000-0000-00002F890000}"/>
    <cellStyle name="Normal 7 4 2 2 5" xfId="35106" xr:uid="{00000000-0005-0000-0000-000030890000}"/>
    <cellStyle name="Normal 7 4 2 2 5 2" xfId="35107" xr:uid="{00000000-0005-0000-0000-000031890000}"/>
    <cellStyle name="Normal 7 4 2 2 5 2 2" xfId="35108" xr:uid="{00000000-0005-0000-0000-000032890000}"/>
    <cellStyle name="Normal 7 4 2 2 5 2 3" xfId="35109" xr:uid="{00000000-0005-0000-0000-000033890000}"/>
    <cellStyle name="Normal 7 4 2 2 5 3" xfId="35110" xr:uid="{00000000-0005-0000-0000-000034890000}"/>
    <cellStyle name="Normal 7 4 2 2 5 4" xfId="35111" xr:uid="{00000000-0005-0000-0000-000035890000}"/>
    <cellStyle name="Normal 7 4 2 2 6" xfId="35112" xr:uid="{00000000-0005-0000-0000-000036890000}"/>
    <cellStyle name="Normal 7 4 2 2 6 2" xfId="35113" xr:uid="{00000000-0005-0000-0000-000037890000}"/>
    <cellStyle name="Normal 7 4 2 2 6 3" xfId="35114" xr:uid="{00000000-0005-0000-0000-000038890000}"/>
    <cellStyle name="Normal 7 4 2 2 7" xfId="35115" xr:uid="{00000000-0005-0000-0000-000039890000}"/>
    <cellStyle name="Normal 7 4 2 2 7 2" xfId="35116" xr:uid="{00000000-0005-0000-0000-00003A890000}"/>
    <cellStyle name="Normal 7 4 2 2 7 3" xfId="35117" xr:uid="{00000000-0005-0000-0000-00003B890000}"/>
    <cellStyle name="Normal 7 4 2 2 8" xfId="35118" xr:uid="{00000000-0005-0000-0000-00003C890000}"/>
    <cellStyle name="Normal 7 4 2 2 9" xfId="35119" xr:uid="{00000000-0005-0000-0000-00003D890000}"/>
    <cellStyle name="Normal 7 4 2 3" xfId="35120" xr:uid="{00000000-0005-0000-0000-00003E890000}"/>
    <cellStyle name="Normal 7 4 2 3 2" xfId="35121" xr:uid="{00000000-0005-0000-0000-00003F890000}"/>
    <cellStyle name="Normal 7 4 2 3 2 2" xfId="35122" xr:uid="{00000000-0005-0000-0000-000040890000}"/>
    <cellStyle name="Normal 7 4 2 3 2 2 2" xfId="35123" xr:uid="{00000000-0005-0000-0000-000041890000}"/>
    <cellStyle name="Normal 7 4 2 3 2 2 3" xfId="35124" xr:uid="{00000000-0005-0000-0000-000042890000}"/>
    <cellStyle name="Normal 7 4 2 3 2 3" xfId="35125" xr:uid="{00000000-0005-0000-0000-000043890000}"/>
    <cellStyle name="Normal 7 4 2 3 2 4" xfId="35126" xr:uid="{00000000-0005-0000-0000-000044890000}"/>
    <cellStyle name="Normal 7 4 2 3 3" xfId="35127" xr:uid="{00000000-0005-0000-0000-000045890000}"/>
    <cellStyle name="Normal 7 4 2 3 3 2" xfId="35128" xr:uid="{00000000-0005-0000-0000-000046890000}"/>
    <cellStyle name="Normal 7 4 2 3 3 2 2" xfId="35129" xr:uid="{00000000-0005-0000-0000-000047890000}"/>
    <cellStyle name="Normal 7 4 2 3 3 2 3" xfId="35130" xr:uid="{00000000-0005-0000-0000-000048890000}"/>
    <cellStyle name="Normal 7 4 2 3 3 3" xfId="35131" xr:uid="{00000000-0005-0000-0000-000049890000}"/>
    <cellStyle name="Normal 7 4 2 3 3 4" xfId="35132" xr:uid="{00000000-0005-0000-0000-00004A890000}"/>
    <cellStyle name="Normal 7 4 2 3 4" xfId="35133" xr:uid="{00000000-0005-0000-0000-00004B890000}"/>
    <cellStyle name="Normal 7 4 2 3 4 2" xfId="35134" xr:uid="{00000000-0005-0000-0000-00004C890000}"/>
    <cellStyle name="Normal 7 4 2 3 4 2 2" xfId="35135" xr:uid="{00000000-0005-0000-0000-00004D890000}"/>
    <cellStyle name="Normal 7 4 2 3 4 2 3" xfId="35136" xr:uid="{00000000-0005-0000-0000-00004E890000}"/>
    <cellStyle name="Normal 7 4 2 3 4 3" xfId="35137" xr:uid="{00000000-0005-0000-0000-00004F890000}"/>
    <cellStyle name="Normal 7 4 2 3 4 4" xfId="35138" xr:uid="{00000000-0005-0000-0000-000050890000}"/>
    <cellStyle name="Normal 7 4 2 3 5" xfId="35139" xr:uid="{00000000-0005-0000-0000-000051890000}"/>
    <cellStyle name="Normal 7 4 2 3 5 2" xfId="35140" xr:uid="{00000000-0005-0000-0000-000052890000}"/>
    <cellStyle name="Normal 7 4 2 3 5 3" xfId="35141" xr:uid="{00000000-0005-0000-0000-000053890000}"/>
    <cellStyle name="Normal 7 4 2 3 6" xfId="35142" xr:uid="{00000000-0005-0000-0000-000054890000}"/>
    <cellStyle name="Normal 7 4 2 3 6 2" xfId="35143" xr:uid="{00000000-0005-0000-0000-000055890000}"/>
    <cellStyle name="Normal 7 4 2 3 6 3" xfId="35144" xr:uid="{00000000-0005-0000-0000-000056890000}"/>
    <cellStyle name="Normal 7 4 2 3 7" xfId="35145" xr:uid="{00000000-0005-0000-0000-000057890000}"/>
    <cellStyle name="Normal 7 4 2 3 8" xfId="35146" xr:uid="{00000000-0005-0000-0000-000058890000}"/>
    <cellStyle name="Normal 7 4 2 3 9" xfId="35147" xr:uid="{00000000-0005-0000-0000-000059890000}"/>
    <cellStyle name="Normal 7 4 2 4" xfId="35148" xr:uid="{00000000-0005-0000-0000-00005A890000}"/>
    <cellStyle name="Normal 7 4 2 4 2" xfId="35149" xr:uid="{00000000-0005-0000-0000-00005B890000}"/>
    <cellStyle name="Normal 7 4 2 4 2 2" xfId="35150" xr:uid="{00000000-0005-0000-0000-00005C890000}"/>
    <cellStyle name="Normal 7 4 2 4 2 3" xfId="35151" xr:uid="{00000000-0005-0000-0000-00005D890000}"/>
    <cellStyle name="Normal 7 4 2 4 3" xfId="35152" xr:uid="{00000000-0005-0000-0000-00005E890000}"/>
    <cellStyle name="Normal 7 4 2 4 4" xfId="35153" xr:uid="{00000000-0005-0000-0000-00005F890000}"/>
    <cellStyle name="Normal 7 4 2 5" xfId="35154" xr:uid="{00000000-0005-0000-0000-000060890000}"/>
    <cellStyle name="Normal 7 4 2 5 2" xfId="35155" xr:uid="{00000000-0005-0000-0000-000061890000}"/>
    <cellStyle name="Normal 7 4 2 5 2 2" xfId="35156" xr:uid="{00000000-0005-0000-0000-000062890000}"/>
    <cellStyle name="Normal 7 4 2 5 2 3" xfId="35157" xr:uid="{00000000-0005-0000-0000-000063890000}"/>
    <cellStyle name="Normal 7 4 2 5 3" xfId="35158" xr:uid="{00000000-0005-0000-0000-000064890000}"/>
    <cellStyle name="Normal 7 4 2 5 4" xfId="35159" xr:uid="{00000000-0005-0000-0000-000065890000}"/>
    <cellStyle name="Normal 7 4 2 6" xfId="35160" xr:uid="{00000000-0005-0000-0000-000066890000}"/>
    <cellStyle name="Normal 7 4 2 6 2" xfId="35161" xr:uid="{00000000-0005-0000-0000-000067890000}"/>
    <cellStyle name="Normal 7 4 2 6 2 2" xfId="35162" xr:uid="{00000000-0005-0000-0000-000068890000}"/>
    <cellStyle name="Normal 7 4 2 6 2 3" xfId="35163" xr:uid="{00000000-0005-0000-0000-000069890000}"/>
    <cellStyle name="Normal 7 4 2 6 3" xfId="35164" xr:uid="{00000000-0005-0000-0000-00006A890000}"/>
    <cellStyle name="Normal 7 4 2 6 4" xfId="35165" xr:uid="{00000000-0005-0000-0000-00006B890000}"/>
    <cellStyle name="Normal 7 4 2 7" xfId="35166" xr:uid="{00000000-0005-0000-0000-00006C890000}"/>
    <cellStyle name="Normal 7 4 2 7 2" xfId="35167" xr:uid="{00000000-0005-0000-0000-00006D890000}"/>
    <cellStyle name="Normal 7 4 2 7 3" xfId="35168" xr:uid="{00000000-0005-0000-0000-00006E890000}"/>
    <cellStyle name="Normal 7 4 2 8" xfId="35169" xr:uid="{00000000-0005-0000-0000-00006F890000}"/>
    <cellStyle name="Normal 7 4 2 8 2" xfId="35170" xr:uid="{00000000-0005-0000-0000-000070890000}"/>
    <cellStyle name="Normal 7 4 2 8 3" xfId="35171" xr:uid="{00000000-0005-0000-0000-000071890000}"/>
    <cellStyle name="Normal 7 4 2 9" xfId="35172" xr:uid="{00000000-0005-0000-0000-000072890000}"/>
    <cellStyle name="Normal 7 4 3" xfId="35173" xr:uid="{00000000-0005-0000-0000-000073890000}"/>
    <cellStyle name="Normal 7 4 3 10" xfId="35174" xr:uid="{00000000-0005-0000-0000-000074890000}"/>
    <cellStyle name="Normal 7 4 3 11" xfId="35175" xr:uid="{00000000-0005-0000-0000-000075890000}"/>
    <cellStyle name="Normal 7 4 3 2" xfId="35176" xr:uid="{00000000-0005-0000-0000-000076890000}"/>
    <cellStyle name="Normal 7 4 3 2 10" xfId="35177" xr:uid="{00000000-0005-0000-0000-000077890000}"/>
    <cellStyle name="Normal 7 4 3 2 2" xfId="35178" xr:uid="{00000000-0005-0000-0000-000078890000}"/>
    <cellStyle name="Normal 7 4 3 2 2 2" xfId="35179" xr:uid="{00000000-0005-0000-0000-000079890000}"/>
    <cellStyle name="Normal 7 4 3 2 2 2 2" xfId="35180" xr:uid="{00000000-0005-0000-0000-00007A890000}"/>
    <cellStyle name="Normal 7 4 3 2 2 2 3" xfId="35181" xr:uid="{00000000-0005-0000-0000-00007B890000}"/>
    <cellStyle name="Normal 7 4 3 2 2 3" xfId="35182" xr:uid="{00000000-0005-0000-0000-00007C890000}"/>
    <cellStyle name="Normal 7 4 3 2 2 4" xfId="35183" xr:uid="{00000000-0005-0000-0000-00007D890000}"/>
    <cellStyle name="Normal 7 4 3 2 3" xfId="35184" xr:uid="{00000000-0005-0000-0000-00007E890000}"/>
    <cellStyle name="Normal 7 4 3 2 3 2" xfId="35185" xr:uid="{00000000-0005-0000-0000-00007F890000}"/>
    <cellStyle name="Normal 7 4 3 2 3 2 2" xfId="35186" xr:uid="{00000000-0005-0000-0000-000080890000}"/>
    <cellStyle name="Normal 7 4 3 2 3 2 3" xfId="35187" xr:uid="{00000000-0005-0000-0000-000081890000}"/>
    <cellStyle name="Normal 7 4 3 2 3 3" xfId="35188" xr:uid="{00000000-0005-0000-0000-000082890000}"/>
    <cellStyle name="Normal 7 4 3 2 3 4" xfId="35189" xr:uid="{00000000-0005-0000-0000-000083890000}"/>
    <cellStyle name="Normal 7 4 3 2 4" xfId="35190" xr:uid="{00000000-0005-0000-0000-000084890000}"/>
    <cellStyle name="Normal 7 4 3 2 4 2" xfId="35191" xr:uid="{00000000-0005-0000-0000-000085890000}"/>
    <cellStyle name="Normal 7 4 3 2 4 2 2" xfId="35192" xr:uid="{00000000-0005-0000-0000-000086890000}"/>
    <cellStyle name="Normal 7 4 3 2 4 2 3" xfId="35193" xr:uid="{00000000-0005-0000-0000-000087890000}"/>
    <cellStyle name="Normal 7 4 3 2 4 3" xfId="35194" xr:uid="{00000000-0005-0000-0000-000088890000}"/>
    <cellStyle name="Normal 7 4 3 2 4 4" xfId="35195" xr:uid="{00000000-0005-0000-0000-000089890000}"/>
    <cellStyle name="Normal 7 4 3 2 5" xfId="35196" xr:uid="{00000000-0005-0000-0000-00008A890000}"/>
    <cellStyle name="Normal 7 4 3 2 5 2" xfId="35197" xr:uid="{00000000-0005-0000-0000-00008B890000}"/>
    <cellStyle name="Normal 7 4 3 2 5 2 2" xfId="35198" xr:uid="{00000000-0005-0000-0000-00008C890000}"/>
    <cellStyle name="Normal 7 4 3 2 5 2 3" xfId="35199" xr:uid="{00000000-0005-0000-0000-00008D890000}"/>
    <cellStyle name="Normal 7 4 3 2 5 3" xfId="35200" xr:uid="{00000000-0005-0000-0000-00008E890000}"/>
    <cellStyle name="Normal 7 4 3 2 5 4" xfId="35201" xr:uid="{00000000-0005-0000-0000-00008F890000}"/>
    <cellStyle name="Normal 7 4 3 2 6" xfId="35202" xr:uid="{00000000-0005-0000-0000-000090890000}"/>
    <cellStyle name="Normal 7 4 3 2 6 2" xfId="35203" xr:uid="{00000000-0005-0000-0000-000091890000}"/>
    <cellStyle name="Normal 7 4 3 2 6 3" xfId="35204" xr:uid="{00000000-0005-0000-0000-000092890000}"/>
    <cellStyle name="Normal 7 4 3 2 7" xfId="35205" xr:uid="{00000000-0005-0000-0000-000093890000}"/>
    <cellStyle name="Normal 7 4 3 2 7 2" xfId="35206" xr:uid="{00000000-0005-0000-0000-000094890000}"/>
    <cellStyle name="Normal 7 4 3 2 7 3" xfId="35207" xr:uid="{00000000-0005-0000-0000-000095890000}"/>
    <cellStyle name="Normal 7 4 3 2 8" xfId="35208" xr:uid="{00000000-0005-0000-0000-000096890000}"/>
    <cellStyle name="Normal 7 4 3 2 9" xfId="35209" xr:uid="{00000000-0005-0000-0000-000097890000}"/>
    <cellStyle name="Normal 7 4 3 3" xfId="35210" xr:uid="{00000000-0005-0000-0000-000098890000}"/>
    <cellStyle name="Normal 7 4 3 3 2" xfId="35211" xr:uid="{00000000-0005-0000-0000-000099890000}"/>
    <cellStyle name="Normal 7 4 3 3 2 2" xfId="35212" xr:uid="{00000000-0005-0000-0000-00009A890000}"/>
    <cellStyle name="Normal 7 4 3 3 2 2 2" xfId="35213" xr:uid="{00000000-0005-0000-0000-00009B890000}"/>
    <cellStyle name="Normal 7 4 3 3 2 2 3" xfId="35214" xr:uid="{00000000-0005-0000-0000-00009C890000}"/>
    <cellStyle name="Normal 7 4 3 3 2 3" xfId="35215" xr:uid="{00000000-0005-0000-0000-00009D890000}"/>
    <cellStyle name="Normal 7 4 3 3 2 4" xfId="35216" xr:uid="{00000000-0005-0000-0000-00009E890000}"/>
    <cellStyle name="Normal 7 4 3 3 3" xfId="35217" xr:uid="{00000000-0005-0000-0000-00009F890000}"/>
    <cellStyle name="Normal 7 4 3 3 3 2" xfId="35218" xr:uid="{00000000-0005-0000-0000-0000A0890000}"/>
    <cellStyle name="Normal 7 4 3 3 3 2 2" xfId="35219" xr:uid="{00000000-0005-0000-0000-0000A1890000}"/>
    <cellStyle name="Normal 7 4 3 3 3 2 3" xfId="35220" xr:uid="{00000000-0005-0000-0000-0000A2890000}"/>
    <cellStyle name="Normal 7 4 3 3 3 3" xfId="35221" xr:uid="{00000000-0005-0000-0000-0000A3890000}"/>
    <cellStyle name="Normal 7 4 3 3 3 4" xfId="35222" xr:uid="{00000000-0005-0000-0000-0000A4890000}"/>
    <cellStyle name="Normal 7 4 3 3 4" xfId="35223" xr:uid="{00000000-0005-0000-0000-0000A5890000}"/>
    <cellStyle name="Normal 7 4 3 3 4 2" xfId="35224" xr:uid="{00000000-0005-0000-0000-0000A6890000}"/>
    <cellStyle name="Normal 7 4 3 3 4 2 2" xfId="35225" xr:uid="{00000000-0005-0000-0000-0000A7890000}"/>
    <cellStyle name="Normal 7 4 3 3 4 2 3" xfId="35226" xr:uid="{00000000-0005-0000-0000-0000A8890000}"/>
    <cellStyle name="Normal 7 4 3 3 4 3" xfId="35227" xr:uid="{00000000-0005-0000-0000-0000A9890000}"/>
    <cellStyle name="Normal 7 4 3 3 4 4" xfId="35228" xr:uid="{00000000-0005-0000-0000-0000AA890000}"/>
    <cellStyle name="Normal 7 4 3 3 5" xfId="35229" xr:uid="{00000000-0005-0000-0000-0000AB890000}"/>
    <cellStyle name="Normal 7 4 3 3 5 2" xfId="35230" xr:uid="{00000000-0005-0000-0000-0000AC890000}"/>
    <cellStyle name="Normal 7 4 3 3 5 3" xfId="35231" xr:uid="{00000000-0005-0000-0000-0000AD890000}"/>
    <cellStyle name="Normal 7 4 3 3 6" xfId="35232" xr:uid="{00000000-0005-0000-0000-0000AE890000}"/>
    <cellStyle name="Normal 7 4 3 3 6 2" xfId="35233" xr:uid="{00000000-0005-0000-0000-0000AF890000}"/>
    <cellStyle name="Normal 7 4 3 3 6 3" xfId="35234" xr:uid="{00000000-0005-0000-0000-0000B0890000}"/>
    <cellStyle name="Normal 7 4 3 3 7" xfId="35235" xr:uid="{00000000-0005-0000-0000-0000B1890000}"/>
    <cellStyle name="Normal 7 4 3 3 8" xfId="35236" xr:uid="{00000000-0005-0000-0000-0000B2890000}"/>
    <cellStyle name="Normal 7 4 3 3 9" xfId="35237" xr:uid="{00000000-0005-0000-0000-0000B3890000}"/>
    <cellStyle name="Normal 7 4 3 4" xfId="35238" xr:uid="{00000000-0005-0000-0000-0000B4890000}"/>
    <cellStyle name="Normal 7 4 3 4 2" xfId="35239" xr:uid="{00000000-0005-0000-0000-0000B5890000}"/>
    <cellStyle name="Normal 7 4 3 4 2 2" xfId="35240" xr:uid="{00000000-0005-0000-0000-0000B6890000}"/>
    <cellStyle name="Normal 7 4 3 4 2 3" xfId="35241" xr:uid="{00000000-0005-0000-0000-0000B7890000}"/>
    <cellStyle name="Normal 7 4 3 4 3" xfId="35242" xr:uid="{00000000-0005-0000-0000-0000B8890000}"/>
    <cellStyle name="Normal 7 4 3 4 4" xfId="35243" xr:uid="{00000000-0005-0000-0000-0000B9890000}"/>
    <cellStyle name="Normal 7 4 3 5" xfId="35244" xr:uid="{00000000-0005-0000-0000-0000BA890000}"/>
    <cellStyle name="Normal 7 4 3 5 2" xfId="35245" xr:uid="{00000000-0005-0000-0000-0000BB890000}"/>
    <cellStyle name="Normal 7 4 3 5 2 2" xfId="35246" xr:uid="{00000000-0005-0000-0000-0000BC890000}"/>
    <cellStyle name="Normal 7 4 3 5 2 3" xfId="35247" xr:uid="{00000000-0005-0000-0000-0000BD890000}"/>
    <cellStyle name="Normal 7 4 3 5 3" xfId="35248" xr:uid="{00000000-0005-0000-0000-0000BE890000}"/>
    <cellStyle name="Normal 7 4 3 5 4" xfId="35249" xr:uid="{00000000-0005-0000-0000-0000BF890000}"/>
    <cellStyle name="Normal 7 4 3 6" xfId="35250" xr:uid="{00000000-0005-0000-0000-0000C0890000}"/>
    <cellStyle name="Normal 7 4 3 6 2" xfId="35251" xr:uid="{00000000-0005-0000-0000-0000C1890000}"/>
    <cellStyle name="Normal 7 4 3 6 2 2" xfId="35252" xr:uid="{00000000-0005-0000-0000-0000C2890000}"/>
    <cellStyle name="Normal 7 4 3 6 2 3" xfId="35253" xr:uid="{00000000-0005-0000-0000-0000C3890000}"/>
    <cellStyle name="Normal 7 4 3 6 3" xfId="35254" xr:uid="{00000000-0005-0000-0000-0000C4890000}"/>
    <cellStyle name="Normal 7 4 3 6 4" xfId="35255" xr:uid="{00000000-0005-0000-0000-0000C5890000}"/>
    <cellStyle name="Normal 7 4 3 7" xfId="35256" xr:uid="{00000000-0005-0000-0000-0000C6890000}"/>
    <cellStyle name="Normal 7 4 3 7 2" xfId="35257" xr:uid="{00000000-0005-0000-0000-0000C7890000}"/>
    <cellStyle name="Normal 7 4 3 7 3" xfId="35258" xr:uid="{00000000-0005-0000-0000-0000C8890000}"/>
    <cellStyle name="Normal 7 4 3 8" xfId="35259" xr:uid="{00000000-0005-0000-0000-0000C9890000}"/>
    <cellStyle name="Normal 7 4 3 8 2" xfId="35260" xr:uid="{00000000-0005-0000-0000-0000CA890000}"/>
    <cellStyle name="Normal 7 4 3 8 3" xfId="35261" xr:uid="{00000000-0005-0000-0000-0000CB890000}"/>
    <cellStyle name="Normal 7 4 3 9" xfId="35262" xr:uid="{00000000-0005-0000-0000-0000CC890000}"/>
    <cellStyle name="Normal 7 4 4" xfId="35263" xr:uid="{00000000-0005-0000-0000-0000CD890000}"/>
    <cellStyle name="Normal 7 4 4 10" xfId="35264" xr:uid="{00000000-0005-0000-0000-0000CE890000}"/>
    <cellStyle name="Normal 7 4 4 2" xfId="35265" xr:uid="{00000000-0005-0000-0000-0000CF890000}"/>
    <cellStyle name="Normal 7 4 4 2 2" xfId="35266" xr:uid="{00000000-0005-0000-0000-0000D0890000}"/>
    <cellStyle name="Normal 7 4 4 2 2 2" xfId="35267" xr:uid="{00000000-0005-0000-0000-0000D1890000}"/>
    <cellStyle name="Normal 7 4 4 2 2 3" xfId="35268" xr:uid="{00000000-0005-0000-0000-0000D2890000}"/>
    <cellStyle name="Normal 7 4 4 2 3" xfId="35269" xr:uid="{00000000-0005-0000-0000-0000D3890000}"/>
    <cellStyle name="Normal 7 4 4 2 4" xfId="35270" xr:uid="{00000000-0005-0000-0000-0000D4890000}"/>
    <cellStyle name="Normal 7 4 4 3" xfId="35271" xr:uid="{00000000-0005-0000-0000-0000D5890000}"/>
    <cellStyle name="Normal 7 4 4 3 2" xfId="35272" xr:uid="{00000000-0005-0000-0000-0000D6890000}"/>
    <cellStyle name="Normal 7 4 4 3 2 2" xfId="35273" xr:uid="{00000000-0005-0000-0000-0000D7890000}"/>
    <cellStyle name="Normal 7 4 4 3 2 3" xfId="35274" xr:uid="{00000000-0005-0000-0000-0000D8890000}"/>
    <cellStyle name="Normal 7 4 4 3 3" xfId="35275" xr:uid="{00000000-0005-0000-0000-0000D9890000}"/>
    <cellStyle name="Normal 7 4 4 3 4" xfId="35276" xr:uid="{00000000-0005-0000-0000-0000DA890000}"/>
    <cellStyle name="Normal 7 4 4 4" xfId="35277" xr:uid="{00000000-0005-0000-0000-0000DB890000}"/>
    <cellStyle name="Normal 7 4 4 4 2" xfId="35278" xr:uid="{00000000-0005-0000-0000-0000DC890000}"/>
    <cellStyle name="Normal 7 4 4 4 2 2" xfId="35279" xr:uid="{00000000-0005-0000-0000-0000DD890000}"/>
    <cellStyle name="Normal 7 4 4 4 2 3" xfId="35280" xr:uid="{00000000-0005-0000-0000-0000DE890000}"/>
    <cellStyle name="Normal 7 4 4 4 3" xfId="35281" xr:uid="{00000000-0005-0000-0000-0000DF890000}"/>
    <cellStyle name="Normal 7 4 4 4 4" xfId="35282" xr:uid="{00000000-0005-0000-0000-0000E0890000}"/>
    <cellStyle name="Normal 7 4 4 5" xfId="35283" xr:uid="{00000000-0005-0000-0000-0000E1890000}"/>
    <cellStyle name="Normal 7 4 4 5 2" xfId="35284" xr:uid="{00000000-0005-0000-0000-0000E2890000}"/>
    <cellStyle name="Normal 7 4 4 5 2 2" xfId="35285" xr:uid="{00000000-0005-0000-0000-0000E3890000}"/>
    <cellStyle name="Normal 7 4 4 5 2 3" xfId="35286" xr:uid="{00000000-0005-0000-0000-0000E4890000}"/>
    <cellStyle name="Normal 7 4 4 5 3" xfId="35287" xr:uid="{00000000-0005-0000-0000-0000E5890000}"/>
    <cellStyle name="Normal 7 4 4 5 4" xfId="35288" xr:uid="{00000000-0005-0000-0000-0000E6890000}"/>
    <cellStyle name="Normal 7 4 4 6" xfId="35289" xr:uid="{00000000-0005-0000-0000-0000E7890000}"/>
    <cellStyle name="Normal 7 4 4 6 2" xfId="35290" xr:uid="{00000000-0005-0000-0000-0000E8890000}"/>
    <cellStyle name="Normal 7 4 4 6 3" xfId="35291" xr:uid="{00000000-0005-0000-0000-0000E9890000}"/>
    <cellStyle name="Normal 7 4 4 7" xfId="35292" xr:uid="{00000000-0005-0000-0000-0000EA890000}"/>
    <cellStyle name="Normal 7 4 4 7 2" xfId="35293" xr:uid="{00000000-0005-0000-0000-0000EB890000}"/>
    <cellStyle name="Normal 7 4 4 7 3" xfId="35294" xr:uid="{00000000-0005-0000-0000-0000EC890000}"/>
    <cellStyle name="Normal 7 4 4 8" xfId="35295" xr:uid="{00000000-0005-0000-0000-0000ED890000}"/>
    <cellStyle name="Normal 7 4 4 9" xfId="35296" xr:uid="{00000000-0005-0000-0000-0000EE890000}"/>
    <cellStyle name="Normal 7 4 5" xfId="35297" xr:uid="{00000000-0005-0000-0000-0000EF890000}"/>
    <cellStyle name="Normal 7 4 5 2" xfId="35298" xr:uid="{00000000-0005-0000-0000-0000F0890000}"/>
    <cellStyle name="Normal 7 4 5 2 2" xfId="35299" xr:uid="{00000000-0005-0000-0000-0000F1890000}"/>
    <cellStyle name="Normal 7 4 5 2 2 2" xfId="35300" xr:uid="{00000000-0005-0000-0000-0000F2890000}"/>
    <cellStyle name="Normal 7 4 5 2 2 3" xfId="35301" xr:uid="{00000000-0005-0000-0000-0000F3890000}"/>
    <cellStyle name="Normal 7 4 5 2 3" xfId="35302" xr:uid="{00000000-0005-0000-0000-0000F4890000}"/>
    <cellStyle name="Normal 7 4 5 2 4" xfId="35303" xr:uid="{00000000-0005-0000-0000-0000F5890000}"/>
    <cellStyle name="Normal 7 4 5 3" xfId="35304" xr:uid="{00000000-0005-0000-0000-0000F6890000}"/>
    <cellStyle name="Normal 7 4 5 3 2" xfId="35305" xr:uid="{00000000-0005-0000-0000-0000F7890000}"/>
    <cellStyle name="Normal 7 4 5 3 2 2" xfId="35306" xr:uid="{00000000-0005-0000-0000-0000F8890000}"/>
    <cellStyle name="Normal 7 4 5 3 2 3" xfId="35307" xr:uid="{00000000-0005-0000-0000-0000F9890000}"/>
    <cellStyle name="Normal 7 4 5 3 3" xfId="35308" xr:uid="{00000000-0005-0000-0000-0000FA890000}"/>
    <cellStyle name="Normal 7 4 5 3 4" xfId="35309" xr:uid="{00000000-0005-0000-0000-0000FB890000}"/>
    <cellStyle name="Normal 7 4 5 4" xfId="35310" xr:uid="{00000000-0005-0000-0000-0000FC890000}"/>
    <cellStyle name="Normal 7 4 5 4 2" xfId="35311" xr:uid="{00000000-0005-0000-0000-0000FD890000}"/>
    <cellStyle name="Normal 7 4 5 4 2 2" xfId="35312" xr:uid="{00000000-0005-0000-0000-0000FE890000}"/>
    <cellStyle name="Normal 7 4 5 4 2 3" xfId="35313" xr:uid="{00000000-0005-0000-0000-0000FF890000}"/>
    <cellStyle name="Normal 7 4 5 4 3" xfId="35314" xr:uid="{00000000-0005-0000-0000-0000008A0000}"/>
    <cellStyle name="Normal 7 4 5 4 4" xfId="35315" xr:uid="{00000000-0005-0000-0000-0000018A0000}"/>
    <cellStyle name="Normal 7 4 5 5" xfId="35316" xr:uid="{00000000-0005-0000-0000-0000028A0000}"/>
    <cellStyle name="Normal 7 4 5 5 2" xfId="35317" xr:uid="{00000000-0005-0000-0000-0000038A0000}"/>
    <cellStyle name="Normal 7 4 5 5 3" xfId="35318" xr:uid="{00000000-0005-0000-0000-0000048A0000}"/>
    <cellStyle name="Normal 7 4 5 6" xfId="35319" xr:uid="{00000000-0005-0000-0000-0000058A0000}"/>
    <cellStyle name="Normal 7 4 5 6 2" xfId="35320" xr:uid="{00000000-0005-0000-0000-0000068A0000}"/>
    <cellStyle name="Normal 7 4 5 6 3" xfId="35321" xr:uid="{00000000-0005-0000-0000-0000078A0000}"/>
    <cellStyle name="Normal 7 4 5 7" xfId="35322" xr:uid="{00000000-0005-0000-0000-0000088A0000}"/>
    <cellStyle name="Normal 7 4 5 8" xfId="35323" xr:uid="{00000000-0005-0000-0000-0000098A0000}"/>
    <cellStyle name="Normal 7 4 5 9" xfId="35324" xr:uid="{00000000-0005-0000-0000-00000A8A0000}"/>
    <cellStyle name="Normal 7 4 6" xfId="35325" xr:uid="{00000000-0005-0000-0000-00000B8A0000}"/>
    <cellStyle name="Normal 7 4 6 2" xfId="35326" xr:uid="{00000000-0005-0000-0000-00000C8A0000}"/>
    <cellStyle name="Normal 7 4 6 2 2" xfId="35327" xr:uid="{00000000-0005-0000-0000-00000D8A0000}"/>
    <cellStyle name="Normal 7 4 6 2 3" xfId="35328" xr:uid="{00000000-0005-0000-0000-00000E8A0000}"/>
    <cellStyle name="Normal 7 4 6 3" xfId="35329" xr:uid="{00000000-0005-0000-0000-00000F8A0000}"/>
    <cellStyle name="Normal 7 4 6 4" xfId="35330" xr:uid="{00000000-0005-0000-0000-0000108A0000}"/>
    <cellStyle name="Normal 7 4 7" xfId="35331" xr:uid="{00000000-0005-0000-0000-0000118A0000}"/>
    <cellStyle name="Normal 7 4 7 2" xfId="35332" xr:uid="{00000000-0005-0000-0000-0000128A0000}"/>
    <cellStyle name="Normal 7 4 7 2 2" xfId="35333" xr:uid="{00000000-0005-0000-0000-0000138A0000}"/>
    <cellStyle name="Normal 7 4 7 2 3" xfId="35334" xr:uid="{00000000-0005-0000-0000-0000148A0000}"/>
    <cellStyle name="Normal 7 4 7 3" xfId="35335" xr:uid="{00000000-0005-0000-0000-0000158A0000}"/>
    <cellStyle name="Normal 7 4 7 4" xfId="35336" xr:uid="{00000000-0005-0000-0000-0000168A0000}"/>
    <cellStyle name="Normal 7 4 8" xfId="35337" xr:uid="{00000000-0005-0000-0000-0000178A0000}"/>
    <cellStyle name="Normal 7 4 8 2" xfId="35338" xr:uid="{00000000-0005-0000-0000-0000188A0000}"/>
    <cellStyle name="Normal 7 4 8 2 2" xfId="35339" xr:uid="{00000000-0005-0000-0000-0000198A0000}"/>
    <cellStyle name="Normal 7 4 8 2 3" xfId="35340" xr:uid="{00000000-0005-0000-0000-00001A8A0000}"/>
    <cellStyle name="Normal 7 4 8 3" xfId="35341" xr:uid="{00000000-0005-0000-0000-00001B8A0000}"/>
    <cellStyle name="Normal 7 4 8 4" xfId="35342" xr:uid="{00000000-0005-0000-0000-00001C8A0000}"/>
    <cellStyle name="Normal 7 4 9" xfId="35343" xr:uid="{00000000-0005-0000-0000-00001D8A0000}"/>
    <cellStyle name="Normal 7 4 9 2" xfId="35344" xr:uid="{00000000-0005-0000-0000-00001E8A0000}"/>
    <cellStyle name="Normal 7 4 9 3" xfId="35345" xr:uid="{00000000-0005-0000-0000-00001F8A0000}"/>
    <cellStyle name="Normal 7 5" xfId="35346" xr:uid="{00000000-0005-0000-0000-0000208A0000}"/>
    <cellStyle name="Normal 7 5 10" xfId="35347" xr:uid="{00000000-0005-0000-0000-0000218A0000}"/>
    <cellStyle name="Normal 7 5 11" xfId="35348" xr:uid="{00000000-0005-0000-0000-0000228A0000}"/>
    <cellStyle name="Normal 7 5 12" xfId="35349" xr:uid="{00000000-0005-0000-0000-0000238A0000}"/>
    <cellStyle name="Normal 7 5 2" xfId="35350" xr:uid="{00000000-0005-0000-0000-0000248A0000}"/>
    <cellStyle name="Normal 7 5 2 10" xfId="35351" xr:uid="{00000000-0005-0000-0000-0000258A0000}"/>
    <cellStyle name="Normal 7 5 2 2" xfId="35352" xr:uid="{00000000-0005-0000-0000-0000268A0000}"/>
    <cellStyle name="Normal 7 5 2 2 2" xfId="35353" xr:uid="{00000000-0005-0000-0000-0000278A0000}"/>
    <cellStyle name="Normal 7 5 2 2 2 2" xfId="35354" xr:uid="{00000000-0005-0000-0000-0000288A0000}"/>
    <cellStyle name="Normal 7 5 2 2 2 3" xfId="35355" xr:uid="{00000000-0005-0000-0000-0000298A0000}"/>
    <cellStyle name="Normal 7 5 2 2 3" xfId="35356" xr:uid="{00000000-0005-0000-0000-00002A8A0000}"/>
    <cellStyle name="Normal 7 5 2 2 4" xfId="35357" xr:uid="{00000000-0005-0000-0000-00002B8A0000}"/>
    <cellStyle name="Normal 7 5 2 3" xfId="35358" xr:uid="{00000000-0005-0000-0000-00002C8A0000}"/>
    <cellStyle name="Normal 7 5 2 3 2" xfId="35359" xr:uid="{00000000-0005-0000-0000-00002D8A0000}"/>
    <cellStyle name="Normal 7 5 2 3 2 2" xfId="35360" xr:uid="{00000000-0005-0000-0000-00002E8A0000}"/>
    <cellStyle name="Normal 7 5 2 3 2 3" xfId="35361" xr:uid="{00000000-0005-0000-0000-00002F8A0000}"/>
    <cellStyle name="Normal 7 5 2 3 3" xfId="35362" xr:uid="{00000000-0005-0000-0000-0000308A0000}"/>
    <cellStyle name="Normal 7 5 2 3 4" xfId="35363" xr:uid="{00000000-0005-0000-0000-0000318A0000}"/>
    <cellStyle name="Normal 7 5 2 4" xfId="35364" xr:uid="{00000000-0005-0000-0000-0000328A0000}"/>
    <cellStyle name="Normal 7 5 2 4 2" xfId="35365" xr:uid="{00000000-0005-0000-0000-0000338A0000}"/>
    <cellStyle name="Normal 7 5 2 4 2 2" xfId="35366" xr:uid="{00000000-0005-0000-0000-0000348A0000}"/>
    <cellStyle name="Normal 7 5 2 4 2 3" xfId="35367" xr:uid="{00000000-0005-0000-0000-0000358A0000}"/>
    <cellStyle name="Normal 7 5 2 4 3" xfId="35368" xr:uid="{00000000-0005-0000-0000-0000368A0000}"/>
    <cellStyle name="Normal 7 5 2 4 4" xfId="35369" xr:uid="{00000000-0005-0000-0000-0000378A0000}"/>
    <cellStyle name="Normal 7 5 2 5" xfId="35370" xr:uid="{00000000-0005-0000-0000-0000388A0000}"/>
    <cellStyle name="Normal 7 5 2 5 2" xfId="35371" xr:uid="{00000000-0005-0000-0000-0000398A0000}"/>
    <cellStyle name="Normal 7 5 2 5 2 2" xfId="35372" xr:uid="{00000000-0005-0000-0000-00003A8A0000}"/>
    <cellStyle name="Normal 7 5 2 5 2 3" xfId="35373" xr:uid="{00000000-0005-0000-0000-00003B8A0000}"/>
    <cellStyle name="Normal 7 5 2 5 3" xfId="35374" xr:uid="{00000000-0005-0000-0000-00003C8A0000}"/>
    <cellStyle name="Normal 7 5 2 5 4" xfId="35375" xr:uid="{00000000-0005-0000-0000-00003D8A0000}"/>
    <cellStyle name="Normal 7 5 2 6" xfId="35376" xr:uid="{00000000-0005-0000-0000-00003E8A0000}"/>
    <cellStyle name="Normal 7 5 2 6 2" xfId="35377" xr:uid="{00000000-0005-0000-0000-00003F8A0000}"/>
    <cellStyle name="Normal 7 5 2 6 3" xfId="35378" xr:uid="{00000000-0005-0000-0000-0000408A0000}"/>
    <cellStyle name="Normal 7 5 2 7" xfId="35379" xr:uid="{00000000-0005-0000-0000-0000418A0000}"/>
    <cellStyle name="Normal 7 5 2 7 2" xfId="35380" xr:uid="{00000000-0005-0000-0000-0000428A0000}"/>
    <cellStyle name="Normal 7 5 2 7 3" xfId="35381" xr:uid="{00000000-0005-0000-0000-0000438A0000}"/>
    <cellStyle name="Normal 7 5 2 8" xfId="35382" xr:uid="{00000000-0005-0000-0000-0000448A0000}"/>
    <cellStyle name="Normal 7 5 2 9" xfId="35383" xr:uid="{00000000-0005-0000-0000-0000458A0000}"/>
    <cellStyle name="Normal 7 5 3" xfId="35384" xr:uid="{00000000-0005-0000-0000-0000468A0000}"/>
    <cellStyle name="Normal 7 5 3 2" xfId="35385" xr:uid="{00000000-0005-0000-0000-0000478A0000}"/>
    <cellStyle name="Normal 7 5 3 2 2" xfId="35386" xr:uid="{00000000-0005-0000-0000-0000488A0000}"/>
    <cellStyle name="Normal 7 5 3 2 2 2" xfId="35387" xr:uid="{00000000-0005-0000-0000-0000498A0000}"/>
    <cellStyle name="Normal 7 5 3 2 2 3" xfId="35388" xr:uid="{00000000-0005-0000-0000-00004A8A0000}"/>
    <cellStyle name="Normal 7 5 3 2 3" xfId="35389" xr:uid="{00000000-0005-0000-0000-00004B8A0000}"/>
    <cellStyle name="Normal 7 5 3 2 4" xfId="35390" xr:uid="{00000000-0005-0000-0000-00004C8A0000}"/>
    <cellStyle name="Normal 7 5 3 3" xfId="35391" xr:uid="{00000000-0005-0000-0000-00004D8A0000}"/>
    <cellStyle name="Normal 7 5 3 3 2" xfId="35392" xr:uid="{00000000-0005-0000-0000-00004E8A0000}"/>
    <cellStyle name="Normal 7 5 3 3 2 2" xfId="35393" xr:uid="{00000000-0005-0000-0000-00004F8A0000}"/>
    <cellStyle name="Normal 7 5 3 3 2 3" xfId="35394" xr:uid="{00000000-0005-0000-0000-0000508A0000}"/>
    <cellStyle name="Normal 7 5 3 3 3" xfId="35395" xr:uid="{00000000-0005-0000-0000-0000518A0000}"/>
    <cellStyle name="Normal 7 5 3 3 4" xfId="35396" xr:uid="{00000000-0005-0000-0000-0000528A0000}"/>
    <cellStyle name="Normal 7 5 3 4" xfId="35397" xr:uid="{00000000-0005-0000-0000-0000538A0000}"/>
    <cellStyle name="Normal 7 5 3 4 2" xfId="35398" xr:uid="{00000000-0005-0000-0000-0000548A0000}"/>
    <cellStyle name="Normal 7 5 3 4 2 2" xfId="35399" xr:uid="{00000000-0005-0000-0000-0000558A0000}"/>
    <cellStyle name="Normal 7 5 3 4 2 3" xfId="35400" xr:uid="{00000000-0005-0000-0000-0000568A0000}"/>
    <cellStyle name="Normal 7 5 3 4 3" xfId="35401" xr:uid="{00000000-0005-0000-0000-0000578A0000}"/>
    <cellStyle name="Normal 7 5 3 4 4" xfId="35402" xr:uid="{00000000-0005-0000-0000-0000588A0000}"/>
    <cellStyle name="Normal 7 5 3 5" xfId="35403" xr:uid="{00000000-0005-0000-0000-0000598A0000}"/>
    <cellStyle name="Normal 7 5 3 5 2" xfId="35404" xr:uid="{00000000-0005-0000-0000-00005A8A0000}"/>
    <cellStyle name="Normal 7 5 3 5 3" xfId="35405" xr:uid="{00000000-0005-0000-0000-00005B8A0000}"/>
    <cellStyle name="Normal 7 5 3 6" xfId="35406" xr:uid="{00000000-0005-0000-0000-00005C8A0000}"/>
    <cellStyle name="Normal 7 5 3 6 2" xfId="35407" xr:uid="{00000000-0005-0000-0000-00005D8A0000}"/>
    <cellStyle name="Normal 7 5 3 6 3" xfId="35408" xr:uid="{00000000-0005-0000-0000-00005E8A0000}"/>
    <cellStyle name="Normal 7 5 3 7" xfId="35409" xr:uid="{00000000-0005-0000-0000-00005F8A0000}"/>
    <cellStyle name="Normal 7 5 3 8" xfId="35410" xr:uid="{00000000-0005-0000-0000-0000608A0000}"/>
    <cellStyle name="Normal 7 5 3 9" xfId="35411" xr:uid="{00000000-0005-0000-0000-0000618A0000}"/>
    <cellStyle name="Normal 7 5 4" xfId="35412" xr:uid="{00000000-0005-0000-0000-0000628A0000}"/>
    <cellStyle name="Normal 7 5 4 2" xfId="35413" xr:uid="{00000000-0005-0000-0000-0000638A0000}"/>
    <cellStyle name="Normal 7 5 4 2 2" xfId="35414" xr:uid="{00000000-0005-0000-0000-0000648A0000}"/>
    <cellStyle name="Normal 7 5 4 2 3" xfId="35415" xr:uid="{00000000-0005-0000-0000-0000658A0000}"/>
    <cellStyle name="Normal 7 5 4 3" xfId="35416" xr:uid="{00000000-0005-0000-0000-0000668A0000}"/>
    <cellStyle name="Normal 7 5 4 4" xfId="35417" xr:uid="{00000000-0005-0000-0000-0000678A0000}"/>
    <cellStyle name="Normal 7 5 5" xfId="35418" xr:uid="{00000000-0005-0000-0000-0000688A0000}"/>
    <cellStyle name="Normal 7 5 5 2" xfId="35419" xr:uid="{00000000-0005-0000-0000-0000698A0000}"/>
    <cellStyle name="Normal 7 5 5 2 2" xfId="35420" xr:uid="{00000000-0005-0000-0000-00006A8A0000}"/>
    <cellStyle name="Normal 7 5 5 2 3" xfId="35421" xr:uid="{00000000-0005-0000-0000-00006B8A0000}"/>
    <cellStyle name="Normal 7 5 5 3" xfId="35422" xr:uid="{00000000-0005-0000-0000-00006C8A0000}"/>
    <cellStyle name="Normal 7 5 5 4" xfId="35423" xr:uid="{00000000-0005-0000-0000-00006D8A0000}"/>
    <cellStyle name="Normal 7 5 6" xfId="35424" xr:uid="{00000000-0005-0000-0000-00006E8A0000}"/>
    <cellStyle name="Normal 7 5 6 2" xfId="35425" xr:uid="{00000000-0005-0000-0000-00006F8A0000}"/>
    <cellStyle name="Normal 7 5 6 2 2" xfId="35426" xr:uid="{00000000-0005-0000-0000-0000708A0000}"/>
    <cellStyle name="Normal 7 5 6 2 3" xfId="35427" xr:uid="{00000000-0005-0000-0000-0000718A0000}"/>
    <cellStyle name="Normal 7 5 6 3" xfId="35428" xr:uid="{00000000-0005-0000-0000-0000728A0000}"/>
    <cellStyle name="Normal 7 5 6 4" xfId="35429" xr:uid="{00000000-0005-0000-0000-0000738A0000}"/>
    <cellStyle name="Normal 7 5 7" xfId="35430" xr:uid="{00000000-0005-0000-0000-0000748A0000}"/>
    <cellStyle name="Normal 7 5 7 2" xfId="35431" xr:uid="{00000000-0005-0000-0000-0000758A0000}"/>
    <cellStyle name="Normal 7 5 7 3" xfId="35432" xr:uid="{00000000-0005-0000-0000-0000768A0000}"/>
    <cellStyle name="Normal 7 5 8" xfId="35433" xr:uid="{00000000-0005-0000-0000-0000778A0000}"/>
    <cellStyle name="Normal 7 5 8 2" xfId="35434" xr:uid="{00000000-0005-0000-0000-0000788A0000}"/>
    <cellStyle name="Normal 7 5 8 3" xfId="35435" xr:uid="{00000000-0005-0000-0000-0000798A0000}"/>
    <cellStyle name="Normal 7 5 9" xfId="35436" xr:uid="{00000000-0005-0000-0000-00007A8A0000}"/>
    <cellStyle name="Normal 7 6" xfId="35437" xr:uid="{00000000-0005-0000-0000-00007B8A0000}"/>
    <cellStyle name="Normal 7 6 10" xfId="35438" xr:uid="{00000000-0005-0000-0000-00007C8A0000}"/>
    <cellStyle name="Normal 7 6 11" xfId="35439" xr:uid="{00000000-0005-0000-0000-00007D8A0000}"/>
    <cellStyle name="Normal 7 6 12" xfId="35440" xr:uid="{00000000-0005-0000-0000-00007E8A0000}"/>
    <cellStyle name="Normal 7 6 2" xfId="35441" xr:uid="{00000000-0005-0000-0000-00007F8A0000}"/>
    <cellStyle name="Normal 7 6 2 10" xfId="35442" xr:uid="{00000000-0005-0000-0000-0000808A0000}"/>
    <cellStyle name="Normal 7 6 2 2" xfId="35443" xr:uid="{00000000-0005-0000-0000-0000818A0000}"/>
    <cellStyle name="Normal 7 6 2 2 2" xfId="35444" xr:uid="{00000000-0005-0000-0000-0000828A0000}"/>
    <cellStyle name="Normal 7 6 2 2 2 2" xfId="35445" xr:uid="{00000000-0005-0000-0000-0000838A0000}"/>
    <cellStyle name="Normal 7 6 2 2 2 3" xfId="35446" xr:uid="{00000000-0005-0000-0000-0000848A0000}"/>
    <cellStyle name="Normal 7 6 2 2 3" xfId="35447" xr:uid="{00000000-0005-0000-0000-0000858A0000}"/>
    <cellStyle name="Normal 7 6 2 2 4" xfId="35448" xr:uid="{00000000-0005-0000-0000-0000868A0000}"/>
    <cellStyle name="Normal 7 6 2 3" xfId="35449" xr:uid="{00000000-0005-0000-0000-0000878A0000}"/>
    <cellStyle name="Normal 7 6 2 3 2" xfId="35450" xr:uid="{00000000-0005-0000-0000-0000888A0000}"/>
    <cellStyle name="Normal 7 6 2 3 2 2" xfId="35451" xr:uid="{00000000-0005-0000-0000-0000898A0000}"/>
    <cellStyle name="Normal 7 6 2 3 2 3" xfId="35452" xr:uid="{00000000-0005-0000-0000-00008A8A0000}"/>
    <cellStyle name="Normal 7 6 2 3 3" xfId="35453" xr:uid="{00000000-0005-0000-0000-00008B8A0000}"/>
    <cellStyle name="Normal 7 6 2 3 4" xfId="35454" xr:uid="{00000000-0005-0000-0000-00008C8A0000}"/>
    <cellStyle name="Normal 7 6 2 4" xfId="35455" xr:uid="{00000000-0005-0000-0000-00008D8A0000}"/>
    <cellStyle name="Normal 7 6 2 4 2" xfId="35456" xr:uid="{00000000-0005-0000-0000-00008E8A0000}"/>
    <cellStyle name="Normal 7 6 2 4 2 2" xfId="35457" xr:uid="{00000000-0005-0000-0000-00008F8A0000}"/>
    <cellStyle name="Normal 7 6 2 4 2 3" xfId="35458" xr:uid="{00000000-0005-0000-0000-0000908A0000}"/>
    <cellStyle name="Normal 7 6 2 4 3" xfId="35459" xr:uid="{00000000-0005-0000-0000-0000918A0000}"/>
    <cellStyle name="Normal 7 6 2 4 4" xfId="35460" xr:uid="{00000000-0005-0000-0000-0000928A0000}"/>
    <cellStyle name="Normal 7 6 2 5" xfId="35461" xr:uid="{00000000-0005-0000-0000-0000938A0000}"/>
    <cellStyle name="Normal 7 6 2 5 2" xfId="35462" xr:uid="{00000000-0005-0000-0000-0000948A0000}"/>
    <cellStyle name="Normal 7 6 2 5 2 2" xfId="35463" xr:uid="{00000000-0005-0000-0000-0000958A0000}"/>
    <cellStyle name="Normal 7 6 2 5 2 3" xfId="35464" xr:uid="{00000000-0005-0000-0000-0000968A0000}"/>
    <cellStyle name="Normal 7 6 2 5 3" xfId="35465" xr:uid="{00000000-0005-0000-0000-0000978A0000}"/>
    <cellStyle name="Normal 7 6 2 5 4" xfId="35466" xr:uid="{00000000-0005-0000-0000-0000988A0000}"/>
    <cellStyle name="Normal 7 6 2 6" xfId="35467" xr:uid="{00000000-0005-0000-0000-0000998A0000}"/>
    <cellStyle name="Normal 7 6 2 6 2" xfId="35468" xr:uid="{00000000-0005-0000-0000-00009A8A0000}"/>
    <cellStyle name="Normal 7 6 2 6 3" xfId="35469" xr:uid="{00000000-0005-0000-0000-00009B8A0000}"/>
    <cellStyle name="Normal 7 6 2 7" xfId="35470" xr:uid="{00000000-0005-0000-0000-00009C8A0000}"/>
    <cellStyle name="Normal 7 6 2 7 2" xfId="35471" xr:uid="{00000000-0005-0000-0000-00009D8A0000}"/>
    <cellStyle name="Normal 7 6 2 7 3" xfId="35472" xr:uid="{00000000-0005-0000-0000-00009E8A0000}"/>
    <cellStyle name="Normal 7 6 2 8" xfId="35473" xr:uid="{00000000-0005-0000-0000-00009F8A0000}"/>
    <cellStyle name="Normal 7 6 2 9" xfId="35474" xr:uid="{00000000-0005-0000-0000-0000A08A0000}"/>
    <cellStyle name="Normal 7 6 3" xfId="35475" xr:uid="{00000000-0005-0000-0000-0000A18A0000}"/>
    <cellStyle name="Normal 7 6 3 2" xfId="35476" xr:uid="{00000000-0005-0000-0000-0000A28A0000}"/>
    <cellStyle name="Normal 7 6 3 2 2" xfId="35477" xr:uid="{00000000-0005-0000-0000-0000A38A0000}"/>
    <cellStyle name="Normal 7 6 3 2 2 2" xfId="35478" xr:uid="{00000000-0005-0000-0000-0000A48A0000}"/>
    <cellStyle name="Normal 7 6 3 2 2 3" xfId="35479" xr:uid="{00000000-0005-0000-0000-0000A58A0000}"/>
    <cellStyle name="Normal 7 6 3 2 3" xfId="35480" xr:uid="{00000000-0005-0000-0000-0000A68A0000}"/>
    <cellStyle name="Normal 7 6 3 2 4" xfId="35481" xr:uid="{00000000-0005-0000-0000-0000A78A0000}"/>
    <cellStyle name="Normal 7 6 3 3" xfId="35482" xr:uid="{00000000-0005-0000-0000-0000A88A0000}"/>
    <cellStyle name="Normal 7 6 3 3 2" xfId="35483" xr:uid="{00000000-0005-0000-0000-0000A98A0000}"/>
    <cellStyle name="Normal 7 6 3 3 2 2" xfId="35484" xr:uid="{00000000-0005-0000-0000-0000AA8A0000}"/>
    <cellStyle name="Normal 7 6 3 3 2 3" xfId="35485" xr:uid="{00000000-0005-0000-0000-0000AB8A0000}"/>
    <cellStyle name="Normal 7 6 3 3 3" xfId="35486" xr:uid="{00000000-0005-0000-0000-0000AC8A0000}"/>
    <cellStyle name="Normal 7 6 3 3 4" xfId="35487" xr:uid="{00000000-0005-0000-0000-0000AD8A0000}"/>
    <cellStyle name="Normal 7 6 3 4" xfId="35488" xr:uid="{00000000-0005-0000-0000-0000AE8A0000}"/>
    <cellStyle name="Normal 7 6 3 4 2" xfId="35489" xr:uid="{00000000-0005-0000-0000-0000AF8A0000}"/>
    <cellStyle name="Normal 7 6 3 4 2 2" xfId="35490" xr:uid="{00000000-0005-0000-0000-0000B08A0000}"/>
    <cellStyle name="Normal 7 6 3 4 2 3" xfId="35491" xr:uid="{00000000-0005-0000-0000-0000B18A0000}"/>
    <cellStyle name="Normal 7 6 3 4 3" xfId="35492" xr:uid="{00000000-0005-0000-0000-0000B28A0000}"/>
    <cellStyle name="Normal 7 6 3 4 4" xfId="35493" xr:uid="{00000000-0005-0000-0000-0000B38A0000}"/>
    <cellStyle name="Normal 7 6 3 5" xfId="35494" xr:uid="{00000000-0005-0000-0000-0000B48A0000}"/>
    <cellStyle name="Normal 7 6 3 5 2" xfId="35495" xr:uid="{00000000-0005-0000-0000-0000B58A0000}"/>
    <cellStyle name="Normal 7 6 3 5 3" xfId="35496" xr:uid="{00000000-0005-0000-0000-0000B68A0000}"/>
    <cellStyle name="Normal 7 6 3 6" xfId="35497" xr:uid="{00000000-0005-0000-0000-0000B78A0000}"/>
    <cellStyle name="Normal 7 6 3 6 2" xfId="35498" xr:uid="{00000000-0005-0000-0000-0000B88A0000}"/>
    <cellStyle name="Normal 7 6 3 6 3" xfId="35499" xr:uid="{00000000-0005-0000-0000-0000B98A0000}"/>
    <cellStyle name="Normal 7 6 3 7" xfId="35500" xr:uid="{00000000-0005-0000-0000-0000BA8A0000}"/>
    <cellStyle name="Normal 7 6 3 8" xfId="35501" xr:uid="{00000000-0005-0000-0000-0000BB8A0000}"/>
    <cellStyle name="Normal 7 6 3 9" xfId="35502" xr:uid="{00000000-0005-0000-0000-0000BC8A0000}"/>
    <cellStyle name="Normal 7 6 4" xfId="35503" xr:uid="{00000000-0005-0000-0000-0000BD8A0000}"/>
    <cellStyle name="Normal 7 6 4 2" xfId="35504" xr:uid="{00000000-0005-0000-0000-0000BE8A0000}"/>
    <cellStyle name="Normal 7 6 4 2 2" xfId="35505" xr:uid="{00000000-0005-0000-0000-0000BF8A0000}"/>
    <cellStyle name="Normal 7 6 4 2 3" xfId="35506" xr:uid="{00000000-0005-0000-0000-0000C08A0000}"/>
    <cellStyle name="Normal 7 6 4 3" xfId="35507" xr:uid="{00000000-0005-0000-0000-0000C18A0000}"/>
    <cellStyle name="Normal 7 6 4 4" xfId="35508" xr:uid="{00000000-0005-0000-0000-0000C28A0000}"/>
    <cellStyle name="Normal 7 6 5" xfId="35509" xr:uid="{00000000-0005-0000-0000-0000C38A0000}"/>
    <cellStyle name="Normal 7 6 5 2" xfId="35510" xr:uid="{00000000-0005-0000-0000-0000C48A0000}"/>
    <cellStyle name="Normal 7 6 5 2 2" xfId="35511" xr:uid="{00000000-0005-0000-0000-0000C58A0000}"/>
    <cellStyle name="Normal 7 6 5 2 3" xfId="35512" xr:uid="{00000000-0005-0000-0000-0000C68A0000}"/>
    <cellStyle name="Normal 7 6 5 3" xfId="35513" xr:uid="{00000000-0005-0000-0000-0000C78A0000}"/>
    <cellStyle name="Normal 7 6 5 4" xfId="35514" xr:uid="{00000000-0005-0000-0000-0000C88A0000}"/>
    <cellStyle name="Normal 7 6 6" xfId="35515" xr:uid="{00000000-0005-0000-0000-0000C98A0000}"/>
    <cellStyle name="Normal 7 6 6 2" xfId="35516" xr:uid="{00000000-0005-0000-0000-0000CA8A0000}"/>
    <cellStyle name="Normal 7 6 6 2 2" xfId="35517" xr:uid="{00000000-0005-0000-0000-0000CB8A0000}"/>
    <cellStyle name="Normal 7 6 6 2 3" xfId="35518" xr:uid="{00000000-0005-0000-0000-0000CC8A0000}"/>
    <cellStyle name="Normal 7 6 6 3" xfId="35519" xr:uid="{00000000-0005-0000-0000-0000CD8A0000}"/>
    <cellStyle name="Normal 7 6 6 4" xfId="35520" xr:uid="{00000000-0005-0000-0000-0000CE8A0000}"/>
    <cellStyle name="Normal 7 6 7" xfId="35521" xr:uid="{00000000-0005-0000-0000-0000CF8A0000}"/>
    <cellStyle name="Normal 7 6 7 2" xfId="35522" xr:uid="{00000000-0005-0000-0000-0000D08A0000}"/>
    <cellStyle name="Normal 7 6 7 3" xfId="35523" xr:uid="{00000000-0005-0000-0000-0000D18A0000}"/>
    <cellStyle name="Normal 7 6 8" xfId="35524" xr:uid="{00000000-0005-0000-0000-0000D28A0000}"/>
    <cellStyle name="Normal 7 6 8 2" xfId="35525" xr:uid="{00000000-0005-0000-0000-0000D38A0000}"/>
    <cellStyle name="Normal 7 6 8 3" xfId="35526" xr:uid="{00000000-0005-0000-0000-0000D48A0000}"/>
    <cellStyle name="Normal 7 6 9" xfId="35527" xr:uid="{00000000-0005-0000-0000-0000D58A0000}"/>
    <cellStyle name="Normal 7 7" xfId="35528" xr:uid="{00000000-0005-0000-0000-0000D68A0000}"/>
    <cellStyle name="Normal 7 7 10" xfId="35529" xr:uid="{00000000-0005-0000-0000-0000D78A0000}"/>
    <cellStyle name="Normal 7 7 2" xfId="35530" xr:uid="{00000000-0005-0000-0000-0000D88A0000}"/>
    <cellStyle name="Normal 7 7 2 2" xfId="35531" xr:uid="{00000000-0005-0000-0000-0000D98A0000}"/>
    <cellStyle name="Normal 7 7 2 2 2" xfId="35532" xr:uid="{00000000-0005-0000-0000-0000DA8A0000}"/>
    <cellStyle name="Normal 7 7 2 2 3" xfId="35533" xr:uid="{00000000-0005-0000-0000-0000DB8A0000}"/>
    <cellStyle name="Normal 7 7 2 3" xfId="35534" xr:uid="{00000000-0005-0000-0000-0000DC8A0000}"/>
    <cellStyle name="Normal 7 7 2 4" xfId="35535" xr:uid="{00000000-0005-0000-0000-0000DD8A0000}"/>
    <cellStyle name="Normal 7 7 3" xfId="35536" xr:uid="{00000000-0005-0000-0000-0000DE8A0000}"/>
    <cellStyle name="Normal 7 7 3 2" xfId="35537" xr:uid="{00000000-0005-0000-0000-0000DF8A0000}"/>
    <cellStyle name="Normal 7 7 3 2 2" xfId="35538" xr:uid="{00000000-0005-0000-0000-0000E08A0000}"/>
    <cellStyle name="Normal 7 7 3 2 3" xfId="35539" xr:uid="{00000000-0005-0000-0000-0000E18A0000}"/>
    <cellStyle name="Normal 7 7 3 3" xfId="35540" xr:uid="{00000000-0005-0000-0000-0000E28A0000}"/>
    <cellStyle name="Normal 7 7 3 4" xfId="35541" xr:uid="{00000000-0005-0000-0000-0000E38A0000}"/>
    <cellStyle name="Normal 7 7 4" xfId="35542" xr:uid="{00000000-0005-0000-0000-0000E48A0000}"/>
    <cellStyle name="Normal 7 7 4 2" xfId="35543" xr:uid="{00000000-0005-0000-0000-0000E58A0000}"/>
    <cellStyle name="Normal 7 7 4 2 2" xfId="35544" xr:uid="{00000000-0005-0000-0000-0000E68A0000}"/>
    <cellStyle name="Normal 7 7 4 2 3" xfId="35545" xr:uid="{00000000-0005-0000-0000-0000E78A0000}"/>
    <cellStyle name="Normal 7 7 4 3" xfId="35546" xr:uid="{00000000-0005-0000-0000-0000E88A0000}"/>
    <cellStyle name="Normal 7 7 4 4" xfId="35547" xr:uid="{00000000-0005-0000-0000-0000E98A0000}"/>
    <cellStyle name="Normal 7 7 5" xfId="35548" xr:uid="{00000000-0005-0000-0000-0000EA8A0000}"/>
    <cellStyle name="Normal 7 7 5 2" xfId="35549" xr:uid="{00000000-0005-0000-0000-0000EB8A0000}"/>
    <cellStyle name="Normal 7 7 5 2 2" xfId="35550" xr:uid="{00000000-0005-0000-0000-0000EC8A0000}"/>
    <cellStyle name="Normal 7 7 5 2 3" xfId="35551" xr:uid="{00000000-0005-0000-0000-0000ED8A0000}"/>
    <cellStyle name="Normal 7 7 5 3" xfId="35552" xr:uid="{00000000-0005-0000-0000-0000EE8A0000}"/>
    <cellStyle name="Normal 7 7 5 4" xfId="35553" xr:uid="{00000000-0005-0000-0000-0000EF8A0000}"/>
    <cellStyle name="Normal 7 7 6" xfId="35554" xr:uid="{00000000-0005-0000-0000-0000F08A0000}"/>
    <cellStyle name="Normal 7 7 6 2" xfId="35555" xr:uid="{00000000-0005-0000-0000-0000F18A0000}"/>
    <cellStyle name="Normal 7 7 6 3" xfId="35556" xr:uid="{00000000-0005-0000-0000-0000F28A0000}"/>
    <cellStyle name="Normal 7 7 7" xfId="35557" xr:uid="{00000000-0005-0000-0000-0000F38A0000}"/>
    <cellStyle name="Normal 7 7 7 2" xfId="35558" xr:uid="{00000000-0005-0000-0000-0000F48A0000}"/>
    <cellStyle name="Normal 7 7 7 3" xfId="35559" xr:uid="{00000000-0005-0000-0000-0000F58A0000}"/>
    <cellStyle name="Normal 7 7 8" xfId="35560" xr:uid="{00000000-0005-0000-0000-0000F68A0000}"/>
    <cellStyle name="Normal 7 7 9" xfId="35561" xr:uid="{00000000-0005-0000-0000-0000F78A0000}"/>
    <cellStyle name="Normal 7 8" xfId="35562" xr:uid="{00000000-0005-0000-0000-0000F88A0000}"/>
    <cellStyle name="Normal 7 8 2" xfId="35563" xr:uid="{00000000-0005-0000-0000-0000F98A0000}"/>
    <cellStyle name="Normal 7 8 2 2" xfId="35564" xr:uid="{00000000-0005-0000-0000-0000FA8A0000}"/>
    <cellStyle name="Normal 7 8 2 2 2" xfId="35565" xr:uid="{00000000-0005-0000-0000-0000FB8A0000}"/>
    <cellStyle name="Normal 7 8 2 2 3" xfId="35566" xr:uid="{00000000-0005-0000-0000-0000FC8A0000}"/>
    <cellStyle name="Normal 7 8 2 3" xfId="35567" xr:uid="{00000000-0005-0000-0000-0000FD8A0000}"/>
    <cellStyle name="Normal 7 8 2 4" xfId="35568" xr:uid="{00000000-0005-0000-0000-0000FE8A0000}"/>
    <cellStyle name="Normal 7 8 3" xfId="35569" xr:uid="{00000000-0005-0000-0000-0000FF8A0000}"/>
    <cellStyle name="Normal 7 8 3 2" xfId="35570" xr:uid="{00000000-0005-0000-0000-0000008B0000}"/>
    <cellStyle name="Normal 7 8 3 2 2" xfId="35571" xr:uid="{00000000-0005-0000-0000-0000018B0000}"/>
    <cellStyle name="Normal 7 8 3 2 3" xfId="35572" xr:uid="{00000000-0005-0000-0000-0000028B0000}"/>
    <cellStyle name="Normal 7 8 3 3" xfId="35573" xr:uid="{00000000-0005-0000-0000-0000038B0000}"/>
    <cellStyle name="Normal 7 8 3 4" xfId="35574" xr:uid="{00000000-0005-0000-0000-0000048B0000}"/>
    <cellStyle name="Normal 7 8 4" xfId="35575" xr:uid="{00000000-0005-0000-0000-0000058B0000}"/>
    <cellStyle name="Normal 7 8 4 2" xfId="35576" xr:uid="{00000000-0005-0000-0000-0000068B0000}"/>
    <cellStyle name="Normal 7 8 4 2 2" xfId="35577" xr:uid="{00000000-0005-0000-0000-0000078B0000}"/>
    <cellStyle name="Normal 7 8 4 2 3" xfId="35578" xr:uid="{00000000-0005-0000-0000-0000088B0000}"/>
    <cellStyle name="Normal 7 8 4 3" xfId="35579" xr:uid="{00000000-0005-0000-0000-0000098B0000}"/>
    <cellStyle name="Normal 7 8 4 4" xfId="35580" xr:uid="{00000000-0005-0000-0000-00000A8B0000}"/>
    <cellStyle name="Normal 7 8 5" xfId="35581" xr:uid="{00000000-0005-0000-0000-00000B8B0000}"/>
    <cellStyle name="Normal 7 8 5 2" xfId="35582" xr:uid="{00000000-0005-0000-0000-00000C8B0000}"/>
    <cellStyle name="Normal 7 8 5 3" xfId="35583" xr:uid="{00000000-0005-0000-0000-00000D8B0000}"/>
    <cellStyle name="Normal 7 8 6" xfId="35584" xr:uid="{00000000-0005-0000-0000-00000E8B0000}"/>
    <cellStyle name="Normal 7 8 6 2" xfId="35585" xr:uid="{00000000-0005-0000-0000-00000F8B0000}"/>
    <cellStyle name="Normal 7 8 6 3" xfId="35586" xr:uid="{00000000-0005-0000-0000-0000108B0000}"/>
    <cellStyle name="Normal 7 8 7" xfId="35587" xr:uid="{00000000-0005-0000-0000-0000118B0000}"/>
    <cellStyle name="Normal 7 8 8" xfId="35588" xr:uid="{00000000-0005-0000-0000-0000128B0000}"/>
    <cellStyle name="Normal 7 8 9" xfId="35589" xr:uid="{00000000-0005-0000-0000-0000138B0000}"/>
    <cellStyle name="Normal 7 9" xfId="35590" xr:uid="{00000000-0005-0000-0000-0000148B0000}"/>
    <cellStyle name="Normal 7 9 2" xfId="35591" xr:uid="{00000000-0005-0000-0000-0000158B0000}"/>
    <cellStyle name="Normal 7 9 2 2" xfId="35592" xr:uid="{00000000-0005-0000-0000-0000168B0000}"/>
    <cellStyle name="Normal 7 9 2 3" xfId="35593" xr:uid="{00000000-0005-0000-0000-0000178B0000}"/>
    <cellStyle name="Normal 7 9 3" xfId="35594" xr:uid="{00000000-0005-0000-0000-0000188B0000}"/>
    <cellStyle name="Normal 7 9 4" xfId="35595" xr:uid="{00000000-0005-0000-0000-0000198B0000}"/>
    <cellStyle name="Normal 70" xfId="35596" xr:uid="{00000000-0005-0000-0000-00001A8B0000}"/>
    <cellStyle name="Normal 71" xfId="35597" xr:uid="{00000000-0005-0000-0000-00001B8B0000}"/>
    <cellStyle name="Normal 72" xfId="35598" xr:uid="{00000000-0005-0000-0000-00001C8B0000}"/>
    <cellStyle name="Normal 73" xfId="35599" xr:uid="{00000000-0005-0000-0000-00001D8B0000}"/>
    <cellStyle name="Normal 74" xfId="35600" xr:uid="{00000000-0005-0000-0000-00001E8B0000}"/>
    <cellStyle name="Normal 75" xfId="35601" xr:uid="{00000000-0005-0000-0000-00001F8B0000}"/>
    <cellStyle name="Normal 76" xfId="35602" xr:uid="{00000000-0005-0000-0000-0000208B0000}"/>
    <cellStyle name="Normal 77" xfId="35603" xr:uid="{00000000-0005-0000-0000-0000218B0000}"/>
    <cellStyle name="Normal 78" xfId="35604" xr:uid="{00000000-0005-0000-0000-0000228B0000}"/>
    <cellStyle name="Normal 79" xfId="35605" xr:uid="{00000000-0005-0000-0000-0000238B0000}"/>
    <cellStyle name="Normal 8" xfId="35606" xr:uid="{00000000-0005-0000-0000-0000248B0000}"/>
    <cellStyle name="Normal 8 10" xfId="35607" xr:uid="{00000000-0005-0000-0000-0000258B0000}"/>
    <cellStyle name="Normal 8 10 2" xfId="35608" xr:uid="{00000000-0005-0000-0000-0000268B0000}"/>
    <cellStyle name="Normal 8 10 2 2" xfId="35609" xr:uid="{00000000-0005-0000-0000-0000278B0000}"/>
    <cellStyle name="Normal 8 10 2 3" xfId="35610" xr:uid="{00000000-0005-0000-0000-0000288B0000}"/>
    <cellStyle name="Normal 8 10 3" xfId="35611" xr:uid="{00000000-0005-0000-0000-0000298B0000}"/>
    <cellStyle name="Normal 8 10 4" xfId="35612" xr:uid="{00000000-0005-0000-0000-00002A8B0000}"/>
    <cellStyle name="Normal 8 11" xfId="35613" xr:uid="{00000000-0005-0000-0000-00002B8B0000}"/>
    <cellStyle name="Normal 8 11 2" xfId="35614" xr:uid="{00000000-0005-0000-0000-00002C8B0000}"/>
    <cellStyle name="Normal 8 11 2 2" xfId="35615" xr:uid="{00000000-0005-0000-0000-00002D8B0000}"/>
    <cellStyle name="Normal 8 11 2 3" xfId="35616" xr:uid="{00000000-0005-0000-0000-00002E8B0000}"/>
    <cellStyle name="Normal 8 11 3" xfId="35617" xr:uid="{00000000-0005-0000-0000-00002F8B0000}"/>
    <cellStyle name="Normal 8 11 4" xfId="35618" xr:uid="{00000000-0005-0000-0000-0000308B0000}"/>
    <cellStyle name="Normal 8 12" xfId="35619" xr:uid="{00000000-0005-0000-0000-0000318B0000}"/>
    <cellStyle name="Normal 8 12 2" xfId="35620" xr:uid="{00000000-0005-0000-0000-0000328B0000}"/>
    <cellStyle name="Normal 8 12 3" xfId="35621" xr:uid="{00000000-0005-0000-0000-0000338B0000}"/>
    <cellStyle name="Normal 8 13" xfId="35622" xr:uid="{00000000-0005-0000-0000-0000348B0000}"/>
    <cellStyle name="Normal 8 13 2" xfId="35623" xr:uid="{00000000-0005-0000-0000-0000358B0000}"/>
    <cellStyle name="Normal 8 13 3" xfId="35624" xr:uid="{00000000-0005-0000-0000-0000368B0000}"/>
    <cellStyle name="Normal 8 14" xfId="35625" xr:uid="{00000000-0005-0000-0000-0000378B0000}"/>
    <cellStyle name="Normal 8 15" xfId="35626" xr:uid="{00000000-0005-0000-0000-0000388B0000}"/>
    <cellStyle name="Normal 8 16" xfId="35627" xr:uid="{00000000-0005-0000-0000-0000398B0000}"/>
    <cellStyle name="Normal 8 17" xfId="35628" xr:uid="{00000000-0005-0000-0000-00003A8B0000}"/>
    <cellStyle name="Normal 8 18" xfId="35629" xr:uid="{00000000-0005-0000-0000-00003B8B0000}"/>
    <cellStyle name="Normal 8 2" xfId="35630" xr:uid="{00000000-0005-0000-0000-00003C8B0000}"/>
    <cellStyle name="Normal 8 2 10" xfId="35631" xr:uid="{00000000-0005-0000-0000-00003D8B0000}"/>
    <cellStyle name="Normal 8 2 10 2" xfId="35632" xr:uid="{00000000-0005-0000-0000-00003E8B0000}"/>
    <cellStyle name="Normal 8 2 10 2 2" xfId="35633" xr:uid="{00000000-0005-0000-0000-00003F8B0000}"/>
    <cellStyle name="Normal 8 2 10 2 3" xfId="35634" xr:uid="{00000000-0005-0000-0000-0000408B0000}"/>
    <cellStyle name="Normal 8 2 10 3" xfId="35635" xr:uid="{00000000-0005-0000-0000-0000418B0000}"/>
    <cellStyle name="Normal 8 2 10 4" xfId="35636" xr:uid="{00000000-0005-0000-0000-0000428B0000}"/>
    <cellStyle name="Normal 8 2 11" xfId="35637" xr:uid="{00000000-0005-0000-0000-0000438B0000}"/>
    <cellStyle name="Normal 8 2 11 2" xfId="35638" xr:uid="{00000000-0005-0000-0000-0000448B0000}"/>
    <cellStyle name="Normal 8 2 11 3" xfId="35639" xr:uid="{00000000-0005-0000-0000-0000458B0000}"/>
    <cellStyle name="Normal 8 2 12" xfId="35640" xr:uid="{00000000-0005-0000-0000-0000468B0000}"/>
    <cellStyle name="Normal 8 2 12 2" xfId="35641" xr:uid="{00000000-0005-0000-0000-0000478B0000}"/>
    <cellStyle name="Normal 8 2 12 3" xfId="35642" xr:uid="{00000000-0005-0000-0000-0000488B0000}"/>
    <cellStyle name="Normal 8 2 13" xfId="35643" xr:uid="{00000000-0005-0000-0000-0000498B0000}"/>
    <cellStyle name="Normal 8 2 14" xfId="35644" xr:uid="{00000000-0005-0000-0000-00004A8B0000}"/>
    <cellStyle name="Normal 8 2 15" xfId="35645" xr:uid="{00000000-0005-0000-0000-00004B8B0000}"/>
    <cellStyle name="Normal 8 2 16" xfId="35646" xr:uid="{00000000-0005-0000-0000-00004C8B0000}"/>
    <cellStyle name="Normal 8 2 2" xfId="35647" xr:uid="{00000000-0005-0000-0000-00004D8B0000}"/>
    <cellStyle name="Normal 8 2 2 10" xfId="35648" xr:uid="{00000000-0005-0000-0000-00004E8B0000}"/>
    <cellStyle name="Normal 8 2 2 10 2" xfId="35649" xr:uid="{00000000-0005-0000-0000-00004F8B0000}"/>
    <cellStyle name="Normal 8 2 2 10 3" xfId="35650" xr:uid="{00000000-0005-0000-0000-0000508B0000}"/>
    <cellStyle name="Normal 8 2 2 11" xfId="35651" xr:uid="{00000000-0005-0000-0000-0000518B0000}"/>
    <cellStyle name="Normal 8 2 2 11 2" xfId="35652" xr:uid="{00000000-0005-0000-0000-0000528B0000}"/>
    <cellStyle name="Normal 8 2 2 11 3" xfId="35653" xr:uid="{00000000-0005-0000-0000-0000538B0000}"/>
    <cellStyle name="Normal 8 2 2 12" xfId="35654" xr:uid="{00000000-0005-0000-0000-0000548B0000}"/>
    <cellStyle name="Normal 8 2 2 13" xfId="35655" xr:uid="{00000000-0005-0000-0000-0000558B0000}"/>
    <cellStyle name="Normal 8 2 2 14" xfId="35656" xr:uid="{00000000-0005-0000-0000-0000568B0000}"/>
    <cellStyle name="Normal 8 2 2 2" xfId="35657" xr:uid="{00000000-0005-0000-0000-0000578B0000}"/>
    <cellStyle name="Normal 8 2 2 2 10" xfId="35658" xr:uid="{00000000-0005-0000-0000-0000588B0000}"/>
    <cellStyle name="Normal 8 2 2 2 10 2" xfId="35659" xr:uid="{00000000-0005-0000-0000-0000598B0000}"/>
    <cellStyle name="Normal 8 2 2 2 10 3" xfId="35660" xr:uid="{00000000-0005-0000-0000-00005A8B0000}"/>
    <cellStyle name="Normal 8 2 2 2 11" xfId="35661" xr:uid="{00000000-0005-0000-0000-00005B8B0000}"/>
    <cellStyle name="Normal 8 2 2 2 12" xfId="35662" xr:uid="{00000000-0005-0000-0000-00005C8B0000}"/>
    <cellStyle name="Normal 8 2 2 2 13" xfId="35663" xr:uid="{00000000-0005-0000-0000-00005D8B0000}"/>
    <cellStyle name="Normal 8 2 2 2 2" xfId="35664" xr:uid="{00000000-0005-0000-0000-00005E8B0000}"/>
    <cellStyle name="Normal 8 2 2 2 2 10" xfId="35665" xr:uid="{00000000-0005-0000-0000-00005F8B0000}"/>
    <cellStyle name="Normal 8 2 2 2 2 11" xfId="35666" xr:uid="{00000000-0005-0000-0000-0000608B0000}"/>
    <cellStyle name="Normal 8 2 2 2 2 2" xfId="35667" xr:uid="{00000000-0005-0000-0000-0000618B0000}"/>
    <cellStyle name="Normal 8 2 2 2 2 2 10" xfId="35668" xr:uid="{00000000-0005-0000-0000-0000628B0000}"/>
    <cellStyle name="Normal 8 2 2 2 2 2 2" xfId="35669" xr:uid="{00000000-0005-0000-0000-0000638B0000}"/>
    <cellStyle name="Normal 8 2 2 2 2 2 2 2" xfId="35670" xr:uid="{00000000-0005-0000-0000-0000648B0000}"/>
    <cellStyle name="Normal 8 2 2 2 2 2 2 2 2" xfId="35671" xr:uid="{00000000-0005-0000-0000-0000658B0000}"/>
    <cellStyle name="Normal 8 2 2 2 2 2 2 2 3" xfId="35672" xr:uid="{00000000-0005-0000-0000-0000668B0000}"/>
    <cellStyle name="Normal 8 2 2 2 2 2 2 3" xfId="35673" xr:uid="{00000000-0005-0000-0000-0000678B0000}"/>
    <cellStyle name="Normal 8 2 2 2 2 2 2 4" xfId="35674" xr:uid="{00000000-0005-0000-0000-0000688B0000}"/>
    <cellStyle name="Normal 8 2 2 2 2 2 3" xfId="35675" xr:uid="{00000000-0005-0000-0000-0000698B0000}"/>
    <cellStyle name="Normal 8 2 2 2 2 2 3 2" xfId="35676" xr:uid="{00000000-0005-0000-0000-00006A8B0000}"/>
    <cellStyle name="Normal 8 2 2 2 2 2 3 2 2" xfId="35677" xr:uid="{00000000-0005-0000-0000-00006B8B0000}"/>
    <cellStyle name="Normal 8 2 2 2 2 2 3 2 3" xfId="35678" xr:uid="{00000000-0005-0000-0000-00006C8B0000}"/>
    <cellStyle name="Normal 8 2 2 2 2 2 3 3" xfId="35679" xr:uid="{00000000-0005-0000-0000-00006D8B0000}"/>
    <cellStyle name="Normal 8 2 2 2 2 2 3 4" xfId="35680" xr:uid="{00000000-0005-0000-0000-00006E8B0000}"/>
    <cellStyle name="Normal 8 2 2 2 2 2 4" xfId="35681" xr:uid="{00000000-0005-0000-0000-00006F8B0000}"/>
    <cellStyle name="Normal 8 2 2 2 2 2 4 2" xfId="35682" xr:uid="{00000000-0005-0000-0000-0000708B0000}"/>
    <cellStyle name="Normal 8 2 2 2 2 2 4 2 2" xfId="35683" xr:uid="{00000000-0005-0000-0000-0000718B0000}"/>
    <cellStyle name="Normal 8 2 2 2 2 2 4 2 3" xfId="35684" xr:uid="{00000000-0005-0000-0000-0000728B0000}"/>
    <cellStyle name="Normal 8 2 2 2 2 2 4 3" xfId="35685" xr:uid="{00000000-0005-0000-0000-0000738B0000}"/>
    <cellStyle name="Normal 8 2 2 2 2 2 4 4" xfId="35686" xr:uid="{00000000-0005-0000-0000-0000748B0000}"/>
    <cellStyle name="Normal 8 2 2 2 2 2 5" xfId="35687" xr:uid="{00000000-0005-0000-0000-0000758B0000}"/>
    <cellStyle name="Normal 8 2 2 2 2 2 5 2" xfId="35688" xr:uid="{00000000-0005-0000-0000-0000768B0000}"/>
    <cellStyle name="Normal 8 2 2 2 2 2 5 2 2" xfId="35689" xr:uid="{00000000-0005-0000-0000-0000778B0000}"/>
    <cellStyle name="Normal 8 2 2 2 2 2 5 2 3" xfId="35690" xr:uid="{00000000-0005-0000-0000-0000788B0000}"/>
    <cellStyle name="Normal 8 2 2 2 2 2 5 3" xfId="35691" xr:uid="{00000000-0005-0000-0000-0000798B0000}"/>
    <cellStyle name="Normal 8 2 2 2 2 2 5 4" xfId="35692" xr:uid="{00000000-0005-0000-0000-00007A8B0000}"/>
    <cellStyle name="Normal 8 2 2 2 2 2 6" xfId="35693" xr:uid="{00000000-0005-0000-0000-00007B8B0000}"/>
    <cellStyle name="Normal 8 2 2 2 2 2 6 2" xfId="35694" xr:uid="{00000000-0005-0000-0000-00007C8B0000}"/>
    <cellStyle name="Normal 8 2 2 2 2 2 6 3" xfId="35695" xr:uid="{00000000-0005-0000-0000-00007D8B0000}"/>
    <cellStyle name="Normal 8 2 2 2 2 2 7" xfId="35696" xr:uid="{00000000-0005-0000-0000-00007E8B0000}"/>
    <cellStyle name="Normal 8 2 2 2 2 2 7 2" xfId="35697" xr:uid="{00000000-0005-0000-0000-00007F8B0000}"/>
    <cellStyle name="Normal 8 2 2 2 2 2 7 3" xfId="35698" xr:uid="{00000000-0005-0000-0000-0000808B0000}"/>
    <cellStyle name="Normal 8 2 2 2 2 2 8" xfId="35699" xr:uid="{00000000-0005-0000-0000-0000818B0000}"/>
    <cellStyle name="Normal 8 2 2 2 2 2 9" xfId="35700" xr:uid="{00000000-0005-0000-0000-0000828B0000}"/>
    <cellStyle name="Normal 8 2 2 2 2 3" xfId="35701" xr:uid="{00000000-0005-0000-0000-0000838B0000}"/>
    <cellStyle name="Normal 8 2 2 2 2 3 2" xfId="35702" xr:uid="{00000000-0005-0000-0000-0000848B0000}"/>
    <cellStyle name="Normal 8 2 2 2 2 3 2 2" xfId="35703" xr:uid="{00000000-0005-0000-0000-0000858B0000}"/>
    <cellStyle name="Normal 8 2 2 2 2 3 2 2 2" xfId="35704" xr:uid="{00000000-0005-0000-0000-0000868B0000}"/>
    <cellStyle name="Normal 8 2 2 2 2 3 2 2 3" xfId="35705" xr:uid="{00000000-0005-0000-0000-0000878B0000}"/>
    <cellStyle name="Normal 8 2 2 2 2 3 2 3" xfId="35706" xr:uid="{00000000-0005-0000-0000-0000888B0000}"/>
    <cellStyle name="Normal 8 2 2 2 2 3 2 4" xfId="35707" xr:uid="{00000000-0005-0000-0000-0000898B0000}"/>
    <cellStyle name="Normal 8 2 2 2 2 3 3" xfId="35708" xr:uid="{00000000-0005-0000-0000-00008A8B0000}"/>
    <cellStyle name="Normal 8 2 2 2 2 3 3 2" xfId="35709" xr:uid="{00000000-0005-0000-0000-00008B8B0000}"/>
    <cellStyle name="Normal 8 2 2 2 2 3 3 2 2" xfId="35710" xr:uid="{00000000-0005-0000-0000-00008C8B0000}"/>
    <cellStyle name="Normal 8 2 2 2 2 3 3 2 3" xfId="35711" xr:uid="{00000000-0005-0000-0000-00008D8B0000}"/>
    <cellStyle name="Normal 8 2 2 2 2 3 3 3" xfId="35712" xr:uid="{00000000-0005-0000-0000-00008E8B0000}"/>
    <cellStyle name="Normal 8 2 2 2 2 3 3 4" xfId="35713" xr:uid="{00000000-0005-0000-0000-00008F8B0000}"/>
    <cellStyle name="Normal 8 2 2 2 2 3 4" xfId="35714" xr:uid="{00000000-0005-0000-0000-0000908B0000}"/>
    <cellStyle name="Normal 8 2 2 2 2 3 4 2" xfId="35715" xr:uid="{00000000-0005-0000-0000-0000918B0000}"/>
    <cellStyle name="Normal 8 2 2 2 2 3 4 2 2" xfId="35716" xr:uid="{00000000-0005-0000-0000-0000928B0000}"/>
    <cellStyle name="Normal 8 2 2 2 2 3 4 2 3" xfId="35717" xr:uid="{00000000-0005-0000-0000-0000938B0000}"/>
    <cellStyle name="Normal 8 2 2 2 2 3 4 3" xfId="35718" xr:uid="{00000000-0005-0000-0000-0000948B0000}"/>
    <cellStyle name="Normal 8 2 2 2 2 3 4 4" xfId="35719" xr:uid="{00000000-0005-0000-0000-0000958B0000}"/>
    <cellStyle name="Normal 8 2 2 2 2 3 5" xfId="35720" xr:uid="{00000000-0005-0000-0000-0000968B0000}"/>
    <cellStyle name="Normal 8 2 2 2 2 3 5 2" xfId="35721" xr:uid="{00000000-0005-0000-0000-0000978B0000}"/>
    <cellStyle name="Normal 8 2 2 2 2 3 5 3" xfId="35722" xr:uid="{00000000-0005-0000-0000-0000988B0000}"/>
    <cellStyle name="Normal 8 2 2 2 2 3 6" xfId="35723" xr:uid="{00000000-0005-0000-0000-0000998B0000}"/>
    <cellStyle name="Normal 8 2 2 2 2 3 6 2" xfId="35724" xr:uid="{00000000-0005-0000-0000-00009A8B0000}"/>
    <cellStyle name="Normal 8 2 2 2 2 3 6 3" xfId="35725" xr:uid="{00000000-0005-0000-0000-00009B8B0000}"/>
    <cellStyle name="Normal 8 2 2 2 2 3 7" xfId="35726" xr:uid="{00000000-0005-0000-0000-00009C8B0000}"/>
    <cellStyle name="Normal 8 2 2 2 2 3 8" xfId="35727" xr:uid="{00000000-0005-0000-0000-00009D8B0000}"/>
    <cellStyle name="Normal 8 2 2 2 2 3 9" xfId="35728" xr:uid="{00000000-0005-0000-0000-00009E8B0000}"/>
    <cellStyle name="Normal 8 2 2 2 2 4" xfId="35729" xr:uid="{00000000-0005-0000-0000-00009F8B0000}"/>
    <cellStyle name="Normal 8 2 2 2 2 4 2" xfId="35730" xr:uid="{00000000-0005-0000-0000-0000A08B0000}"/>
    <cellStyle name="Normal 8 2 2 2 2 4 2 2" xfId="35731" xr:uid="{00000000-0005-0000-0000-0000A18B0000}"/>
    <cellStyle name="Normal 8 2 2 2 2 4 2 3" xfId="35732" xr:uid="{00000000-0005-0000-0000-0000A28B0000}"/>
    <cellStyle name="Normal 8 2 2 2 2 4 3" xfId="35733" xr:uid="{00000000-0005-0000-0000-0000A38B0000}"/>
    <cellStyle name="Normal 8 2 2 2 2 4 4" xfId="35734" xr:uid="{00000000-0005-0000-0000-0000A48B0000}"/>
    <cellStyle name="Normal 8 2 2 2 2 5" xfId="35735" xr:uid="{00000000-0005-0000-0000-0000A58B0000}"/>
    <cellStyle name="Normal 8 2 2 2 2 5 2" xfId="35736" xr:uid="{00000000-0005-0000-0000-0000A68B0000}"/>
    <cellStyle name="Normal 8 2 2 2 2 5 2 2" xfId="35737" xr:uid="{00000000-0005-0000-0000-0000A78B0000}"/>
    <cellStyle name="Normal 8 2 2 2 2 5 2 3" xfId="35738" xr:uid="{00000000-0005-0000-0000-0000A88B0000}"/>
    <cellStyle name="Normal 8 2 2 2 2 5 3" xfId="35739" xr:uid="{00000000-0005-0000-0000-0000A98B0000}"/>
    <cellStyle name="Normal 8 2 2 2 2 5 4" xfId="35740" xr:uid="{00000000-0005-0000-0000-0000AA8B0000}"/>
    <cellStyle name="Normal 8 2 2 2 2 6" xfId="35741" xr:uid="{00000000-0005-0000-0000-0000AB8B0000}"/>
    <cellStyle name="Normal 8 2 2 2 2 6 2" xfId="35742" xr:uid="{00000000-0005-0000-0000-0000AC8B0000}"/>
    <cellStyle name="Normal 8 2 2 2 2 6 2 2" xfId="35743" xr:uid="{00000000-0005-0000-0000-0000AD8B0000}"/>
    <cellStyle name="Normal 8 2 2 2 2 6 2 3" xfId="35744" xr:uid="{00000000-0005-0000-0000-0000AE8B0000}"/>
    <cellStyle name="Normal 8 2 2 2 2 6 3" xfId="35745" xr:uid="{00000000-0005-0000-0000-0000AF8B0000}"/>
    <cellStyle name="Normal 8 2 2 2 2 6 4" xfId="35746" xr:uid="{00000000-0005-0000-0000-0000B08B0000}"/>
    <cellStyle name="Normal 8 2 2 2 2 7" xfId="35747" xr:uid="{00000000-0005-0000-0000-0000B18B0000}"/>
    <cellStyle name="Normal 8 2 2 2 2 7 2" xfId="35748" xr:uid="{00000000-0005-0000-0000-0000B28B0000}"/>
    <cellStyle name="Normal 8 2 2 2 2 7 3" xfId="35749" xr:uid="{00000000-0005-0000-0000-0000B38B0000}"/>
    <cellStyle name="Normal 8 2 2 2 2 8" xfId="35750" xr:uid="{00000000-0005-0000-0000-0000B48B0000}"/>
    <cellStyle name="Normal 8 2 2 2 2 8 2" xfId="35751" xr:uid="{00000000-0005-0000-0000-0000B58B0000}"/>
    <cellStyle name="Normal 8 2 2 2 2 8 3" xfId="35752" xr:uid="{00000000-0005-0000-0000-0000B68B0000}"/>
    <cellStyle name="Normal 8 2 2 2 2 9" xfId="35753" xr:uid="{00000000-0005-0000-0000-0000B78B0000}"/>
    <cellStyle name="Normal 8 2 2 2 3" xfId="35754" xr:uid="{00000000-0005-0000-0000-0000B88B0000}"/>
    <cellStyle name="Normal 8 2 2 2 3 10" xfId="35755" xr:uid="{00000000-0005-0000-0000-0000B98B0000}"/>
    <cellStyle name="Normal 8 2 2 2 3 11" xfId="35756" xr:uid="{00000000-0005-0000-0000-0000BA8B0000}"/>
    <cellStyle name="Normal 8 2 2 2 3 2" xfId="35757" xr:uid="{00000000-0005-0000-0000-0000BB8B0000}"/>
    <cellStyle name="Normal 8 2 2 2 3 2 10" xfId="35758" xr:uid="{00000000-0005-0000-0000-0000BC8B0000}"/>
    <cellStyle name="Normal 8 2 2 2 3 2 2" xfId="35759" xr:uid="{00000000-0005-0000-0000-0000BD8B0000}"/>
    <cellStyle name="Normal 8 2 2 2 3 2 2 2" xfId="35760" xr:uid="{00000000-0005-0000-0000-0000BE8B0000}"/>
    <cellStyle name="Normal 8 2 2 2 3 2 2 2 2" xfId="35761" xr:uid="{00000000-0005-0000-0000-0000BF8B0000}"/>
    <cellStyle name="Normal 8 2 2 2 3 2 2 2 3" xfId="35762" xr:uid="{00000000-0005-0000-0000-0000C08B0000}"/>
    <cellStyle name="Normal 8 2 2 2 3 2 2 3" xfId="35763" xr:uid="{00000000-0005-0000-0000-0000C18B0000}"/>
    <cellStyle name="Normal 8 2 2 2 3 2 2 4" xfId="35764" xr:uid="{00000000-0005-0000-0000-0000C28B0000}"/>
    <cellStyle name="Normal 8 2 2 2 3 2 3" xfId="35765" xr:uid="{00000000-0005-0000-0000-0000C38B0000}"/>
    <cellStyle name="Normal 8 2 2 2 3 2 3 2" xfId="35766" xr:uid="{00000000-0005-0000-0000-0000C48B0000}"/>
    <cellStyle name="Normal 8 2 2 2 3 2 3 2 2" xfId="35767" xr:uid="{00000000-0005-0000-0000-0000C58B0000}"/>
    <cellStyle name="Normal 8 2 2 2 3 2 3 2 3" xfId="35768" xr:uid="{00000000-0005-0000-0000-0000C68B0000}"/>
    <cellStyle name="Normal 8 2 2 2 3 2 3 3" xfId="35769" xr:uid="{00000000-0005-0000-0000-0000C78B0000}"/>
    <cellStyle name="Normal 8 2 2 2 3 2 3 4" xfId="35770" xr:uid="{00000000-0005-0000-0000-0000C88B0000}"/>
    <cellStyle name="Normal 8 2 2 2 3 2 4" xfId="35771" xr:uid="{00000000-0005-0000-0000-0000C98B0000}"/>
    <cellStyle name="Normal 8 2 2 2 3 2 4 2" xfId="35772" xr:uid="{00000000-0005-0000-0000-0000CA8B0000}"/>
    <cellStyle name="Normal 8 2 2 2 3 2 4 2 2" xfId="35773" xr:uid="{00000000-0005-0000-0000-0000CB8B0000}"/>
    <cellStyle name="Normal 8 2 2 2 3 2 4 2 3" xfId="35774" xr:uid="{00000000-0005-0000-0000-0000CC8B0000}"/>
    <cellStyle name="Normal 8 2 2 2 3 2 4 3" xfId="35775" xr:uid="{00000000-0005-0000-0000-0000CD8B0000}"/>
    <cellStyle name="Normal 8 2 2 2 3 2 4 4" xfId="35776" xr:uid="{00000000-0005-0000-0000-0000CE8B0000}"/>
    <cellStyle name="Normal 8 2 2 2 3 2 5" xfId="35777" xr:uid="{00000000-0005-0000-0000-0000CF8B0000}"/>
    <cellStyle name="Normal 8 2 2 2 3 2 5 2" xfId="35778" xr:uid="{00000000-0005-0000-0000-0000D08B0000}"/>
    <cellStyle name="Normal 8 2 2 2 3 2 5 2 2" xfId="35779" xr:uid="{00000000-0005-0000-0000-0000D18B0000}"/>
    <cellStyle name="Normal 8 2 2 2 3 2 5 2 3" xfId="35780" xr:uid="{00000000-0005-0000-0000-0000D28B0000}"/>
    <cellStyle name="Normal 8 2 2 2 3 2 5 3" xfId="35781" xr:uid="{00000000-0005-0000-0000-0000D38B0000}"/>
    <cellStyle name="Normal 8 2 2 2 3 2 5 4" xfId="35782" xr:uid="{00000000-0005-0000-0000-0000D48B0000}"/>
    <cellStyle name="Normal 8 2 2 2 3 2 6" xfId="35783" xr:uid="{00000000-0005-0000-0000-0000D58B0000}"/>
    <cellStyle name="Normal 8 2 2 2 3 2 6 2" xfId="35784" xr:uid="{00000000-0005-0000-0000-0000D68B0000}"/>
    <cellStyle name="Normal 8 2 2 2 3 2 6 3" xfId="35785" xr:uid="{00000000-0005-0000-0000-0000D78B0000}"/>
    <cellStyle name="Normal 8 2 2 2 3 2 7" xfId="35786" xr:uid="{00000000-0005-0000-0000-0000D88B0000}"/>
    <cellStyle name="Normal 8 2 2 2 3 2 7 2" xfId="35787" xr:uid="{00000000-0005-0000-0000-0000D98B0000}"/>
    <cellStyle name="Normal 8 2 2 2 3 2 7 3" xfId="35788" xr:uid="{00000000-0005-0000-0000-0000DA8B0000}"/>
    <cellStyle name="Normal 8 2 2 2 3 2 8" xfId="35789" xr:uid="{00000000-0005-0000-0000-0000DB8B0000}"/>
    <cellStyle name="Normal 8 2 2 2 3 2 9" xfId="35790" xr:uid="{00000000-0005-0000-0000-0000DC8B0000}"/>
    <cellStyle name="Normal 8 2 2 2 3 3" xfId="35791" xr:uid="{00000000-0005-0000-0000-0000DD8B0000}"/>
    <cellStyle name="Normal 8 2 2 2 3 3 2" xfId="35792" xr:uid="{00000000-0005-0000-0000-0000DE8B0000}"/>
    <cellStyle name="Normal 8 2 2 2 3 3 2 2" xfId="35793" xr:uid="{00000000-0005-0000-0000-0000DF8B0000}"/>
    <cellStyle name="Normal 8 2 2 2 3 3 2 2 2" xfId="35794" xr:uid="{00000000-0005-0000-0000-0000E08B0000}"/>
    <cellStyle name="Normal 8 2 2 2 3 3 2 2 3" xfId="35795" xr:uid="{00000000-0005-0000-0000-0000E18B0000}"/>
    <cellStyle name="Normal 8 2 2 2 3 3 2 3" xfId="35796" xr:uid="{00000000-0005-0000-0000-0000E28B0000}"/>
    <cellStyle name="Normal 8 2 2 2 3 3 2 4" xfId="35797" xr:uid="{00000000-0005-0000-0000-0000E38B0000}"/>
    <cellStyle name="Normal 8 2 2 2 3 3 3" xfId="35798" xr:uid="{00000000-0005-0000-0000-0000E48B0000}"/>
    <cellStyle name="Normal 8 2 2 2 3 3 3 2" xfId="35799" xr:uid="{00000000-0005-0000-0000-0000E58B0000}"/>
    <cellStyle name="Normal 8 2 2 2 3 3 3 2 2" xfId="35800" xr:uid="{00000000-0005-0000-0000-0000E68B0000}"/>
    <cellStyle name="Normal 8 2 2 2 3 3 3 2 3" xfId="35801" xr:uid="{00000000-0005-0000-0000-0000E78B0000}"/>
    <cellStyle name="Normal 8 2 2 2 3 3 3 3" xfId="35802" xr:uid="{00000000-0005-0000-0000-0000E88B0000}"/>
    <cellStyle name="Normal 8 2 2 2 3 3 3 4" xfId="35803" xr:uid="{00000000-0005-0000-0000-0000E98B0000}"/>
    <cellStyle name="Normal 8 2 2 2 3 3 4" xfId="35804" xr:uid="{00000000-0005-0000-0000-0000EA8B0000}"/>
    <cellStyle name="Normal 8 2 2 2 3 3 4 2" xfId="35805" xr:uid="{00000000-0005-0000-0000-0000EB8B0000}"/>
    <cellStyle name="Normal 8 2 2 2 3 3 4 2 2" xfId="35806" xr:uid="{00000000-0005-0000-0000-0000EC8B0000}"/>
    <cellStyle name="Normal 8 2 2 2 3 3 4 2 3" xfId="35807" xr:uid="{00000000-0005-0000-0000-0000ED8B0000}"/>
    <cellStyle name="Normal 8 2 2 2 3 3 4 3" xfId="35808" xr:uid="{00000000-0005-0000-0000-0000EE8B0000}"/>
    <cellStyle name="Normal 8 2 2 2 3 3 4 4" xfId="35809" xr:uid="{00000000-0005-0000-0000-0000EF8B0000}"/>
    <cellStyle name="Normal 8 2 2 2 3 3 5" xfId="35810" xr:uid="{00000000-0005-0000-0000-0000F08B0000}"/>
    <cellStyle name="Normal 8 2 2 2 3 3 5 2" xfId="35811" xr:uid="{00000000-0005-0000-0000-0000F18B0000}"/>
    <cellStyle name="Normal 8 2 2 2 3 3 5 3" xfId="35812" xr:uid="{00000000-0005-0000-0000-0000F28B0000}"/>
    <cellStyle name="Normal 8 2 2 2 3 3 6" xfId="35813" xr:uid="{00000000-0005-0000-0000-0000F38B0000}"/>
    <cellStyle name="Normal 8 2 2 2 3 3 6 2" xfId="35814" xr:uid="{00000000-0005-0000-0000-0000F48B0000}"/>
    <cellStyle name="Normal 8 2 2 2 3 3 6 3" xfId="35815" xr:uid="{00000000-0005-0000-0000-0000F58B0000}"/>
    <cellStyle name="Normal 8 2 2 2 3 3 7" xfId="35816" xr:uid="{00000000-0005-0000-0000-0000F68B0000}"/>
    <cellStyle name="Normal 8 2 2 2 3 3 8" xfId="35817" xr:uid="{00000000-0005-0000-0000-0000F78B0000}"/>
    <cellStyle name="Normal 8 2 2 2 3 3 9" xfId="35818" xr:uid="{00000000-0005-0000-0000-0000F88B0000}"/>
    <cellStyle name="Normal 8 2 2 2 3 4" xfId="35819" xr:uid="{00000000-0005-0000-0000-0000F98B0000}"/>
    <cellStyle name="Normal 8 2 2 2 3 4 2" xfId="35820" xr:uid="{00000000-0005-0000-0000-0000FA8B0000}"/>
    <cellStyle name="Normal 8 2 2 2 3 4 2 2" xfId="35821" xr:uid="{00000000-0005-0000-0000-0000FB8B0000}"/>
    <cellStyle name="Normal 8 2 2 2 3 4 2 3" xfId="35822" xr:uid="{00000000-0005-0000-0000-0000FC8B0000}"/>
    <cellStyle name="Normal 8 2 2 2 3 4 3" xfId="35823" xr:uid="{00000000-0005-0000-0000-0000FD8B0000}"/>
    <cellStyle name="Normal 8 2 2 2 3 4 4" xfId="35824" xr:uid="{00000000-0005-0000-0000-0000FE8B0000}"/>
    <cellStyle name="Normal 8 2 2 2 3 5" xfId="35825" xr:uid="{00000000-0005-0000-0000-0000FF8B0000}"/>
    <cellStyle name="Normal 8 2 2 2 3 5 2" xfId="35826" xr:uid="{00000000-0005-0000-0000-0000008C0000}"/>
    <cellStyle name="Normal 8 2 2 2 3 5 2 2" xfId="35827" xr:uid="{00000000-0005-0000-0000-0000018C0000}"/>
    <cellStyle name="Normal 8 2 2 2 3 5 2 3" xfId="35828" xr:uid="{00000000-0005-0000-0000-0000028C0000}"/>
    <cellStyle name="Normal 8 2 2 2 3 5 3" xfId="35829" xr:uid="{00000000-0005-0000-0000-0000038C0000}"/>
    <cellStyle name="Normal 8 2 2 2 3 5 4" xfId="35830" xr:uid="{00000000-0005-0000-0000-0000048C0000}"/>
    <cellStyle name="Normal 8 2 2 2 3 6" xfId="35831" xr:uid="{00000000-0005-0000-0000-0000058C0000}"/>
    <cellStyle name="Normal 8 2 2 2 3 6 2" xfId="35832" xr:uid="{00000000-0005-0000-0000-0000068C0000}"/>
    <cellStyle name="Normal 8 2 2 2 3 6 2 2" xfId="35833" xr:uid="{00000000-0005-0000-0000-0000078C0000}"/>
    <cellStyle name="Normal 8 2 2 2 3 6 2 3" xfId="35834" xr:uid="{00000000-0005-0000-0000-0000088C0000}"/>
    <cellStyle name="Normal 8 2 2 2 3 6 3" xfId="35835" xr:uid="{00000000-0005-0000-0000-0000098C0000}"/>
    <cellStyle name="Normal 8 2 2 2 3 6 4" xfId="35836" xr:uid="{00000000-0005-0000-0000-00000A8C0000}"/>
    <cellStyle name="Normal 8 2 2 2 3 7" xfId="35837" xr:uid="{00000000-0005-0000-0000-00000B8C0000}"/>
    <cellStyle name="Normal 8 2 2 2 3 7 2" xfId="35838" xr:uid="{00000000-0005-0000-0000-00000C8C0000}"/>
    <cellStyle name="Normal 8 2 2 2 3 7 3" xfId="35839" xr:uid="{00000000-0005-0000-0000-00000D8C0000}"/>
    <cellStyle name="Normal 8 2 2 2 3 8" xfId="35840" xr:uid="{00000000-0005-0000-0000-00000E8C0000}"/>
    <cellStyle name="Normal 8 2 2 2 3 8 2" xfId="35841" xr:uid="{00000000-0005-0000-0000-00000F8C0000}"/>
    <cellStyle name="Normal 8 2 2 2 3 8 3" xfId="35842" xr:uid="{00000000-0005-0000-0000-0000108C0000}"/>
    <cellStyle name="Normal 8 2 2 2 3 9" xfId="35843" xr:uid="{00000000-0005-0000-0000-0000118C0000}"/>
    <cellStyle name="Normal 8 2 2 2 4" xfId="35844" xr:uid="{00000000-0005-0000-0000-0000128C0000}"/>
    <cellStyle name="Normal 8 2 2 2 4 10" xfId="35845" xr:uid="{00000000-0005-0000-0000-0000138C0000}"/>
    <cellStyle name="Normal 8 2 2 2 4 2" xfId="35846" xr:uid="{00000000-0005-0000-0000-0000148C0000}"/>
    <cellStyle name="Normal 8 2 2 2 4 2 2" xfId="35847" xr:uid="{00000000-0005-0000-0000-0000158C0000}"/>
    <cellStyle name="Normal 8 2 2 2 4 2 2 2" xfId="35848" xr:uid="{00000000-0005-0000-0000-0000168C0000}"/>
    <cellStyle name="Normal 8 2 2 2 4 2 2 3" xfId="35849" xr:uid="{00000000-0005-0000-0000-0000178C0000}"/>
    <cellStyle name="Normal 8 2 2 2 4 2 3" xfId="35850" xr:uid="{00000000-0005-0000-0000-0000188C0000}"/>
    <cellStyle name="Normal 8 2 2 2 4 2 4" xfId="35851" xr:uid="{00000000-0005-0000-0000-0000198C0000}"/>
    <cellStyle name="Normal 8 2 2 2 4 3" xfId="35852" xr:uid="{00000000-0005-0000-0000-00001A8C0000}"/>
    <cellStyle name="Normal 8 2 2 2 4 3 2" xfId="35853" xr:uid="{00000000-0005-0000-0000-00001B8C0000}"/>
    <cellStyle name="Normal 8 2 2 2 4 3 2 2" xfId="35854" xr:uid="{00000000-0005-0000-0000-00001C8C0000}"/>
    <cellStyle name="Normal 8 2 2 2 4 3 2 3" xfId="35855" xr:uid="{00000000-0005-0000-0000-00001D8C0000}"/>
    <cellStyle name="Normal 8 2 2 2 4 3 3" xfId="35856" xr:uid="{00000000-0005-0000-0000-00001E8C0000}"/>
    <cellStyle name="Normal 8 2 2 2 4 3 4" xfId="35857" xr:uid="{00000000-0005-0000-0000-00001F8C0000}"/>
    <cellStyle name="Normal 8 2 2 2 4 4" xfId="35858" xr:uid="{00000000-0005-0000-0000-0000208C0000}"/>
    <cellStyle name="Normal 8 2 2 2 4 4 2" xfId="35859" xr:uid="{00000000-0005-0000-0000-0000218C0000}"/>
    <cellStyle name="Normal 8 2 2 2 4 4 2 2" xfId="35860" xr:uid="{00000000-0005-0000-0000-0000228C0000}"/>
    <cellStyle name="Normal 8 2 2 2 4 4 2 3" xfId="35861" xr:uid="{00000000-0005-0000-0000-0000238C0000}"/>
    <cellStyle name="Normal 8 2 2 2 4 4 3" xfId="35862" xr:uid="{00000000-0005-0000-0000-0000248C0000}"/>
    <cellStyle name="Normal 8 2 2 2 4 4 4" xfId="35863" xr:uid="{00000000-0005-0000-0000-0000258C0000}"/>
    <cellStyle name="Normal 8 2 2 2 4 5" xfId="35864" xr:uid="{00000000-0005-0000-0000-0000268C0000}"/>
    <cellStyle name="Normal 8 2 2 2 4 5 2" xfId="35865" xr:uid="{00000000-0005-0000-0000-0000278C0000}"/>
    <cellStyle name="Normal 8 2 2 2 4 5 2 2" xfId="35866" xr:uid="{00000000-0005-0000-0000-0000288C0000}"/>
    <cellStyle name="Normal 8 2 2 2 4 5 2 3" xfId="35867" xr:uid="{00000000-0005-0000-0000-0000298C0000}"/>
    <cellStyle name="Normal 8 2 2 2 4 5 3" xfId="35868" xr:uid="{00000000-0005-0000-0000-00002A8C0000}"/>
    <cellStyle name="Normal 8 2 2 2 4 5 4" xfId="35869" xr:uid="{00000000-0005-0000-0000-00002B8C0000}"/>
    <cellStyle name="Normal 8 2 2 2 4 6" xfId="35870" xr:uid="{00000000-0005-0000-0000-00002C8C0000}"/>
    <cellStyle name="Normal 8 2 2 2 4 6 2" xfId="35871" xr:uid="{00000000-0005-0000-0000-00002D8C0000}"/>
    <cellStyle name="Normal 8 2 2 2 4 6 3" xfId="35872" xr:uid="{00000000-0005-0000-0000-00002E8C0000}"/>
    <cellStyle name="Normal 8 2 2 2 4 7" xfId="35873" xr:uid="{00000000-0005-0000-0000-00002F8C0000}"/>
    <cellStyle name="Normal 8 2 2 2 4 7 2" xfId="35874" xr:uid="{00000000-0005-0000-0000-0000308C0000}"/>
    <cellStyle name="Normal 8 2 2 2 4 7 3" xfId="35875" xr:uid="{00000000-0005-0000-0000-0000318C0000}"/>
    <cellStyle name="Normal 8 2 2 2 4 8" xfId="35876" xr:uid="{00000000-0005-0000-0000-0000328C0000}"/>
    <cellStyle name="Normal 8 2 2 2 4 9" xfId="35877" xr:uid="{00000000-0005-0000-0000-0000338C0000}"/>
    <cellStyle name="Normal 8 2 2 2 5" xfId="35878" xr:uid="{00000000-0005-0000-0000-0000348C0000}"/>
    <cellStyle name="Normal 8 2 2 2 5 2" xfId="35879" xr:uid="{00000000-0005-0000-0000-0000358C0000}"/>
    <cellStyle name="Normal 8 2 2 2 5 2 2" xfId="35880" xr:uid="{00000000-0005-0000-0000-0000368C0000}"/>
    <cellStyle name="Normal 8 2 2 2 5 2 2 2" xfId="35881" xr:uid="{00000000-0005-0000-0000-0000378C0000}"/>
    <cellStyle name="Normal 8 2 2 2 5 2 2 3" xfId="35882" xr:uid="{00000000-0005-0000-0000-0000388C0000}"/>
    <cellStyle name="Normal 8 2 2 2 5 2 3" xfId="35883" xr:uid="{00000000-0005-0000-0000-0000398C0000}"/>
    <cellStyle name="Normal 8 2 2 2 5 2 4" xfId="35884" xr:uid="{00000000-0005-0000-0000-00003A8C0000}"/>
    <cellStyle name="Normal 8 2 2 2 5 3" xfId="35885" xr:uid="{00000000-0005-0000-0000-00003B8C0000}"/>
    <cellStyle name="Normal 8 2 2 2 5 3 2" xfId="35886" xr:uid="{00000000-0005-0000-0000-00003C8C0000}"/>
    <cellStyle name="Normal 8 2 2 2 5 3 2 2" xfId="35887" xr:uid="{00000000-0005-0000-0000-00003D8C0000}"/>
    <cellStyle name="Normal 8 2 2 2 5 3 2 3" xfId="35888" xr:uid="{00000000-0005-0000-0000-00003E8C0000}"/>
    <cellStyle name="Normal 8 2 2 2 5 3 3" xfId="35889" xr:uid="{00000000-0005-0000-0000-00003F8C0000}"/>
    <cellStyle name="Normal 8 2 2 2 5 3 4" xfId="35890" xr:uid="{00000000-0005-0000-0000-0000408C0000}"/>
    <cellStyle name="Normal 8 2 2 2 5 4" xfId="35891" xr:uid="{00000000-0005-0000-0000-0000418C0000}"/>
    <cellStyle name="Normal 8 2 2 2 5 4 2" xfId="35892" xr:uid="{00000000-0005-0000-0000-0000428C0000}"/>
    <cellStyle name="Normal 8 2 2 2 5 4 2 2" xfId="35893" xr:uid="{00000000-0005-0000-0000-0000438C0000}"/>
    <cellStyle name="Normal 8 2 2 2 5 4 2 3" xfId="35894" xr:uid="{00000000-0005-0000-0000-0000448C0000}"/>
    <cellStyle name="Normal 8 2 2 2 5 4 3" xfId="35895" xr:uid="{00000000-0005-0000-0000-0000458C0000}"/>
    <cellStyle name="Normal 8 2 2 2 5 4 4" xfId="35896" xr:uid="{00000000-0005-0000-0000-0000468C0000}"/>
    <cellStyle name="Normal 8 2 2 2 5 5" xfId="35897" xr:uid="{00000000-0005-0000-0000-0000478C0000}"/>
    <cellStyle name="Normal 8 2 2 2 5 5 2" xfId="35898" xr:uid="{00000000-0005-0000-0000-0000488C0000}"/>
    <cellStyle name="Normal 8 2 2 2 5 5 3" xfId="35899" xr:uid="{00000000-0005-0000-0000-0000498C0000}"/>
    <cellStyle name="Normal 8 2 2 2 5 6" xfId="35900" xr:uid="{00000000-0005-0000-0000-00004A8C0000}"/>
    <cellStyle name="Normal 8 2 2 2 5 6 2" xfId="35901" xr:uid="{00000000-0005-0000-0000-00004B8C0000}"/>
    <cellStyle name="Normal 8 2 2 2 5 6 3" xfId="35902" xr:uid="{00000000-0005-0000-0000-00004C8C0000}"/>
    <cellStyle name="Normal 8 2 2 2 5 7" xfId="35903" xr:uid="{00000000-0005-0000-0000-00004D8C0000}"/>
    <cellStyle name="Normal 8 2 2 2 5 8" xfId="35904" xr:uid="{00000000-0005-0000-0000-00004E8C0000}"/>
    <cellStyle name="Normal 8 2 2 2 5 9" xfId="35905" xr:uid="{00000000-0005-0000-0000-00004F8C0000}"/>
    <cellStyle name="Normal 8 2 2 2 6" xfId="35906" xr:uid="{00000000-0005-0000-0000-0000508C0000}"/>
    <cellStyle name="Normal 8 2 2 2 6 2" xfId="35907" xr:uid="{00000000-0005-0000-0000-0000518C0000}"/>
    <cellStyle name="Normal 8 2 2 2 6 2 2" xfId="35908" xr:uid="{00000000-0005-0000-0000-0000528C0000}"/>
    <cellStyle name="Normal 8 2 2 2 6 2 3" xfId="35909" xr:uid="{00000000-0005-0000-0000-0000538C0000}"/>
    <cellStyle name="Normal 8 2 2 2 6 3" xfId="35910" xr:uid="{00000000-0005-0000-0000-0000548C0000}"/>
    <cellStyle name="Normal 8 2 2 2 6 4" xfId="35911" xr:uid="{00000000-0005-0000-0000-0000558C0000}"/>
    <cellStyle name="Normal 8 2 2 2 7" xfId="35912" xr:uid="{00000000-0005-0000-0000-0000568C0000}"/>
    <cellStyle name="Normal 8 2 2 2 7 2" xfId="35913" xr:uid="{00000000-0005-0000-0000-0000578C0000}"/>
    <cellStyle name="Normal 8 2 2 2 7 2 2" xfId="35914" xr:uid="{00000000-0005-0000-0000-0000588C0000}"/>
    <cellStyle name="Normal 8 2 2 2 7 2 3" xfId="35915" xr:uid="{00000000-0005-0000-0000-0000598C0000}"/>
    <cellStyle name="Normal 8 2 2 2 7 3" xfId="35916" xr:uid="{00000000-0005-0000-0000-00005A8C0000}"/>
    <cellStyle name="Normal 8 2 2 2 7 4" xfId="35917" xr:uid="{00000000-0005-0000-0000-00005B8C0000}"/>
    <cellStyle name="Normal 8 2 2 2 8" xfId="35918" xr:uid="{00000000-0005-0000-0000-00005C8C0000}"/>
    <cellStyle name="Normal 8 2 2 2 8 2" xfId="35919" xr:uid="{00000000-0005-0000-0000-00005D8C0000}"/>
    <cellStyle name="Normal 8 2 2 2 8 2 2" xfId="35920" xr:uid="{00000000-0005-0000-0000-00005E8C0000}"/>
    <cellStyle name="Normal 8 2 2 2 8 2 3" xfId="35921" xr:uid="{00000000-0005-0000-0000-00005F8C0000}"/>
    <cellStyle name="Normal 8 2 2 2 8 3" xfId="35922" xr:uid="{00000000-0005-0000-0000-0000608C0000}"/>
    <cellStyle name="Normal 8 2 2 2 8 4" xfId="35923" xr:uid="{00000000-0005-0000-0000-0000618C0000}"/>
    <cellStyle name="Normal 8 2 2 2 9" xfId="35924" xr:uid="{00000000-0005-0000-0000-0000628C0000}"/>
    <cellStyle name="Normal 8 2 2 2 9 2" xfId="35925" xr:uid="{00000000-0005-0000-0000-0000638C0000}"/>
    <cellStyle name="Normal 8 2 2 2 9 3" xfId="35926" xr:uid="{00000000-0005-0000-0000-0000648C0000}"/>
    <cellStyle name="Normal 8 2 2 3" xfId="35927" xr:uid="{00000000-0005-0000-0000-0000658C0000}"/>
    <cellStyle name="Normal 8 2 2 3 10" xfId="35928" xr:uid="{00000000-0005-0000-0000-0000668C0000}"/>
    <cellStyle name="Normal 8 2 2 3 11" xfId="35929" xr:uid="{00000000-0005-0000-0000-0000678C0000}"/>
    <cellStyle name="Normal 8 2 2 3 2" xfId="35930" xr:uid="{00000000-0005-0000-0000-0000688C0000}"/>
    <cellStyle name="Normal 8 2 2 3 2 10" xfId="35931" xr:uid="{00000000-0005-0000-0000-0000698C0000}"/>
    <cellStyle name="Normal 8 2 2 3 2 2" xfId="35932" xr:uid="{00000000-0005-0000-0000-00006A8C0000}"/>
    <cellStyle name="Normal 8 2 2 3 2 2 2" xfId="35933" xr:uid="{00000000-0005-0000-0000-00006B8C0000}"/>
    <cellStyle name="Normal 8 2 2 3 2 2 2 2" xfId="35934" xr:uid="{00000000-0005-0000-0000-00006C8C0000}"/>
    <cellStyle name="Normal 8 2 2 3 2 2 2 3" xfId="35935" xr:uid="{00000000-0005-0000-0000-00006D8C0000}"/>
    <cellStyle name="Normal 8 2 2 3 2 2 3" xfId="35936" xr:uid="{00000000-0005-0000-0000-00006E8C0000}"/>
    <cellStyle name="Normal 8 2 2 3 2 2 4" xfId="35937" xr:uid="{00000000-0005-0000-0000-00006F8C0000}"/>
    <cellStyle name="Normal 8 2 2 3 2 3" xfId="35938" xr:uid="{00000000-0005-0000-0000-0000708C0000}"/>
    <cellStyle name="Normal 8 2 2 3 2 3 2" xfId="35939" xr:uid="{00000000-0005-0000-0000-0000718C0000}"/>
    <cellStyle name="Normal 8 2 2 3 2 3 2 2" xfId="35940" xr:uid="{00000000-0005-0000-0000-0000728C0000}"/>
    <cellStyle name="Normal 8 2 2 3 2 3 2 3" xfId="35941" xr:uid="{00000000-0005-0000-0000-0000738C0000}"/>
    <cellStyle name="Normal 8 2 2 3 2 3 3" xfId="35942" xr:uid="{00000000-0005-0000-0000-0000748C0000}"/>
    <cellStyle name="Normal 8 2 2 3 2 3 4" xfId="35943" xr:uid="{00000000-0005-0000-0000-0000758C0000}"/>
    <cellStyle name="Normal 8 2 2 3 2 4" xfId="35944" xr:uid="{00000000-0005-0000-0000-0000768C0000}"/>
    <cellStyle name="Normal 8 2 2 3 2 4 2" xfId="35945" xr:uid="{00000000-0005-0000-0000-0000778C0000}"/>
    <cellStyle name="Normal 8 2 2 3 2 4 2 2" xfId="35946" xr:uid="{00000000-0005-0000-0000-0000788C0000}"/>
    <cellStyle name="Normal 8 2 2 3 2 4 2 3" xfId="35947" xr:uid="{00000000-0005-0000-0000-0000798C0000}"/>
    <cellStyle name="Normal 8 2 2 3 2 4 3" xfId="35948" xr:uid="{00000000-0005-0000-0000-00007A8C0000}"/>
    <cellStyle name="Normal 8 2 2 3 2 4 4" xfId="35949" xr:uid="{00000000-0005-0000-0000-00007B8C0000}"/>
    <cellStyle name="Normal 8 2 2 3 2 5" xfId="35950" xr:uid="{00000000-0005-0000-0000-00007C8C0000}"/>
    <cellStyle name="Normal 8 2 2 3 2 5 2" xfId="35951" xr:uid="{00000000-0005-0000-0000-00007D8C0000}"/>
    <cellStyle name="Normal 8 2 2 3 2 5 2 2" xfId="35952" xr:uid="{00000000-0005-0000-0000-00007E8C0000}"/>
    <cellStyle name="Normal 8 2 2 3 2 5 2 3" xfId="35953" xr:uid="{00000000-0005-0000-0000-00007F8C0000}"/>
    <cellStyle name="Normal 8 2 2 3 2 5 3" xfId="35954" xr:uid="{00000000-0005-0000-0000-0000808C0000}"/>
    <cellStyle name="Normal 8 2 2 3 2 5 4" xfId="35955" xr:uid="{00000000-0005-0000-0000-0000818C0000}"/>
    <cellStyle name="Normal 8 2 2 3 2 6" xfId="35956" xr:uid="{00000000-0005-0000-0000-0000828C0000}"/>
    <cellStyle name="Normal 8 2 2 3 2 6 2" xfId="35957" xr:uid="{00000000-0005-0000-0000-0000838C0000}"/>
    <cellStyle name="Normal 8 2 2 3 2 6 3" xfId="35958" xr:uid="{00000000-0005-0000-0000-0000848C0000}"/>
    <cellStyle name="Normal 8 2 2 3 2 7" xfId="35959" xr:uid="{00000000-0005-0000-0000-0000858C0000}"/>
    <cellStyle name="Normal 8 2 2 3 2 7 2" xfId="35960" xr:uid="{00000000-0005-0000-0000-0000868C0000}"/>
    <cellStyle name="Normal 8 2 2 3 2 7 3" xfId="35961" xr:uid="{00000000-0005-0000-0000-0000878C0000}"/>
    <cellStyle name="Normal 8 2 2 3 2 8" xfId="35962" xr:uid="{00000000-0005-0000-0000-0000888C0000}"/>
    <cellStyle name="Normal 8 2 2 3 2 9" xfId="35963" xr:uid="{00000000-0005-0000-0000-0000898C0000}"/>
    <cellStyle name="Normal 8 2 2 3 3" xfId="35964" xr:uid="{00000000-0005-0000-0000-00008A8C0000}"/>
    <cellStyle name="Normal 8 2 2 3 3 2" xfId="35965" xr:uid="{00000000-0005-0000-0000-00008B8C0000}"/>
    <cellStyle name="Normal 8 2 2 3 3 2 2" xfId="35966" xr:uid="{00000000-0005-0000-0000-00008C8C0000}"/>
    <cellStyle name="Normal 8 2 2 3 3 2 2 2" xfId="35967" xr:uid="{00000000-0005-0000-0000-00008D8C0000}"/>
    <cellStyle name="Normal 8 2 2 3 3 2 2 3" xfId="35968" xr:uid="{00000000-0005-0000-0000-00008E8C0000}"/>
    <cellStyle name="Normal 8 2 2 3 3 2 3" xfId="35969" xr:uid="{00000000-0005-0000-0000-00008F8C0000}"/>
    <cellStyle name="Normal 8 2 2 3 3 2 4" xfId="35970" xr:uid="{00000000-0005-0000-0000-0000908C0000}"/>
    <cellStyle name="Normal 8 2 2 3 3 3" xfId="35971" xr:uid="{00000000-0005-0000-0000-0000918C0000}"/>
    <cellStyle name="Normal 8 2 2 3 3 3 2" xfId="35972" xr:uid="{00000000-0005-0000-0000-0000928C0000}"/>
    <cellStyle name="Normal 8 2 2 3 3 3 2 2" xfId="35973" xr:uid="{00000000-0005-0000-0000-0000938C0000}"/>
    <cellStyle name="Normal 8 2 2 3 3 3 2 3" xfId="35974" xr:uid="{00000000-0005-0000-0000-0000948C0000}"/>
    <cellStyle name="Normal 8 2 2 3 3 3 3" xfId="35975" xr:uid="{00000000-0005-0000-0000-0000958C0000}"/>
    <cellStyle name="Normal 8 2 2 3 3 3 4" xfId="35976" xr:uid="{00000000-0005-0000-0000-0000968C0000}"/>
    <cellStyle name="Normal 8 2 2 3 3 4" xfId="35977" xr:uid="{00000000-0005-0000-0000-0000978C0000}"/>
    <cellStyle name="Normal 8 2 2 3 3 4 2" xfId="35978" xr:uid="{00000000-0005-0000-0000-0000988C0000}"/>
    <cellStyle name="Normal 8 2 2 3 3 4 2 2" xfId="35979" xr:uid="{00000000-0005-0000-0000-0000998C0000}"/>
    <cellStyle name="Normal 8 2 2 3 3 4 2 3" xfId="35980" xr:uid="{00000000-0005-0000-0000-00009A8C0000}"/>
    <cellStyle name="Normal 8 2 2 3 3 4 3" xfId="35981" xr:uid="{00000000-0005-0000-0000-00009B8C0000}"/>
    <cellStyle name="Normal 8 2 2 3 3 4 4" xfId="35982" xr:uid="{00000000-0005-0000-0000-00009C8C0000}"/>
    <cellStyle name="Normal 8 2 2 3 3 5" xfId="35983" xr:uid="{00000000-0005-0000-0000-00009D8C0000}"/>
    <cellStyle name="Normal 8 2 2 3 3 5 2" xfId="35984" xr:uid="{00000000-0005-0000-0000-00009E8C0000}"/>
    <cellStyle name="Normal 8 2 2 3 3 5 3" xfId="35985" xr:uid="{00000000-0005-0000-0000-00009F8C0000}"/>
    <cellStyle name="Normal 8 2 2 3 3 6" xfId="35986" xr:uid="{00000000-0005-0000-0000-0000A08C0000}"/>
    <cellStyle name="Normal 8 2 2 3 3 6 2" xfId="35987" xr:uid="{00000000-0005-0000-0000-0000A18C0000}"/>
    <cellStyle name="Normal 8 2 2 3 3 6 3" xfId="35988" xr:uid="{00000000-0005-0000-0000-0000A28C0000}"/>
    <cellStyle name="Normal 8 2 2 3 3 7" xfId="35989" xr:uid="{00000000-0005-0000-0000-0000A38C0000}"/>
    <cellStyle name="Normal 8 2 2 3 3 8" xfId="35990" xr:uid="{00000000-0005-0000-0000-0000A48C0000}"/>
    <cellStyle name="Normal 8 2 2 3 3 9" xfId="35991" xr:uid="{00000000-0005-0000-0000-0000A58C0000}"/>
    <cellStyle name="Normal 8 2 2 3 4" xfId="35992" xr:uid="{00000000-0005-0000-0000-0000A68C0000}"/>
    <cellStyle name="Normal 8 2 2 3 4 2" xfId="35993" xr:uid="{00000000-0005-0000-0000-0000A78C0000}"/>
    <cellStyle name="Normal 8 2 2 3 4 2 2" xfId="35994" xr:uid="{00000000-0005-0000-0000-0000A88C0000}"/>
    <cellStyle name="Normal 8 2 2 3 4 2 3" xfId="35995" xr:uid="{00000000-0005-0000-0000-0000A98C0000}"/>
    <cellStyle name="Normal 8 2 2 3 4 3" xfId="35996" xr:uid="{00000000-0005-0000-0000-0000AA8C0000}"/>
    <cellStyle name="Normal 8 2 2 3 4 4" xfId="35997" xr:uid="{00000000-0005-0000-0000-0000AB8C0000}"/>
    <cellStyle name="Normal 8 2 2 3 5" xfId="35998" xr:uid="{00000000-0005-0000-0000-0000AC8C0000}"/>
    <cellStyle name="Normal 8 2 2 3 5 2" xfId="35999" xr:uid="{00000000-0005-0000-0000-0000AD8C0000}"/>
    <cellStyle name="Normal 8 2 2 3 5 2 2" xfId="36000" xr:uid="{00000000-0005-0000-0000-0000AE8C0000}"/>
    <cellStyle name="Normal 8 2 2 3 5 2 3" xfId="36001" xr:uid="{00000000-0005-0000-0000-0000AF8C0000}"/>
    <cellStyle name="Normal 8 2 2 3 5 3" xfId="36002" xr:uid="{00000000-0005-0000-0000-0000B08C0000}"/>
    <cellStyle name="Normal 8 2 2 3 5 4" xfId="36003" xr:uid="{00000000-0005-0000-0000-0000B18C0000}"/>
    <cellStyle name="Normal 8 2 2 3 6" xfId="36004" xr:uid="{00000000-0005-0000-0000-0000B28C0000}"/>
    <cellStyle name="Normal 8 2 2 3 6 2" xfId="36005" xr:uid="{00000000-0005-0000-0000-0000B38C0000}"/>
    <cellStyle name="Normal 8 2 2 3 6 2 2" xfId="36006" xr:uid="{00000000-0005-0000-0000-0000B48C0000}"/>
    <cellStyle name="Normal 8 2 2 3 6 2 3" xfId="36007" xr:uid="{00000000-0005-0000-0000-0000B58C0000}"/>
    <cellStyle name="Normal 8 2 2 3 6 3" xfId="36008" xr:uid="{00000000-0005-0000-0000-0000B68C0000}"/>
    <cellStyle name="Normal 8 2 2 3 6 4" xfId="36009" xr:uid="{00000000-0005-0000-0000-0000B78C0000}"/>
    <cellStyle name="Normal 8 2 2 3 7" xfId="36010" xr:uid="{00000000-0005-0000-0000-0000B88C0000}"/>
    <cellStyle name="Normal 8 2 2 3 7 2" xfId="36011" xr:uid="{00000000-0005-0000-0000-0000B98C0000}"/>
    <cellStyle name="Normal 8 2 2 3 7 3" xfId="36012" xr:uid="{00000000-0005-0000-0000-0000BA8C0000}"/>
    <cellStyle name="Normal 8 2 2 3 8" xfId="36013" xr:uid="{00000000-0005-0000-0000-0000BB8C0000}"/>
    <cellStyle name="Normal 8 2 2 3 8 2" xfId="36014" xr:uid="{00000000-0005-0000-0000-0000BC8C0000}"/>
    <cellStyle name="Normal 8 2 2 3 8 3" xfId="36015" xr:uid="{00000000-0005-0000-0000-0000BD8C0000}"/>
    <cellStyle name="Normal 8 2 2 3 9" xfId="36016" xr:uid="{00000000-0005-0000-0000-0000BE8C0000}"/>
    <cellStyle name="Normal 8 2 2 4" xfId="36017" xr:uid="{00000000-0005-0000-0000-0000BF8C0000}"/>
    <cellStyle name="Normal 8 2 2 4 10" xfId="36018" xr:uid="{00000000-0005-0000-0000-0000C08C0000}"/>
    <cellStyle name="Normal 8 2 2 4 11" xfId="36019" xr:uid="{00000000-0005-0000-0000-0000C18C0000}"/>
    <cellStyle name="Normal 8 2 2 4 2" xfId="36020" xr:uid="{00000000-0005-0000-0000-0000C28C0000}"/>
    <cellStyle name="Normal 8 2 2 4 2 10" xfId="36021" xr:uid="{00000000-0005-0000-0000-0000C38C0000}"/>
    <cellStyle name="Normal 8 2 2 4 2 2" xfId="36022" xr:uid="{00000000-0005-0000-0000-0000C48C0000}"/>
    <cellStyle name="Normal 8 2 2 4 2 2 2" xfId="36023" xr:uid="{00000000-0005-0000-0000-0000C58C0000}"/>
    <cellStyle name="Normal 8 2 2 4 2 2 2 2" xfId="36024" xr:uid="{00000000-0005-0000-0000-0000C68C0000}"/>
    <cellStyle name="Normal 8 2 2 4 2 2 2 3" xfId="36025" xr:uid="{00000000-0005-0000-0000-0000C78C0000}"/>
    <cellStyle name="Normal 8 2 2 4 2 2 3" xfId="36026" xr:uid="{00000000-0005-0000-0000-0000C88C0000}"/>
    <cellStyle name="Normal 8 2 2 4 2 2 4" xfId="36027" xr:uid="{00000000-0005-0000-0000-0000C98C0000}"/>
    <cellStyle name="Normal 8 2 2 4 2 3" xfId="36028" xr:uid="{00000000-0005-0000-0000-0000CA8C0000}"/>
    <cellStyle name="Normal 8 2 2 4 2 3 2" xfId="36029" xr:uid="{00000000-0005-0000-0000-0000CB8C0000}"/>
    <cellStyle name="Normal 8 2 2 4 2 3 2 2" xfId="36030" xr:uid="{00000000-0005-0000-0000-0000CC8C0000}"/>
    <cellStyle name="Normal 8 2 2 4 2 3 2 3" xfId="36031" xr:uid="{00000000-0005-0000-0000-0000CD8C0000}"/>
    <cellStyle name="Normal 8 2 2 4 2 3 3" xfId="36032" xr:uid="{00000000-0005-0000-0000-0000CE8C0000}"/>
    <cellStyle name="Normal 8 2 2 4 2 3 4" xfId="36033" xr:uid="{00000000-0005-0000-0000-0000CF8C0000}"/>
    <cellStyle name="Normal 8 2 2 4 2 4" xfId="36034" xr:uid="{00000000-0005-0000-0000-0000D08C0000}"/>
    <cellStyle name="Normal 8 2 2 4 2 4 2" xfId="36035" xr:uid="{00000000-0005-0000-0000-0000D18C0000}"/>
    <cellStyle name="Normal 8 2 2 4 2 4 2 2" xfId="36036" xr:uid="{00000000-0005-0000-0000-0000D28C0000}"/>
    <cellStyle name="Normal 8 2 2 4 2 4 2 3" xfId="36037" xr:uid="{00000000-0005-0000-0000-0000D38C0000}"/>
    <cellStyle name="Normal 8 2 2 4 2 4 3" xfId="36038" xr:uid="{00000000-0005-0000-0000-0000D48C0000}"/>
    <cellStyle name="Normal 8 2 2 4 2 4 4" xfId="36039" xr:uid="{00000000-0005-0000-0000-0000D58C0000}"/>
    <cellStyle name="Normal 8 2 2 4 2 5" xfId="36040" xr:uid="{00000000-0005-0000-0000-0000D68C0000}"/>
    <cellStyle name="Normal 8 2 2 4 2 5 2" xfId="36041" xr:uid="{00000000-0005-0000-0000-0000D78C0000}"/>
    <cellStyle name="Normal 8 2 2 4 2 5 2 2" xfId="36042" xr:uid="{00000000-0005-0000-0000-0000D88C0000}"/>
    <cellStyle name="Normal 8 2 2 4 2 5 2 3" xfId="36043" xr:uid="{00000000-0005-0000-0000-0000D98C0000}"/>
    <cellStyle name="Normal 8 2 2 4 2 5 3" xfId="36044" xr:uid="{00000000-0005-0000-0000-0000DA8C0000}"/>
    <cellStyle name="Normal 8 2 2 4 2 5 4" xfId="36045" xr:uid="{00000000-0005-0000-0000-0000DB8C0000}"/>
    <cellStyle name="Normal 8 2 2 4 2 6" xfId="36046" xr:uid="{00000000-0005-0000-0000-0000DC8C0000}"/>
    <cellStyle name="Normal 8 2 2 4 2 6 2" xfId="36047" xr:uid="{00000000-0005-0000-0000-0000DD8C0000}"/>
    <cellStyle name="Normal 8 2 2 4 2 6 3" xfId="36048" xr:uid="{00000000-0005-0000-0000-0000DE8C0000}"/>
    <cellStyle name="Normal 8 2 2 4 2 7" xfId="36049" xr:uid="{00000000-0005-0000-0000-0000DF8C0000}"/>
    <cellStyle name="Normal 8 2 2 4 2 7 2" xfId="36050" xr:uid="{00000000-0005-0000-0000-0000E08C0000}"/>
    <cellStyle name="Normal 8 2 2 4 2 7 3" xfId="36051" xr:uid="{00000000-0005-0000-0000-0000E18C0000}"/>
    <cellStyle name="Normal 8 2 2 4 2 8" xfId="36052" xr:uid="{00000000-0005-0000-0000-0000E28C0000}"/>
    <cellStyle name="Normal 8 2 2 4 2 9" xfId="36053" xr:uid="{00000000-0005-0000-0000-0000E38C0000}"/>
    <cellStyle name="Normal 8 2 2 4 3" xfId="36054" xr:uid="{00000000-0005-0000-0000-0000E48C0000}"/>
    <cellStyle name="Normal 8 2 2 4 3 2" xfId="36055" xr:uid="{00000000-0005-0000-0000-0000E58C0000}"/>
    <cellStyle name="Normal 8 2 2 4 3 2 2" xfId="36056" xr:uid="{00000000-0005-0000-0000-0000E68C0000}"/>
    <cellStyle name="Normal 8 2 2 4 3 2 2 2" xfId="36057" xr:uid="{00000000-0005-0000-0000-0000E78C0000}"/>
    <cellStyle name="Normal 8 2 2 4 3 2 2 3" xfId="36058" xr:uid="{00000000-0005-0000-0000-0000E88C0000}"/>
    <cellStyle name="Normal 8 2 2 4 3 2 3" xfId="36059" xr:uid="{00000000-0005-0000-0000-0000E98C0000}"/>
    <cellStyle name="Normal 8 2 2 4 3 2 4" xfId="36060" xr:uid="{00000000-0005-0000-0000-0000EA8C0000}"/>
    <cellStyle name="Normal 8 2 2 4 3 3" xfId="36061" xr:uid="{00000000-0005-0000-0000-0000EB8C0000}"/>
    <cellStyle name="Normal 8 2 2 4 3 3 2" xfId="36062" xr:uid="{00000000-0005-0000-0000-0000EC8C0000}"/>
    <cellStyle name="Normal 8 2 2 4 3 3 2 2" xfId="36063" xr:uid="{00000000-0005-0000-0000-0000ED8C0000}"/>
    <cellStyle name="Normal 8 2 2 4 3 3 2 3" xfId="36064" xr:uid="{00000000-0005-0000-0000-0000EE8C0000}"/>
    <cellStyle name="Normal 8 2 2 4 3 3 3" xfId="36065" xr:uid="{00000000-0005-0000-0000-0000EF8C0000}"/>
    <cellStyle name="Normal 8 2 2 4 3 3 4" xfId="36066" xr:uid="{00000000-0005-0000-0000-0000F08C0000}"/>
    <cellStyle name="Normal 8 2 2 4 3 4" xfId="36067" xr:uid="{00000000-0005-0000-0000-0000F18C0000}"/>
    <cellStyle name="Normal 8 2 2 4 3 4 2" xfId="36068" xr:uid="{00000000-0005-0000-0000-0000F28C0000}"/>
    <cellStyle name="Normal 8 2 2 4 3 4 2 2" xfId="36069" xr:uid="{00000000-0005-0000-0000-0000F38C0000}"/>
    <cellStyle name="Normal 8 2 2 4 3 4 2 3" xfId="36070" xr:uid="{00000000-0005-0000-0000-0000F48C0000}"/>
    <cellStyle name="Normal 8 2 2 4 3 4 3" xfId="36071" xr:uid="{00000000-0005-0000-0000-0000F58C0000}"/>
    <cellStyle name="Normal 8 2 2 4 3 4 4" xfId="36072" xr:uid="{00000000-0005-0000-0000-0000F68C0000}"/>
    <cellStyle name="Normal 8 2 2 4 3 5" xfId="36073" xr:uid="{00000000-0005-0000-0000-0000F78C0000}"/>
    <cellStyle name="Normal 8 2 2 4 3 5 2" xfId="36074" xr:uid="{00000000-0005-0000-0000-0000F88C0000}"/>
    <cellStyle name="Normal 8 2 2 4 3 5 3" xfId="36075" xr:uid="{00000000-0005-0000-0000-0000F98C0000}"/>
    <cellStyle name="Normal 8 2 2 4 3 6" xfId="36076" xr:uid="{00000000-0005-0000-0000-0000FA8C0000}"/>
    <cellStyle name="Normal 8 2 2 4 3 6 2" xfId="36077" xr:uid="{00000000-0005-0000-0000-0000FB8C0000}"/>
    <cellStyle name="Normal 8 2 2 4 3 6 3" xfId="36078" xr:uid="{00000000-0005-0000-0000-0000FC8C0000}"/>
    <cellStyle name="Normal 8 2 2 4 3 7" xfId="36079" xr:uid="{00000000-0005-0000-0000-0000FD8C0000}"/>
    <cellStyle name="Normal 8 2 2 4 3 8" xfId="36080" xr:uid="{00000000-0005-0000-0000-0000FE8C0000}"/>
    <cellStyle name="Normal 8 2 2 4 3 9" xfId="36081" xr:uid="{00000000-0005-0000-0000-0000FF8C0000}"/>
    <cellStyle name="Normal 8 2 2 4 4" xfId="36082" xr:uid="{00000000-0005-0000-0000-0000008D0000}"/>
    <cellStyle name="Normal 8 2 2 4 4 2" xfId="36083" xr:uid="{00000000-0005-0000-0000-0000018D0000}"/>
    <cellStyle name="Normal 8 2 2 4 4 2 2" xfId="36084" xr:uid="{00000000-0005-0000-0000-0000028D0000}"/>
    <cellStyle name="Normal 8 2 2 4 4 2 3" xfId="36085" xr:uid="{00000000-0005-0000-0000-0000038D0000}"/>
    <cellStyle name="Normal 8 2 2 4 4 3" xfId="36086" xr:uid="{00000000-0005-0000-0000-0000048D0000}"/>
    <cellStyle name="Normal 8 2 2 4 4 4" xfId="36087" xr:uid="{00000000-0005-0000-0000-0000058D0000}"/>
    <cellStyle name="Normal 8 2 2 4 5" xfId="36088" xr:uid="{00000000-0005-0000-0000-0000068D0000}"/>
    <cellStyle name="Normal 8 2 2 4 5 2" xfId="36089" xr:uid="{00000000-0005-0000-0000-0000078D0000}"/>
    <cellStyle name="Normal 8 2 2 4 5 2 2" xfId="36090" xr:uid="{00000000-0005-0000-0000-0000088D0000}"/>
    <cellStyle name="Normal 8 2 2 4 5 2 3" xfId="36091" xr:uid="{00000000-0005-0000-0000-0000098D0000}"/>
    <cellStyle name="Normal 8 2 2 4 5 3" xfId="36092" xr:uid="{00000000-0005-0000-0000-00000A8D0000}"/>
    <cellStyle name="Normal 8 2 2 4 5 4" xfId="36093" xr:uid="{00000000-0005-0000-0000-00000B8D0000}"/>
    <cellStyle name="Normal 8 2 2 4 6" xfId="36094" xr:uid="{00000000-0005-0000-0000-00000C8D0000}"/>
    <cellStyle name="Normal 8 2 2 4 6 2" xfId="36095" xr:uid="{00000000-0005-0000-0000-00000D8D0000}"/>
    <cellStyle name="Normal 8 2 2 4 6 2 2" xfId="36096" xr:uid="{00000000-0005-0000-0000-00000E8D0000}"/>
    <cellStyle name="Normal 8 2 2 4 6 2 3" xfId="36097" xr:uid="{00000000-0005-0000-0000-00000F8D0000}"/>
    <cellStyle name="Normal 8 2 2 4 6 3" xfId="36098" xr:uid="{00000000-0005-0000-0000-0000108D0000}"/>
    <cellStyle name="Normal 8 2 2 4 6 4" xfId="36099" xr:uid="{00000000-0005-0000-0000-0000118D0000}"/>
    <cellStyle name="Normal 8 2 2 4 7" xfId="36100" xr:uid="{00000000-0005-0000-0000-0000128D0000}"/>
    <cellStyle name="Normal 8 2 2 4 7 2" xfId="36101" xr:uid="{00000000-0005-0000-0000-0000138D0000}"/>
    <cellStyle name="Normal 8 2 2 4 7 3" xfId="36102" xr:uid="{00000000-0005-0000-0000-0000148D0000}"/>
    <cellStyle name="Normal 8 2 2 4 8" xfId="36103" xr:uid="{00000000-0005-0000-0000-0000158D0000}"/>
    <cellStyle name="Normal 8 2 2 4 8 2" xfId="36104" xr:uid="{00000000-0005-0000-0000-0000168D0000}"/>
    <cellStyle name="Normal 8 2 2 4 8 3" xfId="36105" xr:uid="{00000000-0005-0000-0000-0000178D0000}"/>
    <cellStyle name="Normal 8 2 2 4 9" xfId="36106" xr:uid="{00000000-0005-0000-0000-0000188D0000}"/>
    <cellStyle name="Normal 8 2 2 5" xfId="36107" xr:uid="{00000000-0005-0000-0000-0000198D0000}"/>
    <cellStyle name="Normal 8 2 2 5 10" xfId="36108" xr:uid="{00000000-0005-0000-0000-00001A8D0000}"/>
    <cellStyle name="Normal 8 2 2 5 2" xfId="36109" xr:uid="{00000000-0005-0000-0000-00001B8D0000}"/>
    <cellStyle name="Normal 8 2 2 5 2 2" xfId="36110" xr:uid="{00000000-0005-0000-0000-00001C8D0000}"/>
    <cellStyle name="Normal 8 2 2 5 2 2 2" xfId="36111" xr:uid="{00000000-0005-0000-0000-00001D8D0000}"/>
    <cellStyle name="Normal 8 2 2 5 2 2 3" xfId="36112" xr:uid="{00000000-0005-0000-0000-00001E8D0000}"/>
    <cellStyle name="Normal 8 2 2 5 2 3" xfId="36113" xr:uid="{00000000-0005-0000-0000-00001F8D0000}"/>
    <cellStyle name="Normal 8 2 2 5 2 4" xfId="36114" xr:uid="{00000000-0005-0000-0000-0000208D0000}"/>
    <cellStyle name="Normal 8 2 2 5 3" xfId="36115" xr:uid="{00000000-0005-0000-0000-0000218D0000}"/>
    <cellStyle name="Normal 8 2 2 5 3 2" xfId="36116" xr:uid="{00000000-0005-0000-0000-0000228D0000}"/>
    <cellStyle name="Normal 8 2 2 5 3 2 2" xfId="36117" xr:uid="{00000000-0005-0000-0000-0000238D0000}"/>
    <cellStyle name="Normal 8 2 2 5 3 2 3" xfId="36118" xr:uid="{00000000-0005-0000-0000-0000248D0000}"/>
    <cellStyle name="Normal 8 2 2 5 3 3" xfId="36119" xr:uid="{00000000-0005-0000-0000-0000258D0000}"/>
    <cellStyle name="Normal 8 2 2 5 3 4" xfId="36120" xr:uid="{00000000-0005-0000-0000-0000268D0000}"/>
    <cellStyle name="Normal 8 2 2 5 4" xfId="36121" xr:uid="{00000000-0005-0000-0000-0000278D0000}"/>
    <cellStyle name="Normal 8 2 2 5 4 2" xfId="36122" xr:uid="{00000000-0005-0000-0000-0000288D0000}"/>
    <cellStyle name="Normal 8 2 2 5 4 2 2" xfId="36123" xr:uid="{00000000-0005-0000-0000-0000298D0000}"/>
    <cellStyle name="Normal 8 2 2 5 4 2 3" xfId="36124" xr:uid="{00000000-0005-0000-0000-00002A8D0000}"/>
    <cellStyle name="Normal 8 2 2 5 4 3" xfId="36125" xr:uid="{00000000-0005-0000-0000-00002B8D0000}"/>
    <cellStyle name="Normal 8 2 2 5 4 4" xfId="36126" xr:uid="{00000000-0005-0000-0000-00002C8D0000}"/>
    <cellStyle name="Normal 8 2 2 5 5" xfId="36127" xr:uid="{00000000-0005-0000-0000-00002D8D0000}"/>
    <cellStyle name="Normal 8 2 2 5 5 2" xfId="36128" xr:uid="{00000000-0005-0000-0000-00002E8D0000}"/>
    <cellStyle name="Normal 8 2 2 5 5 2 2" xfId="36129" xr:uid="{00000000-0005-0000-0000-00002F8D0000}"/>
    <cellStyle name="Normal 8 2 2 5 5 2 3" xfId="36130" xr:uid="{00000000-0005-0000-0000-0000308D0000}"/>
    <cellStyle name="Normal 8 2 2 5 5 3" xfId="36131" xr:uid="{00000000-0005-0000-0000-0000318D0000}"/>
    <cellStyle name="Normal 8 2 2 5 5 4" xfId="36132" xr:uid="{00000000-0005-0000-0000-0000328D0000}"/>
    <cellStyle name="Normal 8 2 2 5 6" xfId="36133" xr:uid="{00000000-0005-0000-0000-0000338D0000}"/>
    <cellStyle name="Normal 8 2 2 5 6 2" xfId="36134" xr:uid="{00000000-0005-0000-0000-0000348D0000}"/>
    <cellStyle name="Normal 8 2 2 5 6 3" xfId="36135" xr:uid="{00000000-0005-0000-0000-0000358D0000}"/>
    <cellStyle name="Normal 8 2 2 5 7" xfId="36136" xr:uid="{00000000-0005-0000-0000-0000368D0000}"/>
    <cellStyle name="Normal 8 2 2 5 7 2" xfId="36137" xr:uid="{00000000-0005-0000-0000-0000378D0000}"/>
    <cellStyle name="Normal 8 2 2 5 7 3" xfId="36138" xr:uid="{00000000-0005-0000-0000-0000388D0000}"/>
    <cellStyle name="Normal 8 2 2 5 8" xfId="36139" xr:uid="{00000000-0005-0000-0000-0000398D0000}"/>
    <cellStyle name="Normal 8 2 2 5 9" xfId="36140" xr:uid="{00000000-0005-0000-0000-00003A8D0000}"/>
    <cellStyle name="Normal 8 2 2 6" xfId="36141" xr:uid="{00000000-0005-0000-0000-00003B8D0000}"/>
    <cellStyle name="Normal 8 2 2 6 2" xfId="36142" xr:uid="{00000000-0005-0000-0000-00003C8D0000}"/>
    <cellStyle name="Normal 8 2 2 6 2 2" xfId="36143" xr:uid="{00000000-0005-0000-0000-00003D8D0000}"/>
    <cellStyle name="Normal 8 2 2 6 2 2 2" xfId="36144" xr:uid="{00000000-0005-0000-0000-00003E8D0000}"/>
    <cellStyle name="Normal 8 2 2 6 2 2 3" xfId="36145" xr:uid="{00000000-0005-0000-0000-00003F8D0000}"/>
    <cellStyle name="Normal 8 2 2 6 2 3" xfId="36146" xr:uid="{00000000-0005-0000-0000-0000408D0000}"/>
    <cellStyle name="Normal 8 2 2 6 2 4" xfId="36147" xr:uid="{00000000-0005-0000-0000-0000418D0000}"/>
    <cellStyle name="Normal 8 2 2 6 3" xfId="36148" xr:uid="{00000000-0005-0000-0000-0000428D0000}"/>
    <cellStyle name="Normal 8 2 2 6 3 2" xfId="36149" xr:uid="{00000000-0005-0000-0000-0000438D0000}"/>
    <cellStyle name="Normal 8 2 2 6 3 2 2" xfId="36150" xr:uid="{00000000-0005-0000-0000-0000448D0000}"/>
    <cellStyle name="Normal 8 2 2 6 3 2 3" xfId="36151" xr:uid="{00000000-0005-0000-0000-0000458D0000}"/>
    <cellStyle name="Normal 8 2 2 6 3 3" xfId="36152" xr:uid="{00000000-0005-0000-0000-0000468D0000}"/>
    <cellStyle name="Normal 8 2 2 6 3 4" xfId="36153" xr:uid="{00000000-0005-0000-0000-0000478D0000}"/>
    <cellStyle name="Normal 8 2 2 6 4" xfId="36154" xr:uid="{00000000-0005-0000-0000-0000488D0000}"/>
    <cellStyle name="Normal 8 2 2 6 4 2" xfId="36155" xr:uid="{00000000-0005-0000-0000-0000498D0000}"/>
    <cellStyle name="Normal 8 2 2 6 4 2 2" xfId="36156" xr:uid="{00000000-0005-0000-0000-00004A8D0000}"/>
    <cellStyle name="Normal 8 2 2 6 4 2 3" xfId="36157" xr:uid="{00000000-0005-0000-0000-00004B8D0000}"/>
    <cellStyle name="Normal 8 2 2 6 4 3" xfId="36158" xr:uid="{00000000-0005-0000-0000-00004C8D0000}"/>
    <cellStyle name="Normal 8 2 2 6 4 4" xfId="36159" xr:uid="{00000000-0005-0000-0000-00004D8D0000}"/>
    <cellStyle name="Normal 8 2 2 6 5" xfId="36160" xr:uid="{00000000-0005-0000-0000-00004E8D0000}"/>
    <cellStyle name="Normal 8 2 2 6 5 2" xfId="36161" xr:uid="{00000000-0005-0000-0000-00004F8D0000}"/>
    <cellStyle name="Normal 8 2 2 6 5 3" xfId="36162" xr:uid="{00000000-0005-0000-0000-0000508D0000}"/>
    <cellStyle name="Normal 8 2 2 6 6" xfId="36163" xr:uid="{00000000-0005-0000-0000-0000518D0000}"/>
    <cellStyle name="Normal 8 2 2 6 6 2" xfId="36164" xr:uid="{00000000-0005-0000-0000-0000528D0000}"/>
    <cellStyle name="Normal 8 2 2 6 6 3" xfId="36165" xr:uid="{00000000-0005-0000-0000-0000538D0000}"/>
    <cellStyle name="Normal 8 2 2 6 7" xfId="36166" xr:uid="{00000000-0005-0000-0000-0000548D0000}"/>
    <cellStyle name="Normal 8 2 2 6 8" xfId="36167" xr:uid="{00000000-0005-0000-0000-0000558D0000}"/>
    <cellStyle name="Normal 8 2 2 6 9" xfId="36168" xr:uid="{00000000-0005-0000-0000-0000568D0000}"/>
    <cellStyle name="Normal 8 2 2 7" xfId="36169" xr:uid="{00000000-0005-0000-0000-0000578D0000}"/>
    <cellStyle name="Normal 8 2 2 7 2" xfId="36170" xr:uid="{00000000-0005-0000-0000-0000588D0000}"/>
    <cellStyle name="Normal 8 2 2 7 2 2" xfId="36171" xr:uid="{00000000-0005-0000-0000-0000598D0000}"/>
    <cellStyle name="Normal 8 2 2 7 2 3" xfId="36172" xr:uid="{00000000-0005-0000-0000-00005A8D0000}"/>
    <cellStyle name="Normal 8 2 2 7 3" xfId="36173" xr:uid="{00000000-0005-0000-0000-00005B8D0000}"/>
    <cellStyle name="Normal 8 2 2 7 4" xfId="36174" xr:uid="{00000000-0005-0000-0000-00005C8D0000}"/>
    <cellStyle name="Normal 8 2 2 8" xfId="36175" xr:uid="{00000000-0005-0000-0000-00005D8D0000}"/>
    <cellStyle name="Normal 8 2 2 8 2" xfId="36176" xr:uid="{00000000-0005-0000-0000-00005E8D0000}"/>
    <cellStyle name="Normal 8 2 2 8 2 2" xfId="36177" xr:uid="{00000000-0005-0000-0000-00005F8D0000}"/>
    <cellStyle name="Normal 8 2 2 8 2 3" xfId="36178" xr:uid="{00000000-0005-0000-0000-0000608D0000}"/>
    <cellStyle name="Normal 8 2 2 8 3" xfId="36179" xr:uid="{00000000-0005-0000-0000-0000618D0000}"/>
    <cellStyle name="Normal 8 2 2 8 4" xfId="36180" xr:uid="{00000000-0005-0000-0000-0000628D0000}"/>
    <cellStyle name="Normal 8 2 2 9" xfId="36181" xr:uid="{00000000-0005-0000-0000-0000638D0000}"/>
    <cellStyle name="Normal 8 2 2 9 2" xfId="36182" xr:uid="{00000000-0005-0000-0000-0000648D0000}"/>
    <cellStyle name="Normal 8 2 2 9 2 2" xfId="36183" xr:uid="{00000000-0005-0000-0000-0000658D0000}"/>
    <cellStyle name="Normal 8 2 2 9 2 3" xfId="36184" xr:uid="{00000000-0005-0000-0000-0000668D0000}"/>
    <cellStyle name="Normal 8 2 2 9 3" xfId="36185" xr:uid="{00000000-0005-0000-0000-0000678D0000}"/>
    <cellStyle name="Normal 8 2 2 9 4" xfId="36186" xr:uid="{00000000-0005-0000-0000-0000688D0000}"/>
    <cellStyle name="Normal 8 2 3" xfId="36187" xr:uid="{00000000-0005-0000-0000-0000698D0000}"/>
    <cellStyle name="Normal 8 2 3 10" xfId="36188" xr:uid="{00000000-0005-0000-0000-00006A8D0000}"/>
    <cellStyle name="Normal 8 2 3 10 2" xfId="36189" xr:uid="{00000000-0005-0000-0000-00006B8D0000}"/>
    <cellStyle name="Normal 8 2 3 10 3" xfId="36190" xr:uid="{00000000-0005-0000-0000-00006C8D0000}"/>
    <cellStyle name="Normal 8 2 3 11" xfId="36191" xr:uid="{00000000-0005-0000-0000-00006D8D0000}"/>
    <cellStyle name="Normal 8 2 3 12" xfId="36192" xr:uid="{00000000-0005-0000-0000-00006E8D0000}"/>
    <cellStyle name="Normal 8 2 3 13" xfId="36193" xr:uid="{00000000-0005-0000-0000-00006F8D0000}"/>
    <cellStyle name="Normal 8 2 3 2" xfId="36194" xr:uid="{00000000-0005-0000-0000-0000708D0000}"/>
    <cellStyle name="Normal 8 2 3 2 10" xfId="36195" xr:uid="{00000000-0005-0000-0000-0000718D0000}"/>
    <cellStyle name="Normal 8 2 3 2 11" xfId="36196" xr:uid="{00000000-0005-0000-0000-0000728D0000}"/>
    <cellStyle name="Normal 8 2 3 2 2" xfId="36197" xr:uid="{00000000-0005-0000-0000-0000738D0000}"/>
    <cellStyle name="Normal 8 2 3 2 2 10" xfId="36198" xr:uid="{00000000-0005-0000-0000-0000748D0000}"/>
    <cellStyle name="Normal 8 2 3 2 2 2" xfId="36199" xr:uid="{00000000-0005-0000-0000-0000758D0000}"/>
    <cellStyle name="Normal 8 2 3 2 2 2 2" xfId="36200" xr:uid="{00000000-0005-0000-0000-0000768D0000}"/>
    <cellStyle name="Normal 8 2 3 2 2 2 2 2" xfId="36201" xr:uid="{00000000-0005-0000-0000-0000778D0000}"/>
    <cellStyle name="Normal 8 2 3 2 2 2 2 3" xfId="36202" xr:uid="{00000000-0005-0000-0000-0000788D0000}"/>
    <cellStyle name="Normal 8 2 3 2 2 2 3" xfId="36203" xr:uid="{00000000-0005-0000-0000-0000798D0000}"/>
    <cellStyle name="Normal 8 2 3 2 2 2 4" xfId="36204" xr:uid="{00000000-0005-0000-0000-00007A8D0000}"/>
    <cellStyle name="Normal 8 2 3 2 2 3" xfId="36205" xr:uid="{00000000-0005-0000-0000-00007B8D0000}"/>
    <cellStyle name="Normal 8 2 3 2 2 3 2" xfId="36206" xr:uid="{00000000-0005-0000-0000-00007C8D0000}"/>
    <cellStyle name="Normal 8 2 3 2 2 3 2 2" xfId="36207" xr:uid="{00000000-0005-0000-0000-00007D8D0000}"/>
    <cellStyle name="Normal 8 2 3 2 2 3 2 3" xfId="36208" xr:uid="{00000000-0005-0000-0000-00007E8D0000}"/>
    <cellStyle name="Normal 8 2 3 2 2 3 3" xfId="36209" xr:uid="{00000000-0005-0000-0000-00007F8D0000}"/>
    <cellStyle name="Normal 8 2 3 2 2 3 4" xfId="36210" xr:uid="{00000000-0005-0000-0000-0000808D0000}"/>
    <cellStyle name="Normal 8 2 3 2 2 4" xfId="36211" xr:uid="{00000000-0005-0000-0000-0000818D0000}"/>
    <cellStyle name="Normal 8 2 3 2 2 4 2" xfId="36212" xr:uid="{00000000-0005-0000-0000-0000828D0000}"/>
    <cellStyle name="Normal 8 2 3 2 2 4 2 2" xfId="36213" xr:uid="{00000000-0005-0000-0000-0000838D0000}"/>
    <cellStyle name="Normal 8 2 3 2 2 4 2 3" xfId="36214" xr:uid="{00000000-0005-0000-0000-0000848D0000}"/>
    <cellStyle name="Normal 8 2 3 2 2 4 3" xfId="36215" xr:uid="{00000000-0005-0000-0000-0000858D0000}"/>
    <cellStyle name="Normal 8 2 3 2 2 4 4" xfId="36216" xr:uid="{00000000-0005-0000-0000-0000868D0000}"/>
    <cellStyle name="Normal 8 2 3 2 2 5" xfId="36217" xr:uid="{00000000-0005-0000-0000-0000878D0000}"/>
    <cellStyle name="Normal 8 2 3 2 2 5 2" xfId="36218" xr:uid="{00000000-0005-0000-0000-0000888D0000}"/>
    <cellStyle name="Normal 8 2 3 2 2 5 2 2" xfId="36219" xr:uid="{00000000-0005-0000-0000-0000898D0000}"/>
    <cellStyle name="Normal 8 2 3 2 2 5 2 3" xfId="36220" xr:uid="{00000000-0005-0000-0000-00008A8D0000}"/>
    <cellStyle name="Normal 8 2 3 2 2 5 3" xfId="36221" xr:uid="{00000000-0005-0000-0000-00008B8D0000}"/>
    <cellStyle name="Normal 8 2 3 2 2 5 4" xfId="36222" xr:uid="{00000000-0005-0000-0000-00008C8D0000}"/>
    <cellStyle name="Normal 8 2 3 2 2 6" xfId="36223" xr:uid="{00000000-0005-0000-0000-00008D8D0000}"/>
    <cellStyle name="Normal 8 2 3 2 2 6 2" xfId="36224" xr:uid="{00000000-0005-0000-0000-00008E8D0000}"/>
    <cellStyle name="Normal 8 2 3 2 2 6 3" xfId="36225" xr:uid="{00000000-0005-0000-0000-00008F8D0000}"/>
    <cellStyle name="Normal 8 2 3 2 2 7" xfId="36226" xr:uid="{00000000-0005-0000-0000-0000908D0000}"/>
    <cellStyle name="Normal 8 2 3 2 2 7 2" xfId="36227" xr:uid="{00000000-0005-0000-0000-0000918D0000}"/>
    <cellStyle name="Normal 8 2 3 2 2 7 3" xfId="36228" xr:uid="{00000000-0005-0000-0000-0000928D0000}"/>
    <cellStyle name="Normal 8 2 3 2 2 8" xfId="36229" xr:uid="{00000000-0005-0000-0000-0000938D0000}"/>
    <cellStyle name="Normal 8 2 3 2 2 9" xfId="36230" xr:uid="{00000000-0005-0000-0000-0000948D0000}"/>
    <cellStyle name="Normal 8 2 3 2 3" xfId="36231" xr:uid="{00000000-0005-0000-0000-0000958D0000}"/>
    <cellStyle name="Normal 8 2 3 2 3 2" xfId="36232" xr:uid="{00000000-0005-0000-0000-0000968D0000}"/>
    <cellStyle name="Normal 8 2 3 2 3 2 2" xfId="36233" xr:uid="{00000000-0005-0000-0000-0000978D0000}"/>
    <cellStyle name="Normal 8 2 3 2 3 2 2 2" xfId="36234" xr:uid="{00000000-0005-0000-0000-0000988D0000}"/>
    <cellStyle name="Normal 8 2 3 2 3 2 2 3" xfId="36235" xr:uid="{00000000-0005-0000-0000-0000998D0000}"/>
    <cellStyle name="Normal 8 2 3 2 3 2 3" xfId="36236" xr:uid="{00000000-0005-0000-0000-00009A8D0000}"/>
    <cellStyle name="Normal 8 2 3 2 3 2 4" xfId="36237" xr:uid="{00000000-0005-0000-0000-00009B8D0000}"/>
    <cellStyle name="Normal 8 2 3 2 3 3" xfId="36238" xr:uid="{00000000-0005-0000-0000-00009C8D0000}"/>
    <cellStyle name="Normal 8 2 3 2 3 3 2" xfId="36239" xr:uid="{00000000-0005-0000-0000-00009D8D0000}"/>
    <cellStyle name="Normal 8 2 3 2 3 3 2 2" xfId="36240" xr:uid="{00000000-0005-0000-0000-00009E8D0000}"/>
    <cellStyle name="Normal 8 2 3 2 3 3 2 3" xfId="36241" xr:uid="{00000000-0005-0000-0000-00009F8D0000}"/>
    <cellStyle name="Normal 8 2 3 2 3 3 3" xfId="36242" xr:uid="{00000000-0005-0000-0000-0000A08D0000}"/>
    <cellStyle name="Normal 8 2 3 2 3 3 4" xfId="36243" xr:uid="{00000000-0005-0000-0000-0000A18D0000}"/>
    <cellStyle name="Normal 8 2 3 2 3 4" xfId="36244" xr:uid="{00000000-0005-0000-0000-0000A28D0000}"/>
    <cellStyle name="Normal 8 2 3 2 3 4 2" xfId="36245" xr:uid="{00000000-0005-0000-0000-0000A38D0000}"/>
    <cellStyle name="Normal 8 2 3 2 3 4 2 2" xfId="36246" xr:uid="{00000000-0005-0000-0000-0000A48D0000}"/>
    <cellStyle name="Normal 8 2 3 2 3 4 2 3" xfId="36247" xr:uid="{00000000-0005-0000-0000-0000A58D0000}"/>
    <cellStyle name="Normal 8 2 3 2 3 4 3" xfId="36248" xr:uid="{00000000-0005-0000-0000-0000A68D0000}"/>
    <cellStyle name="Normal 8 2 3 2 3 4 4" xfId="36249" xr:uid="{00000000-0005-0000-0000-0000A78D0000}"/>
    <cellStyle name="Normal 8 2 3 2 3 5" xfId="36250" xr:uid="{00000000-0005-0000-0000-0000A88D0000}"/>
    <cellStyle name="Normal 8 2 3 2 3 5 2" xfId="36251" xr:uid="{00000000-0005-0000-0000-0000A98D0000}"/>
    <cellStyle name="Normal 8 2 3 2 3 5 3" xfId="36252" xr:uid="{00000000-0005-0000-0000-0000AA8D0000}"/>
    <cellStyle name="Normal 8 2 3 2 3 6" xfId="36253" xr:uid="{00000000-0005-0000-0000-0000AB8D0000}"/>
    <cellStyle name="Normal 8 2 3 2 3 6 2" xfId="36254" xr:uid="{00000000-0005-0000-0000-0000AC8D0000}"/>
    <cellStyle name="Normal 8 2 3 2 3 6 3" xfId="36255" xr:uid="{00000000-0005-0000-0000-0000AD8D0000}"/>
    <cellStyle name="Normal 8 2 3 2 3 7" xfId="36256" xr:uid="{00000000-0005-0000-0000-0000AE8D0000}"/>
    <cellStyle name="Normal 8 2 3 2 3 8" xfId="36257" xr:uid="{00000000-0005-0000-0000-0000AF8D0000}"/>
    <cellStyle name="Normal 8 2 3 2 3 9" xfId="36258" xr:uid="{00000000-0005-0000-0000-0000B08D0000}"/>
    <cellStyle name="Normal 8 2 3 2 4" xfId="36259" xr:uid="{00000000-0005-0000-0000-0000B18D0000}"/>
    <cellStyle name="Normal 8 2 3 2 4 2" xfId="36260" xr:uid="{00000000-0005-0000-0000-0000B28D0000}"/>
    <cellStyle name="Normal 8 2 3 2 4 2 2" xfId="36261" xr:uid="{00000000-0005-0000-0000-0000B38D0000}"/>
    <cellStyle name="Normal 8 2 3 2 4 2 3" xfId="36262" xr:uid="{00000000-0005-0000-0000-0000B48D0000}"/>
    <cellStyle name="Normal 8 2 3 2 4 3" xfId="36263" xr:uid="{00000000-0005-0000-0000-0000B58D0000}"/>
    <cellStyle name="Normal 8 2 3 2 4 4" xfId="36264" xr:uid="{00000000-0005-0000-0000-0000B68D0000}"/>
    <cellStyle name="Normal 8 2 3 2 5" xfId="36265" xr:uid="{00000000-0005-0000-0000-0000B78D0000}"/>
    <cellStyle name="Normal 8 2 3 2 5 2" xfId="36266" xr:uid="{00000000-0005-0000-0000-0000B88D0000}"/>
    <cellStyle name="Normal 8 2 3 2 5 2 2" xfId="36267" xr:uid="{00000000-0005-0000-0000-0000B98D0000}"/>
    <cellStyle name="Normal 8 2 3 2 5 2 3" xfId="36268" xr:uid="{00000000-0005-0000-0000-0000BA8D0000}"/>
    <cellStyle name="Normal 8 2 3 2 5 3" xfId="36269" xr:uid="{00000000-0005-0000-0000-0000BB8D0000}"/>
    <cellStyle name="Normal 8 2 3 2 5 4" xfId="36270" xr:uid="{00000000-0005-0000-0000-0000BC8D0000}"/>
    <cellStyle name="Normal 8 2 3 2 6" xfId="36271" xr:uid="{00000000-0005-0000-0000-0000BD8D0000}"/>
    <cellStyle name="Normal 8 2 3 2 6 2" xfId="36272" xr:uid="{00000000-0005-0000-0000-0000BE8D0000}"/>
    <cellStyle name="Normal 8 2 3 2 6 2 2" xfId="36273" xr:uid="{00000000-0005-0000-0000-0000BF8D0000}"/>
    <cellStyle name="Normal 8 2 3 2 6 2 3" xfId="36274" xr:uid="{00000000-0005-0000-0000-0000C08D0000}"/>
    <cellStyle name="Normal 8 2 3 2 6 3" xfId="36275" xr:uid="{00000000-0005-0000-0000-0000C18D0000}"/>
    <cellStyle name="Normal 8 2 3 2 6 4" xfId="36276" xr:uid="{00000000-0005-0000-0000-0000C28D0000}"/>
    <cellStyle name="Normal 8 2 3 2 7" xfId="36277" xr:uid="{00000000-0005-0000-0000-0000C38D0000}"/>
    <cellStyle name="Normal 8 2 3 2 7 2" xfId="36278" xr:uid="{00000000-0005-0000-0000-0000C48D0000}"/>
    <cellStyle name="Normal 8 2 3 2 7 3" xfId="36279" xr:uid="{00000000-0005-0000-0000-0000C58D0000}"/>
    <cellStyle name="Normal 8 2 3 2 8" xfId="36280" xr:uid="{00000000-0005-0000-0000-0000C68D0000}"/>
    <cellStyle name="Normal 8 2 3 2 8 2" xfId="36281" xr:uid="{00000000-0005-0000-0000-0000C78D0000}"/>
    <cellStyle name="Normal 8 2 3 2 8 3" xfId="36282" xr:uid="{00000000-0005-0000-0000-0000C88D0000}"/>
    <cellStyle name="Normal 8 2 3 2 9" xfId="36283" xr:uid="{00000000-0005-0000-0000-0000C98D0000}"/>
    <cellStyle name="Normal 8 2 3 3" xfId="36284" xr:uid="{00000000-0005-0000-0000-0000CA8D0000}"/>
    <cellStyle name="Normal 8 2 3 3 10" xfId="36285" xr:uid="{00000000-0005-0000-0000-0000CB8D0000}"/>
    <cellStyle name="Normal 8 2 3 3 11" xfId="36286" xr:uid="{00000000-0005-0000-0000-0000CC8D0000}"/>
    <cellStyle name="Normal 8 2 3 3 2" xfId="36287" xr:uid="{00000000-0005-0000-0000-0000CD8D0000}"/>
    <cellStyle name="Normal 8 2 3 3 2 10" xfId="36288" xr:uid="{00000000-0005-0000-0000-0000CE8D0000}"/>
    <cellStyle name="Normal 8 2 3 3 2 2" xfId="36289" xr:uid="{00000000-0005-0000-0000-0000CF8D0000}"/>
    <cellStyle name="Normal 8 2 3 3 2 2 2" xfId="36290" xr:uid="{00000000-0005-0000-0000-0000D08D0000}"/>
    <cellStyle name="Normal 8 2 3 3 2 2 2 2" xfId="36291" xr:uid="{00000000-0005-0000-0000-0000D18D0000}"/>
    <cellStyle name="Normal 8 2 3 3 2 2 2 3" xfId="36292" xr:uid="{00000000-0005-0000-0000-0000D28D0000}"/>
    <cellStyle name="Normal 8 2 3 3 2 2 3" xfId="36293" xr:uid="{00000000-0005-0000-0000-0000D38D0000}"/>
    <cellStyle name="Normal 8 2 3 3 2 2 4" xfId="36294" xr:uid="{00000000-0005-0000-0000-0000D48D0000}"/>
    <cellStyle name="Normal 8 2 3 3 2 3" xfId="36295" xr:uid="{00000000-0005-0000-0000-0000D58D0000}"/>
    <cellStyle name="Normal 8 2 3 3 2 3 2" xfId="36296" xr:uid="{00000000-0005-0000-0000-0000D68D0000}"/>
    <cellStyle name="Normal 8 2 3 3 2 3 2 2" xfId="36297" xr:uid="{00000000-0005-0000-0000-0000D78D0000}"/>
    <cellStyle name="Normal 8 2 3 3 2 3 2 3" xfId="36298" xr:uid="{00000000-0005-0000-0000-0000D88D0000}"/>
    <cellStyle name="Normal 8 2 3 3 2 3 3" xfId="36299" xr:uid="{00000000-0005-0000-0000-0000D98D0000}"/>
    <cellStyle name="Normal 8 2 3 3 2 3 4" xfId="36300" xr:uid="{00000000-0005-0000-0000-0000DA8D0000}"/>
    <cellStyle name="Normal 8 2 3 3 2 4" xfId="36301" xr:uid="{00000000-0005-0000-0000-0000DB8D0000}"/>
    <cellStyle name="Normal 8 2 3 3 2 4 2" xfId="36302" xr:uid="{00000000-0005-0000-0000-0000DC8D0000}"/>
    <cellStyle name="Normal 8 2 3 3 2 4 2 2" xfId="36303" xr:uid="{00000000-0005-0000-0000-0000DD8D0000}"/>
    <cellStyle name="Normal 8 2 3 3 2 4 2 3" xfId="36304" xr:uid="{00000000-0005-0000-0000-0000DE8D0000}"/>
    <cellStyle name="Normal 8 2 3 3 2 4 3" xfId="36305" xr:uid="{00000000-0005-0000-0000-0000DF8D0000}"/>
    <cellStyle name="Normal 8 2 3 3 2 4 4" xfId="36306" xr:uid="{00000000-0005-0000-0000-0000E08D0000}"/>
    <cellStyle name="Normal 8 2 3 3 2 5" xfId="36307" xr:uid="{00000000-0005-0000-0000-0000E18D0000}"/>
    <cellStyle name="Normal 8 2 3 3 2 5 2" xfId="36308" xr:uid="{00000000-0005-0000-0000-0000E28D0000}"/>
    <cellStyle name="Normal 8 2 3 3 2 5 2 2" xfId="36309" xr:uid="{00000000-0005-0000-0000-0000E38D0000}"/>
    <cellStyle name="Normal 8 2 3 3 2 5 2 3" xfId="36310" xr:uid="{00000000-0005-0000-0000-0000E48D0000}"/>
    <cellStyle name="Normal 8 2 3 3 2 5 3" xfId="36311" xr:uid="{00000000-0005-0000-0000-0000E58D0000}"/>
    <cellStyle name="Normal 8 2 3 3 2 5 4" xfId="36312" xr:uid="{00000000-0005-0000-0000-0000E68D0000}"/>
    <cellStyle name="Normal 8 2 3 3 2 6" xfId="36313" xr:uid="{00000000-0005-0000-0000-0000E78D0000}"/>
    <cellStyle name="Normal 8 2 3 3 2 6 2" xfId="36314" xr:uid="{00000000-0005-0000-0000-0000E88D0000}"/>
    <cellStyle name="Normal 8 2 3 3 2 6 3" xfId="36315" xr:uid="{00000000-0005-0000-0000-0000E98D0000}"/>
    <cellStyle name="Normal 8 2 3 3 2 7" xfId="36316" xr:uid="{00000000-0005-0000-0000-0000EA8D0000}"/>
    <cellStyle name="Normal 8 2 3 3 2 7 2" xfId="36317" xr:uid="{00000000-0005-0000-0000-0000EB8D0000}"/>
    <cellStyle name="Normal 8 2 3 3 2 7 3" xfId="36318" xr:uid="{00000000-0005-0000-0000-0000EC8D0000}"/>
    <cellStyle name="Normal 8 2 3 3 2 8" xfId="36319" xr:uid="{00000000-0005-0000-0000-0000ED8D0000}"/>
    <cellStyle name="Normal 8 2 3 3 2 9" xfId="36320" xr:uid="{00000000-0005-0000-0000-0000EE8D0000}"/>
    <cellStyle name="Normal 8 2 3 3 3" xfId="36321" xr:uid="{00000000-0005-0000-0000-0000EF8D0000}"/>
    <cellStyle name="Normal 8 2 3 3 3 2" xfId="36322" xr:uid="{00000000-0005-0000-0000-0000F08D0000}"/>
    <cellStyle name="Normal 8 2 3 3 3 2 2" xfId="36323" xr:uid="{00000000-0005-0000-0000-0000F18D0000}"/>
    <cellStyle name="Normal 8 2 3 3 3 2 2 2" xfId="36324" xr:uid="{00000000-0005-0000-0000-0000F28D0000}"/>
    <cellStyle name="Normal 8 2 3 3 3 2 2 3" xfId="36325" xr:uid="{00000000-0005-0000-0000-0000F38D0000}"/>
    <cellStyle name="Normal 8 2 3 3 3 2 3" xfId="36326" xr:uid="{00000000-0005-0000-0000-0000F48D0000}"/>
    <cellStyle name="Normal 8 2 3 3 3 2 4" xfId="36327" xr:uid="{00000000-0005-0000-0000-0000F58D0000}"/>
    <cellStyle name="Normal 8 2 3 3 3 3" xfId="36328" xr:uid="{00000000-0005-0000-0000-0000F68D0000}"/>
    <cellStyle name="Normal 8 2 3 3 3 3 2" xfId="36329" xr:uid="{00000000-0005-0000-0000-0000F78D0000}"/>
    <cellStyle name="Normal 8 2 3 3 3 3 2 2" xfId="36330" xr:uid="{00000000-0005-0000-0000-0000F88D0000}"/>
    <cellStyle name="Normal 8 2 3 3 3 3 2 3" xfId="36331" xr:uid="{00000000-0005-0000-0000-0000F98D0000}"/>
    <cellStyle name="Normal 8 2 3 3 3 3 3" xfId="36332" xr:uid="{00000000-0005-0000-0000-0000FA8D0000}"/>
    <cellStyle name="Normal 8 2 3 3 3 3 4" xfId="36333" xr:uid="{00000000-0005-0000-0000-0000FB8D0000}"/>
    <cellStyle name="Normal 8 2 3 3 3 4" xfId="36334" xr:uid="{00000000-0005-0000-0000-0000FC8D0000}"/>
    <cellStyle name="Normal 8 2 3 3 3 4 2" xfId="36335" xr:uid="{00000000-0005-0000-0000-0000FD8D0000}"/>
    <cellStyle name="Normal 8 2 3 3 3 4 2 2" xfId="36336" xr:uid="{00000000-0005-0000-0000-0000FE8D0000}"/>
    <cellStyle name="Normal 8 2 3 3 3 4 2 3" xfId="36337" xr:uid="{00000000-0005-0000-0000-0000FF8D0000}"/>
    <cellStyle name="Normal 8 2 3 3 3 4 3" xfId="36338" xr:uid="{00000000-0005-0000-0000-0000008E0000}"/>
    <cellStyle name="Normal 8 2 3 3 3 4 4" xfId="36339" xr:uid="{00000000-0005-0000-0000-0000018E0000}"/>
    <cellStyle name="Normal 8 2 3 3 3 5" xfId="36340" xr:uid="{00000000-0005-0000-0000-0000028E0000}"/>
    <cellStyle name="Normal 8 2 3 3 3 5 2" xfId="36341" xr:uid="{00000000-0005-0000-0000-0000038E0000}"/>
    <cellStyle name="Normal 8 2 3 3 3 5 3" xfId="36342" xr:uid="{00000000-0005-0000-0000-0000048E0000}"/>
    <cellStyle name="Normal 8 2 3 3 3 6" xfId="36343" xr:uid="{00000000-0005-0000-0000-0000058E0000}"/>
    <cellStyle name="Normal 8 2 3 3 3 6 2" xfId="36344" xr:uid="{00000000-0005-0000-0000-0000068E0000}"/>
    <cellStyle name="Normal 8 2 3 3 3 6 3" xfId="36345" xr:uid="{00000000-0005-0000-0000-0000078E0000}"/>
    <cellStyle name="Normal 8 2 3 3 3 7" xfId="36346" xr:uid="{00000000-0005-0000-0000-0000088E0000}"/>
    <cellStyle name="Normal 8 2 3 3 3 8" xfId="36347" xr:uid="{00000000-0005-0000-0000-0000098E0000}"/>
    <cellStyle name="Normal 8 2 3 3 3 9" xfId="36348" xr:uid="{00000000-0005-0000-0000-00000A8E0000}"/>
    <cellStyle name="Normal 8 2 3 3 4" xfId="36349" xr:uid="{00000000-0005-0000-0000-00000B8E0000}"/>
    <cellStyle name="Normal 8 2 3 3 4 2" xfId="36350" xr:uid="{00000000-0005-0000-0000-00000C8E0000}"/>
    <cellStyle name="Normal 8 2 3 3 4 2 2" xfId="36351" xr:uid="{00000000-0005-0000-0000-00000D8E0000}"/>
    <cellStyle name="Normal 8 2 3 3 4 2 3" xfId="36352" xr:uid="{00000000-0005-0000-0000-00000E8E0000}"/>
    <cellStyle name="Normal 8 2 3 3 4 3" xfId="36353" xr:uid="{00000000-0005-0000-0000-00000F8E0000}"/>
    <cellStyle name="Normal 8 2 3 3 4 4" xfId="36354" xr:uid="{00000000-0005-0000-0000-0000108E0000}"/>
    <cellStyle name="Normal 8 2 3 3 5" xfId="36355" xr:uid="{00000000-0005-0000-0000-0000118E0000}"/>
    <cellStyle name="Normal 8 2 3 3 5 2" xfId="36356" xr:uid="{00000000-0005-0000-0000-0000128E0000}"/>
    <cellStyle name="Normal 8 2 3 3 5 2 2" xfId="36357" xr:uid="{00000000-0005-0000-0000-0000138E0000}"/>
    <cellStyle name="Normal 8 2 3 3 5 2 3" xfId="36358" xr:uid="{00000000-0005-0000-0000-0000148E0000}"/>
    <cellStyle name="Normal 8 2 3 3 5 3" xfId="36359" xr:uid="{00000000-0005-0000-0000-0000158E0000}"/>
    <cellStyle name="Normal 8 2 3 3 5 4" xfId="36360" xr:uid="{00000000-0005-0000-0000-0000168E0000}"/>
    <cellStyle name="Normal 8 2 3 3 6" xfId="36361" xr:uid="{00000000-0005-0000-0000-0000178E0000}"/>
    <cellStyle name="Normal 8 2 3 3 6 2" xfId="36362" xr:uid="{00000000-0005-0000-0000-0000188E0000}"/>
    <cellStyle name="Normal 8 2 3 3 6 2 2" xfId="36363" xr:uid="{00000000-0005-0000-0000-0000198E0000}"/>
    <cellStyle name="Normal 8 2 3 3 6 2 3" xfId="36364" xr:uid="{00000000-0005-0000-0000-00001A8E0000}"/>
    <cellStyle name="Normal 8 2 3 3 6 3" xfId="36365" xr:uid="{00000000-0005-0000-0000-00001B8E0000}"/>
    <cellStyle name="Normal 8 2 3 3 6 4" xfId="36366" xr:uid="{00000000-0005-0000-0000-00001C8E0000}"/>
    <cellStyle name="Normal 8 2 3 3 7" xfId="36367" xr:uid="{00000000-0005-0000-0000-00001D8E0000}"/>
    <cellStyle name="Normal 8 2 3 3 7 2" xfId="36368" xr:uid="{00000000-0005-0000-0000-00001E8E0000}"/>
    <cellStyle name="Normal 8 2 3 3 7 3" xfId="36369" xr:uid="{00000000-0005-0000-0000-00001F8E0000}"/>
    <cellStyle name="Normal 8 2 3 3 8" xfId="36370" xr:uid="{00000000-0005-0000-0000-0000208E0000}"/>
    <cellStyle name="Normal 8 2 3 3 8 2" xfId="36371" xr:uid="{00000000-0005-0000-0000-0000218E0000}"/>
    <cellStyle name="Normal 8 2 3 3 8 3" xfId="36372" xr:uid="{00000000-0005-0000-0000-0000228E0000}"/>
    <cellStyle name="Normal 8 2 3 3 9" xfId="36373" xr:uid="{00000000-0005-0000-0000-0000238E0000}"/>
    <cellStyle name="Normal 8 2 3 4" xfId="36374" xr:uid="{00000000-0005-0000-0000-0000248E0000}"/>
    <cellStyle name="Normal 8 2 3 4 10" xfId="36375" xr:uid="{00000000-0005-0000-0000-0000258E0000}"/>
    <cellStyle name="Normal 8 2 3 4 2" xfId="36376" xr:uid="{00000000-0005-0000-0000-0000268E0000}"/>
    <cellStyle name="Normal 8 2 3 4 2 2" xfId="36377" xr:uid="{00000000-0005-0000-0000-0000278E0000}"/>
    <cellStyle name="Normal 8 2 3 4 2 2 2" xfId="36378" xr:uid="{00000000-0005-0000-0000-0000288E0000}"/>
    <cellStyle name="Normal 8 2 3 4 2 2 3" xfId="36379" xr:uid="{00000000-0005-0000-0000-0000298E0000}"/>
    <cellStyle name="Normal 8 2 3 4 2 3" xfId="36380" xr:uid="{00000000-0005-0000-0000-00002A8E0000}"/>
    <cellStyle name="Normal 8 2 3 4 2 4" xfId="36381" xr:uid="{00000000-0005-0000-0000-00002B8E0000}"/>
    <cellStyle name="Normal 8 2 3 4 3" xfId="36382" xr:uid="{00000000-0005-0000-0000-00002C8E0000}"/>
    <cellStyle name="Normal 8 2 3 4 3 2" xfId="36383" xr:uid="{00000000-0005-0000-0000-00002D8E0000}"/>
    <cellStyle name="Normal 8 2 3 4 3 2 2" xfId="36384" xr:uid="{00000000-0005-0000-0000-00002E8E0000}"/>
    <cellStyle name="Normal 8 2 3 4 3 2 3" xfId="36385" xr:uid="{00000000-0005-0000-0000-00002F8E0000}"/>
    <cellStyle name="Normal 8 2 3 4 3 3" xfId="36386" xr:uid="{00000000-0005-0000-0000-0000308E0000}"/>
    <cellStyle name="Normal 8 2 3 4 3 4" xfId="36387" xr:uid="{00000000-0005-0000-0000-0000318E0000}"/>
    <cellStyle name="Normal 8 2 3 4 4" xfId="36388" xr:uid="{00000000-0005-0000-0000-0000328E0000}"/>
    <cellStyle name="Normal 8 2 3 4 4 2" xfId="36389" xr:uid="{00000000-0005-0000-0000-0000338E0000}"/>
    <cellStyle name="Normal 8 2 3 4 4 2 2" xfId="36390" xr:uid="{00000000-0005-0000-0000-0000348E0000}"/>
    <cellStyle name="Normal 8 2 3 4 4 2 3" xfId="36391" xr:uid="{00000000-0005-0000-0000-0000358E0000}"/>
    <cellStyle name="Normal 8 2 3 4 4 3" xfId="36392" xr:uid="{00000000-0005-0000-0000-0000368E0000}"/>
    <cellStyle name="Normal 8 2 3 4 4 4" xfId="36393" xr:uid="{00000000-0005-0000-0000-0000378E0000}"/>
    <cellStyle name="Normal 8 2 3 4 5" xfId="36394" xr:uid="{00000000-0005-0000-0000-0000388E0000}"/>
    <cellStyle name="Normal 8 2 3 4 5 2" xfId="36395" xr:uid="{00000000-0005-0000-0000-0000398E0000}"/>
    <cellStyle name="Normal 8 2 3 4 5 2 2" xfId="36396" xr:uid="{00000000-0005-0000-0000-00003A8E0000}"/>
    <cellStyle name="Normal 8 2 3 4 5 2 3" xfId="36397" xr:uid="{00000000-0005-0000-0000-00003B8E0000}"/>
    <cellStyle name="Normal 8 2 3 4 5 3" xfId="36398" xr:uid="{00000000-0005-0000-0000-00003C8E0000}"/>
    <cellStyle name="Normal 8 2 3 4 5 4" xfId="36399" xr:uid="{00000000-0005-0000-0000-00003D8E0000}"/>
    <cellStyle name="Normal 8 2 3 4 6" xfId="36400" xr:uid="{00000000-0005-0000-0000-00003E8E0000}"/>
    <cellStyle name="Normal 8 2 3 4 6 2" xfId="36401" xr:uid="{00000000-0005-0000-0000-00003F8E0000}"/>
    <cellStyle name="Normal 8 2 3 4 6 3" xfId="36402" xr:uid="{00000000-0005-0000-0000-0000408E0000}"/>
    <cellStyle name="Normal 8 2 3 4 7" xfId="36403" xr:uid="{00000000-0005-0000-0000-0000418E0000}"/>
    <cellStyle name="Normal 8 2 3 4 7 2" xfId="36404" xr:uid="{00000000-0005-0000-0000-0000428E0000}"/>
    <cellStyle name="Normal 8 2 3 4 7 3" xfId="36405" xr:uid="{00000000-0005-0000-0000-0000438E0000}"/>
    <cellStyle name="Normal 8 2 3 4 8" xfId="36406" xr:uid="{00000000-0005-0000-0000-0000448E0000}"/>
    <cellStyle name="Normal 8 2 3 4 9" xfId="36407" xr:uid="{00000000-0005-0000-0000-0000458E0000}"/>
    <cellStyle name="Normal 8 2 3 5" xfId="36408" xr:uid="{00000000-0005-0000-0000-0000468E0000}"/>
    <cellStyle name="Normal 8 2 3 5 2" xfId="36409" xr:uid="{00000000-0005-0000-0000-0000478E0000}"/>
    <cellStyle name="Normal 8 2 3 5 2 2" xfId="36410" xr:uid="{00000000-0005-0000-0000-0000488E0000}"/>
    <cellStyle name="Normal 8 2 3 5 2 2 2" xfId="36411" xr:uid="{00000000-0005-0000-0000-0000498E0000}"/>
    <cellStyle name="Normal 8 2 3 5 2 2 3" xfId="36412" xr:uid="{00000000-0005-0000-0000-00004A8E0000}"/>
    <cellStyle name="Normal 8 2 3 5 2 3" xfId="36413" xr:uid="{00000000-0005-0000-0000-00004B8E0000}"/>
    <cellStyle name="Normal 8 2 3 5 2 4" xfId="36414" xr:uid="{00000000-0005-0000-0000-00004C8E0000}"/>
    <cellStyle name="Normal 8 2 3 5 3" xfId="36415" xr:uid="{00000000-0005-0000-0000-00004D8E0000}"/>
    <cellStyle name="Normal 8 2 3 5 3 2" xfId="36416" xr:uid="{00000000-0005-0000-0000-00004E8E0000}"/>
    <cellStyle name="Normal 8 2 3 5 3 2 2" xfId="36417" xr:uid="{00000000-0005-0000-0000-00004F8E0000}"/>
    <cellStyle name="Normal 8 2 3 5 3 2 3" xfId="36418" xr:uid="{00000000-0005-0000-0000-0000508E0000}"/>
    <cellStyle name="Normal 8 2 3 5 3 3" xfId="36419" xr:uid="{00000000-0005-0000-0000-0000518E0000}"/>
    <cellStyle name="Normal 8 2 3 5 3 4" xfId="36420" xr:uid="{00000000-0005-0000-0000-0000528E0000}"/>
    <cellStyle name="Normal 8 2 3 5 4" xfId="36421" xr:uid="{00000000-0005-0000-0000-0000538E0000}"/>
    <cellStyle name="Normal 8 2 3 5 4 2" xfId="36422" xr:uid="{00000000-0005-0000-0000-0000548E0000}"/>
    <cellStyle name="Normal 8 2 3 5 4 2 2" xfId="36423" xr:uid="{00000000-0005-0000-0000-0000558E0000}"/>
    <cellStyle name="Normal 8 2 3 5 4 2 3" xfId="36424" xr:uid="{00000000-0005-0000-0000-0000568E0000}"/>
    <cellStyle name="Normal 8 2 3 5 4 3" xfId="36425" xr:uid="{00000000-0005-0000-0000-0000578E0000}"/>
    <cellStyle name="Normal 8 2 3 5 4 4" xfId="36426" xr:uid="{00000000-0005-0000-0000-0000588E0000}"/>
    <cellStyle name="Normal 8 2 3 5 5" xfId="36427" xr:uid="{00000000-0005-0000-0000-0000598E0000}"/>
    <cellStyle name="Normal 8 2 3 5 5 2" xfId="36428" xr:uid="{00000000-0005-0000-0000-00005A8E0000}"/>
    <cellStyle name="Normal 8 2 3 5 5 3" xfId="36429" xr:uid="{00000000-0005-0000-0000-00005B8E0000}"/>
    <cellStyle name="Normal 8 2 3 5 6" xfId="36430" xr:uid="{00000000-0005-0000-0000-00005C8E0000}"/>
    <cellStyle name="Normal 8 2 3 5 6 2" xfId="36431" xr:uid="{00000000-0005-0000-0000-00005D8E0000}"/>
    <cellStyle name="Normal 8 2 3 5 6 3" xfId="36432" xr:uid="{00000000-0005-0000-0000-00005E8E0000}"/>
    <cellStyle name="Normal 8 2 3 5 7" xfId="36433" xr:uid="{00000000-0005-0000-0000-00005F8E0000}"/>
    <cellStyle name="Normal 8 2 3 5 8" xfId="36434" xr:uid="{00000000-0005-0000-0000-0000608E0000}"/>
    <cellStyle name="Normal 8 2 3 5 9" xfId="36435" xr:uid="{00000000-0005-0000-0000-0000618E0000}"/>
    <cellStyle name="Normal 8 2 3 6" xfId="36436" xr:uid="{00000000-0005-0000-0000-0000628E0000}"/>
    <cellStyle name="Normal 8 2 3 6 2" xfId="36437" xr:uid="{00000000-0005-0000-0000-0000638E0000}"/>
    <cellStyle name="Normal 8 2 3 6 2 2" xfId="36438" xr:uid="{00000000-0005-0000-0000-0000648E0000}"/>
    <cellStyle name="Normal 8 2 3 6 2 3" xfId="36439" xr:uid="{00000000-0005-0000-0000-0000658E0000}"/>
    <cellStyle name="Normal 8 2 3 6 3" xfId="36440" xr:uid="{00000000-0005-0000-0000-0000668E0000}"/>
    <cellStyle name="Normal 8 2 3 6 4" xfId="36441" xr:uid="{00000000-0005-0000-0000-0000678E0000}"/>
    <cellStyle name="Normal 8 2 3 7" xfId="36442" xr:uid="{00000000-0005-0000-0000-0000688E0000}"/>
    <cellStyle name="Normal 8 2 3 7 2" xfId="36443" xr:uid="{00000000-0005-0000-0000-0000698E0000}"/>
    <cellStyle name="Normal 8 2 3 7 2 2" xfId="36444" xr:uid="{00000000-0005-0000-0000-00006A8E0000}"/>
    <cellStyle name="Normal 8 2 3 7 2 3" xfId="36445" xr:uid="{00000000-0005-0000-0000-00006B8E0000}"/>
    <cellStyle name="Normal 8 2 3 7 3" xfId="36446" xr:uid="{00000000-0005-0000-0000-00006C8E0000}"/>
    <cellStyle name="Normal 8 2 3 7 4" xfId="36447" xr:uid="{00000000-0005-0000-0000-00006D8E0000}"/>
    <cellStyle name="Normal 8 2 3 8" xfId="36448" xr:uid="{00000000-0005-0000-0000-00006E8E0000}"/>
    <cellStyle name="Normal 8 2 3 8 2" xfId="36449" xr:uid="{00000000-0005-0000-0000-00006F8E0000}"/>
    <cellStyle name="Normal 8 2 3 8 2 2" xfId="36450" xr:uid="{00000000-0005-0000-0000-0000708E0000}"/>
    <cellStyle name="Normal 8 2 3 8 2 3" xfId="36451" xr:uid="{00000000-0005-0000-0000-0000718E0000}"/>
    <cellStyle name="Normal 8 2 3 8 3" xfId="36452" xr:uid="{00000000-0005-0000-0000-0000728E0000}"/>
    <cellStyle name="Normal 8 2 3 8 4" xfId="36453" xr:uid="{00000000-0005-0000-0000-0000738E0000}"/>
    <cellStyle name="Normal 8 2 3 9" xfId="36454" xr:uid="{00000000-0005-0000-0000-0000748E0000}"/>
    <cellStyle name="Normal 8 2 3 9 2" xfId="36455" xr:uid="{00000000-0005-0000-0000-0000758E0000}"/>
    <cellStyle name="Normal 8 2 3 9 3" xfId="36456" xr:uid="{00000000-0005-0000-0000-0000768E0000}"/>
    <cellStyle name="Normal 8 2 4" xfId="36457" xr:uid="{00000000-0005-0000-0000-0000778E0000}"/>
    <cellStyle name="Normal 8 2 4 10" xfId="36458" xr:uid="{00000000-0005-0000-0000-0000788E0000}"/>
    <cellStyle name="Normal 8 2 4 11" xfId="36459" xr:uid="{00000000-0005-0000-0000-0000798E0000}"/>
    <cellStyle name="Normal 8 2 4 2" xfId="36460" xr:uid="{00000000-0005-0000-0000-00007A8E0000}"/>
    <cellStyle name="Normal 8 2 4 2 10" xfId="36461" xr:uid="{00000000-0005-0000-0000-00007B8E0000}"/>
    <cellStyle name="Normal 8 2 4 2 2" xfId="36462" xr:uid="{00000000-0005-0000-0000-00007C8E0000}"/>
    <cellStyle name="Normal 8 2 4 2 2 2" xfId="36463" xr:uid="{00000000-0005-0000-0000-00007D8E0000}"/>
    <cellStyle name="Normal 8 2 4 2 2 2 2" xfId="36464" xr:uid="{00000000-0005-0000-0000-00007E8E0000}"/>
    <cellStyle name="Normal 8 2 4 2 2 2 3" xfId="36465" xr:uid="{00000000-0005-0000-0000-00007F8E0000}"/>
    <cellStyle name="Normal 8 2 4 2 2 3" xfId="36466" xr:uid="{00000000-0005-0000-0000-0000808E0000}"/>
    <cellStyle name="Normal 8 2 4 2 2 4" xfId="36467" xr:uid="{00000000-0005-0000-0000-0000818E0000}"/>
    <cellStyle name="Normal 8 2 4 2 3" xfId="36468" xr:uid="{00000000-0005-0000-0000-0000828E0000}"/>
    <cellStyle name="Normal 8 2 4 2 3 2" xfId="36469" xr:uid="{00000000-0005-0000-0000-0000838E0000}"/>
    <cellStyle name="Normal 8 2 4 2 3 2 2" xfId="36470" xr:uid="{00000000-0005-0000-0000-0000848E0000}"/>
    <cellStyle name="Normal 8 2 4 2 3 2 3" xfId="36471" xr:uid="{00000000-0005-0000-0000-0000858E0000}"/>
    <cellStyle name="Normal 8 2 4 2 3 3" xfId="36472" xr:uid="{00000000-0005-0000-0000-0000868E0000}"/>
    <cellStyle name="Normal 8 2 4 2 3 4" xfId="36473" xr:uid="{00000000-0005-0000-0000-0000878E0000}"/>
    <cellStyle name="Normal 8 2 4 2 4" xfId="36474" xr:uid="{00000000-0005-0000-0000-0000888E0000}"/>
    <cellStyle name="Normal 8 2 4 2 4 2" xfId="36475" xr:uid="{00000000-0005-0000-0000-0000898E0000}"/>
    <cellStyle name="Normal 8 2 4 2 4 2 2" xfId="36476" xr:uid="{00000000-0005-0000-0000-00008A8E0000}"/>
    <cellStyle name="Normal 8 2 4 2 4 2 3" xfId="36477" xr:uid="{00000000-0005-0000-0000-00008B8E0000}"/>
    <cellStyle name="Normal 8 2 4 2 4 3" xfId="36478" xr:uid="{00000000-0005-0000-0000-00008C8E0000}"/>
    <cellStyle name="Normal 8 2 4 2 4 4" xfId="36479" xr:uid="{00000000-0005-0000-0000-00008D8E0000}"/>
    <cellStyle name="Normal 8 2 4 2 5" xfId="36480" xr:uid="{00000000-0005-0000-0000-00008E8E0000}"/>
    <cellStyle name="Normal 8 2 4 2 5 2" xfId="36481" xr:uid="{00000000-0005-0000-0000-00008F8E0000}"/>
    <cellStyle name="Normal 8 2 4 2 5 2 2" xfId="36482" xr:uid="{00000000-0005-0000-0000-0000908E0000}"/>
    <cellStyle name="Normal 8 2 4 2 5 2 3" xfId="36483" xr:uid="{00000000-0005-0000-0000-0000918E0000}"/>
    <cellStyle name="Normal 8 2 4 2 5 3" xfId="36484" xr:uid="{00000000-0005-0000-0000-0000928E0000}"/>
    <cellStyle name="Normal 8 2 4 2 5 4" xfId="36485" xr:uid="{00000000-0005-0000-0000-0000938E0000}"/>
    <cellStyle name="Normal 8 2 4 2 6" xfId="36486" xr:uid="{00000000-0005-0000-0000-0000948E0000}"/>
    <cellStyle name="Normal 8 2 4 2 6 2" xfId="36487" xr:uid="{00000000-0005-0000-0000-0000958E0000}"/>
    <cellStyle name="Normal 8 2 4 2 6 3" xfId="36488" xr:uid="{00000000-0005-0000-0000-0000968E0000}"/>
    <cellStyle name="Normal 8 2 4 2 7" xfId="36489" xr:uid="{00000000-0005-0000-0000-0000978E0000}"/>
    <cellStyle name="Normal 8 2 4 2 7 2" xfId="36490" xr:uid="{00000000-0005-0000-0000-0000988E0000}"/>
    <cellStyle name="Normal 8 2 4 2 7 3" xfId="36491" xr:uid="{00000000-0005-0000-0000-0000998E0000}"/>
    <cellStyle name="Normal 8 2 4 2 8" xfId="36492" xr:uid="{00000000-0005-0000-0000-00009A8E0000}"/>
    <cellStyle name="Normal 8 2 4 2 9" xfId="36493" xr:uid="{00000000-0005-0000-0000-00009B8E0000}"/>
    <cellStyle name="Normal 8 2 4 3" xfId="36494" xr:uid="{00000000-0005-0000-0000-00009C8E0000}"/>
    <cellStyle name="Normal 8 2 4 3 2" xfId="36495" xr:uid="{00000000-0005-0000-0000-00009D8E0000}"/>
    <cellStyle name="Normal 8 2 4 3 2 2" xfId="36496" xr:uid="{00000000-0005-0000-0000-00009E8E0000}"/>
    <cellStyle name="Normal 8 2 4 3 2 2 2" xfId="36497" xr:uid="{00000000-0005-0000-0000-00009F8E0000}"/>
    <cellStyle name="Normal 8 2 4 3 2 2 3" xfId="36498" xr:uid="{00000000-0005-0000-0000-0000A08E0000}"/>
    <cellStyle name="Normal 8 2 4 3 2 3" xfId="36499" xr:uid="{00000000-0005-0000-0000-0000A18E0000}"/>
    <cellStyle name="Normal 8 2 4 3 2 4" xfId="36500" xr:uid="{00000000-0005-0000-0000-0000A28E0000}"/>
    <cellStyle name="Normal 8 2 4 3 3" xfId="36501" xr:uid="{00000000-0005-0000-0000-0000A38E0000}"/>
    <cellStyle name="Normal 8 2 4 3 3 2" xfId="36502" xr:uid="{00000000-0005-0000-0000-0000A48E0000}"/>
    <cellStyle name="Normal 8 2 4 3 3 2 2" xfId="36503" xr:uid="{00000000-0005-0000-0000-0000A58E0000}"/>
    <cellStyle name="Normal 8 2 4 3 3 2 3" xfId="36504" xr:uid="{00000000-0005-0000-0000-0000A68E0000}"/>
    <cellStyle name="Normal 8 2 4 3 3 3" xfId="36505" xr:uid="{00000000-0005-0000-0000-0000A78E0000}"/>
    <cellStyle name="Normal 8 2 4 3 3 4" xfId="36506" xr:uid="{00000000-0005-0000-0000-0000A88E0000}"/>
    <cellStyle name="Normal 8 2 4 3 4" xfId="36507" xr:uid="{00000000-0005-0000-0000-0000A98E0000}"/>
    <cellStyle name="Normal 8 2 4 3 4 2" xfId="36508" xr:uid="{00000000-0005-0000-0000-0000AA8E0000}"/>
    <cellStyle name="Normal 8 2 4 3 4 2 2" xfId="36509" xr:uid="{00000000-0005-0000-0000-0000AB8E0000}"/>
    <cellStyle name="Normal 8 2 4 3 4 2 3" xfId="36510" xr:uid="{00000000-0005-0000-0000-0000AC8E0000}"/>
    <cellStyle name="Normal 8 2 4 3 4 3" xfId="36511" xr:uid="{00000000-0005-0000-0000-0000AD8E0000}"/>
    <cellStyle name="Normal 8 2 4 3 4 4" xfId="36512" xr:uid="{00000000-0005-0000-0000-0000AE8E0000}"/>
    <cellStyle name="Normal 8 2 4 3 5" xfId="36513" xr:uid="{00000000-0005-0000-0000-0000AF8E0000}"/>
    <cellStyle name="Normal 8 2 4 3 5 2" xfId="36514" xr:uid="{00000000-0005-0000-0000-0000B08E0000}"/>
    <cellStyle name="Normal 8 2 4 3 5 3" xfId="36515" xr:uid="{00000000-0005-0000-0000-0000B18E0000}"/>
    <cellStyle name="Normal 8 2 4 3 6" xfId="36516" xr:uid="{00000000-0005-0000-0000-0000B28E0000}"/>
    <cellStyle name="Normal 8 2 4 3 6 2" xfId="36517" xr:uid="{00000000-0005-0000-0000-0000B38E0000}"/>
    <cellStyle name="Normal 8 2 4 3 6 3" xfId="36518" xr:uid="{00000000-0005-0000-0000-0000B48E0000}"/>
    <cellStyle name="Normal 8 2 4 3 7" xfId="36519" xr:uid="{00000000-0005-0000-0000-0000B58E0000}"/>
    <cellStyle name="Normal 8 2 4 3 8" xfId="36520" xr:uid="{00000000-0005-0000-0000-0000B68E0000}"/>
    <cellStyle name="Normal 8 2 4 3 9" xfId="36521" xr:uid="{00000000-0005-0000-0000-0000B78E0000}"/>
    <cellStyle name="Normal 8 2 4 4" xfId="36522" xr:uid="{00000000-0005-0000-0000-0000B88E0000}"/>
    <cellStyle name="Normal 8 2 4 4 2" xfId="36523" xr:uid="{00000000-0005-0000-0000-0000B98E0000}"/>
    <cellStyle name="Normal 8 2 4 4 2 2" xfId="36524" xr:uid="{00000000-0005-0000-0000-0000BA8E0000}"/>
    <cellStyle name="Normal 8 2 4 4 2 3" xfId="36525" xr:uid="{00000000-0005-0000-0000-0000BB8E0000}"/>
    <cellStyle name="Normal 8 2 4 4 3" xfId="36526" xr:uid="{00000000-0005-0000-0000-0000BC8E0000}"/>
    <cellStyle name="Normal 8 2 4 4 4" xfId="36527" xr:uid="{00000000-0005-0000-0000-0000BD8E0000}"/>
    <cellStyle name="Normal 8 2 4 5" xfId="36528" xr:uid="{00000000-0005-0000-0000-0000BE8E0000}"/>
    <cellStyle name="Normal 8 2 4 5 2" xfId="36529" xr:uid="{00000000-0005-0000-0000-0000BF8E0000}"/>
    <cellStyle name="Normal 8 2 4 5 2 2" xfId="36530" xr:uid="{00000000-0005-0000-0000-0000C08E0000}"/>
    <cellStyle name="Normal 8 2 4 5 2 3" xfId="36531" xr:uid="{00000000-0005-0000-0000-0000C18E0000}"/>
    <cellStyle name="Normal 8 2 4 5 3" xfId="36532" xr:uid="{00000000-0005-0000-0000-0000C28E0000}"/>
    <cellStyle name="Normal 8 2 4 5 4" xfId="36533" xr:uid="{00000000-0005-0000-0000-0000C38E0000}"/>
    <cellStyle name="Normal 8 2 4 6" xfId="36534" xr:uid="{00000000-0005-0000-0000-0000C48E0000}"/>
    <cellStyle name="Normal 8 2 4 6 2" xfId="36535" xr:uid="{00000000-0005-0000-0000-0000C58E0000}"/>
    <cellStyle name="Normal 8 2 4 6 2 2" xfId="36536" xr:uid="{00000000-0005-0000-0000-0000C68E0000}"/>
    <cellStyle name="Normal 8 2 4 6 2 3" xfId="36537" xr:uid="{00000000-0005-0000-0000-0000C78E0000}"/>
    <cellStyle name="Normal 8 2 4 6 3" xfId="36538" xr:uid="{00000000-0005-0000-0000-0000C88E0000}"/>
    <cellStyle name="Normal 8 2 4 6 4" xfId="36539" xr:uid="{00000000-0005-0000-0000-0000C98E0000}"/>
    <cellStyle name="Normal 8 2 4 7" xfId="36540" xr:uid="{00000000-0005-0000-0000-0000CA8E0000}"/>
    <cellStyle name="Normal 8 2 4 7 2" xfId="36541" xr:uid="{00000000-0005-0000-0000-0000CB8E0000}"/>
    <cellStyle name="Normal 8 2 4 7 3" xfId="36542" xr:uid="{00000000-0005-0000-0000-0000CC8E0000}"/>
    <cellStyle name="Normal 8 2 4 8" xfId="36543" xr:uid="{00000000-0005-0000-0000-0000CD8E0000}"/>
    <cellStyle name="Normal 8 2 4 8 2" xfId="36544" xr:uid="{00000000-0005-0000-0000-0000CE8E0000}"/>
    <cellStyle name="Normal 8 2 4 8 3" xfId="36545" xr:uid="{00000000-0005-0000-0000-0000CF8E0000}"/>
    <cellStyle name="Normal 8 2 4 9" xfId="36546" xr:uid="{00000000-0005-0000-0000-0000D08E0000}"/>
    <cellStyle name="Normal 8 2 5" xfId="36547" xr:uid="{00000000-0005-0000-0000-0000D18E0000}"/>
    <cellStyle name="Normal 8 2 5 10" xfId="36548" xr:uid="{00000000-0005-0000-0000-0000D28E0000}"/>
    <cellStyle name="Normal 8 2 5 11" xfId="36549" xr:uid="{00000000-0005-0000-0000-0000D38E0000}"/>
    <cellStyle name="Normal 8 2 5 2" xfId="36550" xr:uid="{00000000-0005-0000-0000-0000D48E0000}"/>
    <cellStyle name="Normal 8 2 5 2 10" xfId="36551" xr:uid="{00000000-0005-0000-0000-0000D58E0000}"/>
    <cellStyle name="Normal 8 2 5 2 2" xfId="36552" xr:uid="{00000000-0005-0000-0000-0000D68E0000}"/>
    <cellStyle name="Normal 8 2 5 2 2 2" xfId="36553" xr:uid="{00000000-0005-0000-0000-0000D78E0000}"/>
    <cellStyle name="Normal 8 2 5 2 2 2 2" xfId="36554" xr:uid="{00000000-0005-0000-0000-0000D88E0000}"/>
    <cellStyle name="Normal 8 2 5 2 2 2 3" xfId="36555" xr:uid="{00000000-0005-0000-0000-0000D98E0000}"/>
    <cellStyle name="Normal 8 2 5 2 2 3" xfId="36556" xr:uid="{00000000-0005-0000-0000-0000DA8E0000}"/>
    <cellStyle name="Normal 8 2 5 2 2 4" xfId="36557" xr:uid="{00000000-0005-0000-0000-0000DB8E0000}"/>
    <cellStyle name="Normal 8 2 5 2 3" xfId="36558" xr:uid="{00000000-0005-0000-0000-0000DC8E0000}"/>
    <cellStyle name="Normal 8 2 5 2 3 2" xfId="36559" xr:uid="{00000000-0005-0000-0000-0000DD8E0000}"/>
    <cellStyle name="Normal 8 2 5 2 3 2 2" xfId="36560" xr:uid="{00000000-0005-0000-0000-0000DE8E0000}"/>
    <cellStyle name="Normal 8 2 5 2 3 2 3" xfId="36561" xr:uid="{00000000-0005-0000-0000-0000DF8E0000}"/>
    <cellStyle name="Normal 8 2 5 2 3 3" xfId="36562" xr:uid="{00000000-0005-0000-0000-0000E08E0000}"/>
    <cellStyle name="Normal 8 2 5 2 3 4" xfId="36563" xr:uid="{00000000-0005-0000-0000-0000E18E0000}"/>
    <cellStyle name="Normal 8 2 5 2 4" xfId="36564" xr:uid="{00000000-0005-0000-0000-0000E28E0000}"/>
    <cellStyle name="Normal 8 2 5 2 4 2" xfId="36565" xr:uid="{00000000-0005-0000-0000-0000E38E0000}"/>
    <cellStyle name="Normal 8 2 5 2 4 2 2" xfId="36566" xr:uid="{00000000-0005-0000-0000-0000E48E0000}"/>
    <cellStyle name="Normal 8 2 5 2 4 2 3" xfId="36567" xr:uid="{00000000-0005-0000-0000-0000E58E0000}"/>
    <cellStyle name="Normal 8 2 5 2 4 3" xfId="36568" xr:uid="{00000000-0005-0000-0000-0000E68E0000}"/>
    <cellStyle name="Normal 8 2 5 2 4 4" xfId="36569" xr:uid="{00000000-0005-0000-0000-0000E78E0000}"/>
    <cellStyle name="Normal 8 2 5 2 5" xfId="36570" xr:uid="{00000000-0005-0000-0000-0000E88E0000}"/>
    <cellStyle name="Normal 8 2 5 2 5 2" xfId="36571" xr:uid="{00000000-0005-0000-0000-0000E98E0000}"/>
    <cellStyle name="Normal 8 2 5 2 5 2 2" xfId="36572" xr:uid="{00000000-0005-0000-0000-0000EA8E0000}"/>
    <cellStyle name="Normal 8 2 5 2 5 2 3" xfId="36573" xr:uid="{00000000-0005-0000-0000-0000EB8E0000}"/>
    <cellStyle name="Normal 8 2 5 2 5 3" xfId="36574" xr:uid="{00000000-0005-0000-0000-0000EC8E0000}"/>
    <cellStyle name="Normal 8 2 5 2 5 4" xfId="36575" xr:uid="{00000000-0005-0000-0000-0000ED8E0000}"/>
    <cellStyle name="Normal 8 2 5 2 6" xfId="36576" xr:uid="{00000000-0005-0000-0000-0000EE8E0000}"/>
    <cellStyle name="Normal 8 2 5 2 6 2" xfId="36577" xr:uid="{00000000-0005-0000-0000-0000EF8E0000}"/>
    <cellStyle name="Normal 8 2 5 2 6 3" xfId="36578" xr:uid="{00000000-0005-0000-0000-0000F08E0000}"/>
    <cellStyle name="Normal 8 2 5 2 7" xfId="36579" xr:uid="{00000000-0005-0000-0000-0000F18E0000}"/>
    <cellStyle name="Normal 8 2 5 2 7 2" xfId="36580" xr:uid="{00000000-0005-0000-0000-0000F28E0000}"/>
    <cellStyle name="Normal 8 2 5 2 7 3" xfId="36581" xr:uid="{00000000-0005-0000-0000-0000F38E0000}"/>
    <cellStyle name="Normal 8 2 5 2 8" xfId="36582" xr:uid="{00000000-0005-0000-0000-0000F48E0000}"/>
    <cellStyle name="Normal 8 2 5 2 9" xfId="36583" xr:uid="{00000000-0005-0000-0000-0000F58E0000}"/>
    <cellStyle name="Normal 8 2 5 3" xfId="36584" xr:uid="{00000000-0005-0000-0000-0000F68E0000}"/>
    <cellStyle name="Normal 8 2 5 3 2" xfId="36585" xr:uid="{00000000-0005-0000-0000-0000F78E0000}"/>
    <cellStyle name="Normal 8 2 5 3 2 2" xfId="36586" xr:uid="{00000000-0005-0000-0000-0000F88E0000}"/>
    <cellStyle name="Normal 8 2 5 3 2 2 2" xfId="36587" xr:uid="{00000000-0005-0000-0000-0000F98E0000}"/>
    <cellStyle name="Normal 8 2 5 3 2 2 3" xfId="36588" xr:uid="{00000000-0005-0000-0000-0000FA8E0000}"/>
    <cellStyle name="Normal 8 2 5 3 2 3" xfId="36589" xr:uid="{00000000-0005-0000-0000-0000FB8E0000}"/>
    <cellStyle name="Normal 8 2 5 3 2 4" xfId="36590" xr:uid="{00000000-0005-0000-0000-0000FC8E0000}"/>
    <cellStyle name="Normal 8 2 5 3 3" xfId="36591" xr:uid="{00000000-0005-0000-0000-0000FD8E0000}"/>
    <cellStyle name="Normal 8 2 5 3 3 2" xfId="36592" xr:uid="{00000000-0005-0000-0000-0000FE8E0000}"/>
    <cellStyle name="Normal 8 2 5 3 3 2 2" xfId="36593" xr:uid="{00000000-0005-0000-0000-0000FF8E0000}"/>
    <cellStyle name="Normal 8 2 5 3 3 2 3" xfId="36594" xr:uid="{00000000-0005-0000-0000-0000008F0000}"/>
    <cellStyle name="Normal 8 2 5 3 3 3" xfId="36595" xr:uid="{00000000-0005-0000-0000-0000018F0000}"/>
    <cellStyle name="Normal 8 2 5 3 3 4" xfId="36596" xr:uid="{00000000-0005-0000-0000-0000028F0000}"/>
    <cellStyle name="Normal 8 2 5 3 4" xfId="36597" xr:uid="{00000000-0005-0000-0000-0000038F0000}"/>
    <cellStyle name="Normal 8 2 5 3 4 2" xfId="36598" xr:uid="{00000000-0005-0000-0000-0000048F0000}"/>
    <cellStyle name="Normal 8 2 5 3 4 2 2" xfId="36599" xr:uid="{00000000-0005-0000-0000-0000058F0000}"/>
    <cellStyle name="Normal 8 2 5 3 4 2 3" xfId="36600" xr:uid="{00000000-0005-0000-0000-0000068F0000}"/>
    <cellStyle name="Normal 8 2 5 3 4 3" xfId="36601" xr:uid="{00000000-0005-0000-0000-0000078F0000}"/>
    <cellStyle name="Normal 8 2 5 3 4 4" xfId="36602" xr:uid="{00000000-0005-0000-0000-0000088F0000}"/>
    <cellStyle name="Normal 8 2 5 3 5" xfId="36603" xr:uid="{00000000-0005-0000-0000-0000098F0000}"/>
    <cellStyle name="Normal 8 2 5 3 5 2" xfId="36604" xr:uid="{00000000-0005-0000-0000-00000A8F0000}"/>
    <cellStyle name="Normal 8 2 5 3 5 3" xfId="36605" xr:uid="{00000000-0005-0000-0000-00000B8F0000}"/>
    <cellStyle name="Normal 8 2 5 3 6" xfId="36606" xr:uid="{00000000-0005-0000-0000-00000C8F0000}"/>
    <cellStyle name="Normal 8 2 5 3 6 2" xfId="36607" xr:uid="{00000000-0005-0000-0000-00000D8F0000}"/>
    <cellStyle name="Normal 8 2 5 3 6 3" xfId="36608" xr:uid="{00000000-0005-0000-0000-00000E8F0000}"/>
    <cellStyle name="Normal 8 2 5 3 7" xfId="36609" xr:uid="{00000000-0005-0000-0000-00000F8F0000}"/>
    <cellStyle name="Normal 8 2 5 3 8" xfId="36610" xr:uid="{00000000-0005-0000-0000-0000108F0000}"/>
    <cellStyle name="Normal 8 2 5 3 9" xfId="36611" xr:uid="{00000000-0005-0000-0000-0000118F0000}"/>
    <cellStyle name="Normal 8 2 5 4" xfId="36612" xr:uid="{00000000-0005-0000-0000-0000128F0000}"/>
    <cellStyle name="Normal 8 2 5 4 2" xfId="36613" xr:uid="{00000000-0005-0000-0000-0000138F0000}"/>
    <cellStyle name="Normal 8 2 5 4 2 2" xfId="36614" xr:uid="{00000000-0005-0000-0000-0000148F0000}"/>
    <cellStyle name="Normal 8 2 5 4 2 3" xfId="36615" xr:uid="{00000000-0005-0000-0000-0000158F0000}"/>
    <cellStyle name="Normal 8 2 5 4 3" xfId="36616" xr:uid="{00000000-0005-0000-0000-0000168F0000}"/>
    <cellStyle name="Normal 8 2 5 4 4" xfId="36617" xr:uid="{00000000-0005-0000-0000-0000178F0000}"/>
    <cellStyle name="Normal 8 2 5 5" xfId="36618" xr:uid="{00000000-0005-0000-0000-0000188F0000}"/>
    <cellStyle name="Normal 8 2 5 5 2" xfId="36619" xr:uid="{00000000-0005-0000-0000-0000198F0000}"/>
    <cellStyle name="Normal 8 2 5 5 2 2" xfId="36620" xr:uid="{00000000-0005-0000-0000-00001A8F0000}"/>
    <cellStyle name="Normal 8 2 5 5 2 3" xfId="36621" xr:uid="{00000000-0005-0000-0000-00001B8F0000}"/>
    <cellStyle name="Normal 8 2 5 5 3" xfId="36622" xr:uid="{00000000-0005-0000-0000-00001C8F0000}"/>
    <cellStyle name="Normal 8 2 5 5 4" xfId="36623" xr:uid="{00000000-0005-0000-0000-00001D8F0000}"/>
    <cellStyle name="Normal 8 2 5 6" xfId="36624" xr:uid="{00000000-0005-0000-0000-00001E8F0000}"/>
    <cellStyle name="Normal 8 2 5 6 2" xfId="36625" xr:uid="{00000000-0005-0000-0000-00001F8F0000}"/>
    <cellStyle name="Normal 8 2 5 6 2 2" xfId="36626" xr:uid="{00000000-0005-0000-0000-0000208F0000}"/>
    <cellStyle name="Normal 8 2 5 6 2 3" xfId="36627" xr:uid="{00000000-0005-0000-0000-0000218F0000}"/>
    <cellStyle name="Normal 8 2 5 6 3" xfId="36628" xr:uid="{00000000-0005-0000-0000-0000228F0000}"/>
    <cellStyle name="Normal 8 2 5 6 4" xfId="36629" xr:uid="{00000000-0005-0000-0000-0000238F0000}"/>
    <cellStyle name="Normal 8 2 5 7" xfId="36630" xr:uid="{00000000-0005-0000-0000-0000248F0000}"/>
    <cellStyle name="Normal 8 2 5 7 2" xfId="36631" xr:uid="{00000000-0005-0000-0000-0000258F0000}"/>
    <cellStyle name="Normal 8 2 5 7 3" xfId="36632" xr:uid="{00000000-0005-0000-0000-0000268F0000}"/>
    <cellStyle name="Normal 8 2 5 8" xfId="36633" xr:uid="{00000000-0005-0000-0000-0000278F0000}"/>
    <cellStyle name="Normal 8 2 5 8 2" xfId="36634" xr:uid="{00000000-0005-0000-0000-0000288F0000}"/>
    <cellStyle name="Normal 8 2 5 8 3" xfId="36635" xr:uid="{00000000-0005-0000-0000-0000298F0000}"/>
    <cellStyle name="Normal 8 2 5 9" xfId="36636" xr:uid="{00000000-0005-0000-0000-00002A8F0000}"/>
    <cellStyle name="Normal 8 2 6" xfId="36637" xr:uid="{00000000-0005-0000-0000-00002B8F0000}"/>
    <cellStyle name="Normal 8 2 6 10" xfId="36638" xr:uid="{00000000-0005-0000-0000-00002C8F0000}"/>
    <cellStyle name="Normal 8 2 6 2" xfId="36639" xr:uid="{00000000-0005-0000-0000-00002D8F0000}"/>
    <cellStyle name="Normal 8 2 6 2 2" xfId="36640" xr:uid="{00000000-0005-0000-0000-00002E8F0000}"/>
    <cellStyle name="Normal 8 2 6 2 2 2" xfId="36641" xr:uid="{00000000-0005-0000-0000-00002F8F0000}"/>
    <cellStyle name="Normal 8 2 6 2 2 3" xfId="36642" xr:uid="{00000000-0005-0000-0000-0000308F0000}"/>
    <cellStyle name="Normal 8 2 6 2 3" xfId="36643" xr:uid="{00000000-0005-0000-0000-0000318F0000}"/>
    <cellStyle name="Normal 8 2 6 2 4" xfId="36644" xr:uid="{00000000-0005-0000-0000-0000328F0000}"/>
    <cellStyle name="Normal 8 2 6 3" xfId="36645" xr:uid="{00000000-0005-0000-0000-0000338F0000}"/>
    <cellStyle name="Normal 8 2 6 3 2" xfId="36646" xr:uid="{00000000-0005-0000-0000-0000348F0000}"/>
    <cellStyle name="Normal 8 2 6 3 2 2" xfId="36647" xr:uid="{00000000-0005-0000-0000-0000358F0000}"/>
    <cellStyle name="Normal 8 2 6 3 2 3" xfId="36648" xr:uid="{00000000-0005-0000-0000-0000368F0000}"/>
    <cellStyle name="Normal 8 2 6 3 3" xfId="36649" xr:uid="{00000000-0005-0000-0000-0000378F0000}"/>
    <cellStyle name="Normal 8 2 6 3 4" xfId="36650" xr:uid="{00000000-0005-0000-0000-0000388F0000}"/>
    <cellStyle name="Normal 8 2 6 4" xfId="36651" xr:uid="{00000000-0005-0000-0000-0000398F0000}"/>
    <cellStyle name="Normal 8 2 6 4 2" xfId="36652" xr:uid="{00000000-0005-0000-0000-00003A8F0000}"/>
    <cellStyle name="Normal 8 2 6 4 2 2" xfId="36653" xr:uid="{00000000-0005-0000-0000-00003B8F0000}"/>
    <cellStyle name="Normal 8 2 6 4 2 3" xfId="36654" xr:uid="{00000000-0005-0000-0000-00003C8F0000}"/>
    <cellStyle name="Normal 8 2 6 4 3" xfId="36655" xr:uid="{00000000-0005-0000-0000-00003D8F0000}"/>
    <cellStyle name="Normal 8 2 6 4 4" xfId="36656" xr:uid="{00000000-0005-0000-0000-00003E8F0000}"/>
    <cellStyle name="Normal 8 2 6 5" xfId="36657" xr:uid="{00000000-0005-0000-0000-00003F8F0000}"/>
    <cellStyle name="Normal 8 2 6 5 2" xfId="36658" xr:uid="{00000000-0005-0000-0000-0000408F0000}"/>
    <cellStyle name="Normal 8 2 6 5 2 2" xfId="36659" xr:uid="{00000000-0005-0000-0000-0000418F0000}"/>
    <cellStyle name="Normal 8 2 6 5 2 3" xfId="36660" xr:uid="{00000000-0005-0000-0000-0000428F0000}"/>
    <cellStyle name="Normal 8 2 6 5 3" xfId="36661" xr:uid="{00000000-0005-0000-0000-0000438F0000}"/>
    <cellStyle name="Normal 8 2 6 5 4" xfId="36662" xr:uid="{00000000-0005-0000-0000-0000448F0000}"/>
    <cellStyle name="Normal 8 2 6 6" xfId="36663" xr:uid="{00000000-0005-0000-0000-0000458F0000}"/>
    <cellStyle name="Normal 8 2 6 6 2" xfId="36664" xr:uid="{00000000-0005-0000-0000-0000468F0000}"/>
    <cellStyle name="Normal 8 2 6 6 3" xfId="36665" xr:uid="{00000000-0005-0000-0000-0000478F0000}"/>
    <cellStyle name="Normal 8 2 6 7" xfId="36666" xr:uid="{00000000-0005-0000-0000-0000488F0000}"/>
    <cellStyle name="Normal 8 2 6 7 2" xfId="36667" xr:uid="{00000000-0005-0000-0000-0000498F0000}"/>
    <cellStyle name="Normal 8 2 6 7 3" xfId="36668" xr:uid="{00000000-0005-0000-0000-00004A8F0000}"/>
    <cellStyle name="Normal 8 2 6 8" xfId="36669" xr:uid="{00000000-0005-0000-0000-00004B8F0000}"/>
    <cellStyle name="Normal 8 2 6 9" xfId="36670" xr:uid="{00000000-0005-0000-0000-00004C8F0000}"/>
    <cellStyle name="Normal 8 2 7" xfId="36671" xr:uid="{00000000-0005-0000-0000-00004D8F0000}"/>
    <cellStyle name="Normal 8 2 7 2" xfId="36672" xr:uid="{00000000-0005-0000-0000-00004E8F0000}"/>
    <cellStyle name="Normal 8 2 7 2 2" xfId="36673" xr:uid="{00000000-0005-0000-0000-00004F8F0000}"/>
    <cellStyle name="Normal 8 2 7 2 2 2" xfId="36674" xr:uid="{00000000-0005-0000-0000-0000508F0000}"/>
    <cellStyle name="Normal 8 2 7 2 2 3" xfId="36675" xr:uid="{00000000-0005-0000-0000-0000518F0000}"/>
    <cellStyle name="Normal 8 2 7 2 3" xfId="36676" xr:uid="{00000000-0005-0000-0000-0000528F0000}"/>
    <cellStyle name="Normal 8 2 7 2 4" xfId="36677" xr:uid="{00000000-0005-0000-0000-0000538F0000}"/>
    <cellStyle name="Normal 8 2 7 3" xfId="36678" xr:uid="{00000000-0005-0000-0000-0000548F0000}"/>
    <cellStyle name="Normal 8 2 7 3 2" xfId="36679" xr:uid="{00000000-0005-0000-0000-0000558F0000}"/>
    <cellStyle name="Normal 8 2 7 3 2 2" xfId="36680" xr:uid="{00000000-0005-0000-0000-0000568F0000}"/>
    <cellStyle name="Normal 8 2 7 3 2 3" xfId="36681" xr:uid="{00000000-0005-0000-0000-0000578F0000}"/>
    <cellStyle name="Normal 8 2 7 3 3" xfId="36682" xr:uid="{00000000-0005-0000-0000-0000588F0000}"/>
    <cellStyle name="Normal 8 2 7 3 4" xfId="36683" xr:uid="{00000000-0005-0000-0000-0000598F0000}"/>
    <cellStyle name="Normal 8 2 7 4" xfId="36684" xr:uid="{00000000-0005-0000-0000-00005A8F0000}"/>
    <cellStyle name="Normal 8 2 7 4 2" xfId="36685" xr:uid="{00000000-0005-0000-0000-00005B8F0000}"/>
    <cellStyle name="Normal 8 2 7 4 2 2" xfId="36686" xr:uid="{00000000-0005-0000-0000-00005C8F0000}"/>
    <cellStyle name="Normal 8 2 7 4 2 3" xfId="36687" xr:uid="{00000000-0005-0000-0000-00005D8F0000}"/>
    <cellStyle name="Normal 8 2 7 4 3" xfId="36688" xr:uid="{00000000-0005-0000-0000-00005E8F0000}"/>
    <cellStyle name="Normal 8 2 7 4 4" xfId="36689" xr:uid="{00000000-0005-0000-0000-00005F8F0000}"/>
    <cellStyle name="Normal 8 2 7 5" xfId="36690" xr:uid="{00000000-0005-0000-0000-0000608F0000}"/>
    <cellStyle name="Normal 8 2 7 5 2" xfId="36691" xr:uid="{00000000-0005-0000-0000-0000618F0000}"/>
    <cellStyle name="Normal 8 2 7 5 3" xfId="36692" xr:uid="{00000000-0005-0000-0000-0000628F0000}"/>
    <cellStyle name="Normal 8 2 7 6" xfId="36693" xr:uid="{00000000-0005-0000-0000-0000638F0000}"/>
    <cellStyle name="Normal 8 2 7 6 2" xfId="36694" xr:uid="{00000000-0005-0000-0000-0000648F0000}"/>
    <cellStyle name="Normal 8 2 7 6 3" xfId="36695" xr:uid="{00000000-0005-0000-0000-0000658F0000}"/>
    <cellStyle name="Normal 8 2 7 7" xfId="36696" xr:uid="{00000000-0005-0000-0000-0000668F0000}"/>
    <cellStyle name="Normal 8 2 7 8" xfId="36697" xr:uid="{00000000-0005-0000-0000-0000678F0000}"/>
    <cellStyle name="Normal 8 2 7 9" xfId="36698" xr:uid="{00000000-0005-0000-0000-0000688F0000}"/>
    <cellStyle name="Normal 8 2 8" xfId="36699" xr:uid="{00000000-0005-0000-0000-0000698F0000}"/>
    <cellStyle name="Normal 8 2 8 2" xfId="36700" xr:uid="{00000000-0005-0000-0000-00006A8F0000}"/>
    <cellStyle name="Normal 8 2 8 2 2" xfId="36701" xr:uid="{00000000-0005-0000-0000-00006B8F0000}"/>
    <cellStyle name="Normal 8 2 8 2 3" xfId="36702" xr:uid="{00000000-0005-0000-0000-00006C8F0000}"/>
    <cellStyle name="Normal 8 2 8 3" xfId="36703" xr:uid="{00000000-0005-0000-0000-00006D8F0000}"/>
    <cellStyle name="Normal 8 2 8 4" xfId="36704" xr:uid="{00000000-0005-0000-0000-00006E8F0000}"/>
    <cellStyle name="Normal 8 2 9" xfId="36705" xr:uid="{00000000-0005-0000-0000-00006F8F0000}"/>
    <cellStyle name="Normal 8 2 9 2" xfId="36706" xr:uid="{00000000-0005-0000-0000-0000708F0000}"/>
    <cellStyle name="Normal 8 2 9 2 2" xfId="36707" xr:uid="{00000000-0005-0000-0000-0000718F0000}"/>
    <cellStyle name="Normal 8 2 9 2 3" xfId="36708" xr:uid="{00000000-0005-0000-0000-0000728F0000}"/>
    <cellStyle name="Normal 8 2 9 3" xfId="36709" xr:uid="{00000000-0005-0000-0000-0000738F0000}"/>
    <cellStyle name="Normal 8 2 9 4" xfId="36710" xr:uid="{00000000-0005-0000-0000-0000748F0000}"/>
    <cellStyle name="Normal 8 3" xfId="36711" xr:uid="{00000000-0005-0000-0000-0000758F0000}"/>
    <cellStyle name="Normal 8 3 10" xfId="36712" xr:uid="{00000000-0005-0000-0000-0000768F0000}"/>
    <cellStyle name="Normal 8 3 10 2" xfId="36713" xr:uid="{00000000-0005-0000-0000-0000778F0000}"/>
    <cellStyle name="Normal 8 3 10 3" xfId="36714" xr:uid="{00000000-0005-0000-0000-0000788F0000}"/>
    <cellStyle name="Normal 8 3 11" xfId="36715" xr:uid="{00000000-0005-0000-0000-0000798F0000}"/>
    <cellStyle name="Normal 8 3 11 2" xfId="36716" xr:uid="{00000000-0005-0000-0000-00007A8F0000}"/>
    <cellStyle name="Normal 8 3 11 3" xfId="36717" xr:uid="{00000000-0005-0000-0000-00007B8F0000}"/>
    <cellStyle name="Normal 8 3 12" xfId="36718" xr:uid="{00000000-0005-0000-0000-00007C8F0000}"/>
    <cellStyle name="Normal 8 3 13" xfId="36719" xr:uid="{00000000-0005-0000-0000-00007D8F0000}"/>
    <cellStyle name="Normal 8 3 14" xfId="36720" xr:uid="{00000000-0005-0000-0000-00007E8F0000}"/>
    <cellStyle name="Normal 8 3 15" xfId="36721" xr:uid="{00000000-0005-0000-0000-00007F8F0000}"/>
    <cellStyle name="Normal 8 3 2" xfId="36722" xr:uid="{00000000-0005-0000-0000-0000808F0000}"/>
    <cellStyle name="Normal 8 3 2 10" xfId="36723" xr:uid="{00000000-0005-0000-0000-0000818F0000}"/>
    <cellStyle name="Normal 8 3 2 10 2" xfId="36724" xr:uid="{00000000-0005-0000-0000-0000828F0000}"/>
    <cellStyle name="Normal 8 3 2 10 3" xfId="36725" xr:uid="{00000000-0005-0000-0000-0000838F0000}"/>
    <cellStyle name="Normal 8 3 2 11" xfId="36726" xr:uid="{00000000-0005-0000-0000-0000848F0000}"/>
    <cellStyle name="Normal 8 3 2 12" xfId="36727" xr:uid="{00000000-0005-0000-0000-0000858F0000}"/>
    <cellStyle name="Normal 8 3 2 13" xfId="36728" xr:uid="{00000000-0005-0000-0000-0000868F0000}"/>
    <cellStyle name="Normal 8 3 2 2" xfId="36729" xr:uid="{00000000-0005-0000-0000-0000878F0000}"/>
    <cellStyle name="Normal 8 3 2 2 10" xfId="36730" xr:uid="{00000000-0005-0000-0000-0000888F0000}"/>
    <cellStyle name="Normal 8 3 2 2 11" xfId="36731" xr:uid="{00000000-0005-0000-0000-0000898F0000}"/>
    <cellStyle name="Normal 8 3 2 2 2" xfId="36732" xr:uid="{00000000-0005-0000-0000-00008A8F0000}"/>
    <cellStyle name="Normal 8 3 2 2 2 10" xfId="36733" xr:uid="{00000000-0005-0000-0000-00008B8F0000}"/>
    <cellStyle name="Normal 8 3 2 2 2 2" xfId="36734" xr:uid="{00000000-0005-0000-0000-00008C8F0000}"/>
    <cellStyle name="Normal 8 3 2 2 2 2 2" xfId="36735" xr:uid="{00000000-0005-0000-0000-00008D8F0000}"/>
    <cellStyle name="Normal 8 3 2 2 2 2 2 2" xfId="36736" xr:uid="{00000000-0005-0000-0000-00008E8F0000}"/>
    <cellStyle name="Normal 8 3 2 2 2 2 2 3" xfId="36737" xr:uid="{00000000-0005-0000-0000-00008F8F0000}"/>
    <cellStyle name="Normal 8 3 2 2 2 2 3" xfId="36738" xr:uid="{00000000-0005-0000-0000-0000908F0000}"/>
    <cellStyle name="Normal 8 3 2 2 2 2 4" xfId="36739" xr:uid="{00000000-0005-0000-0000-0000918F0000}"/>
    <cellStyle name="Normal 8 3 2 2 2 3" xfId="36740" xr:uid="{00000000-0005-0000-0000-0000928F0000}"/>
    <cellStyle name="Normal 8 3 2 2 2 3 2" xfId="36741" xr:uid="{00000000-0005-0000-0000-0000938F0000}"/>
    <cellStyle name="Normal 8 3 2 2 2 3 2 2" xfId="36742" xr:uid="{00000000-0005-0000-0000-0000948F0000}"/>
    <cellStyle name="Normal 8 3 2 2 2 3 2 3" xfId="36743" xr:uid="{00000000-0005-0000-0000-0000958F0000}"/>
    <cellStyle name="Normal 8 3 2 2 2 3 3" xfId="36744" xr:uid="{00000000-0005-0000-0000-0000968F0000}"/>
    <cellStyle name="Normal 8 3 2 2 2 3 4" xfId="36745" xr:uid="{00000000-0005-0000-0000-0000978F0000}"/>
    <cellStyle name="Normal 8 3 2 2 2 4" xfId="36746" xr:uid="{00000000-0005-0000-0000-0000988F0000}"/>
    <cellStyle name="Normal 8 3 2 2 2 4 2" xfId="36747" xr:uid="{00000000-0005-0000-0000-0000998F0000}"/>
    <cellStyle name="Normal 8 3 2 2 2 4 2 2" xfId="36748" xr:uid="{00000000-0005-0000-0000-00009A8F0000}"/>
    <cellStyle name="Normal 8 3 2 2 2 4 2 3" xfId="36749" xr:uid="{00000000-0005-0000-0000-00009B8F0000}"/>
    <cellStyle name="Normal 8 3 2 2 2 4 3" xfId="36750" xr:uid="{00000000-0005-0000-0000-00009C8F0000}"/>
    <cellStyle name="Normal 8 3 2 2 2 4 4" xfId="36751" xr:uid="{00000000-0005-0000-0000-00009D8F0000}"/>
    <cellStyle name="Normal 8 3 2 2 2 5" xfId="36752" xr:uid="{00000000-0005-0000-0000-00009E8F0000}"/>
    <cellStyle name="Normal 8 3 2 2 2 5 2" xfId="36753" xr:uid="{00000000-0005-0000-0000-00009F8F0000}"/>
    <cellStyle name="Normal 8 3 2 2 2 5 2 2" xfId="36754" xr:uid="{00000000-0005-0000-0000-0000A08F0000}"/>
    <cellStyle name="Normal 8 3 2 2 2 5 2 3" xfId="36755" xr:uid="{00000000-0005-0000-0000-0000A18F0000}"/>
    <cellStyle name="Normal 8 3 2 2 2 5 3" xfId="36756" xr:uid="{00000000-0005-0000-0000-0000A28F0000}"/>
    <cellStyle name="Normal 8 3 2 2 2 5 4" xfId="36757" xr:uid="{00000000-0005-0000-0000-0000A38F0000}"/>
    <cellStyle name="Normal 8 3 2 2 2 6" xfId="36758" xr:uid="{00000000-0005-0000-0000-0000A48F0000}"/>
    <cellStyle name="Normal 8 3 2 2 2 6 2" xfId="36759" xr:uid="{00000000-0005-0000-0000-0000A58F0000}"/>
    <cellStyle name="Normal 8 3 2 2 2 6 3" xfId="36760" xr:uid="{00000000-0005-0000-0000-0000A68F0000}"/>
    <cellStyle name="Normal 8 3 2 2 2 7" xfId="36761" xr:uid="{00000000-0005-0000-0000-0000A78F0000}"/>
    <cellStyle name="Normal 8 3 2 2 2 7 2" xfId="36762" xr:uid="{00000000-0005-0000-0000-0000A88F0000}"/>
    <cellStyle name="Normal 8 3 2 2 2 7 3" xfId="36763" xr:uid="{00000000-0005-0000-0000-0000A98F0000}"/>
    <cellStyle name="Normal 8 3 2 2 2 8" xfId="36764" xr:uid="{00000000-0005-0000-0000-0000AA8F0000}"/>
    <cellStyle name="Normal 8 3 2 2 2 9" xfId="36765" xr:uid="{00000000-0005-0000-0000-0000AB8F0000}"/>
    <cellStyle name="Normal 8 3 2 2 3" xfId="36766" xr:uid="{00000000-0005-0000-0000-0000AC8F0000}"/>
    <cellStyle name="Normal 8 3 2 2 3 2" xfId="36767" xr:uid="{00000000-0005-0000-0000-0000AD8F0000}"/>
    <cellStyle name="Normal 8 3 2 2 3 2 2" xfId="36768" xr:uid="{00000000-0005-0000-0000-0000AE8F0000}"/>
    <cellStyle name="Normal 8 3 2 2 3 2 2 2" xfId="36769" xr:uid="{00000000-0005-0000-0000-0000AF8F0000}"/>
    <cellStyle name="Normal 8 3 2 2 3 2 2 3" xfId="36770" xr:uid="{00000000-0005-0000-0000-0000B08F0000}"/>
    <cellStyle name="Normal 8 3 2 2 3 2 3" xfId="36771" xr:uid="{00000000-0005-0000-0000-0000B18F0000}"/>
    <cellStyle name="Normal 8 3 2 2 3 2 4" xfId="36772" xr:uid="{00000000-0005-0000-0000-0000B28F0000}"/>
    <cellStyle name="Normal 8 3 2 2 3 3" xfId="36773" xr:uid="{00000000-0005-0000-0000-0000B38F0000}"/>
    <cellStyle name="Normal 8 3 2 2 3 3 2" xfId="36774" xr:uid="{00000000-0005-0000-0000-0000B48F0000}"/>
    <cellStyle name="Normal 8 3 2 2 3 3 2 2" xfId="36775" xr:uid="{00000000-0005-0000-0000-0000B58F0000}"/>
    <cellStyle name="Normal 8 3 2 2 3 3 2 3" xfId="36776" xr:uid="{00000000-0005-0000-0000-0000B68F0000}"/>
    <cellStyle name="Normal 8 3 2 2 3 3 3" xfId="36777" xr:uid="{00000000-0005-0000-0000-0000B78F0000}"/>
    <cellStyle name="Normal 8 3 2 2 3 3 4" xfId="36778" xr:uid="{00000000-0005-0000-0000-0000B88F0000}"/>
    <cellStyle name="Normal 8 3 2 2 3 4" xfId="36779" xr:uid="{00000000-0005-0000-0000-0000B98F0000}"/>
    <cellStyle name="Normal 8 3 2 2 3 4 2" xfId="36780" xr:uid="{00000000-0005-0000-0000-0000BA8F0000}"/>
    <cellStyle name="Normal 8 3 2 2 3 4 2 2" xfId="36781" xr:uid="{00000000-0005-0000-0000-0000BB8F0000}"/>
    <cellStyle name="Normal 8 3 2 2 3 4 2 3" xfId="36782" xr:uid="{00000000-0005-0000-0000-0000BC8F0000}"/>
    <cellStyle name="Normal 8 3 2 2 3 4 3" xfId="36783" xr:uid="{00000000-0005-0000-0000-0000BD8F0000}"/>
    <cellStyle name="Normal 8 3 2 2 3 4 4" xfId="36784" xr:uid="{00000000-0005-0000-0000-0000BE8F0000}"/>
    <cellStyle name="Normal 8 3 2 2 3 5" xfId="36785" xr:uid="{00000000-0005-0000-0000-0000BF8F0000}"/>
    <cellStyle name="Normal 8 3 2 2 3 5 2" xfId="36786" xr:uid="{00000000-0005-0000-0000-0000C08F0000}"/>
    <cellStyle name="Normal 8 3 2 2 3 5 3" xfId="36787" xr:uid="{00000000-0005-0000-0000-0000C18F0000}"/>
    <cellStyle name="Normal 8 3 2 2 3 6" xfId="36788" xr:uid="{00000000-0005-0000-0000-0000C28F0000}"/>
    <cellStyle name="Normal 8 3 2 2 3 6 2" xfId="36789" xr:uid="{00000000-0005-0000-0000-0000C38F0000}"/>
    <cellStyle name="Normal 8 3 2 2 3 6 3" xfId="36790" xr:uid="{00000000-0005-0000-0000-0000C48F0000}"/>
    <cellStyle name="Normal 8 3 2 2 3 7" xfId="36791" xr:uid="{00000000-0005-0000-0000-0000C58F0000}"/>
    <cellStyle name="Normal 8 3 2 2 3 8" xfId="36792" xr:uid="{00000000-0005-0000-0000-0000C68F0000}"/>
    <cellStyle name="Normal 8 3 2 2 3 9" xfId="36793" xr:uid="{00000000-0005-0000-0000-0000C78F0000}"/>
    <cellStyle name="Normal 8 3 2 2 4" xfId="36794" xr:uid="{00000000-0005-0000-0000-0000C88F0000}"/>
    <cellStyle name="Normal 8 3 2 2 4 2" xfId="36795" xr:uid="{00000000-0005-0000-0000-0000C98F0000}"/>
    <cellStyle name="Normal 8 3 2 2 4 2 2" xfId="36796" xr:uid="{00000000-0005-0000-0000-0000CA8F0000}"/>
    <cellStyle name="Normal 8 3 2 2 4 2 3" xfId="36797" xr:uid="{00000000-0005-0000-0000-0000CB8F0000}"/>
    <cellStyle name="Normal 8 3 2 2 4 3" xfId="36798" xr:uid="{00000000-0005-0000-0000-0000CC8F0000}"/>
    <cellStyle name="Normal 8 3 2 2 4 4" xfId="36799" xr:uid="{00000000-0005-0000-0000-0000CD8F0000}"/>
    <cellStyle name="Normal 8 3 2 2 5" xfId="36800" xr:uid="{00000000-0005-0000-0000-0000CE8F0000}"/>
    <cellStyle name="Normal 8 3 2 2 5 2" xfId="36801" xr:uid="{00000000-0005-0000-0000-0000CF8F0000}"/>
    <cellStyle name="Normal 8 3 2 2 5 2 2" xfId="36802" xr:uid="{00000000-0005-0000-0000-0000D08F0000}"/>
    <cellStyle name="Normal 8 3 2 2 5 2 3" xfId="36803" xr:uid="{00000000-0005-0000-0000-0000D18F0000}"/>
    <cellStyle name="Normal 8 3 2 2 5 3" xfId="36804" xr:uid="{00000000-0005-0000-0000-0000D28F0000}"/>
    <cellStyle name="Normal 8 3 2 2 5 4" xfId="36805" xr:uid="{00000000-0005-0000-0000-0000D38F0000}"/>
    <cellStyle name="Normal 8 3 2 2 6" xfId="36806" xr:uid="{00000000-0005-0000-0000-0000D48F0000}"/>
    <cellStyle name="Normal 8 3 2 2 6 2" xfId="36807" xr:uid="{00000000-0005-0000-0000-0000D58F0000}"/>
    <cellStyle name="Normal 8 3 2 2 6 2 2" xfId="36808" xr:uid="{00000000-0005-0000-0000-0000D68F0000}"/>
    <cellStyle name="Normal 8 3 2 2 6 2 3" xfId="36809" xr:uid="{00000000-0005-0000-0000-0000D78F0000}"/>
    <cellStyle name="Normal 8 3 2 2 6 3" xfId="36810" xr:uid="{00000000-0005-0000-0000-0000D88F0000}"/>
    <cellStyle name="Normal 8 3 2 2 6 4" xfId="36811" xr:uid="{00000000-0005-0000-0000-0000D98F0000}"/>
    <cellStyle name="Normal 8 3 2 2 7" xfId="36812" xr:uid="{00000000-0005-0000-0000-0000DA8F0000}"/>
    <cellStyle name="Normal 8 3 2 2 7 2" xfId="36813" xr:uid="{00000000-0005-0000-0000-0000DB8F0000}"/>
    <cellStyle name="Normal 8 3 2 2 7 3" xfId="36814" xr:uid="{00000000-0005-0000-0000-0000DC8F0000}"/>
    <cellStyle name="Normal 8 3 2 2 8" xfId="36815" xr:uid="{00000000-0005-0000-0000-0000DD8F0000}"/>
    <cellStyle name="Normal 8 3 2 2 8 2" xfId="36816" xr:uid="{00000000-0005-0000-0000-0000DE8F0000}"/>
    <cellStyle name="Normal 8 3 2 2 8 3" xfId="36817" xr:uid="{00000000-0005-0000-0000-0000DF8F0000}"/>
    <cellStyle name="Normal 8 3 2 2 9" xfId="36818" xr:uid="{00000000-0005-0000-0000-0000E08F0000}"/>
    <cellStyle name="Normal 8 3 2 3" xfId="36819" xr:uid="{00000000-0005-0000-0000-0000E18F0000}"/>
    <cellStyle name="Normal 8 3 2 3 10" xfId="36820" xr:uid="{00000000-0005-0000-0000-0000E28F0000}"/>
    <cellStyle name="Normal 8 3 2 3 11" xfId="36821" xr:uid="{00000000-0005-0000-0000-0000E38F0000}"/>
    <cellStyle name="Normal 8 3 2 3 2" xfId="36822" xr:uid="{00000000-0005-0000-0000-0000E48F0000}"/>
    <cellStyle name="Normal 8 3 2 3 2 10" xfId="36823" xr:uid="{00000000-0005-0000-0000-0000E58F0000}"/>
    <cellStyle name="Normal 8 3 2 3 2 2" xfId="36824" xr:uid="{00000000-0005-0000-0000-0000E68F0000}"/>
    <cellStyle name="Normal 8 3 2 3 2 2 2" xfId="36825" xr:uid="{00000000-0005-0000-0000-0000E78F0000}"/>
    <cellStyle name="Normal 8 3 2 3 2 2 2 2" xfId="36826" xr:uid="{00000000-0005-0000-0000-0000E88F0000}"/>
    <cellStyle name="Normal 8 3 2 3 2 2 2 3" xfId="36827" xr:uid="{00000000-0005-0000-0000-0000E98F0000}"/>
    <cellStyle name="Normal 8 3 2 3 2 2 3" xfId="36828" xr:uid="{00000000-0005-0000-0000-0000EA8F0000}"/>
    <cellStyle name="Normal 8 3 2 3 2 2 4" xfId="36829" xr:uid="{00000000-0005-0000-0000-0000EB8F0000}"/>
    <cellStyle name="Normal 8 3 2 3 2 3" xfId="36830" xr:uid="{00000000-0005-0000-0000-0000EC8F0000}"/>
    <cellStyle name="Normal 8 3 2 3 2 3 2" xfId="36831" xr:uid="{00000000-0005-0000-0000-0000ED8F0000}"/>
    <cellStyle name="Normal 8 3 2 3 2 3 2 2" xfId="36832" xr:uid="{00000000-0005-0000-0000-0000EE8F0000}"/>
    <cellStyle name="Normal 8 3 2 3 2 3 2 3" xfId="36833" xr:uid="{00000000-0005-0000-0000-0000EF8F0000}"/>
    <cellStyle name="Normal 8 3 2 3 2 3 3" xfId="36834" xr:uid="{00000000-0005-0000-0000-0000F08F0000}"/>
    <cellStyle name="Normal 8 3 2 3 2 3 4" xfId="36835" xr:uid="{00000000-0005-0000-0000-0000F18F0000}"/>
    <cellStyle name="Normal 8 3 2 3 2 4" xfId="36836" xr:uid="{00000000-0005-0000-0000-0000F28F0000}"/>
    <cellStyle name="Normal 8 3 2 3 2 4 2" xfId="36837" xr:uid="{00000000-0005-0000-0000-0000F38F0000}"/>
    <cellStyle name="Normal 8 3 2 3 2 4 2 2" xfId="36838" xr:uid="{00000000-0005-0000-0000-0000F48F0000}"/>
    <cellStyle name="Normal 8 3 2 3 2 4 2 3" xfId="36839" xr:uid="{00000000-0005-0000-0000-0000F58F0000}"/>
    <cellStyle name="Normal 8 3 2 3 2 4 3" xfId="36840" xr:uid="{00000000-0005-0000-0000-0000F68F0000}"/>
    <cellStyle name="Normal 8 3 2 3 2 4 4" xfId="36841" xr:uid="{00000000-0005-0000-0000-0000F78F0000}"/>
    <cellStyle name="Normal 8 3 2 3 2 5" xfId="36842" xr:uid="{00000000-0005-0000-0000-0000F88F0000}"/>
    <cellStyle name="Normal 8 3 2 3 2 5 2" xfId="36843" xr:uid="{00000000-0005-0000-0000-0000F98F0000}"/>
    <cellStyle name="Normal 8 3 2 3 2 5 2 2" xfId="36844" xr:uid="{00000000-0005-0000-0000-0000FA8F0000}"/>
    <cellStyle name="Normal 8 3 2 3 2 5 2 3" xfId="36845" xr:uid="{00000000-0005-0000-0000-0000FB8F0000}"/>
    <cellStyle name="Normal 8 3 2 3 2 5 3" xfId="36846" xr:uid="{00000000-0005-0000-0000-0000FC8F0000}"/>
    <cellStyle name="Normal 8 3 2 3 2 5 4" xfId="36847" xr:uid="{00000000-0005-0000-0000-0000FD8F0000}"/>
    <cellStyle name="Normal 8 3 2 3 2 6" xfId="36848" xr:uid="{00000000-0005-0000-0000-0000FE8F0000}"/>
    <cellStyle name="Normal 8 3 2 3 2 6 2" xfId="36849" xr:uid="{00000000-0005-0000-0000-0000FF8F0000}"/>
    <cellStyle name="Normal 8 3 2 3 2 6 3" xfId="36850" xr:uid="{00000000-0005-0000-0000-000000900000}"/>
    <cellStyle name="Normal 8 3 2 3 2 7" xfId="36851" xr:uid="{00000000-0005-0000-0000-000001900000}"/>
    <cellStyle name="Normal 8 3 2 3 2 7 2" xfId="36852" xr:uid="{00000000-0005-0000-0000-000002900000}"/>
    <cellStyle name="Normal 8 3 2 3 2 7 3" xfId="36853" xr:uid="{00000000-0005-0000-0000-000003900000}"/>
    <cellStyle name="Normal 8 3 2 3 2 8" xfId="36854" xr:uid="{00000000-0005-0000-0000-000004900000}"/>
    <cellStyle name="Normal 8 3 2 3 2 9" xfId="36855" xr:uid="{00000000-0005-0000-0000-000005900000}"/>
    <cellStyle name="Normal 8 3 2 3 3" xfId="36856" xr:uid="{00000000-0005-0000-0000-000006900000}"/>
    <cellStyle name="Normal 8 3 2 3 3 2" xfId="36857" xr:uid="{00000000-0005-0000-0000-000007900000}"/>
    <cellStyle name="Normal 8 3 2 3 3 2 2" xfId="36858" xr:uid="{00000000-0005-0000-0000-000008900000}"/>
    <cellStyle name="Normal 8 3 2 3 3 2 2 2" xfId="36859" xr:uid="{00000000-0005-0000-0000-000009900000}"/>
    <cellStyle name="Normal 8 3 2 3 3 2 2 3" xfId="36860" xr:uid="{00000000-0005-0000-0000-00000A900000}"/>
    <cellStyle name="Normal 8 3 2 3 3 2 3" xfId="36861" xr:uid="{00000000-0005-0000-0000-00000B900000}"/>
    <cellStyle name="Normal 8 3 2 3 3 2 4" xfId="36862" xr:uid="{00000000-0005-0000-0000-00000C900000}"/>
    <cellStyle name="Normal 8 3 2 3 3 3" xfId="36863" xr:uid="{00000000-0005-0000-0000-00000D900000}"/>
    <cellStyle name="Normal 8 3 2 3 3 3 2" xfId="36864" xr:uid="{00000000-0005-0000-0000-00000E900000}"/>
    <cellStyle name="Normal 8 3 2 3 3 3 2 2" xfId="36865" xr:uid="{00000000-0005-0000-0000-00000F900000}"/>
    <cellStyle name="Normal 8 3 2 3 3 3 2 3" xfId="36866" xr:uid="{00000000-0005-0000-0000-000010900000}"/>
    <cellStyle name="Normal 8 3 2 3 3 3 3" xfId="36867" xr:uid="{00000000-0005-0000-0000-000011900000}"/>
    <cellStyle name="Normal 8 3 2 3 3 3 4" xfId="36868" xr:uid="{00000000-0005-0000-0000-000012900000}"/>
    <cellStyle name="Normal 8 3 2 3 3 4" xfId="36869" xr:uid="{00000000-0005-0000-0000-000013900000}"/>
    <cellStyle name="Normal 8 3 2 3 3 4 2" xfId="36870" xr:uid="{00000000-0005-0000-0000-000014900000}"/>
    <cellStyle name="Normal 8 3 2 3 3 4 2 2" xfId="36871" xr:uid="{00000000-0005-0000-0000-000015900000}"/>
    <cellStyle name="Normal 8 3 2 3 3 4 2 3" xfId="36872" xr:uid="{00000000-0005-0000-0000-000016900000}"/>
    <cellStyle name="Normal 8 3 2 3 3 4 3" xfId="36873" xr:uid="{00000000-0005-0000-0000-000017900000}"/>
    <cellStyle name="Normal 8 3 2 3 3 4 4" xfId="36874" xr:uid="{00000000-0005-0000-0000-000018900000}"/>
    <cellStyle name="Normal 8 3 2 3 3 5" xfId="36875" xr:uid="{00000000-0005-0000-0000-000019900000}"/>
    <cellStyle name="Normal 8 3 2 3 3 5 2" xfId="36876" xr:uid="{00000000-0005-0000-0000-00001A900000}"/>
    <cellStyle name="Normal 8 3 2 3 3 5 3" xfId="36877" xr:uid="{00000000-0005-0000-0000-00001B900000}"/>
    <cellStyle name="Normal 8 3 2 3 3 6" xfId="36878" xr:uid="{00000000-0005-0000-0000-00001C900000}"/>
    <cellStyle name="Normal 8 3 2 3 3 6 2" xfId="36879" xr:uid="{00000000-0005-0000-0000-00001D900000}"/>
    <cellStyle name="Normal 8 3 2 3 3 6 3" xfId="36880" xr:uid="{00000000-0005-0000-0000-00001E900000}"/>
    <cellStyle name="Normal 8 3 2 3 3 7" xfId="36881" xr:uid="{00000000-0005-0000-0000-00001F900000}"/>
    <cellStyle name="Normal 8 3 2 3 3 8" xfId="36882" xr:uid="{00000000-0005-0000-0000-000020900000}"/>
    <cellStyle name="Normal 8 3 2 3 3 9" xfId="36883" xr:uid="{00000000-0005-0000-0000-000021900000}"/>
    <cellStyle name="Normal 8 3 2 3 4" xfId="36884" xr:uid="{00000000-0005-0000-0000-000022900000}"/>
    <cellStyle name="Normal 8 3 2 3 4 2" xfId="36885" xr:uid="{00000000-0005-0000-0000-000023900000}"/>
    <cellStyle name="Normal 8 3 2 3 4 2 2" xfId="36886" xr:uid="{00000000-0005-0000-0000-000024900000}"/>
    <cellStyle name="Normal 8 3 2 3 4 2 3" xfId="36887" xr:uid="{00000000-0005-0000-0000-000025900000}"/>
    <cellStyle name="Normal 8 3 2 3 4 3" xfId="36888" xr:uid="{00000000-0005-0000-0000-000026900000}"/>
    <cellStyle name="Normal 8 3 2 3 4 4" xfId="36889" xr:uid="{00000000-0005-0000-0000-000027900000}"/>
    <cellStyle name="Normal 8 3 2 3 5" xfId="36890" xr:uid="{00000000-0005-0000-0000-000028900000}"/>
    <cellStyle name="Normal 8 3 2 3 5 2" xfId="36891" xr:uid="{00000000-0005-0000-0000-000029900000}"/>
    <cellStyle name="Normal 8 3 2 3 5 2 2" xfId="36892" xr:uid="{00000000-0005-0000-0000-00002A900000}"/>
    <cellStyle name="Normal 8 3 2 3 5 2 3" xfId="36893" xr:uid="{00000000-0005-0000-0000-00002B900000}"/>
    <cellStyle name="Normal 8 3 2 3 5 3" xfId="36894" xr:uid="{00000000-0005-0000-0000-00002C900000}"/>
    <cellStyle name="Normal 8 3 2 3 5 4" xfId="36895" xr:uid="{00000000-0005-0000-0000-00002D900000}"/>
    <cellStyle name="Normal 8 3 2 3 6" xfId="36896" xr:uid="{00000000-0005-0000-0000-00002E900000}"/>
    <cellStyle name="Normal 8 3 2 3 6 2" xfId="36897" xr:uid="{00000000-0005-0000-0000-00002F900000}"/>
    <cellStyle name="Normal 8 3 2 3 6 2 2" xfId="36898" xr:uid="{00000000-0005-0000-0000-000030900000}"/>
    <cellStyle name="Normal 8 3 2 3 6 2 3" xfId="36899" xr:uid="{00000000-0005-0000-0000-000031900000}"/>
    <cellStyle name="Normal 8 3 2 3 6 3" xfId="36900" xr:uid="{00000000-0005-0000-0000-000032900000}"/>
    <cellStyle name="Normal 8 3 2 3 6 4" xfId="36901" xr:uid="{00000000-0005-0000-0000-000033900000}"/>
    <cellStyle name="Normal 8 3 2 3 7" xfId="36902" xr:uid="{00000000-0005-0000-0000-000034900000}"/>
    <cellStyle name="Normal 8 3 2 3 7 2" xfId="36903" xr:uid="{00000000-0005-0000-0000-000035900000}"/>
    <cellStyle name="Normal 8 3 2 3 7 3" xfId="36904" xr:uid="{00000000-0005-0000-0000-000036900000}"/>
    <cellStyle name="Normal 8 3 2 3 8" xfId="36905" xr:uid="{00000000-0005-0000-0000-000037900000}"/>
    <cellStyle name="Normal 8 3 2 3 8 2" xfId="36906" xr:uid="{00000000-0005-0000-0000-000038900000}"/>
    <cellStyle name="Normal 8 3 2 3 8 3" xfId="36907" xr:uid="{00000000-0005-0000-0000-000039900000}"/>
    <cellStyle name="Normal 8 3 2 3 9" xfId="36908" xr:uid="{00000000-0005-0000-0000-00003A900000}"/>
    <cellStyle name="Normal 8 3 2 4" xfId="36909" xr:uid="{00000000-0005-0000-0000-00003B900000}"/>
    <cellStyle name="Normal 8 3 2 4 10" xfId="36910" xr:uid="{00000000-0005-0000-0000-00003C900000}"/>
    <cellStyle name="Normal 8 3 2 4 2" xfId="36911" xr:uid="{00000000-0005-0000-0000-00003D900000}"/>
    <cellStyle name="Normal 8 3 2 4 2 2" xfId="36912" xr:uid="{00000000-0005-0000-0000-00003E900000}"/>
    <cellStyle name="Normal 8 3 2 4 2 2 2" xfId="36913" xr:uid="{00000000-0005-0000-0000-00003F900000}"/>
    <cellStyle name="Normal 8 3 2 4 2 2 3" xfId="36914" xr:uid="{00000000-0005-0000-0000-000040900000}"/>
    <cellStyle name="Normal 8 3 2 4 2 3" xfId="36915" xr:uid="{00000000-0005-0000-0000-000041900000}"/>
    <cellStyle name="Normal 8 3 2 4 2 4" xfId="36916" xr:uid="{00000000-0005-0000-0000-000042900000}"/>
    <cellStyle name="Normal 8 3 2 4 3" xfId="36917" xr:uid="{00000000-0005-0000-0000-000043900000}"/>
    <cellStyle name="Normal 8 3 2 4 3 2" xfId="36918" xr:uid="{00000000-0005-0000-0000-000044900000}"/>
    <cellStyle name="Normal 8 3 2 4 3 2 2" xfId="36919" xr:uid="{00000000-0005-0000-0000-000045900000}"/>
    <cellStyle name="Normal 8 3 2 4 3 2 3" xfId="36920" xr:uid="{00000000-0005-0000-0000-000046900000}"/>
    <cellStyle name="Normal 8 3 2 4 3 3" xfId="36921" xr:uid="{00000000-0005-0000-0000-000047900000}"/>
    <cellStyle name="Normal 8 3 2 4 3 4" xfId="36922" xr:uid="{00000000-0005-0000-0000-000048900000}"/>
    <cellStyle name="Normal 8 3 2 4 4" xfId="36923" xr:uid="{00000000-0005-0000-0000-000049900000}"/>
    <cellStyle name="Normal 8 3 2 4 4 2" xfId="36924" xr:uid="{00000000-0005-0000-0000-00004A900000}"/>
    <cellStyle name="Normal 8 3 2 4 4 2 2" xfId="36925" xr:uid="{00000000-0005-0000-0000-00004B900000}"/>
    <cellStyle name="Normal 8 3 2 4 4 2 3" xfId="36926" xr:uid="{00000000-0005-0000-0000-00004C900000}"/>
    <cellStyle name="Normal 8 3 2 4 4 3" xfId="36927" xr:uid="{00000000-0005-0000-0000-00004D900000}"/>
    <cellStyle name="Normal 8 3 2 4 4 4" xfId="36928" xr:uid="{00000000-0005-0000-0000-00004E900000}"/>
    <cellStyle name="Normal 8 3 2 4 5" xfId="36929" xr:uid="{00000000-0005-0000-0000-00004F900000}"/>
    <cellStyle name="Normal 8 3 2 4 5 2" xfId="36930" xr:uid="{00000000-0005-0000-0000-000050900000}"/>
    <cellStyle name="Normal 8 3 2 4 5 2 2" xfId="36931" xr:uid="{00000000-0005-0000-0000-000051900000}"/>
    <cellStyle name="Normal 8 3 2 4 5 2 3" xfId="36932" xr:uid="{00000000-0005-0000-0000-000052900000}"/>
    <cellStyle name="Normal 8 3 2 4 5 3" xfId="36933" xr:uid="{00000000-0005-0000-0000-000053900000}"/>
    <cellStyle name="Normal 8 3 2 4 5 4" xfId="36934" xr:uid="{00000000-0005-0000-0000-000054900000}"/>
    <cellStyle name="Normal 8 3 2 4 6" xfId="36935" xr:uid="{00000000-0005-0000-0000-000055900000}"/>
    <cellStyle name="Normal 8 3 2 4 6 2" xfId="36936" xr:uid="{00000000-0005-0000-0000-000056900000}"/>
    <cellStyle name="Normal 8 3 2 4 6 3" xfId="36937" xr:uid="{00000000-0005-0000-0000-000057900000}"/>
    <cellStyle name="Normal 8 3 2 4 7" xfId="36938" xr:uid="{00000000-0005-0000-0000-000058900000}"/>
    <cellStyle name="Normal 8 3 2 4 7 2" xfId="36939" xr:uid="{00000000-0005-0000-0000-000059900000}"/>
    <cellStyle name="Normal 8 3 2 4 7 3" xfId="36940" xr:uid="{00000000-0005-0000-0000-00005A900000}"/>
    <cellStyle name="Normal 8 3 2 4 8" xfId="36941" xr:uid="{00000000-0005-0000-0000-00005B900000}"/>
    <cellStyle name="Normal 8 3 2 4 9" xfId="36942" xr:uid="{00000000-0005-0000-0000-00005C900000}"/>
    <cellStyle name="Normal 8 3 2 5" xfId="36943" xr:uid="{00000000-0005-0000-0000-00005D900000}"/>
    <cellStyle name="Normal 8 3 2 5 2" xfId="36944" xr:uid="{00000000-0005-0000-0000-00005E900000}"/>
    <cellStyle name="Normal 8 3 2 5 2 2" xfId="36945" xr:uid="{00000000-0005-0000-0000-00005F900000}"/>
    <cellStyle name="Normal 8 3 2 5 2 2 2" xfId="36946" xr:uid="{00000000-0005-0000-0000-000060900000}"/>
    <cellStyle name="Normal 8 3 2 5 2 2 3" xfId="36947" xr:uid="{00000000-0005-0000-0000-000061900000}"/>
    <cellStyle name="Normal 8 3 2 5 2 3" xfId="36948" xr:uid="{00000000-0005-0000-0000-000062900000}"/>
    <cellStyle name="Normal 8 3 2 5 2 4" xfId="36949" xr:uid="{00000000-0005-0000-0000-000063900000}"/>
    <cellStyle name="Normal 8 3 2 5 3" xfId="36950" xr:uid="{00000000-0005-0000-0000-000064900000}"/>
    <cellStyle name="Normal 8 3 2 5 3 2" xfId="36951" xr:uid="{00000000-0005-0000-0000-000065900000}"/>
    <cellStyle name="Normal 8 3 2 5 3 2 2" xfId="36952" xr:uid="{00000000-0005-0000-0000-000066900000}"/>
    <cellStyle name="Normal 8 3 2 5 3 2 3" xfId="36953" xr:uid="{00000000-0005-0000-0000-000067900000}"/>
    <cellStyle name="Normal 8 3 2 5 3 3" xfId="36954" xr:uid="{00000000-0005-0000-0000-000068900000}"/>
    <cellStyle name="Normal 8 3 2 5 3 4" xfId="36955" xr:uid="{00000000-0005-0000-0000-000069900000}"/>
    <cellStyle name="Normal 8 3 2 5 4" xfId="36956" xr:uid="{00000000-0005-0000-0000-00006A900000}"/>
    <cellStyle name="Normal 8 3 2 5 4 2" xfId="36957" xr:uid="{00000000-0005-0000-0000-00006B900000}"/>
    <cellStyle name="Normal 8 3 2 5 4 2 2" xfId="36958" xr:uid="{00000000-0005-0000-0000-00006C900000}"/>
    <cellStyle name="Normal 8 3 2 5 4 2 3" xfId="36959" xr:uid="{00000000-0005-0000-0000-00006D900000}"/>
    <cellStyle name="Normal 8 3 2 5 4 3" xfId="36960" xr:uid="{00000000-0005-0000-0000-00006E900000}"/>
    <cellStyle name="Normal 8 3 2 5 4 4" xfId="36961" xr:uid="{00000000-0005-0000-0000-00006F900000}"/>
    <cellStyle name="Normal 8 3 2 5 5" xfId="36962" xr:uid="{00000000-0005-0000-0000-000070900000}"/>
    <cellStyle name="Normal 8 3 2 5 5 2" xfId="36963" xr:uid="{00000000-0005-0000-0000-000071900000}"/>
    <cellStyle name="Normal 8 3 2 5 5 3" xfId="36964" xr:uid="{00000000-0005-0000-0000-000072900000}"/>
    <cellStyle name="Normal 8 3 2 5 6" xfId="36965" xr:uid="{00000000-0005-0000-0000-000073900000}"/>
    <cellStyle name="Normal 8 3 2 5 6 2" xfId="36966" xr:uid="{00000000-0005-0000-0000-000074900000}"/>
    <cellStyle name="Normal 8 3 2 5 6 3" xfId="36967" xr:uid="{00000000-0005-0000-0000-000075900000}"/>
    <cellStyle name="Normal 8 3 2 5 7" xfId="36968" xr:uid="{00000000-0005-0000-0000-000076900000}"/>
    <cellStyle name="Normal 8 3 2 5 8" xfId="36969" xr:uid="{00000000-0005-0000-0000-000077900000}"/>
    <cellStyle name="Normal 8 3 2 5 9" xfId="36970" xr:uid="{00000000-0005-0000-0000-000078900000}"/>
    <cellStyle name="Normal 8 3 2 6" xfId="36971" xr:uid="{00000000-0005-0000-0000-000079900000}"/>
    <cellStyle name="Normal 8 3 2 6 2" xfId="36972" xr:uid="{00000000-0005-0000-0000-00007A900000}"/>
    <cellStyle name="Normal 8 3 2 6 2 2" xfId="36973" xr:uid="{00000000-0005-0000-0000-00007B900000}"/>
    <cellStyle name="Normal 8 3 2 6 2 3" xfId="36974" xr:uid="{00000000-0005-0000-0000-00007C900000}"/>
    <cellStyle name="Normal 8 3 2 6 3" xfId="36975" xr:uid="{00000000-0005-0000-0000-00007D900000}"/>
    <cellStyle name="Normal 8 3 2 6 4" xfId="36976" xr:uid="{00000000-0005-0000-0000-00007E900000}"/>
    <cellStyle name="Normal 8 3 2 7" xfId="36977" xr:uid="{00000000-0005-0000-0000-00007F900000}"/>
    <cellStyle name="Normal 8 3 2 7 2" xfId="36978" xr:uid="{00000000-0005-0000-0000-000080900000}"/>
    <cellStyle name="Normal 8 3 2 7 2 2" xfId="36979" xr:uid="{00000000-0005-0000-0000-000081900000}"/>
    <cellStyle name="Normal 8 3 2 7 2 3" xfId="36980" xr:uid="{00000000-0005-0000-0000-000082900000}"/>
    <cellStyle name="Normal 8 3 2 7 3" xfId="36981" xr:uid="{00000000-0005-0000-0000-000083900000}"/>
    <cellStyle name="Normal 8 3 2 7 4" xfId="36982" xr:uid="{00000000-0005-0000-0000-000084900000}"/>
    <cellStyle name="Normal 8 3 2 8" xfId="36983" xr:uid="{00000000-0005-0000-0000-000085900000}"/>
    <cellStyle name="Normal 8 3 2 8 2" xfId="36984" xr:uid="{00000000-0005-0000-0000-000086900000}"/>
    <cellStyle name="Normal 8 3 2 8 2 2" xfId="36985" xr:uid="{00000000-0005-0000-0000-000087900000}"/>
    <cellStyle name="Normal 8 3 2 8 2 3" xfId="36986" xr:uid="{00000000-0005-0000-0000-000088900000}"/>
    <cellStyle name="Normal 8 3 2 8 3" xfId="36987" xr:uid="{00000000-0005-0000-0000-000089900000}"/>
    <cellStyle name="Normal 8 3 2 8 4" xfId="36988" xr:uid="{00000000-0005-0000-0000-00008A900000}"/>
    <cellStyle name="Normal 8 3 2 9" xfId="36989" xr:uid="{00000000-0005-0000-0000-00008B900000}"/>
    <cellStyle name="Normal 8 3 2 9 2" xfId="36990" xr:uid="{00000000-0005-0000-0000-00008C900000}"/>
    <cellStyle name="Normal 8 3 2 9 3" xfId="36991" xr:uid="{00000000-0005-0000-0000-00008D900000}"/>
    <cellStyle name="Normal 8 3 3" xfId="36992" xr:uid="{00000000-0005-0000-0000-00008E900000}"/>
    <cellStyle name="Normal 8 3 3 10" xfId="36993" xr:uid="{00000000-0005-0000-0000-00008F900000}"/>
    <cellStyle name="Normal 8 3 3 11" xfId="36994" xr:uid="{00000000-0005-0000-0000-000090900000}"/>
    <cellStyle name="Normal 8 3 3 2" xfId="36995" xr:uid="{00000000-0005-0000-0000-000091900000}"/>
    <cellStyle name="Normal 8 3 3 2 10" xfId="36996" xr:uid="{00000000-0005-0000-0000-000092900000}"/>
    <cellStyle name="Normal 8 3 3 2 2" xfId="36997" xr:uid="{00000000-0005-0000-0000-000093900000}"/>
    <cellStyle name="Normal 8 3 3 2 2 2" xfId="36998" xr:uid="{00000000-0005-0000-0000-000094900000}"/>
    <cellStyle name="Normal 8 3 3 2 2 2 2" xfId="36999" xr:uid="{00000000-0005-0000-0000-000095900000}"/>
    <cellStyle name="Normal 8 3 3 2 2 2 3" xfId="37000" xr:uid="{00000000-0005-0000-0000-000096900000}"/>
    <cellStyle name="Normal 8 3 3 2 2 3" xfId="37001" xr:uid="{00000000-0005-0000-0000-000097900000}"/>
    <cellStyle name="Normal 8 3 3 2 2 4" xfId="37002" xr:uid="{00000000-0005-0000-0000-000098900000}"/>
    <cellStyle name="Normal 8 3 3 2 3" xfId="37003" xr:uid="{00000000-0005-0000-0000-000099900000}"/>
    <cellStyle name="Normal 8 3 3 2 3 2" xfId="37004" xr:uid="{00000000-0005-0000-0000-00009A900000}"/>
    <cellStyle name="Normal 8 3 3 2 3 2 2" xfId="37005" xr:uid="{00000000-0005-0000-0000-00009B900000}"/>
    <cellStyle name="Normal 8 3 3 2 3 2 3" xfId="37006" xr:uid="{00000000-0005-0000-0000-00009C900000}"/>
    <cellStyle name="Normal 8 3 3 2 3 3" xfId="37007" xr:uid="{00000000-0005-0000-0000-00009D900000}"/>
    <cellStyle name="Normal 8 3 3 2 3 4" xfId="37008" xr:uid="{00000000-0005-0000-0000-00009E900000}"/>
    <cellStyle name="Normal 8 3 3 2 4" xfId="37009" xr:uid="{00000000-0005-0000-0000-00009F900000}"/>
    <cellStyle name="Normal 8 3 3 2 4 2" xfId="37010" xr:uid="{00000000-0005-0000-0000-0000A0900000}"/>
    <cellStyle name="Normal 8 3 3 2 4 2 2" xfId="37011" xr:uid="{00000000-0005-0000-0000-0000A1900000}"/>
    <cellStyle name="Normal 8 3 3 2 4 2 3" xfId="37012" xr:uid="{00000000-0005-0000-0000-0000A2900000}"/>
    <cellStyle name="Normal 8 3 3 2 4 3" xfId="37013" xr:uid="{00000000-0005-0000-0000-0000A3900000}"/>
    <cellStyle name="Normal 8 3 3 2 4 4" xfId="37014" xr:uid="{00000000-0005-0000-0000-0000A4900000}"/>
    <cellStyle name="Normal 8 3 3 2 5" xfId="37015" xr:uid="{00000000-0005-0000-0000-0000A5900000}"/>
    <cellStyle name="Normal 8 3 3 2 5 2" xfId="37016" xr:uid="{00000000-0005-0000-0000-0000A6900000}"/>
    <cellStyle name="Normal 8 3 3 2 5 2 2" xfId="37017" xr:uid="{00000000-0005-0000-0000-0000A7900000}"/>
    <cellStyle name="Normal 8 3 3 2 5 2 3" xfId="37018" xr:uid="{00000000-0005-0000-0000-0000A8900000}"/>
    <cellStyle name="Normal 8 3 3 2 5 3" xfId="37019" xr:uid="{00000000-0005-0000-0000-0000A9900000}"/>
    <cellStyle name="Normal 8 3 3 2 5 4" xfId="37020" xr:uid="{00000000-0005-0000-0000-0000AA900000}"/>
    <cellStyle name="Normal 8 3 3 2 6" xfId="37021" xr:uid="{00000000-0005-0000-0000-0000AB900000}"/>
    <cellStyle name="Normal 8 3 3 2 6 2" xfId="37022" xr:uid="{00000000-0005-0000-0000-0000AC900000}"/>
    <cellStyle name="Normal 8 3 3 2 6 3" xfId="37023" xr:uid="{00000000-0005-0000-0000-0000AD900000}"/>
    <cellStyle name="Normal 8 3 3 2 7" xfId="37024" xr:uid="{00000000-0005-0000-0000-0000AE900000}"/>
    <cellStyle name="Normal 8 3 3 2 7 2" xfId="37025" xr:uid="{00000000-0005-0000-0000-0000AF900000}"/>
    <cellStyle name="Normal 8 3 3 2 7 3" xfId="37026" xr:uid="{00000000-0005-0000-0000-0000B0900000}"/>
    <cellStyle name="Normal 8 3 3 2 8" xfId="37027" xr:uid="{00000000-0005-0000-0000-0000B1900000}"/>
    <cellStyle name="Normal 8 3 3 2 9" xfId="37028" xr:uid="{00000000-0005-0000-0000-0000B2900000}"/>
    <cellStyle name="Normal 8 3 3 3" xfId="37029" xr:uid="{00000000-0005-0000-0000-0000B3900000}"/>
    <cellStyle name="Normal 8 3 3 3 2" xfId="37030" xr:uid="{00000000-0005-0000-0000-0000B4900000}"/>
    <cellStyle name="Normal 8 3 3 3 2 2" xfId="37031" xr:uid="{00000000-0005-0000-0000-0000B5900000}"/>
    <cellStyle name="Normal 8 3 3 3 2 2 2" xfId="37032" xr:uid="{00000000-0005-0000-0000-0000B6900000}"/>
    <cellStyle name="Normal 8 3 3 3 2 2 3" xfId="37033" xr:uid="{00000000-0005-0000-0000-0000B7900000}"/>
    <cellStyle name="Normal 8 3 3 3 2 3" xfId="37034" xr:uid="{00000000-0005-0000-0000-0000B8900000}"/>
    <cellStyle name="Normal 8 3 3 3 2 4" xfId="37035" xr:uid="{00000000-0005-0000-0000-0000B9900000}"/>
    <cellStyle name="Normal 8 3 3 3 3" xfId="37036" xr:uid="{00000000-0005-0000-0000-0000BA900000}"/>
    <cellStyle name="Normal 8 3 3 3 3 2" xfId="37037" xr:uid="{00000000-0005-0000-0000-0000BB900000}"/>
    <cellStyle name="Normal 8 3 3 3 3 2 2" xfId="37038" xr:uid="{00000000-0005-0000-0000-0000BC900000}"/>
    <cellStyle name="Normal 8 3 3 3 3 2 3" xfId="37039" xr:uid="{00000000-0005-0000-0000-0000BD900000}"/>
    <cellStyle name="Normal 8 3 3 3 3 3" xfId="37040" xr:uid="{00000000-0005-0000-0000-0000BE900000}"/>
    <cellStyle name="Normal 8 3 3 3 3 4" xfId="37041" xr:uid="{00000000-0005-0000-0000-0000BF900000}"/>
    <cellStyle name="Normal 8 3 3 3 4" xfId="37042" xr:uid="{00000000-0005-0000-0000-0000C0900000}"/>
    <cellStyle name="Normal 8 3 3 3 4 2" xfId="37043" xr:uid="{00000000-0005-0000-0000-0000C1900000}"/>
    <cellStyle name="Normal 8 3 3 3 4 2 2" xfId="37044" xr:uid="{00000000-0005-0000-0000-0000C2900000}"/>
    <cellStyle name="Normal 8 3 3 3 4 2 3" xfId="37045" xr:uid="{00000000-0005-0000-0000-0000C3900000}"/>
    <cellStyle name="Normal 8 3 3 3 4 3" xfId="37046" xr:uid="{00000000-0005-0000-0000-0000C4900000}"/>
    <cellStyle name="Normal 8 3 3 3 4 4" xfId="37047" xr:uid="{00000000-0005-0000-0000-0000C5900000}"/>
    <cellStyle name="Normal 8 3 3 3 5" xfId="37048" xr:uid="{00000000-0005-0000-0000-0000C6900000}"/>
    <cellStyle name="Normal 8 3 3 3 5 2" xfId="37049" xr:uid="{00000000-0005-0000-0000-0000C7900000}"/>
    <cellStyle name="Normal 8 3 3 3 5 3" xfId="37050" xr:uid="{00000000-0005-0000-0000-0000C8900000}"/>
    <cellStyle name="Normal 8 3 3 3 6" xfId="37051" xr:uid="{00000000-0005-0000-0000-0000C9900000}"/>
    <cellStyle name="Normal 8 3 3 3 6 2" xfId="37052" xr:uid="{00000000-0005-0000-0000-0000CA900000}"/>
    <cellStyle name="Normal 8 3 3 3 6 3" xfId="37053" xr:uid="{00000000-0005-0000-0000-0000CB900000}"/>
    <cellStyle name="Normal 8 3 3 3 7" xfId="37054" xr:uid="{00000000-0005-0000-0000-0000CC900000}"/>
    <cellStyle name="Normal 8 3 3 3 8" xfId="37055" xr:uid="{00000000-0005-0000-0000-0000CD900000}"/>
    <cellStyle name="Normal 8 3 3 3 9" xfId="37056" xr:uid="{00000000-0005-0000-0000-0000CE900000}"/>
    <cellStyle name="Normal 8 3 3 4" xfId="37057" xr:uid="{00000000-0005-0000-0000-0000CF900000}"/>
    <cellStyle name="Normal 8 3 3 4 2" xfId="37058" xr:uid="{00000000-0005-0000-0000-0000D0900000}"/>
    <cellStyle name="Normal 8 3 3 4 2 2" xfId="37059" xr:uid="{00000000-0005-0000-0000-0000D1900000}"/>
    <cellStyle name="Normal 8 3 3 4 2 3" xfId="37060" xr:uid="{00000000-0005-0000-0000-0000D2900000}"/>
    <cellStyle name="Normal 8 3 3 4 3" xfId="37061" xr:uid="{00000000-0005-0000-0000-0000D3900000}"/>
    <cellStyle name="Normal 8 3 3 4 4" xfId="37062" xr:uid="{00000000-0005-0000-0000-0000D4900000}"/>
    <cellStyle name="Normal 8 3 3 5" xfId="37063" xr:uid="{00000000-0005-0000-0000-0000D5900000}"/>
    <cellStyle name="Normal 8 3 3 5 2" xfId="37064" xr:uid="{00000000-0005-0000-0000-0000D6900000}"/>
    <cellStyle name="Normal 8 3 3 5 2 2" xfId="37065" xr:uid="{00000000-0005-0000-0000-0000D7900000}"/>
    <cellStyle name="Normal 8 3 3 5 2 3" xfId="37066" xr:uid="{00000000-0005-0000-0000-0000D8900000}"/>
    <cellStyle name="Normal 8 3 3 5 3" xfId="37067" xr:uid="{00000000-0005-0000-0000-0000D9900000}"/>
    <cellStyle name="Normal 8 3 3 5 4" xfId="37068" xr:uid="{00000000-0005-0000-0000-0000DA900000}"/>
    <cellStyle name="Normal 8 3 3 6" xfId="37069" xr:uid="{00000000-0005-0000-0000-0000DB900000}"/>
    <cellStyle name="Normal 8 3 3 6 2" xfId="37070" xr:uid="{00000000-0005-0000-0000-0000DC900000}"/>
    <cellStyle name="Normal 8 3 3 6 2 2" xfId="37071" xr:uid="{00000000-0005-0000-0000-0000DD900000}"/>
    <cellStyle name="Normal 8 3 3 6 2 3" xfId="37072" xr:uid="{00000000-0005-0000-0000-0000DE900000}"/>
    <cellStyle name="Normal 8 3 3 6 3" xfId="37073" xr:uid="{00000000-0005-0000-0000-0000DF900000}"/>
    <cellStyle name="Normal 8 3 3 6 4" xfId="37074" xr:uid="{00000000-0005-0000-0000-0000E0900000}"/>
    <cellStyle name="Normal 8 3 3 7" xfId="37075" xr:uid="{00000000-0005-0000-0000-0000E1900000}"/>
    <cellStyle name="Normal 8 3 3 7 2" xfId="37076" xr:uid="{00000000-0005-0000-0000-0000E2900000}"/>
    <cellStyle name="Normal 8 3 3 7 3" xfId="37077" xr:uid="{00000000-0005-0000-0000-0000E3900000}"/>
    <cellStyle name="Normal 8 3 3 8" xfId="37078" xr:uid="{00000000-0005-0000-0000-0000E4900000}"/>
    <cellStyle name="Normal 8 3 3 8 2" xfId="37079" xr:uid="{00000000-0005-0000-0000-0000E5900000}"/>
    <cellStyle name="Normal 8 3 3 8 3" xfId="37080" xr:uid="{00000000-0005-0000-0000-0000E6900000}"/>
    <cellStyle name="Normal 8 3 3 9" xfId="37081" xr:uid="{00000000-0005-0000-0000-0000E7900000}"/>
    <cellStyle name="Normal 8 3 4" xfId="37082" xr:uid="{00000000-0005-0000-0000-0000E8900000}"/>
    <cellStyle name="Normal 8 3 4 10" xfId="37083" xr:uid="{00000000-0005-0000-0000-0000E9900000}"/>
    <cellStyle name="Normal 8 3 4 11" xfId="37084" xr:uid="{00000000-0005-0000-0000-0000EA900000}"/>
    <cellStyle name="Normal 8 3 4 2" xfId="37085" xr:uid="{00000000-0005-0000-0000-0000EB900000}"/>
    <cellStyle name="Normal 8 3 4 2 10" xfId="37086" xr:uid="{00000000-0005-0000-0000-0000EC900000}"/>
    <cellStyle name="Normal 8 3 4 2 2" xfId="37087" xr:uid="{00000000-0005-0000-0000-0000ED900000}"/>
    <cellStyle name="Normal 8 3 4 2 2 2" xfId="37088" xr:uid="{00000000-0005-0000-0000-0000EE900000}"/>
    <cellStyle name="Normal 8 3 4 2 2 2 2" xfId="37089" xr:uid="{00000000-0005-0000-0000-0000EF900000}"/>
    <cellStyle name="Normal 8 3 4 2 2 2 3" xfId="37090" xr:uid="{00000000-0005-0000-0000-0000F0900000}"/>
    <cellStyle name="Normal 8 3 4 2 2 3" xfId="37091" xr:uid="{00000000-0005-0000-0000-0000F1900000}"/>
    <cellStyle name="Normal 8 3 4 2 2 4" xfId="37092" xr:uid="{00000000-0005-0000-0000-0000F2900000}"/>
    <cellStyle name="Normal 8 3 4 2 3" xfId="37093" xr:uid="{00000000-0005-0000-0000-0000F3900000}"/>
    <cellStyle name="Normal 8 3 4 2 3 2" xfId="37094" xr:uid="{00000000-0005-0000-0000-0000F4900000}"/>
    <cellStyle name="Normal 8 3 4 2 3 2 2" xfId="37095" xr:uid="{00000000-0005-0000-0000-0000F5900000}"/>
    <cellStyle name="Normal 8 3 4 2 3 2 3" xfId="37096" xr:uid="{00000000-0005-0000-0000-0000F6900000}"/>
    <cellStyle name="Normal 8 3 4 2 3 3" xfId="37097" xr:uid="{00000000-0005-0000-0000-0000F7900000}"/>
    <cellStyle name="Normal 8 3 4 2 3 4" xfId="37098" xr:uid="{00000000-0005-0000-0000-0000F8900000}"/>
    <cellStyle name="Normal 8 3 4 2 4" xfId="37099" xr:uid="{00000000-0005-0000-0000-0000F9900000}"/>
    <cellStyle name="Normal 8 3 4 2 4 2" xfId="37100" xr:uid="{00000000-0005-0000-0000-0000FA900000}"/>
    <cellStyle name="Normal 8 3 4 2 4 2 2" xfId="37101" xr:uid="{00000000-0005-0000-0000-0000FB900000}"/>
    <cellStyle name="Normal 8 3 4 2 4 2 3" xfId="37102" xr:uid="{00000000-0005-0000-0000-0000FC900000}"/>
    <cellStyle name="Normal 8 3 4 2 4 3" xfId="37103" xr:uid="{00000000-0005-0000-0000-0000FD900000}"/>
    <cellStyle name="Normal 8 3 4 2 4 4" xfId="37104" xr:uid="{00000000-0005-0000-0000-0000FE900000}"/>
    <cellStyle name="Normal 8 3 4 2 5" xfId="37105" xr:uid="{00000000-0005-0000-0000-0000FF900000}"/>
    <cellStyle name="Normal 8 3 4 2 5 2" xfId="37106" xr:uid="{00000000-0005-0000-0000-000000910000}"/>
    <cellStyle name="Normal 8 3 4 2 5 2 2" xfId="37107" xr:uid="{00000000-0005-0000-0000-000001910000}"/>
    <cellStyle name="Normal 8 3 4 2 5 2 3" xfId="37108" xr:uid="{00000000-0005-0000-0000-000002910000}"/>
    <cellStyle name="Normal 8 3 4 2 5 3" xfId="37109" xr:uid="{00000000-0005-0000-0000-000003910000}"/>
    <cellStyle name="Normal 8 3 4 2 5 4" xfId="37110" xr:uid="{00000000-0005-0000-0000-000004910000}"/>
    <cellStyle name="Normal 8 3 4 2 6" xfId="37111" xr:uid="{00000000-0005-0000-0000-000005910000}"/>
    <cellStyle name="Normal 8 3 4 2 6 2" xfId="37112" xr:uid="{00000000-0005-0000-0000-000006910000}"/>
    <cellStyle name="Normal 8 3 4 2 6 3" xfId="37113" xr:uid="{00000000-0005-0000-0000-000007910000}"/>
    <cellStyle name="Normal 8 3 4 2 7" xfId="37114" xr:uid="{00000000-0005-0000-0000-000008910000}"/>
    <cellStyle name="Normal 8 3 4 2 7 2" xfId="37115" xr:uid="{00000000-0005-0000-0000-000009910000}"/>
    <cellStyle name="Normal 8 3 4 2 7 3" xfId="37116" xr:uid="{00000000-0005-0000-0000-00000A910000}"/>
    <cellStyle name="Normal 8 3 4 2 8" xfId="37117" xr:uid="{00000000-0005-0000-0000-00000B910000}"/>
    <cellStyle name="Normal 8 3 4 2 9" xfId="37118" xr:uid="{00000000-0005-0000-0000-00000C910000}"/>
    <cellStyle name="Normal 8 3 4 3" xfId="37119" xr:uid="{00000000-0005-0000-0000-00000D910000}"/>
    <cellStyle name="Normal 8 3 4 3 2" xfId="37120" xr:uid="{00000000-0005-0000-0000-00000E910000}"/>
    <cellStyle name="Normal 8 3 4 3 2 2" xfId="37121" xr:uid="{00000000-0005-0000-0000-00000F910000}"/>
    <cellStyle name="Normal 8 3 4 3 2 2 2" xfId="37122" xr:uid="{00000000-0005-0000-0000-000010910000}"/>
    <cellStyle name="Normal 8 3 4 3 2 2 3" xfId="37123" xr:uid="{00000000-0005-0000-0000-000011910000}"/>
    <cellStyle name="Normal 8 3 4 3 2 3" xfId="37124" xr:uid="{00000000-0005-0000-0000-000012910000}"/>
    <cellStyle name="Normal 8 3 4 3 2 4" xfId="37125" xr:uid="{00000000-0005-0000-0000-000013910000}"/>
    <cellStyle name="Normal 8 3 4 3 3" xfId="37126" xr:uid="{00000000-0005-0000-0000-000014910000}"/>
    <cellStyle name="Normal 8 3 4 3 3 2" xfId="37127" xr:uid="{00000000-0005-0000-0000-000015910000}"/>
    <cellStyle name="Normal 8 3 4 3 3 2 2" xfId="37128" xr:uid="{00000000-0005-0000-0000-000016910000}"/>
    <cellStyle name="Normal 8 3 4 3 3 2 3" xfId="37129" xr:uid="{00000000-0005-0000-0000-000017910000}"/>
    <cellStyle name="Normal 8 3 4 3 3 3" xfId="37130" xr:uid="{00000000-0005-0000-0000-000018910000}"/>
    <cellStyle name="Normal 8 3 4 3 3 4" xfId="37131" xr:uid="{00000000-0005-0000-0000-000019910000}"/>
    <cellStyle name="Normal 8 3 4 3 4" xfId="37132" xr:uid="{00000000-0005-0000-0000-00001A910000}"/>
    <cellStyle name="Normal 8 3 4 3 4 2" xfId="37133" xr:uid="{00000000-0005-0000-0000-00001B910000}"/>
    <cellStyle name="Normal 8 3 4 3 4 2 2" xfId="37134" xr:uid="{00000000-0005-0000-0000-00001C910000}"/>
    <cellStyle name="Normal 8 3 4 3 4 2 3" xfId="37135" xr:uid="{00000000-0005-0000-0000-00001D910000}"/>
    <cellStyle name="Normal 8 3 4 3 4 3" xfId="37136" xr:uid="{00000000-0005-0000-0000-00001E910000}"/>
    <cellStyle name="Normal 8 3 4 3 4 4" xfId="37137" xr:uid="{00000000-0005-0000-0000-00001F910000}"/>
    <cellStyle name="Normal 8 3 4 3 5" xfId="37138" xr:uid="{00000000-0005-0000-0000-000020910000}"/>
    <cellStyle name="Normal 8 3 4 3 5 2" xfId="37139" xr:uid="{00000000-0005-0000-0000-000021910000}"/>
    <cellStyle name="Normal 8 3 4 3 5 3" xfId="37140" xr:uid="{00000000-0005-0000-0000-000022910000}"/>
    <cellStyle name="Normal 8 3 4 3 6" xfId="37141" xr:uid="{00000000-0005-0000-0000-000023910000}"/>
    <cellStyle name="Normal 8 3 4 3 6 2" xfId="37142" xr:uid="{00000000-0005-0000-0000-000024910000}"/>
    <cellStyle name="Normal 8 3 4 3 6 3" xfId="37143" xr:uid="{00000000-0005-0000-0000-000025910000}"/>
    <cellStyle name="Normal 8 3 4 3 7" xfId="37144" xr:uid="{00000000-0005-0000-0000-000026910000}"/>
    <cellStyle name="Normal 8 3 4 3 8" xfId="37145" xr:uid="{00000000-0005-0000-0000-000027910000}"/>
    <cellStyle name="Normal 8 3 4 3 9" xfId="37146" xr:uid="{00000000-0005-0000-0000-000028910000}"/>
    <cellStyle name="Normal 8 3 4 4" xfId="37147" xr:uid="{00000000-0005-0000-0000-000029910000}"/>
    <cellStyle name="Normal 8 3 4 4 2" xfId="37148" xr:uid="{00000000-0005-0000-0000-00002A910000}"/>
    <cellStyle name="Normal 8 3 4 4 2 2" xfId="37149" xr:uid="{00000000-0005-0000-0000-00002B910000}"/>
    <cellStyle name="Normal 8 3 4 4 2 3" xfId="37150" xr:uid="{00000000-0005-0000-0000-00002C910000}"/>
    <cellStyle name="Normal 8 3 4 4 3" xfId="37151" xr:uid="{00000000-0005-0000-0000-00002D910000}"/>
    <cellStyle name="Normal 8 3 4 4 4" xfId="37152" xr:uid="{00000000-0005-0000-0000-00002E910000}"/>
    <cellStyle name="Normal 8 3 4 5" xfId="37153" xr:uid="{00000000-0005-0000-0000-00002F910000}"/>
    <cellStyle name="Normal 8 3 4 5 2" xfId="37154" xr:uid="{00000000-0005-0000-0000-000030910000}"/>
    <cellStyle name="Normal 8 3 4 5 2 2" xfId="37155" xr:uid="{00000000-0005-0000-0000-000031910000}"/>
    <cellStyle name="Normal 8 3 4 5 2 3" xfId="37156" xr:uid="{00000000-0005-0000-0000-000032910000}"/>
    <cellStyle name="Normal 8 3 4 5 3" xfId="37157" xr:uid="{00000000-0005-0000-0000-000033910000}"/>
    <cellStyle name="Normal 8 3 4 5 4" xfId="37158" xr:uid="{00000000-0005-0000-0000-000034910000}"/>
    <cellStyle name="Normal 8 3 4 6" xfId="37159" xr:uid="{00000000-0005-0000-0000-000035910000}"/>
    <cellStyle name="Normal 8 3 4 6 2" xfId="37160" xr:uid="{00000000-0005-0000-0000-000036910000}"/>
    <cellStyle name="Normal 8 3 4 6 2 2" xfId="37161" xr:uid="{00000000-0005-0000-0000-000037910000}"/>
    <cellStyle name="Normal 8 3 4 6 2 3" xfId="37162" xr:uid="{00000000-0005-0000-0000-000038910000}"/>
    <cellStyle name="Normal 8 3 4 6 3" xfId="37163" xr:uid="{00000000-0005-0000-0000-000039910000}"/>
    <cellStyle name="Normal 8 3 4 6 4" xfId="37164" xr:uid="{00000000-0005-0000-0000-00003A910000}"/>
    <cellStyle name="Normal 8 3 4 7" xfId="37165" xr:uid="{00000000-0005-0000-0000-00003B910000}"/>
    <cellStyle name="Normal 8 3 4 7 2" xfId="37166" xr:uid="{00000000-0005-0000-0000-00003C910000}"/>
    <cellStyle name="Normal 8 3 4 7 3" xfId="37167" xr:uid="{00000000-0005-0000-0000-00003D910000}"/>
    <cellStyle name="Normal 8 3 4 8" xfId="37168" xr:uid="{00000000-0005-0000-0000-00003E910000}"/>
    <cellStyle name="Normal 8 3 4 8 2" xfId="37169" xr:uid="{00000000-0005-0000-0000-00003F910000}"/>
    <cellStyle name="Normal 8 3 4 8 3" xfId="37170" xr:uid="{00000000-0005-0000-0000-000040910000}"/>
    <cellStyle name="Normal 8 3 4 9" xfId="37171" xr:uid="{00000000-0005-0000-0000-000041910000}"/>
    <cellStyle name="Normal 8 3 5" xfId="37172" xr:uid="{00000000-0005-0000-0000-000042910000}"/>
    <cellStyle name="Normal 8 3 5 10" xfId="37173" xr:uid="{00000000-0005-0000-0000-000043910000}"/>
    <cellStyle name="Normal 8 3 5 2" xfId="37174" xr:uid="{00000000-0005-0000-0000-000044910000}"/>
    <cellStyle name="Normal 8 3 5 2 2" xfId="37175" xr:uid="{00000000-0005-0000-0000-000045910000}"/>
    <cellStyle name="Normal 8 3 5 2 2 2" xfId="37176" xr:uid="{00000000-0005-0000-0000-000046910000}"/>
    <cellStyle name="Normal 8 3 5 2 2 3" xfId="37177" xr:uid="{00000000-0005-0000-0000-000047910000}"/>
    <cellStyle name="Normal 8 3 5 2 3" xfId="37178" xr:uid="{00000000-0005-0000-0000-000048910000}"/>
    <cellStyle name="Normal 8 3 5 2 4" xfId="37179" xr:uid="{00000000-0005-0000-0000-000049910000}"/>
    <cellStyle name="Normal 8 3 5 3" xfId="37180" xr:uid="{00000000-0005-0000-0000-00004A910000}"/>
    <cellStyle name="Normal 8 3 5 3 2" xfId="37181" xr:uid="{00000000-0005-0000-0000-00004B910000}"/>
    <cellStyle name="Normal 8 3 5 3 2 2" xfId="37182" xr:uid="{00000000-0005-0000-0000-00004C910000}"/>
    <cellStyle name="Normal 8 3 5 3 2 3" xfId="37183" xr:uid="{00000000-0005-0000-0000-00004D910000}"/>
    <cellStyle name="Normal 8 3 5 3 3" xfId="37184" xr:uid="{00000000-0005-0000-0000-00004E910000}"/>
    <cellStyle name="Normal 8 3 5 3 4" xfId="37185" xr:uid="{00000000-0005-0000-0000-00004F910000}"/>
    <cellStyle name="Normal 8 3 5 4" xfId="37186" xr:uid="{00000000-0005-0000-0000-000050910000}"/>
    <cellStyle name="Normal 8 3 5 4 2" xfId="37187" xr:uid="{00000000-0005-0000-0000-000051910000}"/>
    <cellStyle name="Normal 8 3 5 4 2 2" xfId="37188" xr:uid="{00000000-0005-0000-0000-000052910000}"/>
    <cellStyle name="Normal 8 3 5 4 2 3" xfId="37189" xr:uid="{00000000-0005-0000-0000-000053910000}"/>
    <cellStyle name="Normal 8 3 5 4 3" xfId="37190" xr:uid="{00000000-0005-0000-0000-000054910000}"/>
    <cellStyle name="Normal 8 3 5 4 4" xfId="37191" xr:uid="{00000000-0005-0000-0000-000055910000}"/>
    <cellStyle name="Normal 8 3 5 5" xfId="37192" xr:uid="{00000000-0005-0000-0000-000056910000}"/>
    <cellStyle name="Normal 8 3 5 5 2" xfId="37193" xr:uid="{00000000-0005-0000-0000-000057910000}"/>
    <cellStyle name="Normal 8 3 5 5 2 2" xfId="37194" xr:uid="{00000000-0005-0000-0000-000058910000}"/>
    <cellStyle name="Normal 8 3 5 5 2 3" xfId="37195" xr:uid="{00000000-0005-0000-0000-000059910000}"/>
    <cellStyle name="Normal 8 3 5 5 3" xfId="37196" xr:uid="{00000000-0005-0000-0000-00005A910000}"/>
    <cellStyle name="Normal 8 3 5 5 4" xfId="37197" xr:uid="{00000000-0005-0000-0000-00005B910000}"/>
    <cellStyle name="Normal 8 3 5 6" xfId="37198" xr:uid="{00000000-0005-0000-0000-00005C910000}"/>
    <cellStyle name="Normal 8 3 5 6 2" xfId="37199" xr:uid="{00000000-0005-0000-0000-00005D910000}"/>
    <cellStyle name="Normal 8 3 5 6 3" xfId="37200" xr:uid="{00000000-0005-0000-0000-00005E910000}"/>
    <cellStyle name="Normal 8 3 5 7" xfId="37201" xr:uid="{00000000-0005-0000-0000-00005F910000}"/>
    <cellStyle name="Normal 8 3 5 7 2" xfId="37202" xr:uid="{00000000-0005-0000-0000-000060910000}"/>
    <cellStyle name="Normal 8 3 5 7 3" xfId="37203" xr:uid="{00000000-0005-0000-0000-000061910000}"/>
    <cellStyle name="Normal 8 3 5 8" xfId="37204" xr:uid="{00000000-0005-0000-0000-000062910000}"/>
    <cellStyle name="Normal 8 3 5 9" xfId="37205" xr:uid="{00000000-0005-0000-0000-000063910000}"/>
    <cellStyle name="Normal 8 3 6" xfId="37206" xr:uid="{00000000-0005-0000-0000-000064910000}"/>
    <cellStyle name="Normal 8 3 6 2" xfId="37207" xr:uid="{00000000-0005-0000-0000-000065910000}"/>
    <cellStyle name="Normal 8 3 6 2 2" xfId="37208" xr:uid="{00000000-0005-0000-0000-000066910000}"/>
    <cellStyle name="Normal 8 3 6 2 2 2" xfId="37209" xr:uid="{00000000-0005-0000-0000-000067910000}"/>
    <cellStyle name="Normal 8 3 6 2 2 3" xfId="37210" xr:uid="{00000000-0005-0000-0000-000068910000}"/>
    <cellStyle name="Normal 8 3 6 2 3" xfId="37211" xr:uid="{00000000-0005-0000-0000-000069910000}"/>
    <cellStyle name="Normal 8 3 6 2 4" xfId="37212" xr:uid="{00000000-0005-0000-0000-00006A910000}"/>
    <cellStyle name="Normal 8 3 6 3" xfId="37213" xr:uid="{00000000-0005-0000-0000-00006B910000}"/>
    <cellStyle name="Normal 8 3 6 3 2" xfId="37214" xr:uid="{00000000-0005-0000-0000-00006C910000}"/>
    <cellStyle name="Normal 8 3 6 3 2 2" xfId="37215" xr:uid="{00000000-0005-0000-0000-00006D910000}"/>
    <cellStyle name="Normal 8 3 6 3 2 3" xfId="37216" xr:uid="{00000000-0005-0000-0000-00006E910000}"/>
    <cellStyle name="Normal 8 3 6 3 3" xfId="37217" xr:uid="{00000000-0005-0000-0000-00006F910000}"/>
    <cellStyle name="Normal 8 3 6 3 4" xfId="37218" xr:uid="{00000000-0005-0000-0000-000070910000}"/>
    <cellStyle name="Normal 8 3 6 4" xfId="37219" xr:uid="{00000000-0005-0000-0000-000071910000}"/>
    <cellStyle name="Normal 8 3 6 4 2" xfId="37220" xr:uid="{00000000-0005-0000-0000-000072910000}"/>
    <cellStyle name="Normal 8 3 6 4 2 2" xfId="37221" xr:uid="{00000000-0005-0000-0000-000073910000}"/>
    <cellStyle name="Normal 8 3 6 4 2 3" xfId="37222" xr:uid="{00000000-0005-0000-0000-000074910000}"/>
    <cellStyle name="Normal 8 3 6 4 3" xfId="37223" xr:uid="{00000000-0005-0000-0000-000075910000}"/>
    <cellStyle name="Normal 8 3 6 4 4" xfId="37224" xr:uid="{00000000-0005-0000-0000-000076910000}"/>
    <cellStyle name="Normal 8 3 6 5" xfId="37225" xr:uid="{00000000-0005-0000-0000-000077910000}"/>
    <cellStyle name="Normal 8 3 6 5 2" xfId="37226" xr:uid="{00000000-0005-0000-0000-000078910000}"/>
    <cellStyle name="Normal 8 3 6 5 3" xfId="37227" xr:uid="{00000000-0005-0000-0000-000079910000}"/>
    <cellStyle name="Normal 8 3 6 6" xfId="37228" xr:uid="{00000000-0005-0000-0000-00007A910000}"/>
    <cellStyle name="Normal 8 3 6 6 2" xfId="37229" xr:uid="{00000000-0005-0000-0000-00007B910000}"/>
    <cellStyle name="Normal 8 3 6 6 3" xfId="37230" xr:uid="{00000000-0005-0000-0000-00007C910000}"/>
    <cellStyle name="Normal 8 3 6 7" xfId="37231" xr:uid="{00000000-0005-0000-0000-00007D910000}"/>
    <cellStyle name="Normal 8 3 6 8" xfId="37232" xr:uid="{00000000-0005-0000-0000-00007E910000}"/>
    <cellStyle name="Normal 8 3 6 9" xfId="37233" xr:uid="{00000000-0005-0000-0000-00007F910000}"/>
    <cellStyle name="Normal 8 3 7" xfId="37234" xr:uid="{00000000-0005-0000-0000-000080910000}"/>
    <cellStyle name="Normal 8 3 7 2" xfId="37235" xr:uid="{00000000-0005-0000-0000-000081910000}"/>
    <cellStyle name="Normal 8 3 7 2 2" xfId="37236" xr:uid="{00000000-0005-0000-0000-000082910000}"/>
    <cellStyle name="Normal 8 3 7 2 3" xfId="37237" xr:uid="{00000000-0005-0000-0000-000083910000}"/>
    <cellStyle name="Normal 8 3 7 3" xfId="37238" xr:uid="{00000000-0005-0000-0000-000084910000}"/>
    <cellStyle name="Normal 8 3 7 4" xfId="37239" xr:uid="{00000000-0005-0000-0000-000085910000}"/>
    <cellStyle name="Normal 8 3 8" xfId="37240" xr:uid="{00000000-0005-0000-0000-000086910000}"/>
    <cellStyle name="Normal 8 3 8 2" xfId="37241" xr:uid="{00000000-0005-0000-0000-000087910000}"/>
    <cellStyle name="Normal 8 3 8 2 2" xfId="37242" xr:uid="{00000000-0005-0000-0000-000088910000}"/>
    <cellStyle name="Normal 8 3 8 2 3" xfId="37243" xr:uid="{00000000-0005-0000-0000-000089910000}"/>
    <cellStyle name="Normal 8 3 8 3" xfId="37244" xr:uid="{00000000-0005-0000-0000-00008A910000}"/>
    <cellStyle name="Normal 8 3 8 4" xfId="37245" xr:uid="{00000000-0005-0000-0000-00008B910000}"/>
    <cellStyle name="Normal 8 3 9" xfId="37246" xr:uid="{00000000-0005-0000-0000-00008C910000}"/>
    <cellStyle name="Normal 8 3 9 2" xfId="37247" xr:uid="{00000000-0005-0000-0000-00008D910000}"/>
    <cellStyle name="Normal 8 3 9 2 2" xfId="37248" xr:uid="{00000000-0005-0000-0000-00008E910000}"/>
    <cellStyle name="Normal 8 3 9 2 3" xfId="37249" xr:uid="{00000000-0005-0000-0000-00008F910000}"/>
    <cellStyle name="Normal 8 3 9 3" xfId="37250" xr:uid="{00000000-0005-0000-0000-000090910000}"/>
    <cellStyle name="Normal 8 3 9 4" xfId="37251" xr:uid="{00000000-0005-0000-0000-000091910000}"/>
    <cellStyle name="Normal 8 4" xfId="37252" xr:uid="{00000000-0005-0000-0000-000092910000}"/>
    <cellStyle name="Normal 8 4 10" xfId="37253" xr:uid="{00000000-0005-0000-0000-000093910000}"/>
    <cellStyle name="Normal 8 4 10 2" xfId="37254" xr:uid="{00000000-0005-0000-0000-000094910000}"/>
    <cellStyle name="Normal 8 4 10 3" xfId="37255" xr:uid="{00000000-0005-0000-0000-000095910000}"/>
    <cellStyle name="Normal 8 4 11" xfId="37256" xr:uid="{00000000-0005-0000-0000-000096910000}"/>
    <cellStyle name="Normal 8 4 12" xfId="37257" xr:uid="{00000000-0005-0000-0000-000097910000}"/>
    <cellStyle name="Normal 8 4 13" xfId="37258" xr:uid="{00000000-0005-0000-0000-000098910000}"/>
    <cellStyle name="Normal 8 4 14" xfId="37259" xr:uid="{00000000-0005-0000-0000-000099910000}"/>
    <cellStyle name="Normal 8 4 2" xfId="37260" xr:uid="{00000000-0005-0000-0000-00009A910000}"/>
    <cellStyle name="Normal 8 4 2 10" xfId="37261" xr:uid="{00000000-0005-0000-0000-00009B910000}"/>
    <cellStyle name="Normal 8 4 2 11" xfId="37262" xr:uid="{00000000-0005-0000-0000-00009C910000}"/>
    <cellStyle name="Normal 8 4 2 2" xfId="37263" xr:uid="{00000000-0005-0000-0000-00009D910000}"/>
    <cellStyle name="Normal 8 4 2 2 10" xfId="37264" xr:uid="{00000000-0005-0000-0000-00009E910000}"/>
    <cellStyle name="Normal 8 4 2 2 2" xfId="37265" xr:uid="{00000000-0005-0000-0000-00009F910000}"/>
    <cellStyle name="Normal 8 4 2 2 2 2" xfId="37266" xr:uid="{00000000-0005-0000-0000-0000A0910000}"/>
    <cellStyle name="Normal 8 4 2 2 2 2 2" xfId="37267" xr:uid="{00000000-0005-0000-0000-0000A1910000}"/>
    <cellStyle name="Normal 8 4 2 2 2 2 3" xfId="37268" xr:uid="{00000000-0005-0000-0000-0000A2910000}"/>
    <cellStyle name="Normal 8 4 2 2 2 3" xfId="37269" xr:uid="{00000000-0005-0000-0000-0000A3910000}"/>
    <cellStyle name="Normal 8 4 2 2 2 4" xfId="37270" xr:uid="{00000000-0005-0000-0000-0000A4910000}"/>
    <cellStyle name="Normal 8 4 2 2 3" xfId="37271" xr:uid="{00000000-0005-0000-0000-0000A5910000}"/>
    <cellStyle name="Normal 8 4 2 2 3 2" xfId="37272" xr:uid="{00000000-0005-0000-0000-0000A6910000}"/>
    <cellStyle name="Normal 8 4 2 2 3 2 2" xfId="37273" xr:uid="{00000000-0005-0000-0000-0000A7910000}"/>
    <cellStyle name="Normal 8 4 2 2 3 2 3" xfId="37274" xr:uid="{00000000-0005-0000-0000-0000A8910000}"/>
    <cellStyle name="Normal 8 4 2 2 3 3" xfId="37275" xr:uid="{00000000-0005-0000-0000-0000A9910000}"/>
    <cellStyle name="Normal 8 4 2 2 3 4" xfId="37276" xr:uid="{00000000-0005-0000-0000-0000AA910000}"/>
    <cellStyle name="Normal 8 4 2 2 4" xfId="37277" xr:uid="{00000000-0005-0000-0000-0000AB910000}"/>
    <cellStyle name="Normal 8 4 2 2 4 2" xfId="37278" xr:uid="{00000000-0005-0000-0000-0000AC910000}"/>
    <cellStyle name="Normal 8 4 2 2 4 2 2" xfId="37279" xr:uid="{00000000-0005-0000-0000-0000AD910000}"/>
    <cellStyle name="Normal 8 4 2 2 4 2 3" xfId="37280" xr:uid="{00000000-0005-0000-0000-0000AE910000}"/>
    <cellStyle name="Normal 8 4 2 2 4 3" xfId="37281" xr:uid="{00000000-0005-0000-0000-0000AF910000}"/>
    <cellStyle name="Normal 8 4 2 2 4 4" xfId="37282" xr:uid="{00000000-0005-0000-0000-0000B0910000}"/>
    <cellStyle name="Normal 8 4 2 2 5" xfId="37283" xr:uid="{00000000-0005-0000-0000-0000B1910000}"/>
    <cellStyle name="Normal 8 4 2 2 5 2" xfId="37284" xr:uid="{00000000-0005-0000-0000-0000B2910000}"/>
    <cellStyle name="Normal 8 4 2 2 5 2 2" xfId="37285" xr:uid="{00000000-0005-0000-0000-0000B3910000}"/>
    <cellStyle name="Normal 8 4 2 2 5 2 3" xfId="37286" xr:uid="{00000000-0005-0000-0000-0000B4910000}"/>
    <cellStyle name="Normal 8 4 2 2 5 3" xfId="37287" xr:uid="{00000000-0005-0000-0000-0000B5910000}"/>
    <cellStyle name="Normal 8 4 2 2 5 4" xfId="37288" xr:uid="{00000000-0005-0000-0000-0000B6910000}"/>
    <cellStyle name="Normal 8 4 2 2 6" xfId="37289" xr:uid="{00000000-0005-0000-0000-0000B7910000}"/>
    <cellStyle name="Normal 8 4 2 2 6 2" xfId="37290" xr:uid="{00000000-0005-0000-0000-0000B8910000}"/>
    <cellStyle name="Normal 8 4 2 2 6 3" xfId="37291" xr:uid="{00000000-0005-0000-0000-0000B9910000}"/>
    <cellStyle name="Normal 8 4 2 2 7" xfId="37292" xr:uid="{00000000-0005-0000-0000-0000BA910000}"/>
    <cellStyle name="Normal 8 4 2 2 7 2" xfId="37293" xr:uid="{00000000-0005-0000-0000-0000BB910000}"/>
    <cellStyle name="Normal 8 4 2 2 7 3" xfId="37294" xr:uid="{00000000-0005-0000-0000-0000BC910000}"/>
    <cellStyle name="Normal 8 4 2 2 8" xfId="37295" xr:uid="{00000000-0005-0000-0000-0000BD910000}"/>
    <cellStyle name="Normal 8 4 2 2 9" xfId="37296" xr:uid="{00000000-0005-0000-0000-0000BE910000}"/>
    <cellStyle name="Normal 8 4 2 3" xfId="37297" xr:uid="{00000000-0005-0000-0000-0000BF910000}"/>
    <cellStyle name="Normal 8 4 2 3 2" xfId="37298" xr:uid="{00000000-0005-0000-0000-0000C0910000}"/>
    <cellStyle name="Normal 8 4 2 3 2 2" xfId="37299" xr:uid="{00000000-0005-0000-0000-0000C1910000}"/>
    <cellStyle name="Normal 8 4 2 3 2 2 2" xfId="37300" xr:uid="{00000000-0005-0000-0000-0000C2910000}"/>
    <cellStyle name="Normal 8 4 2 3 2 2 3" xfId="37301" xr:uid="{00000000-0005-0000-0000-0000C3910000}"/>
    <cellStyle name="Normal 8 4 2 3 2 3" xfId="37302" xr:uid="{00000000-0005-0000-0000-0000C4910000}"/>
    <cellStyle name="Normal 8 4 2 3 2 4" xfId="37303" xr:uid="{00000000-0005-0000-0000-0000C5910000}"/>
    <cellStyle name="Normal 8 4 2 3 3" xfId="37304" xr:uid="{00000000-0005-0000-0000-0000C6910000}"/>
    <cellStyle name="Normal 8 4 2 3 3 2" xfId="37305" xr:uid="{00000000-0005-0000-0000-0000C7910000}"/>
    <cellStyle name="Normal 8 4 2 3 3 2 2" xfId="37306" xr:uid="{00000000-0005-0000-0000-0000C8910000}"/>
    <cellStyle name="Normal 8 4 2 3 3 2 3" xfId="37307" xr:uid="{00000000-0005-0000-0000-0000C9910000}"/>
    <cellStyle name="Normal 8 4 2 3 3 3" xfId="37308" xr:uid="{00000000-0005-0000-0000-0000CA910000}"/>
    <cellStyle name="Normal 8 4 2 3 3 4" xfId="37309" xr:uid="{00000000-0005-0000-0000-0000CB910000}"/>
    <cellStyle name="Normal 8 4 2 3 4" xfId="37310" xr:uid="{00000000-0005-0000-0000-0000CC910000}"/>
    <cellStyle name="Normal 8 4 2 3 4 2" xfId="37311" xr:uid="{00000000-0005-0000-0000-0000CD910000}"/>
    <cellStyle name="Normal 8 4 2 3 4 2 2" xfId="37312" xr:uid="{00000000-0005-0000-0000-0000CE910000}"/>
    <cellStyle name="Normal 8 4 2 3 4 2 3" xfId="37313" xr:uid="{00000000-0005-0000-0000-0000CF910000}"/>
    <cellStyle name="Normal 8 4 2 3 4 3" xfId="37314" xr:uid="{00000000-0005-0000-0000-0000D0910000}"/>
    <cellStyle name="Normal 8 4 2 3 4 4" xfId="37315" xr:uid="{00000000-0005-0000-0000-0000D1910000}"/>
    <cellStyle name="Normal 8 4 2 3 5" xfId="37316" xr:uid="{00000000-0005-0000-0000-0000D2910000}"/>
    <cellStyle name="Normal 8 4 2 3 5 2" xfId="37317" xr:uid="{00000000-0005-0000-0000-0000D3910000}"/>
    <cellStyle name="Normal 8 4 2 3 5 3" xfId="37318" xr:uid="{00000000-0005-0000-0000-0000D4910000}"/>
    <cellStyle name="Normal 8 4 2 3 6" xfId="37319" xr:uid="{00000000-0005-0000-0000-0000D5910000}"/>
    <cellStyle name="Normal 8 4 2 3 6 2" xfId="37320" xr:uid="{00000000-0005-0000-0000-0000D6910000}"/>
    <cellStyle name="Normal 8 4 2 3 6 3" xfId="37321" xr:uid="{00000000-0005-0000-0000-0000D7910000}"/>
    <cellStyle name="Normal 8 4 2 3 7" xfId="37322" xr:uid="{00000000-0005-0000-0000-0000D8910000}"/>
    <cellStyle name="Normal 8 4 2 3 8" xfId="37323" xr:uid="{00000000-0005-0000-0000-0000D9910000}"/>
    <cellStyle name="Normal 8 4 2 3 9" xfId="37324" xr:uid="{00000000-0005-0000-0000-0000DA910000}"/>
    <cellStyle name="Normal 8 4 2 4" xfId="37325" xr:uid="{00000000-0005-0000-0000-0000DB910000}"/>
    <cellStyle name="Normal 8 4 2 4 2" xfId="37326" xr:uid="{00000000-0005-0000-0000-0000DC910000}"/>
    <cellStyle name="Normal 8 4 2 4 2 2" xfId="37327" xr:uid="{00000000-0005-0000-0000-0000DD910000}"/>
    <cellStyle name="Normal 8 4 2 4 2 3" xfId="37328" xr:uid="{00000000-0005-0000-0000-0000DE910000}"/>
    <cellStyle name="Normal 8 4 2 4 3" xfId="37329" xr:uid="{00000000-0005-0000-0000-0000DF910000}"/>
    <cellStyle name="Normal 8 4 2 4 4" xfId="37330" xr:uid="{00000000-0005-0000-0000-0000E0910000}"/>
    <cellStyle name="Normal 8 4 2 5" xfId="37331" xr:uid="{00000000-0005-0000-0000-0000E1910000}"/>
    <cellStyle name="Normal 8 4 2 5 2" xfId="37332" xr:uid="{00000000-0005-0000-0000-0000E2910000}"/>
    <cellStyle name="Normal 8 4 2 5 2 2" xfId="37333" xr:uid="{00000000-0005-0000-0000-0000E3910000}"/>
    <cellStyle name="Normal 8 4 2 5 2 3" xfId="37334" xr:uid="{00000000-0005-0000-0000-0000E4910000}"/>
    <cellStyle name="Normal 8 4 2 5 3" xfId="37335" xr:uid="{00000000-0005-0000-0000-0000E5910000}"/>
    <cellStyle name="Normal 8 4 2 5 4" xfId="37336" xr:uid="{00000000-0005-0000-0000-0000E6910000}"/>
    <cellStyle name="Normal 8 4 2 6" xfId="37337" xr:uid="{00000000-0005-0000-0000-0000E7910000}"/>
    <cellStyle name="Normal 8 4 2 6 2" xfId="37338" xr:uid="{00000000-0005-0000-0000-0000E8910000}"/>
    <cellStyle name="Normal 8 4 2 6 2 2" xfId="37339" xr:uid="{00000000-0005-0000-0000-0000E9910000}"/>
    <cellStyle name="Normal 8 4 2 6 2 3" xfId="37340" xr:uid="{00000000-0005-0000-0000-0000EA910000}"/>
    <cellStyle name="Normal 8 4 2 6 3" xfId="37341" xr:uid="{00000000-0005-0000-0000-0000EB910000}"/>
    <cellStyle name="Normal 8 4 2 6 4" xfId="37342" xr:uid="{00000000-0005-0000-0000-0000EC910000}"/>
    <cellStyle name="Normal 8 4 2 7" xfId="37343" xr:uid="{00000000-0005-0000-0000-0000ED910000}"/>
    <cellStyle name="Normal 8 4 2 7 2" xfId="37344" xr:uid="{00000000-0005-0000-0000-0000EE910000}"/>
    <cellStyle name="Normal 8 4 2 7 3" xfId="37345" xr:uid="{00000000-0005-0000-0000-0000EF910000}"/>
    <cellStyle name="Normal 8 4 2 8" xfId="37346" xr:uid="{00000000-0005-0000-0000-0000F0910000}"/>
    <cellStyle name="Normal 8 4 2 8 2" xfId="37347" xr:uid="{00000000-0005-0000-0000-0000F1910000}"/>
    <cellStyle name="Normal 8 4 2 8 3" xfId="37348" xr:uid="{00000000-0005-0000-0000-0000F2910000}"/>
    <cellStyle name="Normal 8 4 2 9" xfId="37349" xr:uid="{00000000-0005-0000-0000-0000F3910000}"/>
    <cellStyle name="Normal 8 4 3" xfId="37350" xr:uid="{00000000-0005-0000-0000-0000F4910000}"/>
    <cellStyle name="Normal 8 4 3 10" xfId="37351" xr:uid="{00000000-0005-0000-0000-0000F5910000}"/>
    <cellStyle name="Normal 8 4 3 11" xfId="37352" xr:uid="{00000000-0005-0000-0000-0000F6910000}"/>
    <cellStyle name="Normal 8 4 3 2" xfId="37353" xr:uid="{00000000-0005-0000-0000-0000F7910000}"/>
    <cellStyle name="Normal 8 4 3 2 10" xfId="37354" xr:uid="{00000000-0005-0000-0000-0000F8910000}"/>
    <cellStyle name="Normal 8 4 3 2 2" xfId="37355" xr:uid="{00000000-0005-0000-0000-0000F9910000}"/>
    <cellStyle name="Normal 8 4 3 2 2 2" xfId="37356" xr:uid="{00000000-0005-0000-0000-0000FA910000}"/>
    <cellStyle name="Normal 8 4 3 2 2 2 2" xfId="37357" xr:uid="{00000000-0005-0000-0000-0000FB910000}"/>
    <cellStyle name="Normal 8 4 3 2 2 2 3" xfId="37358" xr:uid="{00000000-0005-0000-0000-0000FC910000}"/>
    <cellStyle name="Normal 8 4 3 2 2 3" xfId="37359" xr:uid="{00000000-0005-0000-0000-0000FD910000}"/>
    <cellStyle name="Normal 8 4 3 2 2 4" xfId="37360" xr:uid="{00000000-0005-0000-0000-0000FE910000}"/>
    <cellStyle name="Normal 8 4 3 2 3" xfId="37361" xr:uid="{00000000-0005-0000-0000-0000FF910000}"/>
    <cellStyle name="Normal 8 4 3 2 3 2" xfId="37362" xr:uid="{00000000-0005-0000-0000-000000920000}"/>
    <cellStyle name="Normal 8 4 3 2 3 2 2" xfId="37363" xr:uid="{00000000-0005-0000-0000-000001920000}"/>
    <cellStyle name="Normal 8 4 3 2 3 2 3" xfId="37364" xr:uid="{00000000-0005-0000-0000-000002920000}"/>
    <cellStyle name="Normal 8 4 3 2 3 3" xfId="37365" xr:uid="{00000000-0005-0000-0000-000003920000}"/>
    <cellStyle name="Normal 8 4 3 2 3 4" xfId="37366" xr:uid="{00000000-0005-0000-0000-000004920000}"/>
    <cellStyle name="Normal 8 4 3 2 4" xfId="37367" xr:uid="{00000000-0005-0000-0000-000005920000}"/>
    <cellStyle name="Normal 8 4 3 2 4 2" xfId="37368" xr:uid="{00000000-0005-0000-0000-000006920000}"/>
    <cellStyle name="Normal 8 4 3 2 4 2 2" xfId="37369" xr:uid="{00000000-0005-0000-0000-000007920000}"/>
    <cellStyle name="Normal 8 4 3 2 4 2 3" xfId="37370" xr:uid="{00000000-0005-0000-0000-000008920000}"/>
    <cellStyle name="Normal 8 4 3 2 4 3" xfId="37371" xr:uid="{00000000-0005-0000-0000-000009920000}"/>
    <cellStyle name="Normal 8 4 3 2 4 4" xfId="37372" xr:uid="{00000000-0005-0000-0000-00000A920000}"/>
    <cellStyle name="Normal 8 4 3 2 5" xfId="37373" xr:uid="{00000000-0005-0000-0000-00000B920000}"/>
    <cellStyle name="Normal 8 4 3 2 5 2" xfId="37374" xr:uid="{00000000-0005-0000-0000-00000C920000}"/>
    <cellStyle name="Normal 8 4 3 2 5 2 2" xfId="37375" xr:uid="{00000000-0005-0000-0000-00000D920000}"/>
    <cellStyle name="Normal 8 4 3 2 5 2 3" xfId="37376" xr:uid="{00000000-0005-0000-0000-00000E920000}"/>
    <cellStyle name="Normal 8 4 3 2 5 3" xfId="37377" xr:uid="{00000000-0005-0000-0000-00000F920000}"/>
    <cellStyle name="Normal 8 4 3 2 5 4" xfId="37378" xr:uid="{00000000-0005-0000-0000-000010920000}"/>
    <cellStyle name="Normal 8 4 3 2 6" xfId="37379" xr:uid="{00000000-0005-0000-0000-000011920000}"/>
    <cellStyle name="Normal 8 4 3 2 6 2" xfId="37380" xr:uid="{00000000-0005-0000-0000-000012920000}"/>
    <cellStyle name="Normal 8 4 3 2 6 3" xfId="37381" xr:uid="{00000000-0005-0000-0000-000013920000}"/>
    <cellStyle name="Normal 8 4 3 2 7" xfId="37382" xr:uid="{00000000-0005-0000-0000-000014920000}"/>
    <cellStyle name="Normal 8 4 3 2 7 2" xfId="37383" xr:uid="{00000000-0005-0000-0000-000015920000}"/>
    <cellStyle name="Normal 8 4 3 2 7 3" xfId="37384" xr:uid="{00000000-0005-0000-0000-000016920000}"/>
    <cellStyle name="Normal 8 4 3 2 8" xfId="37385" xr:uid="{00000000-0005-0000-0000-000017920000}"/>
    <cellStyle name="Normal 8 4 3 2 9" xfId="37386" xr:uid="{00000000-0005-0000-0000-000018920000}"/>
    <cellStyle name="Normal 8 4 3 3" xfId="37387" xr:uid="{00000000-0005-0000-0000-000019920000}"/>
    <cellStyle name="Normal 8 4 3 3 2" xfId="37388" xr:uid="{00000000-0005-0000-0000-00001A920000}"/>
    <cellStyle name="Normal 8 4 3 3 2 2" xfId="37389" xr:uid="{00000000-0005-0000-0000-00001B920000}"/>
    <cellStyle name="Normal 8 4 3 3 2 2 2" xfId="37390" xr:uid="{00000000-0005-0000-0000-00001C920000}"/>
    <cellStyle name="Normal 8 4 3 3 2 2 3" xfId="37391" xr:uid="{00000000-0005-0000-0000-00001D920000}"/>
    <cellStyle name="Normal 8 4 3 3 2 3" xfId="37392" xr:uid="{00000000-0005-0000-0000-00001E920000}"/>
    <cellStyle name="Normal 8 4 3 3 2 4" xfId="37393" xr:uid="{00000000-0005-0000-0000-00001F920000}"/>
    <cellStyle name="Normal 8 4 3 3 3" xfId="37394" xr:uid="{00000000-0005-0000-0000-000020920000}"/>
    <cellStyle name="Normal 8 4 3 3 3 2" xfId="37395" xr:uid="{00000000-0005-0000-0000-000021920000}"/>
    <cellStyle name="Normal 8 4 3 3 3 2 2" xfId="37396" xr:uid="{00000000-0005-0000-0000-000022920000}"/>
    <cellStyle name="Normal 8 4 3 3 3 2 3" xfId="37397" xr:uid="{00000000-0005-0000-0000-000023920000}"/>
    <cellStyle name="Normal 8 4 3 3 3 3" xfId="37398" xr:uid="{00000000-0005-0000-0000-000024920000}"/>
    <cellStyle name="Normal 8 4 3 3 3 4" xfId="37399" xr:uid="{00000000-0005-0000-0000-000025920000}"/>
    <cellStyle name="Normal 8 4 3 3 4" xfId="37400" xr:uid="{00000000-0005-0000-0000-000026920000}"/>
    <cellStyle name="Normal 8 4 3 3 4 2" xfId="37401" xr:uid="{00000000-0005-0000-0000-000027920000}"/>
    <cellStyle name="Normal 8 4 3 3 4 2 2" xfId="37402" xr:uid="{00000000-0005-0000-0000-000028920000}"/>
    <cellStyle name="Normal 8 4 3 3 4 2 3" xfId="37403" xr:uid="{00000000-0005-0000-0000-000029920000}"/>
    <cellStyle name="Normal 8 4 3 3 4 3" xfId="37404" xr:uid="{00000000-0005-0000-0000-00002A920000}"/>
    <cellStyle name="Normal 8 4 3 3 4 4" xfId="37405" xr:uid="{00000000-0005-0000-0000-00002B920000}"/>
    <cellStyle name="Normal 8 4 3 3 5" xfId="37406" xr:uid="{00000000-0005-0000-0000-00002C920000}"/>
    <cellStyle name="Normal 8 4 3 3 5 2" xfId="37407" xr:uid="{00000000-0005-0000-0000-00002D920000}"/>
    <cellStyle name="Normal 8 4 3 3 5 3" xfId="37408" xr:uid="{00000000-0005-0000-0000-00002E920000}"/>
    <cellStyle name="Normal 8 4 3 3 6" xfId="37409" xr:uid="{00000000-0005-0000-0000-00002F920000}"/>
    <cellStyle name="Normal 8 4 3 3 6 2" xfId="37410" xr:uid="{00000000-0005-0000-0000-000030920000}"/>
    <cellStyle name="Normal 8 4 3 3 6 3" xfId="37411" xr:uid="{00000000-0005-0000-0000-000031920000}"/>
    <cellStyle name="Normal 8 4 3 3 7" xfId="37412" xr:uid="{00000000-0005-0000-0000-000032920000}"/>
    <cellStyle name="Normal 8 4 3 3 8" xfId="37413" xr:uid="{00000000-0005-0000-0000-000033920000}"/>
    <cellStyle name="Normal 8 4 3 3 9" xfId="37414" xr:uid="{00000000-0005-0000-0000-000034920000}"/>
    <cellStyle name="Normal 8 4 3 4" xfId="37415" xr:uid="{00000000-0005-0000-0000-000035920000}"/>
    <cellStyle name="Normal 8 4 3 4 2" xfId="37416" xr:uid="{00000000-0005-0000-0000-000036920000}"/>
    <cellStyle name="Normal 8 4 3 4 2 2" xfId="37417" xr:uid="{00000000-0005-0000-0000-000037920000}"/>
    <cellStyle name="Normal 8 4 3 4 2 3" xfId="37418" xr:uid="{00000000-0005-0000-0000-000038920000}"/>
    <cellStyle name="Normal 8 4 3 4 3" xfId="37419" xr:uid="{00000000-0005-0000-0000-000039920000}"/>
    <cellStyle name="Normal 8 4 3 4 4" xfId="37420" xr:uid="{00000000-0005-0000-0000-00003A920000}"/>
    <cellStyle name="Normal 8 4 3 5" xfId="37421" xr:uid="{00000000-0005-0000-0000-00003B920000}"/>
    <cellStyle name="Normal 8 4 3 5 2" xfId="37422" xr:uid="{00000000-0005-0000-0000-00003C920000}"/>
    <cellStyle name="Normal 8 4 3 5 2 2" xfId="37423" xr:uid="{00000000-0005-0000-0000-00003D920000}"/>
    <cellStyle name="Normal 8 4 3 5 2 3" xfId="37424" xr:uid="{00000000-0005-0000-0000-00003E920000}"/>
    <cellStyle name="Normal 8 4 3 5 3" xfId="37425" xr:uid="{00000000-0005-0000-0000-00003F920000}"/>
    <cellStyle name="Normal 8 4 3 5 4" xfId="37426" xr:uid="{00000000-0005-0000-0000-000040920000}"/>
    <cellStyle name="Normal 8 4 3 6" xfId="37427" xr:uid="{00000000-0005-0000-0000-000041920000}"/>
    <cellStyle name="Normal 8 4 3 6 2" xfId="37428" xr:uid="{00000000-0005-0000-0000-000042920000}"/>
    <cellStyle name="Normal 8 4 3 6 2 2" xfId="37429" xr:uid="{00000000-0005-0000-0000-000043920000}"/>
    <cellStyle name="Normal 8 4 3 6 2 3" xfId="37430" xr:uid="{00000000-0005-0000-0000-000044920000}"/>
    <cellStyle name="Normal 8 4 3 6 3" xfId="37431" xr:uid="{00000000-0005-0000-0000-000045920000}"/>
    <cellStyle name="Normal 8 4 3 6 4" xfId="37432" xr:uid="{00000000-0005-0000-0000-000046920000}"/>
    <cellStyle name="Normal 8 4 3 7" xfId="37433" xr:uid="{00000000-0005-0000-0000-000047920000}"/>
    <cellStyle name="Normal 8 4 3 7 2" xfId="37434" xr:uid="{00000000-0005-0000-0000-000048920000}"/>
    <cellStyle name="Normal 8 4 3 7 3" xfId="37435" xr:uid="{00000000-0005-0000-0000-000049920000}"/>
    <cellStyle name="Normal 8 4 3 8" xfId="37436" xr:uid="{00000000-0005-0000-0000-00004A920000}"/>
    <cellStyle name="Normal 8 4 3 8 2" xfId="37437" xr:uid="{00000000-0005-0000-0000-00004B920000}"/>
    <cellStyle name="Normal 8 4 3 8 3" xfId="37438" xr:uid="{00000000-0005-0000-0000-00004C920000}"/>
    <cellStyle name="Normal 8 4 3 9" xfId="37439" xr:uid="{00000000-0005-0000-0000-00004D920000}"/>
    <cellStyle name="Normal 8 4 4" xfId="37440" xr:uid="{00000000-0005-0000-0000-00004E920000}"/>
    <cellStyle name="Normal 8 4 4 10" xfId="37441" xr:uid="{00000000-0005-0000-0000-00004F920000}"/>
    <cellStyle name="Normal 8 4 4 2" xfId="37442" xr:uid="{00000000-0005-0000-0000-000050920000}"/>
    <cellStyle name="Normal 8 4 4 2 2" xfId="37443" xr:uid="{00000000-0005-0000-0000-000051920000}"/>
    <cellStyle name="Normal 8 4 4 2 2 2" xfId="37444" xr:uid="{00000000-0005-0000-0000-000052920000}"/>
    <cellStyle name="Normal 8 4 4 2 2 3" xfId="37445" xr:uid="{00000000-0005-0000-0000-000053920000}"/>
    <cellStyle name="Normal 8 4 4 2 3" xfId="37446" xr:uid="{00000000-0005-0000-0000-000054920000}"/>
    <cellStyle name="Normal 8 4 4 2 4" xfId="37447" xr:uid="{00000000-0005-0000-0000-000055920000}"/>
    <cellStyle name="Normal 8 4 4 3" xfId="37448" xr:uid="{00000000-0005-0000-0000-000056920000}"/>
    <cellStyle name="Normal 8 4 4 3 2" xfId="37449" xr:uid="{00000000-0005-0000-0000-000057920000}"/>
    <cellStyle name="Normal 8 4 4 3 2 2" xfId="37450" xr:uid="{00000000-0005-0000-0000-000058920000}"/>
    <cellStyle name="Normal 8 4 4 3 2 3" xfId="37451" xr:uid="{00000000-0005-0000-0000-000059920000}"/>
    <cellStyle name="Normal 8 4 4 3 3" xfId="37452" xr:uid="{00000000-0005-0000-0000-00005A920000}"/>
    <cellStyle name="Normal 8 4 4 3 4" xfId="37453" xr:uid="{00000000-0005-0000-0000-00005B920000}"/>
    <cellStyle name="Normal 8 4 4 4" xfId="37454" xr:uid="{00000000-0005-0000-0000-00005C920000}"/>
    <cellStyle name="Normal 8 4 4 4 2" xfId="37455" xr:uid="{00000000-0005-0000-0000-00005D920000}"/>
    <cellStyle name="Normal 8 4 4 4 2 2" xfId="37456" xr:uid="{00000000-0005-0000-0000-00005E920000}"/>
    <cellStyle name="Normal 8 4 4 4 2 3" xfId="37457" xr:uid="{00000000-0005-0000-0000-00005F920000}"/>
    <cellStyle name="Normal 8 4 4 4 3" xfId="37458" xr:uid="{00000000-0005-0000-0000-000060920000}"/>
    <cellStyle name="Normal 8 4 4 4 4" xfId="37459" xr:uid="{00000000-0005-0000-0000-000061920000}"/>
    <cellStyle name="Normal 8 4 4 5" xfId="37460" xr:uid="{00000000-0005-0000-0000-000062920000}"/>
    <cellStyle name="Normal 8 4 4 5 2" xfId="37461" xr:uid="{00000000-0005-0000-0000-000063920000}"/>
    <cellStyle name="Normal 8 4 4 5 2 2" xfId="37462" xr:uid="{00000000-0005-0000-0000-000064920000}"/>
    <cellStyle name="Normal 8 4 4 5 2 3" xfId="37463" xr:uid="{00000000-0005-0000-0000-000065920000}"/>
    <cellStyle name="Normal 8 4 4 5 3" xfId="37464" xr:uid="{00000000-0005-0000-0000-000066920000}"/>
    <cellStyle name="Normal 8 4 4 5 4" xfId="37465" xr:uid="{00000000-0005-0000-0000-000067920000}"/>
    <cellStyle name="Normal 8 4 4 6" xfId="37466" xr:uid="{00000000-0005-0000-0000-000068920000}"/>
    <cellStyle name="Normal 8 4 4 6 2" xfId="37467" xr:uid="{00000000-0005-0000-0000-000069920000}"/>
    <cellStyle name="Normal 8 4 4 6 3" xfId="37468" xr:uid="{00000000-0005-0000-0000-00006A920000}"/>
    <cellStyle name="Normal 8 4 4 7" xfId="37469" xr:uid="{00000000-0005-0000-0000-00006B920000}"/>
    <cellStyle name="Normal 8 4 4 7 2" xfId="37470" xr:uid="{00000000-0005-0000-0000-00006C920000}"/>
    <cellStyle name="Normal 8 4 4 7 3" xfId="37471" xr:uid="{00000000-0005-0000-0000-00006D920000}"/>
    <cellStyle name="Normal 8 4 4 8" xfId="37472" xr:uid="{00000000-0005-0000-0000-00006E920000}"/>
    <cellStyle name="Normal 8 4 4 9" xfId="37473" xr:uid="{00000000-0005-0000-0000-00006F920000}"/>
    <cellStyle name="Normal 8 4 5" xfId="37474" xr:uid="{00000000-0005-0000-0000-000070920000}"/>
    <cellStyle name="Normal 8 4 5 2" xfId="37475" xr:uid="{00000000-0005-0000-0000-000071920000}"/>
    <cellStyle name="Normal 8 4 5 2 2" xfId="37476" xr:uid="{00000000-0005-0000-0000-000072920000}"/>
    <cellStyle name="Normal 8 4 5 2 2 2" xfId="37477" xr:uid="{00000000-0005-0000-0000-000073920000}"/>
    <cellStyle name="Normal 8 4 5 2 2 3" xfId="37478" xr:uid="{00000000-0005-0000-0000-000074920000}"/>
    <cellStyle name="Normal 8 4 5 2 3" xfId="37479" xr:uid="{00000000-0005-0000-0000-000075920000}"/>
    <cellStyle name="Normal 8 4 5 2 4" xfId="37480" xr:uid="{00000000-0005-0000-0000-000076920000}"/>
    <cellStyle name="Normal 8 4 5 3" xfId="37481" xr:uid="{00000000-0005-0000-0000-000077920000}"/>
    <cellStyle name="Normal 8 4 5 3 2" xfId="37482" xr:uid="{00000000-0005-0000-0000-000078920000}"/>
    <cellStyle name="Normal 8 4 5 3 2 2" xfId="37483" xr:uid="{00000000-0005-0000-0000-000079920000}"/>
    <cellStyle name="Normal 8 4 5 3 2 3" xfId="37484" xr:uid="{00000000-0005-0000-0000-00007A920000}"/>
    <cellStyle name="Normal 8 4 5 3 3" xfId="37485" xr:uid="{00000000-0005-0000-0000-00007B920000}"/>
    <cellStyle name="Normal 8 4 5 3 4" xfId="37486" xr:uid="{00000000-0005-0000-0000-00007C920000}"/>
    <cellStyle name="Normal 8 4 5 4" xfId="37487" xr:uid="{00000000-0005-0000-0000-00007D920000}"/>
    <cellStyle name="Normal 8 4 5 4 2" xfId="37488" xr:uid="{00000000-0005-0000-0000-00007E920000}"/>
    <cellStyle name="Normal 8 4 5 4 2 2" xfId="37489" xr:uid="{00000000-0005-0000-0000-00007F920000}"/>
    <cellStyle name="Normal 8 4 5 4 2 3" xfId="37490" xr:uid="{00000000-0005-0000-0000-000080920000}"/>
    <cellStyle name="Normal 8 4 5 4 3" xfId="37491" xr:uid="{00000000-0005-0000-0000-000081920000}"/>
    <cellStyle name="Normal 8 4 5 4 4" xfId="37492" xr:uid="{00000000-0005-0000-0000-000082920000}"/>
    <cellStyle name="Normal 8 4 5 5" xfId="37493" xr:uid="{00000000-0005-0000-0000-000083920000}"/>
    <cellStyle name="Normal 8 4 5 5 2" xfId="37494" xr:uid="{00000000-0005-0000-0000-000084920000}"/>
    <cellStyle name="Normal 8 4 5 5 3" xfId="37495" xr:uid="{00000000-0005-0000-0000-000085920000}"/>
    <cellStyle name="Normal 8 4 5 6" xfId="37496" xr:uid="{00000000-0005-0000-0000-000086920000}"/>
    <cellStyle name="Normal 8 4 5 6 2" xfId="37497" xr:uid="{00000000-0005-0000-0000-000087920000}"/>
    <cellStyle name="Normal 8 4 5 6 3" xfId="37498" xr:uid="{00000000-0005-0000-0000-000088920000}"/>
    <cellStyle name="Normal 8 4 5 7" xfId="37499" xr:uid="{00000000-0005-0000-0000-000089920000}"/>
    <cellStyle name="Normal 8 4 5 8" xfId="37500" xr:uid="{00000000-0005-0000-0000-00008A920000}"/>
    <cellStyle name="Normal 8 4 5 9" xfId="37501" xr:uid="{00000000-0005-0000-0000-00008B920000}"/>
    <cellStyle name="Normal 8 4 6" xfId="37502" xr:uid="{00000000-0005-0000-0000-00008C920000}"/>
    <cellStyle name="Normal 8 4 6 2" xfId="37503" xr:uid="{00000000-0005-0000-0000-00008D920000}"/>
    <cellStyle name="Normal 8 4 6 2 2" xfId="37504" xr:uid="{00000000-0005-0000-0000-00008E920000}"/>
    <cellStyle name="Normal 8 4 6 2 3" xfId="37505" xr:uid="{00000000-0005-0000-0000-00008F920000}"/>
    <cellStyle name="Normal 8 4 6 3" xfId="37506" xr:uid="{00000000-0005-0000-0000-000090920000}"/>
    <cellStyle name="Normal 8 4 6 4" xfId="37507" xr:uid="{00000000-0005-0000-0000-000091920000}"/>
    <cellStyle name="Normal 8 4 7" xfId="37508" xr:uid="{00000000-0005-0000-0000-000092920000}"/>
    <cellStyle name="Normal 8 4 7 2" xfId="37509" xr:uid="{00000000-0005-0000-0000-000093920000}"/>
    <cellStyle name="Normal 8 4 7 2 2" xfId="37510" xr:uid="{00000000-0005-0000-0000-000094920000}"/>
    <cellStyle name="Normal 8 4 7 2 3" xfId="37511" xr:uid="{00000000-0005-0000-0000-000095920000}"/>
    <cellStyle name="Normal 8 4 7 3" xfId="37512" xr:uid="{00000000-0005-0000-0000-000096920000}"/>
    <cellStyle name="Normal 8 4 7 4" xfId="37513" xr:uid="{00000000-0005-0000-0000-000097920000}"/>
    <cellStyle name="Normal 8 4 8" xfId="37514" xr:uid="{00000000-0005-0000-0000-000098920000}"/>
    <cellStyle name="Normal 8 4 8 2" xfId="37515" xr:uid="{00000000-0005-0000-0000-000099920000}"/>
    <cellStyle name="Normal 8 4 8 2 2" xfId="37516" xr:uid="{00000000-0005-0000-0000-00009A920000}"/>
    <cellStyle name="Normal 8 4 8 2 3" xfId="37517" xr:uid="{00000000-0005-0000-0000-00009B920000}"/>
    <cellStyle name="Normal 8 4 8 3" xfId="37518" xr:uid="{00000000-0005-0000-0000-00009C920000}"/>
    <cellStyle name="Normal 8 4 8 4" xfId="37519" xr:uid="{00000000-0005-0000-0000-00009D920000}"/>
    <cellStyle name="Normal 8 4 9" xfId="37520" xr:uid="{00000000-0005-0000-0000-00009E920000}"/>
    <cellStyle name="Normal 8 4 9 2" xfId="37521" xr:uid="{00000000-0005-0000-0000-00009F920000}"/>
    <cellStyle name="Normal 8 4 9 3" xfId="37522" xr:uid="{00000000-0005-0000-0000-0000A0920000}"/>
    <cellStyle name="Normal 8 5" xfId="37523" xr:uid="{00000000-0005-0000-0000-0000A1920000}"/>
    <cellStyle name="Normal 8 5 10" xfId="37524" xr:uid="{00000000-0005-0000-0000-0000A2920000}"/>
    <cellStyle name="Normal 8 5 11" xfId="37525" xr:uid="{00000000-0005-0000-0000-0000A3920000}"/>
    <cellStyle name="Normal 8 5 12" xfId="37526" xr:uid="{00000000-0005-0000-0000-0000A4920000}"/>
    <cellStyle name="Normal 8 5 2" xfId="37527" xr:uid="{00000000-0005-0000-0000-0000A5920000}"/>
    <cellStyle name="Normal 8 5 2 10" xfId="37528" xr:uid="{00000000-0005-0000-0000-0000A6920000}"/>
    <cellStyle name="Normal 8 5 2 2" xfId="37529" xr:uid="{00000000-0005-0000-0000-0000A7920000}"/>
    <cellStyle name="Normal 8 5 2 2 2" xfId="37530" xr:uid="{00000000-0005-0000-0000-0000A8920000}"/>
    <cellStyle name="Normal 8 5 2 2 2 2" xfId="37531" xr:uid="{00000000-0005-0000-0000-0000A9920000}"/>
    <cellStyle name="Normal 8 5 2 2 2 3" xfId="37532" xr:uid="{00000000-0005-0000-0000-0000AA920000}"/>
    <cellStyle name="Normal 8 5 2 2 3" xfId="37533" xr:uid="{00000000-0005-0000-0000-0000AB920000}"/>
    <cellStyle name="Normal 8 5 2 2 4" xfId="37534" xr:uid="{00000000-0005-0000-0000-0000AC920000}"/>
    <cellStyle name="Normal 8 5 2 3" xfId="37535" xr:uid="{00000000-0005-0000-0000-0000AD920000}"/>
    <cellStyle name="Normal 8 5 2 3 2" xfId="37536" xr:uid="{00000000-0005-0000-0000-0000AE920000}"/>
    <cellStyle name="Normal 8 5 2 3 2 2" xfId="37537" xr:uid="{00000000-0005-0000-0000-0000AF920000}"/>
    <cellStyle name="Normal 8 5 2 3 2 3" xfId="37538" xr:uid="{00000000-0005-0000-0000-0000B0920000}"/>
    <cellStyle name="Normal 8 5 2 3 3" xfId="37539" xr:uid="{00000000-0005-0000-0000-0000B1920000}"/>
    <cellStyle name="Normal 8 5 2 3 4" xfId="37540" xr:uid="{00000000-0005-0000-0000-0000B2920000}"/>
    <cellStyle name="Normal 8 5 2 4" xfId="37541" xr:uid="{00000000-0005-0000-0000-0000B3920000}"/>
    <cellStyle name="Normal 8 5 2 4 2" xfId="37542" xr:uid="{00000000-0005-0000-0000-0000B4920000}"/>
    <cellStyle name="Normal 8 5 2 4 2 2" xfId="37543" xr:uid="{00000000-0005-0000-0000-0000B5920000}"/>
    <cellStyle name="Normal 8 5 2 4 2 3" xfId="37544" xr:uid="{00000000-0005-0000-0000-0000B6920000}"/>
    <cellStyle name="Normal 8 5 2 4 3" xfId="37545" xr:uid="{00000000-0005-0000-0000-0000B7920000}"/>
    <cellStyle name="Normal 8 5 2 4 4" xfId="37546" xr:uid="{00000000-0005-0000-0000-0000B8920000}"/>
    <cellStyle name="Normal 8 5 2 5" xfId="37547" xr:uid="{00000000-0005-0000-0000-0000B9920000}"/>
    <cellStyle name="Normal 8 5 2 5 2" xfId="37548" xr:uid="{00000000-0005-0000-0000-0000BA920000}"/>
    <cellStyle name="Normal 8 5 2 5 2 2" xfId="37549" xr:uid="{00000000-0005-0000-0000-0000BB920000}"/>
    <cellStyle name="Normal 8 5 2 5 2 3" xfId="37550" xr:uid="{00000000-0005-0000-0000-0000BC920000}"/>
    <cellStyle name="Normal 8 5 2 5 3" xfId="37551" xr:uid="{00000000-0005-0000-0000-0000BD920000}"/>
    <cellStyle name="Normal 8 5 2 5 4" xfId="37552" xr:uid="{00000000-0005-0000-0000-0000BE920000}"/>
    <cellStyle name="Normal 8 5 2 6" xfId="37553" xr:uid="{00000000-0005-0000-0000-0000BF920000}"/>
    <cellStyle name="Normal 8 5 2 6 2" xfId="37554" xr:uid="{00000000-0005-0000-0000-0000C0920000}"/>
    <cellStyle name="Normal 8 5 2 6 3" xfId="37555" xr:uid="{00000000-0005-0000-0000-0000C1920000}"/>
    <cellStyle name="Normal 8 5 2 7" xfId="37556" xr:uid="{00000000-0005-0000-0000-0000C2920000}"/>
    <cellStyle name="Normal 8 5 2 7 2" xfId="37557" xr:uid="{00000000-0005-0000-0000-0000C3920000}"/>
    <cellStyle name="Normal 8 5 2 7 3" xfId="37558" xr:uid="{00000000-0005-0000-0000-0000C4920000}"/>
    <cellStyle name="Normal 8 5 2 8" xfId="37559" xr:uid="{00000000-0005-0000-0000-0000C5920000}"/>
    <cellStyle name="Normal 8 5 2 9" xfId="37560" xr:uid="{00000000-0005-0000-0000-0000C6920000}"/>
    <cellStyle name="Normal 8 5 3" xfId="37561" xr:uid="{00000000-0005-0000-0000-0000C7920000}"/>
    <cellStyle name="Normal 8 5 3 2" xfId="37562" xr:uid="{00000000-0005-0000-0000-0000C8920000}"/>
    <cellStyle name="Normal 8 5 3 2 2" xfId="37563" xr:uid="{00000000-0005-0000-0000-0000C9920000}"/>
    <cellStyle name="Normal 8 5 3 2 2 2" xfId="37564" xr:uid="{00000000-0005-0000-0000-0000CA920000}"/>
    <cellStyle name="Normal 8 5 3 2 2 3" xfId="37565" xr:uid="{00000000-0005-0000-0000-0000CB920000}"/>
    <cellStyle name="Normal 8 5 3 2 3" xfId="37566" xr:uid="{00000000-0005-0000-0000-0000CC920000}"/>
    <cellStyle name="Normal 8 5 3 2 4" xfId="37567" xr:uid="{00000000-0005-0000-0000-0000CD920000}"/>
    <cellStyle name="Normal 8 5 3 3" xfId="37568" xr:uid="{00000000-0005-0000-0000-0000CE920000}"/>
    <cellStyle name="Normal 8 5 3 3 2" xfId="37569" xr:uid="{00000000-0005-0000-0000-0000CF920000}"/>
    <cellStyle name="Normal 8 5 3 3 2 2" xfId="37570" xr:uid="{00000000-0005-0000-0000-0000D0920000}"/>
    <cellStyle name="Normal 8 5 3 3 2 3" xfId="37571" xr:uid="{00000000-0005-0000-0000-0000D1920000}"/>
    <cellStyle name="Normal 8 5 3 3 3" xfId="37572" xr:uid="{00000000-0005-0000-0000-0000D2920000}"/>
    <cellStyle name="Normal 8 5 3 3 4" xfId="37573" xr:uid="{00000000-0005-0000-0000-0000D3920000}"/>
    <cellStyle name="Normal 8 5 3 4" xfId="37574" xr:uid="{00000000-0005-0000-0000-0000D4920000}"/>
    <cellStyle name="Normal 8 5 3 4 2" xfId="37575" xr:uid="{00000000-0005-0000-0000-0000D5920000}"/>
    <cellStyle name="Normal 8 5 3 4 2 2" xfId="37576" xr:uid="{00000000-0005-0000-0000-0000D6920000}"/>
    <cellStyle name="Normal 8 5 3 4 2 3" xfId="37577" xr:uid="{00000000-0005-0000-0000-0000D7920000}"/>
    <cellStyle name="Normal 8 5 3 4 3" xfId="37578" xr:uid="{00000000-0005-0000-0000-0000D8920000}"/>
    <cellStyle name="Normal 8 5 3 4 4" xfId="37579" xr:uid="{00000000-0005-0000-0000-0000D9920000}"/>
    <cellStyle name="Normal 8 5 3 5" xfId="37580" xr:uid="{00000000-0005-0000-0000-0000DA920000}"/>
    <cellStyle name="Normal 8 5 3 5 2" xfId="37581" xr:uid="{00000000-0005-0000-0000-0000DB920000}"/>
    <cellStyle name="Normal 8 5 3 5 3" xfId="37582" xr:uid="{00000000-0005-0000-0000-0000DC920000}"/>
    <cellStyle name="Normal 8 5 3 6" xfId="37583" xr:uid="{00000000-0005-0000-0000-0000DD920000}"/>
    <cellStyle name="Normal 8 5 3 6 2" xfId="37584" xr:uid="{00000000-0005-0000-0000-0000DE920000}"/>
    <cellStyle name="Normal 8 5 3 6 3" xfId="37585" xr:uid="{00000000-0005-0000-0000-0000DF920000}"/>
    <cellStyle name="Normal 8 5 3 7" xfId="37586" xr:uid="{00000000-0005-0000-0000-0000E0920000}"/>
    <cellStyle name="Normal 8 5 3 8" xfId="37587" xr:uid="{00000000-0005-0000-0000-0000E1920000}"/>
    <cellStyle name="Normal 8 5 3 9" xfId="37588" xr:uid="{00000000-0005-0000-0000-0000E2920000}"/>
    <cellStyle name="Normal 8 5 4" xfId="37589" xr:uid="{00000000-0005-0000-0000-0000E3920000}"/>
    <cellStyle name="Normal 8 5 4 2" xfId="37590" xr:uid="{00000000-0005-0000-0000-0000E4920000}"/>
    <cellStyle name="Normal 8 5 4 2 2" xfId="37591" xr:uid="{00000000-0005-0000-0000-0000E5920000}"/>
    <cellStyle name="Normal 8 5 4 2 3" xfId="37592" xr:uid="{00000000-0005-0000-0000-0000E6920000}"/>
    <cellStyle name="Normal 8 5 4 3" xfId="37593" xr:uid="{00000000-0005-0000-0000-0000E7920000}"/>
    <cellStyle name="Normal 8 5 4 4" xfId="37594" xr:uid="{00000000-0005-0000-0000-0000E8920000}"/>
    <cellStyle name="Normal 8 5 5" xfId="37595" xr:uid="{00000000-0005-0000-0000-0000E9920000}"/>
    <cellStyle name="Normal 8 5 5 2" xfId="37596" xr:uid="{00000000-0005-0000-0000-0000EA920000}"/>
    <cellStyle name="Normal 8 5 5 2 2" xfId="37597" xr:uid="{00000000-0005-0000-0000-0000EB920000}"/>
    <cellStyle name="Normal 8 5 5 2 3" xfId="37598" xr:uid="{00000000-0005-0000-0000-0000EC920000}"/>
    <cellStyle name="Normal 8 5 5 3" xfId="37599" xr:uid="{00000000-0005-0000-0000-0000ED920000}"/>
    <cellStyle name="Normal 8 5 5 4" xfId="37600" xr:uid="{00000000-0005-0000-0000-0000EE920000}"/>
    <cellStyle name="Normal 8 5 6" xfId="37601" xr:uid="{00000000-0005-0000-0000-0000EF920000}"/>
    <cellStyle name="Normal 8 5 6 2" xfId="37602" xr:uid="{00000000-0005-0000-0000-0000F0920000}"/>
    <cellStyle name="Normal 8 5 6 2 2" xfId="37603" xr:uid="{00000000-0005-0000-0000-0000F1920000}"/>
    <cellStyle name="Normal 8 5 6 2 3" xfId="37604" xr:uid="{00000000-0005-0000-0000-0000F2920000}"/>
    <cellStyle name="Normal 8 5 6 3" xfId="37605" xr:uid="{00000000-0005-0000-0000-0000F3920000}"/>
    <cellStyle name="Normal 8 5 6 4" xfId="37606" xr:uid="{00000000-0005-0000-0000-0000F4920000}"/>
    <cellStyle name="Normal 8 5 7" xfId="37607" xr:uid="{00000000-0005-0000-0000-0000F5920000}"/>
    <cellStyle name="Normal 8 5 7 2" xfId="37608" xr:uid="{00000000-0005-0000-0000-0000F6920000}"/>
    <cellStyle name="Normal 8 5 7 3" xfId="37609" xr:uid="{00000000-0005-0000-0000-0000F7920000}"/>
    <cellStyle name="Normal 8 5 8" xfId="37610" xr:uid="{00000000-0005-0000-0000-0000F8920000}"/>
    <cellStyle name="Normal 8 5 8 2" xfId="37611" xr:uid="{00000000-0005-0000-0000-0000F9920000}"/>
    <cellStyle name="Normal 8 5 8 3" xfId="37612" xr:uid="{00000000-0005-0000-0000-0000FA920000}"/>
    <cellStyle name="Normal 8 5 9" xfId="37613" xr:uid="{00000000-0005-0000-0000-0000FB920000}"/>
    <cellStyle name="Normal 8 6" xfId="37614" xr:uid="{00000000-0005-0000-0000-0000FC920000}"/>
    <cellStyle name="Normal 8 6 10" xfId="37615" xr:uid="{00000000-0005-0000-0000-0000FD920000}"/>
    <cellStyle name="Normal 8 6 11" xfId="37616" xr:uid="{00000000-0005-0000-0000-0000FE920000}"/>
    <cellStyle name="Normal 8 6 2" xfId="37617" xr:uid="{00000000-0005-0000-0000-0000FF920000}"/>
    <cellStyle name="Normal 8 6 2 10" xfId="37618" xr:uid="{00000000-0005-0000-0000-000000930000}"/>
    <cellStyle name="Normal 8 6 2 2" xfId="37619" xr:uid="{00000000-0005-0000-0000-000001930000}"/>
    <cellStyle name="Normal 8 6 2 2 2" xfId="37620" xr:uid="{00000000-0005-0000-0000-000002930000}"/>
    <cellStyle name="Normal 8 6 2 2 2 2" xfId="37621" xr:uid="{00000000-0005-0000-0000-000003930000}"/>
    <cellStyle name="Normal 8 6 2 2 2 3" xfId="37622" xr:uid="{00000000-0005-0000-0000-000004930000}"/>
    <cellStyle name="Normal 8 6 2 2 3" xfId="37623" xr:uid="{00000000-0005-0000-0000-000005930000}"/>
    <cellStyle name="Normal 8 6 2 2 4" xfId="37624" xr:uid="{00000000-0005-0000-0000-000006930000}"/>
    <cellStyle name="Normal 8 6 2 3" xfId="37625" xr:uid="{00000000-0005-0000-0000-000007930000}"/>
    <cellStyle name="Normal 8 6 2 3 2" xfId="37626" xr:uid="{00000000-0005-0000-0000-000008930000}"/>
    <cellStyle name="Normal 8 6 2 3 2 2" xfId="37627" xr:uid="{00000000-0005-0000-0000-000009930000}"/>
    <cellStyle name="Normal 8 6 2 3 2 3" xfId="37628" xr:uid="{00000000-0005-0000-0000-00000A930000}"/>
    <cellStyle name="Normal 8 6 2 3 3" xfId="37629" xr:uid="{00000000-0005-0000-0000-00000B930000}"/>
    <cellStyle name="Normal 8 6 2 3 4" xfId="37630" xr:uid="{00000000-0005-0000-0000-00000C930000}"/>
    <cellStyle name="Normal 8 6 2 4" xfId="37631" xr:uid="{00000000-0005-0000-0000-00000D930000}"/>
    <cellStyle name="Normal 8 6 2 4 2" xfId="37632" xr:uid="{00000000-0005-0000-0000-00000E930000}"/>
    <cellStyle name="Normal 8 6 2 4 2 2" xfId="37633" xr:uid="{00000000-0005-0000-0000-00000F930000}"/>
    <cellStyle name="Normal 8 6 2 4 2 3" xfId="37634" xr:uid="{00000000-0005-0000-0000-000010930000}"/>
    <cellStyle name="Normal 8 6 2 4 3" xfId="37635" xr:uid="{00000000-0005-0000-0000-000011930000}"/>
    <cellStyle name="Normal 8 6 2 4 4" xfId="37636" xr:uid="{00000000-0005-0000-0000-000012930000}"/>
    <cellStyle name="Normal 8 6 2 5" xfId="37637" xr:uid="{00000000-0005-0000-0000-000013930000}"/>
    <cellStyle name="Normal 8 6 2 5 2" xfId="37638" xr:uid="{00000000-0005-0000-0000-000014930000}"/>
    <cellStyle name="Normal 8 6 2 5 2 2" xfId="37639" xr:uid="{00000000-0005-0000-0000-000015930000}"/>
    <cellStyle name="Normal 8 6 2 5 2 3" xfId="37640" xr:uid="{00000000-0005-0000-0000-000016930000}"/>
    <cellStyle name="Normal 8 6 2 5 3" xfId="37641" xr:uid="{00000000-0005-0000-0000-000017930000}"/>
    <cellStyle name="Normal 8 6 2 5 4" xfId="37642" xr:uid="{00000000-0005-0000-0000-000018930000}"/>
    <cellStyle name="Normal 8 6 2 6" xfId="37643" xr:uid="{00000000-0005-0000-0000-000019930000}"/>
    <cellStyle name="Normal 8 6 2 6 2" xfId="37644" xr:uid="{00000000-0005-0000-0000-00001A930000}"/>
    <cellStyle name="Normal 8 6 2 6 3" xfId="37645" xr:uid="{00000000-0005-0000-0000-00001B930000}"/>
    <cellStyle name="Normal 8 6 2 7" xfId="37646" xr:uid="{00000000-0005-0000-0000-00001C930000}"/>
    <cellStyle name="Normal 8 6 2 7 2" xfId="37647" xr:uid="{00000000-0005-0000-0000-00001D930000}"/>
    <cellStyle name="Normal 8 6 2 7 3" xfId="37648" xr:uid="{00000000-0005-0000-0000-00001E930000}"/>
    <cellStyle name="Normal 8 6 2 8" xfId="37649" xr:uid="{00000000-0005-0000-0000-00001F930000}"/>
    <cellStyle name="Normal 8 6 2 9" xfId="37650" xr:uid="{00000000-0005-0000-0000-000020930000}"/>
    <cellStyle name="Normal 8 6 3" xfId="37651" xr:uid="{00000000-0005-0000-0000-000021930000}"/>
    <cellStyle name="Normal 8 6 3 2" xfId="37652" xr:uid="{00000000-0005-0000-0000-000022930000}"/>
    <cellStyle name="Normal 8 6 3 2 2" xfId="37653" xr:uid="{00000000-0005-0000-0000-000023930000}"/>
    <cellStyle name="Normal 8 6 3 2 2 2" xfId="37654" xr:uid="{00000000-0005-0000-0000-000024930000}"/>
    <cellStyle name="Normal 8 6 3 2 2 3" xfId="37655" xr:uid="{00000000-0005-0000-0000-000025930000}"/>
    <cellStyle name="Normal 8 6 3 2 3" xfId="37656" xr:uid="{00000000-0005-0000-0000-000026930000}"/>
    <cellStyle name="Normal 8 6 3 2 4" xfId="37657" xr:uid="{00000000-0005-0000-0000-000027930000}"/>
    <cellStyle name="Normal 8 6 3 3" xfId="37658" xr:uid="{00000000-0005-0000-0000-000028930000}"/>
    <cellStyle name="Normal 8 6 3 3 2" xfId="37659" xr:uid="{00000000-0005-0000-0000-000029930000}"/>
    <cellStyle name="Normal 8 6 3 3 2 2" xfId="37660" xr:uid="{00000000-0005-0000-0000-00002A930000}"/>
    <cellStyle name="Normal 8 6 3 3 2 3" xfId="37661" xr:uid="{00000000-0005-0000-0000-00002B930000}"/>
    <cellStyle name="Normal 8 6 3 3 3" xfId="37662" xr:uid="{00000000-0005-0000-0000-00002C930000}"/>
    <cellStyle name="Normal 8 6 3 3 4" xfId="37663" xr:uid="{00000000-0005-0000-0000-00002D930000}"/>
    <cellStyle name="Normal 8 6 3 4" xfId="37664" xr:uid="{00000000-0005-0000-0000-00002E930000}"/>
    <cellStyle name="Normal 8 6 3 4 2" xfId="37665" xr:uid="{00000000-0005-0000-0000-00002F930000}"/>
    <cellStyle name="Normal 8 6 3 4 2 2" xfId="37666" xr:uid="{00000000-0005-0000-0000-000030930000}"/>
    <cellStyle name="Normal 8 6 3 4 2 3" xfId="37667" xr:uid="{00000000-0005-0000-0000-000031930000}"/>
    <cellStyle name="Normal 8 6 3 4 3" xfId="37668" xr:uid="{00000000-0005-0000-0000-000032930000}"/>
    <cellStyle name="Normal 8 6 3 4 4" xfId="37669" xr:uid="{00000000-0005-0000-0000-000033930000}"/>
    <cellStyle name="Normal 8 6 3 5" xfId="37670" xr:uid="{00000000-0005-0000-0000-000034930000}"/>
    <cellStyle name="Normal 8 6 3 5 2" xfId="37671" xr:uid="{00000000-0005-0000-0000-000035930000}"/>
    <cellStyle name="Normal 8 6 3 5 3" xfId="37672" xr:uid="{00000000-0005-0000-0000-000036930000}"/>
    <cellStyle name="Normal 8 6 3 6" xfId="37673" xr:uid="{00000000-0005-0000-0000-000037930000}"/>
    <cellStyle name="Normal 8 6 3 6 2" xfId="37674" xr:uid="{00000000-0005-0000-0000-000038930000}"/>
    <cellStyle name="Normal 8 6 3 6 3" xfId="37675" xr:uid="{00000000-0005-0000-0000-000039930000}"/>
    <cellStyle name="Normal 8 6 3 7" xfId="37676" xr:uid="{00000000-0005-0000-0000-00003A930000}"/>
    <cellStyle name="Normal 8 6 3 8" xfId="37677" xr:uid="{00000000-0005-0000-0000-00003B930000}"/>
    <cellStyle name="Normal 8 6 3 9" xfId="37678" xr:uid="{00000000-0005-0000-0000-00003C930000}"/>
    <cellStyle name="Normal 8 6 4" xfId="37679" xr:uid="{00000000-0005-0000-0000-00003D930000}"/>
    <cellStyle name="Normal 8 6 4 2" xfId="37680" xr:uid="{00000000-0005-0000-0000-00003E930000}"/>
    <cellStyle name="Normal 8 6 4 2 2" xfId="37681" xr:uid="{00000000-0005-0000-0000-00003F930000}"/>
    <cellStyle name="Normal 8 6 4 2 3" xfId="37682" xr:uid="{00000000-0005-0000-0000-000040930000}"/>
    <cellStyle name="Normal 8 6 4 3" xfId="37683" xr:uid="{00000000-0005-0000-0000-000041930000}"/>
    <cellStyle name="Normal 8 6 4 4" xfId="37684" xr:uid="{00000000-0005-0000-0000-000042930000}"/>
    <cellStyle name="Normal 8 6 5" xfId="37685" xr:uid="{00000000-0005-0000-0000-000043930000}"/>
    <cellStyle name="Normal 8 6 5 2" xfId="37686" xr:uid="{00000000-0005-0000-0000-000044930000}"/>
    <cellStyle name="Normal 8 6 5 2 2" xfId="37687" xr:uid="{00000000-0005-0000-0000-000045930000}"/>
    <cellStyle name="Normal 8 6 5 2 3" xfId="37688" xr:uid="{00000000-0005-0000-0000-000046930000}"/>
    <cellStyle name="Normal 8 6 5 3" xfId="37689" xr:uid="{00000000-0005-0000-0000-000047930000}"/>
    <cellStyle name="Normal 8 6 5 4" xfId="37690" xr:uid="{00000000-0005-0000-0000-000048930000}"/>
    <cellStyle name="Normal 8 6 6" xfId="37691" xr:uid="{00000000-0005-0000-0000-000049930000}"/>
    <cellStyle name="Normal 8 6 6 2" xfId="37692" xr:uid="{00000000-0005-0000-0000-00004A930000}"/>
    <cellStyle name="Normal 8 6 6 2 2" xfId="37693" xr:uid="{00000000-0005-0000-0000-00004B930000}"/>
    <cellStyle name="Normal 8 6 6 2 3" xfId="37694" xr:uid="{00000000-0005-0000-0000-00004C930000}"/>
    <cellStyle name="Normal 8 6 6 3" xfId="37695" xr:uid="{00000000-0005-0000-0000-00004D930000}"/>
    <cellStyle name="Normal 8 6 6 4" xfId="37696" xr:uid="{00000000-0005-0000-0000-00004E930000}"/>
    <cellStyle name="Normal 8 6 7" xfId="37697" xr:uid="{00000000-0005-0000-0000-00004F930000}"/>
    <cellStyle name="Normal 8 6 7 2" xfId="37698" xr:uid="{00000000-0005-0000-0000-000050930000}"/>
    <cellStyle name="Normal 8 6 7 3" xfId="37699" xr:uid="{00000000-0005-0000-0000-000051930000}"/>
    <cellStyle name="Normal 8 6 8" xfId="37700" xr:uid="{00000000-0005-0000-0000-000052930000}"/>
    <cellStyle name="Normal 8 6 8 2" xfId="37701" xr:uid="{00000000-0005-0000-0000-000053930000}"/>
    <cellStyle name="Normal 8 6 8 3" xfId="37702" xr:uid="{00000000-0005-0000-0000-000054930000}"/>
    <cellStyle name="Normal 8 6 9" xfId="37703" xr:uid="{00000000-0005-0000-0000-000055930000}"/>
    <cellStyle name="Normal 8 7" xfId="37704" xr:uid="{00000000-0005-0000-0000-000056930000}"/>
    <cellStyle name="Normal 8 7 10" xfId="37705" xr:uid="{00000000-0005-0000-0000-000057930000}"/>
    <cellStyle name="Normal 8 7 2" xfId="37706" xr:uid="{00000000-0005-0000-0000-000058930000}"/>
    <cellStyle name="Normal 8 7 2 2" xfId="37707" xr:uid="{00000000-0005-0000-0000-000059930000}"/>
    <cellStyle name="Normal 8 7 2 2 2" xfId="37708" xr:uid="{00000000-0005-0000-0000-00005A930000}"/>
    <cellStyle name="Normal 8 7 2 2 3" xfId="37709" xr:uid="{00000000-0005-0000-0000-00005B930000}"/>
    <cellStyle name="Normal 8 7 2 3" xfId="37710" xr:uid="{00000000-0005-0000-0000-00005C930000}"/>
    <cellStyle name="Normal 8 7 2 4" xfId="37711" xr:uid="{00000000-0005-0000-0000-00005D930000}"/>
    <cellStyle name="Normal 8 7 3" xfId="37712" xr:uid="{00000000-0005-0000-0000-00005E930000}"/>
    <cellStyle name="Normal 8 7 3 2" xfId="37713" xr:uid="{00000000-0005-0000-0000-00005F930000}"/>
    <cellStyle name="Normal 8 7 3 2 2" xfId="37714" xr:uid="{00000000-0005-0000-0000-000060930000}"/>
    <cellStyle name="Normal 8 7 3 2 3" xfId="37715" xr:uid="{00000000-0005-0000-0000-000061930000}"/>
    <cellStyle name="Normal 8 7 3 3" xfId="37716" xr:uid="{00000000-0005-0000-0000-000062930000}"/>
    <cellStyle name="Normal 8 7 3 4" xfId="37717" xr:uid="{00000000-0005-0000-0000-000063930000}"/>
    <cellStyle name="Normal 8 7 4" xfId="37718" xr:uid="{00000000-0005-0000-0000-000064930000}"/>
    <cellStyle name="Normal 8 7 4 2" xfId="37719" xr:uid="{00000000-0005-0000-0000-000065930000}"/>
    <cellStyle name="Normal 8 7 4 2 2" xfId="37720" xr:uid="{00000000-0005-0000-0000-000066930000}"/>
    <cellStyle name="Normal 8 7 4 2 3" xfId="37721" xr:uid="{00000000-0005-0000-0000-000067930000}"/>
    <cellStyle name="Normal 8 7 4 3" xfId="37722" xr:uid="{00000000-0005-0000-0000-000068930000}"/>
    <cellStyle name="Normal 8 7 4 4" xfId="37723" xr:uid="{00000000-0005-0000-0000-000069930000}"/>
    <cellStyle name="Normal 8 7 5" xfId="37724" xr:uid="{00000000-0005-0000-0000-00006A930000}"/>
    <cellStyle name="Normal 8 7 5 2" xfId="37725" xr:uid="{00000000-0005-0000-0000-00006B930000}"/>
    <cellStyle name="Normal 8 7 5 2 2" xfId="37726" xr:uid="{00000000-0005-0000-0000-00006C930000}"/>
    <cellStyle name="Normal 8 7 5 2 3" xfId="37727" xr:uid="{00000000-0005-0000-0000-00006D930000}"/>
    <cellStyle name="Normal 8 7 5 3" xfId="37728" xr:uid="{00000000-0005-0000-0000-00006E930000}"/>
    <cellStyle name="Normal 8 7 5 4" xfId="37729" xr:uid="{00000000-0005-0000-0000-00006F930000}"/>
    <cellStyle name="Normal 8 7 6" xfId="37730" xr:uid="{00000000-0005-0000-0000-000070930000}"/>
    <cellStyle name="Normal 8 7 6 2" xfId="37731" xr:uid="{00000000-0005-0000-0000-000071930000}"/>
    <cellStyle name="Normal 8 7 6 3" xfId="37732" xr:uid="{00000000-0005-0000-0000-000072930000}"/>
    <cellStyle name="Normal 8 7 7" xfId="37733" xr:uid="{00000000-0005-0000-0000-000073930000}"/>
    <cellStyle name="Normal 8 7 7 2" xfId="37734" xr:uid="{00000000-0005-0000-0000-000074930000}"/>
    <cellStyle name="Normal 8 7 7 3" xfId="37735" xr:uid="{00000000-0005-0000-0000-000075930000}"/>
    <cellStyle name="Normal 8 7 8" xfId="37736" xr:uid="{00000000-0005-0000-0000-000076930000}"/>
    <cellStyle name="Normal 8 7 9" xfId="37737" xr:uid="{00000000-0005-0000-0000-000077930000}"/>
    <cellStyle name="Normal 8 8" xfId="37738" xr:uid="{00000000-0005-0000-0000-000078930000}"/>
    <cellStyle name="Normal 8 8 2" xfId="37739" xr:uid="{00000000-0005-0000-0000-000079930000}"/>
    <cellStyle name="Normal 8 8 2 2" xfId="37740" xr:uid="{00000000-0005-0000-0000-00007A930000}"/>
    <cellStyle name="Normal 8 8 2 2 2" xfId="37741" xr:uid="{00000000-0005-0000-0000-00007B930000}"/>
    <cellStyle name="Normal 8 8 2 2 3" xfId="37742" xr:uid="{00000000-0005-0000-0000-00007C930000}"/>
    <cellStyle name="Normal 8 8 2 3" xfId="37743" xr:uid="{00000000-0005-0000-0000-00007D930000}"/>
    <cellStyle name="Normal 8 8 2 4" xfId="37744" xr:uid="{00000000-0005-0000-0000-00007E930000}"/>
    <cellStyle name="Normal 8 8 3" xfId="37745" xr:uid="{00000000-0005-0000-0000-00007F930000}"/>
    <cellStyle name="Normal 8 8 3 2" xfId="37746" xr:uid="{00000000-0005-0000-0000-000080930000}"/>
    <cellStyle name="Normal 8 8 3 2 2" xfId="37747" xr:uid="{00000000-0005-0000-0000-000081930000}"/>
    <cellStyle name="Normal 8 8 3 2 3" xfId="37748" xr:uid="{00000000-0005-0000-0000-000082930000}"/>
    <cellStyle name="Normal 8 8 3 3" xfId="37749" xr:uid="{00000000-0005-0000-0000-000083930000}"/>
    <cellStyle name="Normal 8 8 3 4" xfId="37750" xr:uid="{00000000-0005-0000-0000-000084930000}"/>
    <cellStyle name="Normal 8 8 4" xfId="37751" xr:uid="{00000000-0005-0000-0000-000085930000}"/>
    <cellStyle name="Normal 8 8 4 2" xfId="37752" xr:uid="{00000000-0005-0000-0000-000086930000}"/>
    <cellStyle name="Normal 8 8 4 2 2" xfId="37753" xr:uid="{00000000-0005-0000-0000-000087930000}"/>
    <cellStyle name="Normal 8 8 4 2 3" xfId="37754" xr:uid="{00000000-0005-0000-0000-000088930000}"/>
    <cellStyle name="Normal 8 8 4 3" xfId="37755" xr:uid="{00000000-0005-0000-0000-000089930000}"/>
    <cellStyle name="Normal 8 8 4 4" xfId="37756" xr:uid="{00000000-0005-0000-0000-00008A930000}"/>
    <cellStyle name="Normal 8 8 5" xfId="37757" xr:uid="{00000000-0005-0000-0000-00008B930000}"/>
    <cellStyle name="Normal 8 8 5 2" xfId="37758" xr:uid="{00000000-0005-0000-0000-00008C930000}"/>
    <cellStyle name="Normal 8 8 5 3" xfId="37759" xr:uid="{00000000-0005-0000-0000-00008D930000}"/>
    <cellStyle name="Normal 8 8 6" xfId="37760" xr:uid="{00000000-0005-0000-0000-00008E930000}"/>
    <cellStyle name="Normal 8 8 6 2" xfId="37761" xr:uid="{00000000-0005-0000-0000-00008F930000}"/>
    <cellStyle name="Normal 8 8 6 3" xfId="37762" xr:uid="{00000000-0005-0000-0000-000090930000}"/>
    <cellStyle name="Normal 8 8 7" xfId="37763" xr:uid="{00000000-0005-0000-0000-000091930000}"/>
    <cellStyle name="Normal 8 8 8" xfId="37764" xr:uid="{00000000-0005-0000-0000-000092930000}"/>
    <cellStyle name="Normal 8 8 9" xfId="37765" xr:uid="{00000000-0005-0000-0000-000093930000}"/>
    <cellStyle name="Normal 8 9" xfId="37766" xr:uid="{00000000-0005-0000-0000-000094930000}"/>
    <cellStyle name="Normal 8 9 2" xfId="37767" xr:uid="{00000000-0005-0000-0000-000095930000}"/>
    <cellStyle name="Normal 8 9 2 2" xfId="37768" xr:uid="{00000000-0005-0000-0000-000096930000}"/>
    <cellStyle name="Normal 8 9 2 3" xfId="37769" xr:uid="{00000000-0005-0000-0000-000097930000}"/>
    <cellStyle name="Normal 8 9 3" xfId="37770" xr:uid="{00000000-0005-0000-0000-000098930000}"/>
    <cellStyle name="Normal 8 9 4" xfId="37771" xr:uid="{00000000-0005-0000-0000-000099930000}"/>
    <cellStyle name="Normal 80" xfId="37772" xr:uid="{00000000-0005-0000-0000-00009A930000}"/>
    <cellStyle name="Normal 81" xfId="37773" xr:uid="{00000000-0005-0000-0000-00009B930000}"/>
    <cellStyle name="Normal 82" xfId="37774" xr:uid="{00000000-0005-0000-0000-00009C930000}"/>
    <cellStyle name="Normal 83" xfId="37775" xr:uid="{00000000-0005-0000-0000-00009D930000}"/>
    <cellStyle name="Normal 84" xfId="37776" xr:uid="{00000000-0005-0000-0000-00009E930000}"/>
    <cellStyle name="Normal 85" xfId="37777" xr:uid="{00000000-0005-0000-0000-00009F930000}"/>
    <cellStyle name="Normal 86" xfId="37778" xr:uid="{00000000-0005-0000-0000-0000A0930000}"/>
    <cellStyle name="Normal 87" xfId="37779" xr:uid="{00000000-0005-0000-0000-0000A1930000}"/>
    <cellStyle name="Normal 88" xfId="37780" xr:uid="{00000000-0005-0000-0000-0000A2930000}"/>
    <cellStyle name="Normal 89" xfId="37781" xr:uid="{00000000-0005-0000-0000-0000A3930000}"/>
    <cellStyle name="Normal 9" xfId="37782" xr:uid="{00000000-0005-0000-0000-0000A4930000}"/>
    <cellStyle name="Normal 9 10" xfId="37783" xr:uid="{00000000-0005-0000-0000-0000A5930000}"/>
    <cellStyle name="Normal 9 10 2" xfId="37784" xr:uid="{00000000-0005-0000-0000-0000A6930000}"/>
    <cellStyle name="Normal 9 10 2 2" xfId="37785" xr:uid="{00000000-0005-0000-0000-0000A7930000}"/>
    <cellStyle name="Normal 9 10 2 3" xfId="37786" xr:uid="{00000000-0005-0000-0000-0000A8930000}"/>
    <cellStyle name="Normal 9 10 3" xfId="37787" xr:uid="{00000000-0005-0000-0000-0000A9930000}"/>
    <cellStyle name="Normal 9 10 4" xfId="37788" xr:uid="{00000000-0005-0000-0000-0000AA930000}"/>
    <cellStyle name="Normal 9 11" xfId="37789" xr:uid="{00000000-0005-0000-0000-0000AB930000}"/>
    <cellStyle name="Normal 9 11 2" xfId="37790" xr:uid="{00000000-0005-0000-0000-0000AC930000}"/>
    <cellStyle name="Normal 9 11 2 2" xfId="37791" xr:uid="{00000000-0005-0000-0000-0000AD930000}"/>
    <cellStyle name="Normal 9 11 2 3" xfId="37792" xr:uid="{00000000-0005-0000-0000-0000AE930000}"/>
    <cellStyle name="Normal 9 11 3" xfId="37793" xr:uid="{00000000-0005-0000-0000-0000AF930000}"/>
    <cellStyle name="Normal 9 11 4" xfId="37794" xr:uid="{00000000-0005-0000-0000-0000B0930000}"/>
    <cellStyle name="Normal 9 12" xfId="37795" xr:uid="{00000000-0005-0000-0000-0000B1930000}"/>
    <cellStyle name="Normal 9 12 2" xfId="37796" xr:uid="{00000000-0005-0000-0000-0000B2930000}"/>
    <cellStyle name="Normal 9 12 3" xfId="37797" xr:uid="{00000000-0005-0000-0000-0000B3930000}"/>
    <cellStyle name="Normal 9 13" xfId="37798" xr:uid="{00000000-0005-0000-0000-0000B4930000}"/>
    <cellStyle name="Normal 9 13 2" xfId="37799" xr:uid="{00000000-0005-0000-0000-0000B5930000}"/>
    <cellStyle name="Normal 9 13 3" xfId="37800" xr:uid="{00000000-0005-0000-0000-0000B6930000}"/>
    <cellStyle name="Normal 9 14" xfId="37801" xr:uid="{00000000-0005-0000-0000-0000B7930000}"/>
    <cellStyle name="Normal 9 15" xfId="37802" xr:uid="{00000000-0005-0000-0000-0000B8930000}"/>
    <cellStyle name="Normal 9 16" xfId="37803" xr:uid="{00000000-0005-0000-0000-0000B9930000}"/>
    <cellStyle name="Normal 9 17" xfId="37804" xr:uid="{00000000-0005-0000-0000-0000BA930000}"/>
    <cellStyle name="Normal 9 18" xfId="37805" xr:uid="{00000000-0005-0000-0000-0000BB930000}"/>
    <cellStyle name="Normal 9 2" xfId="37806" xr:uid="{00000000-0005-0000-0000-0000BC930000}"/>
    <cellStyle name="Normal 9 2 10" xfId="37807" xr:uid="{00000000-0005-0000-0000-0000BD930000}"/>
    <cellStyle name="Normal 9 2 10 2" xfId="37808" xr:uid="{00000000-0005-0000-0000-0000BE930000}"/>
    <cellStyle name="Normal 9 2 10 2 2" xfId="37809" xr:uid="{00000000-0005-0000-0000-0000BF930000}"/>
    <cellStyle name="Normal 9 2 10 2 3" xfId="37810" xr:uid="{00000000-0005-0000-0000-0000C0930000}"/>
    <cellStyle name="Normal 9 2 10 3" xfId="37811" xr:uid="{00000000-0005-0000-0000-0000C1930000}"/>
    <cellStyle name="Normal 9 2 10 4" xfId="37812" xr:uid="{00000000-0005-0000-0000-0000C2930000}"/>
    <cellStyle name="Normal 9 2 11" xfId="37813" xr:uid="{00000000-0005-0000-0000-0000C3930000}"/>
    <cellStyle name="Normal 9 2 11 2" xfId="37814" xr:uid="{00000000-0005-0000-0000-0000C4930000}"/>
    <cellStyle name="Normal 9 2 11 3" xfId="37815" xr:uid="{00000000-0005-0000-0000-0000C5930000}"/>
    <cellStyle name="Normal 9 2 12" xfId="37816" xr:uid="{00000000-0005-0000-0000-0000C6930000}"/>
    <cellStyle name="Normal 9 2 12 2" xfId="37817" xr:uid="{00000000-0005-0000-0000-0000C7930000}"/>
    <cellStyle name="Normal 9 2 12 3" xfId="37818" xr:uid="{00000000-0005-0000-0000-0000C8930000}"/>
    <cellStyle name="Normal 9 2 13" xfId="37819" xr:uid="{00000000-0005-0000-0000-0000C9930000}"/>
    <cellStyle name="Normal 9 2 14" xfId="37820" xr:uid="{00000000-0005-0000-0000-0000CA930000}"/>
    <cellStyle name="Normal 9 2 15" xfId="37821" xr:uid="{00000000-0005-0000-0000-0000CB930000}"/>
    <cellStyle name="Normal 9 2 16" xfId="37822" xr:uid="{00000000-0005-0000-0000-0000CC930000}"/>
    <cellStyle name="Normal 9 2 2" xfId="37823" xr:uid="{00000000-0005-0000-0000-0000CD930000}"/>
    <cellStyle name="Normal 9 2 2 10" xfId="37824" xr:uid="{00000000-0005-0000-0000-0000CE930000}"/>
    <cellStyle name="Normal 9 2 2 10 2" xfId="37825" xr:uid="{00000000-0005-0000-0000-0000CF930000}"/>
    <cellStyle name="Normal 9 2 2 10 3" xfId="37826" xr:uid="{00000000-0005-0000-0000-0000D0930000}"/>
    <cellStyle name="Normal 9 2 2 11" xfId="37827" xr:uid="{00000000-0005-0000-0000-0000D1930000}"/>
    <cellStyle name="Normal 9 2 2 11 2" xfId="37828" xr:uid="{00000000-0005-0000-0000-0000D2930000}"/>
    <cellStyle name="Normal 9 2 2 11 3" xfId="37829" xr:uid="{00000000-0005-0000-0000-0000D3930000}"/>
    <cellStyle name="Normal 9 2 2 12" xfId="37830" xr:uid="{00000000-0005-0000-0000-0000D4930000}"/>
    <cellStyle name="Normal 9 2 2 13" xfId="37831" xr:uid="{00000000-0005-0000-0000-0000D5930000}"/>
    <cellStyle name="Normal 9 2 2 14" xfId="37832" xr:uid="{00000000-0005-0000-0000-0000D6930000}"/>
    <cellStyle name="Normal 9 2 2 2" xfId="37833" xr:uid="{00000000-0005-0000-0000-0000D7930000}"/>
    <cellStyle name="Normal 9 2 2 2 10" xfId="37834" xr:uid="{00000000-0005-0000-0000-0000D8930000}"/>
    <cellStyle name="Normal 9 2 2 2 10 2" xfId="37835" xr:uid="{00000000-0005-0000-0000-0000D9930000}"/>
    <cellStyle name="Normal 9 2 2 2 10 3" xfId="37836" xr:uid="{00000000-0005-0000-0000-0000DA930000}"/>
    <cellStyle name="Normal 9 2 2 2 11" xfId="37837" xr:uid="{00000000-0005-0000-0000-0000DB930000}"/>
    <cellStyle name="Normal 9 2 2 2 12" xfId="37838" xr:uid="{00000000-0005-0000-0000-0000DC930000}"/>
    <cellStyle name="Normal 9 2 2 2 13" xfId="37839" xr:uid="{00000000-0005-0000-0000-0000DD930000}"/>
    <cellStyle name="Normal 9 2 2 2 2" xfId="37840" xr:uid="{00000000-0005-0000-0000-0000DE930000}"/>
    <cellStyle name="Normal 9 2 2 2 2 10" xfId="37841" xr:uid="{00000000-0005-0000-0000-0000DF930000}"/>
    <cellStyle name="Normal 9 2 2 2 2 11" xfId="37842" xr:uid="{00000000-0005-0000-0000-0000E0930000}"/>
    <cellStyle name="Normal 9 2 2 2 2 2" xfId="37843" xr:uid="{00000000-0005-0000-0000-0000E1930000}"/>
    <cellStyle name="Normal 9 2 2 2 2 2 10" xfId="37844" xr:uid="{00000000-0005-0000-0000-0000E2930000}"/>
    <cellStyle name="Normal 9 2 2 2 2 2 2" xfId="37845" xr:uid="{00000000-0005-0000-0000-0000E3930000}"/>
    <cellStyle name="Normal 9 2 2 2 2 2 2 2" xfId="37846" xr:uid="{00000000-0005-0000-0000-0000E4930000}"/>
    <cellStyle name="Normal 9 2 2 2 2 2 2 2 2" xfId="37847" xr:uid="{00000000-0005-0000-0000-0000E5930000}"/>
    <cellStyle name="Normal 9 2 2 2 2 2 2 2 3" xfId="37848" xr:uid="{00000000-0005-0000-0000-0000E6930000}"/>
    <cellStyle name="Normal 9 2 2 2 2 2 2 3" xfId="37849" xr:uid="{00000000-0005-0000-0000-0000E7930000}"/>
    <cellStyle name="Normal 9 2 2 2 2 2 2 4" xfId="37850" xr:uid="{00000000-0005-0000-0000-0000E8930000}"/>
    <cellStyle name="Normal 9 2 2 2 2 2 3" xfId="37851" xr:uid="{00000000-0005-0000-0000-0000E9930000}"/>
    <cellStyle name="Normal 9 2 2 2 2 2 3 2" xfId="37852" xr:uid="{00000000-0005-0000-0000-0000EA930000}"/>
    <cellStyle name="Normal 9 2 2 2 2 2 3 2 2" xfId="37853" xr:uid="{00000000-0005-0000-0000-0000EB930000}"/>
    <cellStyle name="Normal 9 2 2 2 2 2 3 2 3" xfId="37854" xr:uid="{00000000-0005-0000-0000-0000EC930000}"/>
    <cellStyle name="Normal 9 2 2 2 2 2 3 3" xfId="37855" xr:uid="{00000000-0005-0000-0000-0000ED930000}"/>
    <cellStyle name="Normal 9 2 2 2 2 2 3 4" xfId="37856" xr:uid="{00000000-0005-0000-0000-0000EE930000}"/>
    <cellStyle name="Normal 9 2 2 2 2 2 4" xfId="37857" xr:uid="{00000000-0005-0000-0000-0000EF930000}"/>
    <cellStyle name="Normal 9 2 2 2 2 2 4 2" xfId="37858" xr:uid="{00000000-0005-0000-0000-0000F0930000}"/>
    <cellStyle name="Normal 9 2 2 2 2 2 4 2 2" xfId="37859" xr:uid="{00000000-0005-0000-0000-0000F1930000}"/>
    <cellStyle name="Normal 9 2 2 2 2 2 4 2 3" xfId="37860" xr:uid="{00000000-0005-0000-0000-0000F2930000}"/>
    <cellStyle name="Normal 9 2 2 2 2 2 4 3" xfId="37861" xr:uid="{00000000-0005-0000-0000-0000F3930000}"/>
    <cellStyle name="Normal 9 2 2 2 2 2 4 4" xfId="37862" xr:uid="{00000000-0005-0000-0000-0000F4930000}"/>
    <cellStyle name="Normal 9 2 2 2 2 2 5" xfId="37863" xr:uid="{00000000-0005-0000-0000-0000F5930000}"/>
    <cellStyle name="Normal 9 2 2 2 2 2 5 2" xfId="37864" xr:uid="{00000000-0005-0000-0000-0000F6930000}"/>
    <cellStyle name="Normal 9 2 2 2 2 2 5 2 2" xfId="37865" xr:uid="{00000000-0005-0000-0000-0000F7930000}"/>
    <cellStyle name="Normal 9 2 2 2 2 2 5 2 3" xfId="37866" xr:uid="{00000000-0005-0000-0000-0000F8930000}"/>
    <cellStyle name="Normal 9 2 2 2 2 2 5 3" xfId="37867" xr:uid="{00000000-0005-0000-0000-0000F9930000}"/>
    <cellStyle name="Normal 9 2 2 2 2 2 5 4" xfId="37868" xr:uid="{00000000-0005-0000-0000-0000FA930000}"/>
    <cellStyle name="Normal 9 2 2 2 2 2 6" xfId="37869" xr:uid="{00000000-0005-0000-0000-0000FB930000}"/>
    <cellStyle name="Normal 9 2 2 2 2 2 6 2" xfId="37870" xr:uid="{00000000-0005-0000-0000-0000FC930000}"/>
    <cellStyle name="Normal 9 2 2 2 2 2 6 3" xfId="37871" xr:uid="{00000000-0005-0000-0000-0000FD930000}"/>
    <cellStyle name="Normal 9 2 2 2 2 2 7" xfId="37872" xr:uid="{00000000-0005-0000-0000-0000FE930000}"/>
    <cellStyle name="Normal 9 2 2 2 2 2 7 2" xfId="37873" xr:uid="{00000000-0005-0000-0000-0000FF930000}"/>
    <cellStyle name="Normal 9 2 2 2 2 2 7 3" xfId="37874" xr:uid="{00000000-0005-0000-0000-000000940000}"/>
    <cellStyle name="Normal 9 2 2 2 2 2 8" xfId="37875" xr:uid="{00000000-0005-0000-0000-000001940000}"/>
    <cellStyle name="Normal 9 2 2 2 2 2 9" xfId="37876" xr:uid="{00000000-0005-0000-0000-000002940000}"/>
    <cellStyle name="Normal 9 2 2 2 2 3" xfId="37877" xr:uid="{00000000-0005-0000-0000-000003940000}"/>
    <cellStyle name="Normal 9 2 2 2 2 3 2" xfId="37878" xr:uid="{00000000-0005-0000-0000-000004940000}"/>
    <cellStyle name="Normal 9 2 2 2 2 3 2 2" xfId="37879" xr:uid="{00000000-0005-0000-0000-000005940000}"/>
    <cellStyle name="Normal 9 2 2 2 2 3 2 2 2" xfId="37880" xr:uid="{00000000-0005-0000-0000-000006940000}"/>
    <cellStyle name="Normal 9 2 2 2 2 3 2 2 3" xfId="37881" xr:uid="{00000000-0005-0000-0000-000007940000}"/>
    <cellStyle name="Normal 9 2 2 2 2 3 2 3" xfId="37882" xr:uid="{00000000-0005-0000-0000-000008940000}"/>
    <cellStyle name="Normal 9 2 2 2 2 3 2 4" xfId="37883" xr:uid="{00000000-0005-0000-0000-000009940000}"/>
    <cellStyle name="Normal 9 2 2 2 2 3 3" xfId="37884" xr:uid="{00000000-0005-0000-0000-00000A940000}"/>
    <cellStyle name="Normal 9 2 2 2 2 3 3 2" xfId="37885" xr:uid="{00000000-0005-0000-0000-00000B940000}"/>
    <cellStyle name="Normal 9 2 2 2 2 3 3 2 2" xfId="37886" xr:uid="{00000000-0005-0000-0000-00000C940000}"/>
    <cellStyle name="Normal 9 2 2 2 2 3 3 2 3" xfId="37887" xr:uid="{00000000-0005-0000-0000-00000D940000}"/>
    <cellStyle name="Normal 9 2 2 2 2 3 3 3" xfId="37888" xr:uid="{00000000-0005-0000-0000-00000E940000}"/>
    <cellStyle name="Normal 9 2 2 2 2 3 3 4" xfId="37889" xr:uid="{00000000-0005-0000-0000-00000F940000}"/>
    <cellStyle name="Normal 9 2 2 2 2 3 4" xfId="37890" xr:uid="{00000000-0005-0000-0000-000010940000}"/>
    <cellStyle name="Normal 9 2 2 2 2 3 4 2" xfId="37891" xr:uid="{00000000-0005-0000-0000-000011940000}"/>
    <cellStyle name="Normal 9 2 2 2 2 3 4 2 2" xfId="37892" xr:uid="{00000000-0005-0000-0000-000012940000}"/>
    <cellStyle name="Normal 9 2 2 2 2 3 4 2 3" xfId="37893" xr:uid="{00000000-0005-0000-0000-000013940000}"/>
    <cellStyle name="Normal 9 2 2 2 2 3 4 3" xfId="37894" xr:uid="{00000000-0005-0000-0000-000014940000}"/>
    <cellStyle name="Normal 9 2 2 2 2 3 4 4" xfId="37895" xr:uid="{00000000-0005-0000-0000-000015940000}"/>
    <cellStyle name="Normal 9 2 2 2 2 3 5" xfId="37896" xr:uid="{00000000-0005-0000-0000-000016940000}"/>
    <cellStyle name="Normal 9 2 2 2 2 3 5 2" xfId="37897" xr:uid="{00000000-0005-0000-0000-000017940000}"/>
    <cellStyle name="Normal 9 2 2 2 2 3 5 3" xfId="37898" xr:uid="{00000000-0005-0000-0000-000018940000}"/>
    <cellStyle name="Normal 9 2 2 2 2 3 6" xfId="37899" xr:uid="{00000000-0005-0000-0000-000019940000}"/>
    <cellStyle name="Normal 9 2 2 2 2 3 6 2" xfId="37900" xr:uid="{00000000-0005-0000-0000-00001A940000}"/>
    <cellStyle name="Normal 9 2 2 2 2 3 6 3" xfId="37901" xr:uid="{00000000-0005-0000-0000-00001B940000}"/>
    <cellStyle name="Normal 9 2 2 2 2 3 7" xfId="37902" xr:uid="{00000000-0005-0000-0000-00001C940000}"/>
    <cellStyle name="Normal 9 2 2 2 2 3 8" xfId="37903" xr:uid="{00000000-0005-0000-0000-00001D940000}"/>
    <cellStyle name="Normal 9 2 2 2 2 3 9" xfId="37904" xr:uid="{00000000-0005-0000-0000-00001E940000}"/>
    <cellStyle name="Normal 9 2 2 2 2 4" xfId="37905" xr:uid="{00000000-0005-0000-0000-00001F940000}"/>
    <cellStyle name="Normal 9 2 2 2 2 4 2" xfId="37906" xr:uid="{00000000-0005-0000-0000-000020940000}"/>
    <cellStyle name="Normal 9 2 2 2 2 4 2 2" xfId="37907" xr:uid="{00000000-0005-0000-0000-000021940000}"/>
    <cellStyle name="Normal 9 2 2 2 2 4 2 3" xfId="37908" xr:uid="{00000000-0005-0000-0000-000022940000}"/>
    <cellStyle name="Normal 9 2 2 2 2 4 3" xfId="37909" xr:uid="{00000000-0005-0000-0000-000023940000}"/>
    <cellStyle name="Normal 9 2 2 2 2 4 4" xfId="37910" xr:uid="{00000000-0005-0000-0000-000024940000}"/>
    <cellStyle name="Normal 9 2 2 2 2 5" xfId="37911" xr:uid="{00000000-0005-0000-0000-000025940000}"/>
    <cellStyle name="Normal 9 2 2 2 2 5 2" xfId="37912" xr:uid="{00000000-0005-0000-0000-000026940000}"/>
    <cellStyle name="Normal 9 2 2 2 2 5 2 2" xfId="37913" xr:uid="{00000000-0005-0000-0000-000027940000}"/>
    <cellStyle name="Normal 9 2 2 2 2 5 2 3" xfId="37914" xr:uid="{00000000-0005-0000-0000-000028940000}"/>
    <cellStyle name="Normal 9 2 2 2 2 5 3" xfId="37915" xr:uid="{00000000-0005-0000-0000-000029940000}"/>
    <cellStyle name="Normal 9 2 2 2 2 5 4" xfId="37916" xr:uid="{00000000-0005-0000-0000-00002A940000}"/>
    <cellStyle name="Normal 9 2 2 2 2 6" xfId="37917" xr:uid="{00000000-0005-0000-0000-00002B940000}"/>
    <cellStyle name="Normal 9 2 2 2 2 6 2" xfId="37918" xr:uid="{00000000-0005-0000-0000-00002C940000}"/>
    <cellStyle name="Normal 9 2 2 2 2 6 2 2" xfId="37919" xr:uid="{00000000-0005-0000-0000-00002D940000}"/>
    <cellStyle name="Normal 9 2 2 2 2 6 2 3" xfId="37920" xr:uid="{00000000-0005-0000-0000-00002E940000}"/>
    <cellStyle name="Normal 9 2 2 2 2 6 3" xfId="37921" xr:uid="{00000000-0005-0000-0000-00002F940000}"/>
    <cellStyle name="Normal 9 2 2 2 2 6 4" xfId="37922" xr:uid="{00000000-0005-0000-0000-000030940000}"/>
    <cellStyle name="Normal 9 2 2 2 2 7" xfId="37923" xr:uid="{00000000-0005-0000-0000-000031940000}"/>
    <cellStyle name="Normal 9 2 2 2 2 7 2" xfId="37924" xr:uid="{00000000-0005-0000-0000-000032940000}"/>
    <cellStyle name="Normal 9 2 2 2 2 7 3" xfId="37925" xr:uid="{00000000-0005-0000-0000-000033940000}"/>
    <cellStyle name="Normal 9 2 2 2 2 8" xfId="37926" xr:uid="{00000000-0005-0000-0000-000034940000}"/>
    <cellStyle name="Normal 9 2 2 2 2 8 2" xfId="37927" xr:uid="{00000000-0005-0000-0000-000035940000}"/>
    <cellStyle name="Normal 9 2 2 2 2 8 3" xfId="37928" xr:uid="{00000000-0005-0000-0000-000036940000}"/>
    <cellStyle name="Normal 9 2 2 2 2 9" xfId="37929" xr:uid="{00000000-0005-0000-0000-000037940000}"/>
    <cellStyle name="Normal 9 2 2 2 3" xfId="37930" xr:uid="{00000000-0005-0000-0000-000038940000}"/>
    <cellStyle name="Normal 9 2 2 2 3 10" xfId="37931" xr:uid="{00000000-0005-0000-0000-000039940000}"/>
    <cellStyle name="Normal 9 2 2 2 3 11" xfId="37932" xr:uid="{00000000-0005-0000-0000-00003A940000}"/>
    <cellStyle name="Normal 9 2 2 2 3 2" xfId="37933" xr:uid="{00000000-0005-0000-0000-00003B940000}"/>
    <cellStyle name="Normal 9 2 2 2 3 2 10" xfId="37934" xr:uid="{00000000-0005-0000-0000-00003C940000}"/>
    <cellStyle name="Normal 9 2 2 2 3 2 2" xfId="37935" xr:uid="{00000000-0005-0000-0000-00003D940000}"/>
    <cellStyle name="Normal 9 2 2 2 3 2 2 2" xfId="37936" xr:uid="{00000000-0005-0000-0000-00003E940000}"/>
    <cellStyle name="Normal 9 2 2 2 3 2 2 2 2" xfId="37937" xr:uid="{00000000-0005-0000-0000-00003F940000}"/>
    <cellStyle name="Normal 9 2 2 2 3 2 2 2 3" xfId="37938" xr:uid="{00000000-0005-0000-0000-000040940000}"/>
    <cellStyle name="Normal 9 2 2 2 3 2 2 3" xfId="37939" xr:uid="{00000000-0005-0000-0000-000041940000}"/>
    <cellStyle name="Normal 9 2 2 2 3 2 2 4" xfId="37940" xr:uid="{00000000-0005-0000-0000-000042940000}"/>
    <cellStyle name="Normal 9 2 2 2 3 2 3" xfId="37941" xr:uid="{00000000-0005-0000-0000-000043940000}"/>
    <cellStyle name="Normal 9 2 2 2 3 2 3 2" xfId="37942" xr:uid="{00000000-0005-0000-0000-000044940000}"/>
    <cellStyle name="Normal 9 2 2 2 3 2 3 2 2" xfId="37943" xr:uid="{00000000-0005-0000-0000-000045940000}"/>
    <cellStyle name="Normal 9 2 2 2 3 2 3 2 3" xfId="37944" xr:uid="{00000000-0005-0000-0000-000046940000}"/>
    <cellStyle name="Normal 9 2 2 2 3 2 3 3" xfId="37945" xr:uid="{00000000-0005-0000-0000-000047940000}"/>
    <cellStyle name="Normal 9 2 2 2 3 2 3 4" xfId="37946" xr:uid="{00000000-0005-0000-0000-000048940000}"/>
    <cellStyle name="Normal 9 2 2 2 3 2 4" xfId="37947" xr:uid="{00000000-0005-0000-0000-000049940000}"/>
    <cellStyle name="Normal 9 2 2 2 3 2 4 2" xfId="37948" xr:uid="{00000000-0005-0000-0000-00004A940000}"/>
    <cellStyle name="Normal 9 2 2 2 3 2 4 2 2" xfId="37949" xr:uid="{00000000-0005-0000-0000-00004B940000}"/>
    <cellStyle name="Normal 9 2 2 2 3 2 4 2 3" xfId="37950" xr:uid="{00000000-0005-0000-0000-00004C940000}"/>
    <cellStyle name="Normal 9 2 2 2 3 2 4 3" xfId="37951" xr:uid="{00000000-0005-0000-0000-00004D940000}"/>
    <cellStyle name="Normal 9 2 2 2 3 2 4 4" xfId="37952" xr:uid="{00000000-0005-0000-0000-00004E940000}"/>
    <cellStyle name="Normal 9 2 2 2 3 2 5" xfId="37953" xr:uid="{00000000-0005-0000-0000-00004F940000}"/>
    <cellStyle name="Normal 9 2 2 2 3 2 5 2" xfId="37954" xr:uid="{00000000-0005-0000-0000-000050940000}"/>
    <cellStyle name="Normal 9 2 2 2 3 2 5 2 2" xfId="37955" xr:uid="{00000000-0005-0000-0000-000051940000}"/>
    <cellStyle name="Normal 9 2 2 2 3 2 5 2 3" xfId="37956" xr:uid="{00000000-0005-0000-0000-000052940000}"/>
    <cellStyle name="Normal 9 2 2 2 3 2 5 3" xfId="37957" xr:uid="{00000000-0005-0000-0000-000053940000}"/>
    <cellStyle name="Normal 9 2 2 2 3 2 5 4" xfId="37958" xr:uid="{00000000-0005-0000-0000-000054940000}"/>
    <cellStyle name="Normal 9 2 2 2 3 2 6" xfId="37959" xr:uid="{00000000-0005-0000-0000-000055940000}"/>
    <cellStyle name="Normal 9 2 2 2 3 2 6 2" xfId="37960" xr:uid="{00000000-0005-0000-0000-000056940000}"/>
    <cellStyle name="Normal 9 2 2 2 3 2 6 3" xfId="37961" xr:uid="{00000000-0005-0000-0000-000057940000}"/>
    <cellStyle name="Normal 9 2 2 2 3 2 7" xfId="37962" xr:uid="{00000000-0005-0000-0000-000058940000}"/>
    <cellStyle name="Normal 9 2 2 2 3 2 7 2" xfId="37963" xr:uid="{00000000-0005-0000-0000-000059940000}"/>
    <cellStyle name="Normal 9 2 2 2 3 2 7 3" xfId="37964" xr:uid="{00000000-0005-0000-0000-00005A940000}"/>
    <cellStyle name="Normal 9 2 2 2 3 2 8" xfId="37965" xr:uid="{00000000-0005-0000-0000-00005B940000}"/>
    <cellStyle name="Normal 9 2 2 2 3 2 9" xfId="37966" xr:uid="{00000000-0005-0000-0000-00005C940000}"/>
    <cellStyle name="Normal 9 2 2 2 3 3" xfId="37967" xr:uid="{00000000-0005-0000-0000-00005D940000}"/>
    <cellStyle name="Normal 9 2 2 2 3 3 2" xfId="37968" xr:uid="{00000000-0005-0000-0000-00005E940000}"/>
    <cellStyle name="Normal 9 2 2 2 3 3 2 2" xfId="37969" xr:uid="{00000000-0005-0000-0000-00005F940000}"/>
    <cellStyle name="Normal 9 2 2 2 3 3 2 2 2" xfId="37970" xr:uid="{00000000-0005-0000-0000-000060940000}"/>
    <cellStyle name="Normal 9 2 2 2 3 3 2 2 3" xfId="37971" xr:uid="{00000000-0005-0000-0000-000061940000}"/>
    <cellStyle name="Normal 9 2 2 2 3 3 2 3" xfId="37972" xr:uid="{00000000-0005-0000-0000-000062940000}"/>
    <cellStyle name="Normal 9 2 2 2 3 3 2 4" xfId="37973" xr:uid="{00000000-0005-0000-0000-000063940000}"/>
    <cellStyle name="Normal 9 2 2 2 3 3 3" xfId="37974" xr:uid="{00000000-0005-0000-0000-000064940000}"/>
    <cellStyle name="Normal 9 2 2 2 3 3 3 2" xfId="37975" xr:uid="{00000000-0005-0000-0000-000065940000}"/>
    <cellStyle name="Normal 9 2 2 2 3 3 3 2 2" xfId="37976" xr:uid="{00000000-0005-0000-0000-000066940000}"/>
    <cellStyle name="Normal 9 2 2 2 3 3 3 2 3" xfId="37977" xr:uid="{00000000-0005-0000-0000-000067940000}"/>
    <cellStyle name="Normal 9 2 2 2 3 3 3 3" xfId="37978" xr:uid="{00000000-0005-0000-0000-000068940000}"/>
    <cellStyle name="Normal 9 2 2 2 3 3 3 4" xfId="37979" xr:uid="{00000000-0005-0000-0000-000069940000}"/>
    <cellStyle name="Normal 9 2 2 2 3 3 4" xfId="37980" xr:uid="{00000000-0005-0000-0000-00006A940000}"/>
    <cellStyle name="Normal 9 2 2 2 3 3 4 2" xfId="37981" xr:uid="{00000000-0005-0000-0000-00006B940000}"/>
    <cellStyle name="Normal 9 2 2 2 3 3 4 2 2" xfId="37982" xr:uid="{00000000-0005-0000-0000-00006C940000}"/>
    <cellStyle name="Normal 9 2 2 2 3 3 4 2 3" xfId="37983" xr:uid="{00000000-0005-0000-0000-00006D940000}"/>
    <cellStyle name="Normal 9 2 2 2 3 3 4 3" xfId="37984" xr:uid="{00000000-0005-0000-0000-00006E940000}"/>
    <cellStyle name="Normal 9 2 2 2 3 3 4 4" xfId="37985" xr:uid="{00000000-0005-0000-0000-00006F940000}"/>
    <cellStyle name="Normal 9 2 2 2 3 3 5" xfId="37986" xr:uid="{00000000-0005-0000-0000-000070940000}"/>
    <cellStyle name="Normal 9 2 2 2 3 3 5 2" xfId="37987" xr:uid="{00000000-0005-0000-0000-000071940000}"/>
    <cellStyle name="Normal 9 2 2 2 3 3 5 3" xfId="37988" xr:uid="{00000000-0005-0000-0000-000072940000}"/>
    <cellStyle name="Normal 9 2 2 2 3 3 6" xfId="37989" xr:uid="{00000000-0005-0000-0000-000073940000}"/>
    <cellStyle name="Normal 9 2 2 2 3 3 6 2" xfId="37990" xr:uid="{00000000-0005-0000-0000-000074940000}"/>
    <cellStyle name="Normal 9 2 2 2 3 3 6 3" xfId="37991" xr:uid="{00000000-0005-0000-0000-000075940000}"/>
    <cellStyle name="Normal 9 2 2 2 3 3 7" xfId="37992" xr:uid="{00000000-0005-0000-0000-000076940000}"/>
    <cellStyle name="Normal 9 2 2 2 3 3 8" xfId="37993" xr:uid="{00000000-0005-0000-0000-000077940000}"/>
    <cellStyle name="Normal 9 2 2 2 3 3 9" xfId="37994" xr:uid="{00000000-0005-0000-0000-000078940000}"/>
    <cellStyle name="Normal 9 2 2 2 3 4" xfId="37995" xr:uid="{00000000-0005-0000-0000-000079940000}"/>
    <cellStyle name="Normal 9 2 2 2 3 4 2" xfId="37996" xr:uid="{00000000-0005-0000-0000-00007A940000}"/>
    <cellStyle name="Normal 9 2 2 2 3 4 2 2" xfId="37997" xr:uid="{00000000-0005-0000-0000-00007B940000}"/>
    <cellStyle name="Normal 9 2 2 2 3 4 2 3" xfId="37998" xr:uid="{00000000-0005-0000-0000-00007C940000}"/>
    <cellStyle name="Normal 9 2 2 2 3 4 3" xfId="37999" xr:uid="{00000000-0005-0000-0000-00007D940000}"/>
    <cellStyle name="Normal 9 2 2 2 3 4 4" xfId="38000" xr:uid="{00000000-0005-0000-0000-00007E940000}"/>
    <cellStyle name="Normal 9 2 2 2 3 5" xfId="38001" xr:uid="{00000000-0005-0000-0000-00007F940000}"/>
    <cellStyle name="Normal 9 2 2 2 3 5 2" xfId="38002" xr:uid="{00000000-0005-0000-0000-000080940000}"/>
    <cellStyle name="Normal 9 2 2 2 3 5 2 2" xfId="38003" xr:uid="{00000000-0005-0000-0000-000081940000}"/>
    <cellStyle name="Normal 9 2 2 2 3 5 2 3" xfId="38004" xr:uid="{00000000-0005-0000-0000-000082940000}"/>
    <cellStyle name="Normal 9 2 2 2 3 5 3" xfId="38005" xr:uid="{00000000-0005-0000-0000-000083940000}"/>
    <cellStyle name="Normal 9 2 2 2 3 5 4" xfId="38006" xr:uid="{00000000-0005-0000-0000-000084940000}"/>
    <cellStyle name="Normal 9 2 2 2 3 6" xfId="38007" xr:uid="{00000000-0005-0000-0000-000085940000}"/>
    <cellStyle name="Normal 9 2 2 2 3 6 2" xfId="38008" xr:uid="{00000000-0005-0000-0000-000086940000}"/>
    <cellStyle name="Normal 9 2 2 2 3 6 2 2" xfId="38009" xr:uid="{00000000-0005-0000-0000-000087940000}"/>
    <cellStyle name="Normal 9 2 2 2 3 6 2 3" xfId="38010" xr:uid="{00000000-0005-0000-0000-000088940000}"/>
    <cellStyle name="Normal 9 2 2 2 3 6 3" xfId="38011" xr:uid="{00000000-0005-0000-0000-000089940000}"/>
    <cellStyle name="Normal 9 2 2 2 3 6 4" xfId="38012" xr:uid="{00000000-0005-0000-0000-00008A940000}"/>
    <cellStyle name="Normal 9 2 2 2 3 7" xfId="38013" xr:uid="{00000000-0005-0000-0000-00008B940000}"/>
    <cellStyle name="Normal 9 2 2 2 3 7 2" xfId="38014" xr:uid="{00000000-0005-0000-0000-00008C940000}"/>
    <cellStyle name="Normal 9 2 2 2 3 7 3" xfId="38015" xr:uid="{00000000-0005-0000-0000-00008D940000}"/>
    <cellStyle name="Normal 9 2 2 2 3 8" xfId="38016" xr:uid="{00000000-0005-0000-0000-00008E940000}"/>
    <cellStyle name="Normal 9 2 2 2 3 8 2" xfId="38017" xr:uid="{00000000-0005-0000-0000-00008F940000}"/>
    <cellStyle name="Normal 9 2 2 2 3 8 3" xfId="38018" xr:uid="{00000000-0005-0000-0000-000090940000}"/>
    <cellStyle name="Normal 9 2 2 2 3 9" xfId="38019" xr:uid="{00000000-0005-0000-0000-000091940000}"/>
    <cellStyle name="Normal 9 2 2 2 4" xfId="38020" xr:uid="{00000000-0005-0000-0000-000092940000}"/>
    <cellStyle name="Normal 9 2 2 2 4 10" xfId="38021" xr:uid="{00000000-0005-0000-0000-000093940000}"/>
    <cellStyle name="Normal 9 2 2 2 4 2" xfId="38022" xr:uid="{00000000-0005-0000-0000-000094940000}"/>
    <cellStyle name="Normal 9 2 2 2 4 2 2" xfId="38023" xr:uid="{00000000-0005-0000-0000-000095940000}"/>
    <cellStyle name="Normal 9 2 2 2 4 2 2 2" xfId="38024" xr:uid="{00000000-0005-0000-0000-000096940000}"/>
    <cellStyle name="Normal 9 2 2 2 4 2 2 3" xfId="38025" xr:uid="{00000000-0005-0000-0000-000097940000}"/>
    <cellStyle name="Normal 9 2 2 2 4 2 3" xfId="38026" xr:uid="{00000000-0005-0000-0000-000098940000}"/>
    <cellStyle name="Normal 9 2 2 2 4 2 4" xfId="38027" xr:uid="{00000000-0005-0000-0000-000099940000}"/>
    <cellStyle name="Normal 9 2 2 2 4 3" xfId="38028" xr:uid="{00000000-0005-0000-0000-00009A940000}"/>
    <cellStyle name="Normal 9 2 2 2 4 3 2" xfId="38029" xr:uid="{00000000-0005-0000-0000-00009B940000}"/>
    <cellStyle name="Normal 9 2 2 2 4 3 2 2" xfId="38030" xr:uid="{00000000-0005-0000-0000-00009C940000}"/>
    <cellStyle name="Normal 9 2 2 2 4 3 2 3" xfId="38031" xr:uid="{00000000-0005-0000-0000-00009D940000}"/>
    <cellStyle name="Normal 9 2 2 2 4 3 3" xfId="38032" xr:uid="{00000000-0005-0000-0000-00009E940000}"/>
    <cellStyle name="Normal 9 2 2 2 4 3 4" xfId="38033" xr:uid="{00000000-0005-0000-0000-00009F940000}"/>
    <cellStyle name="Normal 9 2 2 2 4 4" xfId="38034" xr:uid="{00000000-0005-0000-0000-0000A0940000}"/>
    <cellStyle name="Normal 9 2 2 2 4 4 2" xfId="38035" xr:uid="{00000000-0005-0000-0000-0000A1940000}"/>
    <cellStyle name="Normal 9 2 2 2 4 4 2 2" xfId="38036" xr:uid="{00000000-0005-0000-0000-0000A2940000}"/>
    <cellStyle name="Normal 9 2 2 2 4 4 2 3" xfId="38037" xr:uid="{00000000-0005-0000-0000-0000A3940000}"/>
    <cellStyle name="Normal 9 2 2 2 4 4 3" xfId="38038" xr:uid="{00000000-0005-0000-0000-0000A4940000}"/>
    <cellStyle name="Normal 9 2 2 2 4 4 4" xfId="38039" xr:uid="{00000000-0005-0000-0000-0000A5940000}"/>
    <cellStyle name="Normal 9 2 2 2 4 5" xfId="38040" xr:uid="{00000000-0005-0000-0000-0000A6940000}"/>
    <cellStyle name="Normal 9 2 2 2 4 5 2" xfId="38041" xr:uid="{00000000-0005-0000-0000-0000A7940000}"/>
    <cellStyle name="Normal 9 2 2 2 4 5 2 2" xfId="38042" xr:uid="{00000000-0005-0000-0000-0000A8940000}"/>
    <cellStyle name="Normal 9 2 2 2 4 5 2 3" xfId="38043" xr:uid="{00000000-0005-0000-0000-0000A9940000}"/>
    <cellStyle name="Normal 9 2 2 2 4 5 3" xfId="38044" xr:uid="{00000000-0005-0000-0000-0000AA940000}"/>
    <cellStyle name="Normal 9 2 2 2 4 5 4" xfId="38045" xr:uid="{00000000-0005-0000-0000-0000AB940000}"/>
    <cellStyle name="Normal 9 2 2 2 4 6" xfId="38046" xr:uid="{00000000-0005-0000-0000-0000AC940000}"/>
    <cellStyle name="Normal 9 2 2 2 4 6 2" xfId="38047" xr:uid="{00000000-0005-0000-0000-0000AD940000}"/>
    <cellStyle name="Normal 9 2 2 2 4 6 3" xfId="38048" xr:uid="{00000000-0005-0000-0000-0000AE940000}"/>
    <cellStyle name="Normal 9 2 2 2 4 7" xfId="38049" xr:uid="{00000000-0005-0000-0000-0000AF940000}"/>
    <cellStyle name="Normal 9 2 2 2 4 7 2" xfId="38050" xr:uid="{00000000-0005-0000-0000-0000B0940000}"/>
    <cellStyle name="Normal 9 2 2 2 4 7 3" xfId="38051" xr:uid="{00000000-0005-0000-0000-0000B1940000}"/>
    <cellStyle name="Normal 9 2 2 2 4 8" xfId="38052" xr:uid="{00000000-0005-0000-0000-0000B2940000}"/>
    <cellStyle name="Normal 9 2 2 2 4 9" xfId="38053" xr:uid="{00000000-0005-0000-0000-0000B3940000}"/>
    <cellStyle name="Normal 9 2 2 2 5" xfId="38054" xr:uid="{00000000-0005-0000-0000-0000B4940000}"/>
    <cellStyle name="Normal 9 2 2 2 5 2" xfId="38055" xr:uid="{00000000-0005-0000-0000-0000B5940000}"/>
    <cellStyle name="Normal 9 2 2 2 5 2 2" xfId="38056" xr:uid="{00000000-0005-0000-0000-0000B6940000}"/>
    <cellStyle name="Normal 9 2 2 2 5 2 2 2" xfId="38057" xr:uid="{00000000-0005-0000-0000-0000B7940000}"/>
    <cellStyle name="Normal 9 2 2 2 5 2 2 3" xfId="38058" xr:uid="{00000000-0005-0000-0000-0000B8940000}"/>
    <cellStyle name="Normal 9 2 2 2 5 2 3" xfId="38059" xr:uid="{00000000-0005-0000-0000-0000B9940000}"/>
    <cellStyle name="Normal 9 2 2 2 5 2 4" xfId="38060" xr:uid="{00000000-0005-0000-0000-0000BA940000}"/>
    <cellStyle name="Normal 9 2 2 2 5 3" xfId="38061" xr:uid="{00000000-0005-0000-0000-0000BB940000}"/>
    <cellStyle name="Normal 9 2 2 2 5 3 2" xfId="38062" xr:uid="{00000000-0005-0000-0000-0000BC940000}"/>
    <cellStyle name="Normal 9 2 2 2 5 3 2 2" xfId="38063" xr:uid="{00000000-0005-0000-0000-0000BD940000}"/>
    <cellStyle name="Normal 9 2 2 2 5 3 2 3" xfId="38064" xr:uid="{00000000-0005-0000-0000-0000BE940000}"/>
    <cellStyle name="Normal 9 2 2 2 5 3 3" xfId="38065" xr:uid="{00000000-0005-0000-0000-0000BF940000}"/>
    <cellStyle name="Normal 9 2 2 2 5 3 4" xfId="38066" xr:uid="{00000000-0005-0000-0000-0000C0940000}"/>
    <cellStyle name="Normal 9 2 2 2 5 4" xfId="38067" xr:uid="{00000000-0005-0000-0000-0000C1940000}"/>
    <cellStyle name="Normal 9 2 2 2 5 4 2" xfId="38068" xr:uid="{00000000-0005-0000-0000-0000C2940000}"/>
    <cellStyle name="Normal 9 2 2 2 5 4 2 2" xfId="38069" xr:uid="{00000000-0005-0000-0000-0000C3940000}"/>
    <cellStyle name="Normal 9 2 2 2 5 4 2 3" xfId="38070" xr:uid="{00000000-0005-0000-0000-0000C4940000}"/>
    <cellStyle name="Normal 9 2 2 2 5 4 3" xfId="38071" xr:uid="{00000000-0005-0000-0000-0000C5940000}"/>
    <cellStyle name="Normal 9 2 2 2 5 4 4" xfId="38072" xr:uid="{00000000-0005-0000-0000-0000C6940000}"/>
    <cellStyle name="Normal 9 2 2 2 5 5" xfId="38073" xr:uid="{00000000-0005-0000-0000-0000C7940000}"/>
    <cellStyle name="Normal 9 2 2 2 5 5 2" xfId="38074" xr:uid="{00000000-0005-0000-0000-0000C8940000}"/>
    <cellStyle name="Normal 9 2 2 2 5 5 3" xfId="38075" xr:uid="{00000000-0005-0000-0000-0000C9940000}"/>
    <cellStyle name="Normal 9 2 2 2 5 6" xfId="38076" xr:uid="{00000000-0005-0000-0000-0000CA940000}"/>
    <cellStyle name="Normal 9 2 2 2 5 6 2" xfId="38077" xr:uid="{00000000-0005-0000-0000-0000CB940000}"/>
    <cellStyle name="Normal 9 2 2 2 5 6 3" xfId="38078" xr:uid="{00000000-0005-0000-0000-0000CC940000}"/>
    <cellStyle name="Normal 9 2 2 2 5 7" xfId="38079" xr:uid="{00000000-0005-0000-0000-0000CD940000}"/>
    <cellStyle name="Normal 9 2 2 2 5 8" xfId="38080" xr:uid="{00000000-0005-0000-0000-0000CE940000}"/>
    <cellStyle name="Normal 9 2 2 2 5 9" xfId="38081" xr:uid="{00000000-0005-0000-0000-0000CF940000}"/>
    <cellStyle name="Normal 9 2 2 2 6" xfId="38082" xr:uid="{00000000-0005-0000-0000-0000D0940000}"/>
    <cellStyle name="Normal 9 2 2 2 6 2" xfId="38083" xr:uid="{00000000-0005-0000-0000-0000D1940000}"/>
    <cellStyle name="Normal 9 2 2 2 6 2 2" xfId="38084" xr:uid="{00000000-0005-0000-0000-0000D2940000}"/>
    <cellStyle name="Normal 9 2 2 2 6 2 3" xfId="38085" xr:uid="{00000000-0005-0000-0000-0000D3940000}"/>
    <cellStyle name="Normal 9 2 2 2 6 3" xfId="38086" xr:uid="{00000000-0005-0000-0000-0000D4940000}"/>
    <cellStyle name="Normal 9 2 2 2 6 4" xfId="38087" xr:uid="{00000000-0005-0000-0000-0000D5940000}"/>
    <cellStyle name="Normal 9 2 2 2 7" xfId="38088" xr:uid="{00000000-0005-0000-0000-0000D6940000}"/>
    <cellStyle name="Normal 9 2 2 2 7 2" xfId="38089" xr:uid="{00000000-0005-0000-0000-0000D7940000}"/>
    <cellStyle name="Normal 9 2 2 2 7 2 2" xfId="38090" xr:uid="{00000000-0005-0000-0000-0000D8940000}"/>
    <cellStyle name="Normal 9 2 2 2 7 2 3" xfId="38091" xr:uid="{00000000-0005-0000-0000-0000D9940000}"/>
    <cellStyle name="Normal 9 2 2 2 7 3" xfId="38092" xr:uid="{00000000-0005-0000-0000-0000DA940000}"/>
    <cellStyle name="Normal 9 2 2 2 7 4" xfId="38093" xr:uid="{00000000-0005-0000-0000-0000DB940000}"/>
    <cellStyle name="Normal 9 2 2 2 8" xfId="38094" xr:uid="{00000000-0005-0000-0000-0000DC940000}"/>
    <cellStyle name="Normal 9 2 2 2 8 2" xfId="38095" xr:uid="{00000000-0005-0000-0000-0000DD940000}"/>
    <cellStyle name="Normal 9 2 2 2 8 2 2" xfId="38096" xr:uid="{00000000-0005-0000-0000-0000DE940000}"/>
    <cellStyle name="Normal 9 2 2 2 8 2 3" xfId="38097" xr:uid="{00000000-0005-0000-0000-0000DF940000}"/>
    <cellStyle name="Normal 9 2 2 2 8 3" xfId="38098" xr:uid="{00000000-0005-0000-0000-0000E0940000}"/>
    <cellStyle name="Normal 9 2 2 2 8 4" xfId="38099" xr:uid="{00000000-0005-0000-0000-0000E1940000}"/>
    <cellStyle name="Normal 9 2 2 2 9" xfId="38100" xr:uid="{00000000-0005-0000-0000-0000E2940000}"/>
    <cellStyle name="Normal 9 2 2 2 9 2" xfId="38101" xr:uid="{00000000-0005-0000-0000-0000E3940000}"/>
    <cellStyle name="Normal 9 2 2 2 9 3" xfId="38102" xr:uid="{00000000-0005-0000-0000-0000E4940000}"/>
    <cellStyle name="Normal 9 2 2 3" xfId="38103" xr:uid="{00000000-0005-0000-0000-0000E5940000}"/>
    <cellStyle name="Normal 9 2 2 3 10" xfId="38104" xr:uid="{00000000-0005-0000-0000-0000E6940000}"/>
    <cellStyle name="Normal 9 2 2 3 11" xfId="38105" xr:uid="{00000000-0005-0000-0000-0000E7940000}"/>
    <cellStyle name="Normal 9 2 2 3 2" xfId="38106" xr:uid="{00000000-0005-0000-0000-0000E8940000}"/>
    <cellStyle name="Normal 9 2 2 3 2 10" xfId="38107" xr:uid="{00000000-0005-0000-0000-0000E9940000}"/>
    <cellStyle name="Normal 9 2 2 3 2 2" xfId="38108" xr:uid="{00000000-0005-0000-0000-0000EA940000}"/>
    <cellStyle name="Normal 9 2 2 3 2 2 2" xfId="38109" xr:uid="{00000000-0005-0000-0000-0000EB940000}"/>
    <cellStyle name="Normal 9 2 2 3 2 2 2 2" xfId="38110" xr:uid="{00000000-0005-0000-0000-0000EC940000}"/>
    <cellStyle name="Normal 9 2 2 3 2 2 2 3" xfId="38111" xr:uid="{00000000-0005-0000-0000-0000ED940000}"/>
    <cellStyle name="Normal 9 2 2 3 2 2 3" xfId="38112" xr:uid="{00000000-0005-0000-0000-0000EE940000}"/>
    <cellStyle name="Normal 9 2 2 3 2 2 4" xfId="38113" xr:uid="{00000000-0005-0000-0000-0000EF940000}"/>
    <cellStyle name="Normal 9 2 2 3 2 3" xfId="38114" xr:uid="{00000000-0005-0000-0000-0000F0940000}"/>
    <cellStyle name="Normal 9 2 2 3 2 3 2" xfId="38115" xr:uid="{00000000-0005-0000-0000-0000F1940000}"/>
    <cellStyle name="Normal 9 2 2 3 2 3 2 2" xfId="38116" xr:uid="{00000000-0005-0000-0000-0000F2940000}"/>
    <cellStyle name="Normal 9 2 2 3 2 3 2 3" xfId="38117" xr:uid="{00000000-0005-0000-0000-0000F3940000}"/>
    <cellStyle name="Normal 9 2 2 3 2 3 3" xfId="38118" xr:uid="{00000000-0005-0000-0000-0000F4940000}"/>
    <cellStyle name="Normal 9 2 2 3 2 3 4" xfId="38119" xr:uid="{00000000-0005-0000-0000-0000F5940000}"/>
    <cellStyle name="Normal 9 2 2 3 2 4" xfId="38120" xr:uid="{00000000-0005-0000-0000-0000F6940000}"/>
    <cellStyle name="Normal 9 2 2 3 2 4 2" xfId="38121" xr:uid="{00000000-0005-0000-0000-0000F7940000}"/>
    <cellStyle name="Normal 9 2 2 3 2 4 2 2" xfId="38122" xr:uid="{00000000-0005-0000-0000-0000F8940000}"/>
    <cellStyle name="Normal 9 2 2 3 2 4 2 3" xfId="38123" xr:uid="{00000000-0005-0000-0000-0000F9940000}"/>
    <cellStyle name="Normal 9 2 2 3 2 4 3" xfId="38124" xr:uid="{00000000-0005-0000-0000-0000FA940000}"/>
    <cellStyle name="Normal 9 2 2 3 2 4 4" xfId="38125" xr:uid="{00000000-0005-0000-0000-0000FB940000}"/>
    <cellStyle name="Normal 9 2 2 3 2 5" xfId="38126" xr:uid="{00000000-0005-0000-0000-0000FC940000}"/>
    <cellStyle name="Normal 9 2 2 3 2 5 2" xfId="38127" xr:uid="{00000000-0005-0000-0000-0000FD940000}"/>
    <cellStyle name="Normal 9 2 2 3 2 5 2 2" xfId="38128" xr:uid="{00000000-0005-0000-0000-0000FE940000}"/>
    <cellStyle name="Normal 9 2 2 3 2 5 2 3" xfId="38129" xr:uid="{00000000-0005-0000-0000-0000FF940000}"/>
    <cellStyle name="Normal 9 2 2 3 2 5 3" xfId="38130" xr:uid="{00000000-0005-0000-0000-000000950000}"/>
    <cellStyle name="Normal 9 2 2 3 2 5 4" xfId="38131" xr:uid="{00000000-0005-0000-0000-000001950000}"/>
    <cellStyle name="Normal 9 2 2 3 2 6" xfId="38132" xr:uid="{00000000-0005-0000-0000-000002950000}"/>
    <cellStyle name="Normal 9 2 2 3 2 6 2" xfId="38133" xr:uid="{00000000-0005-0000-0000-000003950000}"/>
    <cellStyle name="Normal 9 2 2 3 2 6 3" xfId="38134" xr:uid="{00000000-0005-0000-0000-000004950000}"/>
    <cellStyle name="Normal 9 2 2 3 2 7" xfId="38135" xr:uid="{00000000-0005-0000-0000-000005950000}"/>
    <cellStyle name="Normal 9 2 2 3 2 7 2" xfId="38136" xr:uid="{00000000-0005-0000-0000-000006950000}"/>
    <cellStyle name="Normal 9 2 2 3 2 7 3" xfId="38137" xr:uid="{00000000-0005-0000-0000-000007950000}"/>
    <cellStyle name="Normal 9 2 2 3 2 8" xfId="38138" xr:uid="{00000000-0005-0000-0000-000008950000}"/>
    <cellStyle name="Normal 9 2 2 3 2 9" xfId="38139" xr:uid="{00000000-0005-0000-0000-000009950000}"/>
    <cellStyle name="Normal 9 2 2 3 3" xfId="38140" xr:uid="{00000000-0005-0000-0000-00000A950000}"/>
    <cellStyle name="Normal 9 2 2 3 3 2" xfId="38141" xr:uid="{00000000-0005-0000-0000-00000B950000}"/>
    <cellStyle name="Normal 9 2 2 3 3 2 2" xfId="38142" xr:uid="{00000000-0005-0000-0000-00000C950000}"/>
    <cellStyle name="Normal 9 2 2 3 3 2 2 2" xfId="38143" xr:uid="{00000000-0005-0000-0000-00000D950000}"/>
    <cellStyle name="Normal 9 2 2 3 3 2 2 3" xfId="38144" xr:uid="{00000000-0005-0000-0000-00000E950000}"/>
    <cellStyle name="Normal 9 2 2 3 3 2 3" xfId="38145" xr:uid="{00000000-0005-0000-0000-00000F950000}"/>
    <cellStyle name="Normal 9 2 2 3 3 2 4" xfId="38146" xr:uid="{00000000-0005-0000-0000-000010950000}"/>
    <cellStyle name="Normal 9 2 2 3 3 3" xfId="38147" xr:uid="{00000000-0005-0000-0000-000011950000}"/>
    <cellStyle name="Normal 9 2 2 3 3 3 2" xfId="38148" xr:uid="{00000000-0005-0000-0000-000012950000}"/>
    <cellStyle name="Normal 9 2 2 3 3 3 2 2" xfId="38149" xr:uid="{00000000-0005-0000-0000-000013950000}"/>
    <cellStyle name="Normal 9 2 2 3 3 3 2 3" xfId="38150" xr:uid="{00000000-0005-0000-0000-000014950000}"/>
    <cellStyle name="Normal 9 2 2 3 3 3 3" xfId="38151" xr:uid="{00000000-0005-0000-0000-000015950000}"/>
    <cellStyle name="Normal 9 2 2 3 3 3 4" xfId="38152" xr:uid="{00000000-0005-0000-0000-000016950000}"/>
    <cellStyle name="Normal 9 2 2 3 3 4" xfId="38153" xr:uid="{00000000-0005-0000-0000-000017950000}"/>
    <cellStyle name="Normal 9 2 2 3 3 4 2" xfId="38154" xr:uid="{00000000-0005-0000-0000-000018950000}"/>
    <cellStyle name="Normal 9 2 2 3 3 4 2 2" xfId="38155" xr:uid="{00000000-0005-0000-0000-000019950000}"/>
    <cellStyle name="Normal 9 2 2 3 3 4 2 3" xfId="38156" xr:uid="{00000000-0005-0000-0000-00001A950000}"/>
    <cellStyle name="Normal 9 2 2 3 3 4 3" xfId="38157" xr:uid="{00000000-0005-0000-0000-00001B950000}"/>
    <cellStyle name="Normal 9 2 2 3 3 4 4" xfId="38158" xr:uid="{00000000-0005-0000-0000-00001C950000}"/>
    <cellStyle name="Normal 9 2 2 3 3 5" xfId="38159" xr:uid="{00000000-0005-0000-0000-00001D950000}"/>
    <cellStyle name="Normal 9 2 2 3 3 5 2" xfId="38160" xr:uid="{00000000-0005-0000-0000-00001E950000}"/>
    <cellStyle name="Normal 9 2 2 3 3 5 3" xfId="38161" xr:uid="{00000000-0005-0000-0000-00001F950000}"/>
    <cellStyle name="Normal 9 2 2 3 3 6" xfId="38162" xr:uid="{00000000-0005-0000-0000-000020950000}"/>
    <cellStyle name="Normal 9 2 2 3 3 6 2" xfId="38163" xr:uid="{00000000-0005-0000-0000-000021950000}"/>
    <cellStyle name="Normal 9 2 2 3 3 6 3" xfId="38164" xr:uid="{00000000-0005-0000-0000-000022950000}"/>
    <cellStyle name="Normal 9 2 2 3 3 7" xfId="38165" xr:uid="{00000000-0005-0000-0000-000023950000}"/>
    <cellStyle name="Normal 9 2 2 3 3 8" xfId="38166" xr:uid="{00000000-0005-0000-0000-000024950000}"/>
    <cellStyle name="Normal 9 2 2 3 3 9" xfId="38167" xr:uid="{00000000-0005-0000-0000-000025950000}"/>
    <cellStyle name="Normal 9 2 2 3 4" xfId="38168" xr:uid="{00000000-0005-0000-0000-000026950000}"/>
    <cellStyle name="Normal 9 2 2 3 4 2" xfId="38169" xr:uid="{00000000-0005-0000-0000-000027950000}"/>
    <cellStyle name="Normal 9 2 2 3 4 2 2" xfId="38170" xr:uid="{00000000-0005-0000-0000-000028950000}"/>
    <cellStyle name="Normal 9 2 2 3 4 2 3" xfId="38171" xr:uid="{00000000-0005-0000-0000-000029950000}"/>
    <cellStyle name="Normal 9 2 2 3 4 3" xfId="38172" xr:uid="{00000000-0005-0000-0000-00002A950000}"/>
    <cellStyle name="Normal 9 2 2 3 4 4" xfId="38173" xr:uid="{00000000-0005-0000-0000-00002B950000}"/>
    <cellStyle name="Normal 9 2 2 3 5" xfId="38174" xr:uid="{00000000-0005-0000-0000-00002C950000}"/>
    <cellStyle name="Normal 9 2 2 3 5 2" xfId="38175" xr:uid="{00000000-0005-0000-0000-00002D950000}"/>
    <cellStyle name="Normal 9 2 2 3 5 2 2" xfId="38176" xr:uid="{00000000-0005-0000-0000-00002E950000}"/>
    <cellStyle name="Normal 9 2 2 3 5 2 3" xfId="38177" xr:uid="{00000000-0005-0000-0000-00002F950000}"/>
    <cellStyle name="Normal 9 2 2 3 5 3" xfId="38178" xr:uid="{00000000-0005-0000-0000-000030950000}"/>
    <cellStyle name="Normal 9 2 2 3 5 4" xfId="38179" xr:uid="{00000000-0005-0000-0000-000031950000}"/>
    <cellStyle name="Normal 9 2 2 3 6" xfId="38180" xr:uid="{00000000-0005-0000-0000-000032950000}"/>
    <cellStyle name="Normal 9 2 2 3 6 2" xfId="38181" xr:uid="{00000000-0005-0000-0000-000033950000}"/>
    <cellStyle name="Normal 9 2 2 3 6 2 2" xfId="38182" xr:uid="{00000000-0005-0000-0000-000034950000}"/>
    <cellStyle name="Normal 9 2 2 3 6 2 3" xfId="38183" xr:uid="{00000000-0005-0000-0000-000035950000}"/>
    <cellStyle name="Normal 9 2 2 3 6 3" xfId="38184" xr:uid="{00000000-0005-0000-0000-000036950000}"/>
    <cellStyle name="Normal 9 2 2 3 6 4" xfId="38185" xr:uid="{00000000-0005-0000-0000-000037950000}"/>
    <cellStyle name="Normal 9 2 2 3 7" xfId="38186" xr:uid="{00000000-0005-0000-0000-000038950000}"/>
    <cellStyle name="Normal 9 2 2 3 7 2" xfId="38187" xr:uid="{00000000-0005-0000-0000-000039950000}"/>
    <cellStyle name="Normal 9 2 2 3 7 3" xfId="38188" xr:uid="{00000000-0005-0000-0000-00003A950000}"/>
    <cellStyle name="Normal 9 2 2 3 8" xfId="38189" xr:uid="{00000000-0005-0000-0000-00003B950000}"/>
    <cellStyle name="Normal 9 2 2 3 8 2" xfId="38190" xr:uid="{00000000-0005-0000-0000-00003C950000}"/>
    <cellStyle name="Normal 9 2 2 3 8 3" xfId="38191" xr:uid="{00000000-0005-0000-0000-00003D950000}"/>
    <cellStyle name="Normal 9 2 2 3 9" xfId="38192" xr:uid="{00000000-0005-0000-0000-00003E950000}"/>
    <cellStyle name="Normal 9 2 2 4" xfId="38193" xr:uid="{00000000-0005-0000-0000-00003F950000}"/>
    <cellStyle name="Normal 9 2 2 4 10" xfId="38194" xr:uid="{00000000-0005-0000-0000-000040950000}"/>
    <cellStyle name="Normal 9 2 2 4 11" xfId="38195" xr:uid="{00000000-0005-0000-0000-000041950000}"/>
    <cellStyle name="Normal 9 2 2 4 2" xfId="38196" xr:uid="{00000000-0005-0000-0000-000042950000}"/>
    <cellStyle name="Normal 9 2 2 4 2 10" xfId="38197" xr:uid="{00000000-0005-0000-0000-000043950000}"/>
    <cellStyle name="Normal 9 2 2 4 2 2" xfId="38198" xr:uid="{00000000-0005-0000-0000-000044950000}"/>
    <cellStyle name="Normal 9 2 2 4 2 2 2" xfId="38199" xr:uid="{00000000-0005-0000-0000-000045950000}"/>
    <cellStyle name="Normal 9 2 2 4 2 2 2 2" xfId="38200" xr:uid="{00000000-0005-0000-0000-000046950000}"/>
    <cellStyle name="Normal 9 2 2 4 2 2 2 3" xfId="38201" xr:uid="{00000000-0005-0000-0000-000047950000}"/>
    <cellStyle name="Normal 9 2 2 4 2 2 3" xfId="38202" xr:uid="{00000000-0005-0000-0000-000048950000}"/>
    <cellStyle name="Normal 9 2 2 4 2 2 4" xfId="38203" xr:uid="{00000000-0005-0000-0000-000049950000}"/>
    <cellStyle name="Normal 9 2 2 4 2 3" xfId="38204" xr:uid="{00000000-0005-0000-0000-00004A950000}"/>
    <cellStyle name="Normal 9 2 2 4 2 3 2" xfId="38205" xr:uid="{00000000-0005-0000-0000-00004B950000}"/>
    <cellStyle name="Normal 9 2 2 4 2 3 2 2" xfId="38206" xr:uid="{00000000-0005-0000-0000-00004C950000}"/>
    <cellStyle name="Normal 9 2 2 4 2 3 2 3" xfId="38207" xr:uid="{00000000-0005-0000-0000-00004D950000}"/>
    <cellStyle name="Normal 9 2 2 4 2 3 3" xfId="38208" xr:uid="{00000000-0005-0000-0000-00004E950000}"/>
    <cellStyle name="Normal 9 2 2 4 2 3 4" xfId="38209" xr:uid="{00000000-0005-0000-0000-00004F950000}"/>
    <cellStyle name="Normal 9 2 2 4 2 4" xfId="38210" xr:uid="{00000000-0005-0000-0000-000050950000}"/>
    <cellStyle name="Normal 9 2 2 4 2 4 2" xfId="38211" xr:uid="{00000000-0005-0000-0000-000051950000}"/>
    <cellStyle name="Normal 9 2 2 4 2 4 2 2" xfId="38212" xr:uid="{00000000-0005-0000-0000-000052950000}"/>
    <cellStyle name="Normal 9 2 2 4 2 4 2 3" xfId="38213" xr:uid="{00000000-0005-0000-0000-000053950000}"/>
    <cellStyle name="Normal 9 2 2 4 2 4 3" xfId="38214" xr:uid="{00000000-0005-0000-0000-000054950000}"/>
    <cellStyle name="Normal 9 2 2 4 2 4 4" xfId="38215" xr:uid="{00000000-0005-0000-0000-000055950000}"/>
    <cellStyle name="Normal 9 2 2 4 2 5" xfId="38216" xr:uid="{00000000-0005-0000-0000-000056950000}"/>
    <cellStyle name="Normal 9 2 2 4 2 5 2" xfId="38217" xr:uid="{00000000-0005-0000-0000-000057950000}"/>
    <cellStyle name="Normal 9 2 2 4 2 5 2 2" xfId="38218" xr:uid="{00000000-0005-0000-0000-000058950000}"/>
    <cellStyle name="Normal 9 2 2 4 2 5 2 3" xfId="38219" xr:uid="{00000000-0005-0000-0000-000059950000}"/>
    <cellStyle name="Normal 9 2 2 4 2 5 3" xfId="38220" xr:uid="{00000000-0005-0000-0000-00005A950000}"/>
    <cellStyle name="Normal 9 2 2 4 2 5 4" xfId="38221" xr:uid="{00000000-0005-0000-0000-00005B950000}"/>
    <cellStyle name="Normal 9 2 2 4 2 6" xfId="38222" xr:uid="{00000000-0005-0000-0000-00005C950000}"/>
    <cellStyle name="Normal 9 2 2 4 2 6 2" xfId="38223" xr:uid="{00000000-0005-0000-0000-00005D950000}"/>
    <cellStyle name="Normal 9 2 2 4 2 6 3" xfId="38224" xr:uid="{00000000-0005-0000-0000-00005E950000}"/>
    <cellStyle name="Normal 9 2 2 4 2 7" xfId="38225" xr:uid="{00000000-0005-0000-0000-00005F950000}"/>
    <cellStyle name="Normal 9 2 2 4 2 7 2" xfId="38226" xr:uid="{00000000-0005-0000-0000-000060950000}"/>
    <cellStyle name="Normal 9 2 2 4 2 7 3" xfId="38227" xr:uid="{00000000-0005-0000-0000-000061950000}"/>
    <cellStyle name="Normal 9 2 2 4 2 8" xfId="38228" xr:uid="{00000000-0005-0000-0000-000062950000}"/>
    <cellStyle name="Normal 9 2 2 4 2 9" xfId="38229" xr:uid="{00000000-0005-0000-0000-000063950000}"/>
    <cellStyle name="Normal 9 2 2 4 3" xfId="38230" xr:uid="{00000000-0005-0000-0000-000064950000}"/>
    <cellStyle name="Normal 9 2 2 4 3 2" xfId="38231" xr:uid="{00000000-0005-0000-0000-000065950000}"/>
    <cellStyle name="Normal 9 2 2 4 3 2 2" xfId="38232" xr:uid="{00000000-0005-0000-0000-000066950000}"/>
    <cellStyle name="Normal 9 2 2 4 3 2 2 2" xfId="38233" xr:uid="{00000000-0005-0000-0000-000067950000}"/>
    <cellStyle name="Normal 9 2 2 4 3 2 2 3" xfId="38234" xr:uid="{00000000-0005-0000-0000-000068950000}"/>
    <cellStyle name="Normal 9 2 2 4 3 2 3" xfId="38235" xr:uid="{00000000-0005-0000-0000-000069950000}"/>
    <cellStyle name="Normal 9 2 2 4 3 2 4" xfId="38236" xr:uid="{00000000-0005-0000-0000-00006A950000}"/>
    <cellStyle name="Normal 9 2 2 4 3 3" xfId="38237" xr:uid="{00000000-0005-0000-0000-00006B950000}"/>
    <cellStyle name="Normal 9 2 2 4 3 3 2" xfId="38238" xr:uid="{00000000-0005-0000-0000-00006C950000}"/>
    <cellStyle name="Normal 9 2 2 4 3 3 2 2" xfId="38239" xr:uid="{00000000-0005-0000-0000-00006D950000}"/>
    <cellStyle name="Normal 9 2 2 4 3 3 2 3" xfId="38240" xr:uid="{00000000-0005-0000-0000-00006E950000}"/>
    <cellStyle name="Normal 9 2 2 4 3 3 3" xfId="38241" xr:uid="{00000000-0005-0000-0000-00006F950000}"/>
    <cellStyle name="Normal 9 2 2 4 3 3 4" xfId="38242" xr:uid="{00000000-0005-0000-0000-000070950000}"/>
    <cellStyle name="Normal 9 2 2 4 3 4" xfId="38243" xr:uid="{00000000-0005-0000-0000-000071950000}"/>
    <cellStyle name="Normal 9 2 2 4 3 4 2" xfId="38244" xr:uid="{00000000-0005-0000-0000-000072950000}"/>
    <cellStyle name="Normal 9 2 2 4 3 4 2 2" xfId="38245" xr:uid="{00000000-0005-0000-0000-000073950000}"/>
    <cellStyle name="Normal 9 2 2 4 3 4 2 3" xfId="38246" xr:uid="{00000000-0005-0000-0000-000074950000}"/>
    <cellStyle name="Normal 9 2 2 4 3 4 3" xfId="38247" xr:uid="{00000000-0005-0000-0000-000075950000}"/>
    <cellStyle name="Normal 9 2 2 4 3 4 4" xfId="38248" xr:uid="{00000000-0005-0000-0000-000076950000}"/>
    <cellStyle name="Normal 9 2 2 4 3 5" xfId="38249" xr:uid="{00000000-0005-0000-0000-000077950000}"/>
    <cellStyle name="Normal 9 2 2 4 3 5 2" xfId="38250" xr:uid="{00000000-0005-0000-0000-000078950000}"/>
    <cellStyle name="Normal 9 2 2 4 3 5 3" xfId="38251" xr:uid="{00000000-0005-0000-0000-000079950000}"/>
    <cellStyle name="Normal 9 2 2 4 3 6" xfId="38252" xr:uid="{00000000-0005-0000-0000-00007A950000}"/>
    <cellStyle name="Normal 9 2 2 4 3 6 2" xfId="38253" xr:uid="{00000000-0005-0000-0000-00007B950000}"/>
    <cellStyle name="Normal 9 2 2 4 3 6 3" xfId="38254" xr:uid="{00000000-0005-0000-0000-00007C950000}"/>
    <cellStyle name="Normal 9 2 2 4 3 7" xfId="38255" xr:uid="{00000000-0005-0000-0000-00007D950000}"/>
    <cellStyle name="Normal 9 2 2 4 3 8" xfId="38256" xr:uid="{00000000-0005-0000-0000-00007E950000}"/>
    <cellStyle name="Normal 9 2 2 4 3 9" xfId="38257" xr:uid="{00000000-0005-0000-0000-00007F950000}"/>
    <cellStyle name="Normal 9 2 2 4 4" xfId="38258" xr:uid="{00000000-0005-0000-0000-000080950000}"/>
    <cellStyle name="Normal 9 2 2 4 4 2" xfId="38259" xr:uid="{00000000-0005-0000-0000-000081950000}"/>
    <cellStyle name="Normal 9 2 2 4 4 2 2" xfId="38260" xr:uid="{00000000-0005-0000-0000-000082950000}"/>
    <cellStyle name="Normal 9 2 2 4 4 2 3" xfId="38261" xr:uid="{00000000-0005-0000-0000-000083950000}"/>
    <cellStyle name="Normal 9 2 2 4 4 3" xfId="38262" xr:uid="{00000000-0005-0000-0000-000084950000}"/>
    <cellStyle name="Normal 9 2 2 4 4 4" xfId="38263" xr:uid="{00000000-0005-0000-0000-000085950000}"/>
    <cellStyle name="Normal 9 2 2 4 5" xfId="38264" xr:uid="{00000000-0005-0000-0000-000086950000}"/>
    <cellStyle name="Normal 9 2 2 4 5 2" xfId="38265" xr:uid="{00000000-0005-0000-0000-000087950000}"/>
    <cellStyle name="Normal 9 2 2 4 5 2 2" xfId="38266" xr:uid="{00000000-0005-0000-0000-000088950000}"/>
    <cellStyle name="Normal 9 2 2 4 5 2 3" xfId="38267" xr:uid="{00000000-0005-0000-0000-000089950000}"/>
    <cellStyle name="Normal 9 2 2 4 5 3" xfId="38268" xr:uid="{00000000-0005-0000-0000-00008A950000}"/>
    <cellStyle name="Normal 9 2 2 4 5 4" xfId="38269" xr:uid="{00000000-0005-0000-0000-00008B950000}"/>
    <cellStyle name="Normal 9 2 2 4 6" xfId="38270" xr:uid="{00000000-0005-0000-0000-00008C950000}"/>
    <cellStyle name="Normal 9 2 2 4 6 2" xfId="38271" xr:uid="{00000000-0005-0000-0000-00008D950000}"/>
    <cellStyle name="Normal 9 2 2 4 6 2 2" xfId="38272" xr:uid="{00000000-0005-0000-0000-00008E950000}"/>
    <cellStyle name="Normal 9 2 2 4 6 2 3" xfId="38273" xr:uid="{00000000-0005-0000-0000-00008F950000}"/>
    <cellStyle name="Normal 9 2 2 4 6 3" xfId="38274" xr:uid="{00000000-0005-0000-0000-000090950000}"/>
    <cellStyle name="Normal 9 2 2 4 6 4" xfId="38275" xr:uid="{00000000-0005-0000-0000-000091950000}"/>
    <cellStyle name="Normal 9 2 2 4 7" xfId="38276" xr:uid="{00000000-0005-0000-0000-000092950000}"/>
    <cellStyle name="Normal 9 2 2 4 7 2" xfId="38277" xr:uid="{00000000-0005-0000-0000-000093950000}"/>
    <cellStyle name="Normal 9 2 2 4 7 3" xfId="38278" xr:uid="{00000000-0005-0000-0000-000094950000}"/>
    <cellStyle name="Normal 9 2 2 4 8" xfId="38279" xr:uid="{00000000-0005-0000-0000-000095950000}"/>
    <cellStyle name="Normal 9 2 2 4 8 2" xfId="38280" xr:uid="{00000000-0005-0000-0000-000096950000}"/>
    <cellStyle name="Normal 9 2 2 4 8 3" xfId="38281" xr:uid="{00000000-0005-0000-0000-000097950000}"/>
    <cellStyle name="Normal 9 2 2 4 9" xfId="38282" xr:uid="{00000000-0005-0000-0000-000098950000}"/>
    <cellStyle name="Normal 9 2 2 5" xfId="38283" xr:uid="{00000000-0005-0000-0000-000099950000}"/>
    <cellStyle name="Normal 9 2 2 5 10" xfId="38284" xr:uid="{00000000-0005-0000-0000-00009A950000}"/>
    <cellStyle name="Normal 9 2 2 5 2" xfId="38285" xr:uid="{00000000-0005-0000-0000-00009B950000}"/>
    <cellStyle name="Normal 9 2 2 5 2 2" xfId="38286" xr:uid="{00000000-0005-0000-0000-00009C950000}"/>
    <cellStyle name="Normal 9 2 2 5 2 2 2" xfId="38287" xr:uid="{00000000-0005-0000-0000-00009D950000}"/>
    <cellStyle name="Normal 9 2 2 5 2 2 3" xfId="38288" xr:uid="{00000000-0005-0000-0000-00009E950000}"/>
    <cellStyle name="Normal 9 2 2 5 2 3" xfId="38289" xr:uid="{00000000-0005-0000-0000-00009F950000}"/>
    <cellStyle name="Normal 9 2 2 5 2 4" xfId="38290" xr:uid="{00000000-0005-0000-0000-0000A0950000}"/>
    <cellStyle name="Normal 9 2 2 5 3" xfId="38291" xr:uid="{00000000-0005-0000-0000-0000A1950000}"/>
    <cellStyle name="Normal 9 2 2 5 3 2" xfId="38292" xr:uid="{00000000-0005-0000-0000-0000A2950000}"/>
    <cellStyle name="Normal 9 2 2 5 3 2 2" xfId="38293" xr:uid="{00000000-0005-0000-0000-0000A3950000}"/>
    <cellStyle name="Normal 9 2 2 5 3 2 3" xfId="38294" xr:uid="{00000000-0005-0000-0000-0000A4950000}"/>
    <cellStyle name="Normal 9 2 2 5 3 3" xfId="38295" xr:uid="{00000000-0005-0000-0000-0000A5950000}"/>
    <cellStyle name="Normal 9 2 2 5 3 4" xfId="38296" xr:uid="{00000000-0005-0000-0000-0000A6950000}"/>
    <cellStyle name="Normal 9 2 2 5 4" xfId="38297" xr:uid="{00000000-0005-0000-0000-0000A7950000}"/>
    <cellStyle name="Normal 9 2 2 5 4 2" xfId="38298" xr:uid="{00000000-0005-0000-0000-0000A8950000}"/>
    <cellStyle name="Normal 9 2 2 5 4 2 2" xfId="38299" xr:uid="{00000000-0005-0000-0000-0000A9950000}"/>
    <cellStyle name="Normal 9 2 2 5 4 2 3" xfId="38300" xr:uid="{00000000-0005-0000-0000-0000AA950000}"/>
    <cellStyle name="Normal 9 2 2 5 4 3" xfId="38301" xr:uid="{00000000-0005-0000-0000-0000AB950000}"/>
    <cellStyle name="Normal 9 2 2 5 4 4" xfId="38302" xr:uid="{00000000-0005-0000-0000-0000AC950000}"/>
    <cellStyle name="Normal 9 2 2 5 5" xfId="38303" xr:uid="{00000000-0005-0000-0000-0000AD950000}"/>
    <cellStyle name="Normal 9 2 2 5 5 2" xfId="38304" xr:uid="{00000000-0005-0000-0000-0000AE950000}"/>
    <cellStyle name="Normal 9 2 2 5 5 2 2" xfId="38305" xr:uid="{00000000-0005-0000-0000-0000AF950000}"/>
    <cellStyle name="Normal 9 2 2 5 5 2 3" xfId="38306" xr:uid="{00000000-0005-0000-0000-0000B0950000}"/>
    <cellStyle name="Normal 9 2 2 5 5 3" xfId="38307" xr:uid="{00000000-0005-0000-0000-0000B1950000}"/>
    <cellStyle name="Normal 9 2 2 5 5 4" xfId="38308" xr:uid="{00000000-0005-0000-0000-0000B2950000}"/>
    <cellStyle name="Normal 9 2 2 5 6" xfId="38309" xr:uid="{00000000-0005-0000-0000-0000B3950000}"/>
    <cellStyle name="Normal 9 2 2 5 6 2" xfId="38310" xr:uid="{00000000-0005-0000-0000-0000B4950000}"/>
    <cellStyle name="Normal 9 2 2 5 6 3" xfId="38311" xr:uid="{00000000-0005-0000-0000-0000B5950000}"/>
    <cellStyle name="Normal 9 2 2 5 7" xfId="38312" xr:uid="{00000000-0005-0000-0000-0000B6950000}"/>
    <cellStyle name="Normal 9 2 2 5 7 2" xfId="38313" xr:uid="{00000000-0005-0000-0000-0000B7950000}"/>
    <cellStyle name="Normal 9 2 2 5 7 3" xfId="38314" xr:uid="{00000000-0005-0000-0000-0000B8950000}"/>
    <cellStyle name="Normal 9 2 2 5 8" xfId="38315" xr:uid="{00000000-0005-0000-0000-0000B9950000}"/>
    <cellStyle name="Normal 9 2 2 5 9" xfId="38316" xr:uid="{00000000-0005-0000-0000-0000BA950000}"/>
    <cellStyle name="Normal 9 2 2 6" xfId="38317" xr:uid="{00000000-0005-0000-0000-0000BB950000}"/>
    <cellStyle name="Normal 9 2 2 6 2" xfId="38318" xr:uid="{00000000-0005-0000-0000-0000BC950000}"/>
    <cellStyle name="Normal 9 2 2 6 2 2" xfId="38319" xr:uid="{00000000-0005-0000-0000-0000BD950000}"/>
    <cellStyle name="Normal 9 2 2 6 2 2 2" xfId="38320" xr:uid="{00000000-0005-0000-0000-0000BE950000}"/>
    <cellStyle name="Normal 9 2 2 6 2 2 3" xfId="38321" xr:uid="{00000000-0005-0000-0000-0000BF950000}"/>
    <cellStyle name="Normal 9 2 2 6 2 3" xfId="38322" xr:uid="{00000000-0005-0000-0000-0000C0950000}"/>
    <cellStyle name="Normal 9 2 2 6 2 4" xfId="38323" xr:uid="{00000000-0005-0000-0000-0000C1950000}"/>
    <cellStyle name="Normal 9 2 2 6 3" xfId="38324" xr:uid="{00000000-0005-0000-0000-0000C2950000}"/>
    <cellStyle name="Normal 9 2 2 6 3 2" xfId="38325" xr:uid="{00000000-0005-0000-0000-0000C3950000}"/>
    <cellStyle name="Normal 9 2 2 6 3 2 2" xfId="38326" xr:uid="{00000000-0005-0000-0000-0000C4950000}"/>
    <cellStyle name="Normal 9 2 2 6 3 2 3" xfId="38327" xr:uid="{00000000-0005-0000-0000-0000C5950000}"/>
    <cellStyle name="Normal 9 2 2 6 3 3" xfId="38328" xr:uid="{00000000-0005-0000-0000-0000C6950000}"/>
    <cellStyle name="Normal 9 2 2 6 3 4" xfId="38329" xr:uid="{00000000-0005-0000-0000-0000C7950000}"/>
    <cellStyle name="Normal 9 2 2 6 4" xfId="38330" xr:uid="{00000000-0005-0000-0000-0000C8950000}"/>
    <cellStyle name="Normal 9 2 2 6 4 2" xfId="38331" xr:uid="{00000000-0005-0000-0000-0000C9950000}"/>
    <cellStyle name="Normal 9 2 2 6 4 2 2" xfId="38332" xr:uid="{00000000-0005-0000-0000-0000CA950000}"/>
    <cellStyle name="Normal 9 2 2 6 4 2 3" xfId="38333" xr:uid="{00000000-0005-0000-0000-0000CB950000}"/>
    <cellStyle name="Normal 9 2 2 6 4 3" xfId="38334" xr:uid="{00000000-0005-0000-0000-0000CC950000}"/>
    <cellStyle name="Normal 9 2 2 6 4 4" xfId="38335" xr:uid="{00000000-0005-0000-0000-0000CD950000}"/>
    <cellStyle name="Normal 9 2 2 6 5" xfId="38336" xr:uid="{00000000-0005-0000-0000-0000CE950000}"/>
    <cellStyle name="Normal 9 2 2 6 5 2" xfId="38337" xr:uid="{00000000-0005-0000-0000-0000CF950000}"/>
    <cellStyle name="Normal 9 2 2 6 5 3" xfId="38338" xr:uid="{00000000-0005-0000-0000-0000D0950000}"/>
    <cellStyle name="Normal 9 2 2 6 6" xfId="38339" xr:uid="{00000000-0005-0000-0000-0000D1950000}"/>
    <cellStyle name="Normal 9 2 2 6 6 2" xfId="38340" xr:uid="{00000000-0005-0000-0000-0000D2950000}"/>
    <cellStyle name="Normal 9 2 2 6 6 3" xfId="38341" xr:uid="{00000000-0005-0000-0000-0000D3950000}"/>
    <cellStyle name="Normal 9 2 2 6 7" xfId="38342" xr:uid="{00000000-0005-0000-0000-0000D4950000}"/>
    <cellStyle name="Normal 9 2 2 6 8" xfId="38343" xr:uid="{00000000-0005-0000-0000-0000D5950000}"/>
    <cellStyle name="Normal 9 2 2 6 9" xfId="38344" xr:uid="{00000000-0005-0000-0000-0000D6950000}"/>
    <cellStyle name="Normal 9 2 2 7" xfId="38345" xr:uid="{00000000-0005-0000-0000-0000D7950000}"/>
    <cellStyle name="Normal 9 2 2 7 2" xfId="38346" xr:uid="{00000000-0005-0000-0000-0000D8950000}"/>
    <cellStyle name="Normal 9 2 2 7 2 2" xfId="38347" xr:uid="{00000000-0005-0000-0000-0000D9950000}"/>
    <cellStyle name="Normal 9 2 2 7 2 3" xfId="38348" xr:uid="{00000000-0005-0000-0000-0000DA950000}"/>
    <cellStyle name="Normal 9 2 2 7 3" xfId="38349" xr:uid="{00000000-0005-0000-0000-0000DB950000}"/>
    <cellStyle name="Normal 9 2 2 7 4" xfId="38350" xr:uid="{00000000-0005-0000-0000-0000DC950000}"/>
    <cellStyle name="Normal 9 2 2 8" xfId="38351" xr:uid="{00000000-0005-0000-0000-0000DD950000}"/>
    <cellStyle name="Normal 9 2 2 8 2" xfId="38352" xr:uid="{00000000-0005-0000-0000-0000DE950000}"/>
    <cellStyle name="Normal 9 2 2 8 2 2" xfId="38353" xr:uid="{00000000-0005-0000-0000-0000DF950000}"/>
    <cellStyle name="Normal 9 2 2 8 2 3" xfId="38354" xr:uid="{00000000-0005-0000-0000-0000E0950000}"/>
    <cellStyle name="Normal 9 2 2 8 3" xfId="38355" xr:uid="{00000000-0005-0000-0000-0000E1950000}"/>
    <cellStyle name="Normal 9 2 2 8 4" xfId="38356" xr:uid="{00000000-0005-0000-0000-0000E2950000}"/>
    <cellStyle name="Normal 9 2 2 9" xfId="38357" xr:uid="{00000000-0005-0000-0000-0000E3950000}"/>
    <cellStyle name="Normal 9 2 2 9 2" xfId="38358" xr:uid="{00000000-0005-0000-0000-0000E4950000}"/>
    <cellStyle name="Normal 9 2 2 9 2 2" xfId="38359" xr:uid="{00000000-0005-0000-0000-0000E5950000}"/>
    <cellStyle name="Normal 9 2 2 9 2 3" xfId="38360" xr:uid="{00000000-0005-0000-0000-0000E6950000}"/>
    <cellStyle name="Normal 9 2 2 9 3" xfId="38361" xr:uid="{00000000-0005-0000-0000-0000E7950000}"/>
    <cellStyle name="Normal 9 2 2 9 4" xfId="38362" xr:uid="{00000000-0005-0000-0000-0000E8950000}"/>
    <cellStyle name="Normal 9 2 3" xfId="38363" xr:uid="{00000000-0005-0000-0000-0000E9950000}"/>
    <cellStyle name="Normal 9 2 3 10" xfId="38364" xr:uid="{00000000-0005-0000-0000-0000EA950000}"/>
    <cellStyle name="Normal 9 2 3 10 2" xfId="38365" xr:uid="{00000000-0005-0000-0000-0000EB950000}"/>
    <cellStyle name="Normal 9 2 3 10 3" xfId="38366" xr:uid="{00000000-0005-0000-0000-0000EC950000}"/>
    <cellStyle name="Normal 9 2 3 11" xfId="38367" xr:uid="{00000000-0005-0000-0000-0000ED950000}"/>
    <cellStyle name="Normal 9 2 3 12" xfId="38368" xr:uid="{00000000-0005-0000-0000-0000EE950000}"/>
    <cellStyle name="Normal 9 2 3 13" xfId="38369" xr:uid="{00000000-0005-0000-0000-0000EF950000}"/>
    <cellStyle name="Normal 9 2 3 2" xfId="38370" xr:uid="{00000000-0005-0000-0000-0000F0950000}"/>
    <cellStyle name="Normal 9 2 3 2 10" xfId="38371" xr:uid="{00000000-0005-0000-0000-0000F1950000}"/>
    <cellStyle name="Normal 9 2 3 2 11" xfId="38372" xr:uid="{00000000-0005-0000-0000-0000F2950000}"/>
    <cellStyle name="Normal 9 2 3 2 2" xfId="38373" xr:uid="{00000000-0005-0000-0000-0000F3950000}"/>
    <cellStyle name="Normal 9 2 3 2 2 10" xfId="38374" xr:uid="{00000000-0005-0000-0000-0000F4950000}"/>
    <cellStyle name="Normal 9 2 3 2 2 2" xfId="38375" xr:uid="{00000000-0005-0000-0000-0000F5950000}"/>
    <cellStyle name="Normal 9 2 3 2 2 2 2" xfId="38376" xr:uid="{00000000-0005-0000-0000-0000F6950000}"/>
    <cellStyle name="Normal 9 2 3 2 2 2 2 2" xfId="38377" xr:uid="{00000000-0005-0000-0000-0000F7950000}"/>
    <cellStyle name="Normal 9 2 3 2 2 2 2 3" xfId="38378" xr:uid="{00000000-0005-0000-0000-0000F8950000}"/>
    <cellStyle name="Normal 9 2 3 2 2 2 3" xfId="38379" xr:uid="{00000000-0005-0000-0000-0000F9950000}"/>
    <cellStyle name="Normal 9 2 3 2 2 2 4" xfId="38380" xr:uid="{00000000-0005-0000-0000-0000FA950000}"/>
    <cellStyle name="Normal 9 2 3 2 2 3" xfId="38381" xr:uid="{00000000-0005-0000-0000-0000FB950000}"/>
    <cellStyle name="Normal 9 2 3 2 2 3 2" xfId="38382" xr:uid="{00000000-0005-0000-0000-0000FC950000}"/>
    <cellStyle name="Normal 9 2 3 2 2 3 2 2" xfId="38383" xr:uid="{00000000-0005-0000-0000-0000FD950000}"/>
    <cellStyle name="Normal 9 2 3 2 2 3 2 3" xfId="38384" xr:uid="{00000000-0005-0000-0000-0000FE950000}"/>
    <cellStyle name="Normal 9 2 3 2 2 3 3" xfId="38385" xr:uid="{00000000-0005-0000-0000-0000FF950000}"/>
    <cellStyle name="Normal 9 2 3 2 2 3 4" xfId="38386" xr:uid="{00000000-0005-0000-0000-000000960000}"/>
    <cellStyle name="Normal 9 2 3 2 2 4" xfId="38387" xr:uid="{00000000-0005-0000-0000-000001960000}"/>
    <cellStyle name="Normal 9 2 3 2 2 4 2" xfId="38388" xr:uid="{00000000-0005-0000-0000-000002960000}"/>
    <cellStyle name="Normal 9 2 3 2 2 4 2 2" xfId="38389" xr:uid="{00000000-0005-0000-0000-000003960000}"/>
    <cellStyle name="Normal 9 2 3 2 2 4 2 3" xfId="38390" xr:uid="{00000000-0005-0000-0000-000004960000}"/>
    <cellStyle name="Normal 9 2 3 2 2 4 3" xfId="38391" xr:uid="{00000000-0005-0000-0000-000005960000}"/>
    <cellStyle name="Normal 9 2 3 2 2 4 4" xfId="38392" xr:uid="{00000000-0005-0000-0000-000006960000}"/>
    <cellStyle name="Normal 9 2 3 2 2 5" xfId="38393" xr:uid="{00000000-0005-0000-0000-000007960000}"/>
    <cellStyle name="Normal 9 2 3 2 2 5 2" xfId="38394" xr:uid="{00000000-0005-0000-0000-000008960000}"/>
    <cellStyle name="Normal 9 2 3 2 2 5 2 2" xfId="38395" xr:uid="{00000000-0005-0000-0000-000009960000}"/>
    <cellStyle name="Normal 9 2 3 2 2 5 2 3" xfId="38396" xr:uid="{00000000-0005-0000-0000-00000A960000}"/>
    <cellStyle name="Normal 9 2 3 2 2 5 3" xfId="38397" xr:uid="{00000000-0005-0000-0000-00000B960000}"/>
    <cellStyle name="Normal 9 2 3 2 2 5 4" xfId="38398" xr:uid="{00000000-0005-0000-0000-00000C960000}"/>
    <cellStyle name="Normal 9 2 3 2 2 6" xfId="38399" xr:uid="{00000000-0005-0000-0000-00000D960000}"/>
    <cellStyle name="Normal 9 2 3 2 2 6 2" xfId="38400" xr:uid="{00000000-0005-0000-0000-00000E960000}"/>
    <cellStyle name="Normal 9 2 3 2 2 6 3" xfId="38401" xr:uid="{00000000-0005-0000-0000-00000F960000}"/>
    <cellStyle name="Normal 9 2 3 2 2 7" xfId="38402" xr:uid="{00000000-0005-0000-0000-000010960000}"/>
    <cellStyle name="Normal 9 2 3 2 2 7 2" xfId="38403" xr:uid="{00000000-0005-0000-0000-000011960000}"/>
    <cellStyle name="Normal 9 2 3 2 2 7 3" xfId="38404" xr:uid="{00000000-0005-0000-0000-000012960000}"/>
    <cellStyle name="Normal 9 2 3 2 2 8" xfId="38405" xr:uid="{00000000-0005-0000-0000-000013960000}"/>
    <cellStyle name="Normal 9 2 3 2 2 9" xfId="38406" xr:uid="{00000000-0005-0000-0000-000014960000}"/>
    <cellStyle name="Normal 9 2 3 2 3" xfId="38407" xr:uid="{00000000-0005-0000-0000-000015960000}"/>
    <cellStyle name="Normal 9 2 3 2 3 2" xfId="38408" xr:uid="{00000000-0005-0000-0000-000016960000}"/>
    <cellStyle name="Normal 9 2 3 2 3 2 2" xfId="38409" xr:uid="{00000000-0005-0000-0000-000017960000}"/>
    <cellStyle name="Normal 9 2 3 2 3 2 2 2" xfId="38410" xr:uid="{00000000-0005-0000-0000-000018960000}"/>
    <cellStyle name="Normal 9 2 3 2 3 2 2 3" xfId="38411" xr:uid="{00000000-0005-0000-0000-000019960000}"/>
    <cellStyle name="Normal 9 2 3 2 3 2 3" xfId="38412" xr:uid="{00000000-0005-0000-0000-00001A960000}"/>
    <cellStyle name="Normal 9 2 3 2 3 2 4" xfId="38413" xr:uid="{00000000-0005-0000-0000-00001B960000}"/>
    <cellStyle name="Normal 9 2 3 2 3 3" xfId="38414" xr:uid="{00000000-0005-0000-0000-00001C960000}"/>
    <cellStyle name="Normal 9 2 3 2 3 3 2" xfId="38415" xr:uid="{00000000-0005-0000-0000-00001D960000}"/>
    <cellStyle name="Normal 9 2 3 2 3 3 2 2" xfId="38416" xr:uid="{00000000-0005-0000-0000-00001E960000}"/>
    <cellStyle name="Normal 9 2 3 2 3 3 2 3" xfId="38417" xr:uid="{00000000-0005-0000-0000-00001F960000}"/>
    <cellStyle name="Normal 9 2 3 2 3 3 3" xfId="38418" xr:uid="{00000000-0005-0000-0000-000020960000}"/>
    <cellStyle name="Normal 9 2 3 2 3 3 4" xfId="38419" xr:uid="{00000000-0005-0000-0000-000021960000}"/>
    <cellStyle name="Normal 9 2 3 2 3 4" xfId="38420" xr:uid="{00000000-0005-0000-0000-000022960000}"/>
    <cellStyle name="Normal 9 2 3 2 3 4 2" xfId="38421" xr:uid="{00000000-0005-0000-0000-000023960000}"/>
    <cellStyle name="Normal 9 2 3 2 3 4 2 2" xfId="38422" xr:uid="{00000000-0005-0000-0000-000024960000}"/>
    <cellStyle name="Normal 9 2 3 2 3 4 2 3" xfId="38423" xr:uid="{00000000-0005-0000-0000-000025960000}"/>
    <cellStyle name="Normal 9 2 3 2 3 4 3" xfId="38424" xr:uid="{00000000-0005-0000-0000-000026960000}"/>
    <cellStyle name="Normal 9 2 3 2 3 4 4" xfId="38425" xr:uid="{00000000-0005-0000-0000-000027960000}"/>
    <cellStyle name="Normal 9 2 3 2 3 5" xfId="38426" xr:uid="{00000000-0005-0000-0000-000028960000}"/>
    <cellStyle name="Normal 9 2 3 2 3 5 2" xfId="38427" xr:uid="{00000000-0005-0000-0000-000029960000}"/>
    <cellStyle name="Normal 9 2 3 2 3 5 3" xfId="38428" xr:uid="{00000000-0005-0000-0000-00002A960000}"/>
    <cellStyle name="Normal 9 2 3 2 3 6" xfId="38429" xr:uid="{00000000-0005-0000-0000-00002B960000}"/>
    <cellStyle name="Normal 9 2 3 2 3 6 2" xfId="38430" xr:uid="{00000000-0005-0000-0000-00002C960000}"/>
    <cellStyle name="Normal 9 2 3 2 3 6 3" xfId="38431" xr:uid="{00000000-0005-0000-0000-00002D960000}"/>
    <cellStyle name="Normal 9 2 3 2 3 7" xfId="38432" xr:uid="{00000000-0005-0000-0000-00002E960000}"/>
    <cellStyle name="Normal 9 2 3 2 3 8" xfId="38433" xr:uid="{00000000-0005-0000-0000-00002F960000}"/>
    <cellStyle name="Normal 9 2 3 2 3 9" xfId="38434" xr:uid="{00000000-0005-0000-0000-000030960000}"/>
    <cellStyle name="Normal 9 2 3 2 4" xfId="38435" xr:uid="{00000000-0005-0000-0000-000031960000}"/>
    <cellStyle name="Normal 9 2 3 2 4 2" xfId="38436" xr:uid="{00000000-0005-0000-0000-000032960000}"/>
    <cellStyle name="Normal 9 2 3 2 4 2 2" xfId="38437" xr:uid="{00000000-0005-0000-0000-000033960000}"/>
    <cellStyle name="Normal 9 2 3 2 4 2 3" xfId="38438" xr:uid="{00000000-0005-0000-0000-000034960000}"/>
    <cellStyle name="Normal 9 2 3 2 4 3" xfId="38439" xr:uid="{00000000-0005-0000-0000-000035960000}"/>
    <cellStyle name="Normal 9 2 3 2 4 4" xfId="38440" xr:uid="{00000000-0005-0000-0000-000036960000}"/>
    <cellStyle name="Normal 9 2 3 2 5" xfId="38441" xr:uid="{00000000-0005-0000-0000-000037960000}"/>
    <cellStyle name="Normal 9 2 3 2 5 2" xfId="38442" xr:uid="{00000000-0005-0000-0000-000038960000}"/>
    <cellStyle name="Normal 9 2 3 2 5 2 2" xfId="38443" xr:uid="{00000000-0005-0000-0000-000039960000}"/>
    <cellStyle name="Normal 9 2 3 2 5 2 3" xfId="38444" xr:uid="{00000000-0005-0000-0000-00003A960000}"/>
    <cellStyle name="Normal 9 2 3 2 5 3" xfId="38445" xr:uid="{00000000-0005-0000-0000-00003B960000}"/>
    <cellStyle name="Normal 9 2 3 2 5 4" xfId="38446" xr:uid="{00000000-0005-0000-0000-00003C960000}"/>
    <cellStyle name="Normal 9 2 3 2 6" xfId="38447" xr:uid="{00000000-0005-0000-0000-00003D960000}"/>
    <cellStyle name="Normal 9 2 3 2 6 2" xfId="38448" xr:uid="{00000000-0005-0000-0000-00003E960000}"/>
    <cellStyle name="Normal 9 2 3 2 6 2 2" xfId="38449" xr:uid="{00000000-0005-0000-0000-00003F960000}"/>
    <cellStyle name="Normal 9 2 3 2 6 2 3" xfId="38450" xr:uid="{00000000-0005-0000-0000-000040960000}"/>
    <cellStyle name="Normal 9 2 3 2 6 3" xfId="38451" xr:uid="{00000000-0005-0000-0000-000041960000}"/>
    <cellStyle name="Normal 9 2 3 2 6 4" xfId="38452" xr:uid="{00000000-0005-0000-0000-000042960000}"/>
    <cellStyle name="Normal 9 2 3 2 7" xfId="38453" xr:uid="{00000000-0005-0000-0000-000043960000}"/>
    <cellStyle name="Normal 9 2 3 2 7 2" xfId="38454" xr:uid="{00000000-0005-0000-0000-000044960000}"/>
    <cellStyle name="Normal 9 2 3 2 7 3" xfId="38455" xr:uid="{00000000-0005-0000-0000-000045960000}"/>
    <cellStyle name="Normal 9 2 3 2 8" xfId="38456" xr:uid="{00000000-0005-0000-0000-000046960000}"/>
    <cellStyle name="Normal 9 2 3 2 8 2" xfId="38457" xr:uid="{00000000-0005-0000-0000-000047960000}"/>
    <cellStyle name="Normal 9 2 3 2 8 3" xfId="38458" xr:uid="{00000000-0005-0000-0000-000048960000}"/>
    <cellStyle name="Normal 9 2 3 2 9" xfId="38459" xr:uid="{00000000-0005-0000-0000-000049960000}"/>
    <cellStyle name="Normal 9 2 3 3" xfId="38460" xr:uid="{00000000-0005-0000-0000-00004A960000}"/>
    <cellStyle name="Normal 9 2 3 3 10" xfId="38461" xr:uid="{00000000-0005-0000-0000-00004B960000}"/>
    <cellStyle name="Normal 9 2 3 3 11" xfId="38462" xr:uid="{00000000-0005-0000-0000-00004C960000}"/>
    <cellStyle name="Normal 9 2 3 3 2" xfId="38463" xr:uid="{00000000-0005-0000-0000-00004D960000}"/>
    <cellStyle name="Normal 9 2 3 3 2 10" xfId="38464" xr:uid="{00000000-0005-0000-0000-00004E960000}"/>
    <cellStyle name="Normal 9 2 3 3 2 2" xfId="38465" xr:uid="{00000000-0005-0000-0000-00004F960000}"/>
    <cellStyle name="Normal 9 2 3 3 2 2 2" xfId="38466" xr:uid="{00000000-0005-0000-0000-000050960000}"/>
    <cellStyle name="Normal 9 2 3 3 2 2 2 2" xfId="38467" xr:uid="{00000000-0005-0000-0000-000051960000}"/>
    <cellStyle name="Normal 9 2 3 3 2 2 2 3" xfId="38468" xr:uid="{00000000-0005-0000-0000-000052960000}"/>
    <cellStyle name="Normal 9 2 3 3 2 2 3" xfId="38469" xr:uid="{00000000-0005-0000-0000-000053960000}"/>
    <cellStyle name="Normal 9 2 3 3 2 2 4" xfId="38470" xr:uid="{00000000-0005-0000-0000-000054960000}"/>
    <cellStyle name="Normal 9 2 3 3 2 3" xfId="38471" xr:uid="{00000000-0005-0000-0000-000055960000}"/>
    <cellStyle name="Normal 9 2 3 3 2 3 2" xfId="38472" xr:uid="{00000000-0005-0000-0000-000056960000}"/>
    <cellStyle name="Normal 9 2 3 3 2 3 2 2" xfId="38473" xr:uid="{00000000-0005-0000-0000-000057960000}"/>
    <cellStyle name="Normal 9 2 3 3 2 3 2 3" xfId="38474" xr:uid="{00000000-0005-0000-0000-000058960000}"/>
    <cellStyle name="Normal 9 2 3 3 2 3 3" xfId="38475" xr:uid="{00000000-0005-0000-0000-000059960000}"/>
    <cellStyle name="Normal 9 2 3 3 2 3 4" xfId="38476" xr:uid="{00000000-0005-0000-0000-00005A960000}"/>
    <cellStyle name="Normal 9 2 3 3 2 4" xfId="38477" xr:uid="{00000000-0005-0000-0000-00005B960000}"/>
    <cellStyle name="Normal 9 2 3 3 2 4 2" xfId="38478" xr:uid="{00000000-0005-0000-0000-00005C960000}"/>
    <cellStyle name="Normal 9 2 3 3 2 4 2 2" xfId="38479" xr:uid="{00000000-0005-0000-0000-00005D960000}"/>
    <cellStyle name="Normal 9 2 3 3 2 4 2 3" xfId="38480" xr:uid="{00000000-0005-0000-0000-00005E960000}"/>
    <cellStyle name="Normal 9 2 3 3 2 4 3" xfId="38481" xr:uid="{00000000-0005-0000-0000-00005F960000}"/>
    <cellStyle name="Normal 9 2 3 3 2 4 4" xfId="38482" xr:uid="{00000000-0005-0000-0000-000060960000}"/>
    <cellStyle name="Normal 9 2 3 3 2 5" xfId="38483" xr:uid="{00000000-0005-0000-0000-000061960000}"/>
    <cellStyle name="Normal 9 2 3 3 2 5 2" xfId="38484" xr:uid="{00000000-0005-0000-0000-000062960000}"/>
    <cellStyle name="Normal 9 2 3 3 2 5 2 2" xfId="38485" xr:uid="{00000000-0005-0000-0000-000063960000}"/>
    <cellStyle name="Normal 9 2 3 3 2 5 2 3" xfId="38486" xr:uid="{00000000-0005-0000-0000-000064960000}"/>
    <cellStyle name="Normal 9 2 3 3 2 5 3" xfId="38487" xr:uid="{00000000-0005-0000-0000-000065960000}"/>
    <cellStyle name="Normal 9 2 3 3 2 5 4" xfId="38488" xr:uid="{00000000-0005-0000-0000-000066960000}"/>
    <cellStyle name="Normal 9 2 3 3 2 6" xfId="38489" xr:uid="{00000000-0005-0000-0000-000067960000}"/>
    <cellStyle name="Normal 9 2 3 3 2 6 2" xfId="38490" xr:uid="{00000000-0005-0000-0000-000068960000}"/>
    <cellStyle name="Normal 9 2 3 3 2 6 3" xfId="38491" xr:uid="{00000000-0005-0000-0000-000069960000}"/>
    <cellStyle name="Normal 9 2 3 3 2 7" xfId="38492" xr:uid="{00000000-0005-0000-0000-00006A960000}"/>
    <cellStyle name="Normal 9 2 3 3 2 7 2" xfId="38493" xr:uid="{00000000-0005-0000-0000-00006B960000}"/>
    <cellStyle name="Normal 9 2 3 3 2 7 3" xfId="38494" xr:uid="{00000000-0005-0000-0000-00006C960000}"/>
    <cellStyle name="Normal 9 2 3 3 2 8" xfId="38495" xr:uid="{00000000-0005-0000-0000-00006D960000}"/>
    <cellStyle name="Normal 9 2 3 3 2 9" xfId="38496" xr:uid="{00000000-0005-0000-0000-00006E960000}"/>
    <cellStyle name="Normal 9 2 3 3 3" xfId="38497" xr:uid="{00000000-0005-0000-0000-00006F960000}"/>
    <cellStyle name="Normal 9 2 3 3 3 2" xfId="38498" xr:uid="{00000000-0005-0000-0000-000070960000}"/>
    <cellStyle name="Normal 9 2 3 3 3 2 2" xfId="38499" xr:uid="{00000000-0005-0000-0000-000071960000}"/>
    <cellStyle name="Normal 9 2 3 3 3 2 2 2" xfId="38500" xr:uid="{00000000-0005-0000-0000-000072960000}"/>
    <cellStyle name="Normal 9 2 3 3 3 2 2 3" xfId="38501" xr:uid="{00000000-0005-0000-0000-000073960000}"/>
    <cellStyle name="Normal 9 2 3 3 3 2 3" xfId="38502" xr:uid="{00000000-0005-0000-0000-000074960000}"/>
    <cellStyle name="Normal 9 2 3 3 3 2 4" xfId="38503" xr:uid="{00000000-0005-0000-0000-000075960000}"/>
    <cellStyle name="Normal 9 2 3 3 3 3" xfId="38504" xr:uid="{00000000-0005-0000-0000-000076960000}"/>
    <cellStyle name="Normal 9 2 3 3 3 3 2" xfId="38505" xr:uid="{00000000-0005-0000-0000-000077960000}"/>
    <cellStyle name="Normal 9 2 3 3 3 3 2 2" xfId="38506" xr:uid="{00000000-0005-0000-0000-000078960000}"/>
    <cellStyle name="Normal 9 2 3 3 3 3 2 3" xfId="38507" xr:uid="{00000000-0005-0000-0000-000079960000}"/>
    <cellStyle name="Normal 9 2 3 3 3 3 3" xfId="38508" xr:uid="{00000000-0005-0000-0000-00007A960000}"/>
    <cellStyle name="Normal 9 2 3 3 3 3 4" xfId="38509" xr:uid="{00000000-0005-0000-0000-00007B960000}"/>
    <cellStyle name="Normal 9 2 3 3 3 4" xfId="38510" xr:uid="{00000000-0005-0000-0000-00007C960000}"/>
    <cellStyle name="Normal 9 2 3 3 3 4 2" xfId="38511" xr:uid="{00000000-0005-0000-0000-00007D960000}"/>
    <cellStyle name="Normal 9 2 3 3 3 4 2 2" xfId="38512" xr:uid="{00000000-0005-0000-0000-00007E960000}"/>
    <cellStyle name="Normal 9 2 3 3 3 4 2 3" xfId="38513" xr:uid="{00000000-0005-0000-0000-00007F960000}"/>
    <cellStyle name="Normal 9 2 3 3 3 4 3" xfId="38514" xr:uid="{00000000-0005-0000-0000-000080960000}"/>
    <cellStyle name="Normal 9 2 3 3 3 4 4" xfId="38515" xr:uid="{00000000-0005-0000-0000-000081960000}"/>
    <cellStyle name="Normal 9 2 3 3 3 5" xfId="38516" xr:uid="{00000000-0005-0000-0000-000082960000}"/>
    <cellStyle name="Normal 9 2 3 3 3 5 2" xfId="38517" xr:uid="{00000000-0005-0000-0000-000083960000}"/>
    <cellStyle name="Normal 9 2 3 3 3 5 3" xfId="38518" xr:uid="{00000000-0005-0000-0000-000084960000}"/>
    <cellStyle name="Normal 9 2 3 3 3 6" xfId="38519" xr:uid="{00000000-0005-0000-0000-000085960000}"/>
    <cellStyle name="Normal 9 2 3 3 3 6 2" xfId="38520" xr:uid="{00000000-0005-0000-0000-000086960000}"/>
    <cellStyle name="Normal 9 2 3 3 3 6 3" xfId="38521" xr:uid="{00000000-0005-0000-0000-000087960000}"/>
    <cellStyle name="Normal 9 2 3 3 3 7" xfId="38522" xr:uid="{00000000-0005-0000-0000-000088960000}"/>
    <cellStyle name="Normal 9 2 3 3 3 8" xfId="38523" xr:uid="{00000000-0005-0000-0000-000089960000}"/>
    <cellStyle name="Normal 9 2 3 3 3 9" xfId="38524" xr:uid="{00000000-0005-0000-0000-00008A960000}"/>
    <cellStyle name="Normal 9 2 3 3 4" xfId="38525" xr:uid="{00000000-0005-0000-0000-00008B960000}"/>
    <cellStyle name="Normal 9 2 3 3 4 2" xfId="38526" xr:uid="{00000000-0005-0000-0000-00008C960000}"/>
    <cellStyle name="Normal 9 2 3 3 4 2 2" xfId="38527" xr:uid="{00000000-0005-0000-0000-00008D960000}"/>
    <cellStyle name="Normal 9 2 3 3 4 2 3" xfId="38528" xr:uid="{00000000-0005-0000-0000-00008E960000}"/>
    <cellStyle name="Normal 9 2 3 3 4 3" xfId="38529" xr:uid="{00000000-0005-0000-0000-00008F960000}"/>
    <cellStyle name="Normal 9 2 3 3 4 4" xfId="38530" xr:uid="{00000000-0005-0000-0000-000090960000}"/>
    <cellStyle name="Normal 9 2 3 3 5" xfId="38531" xr:uid="{00000000-0005-0000-0000-000091960000}"/>
    <cellStyle name="Normal 9 2 3 3 5 2" xfId="38532" xr:uid="{00000000-0005-0000-0000-000092960000}"/>
    <cellStyle name="Normal 9 2 3 3 5 2 2" xfId="38533" xr:uid="{00000000-0005-0000-0000-000093960000}"/>
    <cellStyle name="Normal 9 2 3 3 5 2 3" xfId="38534" xr:uid="{00000000-0005-0000-0000-000094960000}"/>
    <cellStyle name="Normal 9 2 3 3 5 3" xfId="38535" xr:uid="{00000000-0005-0000-0000-000095960000}"/>
    <cellStyle name="Normal 9 2 3 3 5 4" xfId="38536" xr:uid="{00000000-0005-0000-0000-000096960000}"/>
    <cellStyle name="Normal 9 2 3 3 6" xfId="38537" xr:uid="{00000000-0005-0000-0000-000097960000}"/>
    <cellStyle name="Normal 9 2 3 3 6 2" xfId="38538" xr:uid="{00000000-0005-0000-0000-000098960000}"/>
    <cellStyle name="Normal 9 2 3 3 6 2 2" xfId="38539" xr:uid="{00000000-0005-0000-0000-000099960000}"/>
    <cellStyle name="Normal 9 2 3 3 6 2 3" xfId="38540" xr:uid="{00000000-0005-0000-0000-00009A960000}"/>
    <cellStyle name="Normal 9 2 3 3 6 3" xfId="38541" xr:uid="{00000000-0005-0000-0000-00009B960000}"/>
    <cellStyle name="Normal 9 2 3 3 6 4" xfId="38542" xr:uid="{00000000-0005-0000-0000-00009C960000}"/>
    <cellStyle name="Normal 9 2 3 3 7" xfId="38543" xr:uid="{00000000-0005-0000-0000-00009D960000}"/>
    <cellStyle name="Normal 9 2 3 3 7 2" xfId="38544" xr:uid="{00000000-0005-0000-0000-00009E960000}"/>
    <cellStyle name="Normal 9 2 3 3 7 3" xfId="38545" xr:uid="{00000000-0005-0000-0000-00009F960000}"/>
    <cellStyle name="Normal 9 2 3 3 8" xfId="38546" xr:uid="{00000000-0005-0000-0000-0000A0960000}"/>
    <cellStyle name="Normal 9 2 3 3 8 2" xfId="38547" xr:uid="{00000000-0005-0000-0000-0000A1960000}"/>
    <cellStyle name="Normal 9 2 3 3 8 3" xfId="38548" xr:uid="{00000000-0005-0000-0000-0000A2960000}"/>
    <cellStyle name="Normal 9 2 3 3 9" xfId="38549" xr:uid="{00000000-0005-0000-0000-0000A3960000}"/>
    <cellStyle name="Normal 9 2 3 4" xfId="38550" xr:uid="{00000000-0005-0000-0000-0000A4960000}"/>
    <cellStyle name="Normal 9 2 3 4 10" xfId="38551" xr:uid="{00000000-0005-0000-0000-0000A5960000}"/>
    <cellStyle name="Normal 9 2 3 4 2" xfId="38552" xr:uid="{00000000-0005-0000-0000-0000A6960000}"/>
    <cellStyle name="Normal 9 2 3 4 2 2" xfId="38553" xr:uid="{00000000-0005-0000-0000-0000A7960000}"/>
    <cellStyle name="Normal 9 2 3 4 2 2 2" xfId="38554" xr:uid="{00000000-0005-0000-0000-0000A8960000}"/>
    <cellStyle name="Normal 9 2 3 4 2 2 3" xfId="38555" xr:uid="{00000000-0005-0000-0000-0000A9960000}"/>
    <cellStyle name="Normal 9 2 3 4 2 3" xfId="38556" xr:uid="{00000000-0005-0000-0000-0000AA960000}"/>
    <cellStyle name="Normal 9 2 3 4 2 4" xfId="38557" xr:uid="{00000000-0005-0000-0000-0000AB960000}"/>
    <cellStyle name="Normal 9 2 3 4 3" xfId="38558" xr:uid="{00000000-0005-0000-0000-0000AC960000}"/>
    <cellStyle name="Normal 9 2 3 4 3 2" xfId="38559" xr:uid="{00000000-0005-0000-0000-0000AD960000}"/>
    <cellStyle name="Normal 9 2 3 4 3 2 2" xfId="38560" xr:uid="{00000000-0005-0000-0000-0000AE960000}"/>
    <cellStyle name="Normal 9 2 3 4 3 2 3" xfId="38561" xr:uid="{00000000-0005-0000-0000-0000AF960000}"/>
    <cellStyle name="Normal 9 2 3 4 3 3" xfId="38562" xr:uid="{00000000-0005-0000-0000-0000B0960000}"/>
    <cellStyle name="Normal 9 2 3 4 3 4" xfId="38563" xr:uid="{00000000-0005-0000-0000-0000B1960000}"/>
    <cellStyle name="Normal 9 2 3 4 4" xfId="38564" xr:uid="{00000000-0005-0000-0000-0000B2960000}"/>
    <cellStyle name="Normal 9 2 3 4 4 2" xfId="38565" xr:uid="{00000000-0005-0000-0000-0000B3960000}"/>
    <cellStyle name="Normal 9 2 3 4 4 2 2" xfId="38566" xr:uid="{00000000-0005-0000-0000-0000B4960000}"/>
    <cellStyle name="Normal 9 2 3 4 4 2 3" xfId="38567" xr:uid="{00000000-0005-0000-0000-0000B5960000}"/>
    <cellStyle name="Normal 9 2 3 4 4 3" xfId="38568" xr:uid="{00000000-0005-0000-0000-0000B6960000}"/>
    <cellStyle name="Normal 9 2 3 4 4 4" xfId="38569" xr:uid="{00000000-0005-0000-0000-0000B7960000}"/>
    <cellStyle name="Normal 9 2 3 4 5" xfId="38570" xr:uid="{00000000-0005-0000-0000-0000B8960000}"/>
    <cellStyle name="Normal 9 2 3 4 5 2" xfId="38571" xr:uid="{00000000-0005-0000-0000-0000B9960000}"/>
    <cellStyle name="Normal 9 2 3 4 5 2 2" xfId="38572" xr:uid="{00000000-0005-0000-0000-0000BA960000}"/>
    <cellStyle name="Normal 9 2 3 4 5 2 3" xfId="38573" xr:uid="{00000000-0005-0000-0000-0000BB960000}"/>
    <cellStyle name="Normal 9 2 3 4 5 3" xfId="38574" xr:uid="{00000000-0005-0000-0000-0000BC960000}"/>
    <cellStyle name="Normal 9 2 3 4 5 4" xfId="38575" xr:uid="{00000000-0005-0000-0000-0000BD960000}"/>
    <cellStyle name="Normal 9 2 3 4 6" xfId="38576" xr:uid="{00000000-0005-0000-0000-0000BE960000}"/>
    <cellStyle name="Normal 9 2 3 4 6 2" xfId="38577" xr:uid="{00000000-0005-0000-0000-0000BF960000}"/>
    <cellStyle name="Normal 9 2 3 4 6 3" xfId="38578" xr:uid="{00000000-0005-0000-0000-0000C0960000}"/>
    <cellStyle name="Normal 9 2 3 4 7" xfId="38579" xr:uid="{00000000-0005-0000-0000-0000C1960000}"/>
    <cellStyle name="Normal 9 2 3 4 7 2" xfId="38580" xr:uid="{00000000-0005-0000-0000-0000C2960000}"/>
    <cellStyle name="Normal 9 2 3 4 7 3" xfId="38581" xr:uid="{00000000-0005-0000-0000-0000C3960000}"/>
    <cellStyle name="Normal 9 2 3 4 8" xfId="38582" xr:uid="{00000000-0005-0000-0000-0000C4960000}"/>
    <cellStyle name="Normal 9 2 3 4 9" xfId="38583" xr:uid="{00000000-0005-0000-0000-0000C5960000}"/>
    <cellStyle name="Normal 9 2 3 5" xfId="38584" xr:uid="{00000000-0005-0000-0000-0000C6960000}"/>
    <cellStyle name="Normal 9 2 3 5 2" xfId="38585" xr:uid="{00000000-0005-0000-0000-0000C7960000}"/>
    <cellStyle name="Normal 9 2 3 5 2 2" xfId="38586" xr:uid="{00000000-0005-0000-0000-0000C8960000}"/>
    <cellStyle name="Normal 9 2 3 5 2 2 2" xfId="38587" xr:uid="{00000000-0005-0000-0000-0000C9960000}"/>
    <cellStyle name="Normal 9 2 3 5 2 2 3" xfId="38588" xr:uid="{00000000-0005-0000-0000-0000CA960000}"/>
    <cellStyle name="Normal 9 2 3 5 2 3" xfId="38589" xr:uid="{00000000-0005-0000-0000-0000CB960000}"/>
    <cellStyle name="Normal 9 2 3 5 2 4" xfId="38590" xr:uid="{00000000-0005-0000-0000-0000CC960000}"/>
    <cellStyle name="Normal 9 2 3 5 3" xfId="38591" xr:uid="{00000000-0005-0000-0000-0000CD960000}"/>
    <cellStyle name="Normal 9 2 3 5 3 2" xfId="38592" xr:uid="{00000000-0005-0000-0000-0000CE960000}"/>
    <cellStyle name="Normal 9 2 3 5 3 2 2" xfId="38593" xr:uid="{00000000-0005-0000-0000-0000CF960000}"/>
    <cellStyle name="Normal 9 2 3 5 3 2 3" xfId="38594" xr:uid="{00000000-0005-0000-0000-0000D0960000}"/>
    <cellStyle name="Normal 9 2 3 5 3 3" xfId="38595" xr:uid="{00000000-0005-0000-0000-0000D1960000}"/>
    <cellStyle name="Normal 9 2 3 5 3 4" xfId="38596" xr:uid="{00000000-0005-0000-0000-0000D2960000}"/>
    <cellStyle name="Normal 9 2 3 5 4" xfId="38597" xr:uid="{00000000-0005-0000-0000-0000D3960000}"/>
    <cellStyle name="Normal 9 2 3 5 4 2" xfId="38598" xr:uid="{00000000-0005-0000-0000-0000D4960000}"/>
    <cellStyle name="Normal 9 2 3 5 4 2 2" xfId="38599" xr:uid="{00000000-0005-0000-0000-0000D5960000}"/>
    <cellStyle name="Normal 9 2 3 5 4 2 3" xfId="38600" xr:uid="{00000000-0005-0000-0000-0000D6960000}"/>
    <cellStyle name="Normal 9 2 3 5 4 3" xfId="38601" xr:uid="{00000000-0005-0000-0000-0000D7960000}"/>
    <cellStyle name="Normal 9 2 3 5 4 4" xfId="38602" xr:uid="{00000000-0005-0000-0000-0000D8960000}"/>
    <cellStyle name="Normal 9 2 3 5 5" xfId="38603" xr:uid="{00000000-0005-0000-0000-0000D9960000}"/>
    <cellStyle name="Normal 9 2 3 5 5 2" xfId="38604" xr:uid="{00000000-0005-0000-0000-0000DA960000}"/>
    <cellStyle name="Normal 9 2 3 5 5 3" xfId="38605" xr:uid="{00000000-0005-0000-0000-0000DB960000}"/>
    <cellStyle name="Normal 9 2 3 5 6" xfId="38606" xr:uid="{00000000-0005-0000-0000-0000DC960000}"/>
    <cellStyle name="Normal 9 2 3 5 6 2" xfId="38607" xr:uid="{00000000-0005-0000-0000-0000DD960000}"/>
    <cellStyle name="Normal 9 2 3 5 6 3" xfId="38608" xr:uid="{00000000-0005-0000-0000-0000DE960000}"/>
    <cellStyle name="Normal 9 2 3 5 7" xfId="38609" xr:uid="{00000000-0005-0000-0000-0000DF960000}"/>
    <cellStyle name="Normal 9 2 3 5 8" xfId="38610" xr:uid="{00000000-0005-0000-0000-0000E0960000}"/>
    <cellStyle name="Normal 9 2 3 5 9" xfId="38611" xr:uid="{00000000-0005-0000-0000-0000E1960000}"/>
    <cellStyle name="Normal 9 2 3 6" xfId="38612" xr:uid="{00000000-0005-0000-0000-0000E2960000}"/>
    <cellStyle name="Normal 9 2 3 6 2" xfId="38613" xr:uid="{00000000-0005-0000-0000-0000E3960000}"/>
    <cellStyle name="Normal 9 2 3 6 2 2" xfId="38614" xr:uid="{00000000-0005-0000-0000-0000E4960000}"/>
    <cellStyle name="Normal 9 2 3 6 2 3" xfId="38615" xr:uid="{00000000-0005-0000-0000-0000E5960000}"/>
    <cellStyle name="Normal 9 2 3 6 3" xfId="38616" xr:uid="{00000000-0005-0000-0000-0000E6960000}"/>
    <cellStyle name="Normal 9 2 3 6 4" xfId="38617" xr:uid="{00000000-0005-0000-0000-0000E7960000}"/>
    <cellStyle name="Normal 9 2 3 7" xfId="38618" xr:uid="{00000000-0005-0000-0000-0000E8960000}"/>
    <cellStyle name="Normal 9 2 3 7 2" xfId="38619" xr:uid="{00000000-0005-0000-0000-0000E9960000}"/>
    <cellStyle name="Normal 9 2 3 7 2 2" xfId="38620" xr:uid="{00000000-0005-0000-0000-0000EA960000}"/>
    <cellStyle name="Normal 9 2 3 7 2 3" xfId="38621" xr:uid="{00000000-0005-0000-0000-0000EB960000}"/>
    <cellStyle name="Normal 9 2 3 7 3" xfId="38622" xr:uid="{00000000-0005-0000-0000-0000EC960000}"/>
    <cellStyle name="Normal 9 2 3 7 4" xfId="38623" xr:uid="{00000000-0005-0000-0000-0000ED960000}"/>
    <cellStyle name="Normal 9 2 3 8" xfId="38624" xr:uid="{00000000-0005-0000-0000-0000EE960000}"/>
    <cellStyle name="Normal 9 2 3 8 2" xfId="38625" xr:uid="{00000000-0005-0000-0000-0000EF960000}"/>
    <cellStyle name="Normal 9 2 3 8 2 2" xfId="38626" xr:uid="{00000000-0005-0000-0000-0000F0960000}"/>
    <cellStyle name="Normal 9 2 3 8 2 3" xfId="38627" xr:uid="{00000000-0005-0000-0000-0000F1960000}"/>
    <cellStyle name="Normal 9 2 3 8 3" xfId="38628" xr:uid="{00000000-0005-0000-0000-0000F2960000}"/>
    <cellStyle name="Normal 9 2 3 8 4" xfId="38629" xr:uid="{00000000-0005-0000-0000-0000F3960000}"/>
    <cellStyle name="Normal 9 2 3 9" xfId="38630" xr:uid="{00000000-0005-0000-0000-0000F4960000}"/>
    <cellStyle name="Normal 9 2 3 9 2" xfId="38631" xr:uid="{00000000-0005-0000-0000-0000F5960000}"/>
    <cellStyle name="Normal 9 2 3 9 3" xfId="38632" xr:uid="{00000000-0005-0000-0000-0000F6960000}"/>
    <cellStyle name="Normal 9 2 4" xfId="38633" xr:uid="{00000000-0005-0000-0000-0000F7960000}"/>
    <cellStyle name="Normal 9 2 4 10" xfId="38634" xr:uid="{00000000-0005-0000-0000-0000F8960000}"/>
    <cellStyle name="Normal 9 2 4 11" xfId="38635" xr:uid="{00000000-0005-0000-0000-0000F9960000}"/>
    <cellStyle name="Normal 9 2 4 2" xfId="38636" xr:uid="{00000000-0005-0000-0000-0000FA960000}"/>
    <cellStyle name="Normal 9 2 4 2 10" xfId="38637" xr:uid="{00000000-0005-0000-0000-0000FB960000}"/>
    <cellStyle name="Normal 9 2 4 2 2" xfId="38638" xr:uid="{00000000-0005-0000-0000-0000FC960000}"/>
    <cellStyle name="Normal 9 2 4 2 2 2" xfId="38639" xr:uid="{00000000-0005-0000-0000-0000FD960000}"/>
    <cellStyle name="Normal 9 2 4 2 2 2 2" xfId="38640" xr:uid="{00000000-0005-0000-0000-0000FE960000}"/>
    <cellStyle name="Normal 9 2 4 2 2 2 3" xfId="38641" xr:uid="{00000000-0005-0000-0000-0000FF960000}"/>
    <cellStyle name="Normal 9 2 4 2 2 3" xfId="38642" xr:uid="{00000000-0005-0000-0000-000000970000}"/>
    <cellStyle name="Normal 9 2 4 2 2 4" xfId="38643" xr:uid="{00000000-0005-0000-0000-000001970000}"/>
    <cellStyle name="Normal 9 2 4 2 3" xfId="38644" xr:uid="{00000000-0005-0000-0000-000002970000}"/>
    <cellStyle name="Normal 9 2 4 2 3 2" xfId="38645" xr:uid="{00000000-0005-0000-0000-000003970000}"/>
    <cellStyle name="Normal 9 2 4 2 3 2 2" xfId="38646" xr:uid="{00000000-0005-0000-0000-000004970000}"/>
    <cellStyle name="Normal 9 2 4 2 3 2 3" xfId="38647" xr:uid="{00000000-0005-0000-0000-000005970000}"/>
    <cellStyle name="Normal 9 2 4 2 3 3" xfId="38648" xr:uid="{00000000-0005-0000-0000-000006970000}"/>
    <cellStyle name="Normal 9 2 4 2 3 4" xfId="38649" xr:uid="{00000000-0005-0000-0000-000007970000}"/>
    <cellStyle name="Normal 9 2 4 2 4" xfId="38650" xr:uid="{00000000-0005-0000-0000-000008970000}"/>
    <cellStyle name="Normal 9 2 4 2 4 2" xfId="38651" xr:uid="{00000000-0005-0000-0000-000009970000}"/>
    <cellStyle name="Normal 9 2 4 2 4 2 2" xfId="38652" xr:uid="{00000000-0005-0000-0000-00000A970000}"/>
    <cellStyle name="Normal 9 2 4 2 4 2 3" xfId="38653" xr:uid="{00000000-0005-0000-0000-00000B970000}"/>
    <cellStyle name="Normal 9 2 4 2 4 3" xfId="38654" xr:uid="{00000000-0005-0000-0000-00000C970000}"/>
    <cellStyle name="Normal 9 2 4 2 4 4" xfId="38655" xr:uid="{00000000-0005-0000-0000-00000D970000}"/>
    <cellStyle name="Normal 9 2 4 2 5" xfId="38656" xr:uid="{00000000-0005-0000-0000-00000E970000}"/>
    <cellStyle name="Normal 9 2 4 2 5 2" xfId="38657" xr:uid="{00000000-0005-0000-0000-00000F970000}"/>
    <cellStyle name="Normal 9 2 4 2 5 2 2" xfId="38658" xr:uid="{00000000-0005-0000-0000-000010970000}"/>
    <cellStyle name="Normal 9 2 4 2 5 2 3" xfId="38659" xr:uid="{00000000-0005-0000-0000-000011970000}"/>
    <cellStyle name="Normal 9 2 4 2 5 3" xfId="38660" xr:uid="{00000000-0005-0000-0000-000012970000}"/>
    <cellStyle name="Normal 9 2 4 2 5 4" xfId="38661" xr:uid="{00000000-0005-0000-0000-000013970000}"/>
    <cellStyle name="Normal 9 2 4 2 6" xfId="38662" xr:uid="{00000000-0005-0000-0000-000014970000}"/>
    <cellStyle name="Normal 9 2 4 2 6 2" xfId="38663" xr:uid="{00000000-0005-0000-0000-000015970000}"/>
    <cellStyle name="Normal 9 2 4 2 6 3" xfId="38664" xr:uid="{00000000-0005-0000-0000-000016970000}"/>
    <cellStyle name="Normal 9 2 4 2 7" xfId="38665" xr:uid="{00000000-0005-0000-0000-000017970000}"/>
    <cellStyle name="Normal 9 2 4 2 7 2" xfId="38666" xr:uid="{00000000-0005-0000-0000-000018970000}"/>
    <cellStyle name="Normal 9 2 4 2 7 3" xfId="38667" xr:uid="{00000000-0005-0000-0000-000019970000}"/>
    <cellStyle name="Normal 9 2 4 2 8" xfId="38668" xr:uid="{00000000-0005-0000-0000-00001A970000}"/>
    <cellStyle name="Normal 9 2 4 2 9" xfId="38669" xr:uid="{00000000-0005-0000-0000-00001B970000}"/>
    <cellStyle name="Normal 9 2 4 3" xfId="38670" xr:uid="{00000000-0005-0000-0000-00001C970000}"/>
    <cellStyle name="Normal 9 2 4 3 2" xfId="38671" xr:uid="{00000000-0005-0000-0000-00001D970000}"/>
    <cellStyle name="Normal 9 2 4 3 2 2" xfId="38672" xr:uid="{00000000-0005-0000-0000-00001E970000}"/>
    <cellStyle name="Normal 9 2 4 3 2 2 2" xfId="38673" xr:uid="{00000000-0005-0000-0000-00001F970000}"/>
    <cellStyle name="Normal 9 2 4 3 2 2 3" xfId="38674" xr:uid="{00000000-0005-0000-0000-000020970000}"/>
    <cellStyle name="Normal 9 2 4 3 2 3" xfId="38675" xr:uid="{00000000-0005-0000-0000-000021970000}"/>
    <cellStyle name="Normal 9 2 4 3 2 4" xfId="38676" xr:uid="{00000000-0005-0000-0000-000022970000}"/>
    <cellStyle name="Normal 9 2 4 3 3" xfId="38677" xr:uid="{00000000-0005-0000-0000-000023970000}"/>
    <cellStyle name="Normal 9 2 4 3 3 2" xfId="38678" xr:uid="{00000000-0005-0000-0000-000024970000}"/>
    <cellStyle name="Normal 9 2 4 3 3 2 2" xfId="38679" xr:uid="{00000000-0005-0000-0000-000025970000}"/>
    <cellStyle name="Normal 9 2 4 3 3 2 3" xfId="38680" xr:uid="{00000000-0005-0000-0000-000026970000}"/>
    <cellStyle name="Normal 9 2 4 3 3 3" xfId="38681" xr:uid="{00000000-0005-0000-0000-000027970000}"/>
    <cellStyle name="Normal 9 2 4 3 3 4" xfId="38682" xr:uid="{00000000-0005-0000-0000-000028970000}"/>
    <cellStyle name="Normal 9 2 4 3 4" xfId="38683" xr:uid="{00000000-0005-0000-0000-000029970000}"/>
    <cellStyle name="Normal 9 2 4 3 4 2" xfId="38684" xr:uid="{00000000-0005-0000-0000-00002A970000}"/>
    <cellStyle name="Normal 9 2 4 3 4 2 2" xfId="38685" xr:uid="{00000000-0005-0000-0000-00002B970000}"/>
    <cellStyle name="Normal 9 2 4 3 4 2 3" xfId="38686" xr:uid="{00000000-0005-0000-0000-00002C970000}"/>
    <cellStyle name="Normal 9 2 4 3 4 3" xfId="38687" xr:uid="{00000000-0005-0000-0000-00002D970000}"/>
    <cellStyle name="Normal 9 2 4 3 4 4" xfId="38688" xr:uid="{00000000-0005-0000-0000-00002E970000}"/>
    <cellStyle name="Normal 9 2 4 3 5" xfId="38689" xr:uid="{00000000-0005-0000-0000-00002F970000}"/>
    <cellStyle name="Normal 9 2 4 3 5 2" xfId="38690" xr:uid="{00000000-0005-0000-0000-000030970000}"/>
    <cellStyle name="Normal 9 2 4 3 5 3" xfId="38691" xr:uid="{00000000-0005-0000-0000-000031970000}"/>
    <cellStyle name="Normal 9 2 4 3 6" xfId="38692" xr:uid="{00000000-0005-0000-0000-000032970000}"/>
    <cellStyle name="Normal 9 2 4 3 6 2" xfId="38693" xr:uid="{00000000-0005-0000-0000-000033970000}"/>
    <cellStyle name="Normal 9 2 4 3 6 3" xfId="38694" xr:uid="{00000000-0005-0000-0000-000034970000}"/>
    <cellStyle name="Normal 9 2 4 3 7" xfId="38695" xr:uid="{00000000-0005-0000-0000-000035970000}"/>
    <cellStyle name="Normal 9 2 4 3 8" xfId="38696" xr:uid="{00000000-0005-0000-0000-000036970000}"/>
    <cellStyle name="Normal 9 2 4 3 9" xfId="38697" xr:uid="{00000000-0005-0000-0000-000037970000}"/>
    <cellStyle name="Normal 9 2 4 4" xfId="38698" xr:uid="{00000000-0005-0000-0000-000038970000}"/>
    <cellStyle name="Normal 9 2 4 4 2" xfId="38699" xr:uid="{00000000-0005-0000-0000-000039970000}"/>
    <cellStyle name="Normal 9 2 4 4 2 2" xfId="38700" xr:uid="{00000000-0005-0000-0000-00003A970000}"/>
    <cellStyle name="Normal 9 2 4 4 2 3" xfId="38701" xr:uid="{00000000-0005-0000-0000-00003B970000}"/>
    <cellStyle name="Normal 9 2 4 4 3" xfId="38702" xr:uid="{00000000-0005-0000-0000-00003C970000}"/>
    <cellStyle name="Normal 9 2 4 4 4" xfId="38703" xr:uid="{00000000-0005-0000-0000-00003D970000}"/>
    <cellStyle name="Normal 9 2 4 5" xfId="38704" xr:uid="{00000000-0005-0000-0000-00003E970000}"/>
    <cellStyle name="Normal 9 2 4 5 2" xfId="38705" xr:uid="{00000000-0005-0000-0000-00003F970000}"/>
    <cellStyle name="Normal 9 2 4 5 2 2" xfId="38706" xr:uid="{00000000-0005-0000-0000-000040970000}"/>
    <cellStyle name="Normal 9 2 4 5 2 3" xfId="38707" xr:uid="{00000000-0005-0000-0000-000041970000}"/>
    <cellStyle name="Normal 9 2 4 5 3" xfId="38708" xr:uid="{00000000-0005-0000-0000-000042970000}"/>
    <cellStyle name="Normal 9 2 4 5 4" xfId="38709" xr:uid="{00000000-0005-0000-0000-000043970000}"/>
    <cellStyle name="Normal 9 2 4 6" xfId="38710" xr:uid="{00000000-0005-0000-0000-000044970000}"/>
    <cellStyle name="Normal 9 2 4 6 2" xfId="38711" xr:uid="{00000000-0005-0000-0000-000045970000}"/>
    <cellStyle name="Normal 9 2 4 6 2 2" xfId="38712" xr:uid="{00000000-0005-0000-0000-000046970000}"/>
    <cellStyle name="Normal 9 2 4 6 2 3" xfId="38713" xr:uid="{00000000-0005-0000-0000-000047970000}"/>
    <cellStyle name="Normal 9 2 4 6 3" xfId="38714" xr:uid="{00000000-0005-0000-0000-000048970000}"/>
    <cellStyle name="Normal 9 2 4 6 4" xfId="38715" xr:uid="{00000000-0005-0000-0000-000049970000}"/>
    <cellStyle name="Normal 9 2 4 7" xfId="38716" xr:uid="{00000000-0005-0000-0000-00004A970000}"/>
    <cellStyle name="Normal 9 2 4 7 2" xfId="38717" xr:uid="{00000000-0005-0000-0000-00004B970000}"/>
    <cellStyle name="Normal 9 2 4 7 3" xfId="38718" xr:uid="{00000000-0005-0000-0000-00004C970000}"/>
    <cellStyle name="Normal 9 2 4 8" xfId="38719" xr:uid="{00000000-0005-0000-0000-00004D970000}"/>
    <cellStyle name="Normal 9 2 4 8 2" xfId="38720" xr:uid="{00000000-0005-0000-0000-00004E970000}"/>
    <cellStyle name="Normal 9 2 4 8 3" xfId="38721" xr:uid="{00000000-0005-0000-0000-00004F970000}"/>
    <cellStyle name="Normal 9 2 4 9" xfId="38722" xr:uid="{00000000-0005-0000-0000-000050970000}"/>
    <cellStyle name="Normal 9 2 5" xfId="38723" xr:uid="{00000000-0005-0000-0000-000051970000}"/>
    <cellStyle name="Normal 9 2 5 10" xfId="38724" xr:uid="{00000000-0005-0000-0000-000052970000}"/>
    <cellStyle name="Normal 9 2 5 11" xfId="38725" xr:uid="{00000000-0005-0000-0000-000053970000}"/>
    <cellStyle name="Normal 9 2 5 2" xfId="38726" xr:uid="{00000000-0005-0000-0000-000054970000}"/>
    <cellStyle name="Normal 9 2 5 2 10" xfId="38727" xr:uid="{00000000-0005-0000-0000-000055970000}"/>
    <cellStyle name="Normal 9 2 5 2 2" xfId="38728" xr:uid="{00000000-0005-0000-0000-000056970000}"/>
    <cellStyle name="Normal 9 2 5 2 2 2" xfId="38729" xr:uid="{00000000-0005-0000-0000-000057970000}"/>
    <cellStyle name="Normal 9 2 5 2 2 2 2" xfId="38730" xr:uid="{00000000-0005-0000-0000-000058970000}"/>
    <cellStyle name="Normal 9 2 5 2 2 2 3" xfId="38731" xr:uid="{00000000-0005-0000-0000-000059970000}"/>
    <cellStyle name="Normal 9 2 5 2 2 3" xfId="38732" xr:uid="{00000000-0005-0000-0000-00005A970000}"/>
    <cellStyle name="Normal 9 2 5 2 2 4" xfId="38733" xr:uid="{00000000-0005-0000-0000-00005B970000}"/>
    <cellStyle name="Normal 9 2 5 2 3" xfId="38734" xr:uid="{00000000-0005-0000-0000-00005C970000}"/>
    <cellStyle name="Normal 9 2 5 2 3 2" xfId="38735" xr:uid="{00000000-0005-0000-0000-00005D970000}"/>
    <cellStyle name="Normal 9 2 5 2 3 2 2" xfId="38736" xr:uid="{00000000-0005-0000-0000-00005E970000}"/>
    <cellStyle name="Normal 9 2 5 2 3 2 3" xfId="38737" xr:uid="{00000000-0005-0000-0000-00005F970000}"/>
    <cellStyle name="Normal 9 2 5 2 3 3" xfId="38738" xr:uid="{00000000-0005-0000-0000-000060970000}"/>
    <cellStyle name="Normal 9 2 5 2 3 4" xfId="38739" xr:uid="{00000000-0005-0000-0000-000061970000}"/>
    <cellStyle name="Normal 9 2 5 2 4" xfId="38740" xr:uid="{00000000-0005-0000-0000-000062970000}"/>
    <cellStyle name="Normal 9 2 5 2 4 2" xfId="38741" xr:uid="{00000000-0005-0000-0000-000063970000}"/>
    <cellStyle name="Normal 9 2 5 2 4 2 2" xfId="38742" xr:uid="{00000000-0005-0000-0000-000064970000}"/>
    <cellStyle name="Normal 9 2 5 2 4 2 3" xfId="38743" xr:uid="{00000000-0005-0000-0000-000065970000}"/>
    <cellStyle name="Normal 9 2 5 2 4 3" xfId="38744" xr:uid="{00000000-0005-0000-0000-000066970000}"/>
    <cellStyle name="Normal 9 2 5 2 4 4" xfId="38745" xr:uid="{00000000-0005-0000-0000-000067970000}"/>
    <cellStyle name="Normal 9 2 5 2 5" xfId="38746" xr:uid="{00000000-0005-0000-0000-000068970000}"/>
    <cellStyle name="Normal 9 2 5 2 5 2" xfId="38747" xr:uid="{00000000-0005-0000-0000-000069970000}"/>
    <cellStyle name="Normal 9 2 5 2 5 2 2" xfId="38748" xr:uid="{00000000-0005-0000-0000-00006A970000}"/>
    <cellStyle name="Normal 9 2 5 2 5 2 3" xfId="38749" xr:uid="{00000000-0005-0000-0000-00006B970000}"/>
    <cellStyle name="Normal 9 2 5 2 5 3" xfId="38750" xr:uid="{00000000-0005-0000-0000-00006C970000}"/>
    <cellStyle name="Normal 9 2 5 2 5 4" xfId="38751" xr:uid="{00000000-0005-0000-0000-00006D970000}"/>
    <cellStyle name="Normal 9 2 5 2 6" xfId="38752" xr:uid="{00000000-0005-0000-0000-00006E970000}"/>
    <cellStyle name="Normal 9 2 5 2 6 2" xfId="38753" xr:uid="{00000000-0005-0000-0000-00006F970000}"/>
    <cellStyle name="Normal 9 2 5 2 6 3" xfId="38754" xr:uid="{00000000-0005-0000-0000-000070970000}"/>
    <cellStyle name="Normal 9 2 5 2 7" xfId="38755" xr:uid="{00000000-0005-0000-0000-000071970000}"/>
    <cellStyle name="Normal 9 2 5 2 7 2" xfId="38756" xr:uid="{00000000-0005-0000-0000-000072970000}"/>
    <cellStyle name="Normal 9 2 5 2 7 3" xfId="38757" xr:uid="{00000000-0005-0000-0000-000073970000}"/>
    <cellStyle name="Normal 9 2 5 2 8" xfId="38758" xr:uid="{00000000-0005-0000-0000-000074970000}"/>
    <cellStyle name="Normal 9 2 5 2 9" xfId="38759" xr:uid="{00000000-0005-0000-0000-000075970000}"/>
    <cellStyle name="Normal 9 2 5 3" xfId="38760" xr:uid="{00000000-0005-0000-0000-000076970000}"/>
    <cellStyle name="Normal 9 2 5 3 2" xfId="38761" xr:uid="{00000000-0005-0000-0000-000077970000}"/>
    <cellStyle name="Normal 9 2 5 3 2 2" xfId="38762" xr:uid="{00000000-0005-0000-0000-000078970000}"/>
    <cellStyle name="Normal 9 2 5 3 2 2 2" xfId="38763" xr:uid="{00000000-0005-0000-0000-000079970000}"/>
    <cellStyle name="Normal 9 2 5 3 2 2 3" xfId="38764" xr:uid="{00000000-0005-0000-0000-00007A970000}"/>
    <cellStyle name="Normal 9 2 5 3 2 3" xfId="38765" xr:uid="{00000000-0005-0000-0000-00007B970000}"/>
    <cellStyle name="Normal 9 2 5 3 2 4" xfId="38766" xr:uid="{00000000-0005-0000-0000-00007C970000}"/>
    <cellStyle name="Normal 9 2 5 3 3" xfId="38767" xr:uid="{00000000-0005-0000-0000-00007D970000}"/>
    <cellStyle name="Normal 9 2 5 3 3 2" xfId="38768" xr:uid="{00000000-0005-0000-0000-00007E970000}"/>
    <cellStyle name="Normal 9 2 5 3 3 2 2" xfId="38769" xr:uid="{00000000-0005-0000-0000-00007F970000}"/>
    <cellStyle name="Normal 9 2 5 3 3 2 3" xfId="38770" xr:uid="{00000000-0005-0000-0000-000080970000}"/>
    <cellStyle name="Normal 9 2 5 3 3 3" xfId="38771" xr:uid="{00000000-0005-0000-0000-000081970000}"/>
    <cellStyle name="Normal 9 2 5 3 3 4" xfId="38772" xr:uid="{00000000-0005-0000-0000-000082970000}"/>
    <cellStyle name="Normal 9 2 5 3 4" xfId="38773" xr:uid="{00000000-0005-0000-0000-000083970000}"/>
    <cellStyle name="Normal 9 2 5 3 4 2" xfId="38774" xr:uid="{00000000-0005-0000-0000-000084970000}"/>
    <cellStyle name="Normal 9 2 5 3 4 2 2" xfId="38775" xr:uid="{00000000-0005-0000-0000-000085970000}"/>
    <cellStyle name="Normal 9 2 5 3 4 2 3" xfId="38776" xr:uid="{00000000-0005-0000-0000-000086970000}"/>
    <cellStyle name="Normal 9 2 5 3 4 3" xfId="38777" xr:uid="{00000000-0005-0000-0000-000087970000}"/>
    <cellStyle name="Normal 9 2 5 3 4 4" xfId="38778" xr:uid="{00000000-0005-0000-0000-000088970000}"/>
    <cellStyle name="Normal 9 2 5 3 5" xfId="38779" xr:uid="{00000000-0005-0000-0000-000089970000}"/>
    <cellStyle name="Normal 9 2 5 3 5 2" xfId="38780" xr:uid="{00000000-0005-0000-0000-00008A970000}"/>
    <cellStyle name="Normal 9 2 5 3 5 3" xfId="38781" xr:uid="{00000000-0005-0000-0000-00008B970000}"/>
    <cellStyle name="Normal 9 2 5 3 6" xfId="38782" xr:uid="{00000000-0005-0000-0000-00008C970000}"/>
    <cellStyle name="Normal 9 2 5 3 6 2" xfId="38783" xr:uid="{00000000-0005-0000-0000-00008D970000}"/>
    <cellStyle name="Normal 9 2 5 3 6 3" xfId="38784" xr:uid="{00000000-0005-0000-0000-00008E970000}"/>
    <cellStyle name="Normal 9 2 5 3 7" xfId="38785" xr:uid="{00000000-0005-0000-0000-00008F970000}"/>
    <cellStyle name="Normal 9 2 5 3 8" xfId="38786" xr:uid="{00000000-0005-0000-0000-000090970000}"/>
    <cellStyle name="Normal 9 2 5 3 9" xfId="38787" xr:uid="{00000000-0005-0000-0000-000091970000}"/>
    <cellStyle name="Normal 9 2 5 4" xfId="38788" xr:uid="{00000000-0005-0000-0000-000092970000}"/>
    <cellStyle name="Normal 9 2 5 4 2" xfId="38789" xr:uid="{00000000-0005-0000-0000-000093970000}"/>
    <cellStyle name="Normal 9 2 5 4 2 2" xfId="38790" xr:uid="{00000000-0005-0000-0000-000094970000}"/>
    <cellStyle name="Normal 9 2 5 4 2 3" xfId="38791" xr:uid="{00000000-0005-0000-0000-000095970000}"/>
    <cellStyle name="Normal 9 2 5 4 3" xfId="38792" xr:uid="{00000000-0005-0000-0000-000096970000}"/>
    <cellStyle name="Normal 9 2 5 4 4" xfId="38793" xr:uid="{00000000-0005-0000-0000-000097970000}"/>
    <cellStyle name="Normal 9 2 5 5" xfId="38794" xr:uid="{00000000-0005-0000-0000-000098970000}"/>
    <cellStyle name="Normal 9 2 5 5 2" xfId="38795" xr:uid="{00000000-0005-0000-0000-000099970000}"/>
    <cellStyle name="Normal 9 2 5 5 2 2" xfId="38796" xr:uid="{00000000-0005-0000-0000-00009A970000}"/>
    <cellStyle name="Normal 9 2 5 5 2 3" xfId="38797" xr:uid="{00000000-0005-0000-0000-00009B970000}"/>
    <cellStyle name="Normal 9 2 5 5 3" xfId="38798" xr:uid="{00000000-0005-0000-0000-00009C970000}"/>
    <cellStyle name="Normal 9 2 5 5 4" xfId="38799" xr:uid="{00000000-0005-0000-0000-00009D970000}"/>
    <cellStyle name="Normal 9 2 5 6" xfId="38800" xr:uid="{00000000-0005-0000-0000-00009E970000}"/>
    <cellStyle name="Normal 9 2 5 6 2" xfId="38801" xr:uid="{00000000-0005-0000-0000-00009F970000}"/>
    <cellStyle name="Normal 9 2 5 6 2 2" xfId="38802" xr:uid="{00000000-0005-0000-0000-0000A0970000}"/>
    <cellStyle name="Normal 9 2 5 6 2 3" xfId="38803" xr:uid="{00000000-0005-0000-0000-0000A1970000}"/>
    <cellStyle name="Normal 9 2 5 6 3" xfId="38804" xr:uid="{00000000-0005-0000-0000-0000A2970000}"/>
    <cellStyle name="Normal 9 2 5 6 4" xfId="38805" xr:uid="{00000000-0005-0000-0000-0000A3970000}"/>
    <cellStyle name="Normal 9 2 5 7" xfId="38806" xr:uid="{00000000-0005-0000-0000-0000A4970000}"/>
    <cellStyle name="Normal 9 2 5 7 2" xfId="38807" xr:uid="{00000000-0005-0000-0000-0000A5970000}"/>
    <cellStyle name="Normal 9 2 5 7 3" xfId="38808" xr:uid="{00000000-0005-0000-0000-0000A6970000}"/>
    <cellStyle name="Normal 9 2 5 8" xfId="38809" xr:uid="{00000000-0005-0000-0000-0000A7970000}"/>
    <cellStyle name="Normal 9 2 5 8 2" xfId="38810" xr:uid="{00000000-0005-0000-0000-0000A8970000}"/>
    <cellStyle name="Normal 9 2 5 8 3" xfId="38811" xr:uid="{00000000-0005-0000-0000-0000A9970000}"/>
    <cellStyle name="Normal 9 2 5 9" xfId="38812" xr:uid="{00000000-0005-0000-0000-0000AA970000}"/>
    <cellStyle name="Normal 9 2 6" xfId="38813" xr:uid="{00000000-0005-0000-0000-0000AB970000}"/>
    <cellStyle name="Normal 9 2 6 10" xfId="38814" xr:uid="{00000000-0005-0000-0000-0000AC970000}"/>
    <cellStyle name="Normal 9 2 6 2" xfId="38815" xr:uid="{00000000-0005-0000-0000-0000AD970000}"/>
    <cellStyle name="Normal 9 2 6 2 2" xfId="38816" xr:uid="{00000000-0005-0000-0000-0000AE970000}"/>
    <cellStyle name="Normal 9 2 6 2 2 2" xfId="38817" xr:uid="{00000000-0005-0000-0000-0000AF970000}"/>
    <cellStyle name="Normal 9 2 6 2 2 3" xfId="38818" xr:uid="{00000000-0005-0000-0000-0000B0970000}"/>
    <cellStyle name="Normal 9 2 6 2 3" xfId="38819" xr:uid="{00000000-0005-0000-0000-0000B1970000}"/>
    <cellStyle name="Normal 9 2 6 2 4" xfId="38820" xr:uid="{00000000-0005-0000-0000-0000B2970000}"/>
    <cellStyle name="Normal 9 2 6 3" xfId="38821" xr:uid="{00000000-0005-0000-0000-0000B3970000}"/>
    <cellStyle name="Normal 9 2 6 3 2" xfId="38822" xr:uid="{00000000-0005-0000-0000-0000B4970000}"/>
    <cellStyle name="Normal 9 2 6 3 2 2" xfId="38823" xr:uid="{00000000-0005-0000-0000-0000B5970000}"/>
    <cellStyle name="Normal 9 2 6 3 2 3" xfId="38824" xr:uid="{00000000-0005-0000-0000-0000B6970000}"/>
    <cellStyle name="Normal 9 2 6 3 3" xfId="38825" xr:uid="{00000000-0005-0000-0000-0000B7970000}"/>
    <cellStyle name="Normal 9 2 6 3 4" xfId="38826" xr:uid="{00000000-0005-0000-0000-0000B8970000}"/>
    <cellStyle name="Normal 9 2 6 4" xfId="38827" xr:uid="{00000000-0005-0000-0000-0000B9970000}"/>
    <cellStyle name="Normal 9 2 6 4 2" xfId="38828" xr:uid="{00000000-0005-0000-0000-0000BA970000}"/>
    <cellStyle name="Normal 9 2 6 4 2 2" xfId="38829" xr:uid="{00000000-0005-0000-0000-0000BB970000}"/>
    <cellStyle name="Normal 9 2 6 4 2 3" xfId="38830" xr:uid="{00000000-0005-0000-0000-0000BC970000}"/>
    <cellStyle name="Normal 9 2 6 4 3" xfId="38831" xr:uid="{00000000-0005-0000-0000-0000BD970000}"/>
    <cellStyle name="Normal 9 2 6 4 4" xfId="38832" xr:uid="{00000000-0005-0000-0000-0000BE970000}"/>
    <cellStyle name="Normal 9 2 6 5" xfId="38833" xr:uid="{00000000-0005-0000-0000-0000BF970000}"/>
    <cellStyle name="Normal 9 2 6 5 2" xfId="38834" xr:uid="{00000000-0005-0000-0000-0000C0970000}"/>
    <cellStyle name="Normal 9 2 6 5 2 2" xfId="38835" xr:uid="{00000000-0005-0000-0000-0000C1970000}"/>
    <cellStyle name="Normal 9 2 6 5 2 3" xfId="38836" xr:uid="{00000000-0005-0000-0000-0000C2970000}"/>
    <cellStyle name="Normal 9 2 6 5 3" xfId="38837" xr:uid="{00000000-0005-0000-0000-0000C3970000}"/>
    <cellStyle name="Normal 9 2 6 5 4" xfId="38838" xr:uid="{00000000-0005-0000-0000-0000C4970000}"/>
    <cellStyle name="Normal 9 2 6 6" xfId="38839" xr:uid="{00000000-0005-0000-0000-0000C5970000}"/>
    <cellStyle name="Normal 9 2 6 6 2" xfId="38840" xr:uid="{00000000-0005-0000-0000-0000C6970000}"/>
    <cellStyle name="Normal 9 2 6 6 3" xfId="38841" xr:uid="{00000000-0005-0000-0000-0000C7970000}"/>
    <cellStyle name="Normal 9 2 6 7" xfId="38842" xr:uid="{00000000-0005-0000-0000-0000C8970000}"/>
    <cellStyle name="Normal 9 2 6 7 2" xfId="38843" xr:uid="{00000000-0005-0000-0000-0000C9970000}"/>
    <cellStyle name="Normal 9 2 6 7 3" xfId="38844" xr:uid="{00000000-0005-0000-0000-0000CA970000}"/>
    <cellStyle name="Normal 9 2 6 8" xfId="38845" xr:uid="{00000000-0005-0000-0000-0000CB970000}"/>
    <cellStyle name="Normal 9 2 6 9" xfId="38846" xr:uid="{00000000-0005-0000-0000-0000CC970000}"/>
    <cellStyle name="Normal 9 2 7" xfId="38847" xr:uid="{00000000-0005-0000-0000-0000CD970000}"/>
    <cellStyle name="Normal 9 2 7 2" xfId="38848" xr:uid="{00000000-0005-0000-0000-0000CE970000}"/>
    <cellStyle name="Normal 9 2 7 2 2" xfId="38849" xr:uid="{00000000-0005-0000-0000-0000CF970000}"/>
    <cellStyle name="Normal 9 2 7 2 2 2" xfId="38850" xr:uid="{00000000-0005-0000-0000-0000D0970000}"/>
    <cellStyle name="Normal 9 2 7 2 2 3" xfId="38851" xr:uid="{00000000-0005-0000-0000-0000D1970000}"/>
    <cellStyle name="Normal 9 2 7 2 3" xfId="38852" xr:uid="{00000000-0005-0000-0000-0000D2970000}"/>
    <cellStyle name="Normal 9 2 7 2 4" xfId="38853" xr:uid="{00000000-0005-0000-0000-0000D3970000}"/>
    <cellStyle name="Normal 9 2 7 3" xfId="38854" xr:uid="{00000000-0005-0000-0000-0000D4970000}"/>
    <cellStyle name="Normal 9 2 7 3 2" xfId="38855" xr:uid="{00000000-0005-0000-0000-0000D5970000}"/>
    <cellStyle name="Normal 9 2 7 3 2 2" xfId="38856" xr:uid="{00000000-0005-0000-0000-0000D6970000}"/>
    <cellStyle name="Normal 9 2 7 3 2 3" xfId="38857" xr:uid="{00000000-0005-0000-0000-0000D7970000}"/>
    <cellStyle name="Normal 9 2 7 3 3" xfId="38858" xr:uid="{00000000-0005-0000-0000-0000D8970000}"/>
    <cellStyle name="Normal 9 2 7 3 4" xfId="38859" xr:uid="{00000000-0005-0000-0000-0000D9970000}"/>
    <cellStyle name="Normal 9 2 7 4" xfId="38860" xr:uid="{00000000-0005-0000-0000-0000DA970000}"/>
    <cellStyle name="Normal 9 2 7 4 2" xfId="38861" xr:uid="{00000000-0005-0000-0000-0000DB970000}"/>
    <cellStyle name="Normal 9 2 7 4 2 2" xfId="38862" xr:uid="{00000000-0005-0000-0000-0000DC970000}"/>
    <cellStyle name="Normal 9 2 7 4 2 3" xfId="38863" xr:uid="{00000000-0005-0000-0000-0000DD970000}"/>
    <cellStyle name="Normal 9 2 7 4 3" xfId="38864" xr:uid="{00000000-0005-0000-0000-0000DE970000}"/>
    <cellStyle name="Normal 9 2 7 4 4" xfId="38865" xr:uid="{00000000-0005-0000-0000-0000DF970000}"/>
    <cellStyle name="Normal 9 2 7 5" xfId="38866" xr:uid="{00000000-0005-0000-0000-0000E0970000}"/>
    <cellStyle name="Normal 9 2 7 5 2" xfId="38867" xr:uid="{00000000-0005-0000-0000-0000E1970000}"/>
    <cellStyle name="Normal 9 2 7 5 3" xfId="38868" xr:uid="{00000000-0005-0000-0000-0000E2970000}"/>
    <cellStyle name="Normal 9 2 7 6" xfId="38869" xr:uid="{00000000-0005-0000-0000-0000E3970000}"/>
    <cellStyle name="Normal 9 2 7 6 2" xfId="38870" xr:uid="{00000000-0005-0000-0000-0000E4970000}"/>
    <cellStyle name="Normal 9 2 7 6 3" xfId="38871" xr:uid="{00000000-0005-0000-0000-0000E5970000}"/>
    <cellStyle name="Normal 9 2 7 7" xfId="38872" xr:uid="{00000000-0005-0000-0000-0000E6970000}"/>
    <cellStyle name="Normal 9 2 7 8" xfId="38873" xr:uid="{00000000-0005-0000-0000-0000E7970000}"/>
    <cellStyle name="Normal 9 2 7 9" xfId="38874" xr:uid="{00000000-0005-0000-0000-0000E8970000}"/>
    <cellStyle name="Normal 9 2 8" xfId="38875" xr:uid="{00000000-0005-0000-0000-0000E9970000}"/>
    <cellStyle name="Normal 9 2 8 2" xfId="38876" xr:uid="{00000000-0005-0000-0000-0000EA970000}"/>
    <cellStyle name="Normal 9 2 8 2 2" xfId="38877" xr:uid="{00000000-0005-0000-0000-0000EB970000}"/>
    <cellStyle name="Normal 9 2 8 2 3" xfId="38878" xr:uid="{00000000-0005-0000-0000-0000EC970000}"/>
    <cellStyle name="Normal 9 2 8 3" xfId="38879" xr:uid="{00000000-0005-0000-0000-0000ED970000}"/>
    <cellStyle name="Normal 9 2 8 4" xfId="38880" xr:uid="{00000000-0005-0000-0000-0000EE970000}"/>
    <cellStyle name="Normal 9 2 9" xfId="38881" xr:uid="{00000000-0005-0000-0000-0000EF970000}"/>
    <cellStyle name="Normal 9 2 9 2" xfId="38882" xr:uid="{00000000-0005-0000-0000-0000F0970000}"/>
    <cellStyle name="Normal 9 2 9 2 2" xfId="38883" xr:uid="{00000000-0005-0000-0000-0000F1970000}"/>
    <cellStyle name="Normal 9 2 9 2 3" xfId="38884" xr:uid="{00000000-0005-0000-0000-0000F2970000}"/>
    <cellStyle name="Normal 9 2 9 3" xfId="38885" xr:uid="{00000000-0005-0000-0000-0000F3970000}"/>
    <cellStyle name="Normal 9 2 9 4" xfId="38886" xr:uid="{00000000-0005-0000-0000-0000F4970000}"/>
    <cellStyle name="Normal 9 3" xfId="38887" xr:uid="{00000000-0005-0000-0000-0000F5970000}"/>
    <cellStyle name="Normal 9 3 10" xfId="38888" xr:uid="{00000000-0005-0000-0000-0000F6970000}"/>
    <cellStyle name="Normal 9 3 10 2" xfId="38889" xr:uid="{00000000-0005-0000-0000-0000F7970000}"/>
    <cellStyle name="Normal 9 3 10 3" xfId="38890" xr:uid="{00000000-0005-0000-0000-0000F8970000}"/>
    <cellStyle name="Normal 9 3 11" xfId="38891" xr:uid="{00000000-0005-0000-0000-0000F9970000}"/>
    <cellStyle name="Normal 9 3 11 2" xfId="38892" xr:uid="{00000000-0005-0000-0000-0000FA970000}"/>
    <cellStyle name="Normal 9 3 11 3" xfId="38893" xr:uid="{00000000-0005-0000-0000-0000FB970000}"/>
    <cellStyle name="Normal 9 3 12" xfId="38894" xr:uid="{00000000-0005-0000-0000-0000FC970000}"/>
    <cellStyle name="Normal 9 3 13" xfId="38895" xr:uid="{00000000-0005-0000-0000-0000FD970000}"/>
    <cellStyle name="Normal 9 3 14" xfId="38896" xr:uid="{00000000-0005-0000-0000-0000FE970000}"/>
    <cellStyle name="Normal 9 3 15" xfId="38897" xr:uid="{00000000-0005-0000-0000-0000FF970000}"/>
    <cellStyle name="Normal 9 3 2" xfId="38898" xr:uid="{00000000-0005-0000-0000-000000980000}"/>
    <cellStyle name="Normal 9 3 2 10" xfId="38899" xr:uid="{00000000-0005-0000-0000-000001980000}"/>
    <cellStyle name="Normal 9 3 2 10 2" xfId="38900" xr:uid="{00000000-0005-0000-0000-000002980000}"/>
    <cellStyle name="Normal 9 3 2 10 3" xfId="38901" xr:uid="{00000000-0005-0000-0000-000003980000}"/>
    <cellStyle name="Normal 9 3 2 11" xfId="38902" xr:uid="{00000000-0005-0000-0000-000004980000}"/>
    <cellStyle name="Normal 9 3 2 12" xfId="38903" xr:uid="{00000000-0005-0000-0000-000005980000}"/>
    <cellStyle name="Normal 9 3 2 13" xfId="38904" xr:uid="{00000000-0005-0000-0000-000006980000}"/>
    <cellStyle name="Normal 9 3 2 14" xfId="38905" xr:uid="{00000000-0005-0000-0000-000007980000}"/>
    <cellStyle name="Normal 9 3 2 2" xfId="38906" xr:uid="{00000000-0005-0000-0000-000008980000}"/>
    <cellStyle name="Normal 9 3 2 2 10" xfId="38907" xr:uid="{00000000-0005-0000-0000-000009980000}"/>
    <cellStyle name="Normal 9 3 2 2 11" xfId="38908" xr:uid="{00000000-0005-0000-0000-00000A980000}"/>
    <cellStyle name="Normal 9 3 2 2 2" xfId="38909" xr:uid="{00000000-0005-0000-0000-00000B980000}"/>
    <cellStyle name="Normal 9 3 2 2 2 10" xfId="38910" xr:uid="{00000000-0005-0000-0000-00000C980000}"/>
    <cellStyle name="Normal 9 3 2 2 2 2" xfId="38911" xr:uid="{00000000-0005-0000-0000-00000D980000}"/>
    <cellStyle name="Normal 9 3 2 2 2 2 2" xfId="38912" xr:uid="{00000000-0005-0000-0000-00000E980000}"/>
    <cellStyle name="Normal 9 3 2 2 2 2 2 2" xfId="38913" xr:uid="{00000000-0005-0000-0000-00000F980000}"/>
    <cellStyle name="Normal 9 3 2 2 2 2 2 3" xfId="38914" xr:uid="{00000000-0005-0000-0000-000010980000}"/>
    <cellStyle name="Normal 9 3 2 2 2 2 3" xfId="38915" xr:uid="{00000000-0005-0000-0000-000011980000}"/>
    <cellStyle name="Normal 9 3 2 2 2 2 4" xfId="38916" xr:uid="{00000000-0005-0000-0000-000012980000}"/>
    <cellStyle name="Normal 9 3 2 2 2 3" xfId="38917" xr:uid="{00000000-0005-0000-0000-000013980000}"/>
    <cellStyle name="Normal 9 3 2 2 2 3 2" xfId="38918" xr:uid="{00000000-0005-0000-0000-000014980000}"/>
    <cellStyle name="Normal 9 3 2 2 2 3 2 2" xfId="38919" xr:uid="{00000000-0005-0000-0000-000015980000}"/>
    <cellStyle name="Normal 9 3 2 2 2 3 2 3" xfId="38920" xr:uid="{00000000-0005-0000-0000-000016980000}"/>
    <cellStyle name="Normal 9 3 2 2 2 3 3" xfId="38921" xr:uid="{00000000-0005-0000-0000-000017980000}"/>
    <cellStyle name="Normal 9 3 2 2 2 3 4" xfId="38922" xr:uid="{00000000-0005-0000-0000-000018980000}"/>
    <cellStyle name="Normal 9 3 2 2 2 4" xfId="38923" xr:uid="{00000000-0005-0000-0000-000019980000}"/>
    <cellStyle name="Normal 9 3 2 2 2 4 2" xfId="38924" xr:uid="{00000000-0005-0000-0000-00001A980000}"/>
    <cellStyle name="Normal 9 3 2 2 2 4 2 2" xfId="38925" xr:uid="{00000000-0005-0000-0000-00001B980000}"/>
    <cellStyle name="Normal 9 3 2 2 2 4 2 3" xfId="38926" xr:uid="{00000000-0005-0000-0000-00001C980000}"/>
    <cellStyle name="Normal 9 3 2 2 2 4 3" xfId="38927" xr:uid="{00000000-0005-0000-0000-00001D980000}"/>
    <cellStyle name="Normal 9 3 2 2 2 4 4" xfId="38928" xr:uid="{00000000-0005-0000-0000-00001E980000}"/>
    <cellStyle name="Normal 9 3 2 2 2 5" xfId="38929" xr:uid="{00000000-0005-0000-0000-00001F980000}"/>
    <cellStyle name="Normal 9 3 2 2 2 5 2" xfId="38930" xr:uid="{00000000-0005-0000-0000-000020980000}"/>
    <cellStyle name="Normal 9 3 2 2 2 5 2 2" xfId="38931" xr:uid="{00000000-0005-0000-0000-000021980000}"/>
    <cellStyle name="Normal 9 3 2 2 2 5 2 3" xfId="38932" xr:uid="{00000000-0005-0000-0000-000022980000}"/>
    <cellStyle name="Normal 9 3 2 2 2 5 3" xfId="38933" xr:uid="{00000000-0005-0000-0000-000023980000}"/>
    <cellStyle name="Normal 9 3 2 2 2 5 4" xfId="38934" xr:uid="{00000000-0005-0000-0000-000024980000}"/>
    <cellStyle name="Normal 9 3 2 2 2 6" xfId="38935" xr:uid="{00000000-0005-0000-0000-000025980000}"/>
    <cellStyle name="Normal 9 3 2 2 2 6 2" xfId="38936" xr:uid="{00000000-0005-0000-0000-000026980000}"/>
    <cellStyle name="Normal 9 3 2 2 2 6 3" xfId="38937" xr:uid="{00000000-0005-0000-0000-000027980000}"/>
    <cellStyle name="Normal 9 3 2 2 2 7" xfId="38938" xr:uid="{00000000-0005-0000-0000-000028980000}"/>
    <cellStyle name="Normal 9 3 2 2 2 7 2" xfId="38939" xr:uid="{00000000-0005-0000-0000-000029980000}"/>
    <cellStyle name="Normal 9 3 2 2 2 7 3" xfId="38940" xr:uid="{00000000-0005-0000-0000-00002A980000}"/>
    <cellStyle name="Normal 9 3 2 2 2 8" xfId="38941" xr:uid="{00000000-0005-0000-0000-00002B980000}"/>
    <cellStyle name="Normal 9 3 2 2 2 9" xfId="38942" xr:uid="{00000000-0005-0000-0000-00002C980000}"/>
    <cellStyle name="Normal 9 3 2 2 3" xfId="38943" xr:uid="{00000000-0005-0000-0000-00002D980000}"/>
    <cellStyle name="Normal 9 3 2 2 3 2" xfId="38944" xr:uid="{00000000-0005-0000-0000-00002E980000}"/>
    <cellStyle name="Normal 9 3 2 2 3 2 2" xfId="38945" xr:uid="{00000000-0005-0000-0000-00002F980000}"/>
    <cellStyle name="Normal 9 3 2 2 3 2 2 2" xfId="38946" xr:uid="{00000000-0005-0000-0000-000030980000}"/>
    <cellStyle name="Normal 9 3 2 2 3 2 2 3" xfId="38947" xr:uid="{00000000-0005-0000-0000-000031980000}"/>
    <cellStyle name="Normal 9 3 2 2 3 2 3" xfId="38948" xr:uid="{00000000-0005-0000-0000-000032980000}"/>
    <cellStyle name="Normal 9 3 2 2 3 2 4" xfId="38949" xr:uid="{00000000-0005-0000-0000-000033980000}"/>
    <cellStyle name="Normal 9 3 2 2 3 3" xfId="38950" xr:uid="{00000000-0005-0000-0000-000034980000}"/>
    <cellStyle name="Normal 9 3 2 2 3 3 2" xfId="38951" xr:uid="{00000000-0005-0000-0000-000035980000}"/>
    <cellStyle name="Normal 9 3 2 2 3 3 2 2" xfId="38952" xr:uid="{00000000-0005-0000-0000-000036980000}"/>
    <cellStyle name="Normal 9 3 2 2 3 3 2 3" xfId="38953" xr:uid="{00000000-0005-0000-0000-000037980000}"/>
    <cellStyle name="Normal 9 3 2 2 3 3 3" xfId="38954" xr:uid="{00000000-0005-0000-0000-000038980000}"/>
    <cellStyle name="Normal 9 3 2 2 3 3 4" xfId="38955" xr:uid="{00000000-0005-0000-0000-000039980000}"/>
    <cellStyle name="Normal 9 3 2 2 3 4" xfId="38956" xr:uid="{00000000-0005-0000-0000-00003A980000}"/>
    <cellStyle name="Normal 9 3 2 2 3 4 2" xfId="38957" xr:uid="{00000000-0005-0000-0000-00003B980000}"/>
    <cellStyle name="Normal 9 3 2 2 3 4 2 2" xfId="38958" xr:uid="{00000000-0005-0000-0000-00003C980000}"/>
    <cellStyle name="Normal 9 3 2 2 3 4 2 3" xfId="38959" xr:uid="{00000000-0005-0000-0000-00003D980000}"/>
    <cellStyle name="Normal 9 3 2 2 3 4 3" xfId="38960" xr:uid="{00000000-0005-0000-0000-00003E980000}"/>
    <cellStyle name="Normal 9 3 2 2 3 4 4" xfId="38961" xr:uid="{00000000-0005-0000-0000-00003F980000}"/>
    <cellStyle name="Normal 9 3 2 2 3 5" xfId="38962" xr:uid="{00000000-0005-0000-0000-000040980000}"/>
    <cellStyle name="Normal 9 3 2 2 3 5 2" xfId="38963" xr:uid="{00000000-0005-0000-0000-000041980000}"/>
    <cellStyle name="Normal 9 3 2 2 3 5 3" xfId="38964" xr:uid="{00000000-0005-0000-0000-000042980000}"/>
    <cellStyle name="Normal 9 3 2 2 3 6" xfId="38965" xr:uid="{00000000-0005-0000-0000-000043980000}"/>
    <cellStyle name="Normal 9 3 2 2 3 6 2" xfId="38966" xr:uid="{00000000-0005-0000-0000-000044980000}"/>
    <cellStyle name="Normal 9 3 2 2 3 6 3" xfId="38967" xr:uid="{00000000-0005-0000-0000-000045980000}"/>
    <cellStyle name="Normal 9 3 2 2 3 7" xfId="38968" xr:uid="{00000000-0005-0000-0000-000046980000}"/>
    <cellStyle name="Normal 9 3 2 2 3 8" xfId="38969" xr:uid="{00000000-0005-0000-0000-000047980000}"/>
    <cellStyle name="Normal 9 3 2 2 3 9" xfId="38970" xr:uid="{00000000-0005-0000-0000-000048980000}"/>
    <cellStyle name="Normal 9 3 2 2 4" xfId="38971" xr:uid="{00000000-0005-0000-0000-000049980000}"/>
    <cellStyle name="Normal 9 3 2 2 4 2" xfId="38972" xr:uid="{00000000-0005-0000-0000-00004A980000}"/>
    <cellStyle name="Normal 9 3 2 2 4 2 2" xfId="38973" xr:uid="{00000000-0005-0000-0000-00004B980000}"/>
    <cellStyle name="Normal 9 3 2 2 4 2 3" xfId="38974" xr:uid="{00000000-0005-0000-0000-00004C980000}"/>
    <cellStyle name="Normal 9 3 2 2 4 3" xfId="38975" xr:uid="{00000000-0005-0000-0000-00004D980000}"/>
    <cellStyle name="Normal 9 3 2 2 4 4" xfId="38976" xr:uid="{00000000-0005-0000-0000-00004E980000}"/>
    <cellStyle name="Normal 9 3 2 2 5" xfId="38977" xr:uid="{00000000-0005-0000-0000-00004F980000}"/>
    <cellStyle name="Normal 9 3 2 2 5 2" xfId="38978" xr:uid="{00000000-0005-0000-0000-000050980000}"/>
    <cellStyle name="Normal 9 3 2 2 5 2 2" xfId="38979" xr:uid="{00000000-0005-0000-0000-000051980000}"/>
    <cellStyle name="Normal 9 3 2 2 5 2 3" xfId="38980" xr:uid="{00000000-0005-0000-0000-000052980000}"/>
    <cellStyle name="Normal 9 3 2 2 5 3" xfId="38981" xr:uid="{00000000-0005-0000-0000-000053980000}"/>
    <cellStyle name="Normal 9 3 2 2 5 4" xfId="38982" xr:uid="{00000000-0005-0000-0000-000054980000}"/>
    <cellStyle name="Normal 9 3 2 2 6" xfId="38983" xr:uid="{00000000-0005-0000-0000-000055980000}"/>
    <cellStyle name="Normal 9 3 2 2 6 2" xfId="38984" xr:uid="{00000000-0005-0000-0000-000056980000}"/>
    <cellStyle name="Normal 9 3 2 2 6 2 2" xfId="38985" xr:uid="{00000000-0005-0000-0000-000057980000}"/>
    <cellStyle name="Normal 9 3 2 2 6 2 3" xfId="38986" xr:uid="{00000000-0005-0000-0000-000058980000}"/>
    <cellStyle name="Normal 9 3 2 2 6 3" xfId="38987" xr:uid="{00000000-0005-0000-0000-000059980000}"/>
    <cellStyle name="Normal 9 3 2 2 6 4" xfId="38988" xr:uid="{00000000-0005-0000-0000-00005A980000}"/>
    <cellStyle name="Normal 9 3 2 2 7" xfId="38989" xr:uid="{00000000-0005-0000-0000-00005B980000}"/>
    <cellStyle name="Normal 9 3 2 2 7 2" xfId="38990" xr:uid="{00000000-0005-0000-0000-00005C980000}"/>
    <cellStyle name="Normal 9 3 2 2 7 3" xfId="38991" xr:uid="{00000000-0005-0000-0000-00005D980000}"/>
    <cellStyle name="Normal 9 3 2 2 8" xfId="38992" xr:uid="{00000000-0005-0000-0000-00005E980000}"/>
    <cellStyle name="Normal 9 3 2 2 8 2" xfId="38993" xr:uid="{00000000-0005-0000-0000-00005F980000}"/>
    <cellStyle name="Normal 9 3 2 2 8 3" xfId="38994" xr:uid="{00000000-0005-0000-0000-000060980000}"/>
    <cellStyle name="Normal 9 3 2 2 9" xfId="38995" xr:uid="{00000000-0005-0000-0000-000061980000}"/>
    <cellStyle name="Normal 9 3 2 3" xfId="38996" xr:uid="{00000000-0005-0000-0000-000062980000}"/>
    <cellStyle name="Normal 9 3 2 3 10" xfId="38997" xr:uid="{00000000-0005-0000-0000-000063980000}"/>
    <cellStyle name="Normal 9 3 2 3 11" xfId="38998" xr:uid="{00000000-0005-0000-0000-000064980000}"/>
    <cellStyle name="Normal 9 3 2 3 2" xfId="38999" xr:uid="{00000000-0005-0000-0000-000065980000}"/>
    <cellStyle name="Normal 9 3 2 3 2 10" xfId="39000" xr:uid="{00000000-0005-0000-0000-000066980000}"/>
    <cellStyle name="Normal 9 3 2 3 2 2" xfId="39001" xr:uid="{00000000-0005-0000-0000-000067980000}"/>
    <cellStyle name="Normal 9 3 2 3 2 2 2" xfId="39002" xr:uid="{00000000-0005-0000-0000-000068980000}"/>
    <cellStyle name="Normal 9 3 2 3 2 2 2 2" xfId="39003" xr:uid="{00000000-0005-0000-0000-000069980000}"/>
    <cellStyle name="Normal 9 3 2 3 2 2 2 3" xfId="39004" xr:uid="{00000000-0005-0000-0000-00006A980000}"/>
    <cellStyle name="Normal 9 3 2 3 2 2 3" xfId="39005" xr:uid="{00000000-0005-0000-0000-00006B980000}"/>
    <cellStyle name="Normal 9 3 2 3 2 2 4" xfId="39006" xr:uid="{00000000-0005-0000-0000-00006C980000}"/>
    <cellStyle name="Normal 9 3 2 3 2 3" xfId="39007" xr:uid="{00000000-0005-0000-0000-00006D980000}"/>
    <cellStyle name="Normal 9 3 2 3 2 3 2" xfId="39008" xr:uid="{00000000-0005-0000-0000-00006E980000}"/>
    <cellStyle name="Normal 9 3 2 3 2 3 2 2" xfId="39009" xr:uid="{00000000-0005-0000-0000-00006F980000}"/>
    <cellStyle name="Normal 9 3 2 3 2 3 2 3" xfId="39010" xr:uid="{00000000-0005-0000-0000-000070980000}"/>
    <cellStyle name="Normal 9 3 2 3 2 3 3" xfId="39011" xr:uid="{00000000-0005-0000-0000-000071980000}"/>
    <cellStyle name="Normal 9 3 2 3 2 3 4" xfId="39012" xr:uid="{00000000-0005-0000-0000-000072980000}"/>
    <cellStyle name="Normal 9 3 2 3 2 4" xfId="39013" xr:uid="{00000000-0005-0000-0000-000073980000}"/>
    <cellStyle name="Normal 9 3 2 3 2 4 2" xfId="39014" xr:uid="{00000000-0005-0000-0000-000074980000}"/>
    <cellStyle name="Normal 9 3 2 3 2 4 2 2" xfId="39015" xr:uid="{00000000-0005-0000-0000-000075980000}"/>
    <cellStyle name="Normal 9 3 2 3 2 4 2 3" xfId="39016" xr:uid="{00000000-0005-0000-0000-000076980000}"/>
    <cellStyle name="Normal 9 3 2 3 2 4 3" xfId="39017" xr:uid="{00000000-0005-0000-0000-000077980000}"/>
    <cellStyle name="Normal 9 3 2 3 2 4 4" xfId="39018" xr:uid="{00000000-0005-0000-0000-000078980000}"/>
    <cellStyle name="Normal 9 3 2 3 2 5" xfId="39019" xr:uid="{00000000-0005-0000-0000-000079980000}"/>
    <cellStyle name="Normal 9 3 2 3 2 5 2" xfId="39020" xr:uid="{00000000-0005-0000-0000-00007A980000}"/>
    <cellStyle name="Normal 9 3 2 3 2 5 2 2" xfId="39021" xr:uid="{00000000-0005-0000-0000-00007B980000}"/>
    <cellStyle name="Normal 9 3 2 3 2 5 2 3" xfId="39022" xr:uid="{00000000-0005-0000-0000-00007C980000}"/>
    <cellStyle name="Normal 9 3 2 3 2 5 3" xfId="39023" xr:uid="{00000000-0005-0000-0000-00007D980000}"/>
    <cellStyle name="Normal 9 3 2 3 2 5 4" xfId="39024" xr:uid="{00000000-0005-0000-0000-00007E980000}"/>
    <cellStyle name="Normal 9 3 2 3 2 6" xfId="39025" xr:uid="{00000000-0005-0000-0000-00007F980000}"/>
    <cellStyle name="Normal 9 3 2 3 2 6 2" xfId="39026" xr:uid="{00000000-0005-0000-0000-000080980000}"/>
    <cellStyle name="Normal 9 3 2 3 2 6 3" xfId="39027" xr:uid="{00000000-0005-0000-0000-000081980000}"/>
    <cellStyle name="Normal 9 3 2 3 2 7" xfId="39028" xr:uid="{00000000-0005-0000-0000-000082980000}"/>
    <cellStyle name="Normal 9 3 2 3 2 7 2" xfId="39029" xr:uid="{00000000-0005-0000-0000-000083980000}"/>
    <cellStyle name="Normal 9 3 2 3 2 7 3" xfId="39030" xr:uid="{00000000-0005-0000-0000-000084980000}"/>
    <cellStyle name="Normal 9 3 2 3 2 8" xfId="39031" xr:uid="{00000000-0005-0000-0000-000085980000}"/>
    <cellStyle name="Normal 9 3 2 3 2 9" xfId="39032" xr:uid="{00000000-0005-0000-0000-000086980000}"/>
    <cellStyle name="Normal 9 3 2 3 3" xfId="39033" xr:uid="{00000000-0005-0000-0000-000087980000}"/>
    <cellStyle name="Normal 9 3 2 3 3 2" xfId="39034" xr:uid="{00000000-0005-0000-0000-000088980000}"/>
    <cellStyle name="Normal 9 3 2 3 3 2 2" xfId="39035" xr:uid="{00000000-0005-0000-0000-000089980000}"/>
    <cellStyle name="Normal 9 3 2 3 3 2 2 2" xfId="39036" xr:uid="{00000000-0005-0000-0000-00008A980000}"/>
    <cellStyle name="Normal 9 3 2 3 3 2 2 3" xfId="39037" xr:uid="{00000000-0005-0000-0000-00008B980000}"/>
    <cellStyle name="Normal 9 3 2 3 3 2 3" xfId="39038" xr:uid="{00000000-0005-0000-0000-00008C980000}"/>
    <cellStyle name="Normal 9 3 2 3 3 2 4" xfId="39039" xr:uid="{00000000-0005-0000-0000-00008D980000}"/>
    <cellStyle name="Normal 9 3 2 3 3 3" xfId="39040" xr:uid="{00000000-0005-0000-0000-00008E980000}"/>
    <cellStyle name="Normal 9 3 2 3 3 3 2" xfId="39041" xr:uid="{00000000-0005-0000-0000-00008F980000}"/>
    <cellStyle name="Normal 9 3 2 3 3 3 2 2" xfId="39042" xr:uid="{00000000-0005-0000-0000-000090980000}"/>
    <cellStyle name="Normal 9 3 2 3 3 3 2 3" xfId="39043" xr:uid="{00000000-0005-0000-0000-000091980000}"/>
    <cellStyle name="Normal 9 3 2 3 3 3 3" xfId="39044" xr:uid="{00000000-0005-0000-0000-000092980000}"/>
    <cellStyle name="Normal 9 3 2 3 3 3 4" xfId="39045" xr:uid="{00000000-0005-0000-0000-000093980000}"/>
    <cellStyle name="Normal 9 3 2 3 3 4" xfId="39046" xr:uid="{00000000-0005-0000-0000-000094980000}"/>
    <cellStyle name="Normal 9 3 2 3 3 4 2" xfId="39047" xr:uid="{00000000-0005-0000-0000-000095980000}"/>
    <cellStyle name="Normal 9 3 2 3 3 4 2 2" xfId="39048" xr:uid="{00000000-0005-0000-0000-000096980000}"/>
    <cellStyle name="Normal 9 3 2 3 3 4 2 3" xfId="39049" xr:uid="{00000000-0005-0000-0000-000097980000}"/>
    <cellStyle name="Normal 9 3 2 3 3 4 3" xfId="39050" xr:uid="{00000000-0005-0000-0000-000098980000}"/>
    <cellStyle name="Normal 9 3 2 3 3 4 4" xfId="39051" xr:uid="{00000000-0005-0000-0000-000099980000}"/>
    <cellStyle name="Normal 9 3 2 3 3 5" xfId="39052" xr:uid="{00000000-0005-0000-0000-00009A980000}"/>
    <cellStyle name="Normal 9 3 2 3 3 5 2" xfId="39053" xr:uid="{00000000-0005-0000-0000-00009B980000}"/>
    <cellStyle name="Normal 9 3 2 3 3 5 3" xfId="39054" xr:uid="{00000000-0005-0000-0000-00009C980000}"/>
    <cellStyle name="Normal 9 3 2 3 3 6" xfId="39055" xr:uid="{00000000-0005-0000-0000-00009D980000}"/>
    <cellStyle name="Normal 9 3 2 3 3 6 2" xfId="39056" xr:uid="{00000000-0005-0000-0000-00009E980000}"/>
    <cellStyle name="Normal 9 3 2 3 3 6 3" xfId="39057" xr:uid="{00000000-0005-0000-0000-00009F980000}"/>
    <cellStyle name="Normal 9 3 2 3 3 7" xfId="39058" xr:uid="{00000000-0005-0000-0000-0000A0980000}"/>
    <cellStyle name="Normal 9 3 2 3 3 8" xfId="39059" xr:uid="{00000000-0005-0000-0000-0000A1980000}"/>
    <cellStyle name="Normal 9 3 2 3 3 9" xfId="39060" xr:uid="{00000000-0005-0000-0000-0000A2980000}"/>
    <cellStyle name="Normal 9 3 2 3 4" xfId="39061" xr:uid="{00000000-0005-0000-0000-0000A3980000}"/>
    <cellStyle name="Normal 9 3 2 3 4 2" xfId="39062" xr:uid="{00000000-0005-0000-0000-0000A4980000}"/>
    <cellStyle name="Normal 9 3 2 3 4 2 2" xfId="39063" xr:uid="{00000000-0005-0000-0000-0000A5980000}"/>
    <cellStyle name="Normal 9 3 2 3 4 2 3" xfId="39064" xr:uid="{00000000-0005-0000-0000-0000A6980000}"/>
    <cellStyle name="Normal 9 3 2 3 4 3" xfId="39065" xr:uid="{00000000-0005-0000-0000-0000A7980000}"/>
    <cellStyle name="Normal 9 3 2 3 4 4" xfId="39066" xr:uid="{00000000-0005-0000-0000-0000A8980000}"/>
    <cellStyle name="Normal 9 3 2 3 5" xfId="39067" xr:uid="{00000000-0005-0000-0000-0000A9980000}"/>
    <cellStyle name="Normal 9 3 2 3 5 2" xfId="39068" xr:uid="{00000000-0005-0000-0000-0000AA980000}"/>
    <cellStyle name="Normal 9 3 2 3 5 2 2" xfId="39069" xr:uid="{00000000-0005-0000-0000-0000AB980000}"/>
    <cellStyle name="Normal 9 3 2 3 5 2 3" xfId="39070" xr:uid="{00000000-0005-0000-0000-0000AC980000}"/>
    <cellStyle name="Normal 9 3 2 3 5 3" xfId="39071" xr:uid="{00000000-0005-0000-0000-0000AD980000}"/>
    <cellStyle name="Normal 9 3 2 3 5 4" xfId="39072" xr:uid="{00000000-0005-0000-0000-0000AE980000}"/>
    <cellStyle name="Normal 9 3 2 3 6" xfId="39073" xr:uid="{00000000-0005-0000-0000-0000AF980000}"/>
    <cellStyle name="Normal 9 3 2 3 6 2" xfId="39074" xr:uid="{00000000-0005-0000-0000-0000B0980000}"/>
    <cellStyle name="Normal 9 3 2 3 6 2 2" xfId="39075" xr:uid="{00000000-0005-0000-0000-0000B1980000}"/>
    <cellStyle name="Normal 9 3 2 3 6 2 3" xfId="39076" xr:uid="{00000000-0005-0000-0000-0000B2980000}"/>
    <cellStyle name="Normal 9 3 2 3 6 3" xfId="39077" xr:uid="{00000000-0005-0000-0000-0000B3980000}"/>
    <cellStyle name="Normal 9 3 2 3 6 4" xfId="39078" xr:uid="{00000000-0005-0000-0000-0000B4980000}"/>
    <cellStyle name="Normal 9 3 2 3 7" xfId="39079" xr:uid="{00000000-0005-0000-0000-0000B5980000}"/>
    <cellStyle name="Normal 9 3 2 3 7 2" xfId="39080" xr:uid="{00000000-0005-0000-0000-0000B6980000}"/>
    <cellStyle name="Normal 9 3 2 3 7 3" xfId="39081" xr:uid="{00000000-0005-0000-0000-0000B7980000}"/>
    <cellStyle name="Normal 9 3 2 3 8" xfId="39082" xr:uid="{00000000-0005-0000-0000-0000B8980000}"/>
    <cellStyle name="Normal 9 3 2 3 8 2" xfId="39083" xr:uid="{00000000-0005-0000-0000-0000B9980000}"/>
    <cellStyle name="Normal 9 3 2 3 8 3" xfId="39084" xr:uid="{00000000-0005-0000-0000-0000BA980000}"/>
    <cellStyle name="Normal 9 3 2 3 9" xfId="39085" xr:uid="{00000000-0005-0000-0000-0000BB980000}"/>
    <cellStyle name="Normal 9 3 2 4" xfId="39086" xr:uid="{00000000-0005-0000-0000-0000BC980000}"/>
    <cellStyle name="Normal 9 3 2 4 10" xfId="39087" xr:uid="{00000000-0005-0000-0000-0000BD980000}"/>
    <cellStyle name="Normal 9 3 2 4 2" xfId="39088" xr:uid="{00000000-0005-0000-0000-0000BE980000}"/>
    <cellStyle name="Normal 9 3 2 4 2 2" xfId="39089" xr:uid="{00000000-0005-0000-0000-0000BF980000}"/>
    <cellStyle name="Normal 9 3 2 4 2 2 2" xfId="39090" xr:uid="{00000000-0005-0000-0000-0000C0980000}"/>
    <cellStyle name="Normal 9 3 2 4 2 2 3" xfId="39091" xr:uid="{00000000-0005-0000-0000-0000C1980000}"/>
    <cellStyle name="Normal 9 3 2 4 2 3" xfId="39092" xr:uid="{00000000-0005-0000-0000-0000C2980000}"/>
    <cellStyle name="Normal 9 3 2 4 2 4" xfId="39093" xr:uid="{00000000-0005-0000-0000-0000C3980000}"/>
    <cellStyle name="Normal 9 3 2 4 3" xfId="39094" xr:uid="{00000000-0005-0000-0000-0000C4980000}"/>
    <cellStyle name="Normal 9 3 2 4 3 2" xfId="39095" xr:uid="{00000000-0005-0000-0000-0000C5980000}"/>
    <cellStyle name="Normal 9 3 2 4 3 2 2" xfId="39096" xr:uid="{00000000-0005-0000-0000-0000C6980000}"/>
    <cellStyle name="Normal 9 3 2 4 3 2 3" xfId="39097" xr:uid="{00000000-0005-0000-0000-0000C7980000}"/>
    <cellStyle name="Normal 9 3 2 4 3 3" xfId="39098" xr:uid="{00000000-0005-0000-0000-0000C8980000}"/>
    <cellStyle name="Normal 9 3 2 4 3 4" xfId="39099" xr:uid="{00000000-0005-0000-0000-0000C9980000}"/>
    <cellStyle name="Normal 9 3 2 4 4" xfId="39100" xr:uid="{00000000-0005-0000-0000-0000CA980000}"/>
    <cellStyle name="Normal 9 3 2 4 4 2" xfId="39101" xr:uid="{00000000-0005-0000-0000-0000CB980000}"/>
    <cellStyle name="Normal 9 3 2 4 4 2 2" xfId="39102" xr:uid="{00000000-0005-0000-0000-0000CC980000}"/>
    <cellStyle name="Normal 9 3 2 4 4 2 3" xfId="39103" xr:uid="{00000000-0005-0000-0000-0000CD980000}"/>
    <cellStyle name="Normal 9 3 2 4 4 3" xfId="39104" xr:uid="{00000000-0005-0000-0000-0000CE980000}"/>
    <cellStyle name="Normal 9 3 2 4 4 4" xfId="39105" xr:uid="{00000000-0005-0000-0000-0000CF980000}"/>
    <cellStyle name="Normal 9 3 2 4 5" xfId="39106" xr:uid="{00000000-0005-0000-0000-0000D0980000}"/>
    <cellStyle name="Normal 9 3 2 4 5 2" xfId="39107" xr:uid="{00000000-0005-0000-0000-0000D1980000}"/>
    <cellStyle name="Normal 9 3 2 4 5 2 2" xfId="39108" xr:uid="{00000000-0005-0000-0000-0000D2980000}"/>
    <cellStyle name="Normal 9 3 2 4 5 2 3" xfId="39109" xr:uid="{00000000-0005-0000-0000-0000D3980000}"/>
    <cellStyle name="Normal 9 3 2 4 5 3" xfId="39110" xr:uid="{00000000-0005-0000-0000-0000D4980000}"/>
    <cellStyle name="Normal 9 3 2 4 5 4" xfId="39111" xr:uid="{00000000-0005-0000-0000-0000D5980000}"/>
    <cellStyle name="Normal 9 3 2 4 6" xfId="39112" xr:uid="{00000000-0005-0000-0000-0000D6980000}"/>
    <cellStyle name="Normal 9 3 2 4 6 2" xfId="39113" xr:uid="{00000000-0005-0000-0000-0000D7980000}"/>
    <cellStyle name="Normal 9 3 2 4 6 3" xfId="39114" xr:uid="{00000000-0005-0000-0000-0000D8980000}"/>
    <cellStyle name="Normal 9 3 2 4 7" xfId="39115" xr:uid="{00000000-0005-0000-0000-0000D9980000}"/>
    <cellStyle name="Normal 9 3 2 4 7 2" xfId="39116" xr:uid="{00000000-0005-0000-0000-0000DA980000}"/>
    <cellStyle name="Normal 9 3 2 4 7 3" xfId="39117" xr:uid="{00000000-0005-0000-0000-0000DB980000}"/>
    <cellStyle name="Normal 9 3 2 4 8" xfId="39118" xr:uid="{00000000-0005-0000-0000-0000DC980000}"/>
    <cellStyle name="Normal 9 3 2 4 9" xfId="39119" xr:uid="{00000000-0005-0000-0000-0000DD980000}"/>
    <cellStyle name="Normal 9 3 2 5" xfId="39120" xr:uid="{00000000-0005-0000-0000-0000DE980000}"/>
    <cellStyle name="Normal 9 3 2 5 2" xfId="39121" xr:uid="{00000000-0005-0000-0000-0000DF980000}"/>
    <cellStyle name="Normal 9 3 2 5 2 2" xfId="39122" xr:uid="{00000000-0005-0000-0000-0000E0980000}"/>
    <cellStyle name="Normal 9 3 2 5 2 2 2" xfId="39123" xr:uid="{00000000-0005-0000-0000-0000E1980000}"/>
    <cellStyle name="Normal 9 3 2 5 2 2 3" xfId="39124" xr:uid="{00000000-0005-0000-0000-0000E2980000}"/>
    <cellStyle name="Normal 9 3 2 5 2 3" xfId="39125" xr:uid="{00000000-0005-0000-0000-0000E3980000}"/>
    <cellStyle name="Normal 9 3 2 5 2 4" xfId="39126" xr:uid="{00000000-0005-0000-0000-0000E4980000}"/>
    <cellStyle name="Normal 9 3 2 5 3" xfId="39127" xr:uid="{00000000-0005-0000-0000-0000E5980000}"/>
    <cellStyle name="Normal 9 3 2 5 3 2" xfId="39128" xr:uid="{00000000-0005-0000-0000-0000E6980000}"/>
    <cellStyle name="Normal 9 3 2 5 3 2 2" xfId="39129" xr:uid="{00000000-0005-0000-0000-0000E7980000}"/>
    <cellStyle name="Normal 9 3 2 5 3 2 3" xfId="39130" xr:uid="{00000000-0005-0000-0000-0000E8980000}"/>
    <cellStyle name="Normal 9 3 2 5 3 3" xfId="39131" xr:uid="{00000000-0005-0000-0000-0000E9980000}"/>
    <cellStyle name="Normal 9 3 2 5 3 4" xfId="39132" xr:uid="{00000000-0005-0000-0000-0000EA980000}"/>
    <cellStyle name="Normal 9 3 2 5 4" xfId="39133" xr:uid="{00000000-0005-0000-0000-0000EB980000}"/>
    <cellStyle name="Normal 9 3 2 5 4 2" xfId="39134" xr:uid="{00000000-0005-0000-0000-0000EC980000}"/>
    <cellStyle name="Normal 9 3 2 5 4 2 2" xfId="39135" xr:uid="{00000000-0005-0000-0000-0000ED980000}"/>
    <cellStyle name="Normal 9 3 2 5 4 2 3" xfId="39136" xr:uid="{00000000-0005-0000-0000-0000EE980000}"/>
    <cellStyle name="Normal 9 3 2 5 4 3" xfId="39137" xr:uid="{00000000-0005-0000-0000-0000EF980000}"/>
    <cellStyle name="Normal 9 3 2 5 4 4" xfId="39138" xr:uid="{00000000-0005-0000-0000-0000F0980000}"/>
    <cellStyle name="Normal 9 3 2 5 5" xfId="39139" xr:uid="{00000000-0005-0000-0000-0000F1980000}"/>
    <cellStyle name="Normal 9 3 2 5 5 2" xfId="39140" xr:uid="{00000000-0005-0000-0000-0000F2980000}"/>
    <cellStyle name="Normal 9 3 2 5 5 3" xfId="39141" xr:uid="{00000000-0005-0000-0000-0000F3980000}"/>
    <cellStyle name="Normal 9 3 2 5 6" xfId="39142" xr:uid="{00000000-0005-0000-0000-0000F4980000}"/>
    <cellStyle name="Normal 9 3 2 5 6 2" xfId="39143" xr:uid="{00000000-0005-0000-0000-0000F5980000}"/>
    <cellStyle name="Normal 9 3 2 5 6 3" xfId="39144" xr:uid="{00000000-0005-0000-0000-0000F6980000}"/>
    <cellStyle name="Normal 9 3 2 5 7" xfId="39145" xr:uid="{00000000-0005-0000-0000-0000F7980000}"/>
    <cellStyle name="Normal 9 3 2 5 8" xfId="39146" xr:uid="{00000000-0005-0000-0000-0000F8980000}"/>
    <cellStyle name="Normal 9 3 2 5 9" xfId="39147" xr:uid="{00000000-0005-0000-0000-0000F9980000}"/>
    <cellStyle name="Normal 9 3 2 6" xfId="39148" xr:uid="{00000000-0005-0000-0000-0000FA980000}"/>
    <cellStyle name="Normal 9 3 2 6 2" xfId="39149" xr:uid="{00000000-0005-0000-0000-0000FB980000}"/>
    <cellStyle name="Normal 9 3 2 6 2 2" xfId="39150" xr:uid="{00000000-0005-0000-0000-0000FC980000}"/>
    <cellStyle name="Normal 9 3 2 6 2 3" xfId="39151" xr:uid="{00000000-0005-0000-0000-0000FD980000}"/>
    <cellStyle name="Normal 9 3 2 6 3" xfId="39152" xr:uid="{00000000-0005-0000-0000-0000FE980000}"/>
    <cellStyle name="Normal 9 3 2 6 4" xfId="39153" xr:uid="{00000000-0005-0000-0000-0000FF980000}"/>
    <cellStyle name="Normal 9 3 2 7" xfId="39154" xr:uid="{00000000-0005-0000-0000-000000990000}"/>
    <cellStyle name="Normal 9 3 2 7 2" xfId="39155" xr:uid="{00000000-0005-0000-0000-000001990000}"/>
    <cellStyle name="Normal 9 3 2 7 2 2" xfId="39156" xr:uid="{00000000-0005-0000-0000-000002990000}"/>
    <cellStyle name="Normal 9 3 2 7 2 3" xfId="39157" xr:uid="{00000000-0005-0000-0000-000003990000}"/>
    <cellStyle name="Normal 9 3 2 7 3" xfId="39158" xr:uid="{00000000-0005-0000-0000-000004990000}"/>
    <cellStyle name="Normal 9 3 2 7 4" xfId="39159" xr:uid="{00000000-0005-0000-0000-000005990000}"/>
    <cellStyle name="Normal 9 3 2 8" xfId="39160" xr:uid="{00000000-0005-0000-0000-000006990000}"/>
    <cellStyle name="Normal 9 3 2 8 2" xfId="39161" xr:uid="{00000000-0005-0000-0000-000007990000}"/>
    <cellStyle name="Normal 9 3 2 8 2 2" xfId="39162" xr:uid="{00000000-0005-0000-0000-000008990000}"/>
    <cellStyle name="Normal 9 3 2 8 2 3" xfId="39163" xr:uid="{00000000-0005-0000-0000-000009990000}"/>
    <cellStyle name="Normal 9 3 2 8 3" xfId="39164" xr:uid="{00000000-0005-0000-0000-00000A990000}"/>
    <cellStyle name="Normal 9 3 2 8 4" xfId="39165" xr:uid="{00000000-0005-0000-0000-00000B990000}"/>
    <cellStyle name="Normal 9 3 2 9" xfId="39166" xr:uid="{00000000-0005-0000-0000-00000C990000}"/>
    <cellStyle name="Normal 9 3 2 9 2" xfId="39167" xr:uid="{00000000-0005-0000-0000-00000D990000}"/>
    <cellStyle name="Normal 9 3 2 9 3" xfId="39168" xr:uid="{00000000-0005-0000-0000-00000E990000}"/>
    <cellStyle name="Normal 9 3 3" xfId="39169" xr:uid="{00000000-0005-0000-0000-00000F990000}"/>
    <cellStyle name="Normal 9 3 3 10" xfId="39170" xr:uid="{00000000-0005-0000-0000-000010990000}"/>
    <cellStyle name="Normal 9 3 3 11" xfId="39171" xr:uid="{00000000-0005-0000-0000-000011990000}"/>
    <cellStyle name="Normal 9 3 3 2" xfId="39172" xr:uid="{00000000-0005-0000-0000-000012990000}"/>
    <cellStyle name="Normal 9 3 3 2 10" xfId="39173" xr:uid="{00000000-0005-0000-0000-000013990000}"/>
    <cellStyle name="Normal 9 3 3 2 2" xfId="39174" xr:uid="{00000000-0005-0000-0000-000014990000}"/>
    <cellStyle name="Normal 9 3 3 2 2 2" xfId="39175" xr:uid="{00000000-0005-0000-0000-000015990000}"/>
    <cellStyle name="Normal 9 3 3 2 2 2 2" xfId="39176" xr:uid="{00000000-0005-0000-0000-000016990000}"/>
    <cellStyle name="Normal 9 3 3 2 2 2 3" xfId="39177" xr:uid="{00000000-0005-0000-0000-000017990000}"/>
    <cellStyle name="Normal 9 3 3 2 2 3" xfId="39178" xr:uid="{00000000-0005-0000-0000-000018990000}"/>
    <cellStyle name="Normal 9 3 3 2 2 4" xfId="39179" xr:uid="{00000000-0005-0000-0000-000019990000}"/>
    <cellStyle name="Normal 9 3 3 2 3" xfId="39180" xr:uid="{00000000-0005-0000-0000-00001A990000}"/>
    <cellStyle name="Normal 9 3 3 2 3 2" xfId="39181" xr:uid="{00000000-0005-0000-0000-00001B990000}"/>
    <cellStyle name="Normal 9 3 3 2 3 2 2" xfId="39182" xr:uid="{00000000-0005-0000-0000-00001C990000}"/>
    <cellStyle name="Normal 9 3 3 2 3 2 3" xfId="39183" xr:uid="{00000000-0005-0000-0000-00001D990000}"/>
    <cellStyle name="Normal 9 3 3 2 3 3" xfId="39184" xr:uid="{00000000-0005-0000-0000-00001E990000}"/>
    <cellStyle name="Normal 9 3 3 2 3 4" xfId="39185" xr:uid="{00000000-0005-0000-0000-00001F990000}"/>
    <cellStyle name="Normal 9 3 3 2 4" xfId="39186" xr:uid="{00000000-0005-0000-0000-000020990000}"/>
    <cellStyle name="Normal 9 3 3 2 4 2" xfId="39187" xr:uid="{00000000-0005-0000-0000-000021990000}"/>
    <cellStyle name="Normal 9 3 3 2 4 2 2" xfId="39188" xr:uid="{00000000-0005-0000-0000-000022990000}"/>
    <cellStyle name="Normal 9 3 3 2 4 2 3" xfId="39189" xr:uid="{00000000-0005-0000-0000-000023990000}"/>
    <cellStyle name="Normal 9 3 3 2 4 3" xfId="39190" xr:uid="{00000000-0005-0000-0000-000024990000}"/>
    <cellStyle name="Normal 9 3 3 2 4 4" xfId="39191" xr:uid="{00000000-0005-0000-0000-000025990000}"/>
    <cellStyle name="Normal 9 3 3 2 5" xfId="39192" xr:uid="{00000000-0005-0000-0000-000026990000}"/>
    <cellStyle name="Normal 9 3 3 2 5 2" xfId="39193" xr:uid="{00000000-0005-0000-0000-000027990000}"/>
    <cellStyle name="Normal 9 3 3 2 5 2 2" xfId="39194" xr:uid="{00000000-0005-0000-0000-000028990000}"/>
    <cellStyle name="Normal 9 3 3 2 5 2 3" xfId="39195" xr:uid="{00000000-0005-0000-0000-000029990000}"/>
    <cellStyle name="Normal 9 3 3 2 5 3" xfId="39196" xr:uid="{00000000-0005-0000-0000-00002A990000}"/>
    <cellStyle name="Normal 9 3 3 2 5 4" xfId="39197" xr:uid="{00000000-0005-0000-0000-00002B990000}"/>
    <cellStyle name="Normal 9 3 3 2 6" xfId="39198" xr:uid="{00000000-0005-0000-0000-00002C990000}"/>
    <cellStyle name="Normal 9 3 3 2 6 2" xfId="39199" xr:uid="{00000000-0005-0000-0000-00002D990000}"/>
    <cellStyle name="Normal 9 3 3 2 6 3" xfId="39200" xr:uid="{00000000-0005-0000-0000-00002E990000}"/>
    <cellStyle name="Normal 9 3 3 2 7" xfId="39201" xr:uid="{00000000-0005-0000-0000-00002F990000}"/>
    <cellStyle name="Normal 9 3 3 2 7 2" xfId="39202" xr:uid="{00000000-0005-0000-0000-000030990000}"/>
    <cellStyle name="Normal 9 3 3 2 7 3" xfId="39203" xr:uid="{00000000-0005-0000-0000-000031990000}"/>
    <cellStyle name="Normal 9 3 3 2 8" xfId="39204" xr:uid="{00000000-0005-0000-0000-000032990000}"/>
    <cellStyle name="Normal 9 3 3 2 9" xfId="39205" xr:uid="{00000000-0005-0000-0000-000033990000}"/>
    <cellStyle name="Normal 9 3 3 3" xfId="39206" xr:uid="{00000000-0005-0000-0000-000034990000}"/>
    <cellStyle name="Normal 9 3 3 3 2" xfId="39207" xr:uid="{00000000-0005-0000-0000-000035990000}"/>
    <cellStyle name="Normal 9 3 3 3 2 2" xfId="39208" xr:uid="{00000000-0005-0000-0000-000036990000}"/>
    <cellStyle name="Normal 9 3 3 3 2 2 2" xfId="39209" xr:uid="{00000000-0005-0000-0000-000037990000}"/>
    <cellStyle name="Normal 9 3 3 3 2 2 3" xfId="39210" xr:uid="{00000000-0005-0000-0000-000038990000}"/>
    <cellStyle name="Normal 9 3 3 3 2 3" xfId="39211" xr:uid="{00000000-0005-0000-0000-000039990000}"/>
    <cellStyle name="Normal 9 3 3 3 2 4" xfId="39212" xr:uid="{00000000-0005-0000-0000-00003A990000}"/>
    <cellStyle name="Normal 9 3 3 3 3" xfId="39213" xr:uid="{00000000-0005-0000-0000-00003B990000}"/>
    <cellStyle name="Normal 9 3 3 3 3 2" xfId="39214" xr:uid="{00000000-0005-0000-0000-00003C990000}"/>
    <cellStyle name="Normal 9 3 3 3 3 2 2" xfId="39215" xr:uid="{00000000-0005-0000-0000-00003D990000}"/>
    <cellStyle name="Normal 9 3 3 3 3 2 3" xfId="39216" xr:uid="{00000000-0005-0000-0000-00003E990000}"/>
    <cellStyle name="Normal 9 3 3 3 3 3" xfId="39217" xr:uid="{00000000-0005-0000-0000-00003F990000}"/>
    <cellStyle name="Normal 9 3 3 3 3 4" xfId="39218" xr:uid="{00000000-0005-0000-0000-000040990000}"/>
    <cellStyle name="Normal 9 3 3 3 4" xfId="39219" xr:uid="{00000000-0005-0000-0000-000041990000}"/>
    <cellStyle name="Normal 9 3 3 3 4 2" xfId="39220" xr:uid="{00000000-0005-0000-0000-000042990000}"/>
    <cellStyle name="Normal 9 3 3 3 4 2 2" xfId="39221" xr:uid="{00000000-0005-0000-0000-000043990000}"/>
    <cellStyle name="Normal 9 3 3 3 4 2 3" xfId="39222" xr:uid="{00000000-0005-0000-0000-000044990000}"/>
    <cellStyle name="Normal 9 3 3 3 4 3" xfId="39223" xr:uid="{00000000-0005-0000-0000-000045990000}"/>
    <cellStyle name="Normal 9 3 3 3 4 4" xfId="39224" xr:uid="{00000000-0005-0000-0000-000046990000}"/>
    <cellStyle name="Normal 9 3 3 3 5" xfId="39225" xr:uid="{00000000-0005-0000-0000-000047990000}"/>
    <cellStyle name="Normal 9 3 3 3 5 2" xfId="39226" xr:uid="{00000000-0005-0000-0000-000048990000}"/>
    <cellStyle name="Normal 9 3 3 3 5 3" xfId="39227" xr:uid="{00000000-0005-0000-0000-000049990000}"/>
    <cellStyle name="Normal 9 3 3 3 6" xfId="39228" xr:uid="{00000000-0005-0000-0000-00004A990000}"/>
    <cellStyle name="Normal 9 3 3 3 6 2" xfId="39229" xr:uid="{00000000-0005-0000-0000-00004B990000}"/>
    <cellStyle name="Normal 9 3 3 3 6 3" xfId="39230" xr:uid="{00000000-0005-0000-0000-00004C990000}"/>
    <cellStyle name="Normal 9 3 3 3 7" xfId="39231" xr:uid="{00000000-0005-0000-0000-00004D990000}"/>
    <cellStyle name="Normal 9 3 3 3 8" xfId="39232" xr:uid="{00000000-0005-0000-0000-00004E990000}"/>
    <cellStyle name="Normal 9 3 3 3 9" xfId="39233" xr:uid="{00000000-0005-0000-0000-00004F990000}"/>
    <cellStyle name="Normal 9 3 3 4" xfId="39234" xr:uid="{00000000-0005-0000-0000-000050990000}"/>
    <cellStyle name="Normal 9 3 3 4 2" xfId="39235" xr:uid="{00000000-0005-0000-0000-000051990000}"/>
    <cellStyle name="Normal 9 3 3 4 2 2" xfId="39236" xr:uid="{00000000-0005-0000-0000-000052990000}"/>
    <cellStyle name="Normal 9 3 3 4 2 3" xfId="39237" xr:uid="{00000000-0005-0000-0000-000053990000}"/>
    <cellStyle name="Normal 9 3 3 4 3" xfId="39238" xr:uid="{00000000-0005-0000-0000-000054990000}"/>
    <cellStyle name="Normal 9 3 3 4 4" xfId="39239" xr:uid="{00000000-0005-0000-0000-000055990000}"/>
    <cellStyle name="Normal 9 3 3 5" xfId="39240" xr:uid="{00000000-0005-0000-0000-000056990000}"/>
    <cellStyle name="Normal 9 3 3 5 2" xfId="39241" xr:uid="{00000000-0005-0000-0000-000057990000}"/>
    <cellStyle name="Normal 9 3 3 5 2 2" xfId="39242" xr:uid="{00000000-0005-0000-0000-000058990000}"/>
    <cellStyle name="Normal 9 3 3 5 2 3" xfId="39243" xr:uid="{00000000-0005-0000-0000-000059990000}"/>
    <cellStyle name="Normal 9 3 3 5 3" xfId="39244" xr:uid="{00000000-0005-0000-0000-00005A990000}"/>
    <cellStyle name="Normal 9 3 3 5 4" xfId="39245" xr:uid="{00000000-0005-0000-0000-00005B990000}"/>
    <cellStyle name="Normal 9 3 3 6" xfId="39246" xr:uid="{00000000-0005-0000-0000-00005C990000}"/>
    <cellStyle name="Normal 9 3 3 6 2" xfId="39247" xr:uid="{00000000-0005-0000-0000-00005D990000}"/>
    <cellStyle name="Normal 9 3 3 6 2 2" xfId="39248" xr:uid="{00000000-0005-0000-0000-00005E990000}"/>
    <cellStyle name="Normal 9 3 3 6 2 3" xfId="39249" xr:uid="{00000000-0005-0000-0000-00005F990000}"/>
    <cellStyle name="Normal 9 3 3 6 3" xfId="39250" xr:uid="{00000000-0005-0000-0000-000060990000}"/>
    <cellStyle name="Normal 9 3 3 6 4" xfId="39251" xr:uid="{00000000-0005-0000-0000-000061990000}"/>
    <cellStyle name="Normal 9 3 3 7" xfId="39252" xr:uid="{00000000-0005-0000-0000-000062990000}"/>
    <cellStyle name="Normal 9 3 3 7 2" xfId="39253" xr:uid="{00000000-0005-0000-0000-000063990000}"/>
    <cellStyle name="Normal 9 3 3 7 3" xfId="39254" xr:uid="{00000000-0005-0000-0000-000064990000}"/>
    <cellStyle name="Normal 9 3 3 8" xfId="39255" xr:uid="{00000000-0005-0000-0000-000065990000}"/>
    <cellStyle name="Normal 9 3 3 8 2" xfId="39256" xr:uid="{00000000-0005-0000-0000-000066990000}"/>
    <cellStyle name="Normal 9 3 3 8 3" xfId="39257" xr:uid="{00000000-0005-0000-0000-000067990000}"/>
    <cellStyle name="Normal 9 3 3 9" xfId="39258" xr:uid="{00000000-0005-0000-0000-000068990000}"/>
    <cellStyle name="Normal 9 3 4" xfId="39259" xr:uid="{00000000-0005-0000-0000-000069990000}"/>
    <cellStyle name="Normal 9 3 4 10" xfId="39260" xr:uid="{00000000-0005-0000-0000-00006A990000}"/>
    <cellStyle name="Normal 9 3 4 11" xfId="39261" xr:uid="{00000000-0005-0000-0000-00006B990000}"/>
    <cellStyle name="Normal 9 3 4 2" xfId="39262" xr:uid="{00000000-0005-0000-0000-00006C990000}"/>
    <cellStyle name="Normal 9 3 4 2 10" xfId="39263" xr:uid="{00000000-0005-0000-0000-00006D990000}"/>
    <cellStyle name="Normal 9 3 4 2 2" xfId="39264" xr:uid="{00000000-0005-0000-0000-00006E990000}"/>
    <cellStyle name="Normal 9 3 4 2 2 2" xfId="39265" xr:uid="{00000000-0005-0000-0000-00006F990000}"/>
    <cellStyle name="Normal 9 3 4 2 2 2 2" xfId="39266" xr:uid="{00000000-0005-0000-0000-000070990000}"/>
    <cellStyle name="Normal 9 3 4 2 2 2 3" xfId="39267" xr:uid="{00000000-0005-0000-0000-000071990000}"/>
    <cellStyle name="Normal 9 3 4 2 2 3" xfId="39268" xr:uid="{00000000-0005-0000-0000-000072990000}"/>
    <cellStyle name="Normal 9 3 4 2 2 4" xfId="39269" xr:uid="{00000000-0005-0000-0000-000073990000}"/>
    <cellStyle name="Normal 9 3 4 2 3" xfId="39270" xr:uid="{00000000-0005-0000-0000-000074990000}"/>
    <cellStyle name="Normal 9 3 4 2 3 2" xfId="39271" xr:uid="{00000000-0005-0000-0000-000075990000}"/>
    <cellStyle name="Normal 9 3 4 2 3 2 2" xfId="39272" xr:uid="{00000000-0005-0000-0000-000076990000}"/>
    <cellStyle name="Normal 9 3 4 2 3 2 3" xfId="39273" xr:uid="{00000000-0005-0000-0000-000077990000}"/>
    <cellStyle name="Normal 9 3 4 2 3 3" xfId="39274" xr:uid="{00000000-0005-0000-0000-000078990000}"/>
    <cellStyle name="Normal 9 3 4 2 3 4" xfId="39275" xr:uid="{00000000-0005-0000-0000-000079990000}"/>
    <cellStyle name="Normal 9 3 4 2 4" xfId="39276" xr:uid="{00000000-0005-0000-0000-00007A990000}"/>
    <cellStyle name="Normal 9 3 4 2 4 2" xfId="39277" xr:uid="{00000000-0005-0000-0000-00007B990000}"/>
    <cellStyle name="Normal 9 3 4 2 4 2 2" xfId="39278" xr:uid="{00000000-0005-0000-0000-00007C990000}"/>
    <cellStyle name="Normal 9 3 4 2 4 2 3" xfId="39279" xr:uid="{00000000-0005-0000-0000-00007D990000}"/>
    <cellStyle name="Normal 9 3 4 2 4 3" xfId="39280" xr:uid="{00000000-0005-0000-0000-00007E990000}"/>
    <cellStyle name="Normal 9 3 4 2 4 4" xfId="39281" xr:uid="{00000000-0005-0000-0000-00007F990000}"/>
    <cellStyle name="Normal 9 3 4 2 5" xfId="39282" xr:uid="{00000000-0005-0000-0000-000080990000}"/>
    <cellStyle name="Normal 9 3 4 2 5 2" xfId="39283" xr:uid="{00000000-0005-0000-0000-000081990000}"/>
    <cellStyle name="Normal 9 3 4 2 5 2 2" xfId="39284" xr:uid="{00000000-0005-0000-0000-000082990000}"/>
    <cellStyle name="Normal 9 3 4 2 5 2 3" xfId="39285" xr:uid="{00000000-0005-0000-0000-000083990000}"/>
    <cellStyle name="Normal 9 3 4 2 5 3" xfId="39286" xr:uid="{00000000-0005-0000-0000-000084990000}"/>
    <cellStyle name="Normal 9 3 4 2 5 4" xfId="39287" xr:uid="{00000000-0005-0000-0000-000085990000}"/>
    <cellStyle name="Normal 9 3 4 2 6" xfId="39288" xr:uid="{00000000-0005-0000-0000-000086990000}"/>
    <cellStyle name="Normal 9 3 4 2 6 2" xfId="39289" xr:uid="{00000000-0005-0000-0000-000087990000}"/>
    <cellStyle name="Normal 9 3 4 2 6 3" xfId="39290" xr:uid="{00000000-0005-0000-0000-000088990000}"/>
    <cellStyle name="Normal 9 3 4 2 7" xfId="39291" xr:uid="{00000000-0005-0000-0000-000089990000}"/>
    <cellStyle name="Normal 9 3 4 2 7 2" xfId="39292" xr:uid="{00000000-0005-0000-0000-00008A990000}"/>
    <cellStyle name="Normal 9 3 4 2 7 3" xfId="39293" xr:uid="{00000000-0005-0000-0000-00008B990000}"/>
    <cellStyle name="Normal 9 3 4 2 8" xfId="39294" xr:uid="{00000000-0005-0000-0000-00008C990000}"/>
    <cellStyle name="Normal 9 3 4 2 9" xfId="39295" xr:uid="{00000000-0005-0000-0000-00008D990000}"/>
    <cellStyle name="Normal 9 3 4 3" xfId="39296" xr:uid="{00000000-0005-0000-0000-00008E990000}"/>
    <cellStyle name="Normal 9 3 4 3 2" xfId="39297" xr:uid="{00000000-0005-0000-0000-00008F990000}"/>
    <cellStyle name="Normal 9 3 4 3 2 2" xfId="39298" xr:uid="{00000000-0005-0000-0000-000090990000}"/>
    <cellStyle name="Normal 9 3 4 3 2 2 2" xfId="39299" xr:uid="{00000000-0005-0000-0000-000091990000}"/>
    <cellStyle name="Normal 9 3 4 3 2 2 3" xfId="39300" xr:uid="{00000000-0005-0000-0000-000092990000}"/>
    <cellStyle name="Normal 9 3 4 3 2 3" xfId="39301" xr:uid="{00000000-0005-0000-0000-000093990000}"/>
    <cellStyle name="Normal 9 3 4 3 2 4" xfId="39302" xr:uid="{00000000-0005-0000-0000-000094990000}"/>
    <cellStyle name="Normal 9 3 4 3 3" xfId="39303" xr:uid="{00000000-0005-0000-0000-000095990000}"/>
    <cellStyle name="Normal 9 3 4 3 3 2" xfId="39304" xr:uid="{00000000-0005-0000-0000-000096990000}"/>
    <cellStyle name="Normal 9 3 4 3 3 2 2" xfId="39305" xr:uid="{00000000-0005-0000-0000-000097990000}"/>
    <cellStyle name="Normal 9 3 4 3 3 2 3" xfId="39306" xr:uid="{00000000-0005-0000-0000-000098990000}"/>
    <cellStyle name="Normal 9 3 4 3 3 3" xfId="39307" xr:uid="{00000000-0005-0000-0000-000099990000}"/>
    <cellStyle name="Normal 9 3 4 3 3 4" xfId="39308" xr:uid="{00000000-0005-0000-0000-00009A990000}"/>
    <cellStyle name="Normal 9 3 4 3 4" xfId="39309" xr:uid="{00000000-0005-0000-0000-00009B990000}"/>
    <cellStyle name="Normal 9 3 4 3 4 2" xfId="39310" xr:uid="{00000000-0005-0000-0000-00009C990000}"/>
    <cellStyle name="Normal 9 3 4 3 4 2 2" xfId="39311" xr:uid="{00000000-0005-0000-0000-00009D990000}"/>
    <cellStyle name="Normal 9 3 4 3 4 2 3" xfId="39312" xr:uid="{00000000-0005-0000-0000-00009E990000}"/>
    <cellStyle name="Normal 9 3 4 3 4 3" xfId="39313" xr:uid="{00000000-0005-0000-0000-00009F990000}"/>
    <cellStyle name="Normal 9 3 4 3 4 4" xfId="39314" xr:uid="{00000000-0005-0000-0000-0000A0990000}"/>
    <cellStyle name="Normal 9 3 4 3 5" xfId="39315" xr:uid="{00000000-0005-0000-0000-0000A1990000}"/>
    <cellStyle name="Normal 9 3 4 3 5 2" xfId="39316" xr:uid="{00000000-0005-0000-0000-0000A2990000}"/>
    <cellStyle name="Normal 9 3 4 3 5 3" xfId="39317" xr:uid="{00000000-0005-0000-0000-0000A3990000}"/>
    <cellStyle name="Normal 9 3 4 3 6" xfId="39318" xr:uid="{00000000-0005-0000-0000-0000A4990000}"/>
    <cellStyle name="Normal 9 3 4 3 6 2" xfId="39319" xr:uid="{00000000-0005-0000-0000-0000A5990000}"/>
    <cellStyle name="Normal 9 3 4 3 6 3" xfId="39320" xr:uid="{00000000-0005-0000-0000-0000A6990000}"/>
    <cellStyle name="Normal 9 3 4 3 7" xfId="39321" xr:uid="{00000000-0005-0000-0000-0000A7990000}"/>
    <cellStyle name="Normal 9 3 4 3 8" xfId="39322" xr:uid="{00000000-0005-0000-0000-0000A8990000}"/>
    <cellStyle name="Normal 9 3 4 3 9" xfId="39323" xr:uid="{00000000-0005-0000-0000-0000A9990000}"/>
    <cellStyle name="Normal 9 3 4 4" xfId="39324" xr:uid="{00000000-0005-0000-0000-0000AA990000}"/>
    <cellStyle name="Normal 9 3 4 4 2" xfId="39325" xr:uid="{00000000-0005-0000-0000-0000AB990000}"/>
    <cellStyle name="Normal 9 3 4 4 2 2" xfId="39326" xr:uid="{00000000-0005-0000-0000-0000AC990000}"/>
    <cellStyle name="Normal 9 3 4 4 2 3" xfId="39327" xr:uid="{00000000-0005-0000-0000-0000AD990000}"/>
    <cellStyle name="Normal 9 3 4 4 3" xfId="39328" xr:uid="{00000000-0005-0000-0000-0000AE990000}"/>
    <cellStyle name="Normal 9 3 4 4 4" xfId="39329" xr:uid="{00000000-0005-0000-0000-0000AF990000}"/>
    <cellStyle name="Normal 9 3 4 5" xfId="39330" xr:uid="{00000000-0005-0000-0000-0000B0990000}"/>
    <cellStyle name="Normal 9 3 4 5 2" xfId="39331" xr:uid="{00000000-0005-0000-0000-0000B1990000}"/>
    <cellStyle name="Normal 9 3 4 5 2 2" xfId="39332" xr:uid="{00000000-0005-0000-0000-0000B2990000}"/>
    <cellStyle name="Normal 9 3 4 5 2 3" xfId="39333" xr:uid="{00000000-0005-0000-0000-0000B3990000}"/>
    <cellStyle name="Normal 9 3 4 5 3" xfId="39334" xr:uid="{00000000-0005-0000-0000-0000B4990000}"/>
    <cellStyle name="Normal 9 3 4 5 4" xfId="39335" xr:uid="{00000000-0005-0000-0000-0000B5990000}"/>
    <cellStyle name="Normal 9 3 4 6" xfId="39336" xr:uid="{00000000-0005-0000-0000-0000B6990000}"/>
    <cellStyle name="Normal 9 3 4 6 2" xfId="39337" xr:uid="{00000000-0005-0000-0000-0000B7990000}"/>
    <cellStyle name="Normal 9 3 4 6 2 2" xfId="39338" xr:uid="{00000000-0005-0000-0000-0000B8990000}"/>
    <cellStyle name="Normal 9 3 4 6 2 3" xfId="39339" xr:uid="{00000000-0005-0000-0000-0000B9990000}"/>
    <cellStyle name="Normal 9 3 4 6 3" xfId="39340" xr:uid="{00000000-0005-0000-0000-0000BA990000}"/>
    <cellStyle name="Normal 9 3 4 6 4" xfId="39341" xr:uid="{00000000-0005-0000-0000-0000BB990000}"/>
    <cellStyle name="Normal 9 3 4 7" xfId="39342" xr:uid="{00000000-0005-0000-0000-0000BC990000}"/>
    <cellStyle name="Normal 9 3 4 7 2" xfId="39343" xr:uid="{00000000-0005-0000-0000-0000BD990000}"/>
    <cellStyle name="Normal 9 3 4 7 3" xfId="39344" xr:uid="{00000000-0005-0000-0000-0000BE990000}"/>
    <cellStyle name="Normal 9 3 4 8" xfId="39345" xr:uid="{00000000-0005-0000-0000-0000BF990000}"/>
    <cellStyle name="Normal 9 3 4 8 2" xfId="39346" xr:uid="{00000000-0005-0000-0000-0000C0990000}"/>
    <cellStyle name="Normal 9 3 4 8 3" xfId="39347" xr:uid="{00000000-0005-0000-0000-0000C1990000}"/>
    <cellStyle name="Normal 9 3 4 9" xfId="39348" xr:uid="{00000000-0005-0000-0000-0000C2990000}"/>
    <cellStyle name="Normal 9 3 5" xfId="39349" xr:uid="{00000000-0005-0000-0000-0000C3990000}"/>
    <cellStyle name="Normal 9 3 5 10" xfId="39350" xr:uid="{00000000-0005-0000-0000-0000C4990000}"/>
    <cellStyle name="Normal 9 3 5 2" xfId="39351" xr:uid="{00000000-0005-0000-0000-0000C5990000}"/>
    <cellStyle name="Normal 9 3 5 2 2" xfId="39352" xr:uid="{00000000-0005-0000-0000-0000C6990000}"/>
    <cellStyle name="Normal 9 3 5 2 2 2" xfId="39353" xr:uid="{00000000-0005-0000-0000-0000C7990000}"/>
    <cellStyle name="Normal 9 3 5 2 2 3" xfId="39354" xr:uid="{00000000-0005-0000-0000-0000C8990000}"/>
    <cellStyle name="Normal 9 3 5 2 3" xfId="39355" xr:uid="{00000000-0005-0000-0000-0000C9990000}"/>
    <cellStyle name="Normal 9 3 5 2 4" xfId="39356" xr:uid="{00000000-0005-0000-0000-0000CA990000}"/>
    <cellStyle name="Normal 9 3 5 3" xfId="39357" xr:uid="{00000000-0005-0000-0000-0000CB990000}"/>
    <cellStyle name="Normal 9 3 5 3 2" xfId="39358" xr:uid="{00000000-0005-0000-0000-0000CC990000}"/>
    <cellStyle name="Normal 9 3 5 3 2 2" xfId="39359" xr:uid="{00000000-0005-0000-0000-0000CD990000}"/>
    <cellStyle name="Normal 9 3 5 3 2 3" xfId="39360" xr:uid="{00000000-0005-0000-0000-0000CE990000}"/>
    <cellStyle name="Normal 9 3 5 3 3" xfId="39361" xr:uid="{00000000-0005-0000-0000-0000CF990000}"/>
    <cellStyle name="Normal 9 3 5 3 4" xfId="39362" xr:uid="{00000000-0005-0000-0000-0000D0990000}"/>
    <cellStyle name="Normal 9 3 5 4" xfId="39363" xr:uid="{00000000-0005-0000-0000-0000D1990000}"/>
    <cellStyle name="Normal 9 3 5 4 2" xfId="39364" xr:uid="{00000000-0005-0000-0000-0000D2990000}"/>
    <cellStyle name="Normal 9 3 5 4 2 2" xfId="39365" xr:uid="{00000000-0005-0000-0000-0000D3990000}"/>
    <cellStyle name="Normal 9 3 5 4 2 3" xfId="39366" xr:uid="{00000000-0005-0000-0000-0000D4990000}"/>
    <cellStyle name="Normal 9 3 5 4 3" xfId="39367" xr:uid="{00000000-0005-0000-0000-0000D5990000}"/>
    <cellStyle name="Normal 9 3 5 4 4" xfId="39368" xr:uid="{00000000-0005-0000-0000-0000D6990000}"/>
    <cellStyle name="Normal 9 3 5 5" xfId="39369" xr:uid="{00000000-0005-0000-0000-0000D7990000}"/>
    <cellStyle name="Normal 9 3 5 5 2" xfId="39370" xr:uid="{00000000-0005-0000-0000-0000D8990000}"/>
    <cellStyle name="Normal 9 3 5 5 2 2" xfId="39371" xr:uid="{00000000-0005-0000-0000-0000D9990000}"/>
    <cellStyle name="Normal 9 3 5 5 2 3" xfId="39372" xr:uid="{00000000-0005-0000-0000-0000DA990000}"/>
    <cellStyle name="Normal 9 3 5 5 3" xfId="39373" xr:uid="{00000000-0005-0000-0000-0000DB990000}"/>
    <cellStyle name="Normal 9 3 5 5 4" xfId="39374" xr:uid="{00000000-0005-0000-0000-0000DC990000}"/>
    <cellStyle name="Normal 9 3 5 6" xfId="39375" xr:uid="{00000000-0005-0000-0000-0000DD990000}"/>
    <cellStyle name="Normal 9 3 5 6 2" xfId="39376" xr:uid="{00000000-0005-0000-0000-0000DE990000}"/>
    <cellStyle name="Normal 9 3 5 6 3" xfId="39377" xr:uid="{00000000-0005-0000-0000-0000DF990000}"/>
    <cellStyle name="Normal 9 3 5 7" xfId="39378" xr:uid="{00000000-0005-0000-0000-0000E0990000}"/>
    <cellStyle name="Normal 9 3 5 7 2" xfId="39379" xr:uid="{00000000-0005-0000-0000-0000E1990000}"/>
    <cellStyle name="Normal 9 3 5 7 3" xfId="39380" xr:uid="{00000000-0005-0000-0000-0000E2990000}"/>
    <cellStyle name="Normal 9 3 5 8" xfId="39381" xr:uid="{00000000-0005-0000-0000-0000E3990000}"/>
    <cellStyle name="Normal 9 3 5 9" xfId="39382" xr:uid="{00000000-0005-0000-0000-0000E4990000}"/>
    <cellStyle name="Normal 9 3 6" xfId="39383" xr:uid="{00000000-0005-0000-0000-0000E5990000}"/>
    <cellStyle name="Normal 9 3 6 2" xfId="39384" xr:uid="{00000000-0005-0000-0000-0000E6990000}"/>
    <cellStyle name="Normal 9 3 6 2 2" xfId="39385" xr:uid="{00000000-0005-0000-0000-0000E7990000}"/>
    <cellStyle name="Normal 9 3 6 2 2 2" xfId="39386" xr:uid="{00000000-0005-0000-0000-0000E8990000}"/>
    <cellStyle name="Normal 9 3 6 2 2 3" xfId="39387" xr:uid="{00000000-0005-0000-0000-0000E9990000}"/>
    <cellStyle name="Normal 9 3 6 2 3" xfId="39388" xr:uid="{00000000-0005-0000-0000-0000EA990000}"/>
    <cellStyle name="Normal 9 3 6 2 4" xfId="39389" xr:uid="{00000000-0005-0000-0000-0000EB990000}"/>
    <cellStyle name="Normal 9 3 6 3" xfId="39390" xr:uid="{00000000-0005-0000-0000-0000EC990000}"/>
    <cellStyle name="Normal 9 3 6 3 2" xfId="39391" xr:uid="{00000000-0005-0000-0000-0000ED990000}"/>
    <cellStyle name="Normal 9 3 6 3 2 2" xfId="39392" xr:uid="{00000000-0005-0000-0000-0000EE990000}"/>
    <cellStyle name="Normal 9 3 6 3 2 3" xfId="39393" xr:uid="{00000000-0005-0000-0000-0000EF990000}"/>
    <cellStyle name="Normal 9 3 6 3 3" xfId="39394" xr:uid="{00000000-0005-0000-0000-0000F0990000}"/>
    <cellStyle name="Normal 9 3 6 3 4" xfId="39395" xr:uid="{00000000-0005-0000-0000-0000F1990000}"/>
    <cellStyle name="Normal 9 3 6 4" xfId="39396" xr:uid="{00000000-0005-0000-0000-0000F2990000}"/>
    <cellStyle name="Normal 9 3 6 4 2" xfId="39397" xr:uid="{00000000-0005-0000-0000-0000F3990000}"/>
    <cellStyle name="Normal 9 3 6 4 2 2" xfId="39398" xr:uid="{00000000-0005-0000-0000-0000F4990000}"/>
    <cellStyle name="Normal 9 3 6 4 2 3" xfId="39399" xr:uid="{00000000-0005-0000-0000-0000F5990000}"/>
    <cellStyle name="Normal 9 3 6 4 3" xfId="39400" xr:uid="{00000000-0005-0000-0000-0000F6990000}"/>
    <cellStyle name="Normal 9 3 6 4 4" xfId="39401" xr:uid="{00000000-0005-0000-0000-0000F7990000}"/>
    <cellStyle name="Normal 9 3 6 5" xfId="39402" xr:uid="{00000000-0005-0000-0000-0000F8990000}"/>
    <cellStyle name="Normal 9 3 6 5 2" xfId="39403" xr:uid="{00000000-0005-0000-0000-0000F9990000}"/>
    <cellStyle name="Normal 9 3 6 5 3" xfId="39404" xr:uid="{00000000-0005-0000-0000-0000FA990000}"/>
    <cellStyle name="Normal 9 3 6 6" xfId="39405" xr:uid="{00000000-0005-0000-0000-0000FB990000}"/>
    <cellStyle name="Normal 9 3 6 6 2" xfId="39406" xr:uid="{00000000-0005-0000-0000-0000FC990000}"/>
    <cellStyle name="Normal 9 3 6 6 3" xfId="39407" xr:uid="{00000000-0005-0000-0000-0000FD990000}"/>
    <cellStyle name="Normal 9 3 6 7" xfId="39408" xr:uid="{00000000-0005-0000-0000-0000FE990000}"/>
    <cellStyle name="Normal 9 3 6 8" xfId="39409" xr:uid="{00000000-0005-0000-0000-0000FF990000}"/>
    <cellStyle name="Normal 9 3 6 9" xfId="39410" xr:uid="{00000000-0005-0000-0000-0000009A0000}"/>
    <cellStyle name="Normal 9 3 7" xfId="39411" xr:uid="{00000000-0005-0000-0000-0000019A0000}"/>
    <cellStyle name="Normal 9 3 7 2" xfId="39412" xr:uid="{00000000-0005-0000-0000-0000029A0000}"/>
    <cellStyle name="Normal 9 3 7 2 2" xfId="39413" xr:uid="{00000000-0005-0000-0000-0000039A0000}"/>
    <cellStyle name="Normal 9 3 7 2 3" xfId="39414" xr:uid="{00000000-0005-0000-0000-0000049A0000}"/>
    <cellStyle name="Normal 9 3 7 3" xfId="39415" xr:uid="{00000000-0005-0000-0000-0000059A0000}"/>
    <cellStyle name="Normal 9 3 7 4" xfId="39416" xr:uid="{00000000-0005-0000-0000-0000069A0000}"/>
    <cellStyle name="Normal 9 3 8" xfId="39417" xr:uid="{00000000-0005-0000-0000-0000079A0000}"/>
    <cellStyle name="Normal 9 3 8 2" xfId="39418" xr:uid="{00000000-0005-0000-0000-0000089A0000}"/>
    <cellStyle name="Normal 9 3 8 2 2" xfId="39419" xr:uid="{00000000-0005-0000-0000-0000099A0000}"/>
    <cellStyle name="Normal 9 3 8 2 3" xfId="39420" xr:uid="{00000000-0005-0000-0000-00000A9A0000}"/>
    <cellStyle name="Normal 9 3 8 3" xfId="39421" xr:uid="{00000000-0005-0000-0000-00000B9A0000}"/>
    <cellStyle name="Normal 9 3 8 4" xfId="39422" xr:uid="{00000000-0005-0000-0000-00000C9A0000}"/>
    <cellStyle name="Normal 9 3 9" xfId="39423" xr:uid="{00000000-0005-0000-0000-00000D9A0000}"/>
    <cellStyle name="Normal 9 3 9 2" xfId="39424" xr:uid="{00000000-0005-0000-0000-00000E9A0000}"/>
    <cellStyle name="Normal 9 3 9 2 2" xfId="39425" xr:uid="{00000000-0005-0000-0000-00000F9A0000}"/>
    <cellStyle name="Normal 9 3 9 2 3" xfId="39426" xr:uid="{00000000-0005-0000-0000-0000109A0000}"/>
    <cellStyle name="Normal 9 3 9 3" xfId="39427" xr:uid="{00000000-0005-0000-0000-0000119A0000}"/>
    <cellStyle name="Normal 9 3 9 4" xfId="39428" xr:uid="{00000000-0005-0000-0000-0000129A0000}"/>
    <cellStyle name="Normal 9 4" xfId="39429" xr:uid="{00000000-0005-0000-0000-0000139A0000}"/>
    <cellStyle name="Normal 9 4 10" xfId="39430" xr:uid="{00000000-0005-0000-0000-0000149A0000}"/>
    <cellStyle name="Normal 9 4 10 2" xfId="39431" xr:uid="{00000000-0005-0000-0000-0000159A0000}"/>
    <cellStyle name="Normal 9 4 10 3" xfId="39432" xr:uid="{00000000-0005-0000-0000-0000169A0000}"/>
    <cellStyle name="Normal 9 4 10 4" xfId="39433" xr:uid="{00000000-0005-0000-0000-0000179A0000}"/>
    <cellStyle name="Normal 9 4 11" xfId="39434" xr:uid="{00000000-0005-0000-0000-0000189A0000}"/>
    <cellStyle name="Normal 9 4 11 2" xfId="39435" xr:uid="{00000000-0005-0000-0000-0000199A0000}"/>
    <cellStyle name="Normal 9 4 12" xfId="39436" xr:uid="{00000000-0005-0000-0000-00001A9A0000}"/>
    <cellStyle name="Normal 9 4 13" xfId="39437" xr:uid="{00000000-0005-0000-0000-00001B9A0000}"/>
    <cellStyle name="Normal 9 4 14" xfId="39438" xr:uid="{00000000-0005-0000-0000-00001C9A0000}"/>
    <cellStyle name="Normal 9 4 2" xfId="39439" xr:uid="{00000000-0005-0000-0000-00001D9A0000}"/>
    <cellStyle name="Normal 9 4 2 10" xfId="39440" xr:uid="{00000000-0005-0000-0000-00001E9A0000}"/>
    <cellStyle name="Normal 9 4 2 11" xfId="39441" xr:uid="{00000000-0005-0000-0000-00001F9A0000}"/>
    <cellStyle name="Normal 9 4 2 12" xfId="39442" xr:uid="{00000000-0005-0000-0000-0000209A0000}"/>
    <cellStyle name="Normal 9 4 2 2" xfId="39443" xr:uid="{00000000-0005-0000-0000-0000219A0000}"/>
    <cellStyle name="Normal 9 4 2 2 10" xfId="39444" xr:uid="{00000000-0005-0000-0000-0000229A0000}"/>
    <cellStyle name="Normal 9 4 2 2 11" xfId="39445" xr:uid="{00000000-0005-0000-0000-0000239A0000}"/>
    <cellStyle name="Normal 9 4 2 2 2" xfId="39446" xr:uid="{00000000-0005-0000-0000-0000249A0000}"/>
    <cellStyle name="Normal 9 4 2 2 2 2" xfId="39447" xr:uid="{00000000-0005-0000-0000-0000259A0000}"/>
    <cellStyle name="Normal 9 4 2 2 2 2 2" xfId="39448" xr:uid="{00000000-0005-0000-0000-0000269A0000}"/>
    <cellStyle name="Normal 9 4 2 2 2 2 3" xfId="39449" xr:uid="{00000000-0005-0000-0000-0000279A0000}"/>
    <cellStyle name="Normal 9 4 2 2 2 3" xfId="39450" xr:uid="{00000000-0005-0000-0000-0000289A0000}"/>
    <cellStyle name="Normal 9 4 2 2 2 4" xfId="39451" xr:uid="{00000000-0005-0000-0000-0000299A0000}"/>
    <cellStyle name="Normal 9 4 2 2 3" xfId="39452" xr:uid="{00000000-0005-0000-0000-00002A9A0000}"/>
    <cellStyle name="Normal 9 4 2 2 3 2" xfId="39453" xr:uid="{00000000-0005-0000-0000-00002B9A0000}"/>
    <cellStyle name="Normal 9 4 2 2 3 2 2" xfId="39454" xr:uid="{00000000-0005-0000-0000-00002C9A0000}"/>
    <cellStyle name="Normal 9 4 2 2 3 2 3" xfId="39455" xr:uid="{00000000-0005-0000-0000-00002D9A0000}"/>
    <cellStyle name="Normal 9 4 2 2 3 3" xfId="39456" xr:uid="{00000000-0005-0000-0000-00002E9A0000}"/>
    <cellStyle name="Normal 9 4 2 2 3 4" xfId="39457" xr:uid="{00000000-0005-0000-0000-00002F9A0000}"/>
    <cellStyle name="Normal 9 4 2 2 4" xfId="39458" xr:uid="{00000000-0005-0000-0000-0000309A0000}"/>
    <cellStyle name="Normal 9 4 2 2 4 2" xfId="39459" xr:uid="{00000000-0005-0000-0000-0000319A0000}"/>
    <cellStyle name="Normal 9 4 2 2 4 2 2" xfId="39460" xr:uid="{00000000-0005-0000-0000-0000329A0000}"/>
    <cellStyle name="Normal 9 4 2 2 4 2 3" xfId="39461" xr:uid="{00000000-0005-0000-0000-0000339A0000}"/>
    <cellStyle name="Normal 9 4 2 2 4 3" xfId="39462" xr:uid="{00000000-0005-0000-0000-0000349A0000}"/>
    <cellStyle name="Normal 9 4 2 2 4 4" xfId="39463" xr:uid="{00000000-0005-0000-0000-0000359A0000}"/>
    <cellStyle name="Normal 9 4 2 2 5" xfId="39464" xr:uid="{00000000-0005-0000-0000-0000369A0000}"/>
    <cellStyle name="Normal 9 4 2 2 5 2" xfId="39465" xr:uid="{00000000-0005-0000-0000-0000379A0000}"/>
    <cellStyle name="Normal 9 4 2 2 5 2 2" xfId="39466" xr:uid="{00000000-0005-0000-0000-0000389A0000}"/>
    <cellStyle name="Normal 9 4 2 2 5 2 3" xfId="39467" xr:uid="{00000000-0005-0000-0000-0000399A0000}"/>
    <cellStyle name="Normal 9 4 2 2 5 3" xfId="39468" xr:uid="{00000000-0005-0000-0000-00003A9A0000}"/>
    <cellStyle name="Normal 9 4 2 2 5 4" xfId="39469" xr:uid="{00000000-0005-0000-0000-00003B9A0000}"/>
    <cellStyle name="Normal 9 4 2 2 6" xfId="39470" xr:uid="{00000000-0005-0000-0000-00003C9A0000}"/>
    <cellStyle name="Normal 9 4 2 2 6 2" xfId="39471" xr:uid="{00000000-0005-0000-0000-00003D9A0000}"/>
    <cellStyle name="Normal 9 4 2 2 6 3" xfId="39472" xr:uid="{00000000-0005-0000-0000-00003E9A0000}"/>
    <cellStyle name="Normal 9 4 2 2 7" xfId="39473" xr:uid="{00000000-0005-0000-0000-00003F9A0000}"/>
    <cellStyle name="Normal 9 4 2 2 7 2" xfId="39474" xr:uid="{00000000-0005-0000-0000-0000409A0000}"/>
    <cellStyle name="Normal 9 4 2 2 7 3" xfId="39475" xr:uid="{00000000-0005-0000-0000-0000419A0000}"/>
    <cellStyle name="Normal 9 4 2 2 8" xfId="39476" xr:uid="{00000000-0005-0000-0000-0000429A0000}"/>
    <cellStyle name="Normal 9 4 2 2 9" xfId="39477" xr:uid="{00000000-0005-0000-0000-0000439A0000}"/>
    <cellStyle name="Normal 9 4 2 3" xfId="39478" xr:uid="{00000000-0005-0000-0000-0000449A0000}"/>
    <cellStyle name="Normal 9 4 2 3 2" xfId="39479" xr:uid="{00000000-0005-0000-0000-0000459A0000}"/>
    <cellStyle name="Normal 9 4 2 3 2 2" xfId="39480" xr:uid="{00000000-0005-0000-0000-0000469A0000}"/>
    <cellStyle name="Normal 9 4 2 3 2 2 2" xfId="39481" xr:uid="{00000000-0005-0000-0000-0000479A0000}"/>
    <cellStyle name="Normal 9 4 2 3 2 2 3" xfId="39482" xr:uid="{00000000-0005-0000-0000-0000489A0000}"/>
    <cellStyle name="Normal 9 4 2 3 2 3" xfId="39483" xr:uid="{00000000-0005-0000-0000-0000499A0000}"/>
    <cellStyle name="Normal 9 4 2 3 2 4" xfId="39484" xr:uid="{00000000-0005-0000-0000-00004A9A0000}"/>
    <cellStyle name="Normal 9 4 2 3 3" xfId="39485" xr:uid="{00000000-0005-0000-0000-00004B9A0000}"/>
    <cellStyle name="Normal 9 4 2 3 3 2" xfId="39486" xr:uid="{00000000-0005-0000-0000-00004C9A0000}"/>
    <cellStyle name="Normal 9 4 2 3 3 2 2" xfId="39487" xr:uid="{00000000-0005-0000-0000-00004D9A0000}"/>
    <cellStyle name="Normal 9 4 2 3 3 2 3" xfId="39488" xr:uid="{00000000-0005-0000-0000-00004E9A0000}"/>
    <cellStyle name="Normal 9 4 2 3 3 3" xfId="39489" xr:uid="{00000000-0005-0000-0000-00004F9A0000}"/>
    <cellStyle name="Normal 9 4 2 3 3 4" xfId="39490" xr:uid="{00000000-0005-0000-0000-0000509A0000}"/>
    <cellStyle name="Normal 9 4 2 3 4" xfId="39491" xr:uid="{00000000-0005-0000-0000-0000519A0000}"/>
    <cellStyle name="Normal 9 4 2 3 4 2" xfId="39492" xr:uid="{00000000-0005-0000-0000-0000529A0000}"/>
    <cellStyle name="Normal 9 4 2 3 4 2 2" xfId="39493" xr:uid="{00000000-0005-0000-0000-0000539A0000}"/>
    <cellStyle name="Normal 9 4 2 3 4 2 3" xfId="39494" xr:uid="{00000000-0005-0000-0000-0000549A0000}"/>
    <cellStyle name="Normal 9 4 2 3 4 3" xfId="39495" xr:uid="{00000000-0005-0000-0000-0000559A0000}"/>
    <cellStyle name="Normal 9 4 2 3 4 4" xfId="39496" xr:uid="{00000000-0005-0000-0000-0000569A0000}"/>
    <cellStyle name="Normal 9 4 2 3 5" xfId="39497" xr:uid="{00000000-0005-0000-0000-0000579A0000}"/>
    <cellStyle name="Normal 9 4 2 3 5 2" xfId="39498" xr:uid="{00000000-0005-0000-0000-0000589A0000}"/>
    <cellStyle name="Normal 9 4 2 3 5 3" xfId="39499" xr:uid="{00000000-0005-0000-0000-0000599A0000}"/>
    <cellStyle name="Normal 9 4 2 3 6" xfId="39500" xr:uid="{00000000-0005-0000-0000-00005A9A0000}"/>
    <cellStyle name="Normal 9 4 2 3 6 2" xfId="39501" xr:uid="{00000000-0005-0000-0000-00005B9A0000}"/>
    <cellStyle name="Normal 9 4 2 3 6 3" xfId="39502" xr:uid="{00000000-0005-0000-0000-00005C9A0000}"/>
    <cellStyle name="Normal 9 4 2 3 7" xfId="39503" xr:uid="{00000000-0005-0000-0000-00005D9A0000}"/>
    <cellStyle name="Normal 9 4 2 3 8" xfId="39504" xr:uid="{00000000-0005-0000-0000-00005E9A0000}"/>
    <cellStyle name="Normal 9 4 2 3 9" xfId="39505" xr:uid="{00000000-0005-0000-0000-00005F9A0000}"/>
    <cellStyle name="Normal 9 4 2 4" xfId="39506" xr:uid="{00000000-0005-0000-0000-0000609A0000}"/>
    <cellStyle name="Normal 9 4 2 4 2" xfId="39507" xr:uid="{00000000-0005-0000-0000-0000619A0000}"/>
    <cellStyle name="Normal 9 4 2 4 2 2" xfId="39508" xr:uid="{00000000-0005-0000-0000-0000629A0000}"/>
    <cellStyle name="Normal 9 4 2 4 2 3" xfId="39509" xr:uid="{00000000-0005-0000-0000-0000639A0000}"/>
    <cellStyle name="Normal 9 4 2 4 3" xfId="39510" xr:uid="{00000000-0005-0000-0000-0000649A0000}"/>
    <cellStyle name="Normal 9 4 2 4 4" xfId="39511" xr:uid="{00000000-0005-0000-0000-0000659A0000}"/>
    <cellStyle name="Normal 9 4 2 5" xfId="39512" xr:uid="{00000000-0005-0000-0000-0000669A0000}"/>
    <cellStyle name="Normal 9 4 2 5 2" xfId="39513" xr:uid="{00000000-0005-0000-0000-0000679A0000}"/>
    <cellStyle name="Normal 9 4 2 5 2 2" xfId="39514" xr:uid="{00000000-0005-0000-0000-0000689A0000}"/>
    <cellStyle name="Normal 9 4 2 5 2 3" xfId="39515" xr:uid="{00000000-0005-0000-0000-0000699A0000}"/>
    <cellStyle name="Normal 9 4 2 5 3" xfId="39516" xr:uid="{00000000-0005-0000-0000-00006A9A0000}"/>
    <cellStyle name="Normal 9 4 2 5 4" xfId="39517" xr:uid="{00000000-0005-0000-0000-00006B9A0000}"/>
    <cellStyle name="Normal 9 4 2 6" xfId="39518" xr:uid="{00000000-0005-0000-0000-00006C9A0000}"/>
    <cellStyle name="Normal 9 4 2 6 2" xfId="39519" xr:uid="{00000000-0005-0000-0000-00006D9A0000}"/>
    <cellStyle name="Normal 9 4 2 6 2 2" xfId="39520" xr:uid="{00000000-0005-0000-0000-00006E9A0000}"/>
    <cellStyle name="Normal 9 4 2 6 2 3" xfId="39521" xr:uid="{00000000-0005-0000-0000-00006F9A0000}"/>
    <cellStyle name="Normal 9 4 2 6 3" xfId="39522" xr:uid="{00000000-0005-0000-0000-0000709A0000}"/>
    <cellStyle name="Normal 9 4 2 6 4" xfId="39523" xr:uid="{00000000-0005-0000-0000-0000719A0000}"/>
    <cellStyle name="Normal 9 4 2 7" xfId="39524" xr:uid="{00000000-0005-0000-0000-0000729A0000}"/>
    <cellStyle name="Normal 9 4 2 7 2" xfId="39525" xr:uid="{00000000-0005-0000-0000-0000739A0000}"/>
    <cellStyle name="Normal 9 4 2 7 3" xfId="39526" xr:uid="{00000000-0005-0000-0000-0000749A0000}"/>
    <cellStyle name="Normal 9 4 2 8" xfId="39527" xr:uid="{00000000-0005-0000-0000-0000759A0000}"/>
    <cellStyle name="Normal 9 4 2 8 2" xfId="39528" xr:uid="{00000000-0005-0000-0000-0000769A0000}"/>
    <cellStyle name="Normal 9 4 2 8 3" xfId="39529" xr:uid="{00000000-0005-0000-0000-0000779A0000}"/>
    <cellStyle name="Normal 9 4 2 9" xfId="39530" xr:uid="{00000000-0005-0000-0000-0000789A0000}"/>
    <cellStyle name="Normal 9 4 3" xfId="39531" xr:uid="{00000000-0005-0000-0000-0000799A0000}"/>
    <cellStyle name="Normal 9 4 3 10" xfId="39532" xr:uid="{00000000-0005-0000-0000-00007A9A0000}"/>
    <cellStyle name="Normal 9 4 3 11" xfId="39533" xr:uid="{00000000-0005-0000-0000-00007B9A0000}"/>
    <cellStyle name="Normal 9 4 3 12" xfId="39534" xr:uid="{00000000-0005-0000-0000-00007C9A0000}"/>
    <cellStyle name="Normal 9 4 3 2" xfId="39535" xr:uid="{00000000-0005-0000-0000-00007D9A0000}"/>
    <cellStyle name="Normal 9 4 3 2 10" xfId="39536" xr:uid="{00000000-0005-0000-0000-00007E9A0000}"/>
    <cellStyle name="Normal 9 4 3 2 2" xfId="39537" xr:uid="{00000000-0005-0000-0000-00007F9A0000}"/>
    <cellStyle name="Normal 9 4 3 2 2 2" xfId="39538" xr:uid="{00000000-0005-0000-0000-0000809A0000}"/>
    <cellStyle name="Normal 9 4 3 2 2 2 2" xfId="39539" xr:uid="{00000000-0005-0000-0000-0000819A0000}"/>
    <cellStyle name="Normal 9 4 3 2 2 2 3" xfId="39540" xr:uid="{00000000-0005-0000-0000-0000829A0000}"/>
    <cellStyle name="Normal 9 4 3 2 2 3" xfId="39541" xr:uid="{00000000-0005-0000-0000-0000839A0000}"/>
    <cellStyle name="Normal 9 4 3 2 2 4" xfId="39542" xr:uid="{00000000-0005-0000-0000-0000849A0000}"/>
    <cellStyle name="Normal 9 4 3 2 3" xfId="39543" xr:uid="{00000000-0005-0000-0000-0000859A0000}"/>
    <cellStyle name="Normal 9 4 3 2 3 2" xfId="39544" xr:uid="{00000000-0005-0000-0000-0000869A0000}"/>
    <cellStyle name="Normal 9 4 3 2 3 2 2" xfId="39545" xr:uid="{00000000-0005-0000-0000-0000879A0000}"/>
    <cellStyle name="Normal 9 4 3 2 3 2 3" xfId="39546" xr:uid="{00000000-0005-0000-0000-0000889A0000}"/>
    <cellStyle name="Normal 9 4 3 2 3 3" xfId="39547" xr:uid="{00000000-0005-0000-0000-0000899A0000}"/>
    <cellStyle name="Normal 9 4 3 2 3 4" xfId="39548" xr:uid="{00000000-0005-0000-0000-00008A9A0000}"/>
    <cellStyle name="Normal 9 4 3 2 4" xfId="39549" xr:uid="{00000000-0005-0000-0000-00008B9A0000}"/>
    <cellStyle name="Normal 9 4 3 2 4 2" xfId="39550" xr:uid="{00000000-0005-0000-0000-00008C9A0000}"/>
    <cellStyle name="Normal 9 4 3 2 4 2 2" xfId="39551" xr:uid="{00000000-0005-0000-0000-00008D9A0000}"/>
    <cellStyle name="Normal 9 4 3 2 4 2 3" xfId="39552" xr:uid="{00000000-0005-0000-0000-00008E9A0000}"/>
    <cellStyle name="Normal 9 4 3 2 4 3" xfId="39553" xr:uid="{00000000-0005-0000-0000-00008F9A0000}"/>
    <cellStyle name="Normal 9 4 3 2 4 4" xfId="39554" xr:uid="{00000000-0005-0000-0000-0000909A0000}"/>
    <cellStyle name="Normal 9 4 3 2 5" xfId="39555" xr:uid="{00000000-0005-0000-0000-0000919A0000}"/>
    <cellStyle name="Normal 9 4 3 2 5 2" xfId="39556" xr:uid="{00000000-0005-0000-0000-0000929A0000}"/>
    <cellStyle name="Normal 9 4 3 2 5 2 2" xfId="39557" xr:uid="{00000000-0005-0000-0000-0000939A0000}"/>
    <cellStyle name="Normal 9 4 3 2 5 2 3" xfId="39558" xr:uid="{00000000-0005-0000-0000-0000949A0000}"/>
    <cellStyle name="Normal 9 4 3 2 5 3" xfId="39559" xr:uid="{00000000-0005-0000-0000-0000959A0000}"/>
    <cellStyle name="Normal 9 4 3 2 5 4" xfId="39560" xr:uid="{00000000-0005-0000-0000-0000969A0000}"/>
    <cellStyle name="Normal 9 4 3 2 6" xfId="39561" xr:uid="{00000000-0005-0000-0000-0000979A0000}"/>
    <cellStyle name="Normal 9 4 3 2 6 2" xfId="39562" xr:uid="{00000000-0005-0000-0000-0000989A0000}"/>
    <cellStyle name="Normal 9 4 3 2 6 3" xfId="39563" xr:uid="{00000000-0005-0000-0000-0000999A0000}"/>
    <cellStyle name="Normal 9 4 3 2 7" xfId="39564" xr:uid="{00000000-0005-0000-0000-00009A9A0000}"/>
    <cellStyle name="Normal 9 4 3 2 7 2" xfId="39565" xr:uid="{00000000-0005-0000-0000-00009B9A0000}"/>
    <cellStyle name="Normal 9 4 3 2 7 3" xfId="39566" xr:uid="{00000000-0005-0000-0000-00009C9A0000}"/>
    <cellStyle name="Normal 9 4 3 2 8" xfId="39567" xr:uid="{00000000-0005-0000-0000-00009D9A0000}"/>
    <cellStyle name="Normal 9 4 3 2 9" xfId="39568" xr:uid="{00000000-0005-0000-0000-00009E9A0000}"/>
    <cellStyle name="Normal 9 4 3 3" xfId="39569" xr:uid="{00000000-0005-0000-0000-00009F9A0000}"/>
    <cellStyle name="Normal 9 4 3 3 2" xfId="39570" xr:uid="{00000000-0005-0000-0000-0000A09A0000}"/>
    <cellStyle name="Normal 9 4 3 3 2 2" xfId="39571" xr:uid="{00000000-0005-0000-0000-0000A19A0000}"/>
    <cellStyle name="Normal 9 4 3 3 2 2 2" xfId="39572" xr:uid="{00000000-0005-0000-0000-0000A29A0000}"/>
    <cellStyle name="Normal 9 4 3 3 2 2 3" xfId="39573" xr:uid="{00000000-0005-0000-0000-0000A39A0000}"/>
    <cellStyle name="Normal 9 4 3 3 2 3" xfId="39574" xr:uid="{00000000-0005-0000-0000-0000A49A0000}"/>
    <cellStyle name="Normal 9 4 3 3 2 4" xfId="39575" xr:uid="{00000000-0005-0000-0000-0000A59A0000}"/>
    <cellStyle name="Normal 9 4 3 3 3" xfId="39576" xr:uid="{00000000-0005-0000-0000-0000A69A0000}"/>
    <cellStyle name="Normal 9 4 3 3 3 2" xfId="39577" xr:uid="{00000000-0005-0000-0000-0000A79A0000}"/>
    <cellStyle name="Normal 9 4 3 3 3 2 2" xfId="39578" xr:uid="{00000000-0005-0000-0000-0000A89A0000}"/>
    <cellStyle name="Normal 9 4 3 3 3 2 3" xfId="39579" xr:uid="{00000000-0005-0000-0000-0000A99A0000}"/>
    <cellStyle name="Normal 9 4 3 3 3 3" xfId="39580" xr:uid="{00000000-0005-0000-0000-0000AA9A0000}"/>
    <cellStyle name="Normal 9 4 3 3 3 4" xfId="39581" xr:uid="{00000000-0005-0000-0000-0000AB9A0000}"/>
    <cellStyle name="Normal 9 4 3 3 4" xfId="39582" xr:uid="{00000000-0005-0000-0000-0000AC9A0000}"/>
    <cellStyle name="Normal 9 4 3 3 4 2" xfId="39583" xr:uid="{00000000-0005-0000-0000-0000AD9A0000}"/>
    <cellStyle name="Normal 9 4 3 3 4 2 2" xfId="39584" xr:uid="{00000000-0005-0000-0000-0000AE9A0000}"/>
    <cellStyle name="Normal 9 4 3 3 4 2 3" xfId="39585" xr:uid="{00000000-0005-0000-0000-0000AF9A0000}"/>
    <cellStyle name="Normal 9 4 3 3 4 3" xfId="39586" xr:uid="{00000000-0005-0000-0000-0000B09A0000}"/>
    <cellStyle name="Normal 9 4 3 3 4 4" xfId="39587" xr:uid="{00000000-0005-0000-0000-0000B19A0000}"/>
    <cellStyle name="Normal 9 4 3 3 5" xfId="39588" xr:uid="{00000000-0005-0000-0000-0000B29A0000}"/>
    <cellStyle name="Normal 9 4 3 3 5 2" xfId="39589" xr:uid="{00000000-0005-0000-0000-0000B39A0000}"/>
    <cellStyle name="Normal 9 4 3 3 5 3" xfId="39590" xr:uid="{00000000-0005-0000-0000-0000B49A0000}"/>
    <cellStyle name="Normal 9 4 3 3 6" xfId="39591" xr:uid="{00000000-0005-0000-0000-0000B59A0000}"/>
    <cellStyle name="Normal 9 4 3 3 6 2" xfId="39592" xr:uid="{00000000-0005-0000-0000-0000B69A0000}"/>
    <cellStyle name="Normal 9 4 3 3 6 3" xfId="39593" xr:uid="{00000000-0005-0000-0000-0000B79A0000}"/>
    <cellStyle name="Normal 9 4 3 3 7" xfId="39594" xr:uid="{00000000-0005-0000-0000-0000B89A0000}"/>
    <cellStyle name="Normal 9 4 3 3 8" xfId="39595" xr:uid="{00000000-0005-0000-0000-0000B99A0000}"/>
    <cellStyle name="Normal 9 4 3 3 9" xfId="39596" xr:uid="{00000000-0005-0000-0000-0000BA9A0000}"/>
    <cellStyle name="Normal 9 4 3 4" xfId="39597" xr:uid="{00000000-0005-0000-0000-0000BB9A0000}"/>
    <cellStyle name="Normal 9 4 3 4 2" xfId="39598" xr:uid="{00000000-0005-0000-0000-0000BC9A0000}"/>
    <cellStyle name="Normal 9 4 3 4 2 2" xfId="39599" xr:uid="{00000000-0005-0000-0000-0000BD9A0000}"/>
    <cellStyle name="Normal 9 4 3 4 2 3" xfId="39600" xr:uid="{00000000-0005-0000-0000-0000BE9A0000}"/>
    <cellStyle name="Normal 9 4 3 4 3" xfId="39601" xr:uid="{00000000-0005-0000-0000-0000BF9A0000}"/>
    <cellStyle name="Normal 9 4 3 4 4" xfId="39602" xr:uid="{00000000-0005-0000-0000-0000C09A0000}"/>
    <cellStyle name="Normal 9 4 3 5" xfId="39603" xr:uid="{00000000-0005-0000-0000-0000C19A0000}"/>
    <cellStyle name="Normal 9 4 3 5 2" xfId="39604" xr:uid="{00000000-0005-0000-0000-0000C29A0000}"/>
    <cellStyle name="Normal 9 4 3 5 2 2" xfId="39605" xr:uid="{00000000-0005-0000-0000-0000C39A0000}"/>
    <cellStyle name="Normal 9 4 3 5 2 3" xfId="39606" xr:uid="{00000000-0005-0000-0000-0000C49A0000}"/>
    <cellStyle name="Normal 9 4 3 5 3" xfId="39607" xr:uid="{00000000-0005-0000-0000-0000C59A0000}"/>
    <cellStyle name="Normal 9 4 3 5 4" xfId="39608" xr:uid="{00000000-0005-0000-0000-0000C69A0000}"/>
    <cellStyle name="Normal 9 4 3 6" xfId="39609" xr:uid="{00000000-0005-0000-0000-0000C79A0000}"/>
    <cellStyle name="Normal 9 4 3 6 2" xfId="39610" xr:uid="{00000000-0005-0000-0000-0000C89A0000}"/>
    <cellStyle name="Normal 9 4 3 6 2 2" xfId="39611" xr:uid="{00000000-0005-0000-0000-0000C99A0000}"/>
    <cellStyle name="Normal 9 4 3 6 2 3" xfId="39612" xr:uid="{00000000-0005-0000-0000-0000CA9A0000}"/>
    <cellStyle name="Normal 9 4 3 6 3" xfId="39613" xr:uid="{00000000-0005-0000-0000-0000CB9A0000}"/>
    <cellStyle name="Normal 9 4 3 6 4" xfId="39614" xr:uid="{00000000-0005-0000-0000-0000CC9A0000}"/>
    <cellStyle name="Normal 9 4 3 7" xfId="39615" xr:uid="{00000000-0005-0000-0000-0000CD9A0000}"/>
    <cellStyle name="Normal 9 4 3 7 2" xfId="39616" xr:uid="{00000000-0005-0000-0000-0000CE9A0000}"/>
    <cellStyle name="Normal 9 4 3 7 3" xfId="39617" xr:uid="{00000000-0005-0000-0000-0000CF9A0000}"/>
    <cellStyle name="Normal 9 4 3 8" xfId="39618" xr:uid="{00000000-0005-0000-0000-0000D09A0000}"/>
    <cellStyle name="Normal 9 4 3 8 2" xfId="39619" xr:uid="{00000000-0005-0000-0000-0000D19A0000}"/>
    <cellStyle name="Normal 9 4 3 8 3" xfId="39620" xr:uid="{00000000-0005-0000-0000-0000D29A0000}"/>
    <cellStyle name="Normal 9 4 3 9" xfId="39621" xr:uid="{00000000-0005-0000-0000-0000D39A0000}"/>
    <cellStyle name="Normal 9 4 4" xfId="39622" xr:uid="{00000000-0005-0000-0000-0000D49A0000}"/>
    <cellStyle name="Normal 9 4 4 10" xfId="39623" xr:uid="{00000000-0005-0000-0000-0000D59A0000}"/>
    <cellStyle name="Normal 9 4 4 11" xfId="39624" xr:uid="{00000000-0005-0000-0000-0000D69A0000}"/>
    <cellStyle name="Normal 9 4 4 2" xfId="39625" xr:uid="{00000000-0005-0000-0000-0000D79A0000}"/>
    <cellStyle name="Normal 9 4 4 2 2" xfId="39626" xr:uid="{00000000-0005-0000-0000-0000D89A0000}"/>
    <cellStyle name="Normal 9 4 4 2 2 2" xfId="39627" xr:uid="{00000000-0005-0000-0000-0000D99A0000}"/>
    <cellStyle name="Normal 9 4 4 2 2 3" xfId="39628" xr:uid="{00000000-0005-0000-0000-0000DA9A0000}"/>
    <cellStyle name="Normal 9 4 4 2 3" xfId="39629" xr:uid="{00000000-0005-0000-0000-0000DB9A0000}"/>
    <cellStyle name="Normal 9 4 4 2 4" xfId="39630" xr:uid="{00000000-0005-0000-0000-0000DC9A0000}"/>
    <cellStyle name="Normal 9 4 4 3" xfId="39631" xr:uid="{00000000-0005-0000-0000-0000DD9A0000}"/>
    <cellStyle name="Normal 9 4 4 3 2" xfId="39632" xr:uid="{00000000-0005-0000-0000-0000DE9A0000}"/>
    <cellStyle name="Normal 9 4 4 3 2 2" xfId="39633" xr:uid="{00000000-0005-0000-0000-0000DF9A0000}"/>
    <cellStyle name="Normal 9 4 4 3 2 3" xfId="39634" xr:uid="{00000000-0005-0000-0000-0000E09A0000}"/>
    <cellStyle name="Normal 9 4 4 3 3" xfId="39635" xr:uid="{00000000-0005-0000-0000-0000E19A0000}"/>
    <cellStyle name="Normal 9 4 4 3 4" xfId="39636" xr:uid="{00000000-0005-0000-0000-0000E29A0000}"/>
    <cellStyle name="Normal 9 4 4 4" xfId="39637" xr:uid="{00000000-0005-0000-0000-0000E39A0000}"/>
    <cellStyle name="Normal 9 4 4 4 2" xfId="39638" xr:uid="{00000000-0005-0000-0000-0000E49A0000}"/>
    <cellStyle name="Normal 9 4 4 4 2 2" xfId="39639" xr:uid="{00000000-0005-0000-0000-0000E59A0000}"/>
    <cellStyle name="Normal 9 4 4 4 2 3" xfId="39640" xr:uid="{00000000-0005-0000-0000-0000E69A0000}"/>
    <cellStyle name="Normal 9 4 4 4 3" xfId="39641" xr:uid="{00000000-0005-0000-0000-0000E79A0000}"/>
    <cellStyle name="Normal 9 4 4 4 4" xfId="39642" xr:uid="{00000000-0005-0000-0000-0000E89A0000}"/>
    <cellStyle name="Normal 9 4 4 5" xfId="39643" xr:uid="{00000000-0005-0000-0000-0000E99A0000}"/>
    <cellStyle name="Normal 9 4 4 5 2" xfId="39644" xr:uid="{00000000-0005-0000-0000-0000EA9A0000}"/>
    <cellStyle name="Normal 9 4 4 5 2 2" xfId="39645" xr:uid="{00000000-0005-0000-0000-0000EB9A0000}"/>
    <cellStyle name="Normal 9 4 4 5 2 3" xfId="39646" xr:uid="{00000000-0005-0000-0000-0000EC9A0000}"/>
    <cellStyle name="Normal 9 4 4 5 3" xfId="39647" xr:uid="{00000000-0005-0000-0000-0000ED9A0000}"/>
    <cellStyle name="Normal 9 4 4 5 4" xfId="39648" xr:uid="{00000000-0005-0000-0000-0000EE9A0000}"/>
    <cellStyle name="Normal 9 4 4 6" xfId="39649" xr:uid="{00000000-0005-0000-0000-0000EF9A0000}"/>
    <cellStyle name="Normal 9 4 4 6 2" xfId="39650" xr:uid="{00000000-0005-0000-0000-0000F09A0000}"/>
    <cellStyle name="Normal 9 4 4 6 3" xfId="39651" xr:uid="{00000000-0005-0000-0000-0000F19A0000}"/>
    <cellStyle name="Normal 9 4 4 7" xfId="39652" xr:uid="{00000000-0005-0000-0000-0000F29A0000}"/>
    <cellStyle name="Normal 9 4 4 7 2" xfId="39653" xr:uid="{00000000-0005-0000-0000-0000F39A0000}"/>
    <cellStyle name="Normal 9 4 4 7 3" xfId="39654" xr:uid="{00000000-0005-0000-0000-0000F49A0000}"/>
    <cellStyle name="Normal 9 4 4 8" xfId="39655" xr:uid="{00000000-0005-0000-0000-0000F59A0000}"/>
    <cellStyle name="Normal 9 4 4 9" xfId="39656" xr:uid="{00000000-0005-0000-0000-0000F69A0000}"/>
    <cellStyle name="Normal 9 4 5" xfId="39657" xr:uid="{00000000-0005-0000-0000-0000F79A0000}"/>
    <cellStyle name="Normal 9 4 5 10" xfId="39658" xr:uid="{00000000-0005-0000-0000-0000F89A0000}"/>
    <cellStyle name="Normal 9 4 5 2" xfId="39659" xr:uid="{00000000-0005-0000-0000-0000F99A0000}"/>
    <cellStyle name="Normal 9 4 5 2 2" xfId="39660" xr:uid="{00000000-0005-0000-0000-0000FA9A0000}"/>
    <cellStyle name="Normal 9 4 5 2 2 2" xfId="39661" xr:uid="{00000000-0005-0000-0000-0000FB9A0000}"/>
    <cellStyle name="Normal 9 4 5 2 2 3" xfId="39662" xr:uid="{00000000-0005-0000-0000-0000FC9A0000}"/>
    <cellStyle name="Normal 9 4 5 2 3" xfId="39663" xr:uid="{00000000-0005-0000-0000-0000FD9A0000}"/>
    <cellStyle name="Normal 9 4 5 2 4" xfId="39664" xr:uid="{00000000-0005-0000-0000-0000FE9A0000}"/>
    <cellStyle name="Normal 9 4 5 3" xfId="39665" xr:uid="{00000000-0005-0000-0000-0000FF9A0000}"/>
    <cellStyle name="Normal 9 4 5 3 2" xfId="39666" xr:uid="{00000000-0005-0000-0000-0000009B0000}"/>
    <cellStyle name="Normal 9 4 5 3 2 2" xfId="39667" xr:uid="{00000000-0005-0000-0000-0000019B0000}"/>
    <cellStyle name="Normal 9 4 5 3 2 3" xfId="39668" xr:uid="{00000000-0005-0000-0000-0000029B0000}"/>
    <cellStyle name="Normal 9 4 5 3 3" xfId="39669" xr:uid="{00000000-0005-0000-0000-0000039B0000}"/>
    <cellStyle name="Normal 9 4 5 3 4" xfId="39670" xr:uid="{00000000-0005-0000-0000-0000049B0000}"/>
    <cellStyle name="Normal 9 4 5 4" xfId="39671" xr:uid="{00000000-0005-0000-0000-0000059B0000}"/>
    <cellStyle name="Normal 9 4 5 4 2" xfId="39672" xr:uid="{00000000-0005-0000-0000-0000069B0000}"/>
    <cellStyle name="Normal 9 4 5 4 2 2" xfId="39673" xr:uid="{00000000-0005-0000-0000-0000079B0000}"/>
    <cellStyle name="Normal 9 4 5 4 2 3" xfId="39674" xr:uid="{00000000-0005-0000-0000-0000089B0000}"/>
    <cellStyle name="Normal 9 4 5 4 3" xfId="39675" xr:uid="{00000000-0005-0000-0000-0000099B0000}"/>
    <cellStyle name="Normal 9 4 5 4 4" xfId="39676" xr:uid="{00000000-0005-0000-0000-00000A9B0000}"/>
    <cellStyle name="Normal 9 4 5 5" xfId="39677" xr:uid="{00000000-0005-0000-0000-00000B9B0000}"/>
    <cellStyle name="Normal 9 4 5 5 2" xfId="39678" xr:uid="{00000000-0005-0000-0000-00000C9B0000}"/>
    <cellStyle name="Normal 9 4 5 5 3" xfId="39679" xr:uid="{00000000-0005-0000-0000-00000D9B0000}"/>
    <cellStyle name="Normal 9 4 5 6" xfId="39680" xr:uid="{00000000-0005-0000-0000-00000E9B0000}"/>
    <cellStyle name="Normal 9 4 5 6 2" xfId="39681" xr:uid="{00000000-0005-0000-0000-00000F9B0000}"/>
    <cellStyle name="Normal 9 4 5 6 3" xfId="39682" xr:uid="{00000000-0005-0000-0000-0000109B0000}"/>
    <cellStyle name="Normal 9 4 5 7" xfId="39683" xr:uid="{00000000-0005-0000-0000-0000119B0000}"/>
    <cellStyle name="Normal 9 4 5 8" xfId="39684" xr:uid="{00000000-0005-0000-0000-0000129B0000}"/>
    <cellStyle name="Normal 9 4 5 9" xfId="39685" xr:uid="{00000000-0005-0000-0000-0000139B0000}"/>
    <cellStyle name="Normal 9 4 6" xfId="39686" xr:uid="{00000000-0005-0000-0000-0000149B0000}"/>
    <cellStyle name="Normal 9 4 6 2" xfId="39687" xr:uid="{00000000-0005-0000-0000-0000159B0000}"/>
    <cellStyle name="Normal 9 4 6 2 2" xfId="39688" xr:uid="{00000000-0005-0000-0000-0000169B0000}"/>
    <cellStyle name="Normal 9 4 6 2 3" xfId="39689" xr:uid="{00000000-0005-0000-0000-0000179B0000}"/>
    <cellStyle name="Normal 9 4 6 3" xfId="39690" xr:uid="{00000000-0005-0000-0000-0000189B0000}"/>
    <cellStyle name="Normal 9 4 6 4" xfId="39691" xr:uid="{00000000-0005-0000-0000-0000199B0000}"/>
    <cellStyle name="Normal 9 4 6 5" xfId="39692" xr:uid="{00000000-0005-0000-0000-00001A9B0000}"/>
    <cellStyle name="Normal 9 4 7" xfId="39693" xr:uid="{00000000-0005-0000-0000-00001B9B0000}"/>
    <cellStyle name="Normal 9 4 7 2" xfId="39694" xr:uid="{00000000-0005-0000-0000-00001C9B0000}"/>
    <cellStyle name="Normal 9 4 7 2 2" xfId="39695" xr:uid="{00000000-0005-0000-0000-00001D9B0000}"/>
    <cellStyle name="Normal 9 4 7 2 3" xfId="39696" xr:uid="{00000000-0005-0000-0000-00001E9B0000}"/>
    <cellStyle name="Normal 9 4 7 3" xfId="39697" xr:uid="{00000000-0005-0000-0000-00001F9B0000}"/>
    <cellStyle name="Normal 9 4 7 4" xfId="39698" xr:uid="{00000000-0005-0000-0000-0000209B0000}"/>
    <cellStyle name="Normal 9 4 7 5" xfId="39699" xr:uid="{00000000-0005-0000-0000-0000219B0000}"/>
    <cellStyle name="Normal 9 4 8" xfId="39700" xr:uid="{00000000-0005-0000-0000-0000229B0000}"/>
    <cellStyle name="Normal 9 4 8 2" xfId="39701" xr:uid="{00000000-0005-0000-0000-0000239B0000}"/>
    <cellStyle name="Normal 9 4 8 2 2" xfId="39702" xr:uid="{00000000-0005-0000-0000-0000249B0000}"/>
    <cellStyle name="Normal 9 4 8 2 3" xfId="39703" xr:uid="{00000000-0005-0000-0000-0000259B0000}"/>
    <cellStyle name="Normal 9 4 8 3" xfId="39704" xr:uid="{00000000-0005-0000-0000-0000269B0000}"/>
    <cellStyle name="Normal 9 4 8 4" xfId="39705" xr:uid="{00000000-0005-0000-0000-0000279B0000}"/>
    <cellStyle name="Normal 9 4 8 5" xfId="39706" xr:uid="{00000000-0005-0000-0000-0000289B0000}"/>
    <cellStyle name="Normal 9 4 9" xfId="39707" xr:uid="{00000000-0005-0000-0000-0000299B0000}"/>
    <cellStyle name="Normal 9 4 9 2" xfId="39708" xr:uid="{00000000-0005-0000-0000-00002A9B0000}"/>
    <cellStyle name="Normal 9 4 9 3" xfId="39709" xr:uid="{00000000-0005-0000-0000-00002B9B0000}"/>
    <cellStyle name="Normal 9 4 9 4" xfId="39710" xr:uid="{00000000-0005-0000-0000-00002C9B0000}"/>
    <cellStyle name="Normal 9 5" xfId="39711" xr:uid="{00000000-0005-0000-0000-00002D9B0000}"/>
    <cellStyle name="Normal 9 5 10" xfId="39712" xr:uid="{00000000-0005-0000-0000-00002E9B0000}"/>
    <cellStyle name="Normal 9 5 10 2" xfId="39713" xr:uid="{00000000-0005-0000-0000-00002F9B0000}"/>
    <cellStyle name="Normal 9 5 11" xfId="39714" xr:uid="{00000000-0005-0000-0000-0000309B0000}"/>
    <cellStyle name="Normal 9 5 11 2" xfId="39715" xr:uid="{00000000-0005-0000-0000-0000319B0000}"/>
    <cellStyle name="Normal 9 5 12" xfId="39716" xr:uid="{00000000-0005-0000-0000-0000329B0000}"/>
    <cellStyle name="Normal 9 5 2" xfId="39717" xr:uid="{00000000-0005-0000-0000-0000339B0000}"/>
    <cellStyle name="Normal 9 5 2 10" xfId="39718" xr:uid="{00000000-0005-0000-0000-0000349B0000}"/>
    <cellStyle name="Normal 9 5 2 11" xfId="39719" xr:uid="{00000000-0005-0000-0000-0000359B0000}"/>
    <cellStyle name="Normal 9 5 2 2" xfId="39720" xr:uid="{00000000-0005-0000-0000-0000369B0000}"/>
    <cellStyle name="Normal 9 5 2 2 2" xfId="39721" xr:uid="{00000000-0005-0000-0000-0000379B0000}"/>
    <cellStyle name="Normal 9 5 2 2 2 2" xfId="39722" xr:uid="{00000000-0005-0000-0000-0000389B0000}"/>
    <cellStyle name="Normal 9 5 2 2 2 3" xfId="39723" xr:uid="{00000000-0005-0000-0000-0000399B0000}"/>
    <cellStyle name="Normal 9 5 2 2 3" xfId="39724" xr:uid="{00000000-0005-0000-0000-00003A9B0000}"/>
    <cellStyle name="Normal 9 5 2 2 4" xfId="39725" xr:uid="{00000000-0005-0000-0000-00003B9B0000}"/>
    <cellStyle name="Normal 9 5 2 2 5" xfId="39726" xr:uid="{00000000-0005-0000-0000-00003C9B0000}"/>
    <cellStyle name="Normal 9 5 2 3" xfId="39727" xr:uid="{00000000-0005-0000-0000-00003D9B0000}"/>
    <cellStyle name="Normal 9 5 2 3 2" xfId="39728" xr:uid="{00000000-0005-0000-0000-00003E9B0000}"/>
    <cellStyle name="Normal 9 5 2 3 2 2" xfId="39729" xr:uid="{00000000-0005-0000-0000-00003F9B0000}"/>
    <cellStyle name="Normal 9 5 2 3 2 3" xfId="39730" xr:uid="{00000000-0005-0000-0000-0000409B0000}"/>
    <cellStyle name="Normal 9 5 2 3 3" xfId="39731" xr:uid="{00000000-0005-0000-0000-0000419B0000}"/>
    <cellStyle name="Normal 9 5 2 3 4" xfId="39732" xr:uid="{00000000-0005-0000-0000-0000429B0000}"/>
    <cellStyle name="Normal 9 5 2 4" xfId="39733" xr:uid="{00000000-0005-0000-0000-0000439B0000}"/>
    <cellStyle name="Normal 9 5 2 4 2" xfId="39734" xr:uid="{00000000-0005-0000-0000-0000449B0000}"/>
    <cellStyle name="Normal 9 5 2 4 2 2" xfId="39735" xr:uid="{00000000-0005-0000-0000-0000459B0000}"/>
    <cellStyle name="Normal 9 5 2 4 2 3" xfId="39736" xr:uid="{00000000-0005-0000-0000-0000469B0000}"/>
    <cellStyle name="Normal 9 5 2 4 3" xfId="39737" xr:uid="{00000000-0005-0000-0000-0000479B0000}"/>
    <cellStyle name="Normal 9 5 2 4 4" xfId="39738" xr:uid="{00000000-0005-0000-0000-0000489B0000}"/>
    <cellStyle name="Normal 9 5 2 5" xfId="39739" xr:uid="{00000000-0005-0000-0000-0000499B0000}"/>
    <cellStyle name="Normal 9 5 2 5 2" xfId="39740" xr:uid="{00000000-0005-0000-0000-00004A9B0000}"/>
    <cellStyle name="Normal 9 5 2 5 2 2" xfId="39741" xr:uid="{00000000-0005-0000-0000-00004B9B0000}"/>
    <cellStyle name="Normal 9 5 2 5 2 3" xfId="39742" xr:uid="{00000000-0005-0000-0000-00004C9B0000}"/>
    <cellStyle name="Normal 9 5 2 5 3" xfId="39743" xr:uid="{00000000-0005-0000-0000-00004D9B0000}"/>
    <cellStyle name="Normal 9 5 2 5 4" xfId="39744" xr:uid="{00000000-0005-0000-0000-00004E9B0000}"/>
    <cellStyle name="Normal 9 5 2 6" xfId="39745" xr:uid="{00000000-0005-0000-0000-00004F9B0000}"/>
    <cellStyle name="Normal 9 5 2 6 2" xfId="39746" xr:uid="{00000000-0005-0000-0000-0000509B0000}"/>
    <cellStyle name="Normal 9 5 2 6 3" xfId="39747" xr:uid="{00000000-0005-0000-0000-0000519B0000}"/>
    <cellStyle name="Normal 9 5 2 7" xfId="39748" xr:uid="{00000000-0005-0000-0000-0000529B0000}"/>
    <cellStyle name="Normal 9 5 2 7 2" xfId="39749" xr:uid="{00000000-0005-0000-0000-0000539B0000}"/>
    <cellStyle name="Normal 9 5 2 7 3" xfId="39750" xr:uid="{00000000-0005-0000-0000-0000549B0000}"/>
    <cellStyle name="Normal 9 5 2 8" xfId="39751" xr:uid="{00000000-0005-0000-0000-0000559B0000}"/>
    <cellStyle name="Normal 9 5 2 9" xfId="39752" xr:uid="{00000000-0005-0000-0000-0000569B0000}"/>
    <cellStyle name="Normal 9 5 3" xfId="39753" xr:uid="{00000000-0005-0000-0000-0000579B0000}"/>
    <cellStyle name="Normal 9 5 3 10" xfId="39754" xr:uid="{00000000-0005-0000-0000-0000589B0000}"/>
    <cellStyle name="Normal 9 5 3 2" xfId="39755" xr:uid="{00000000-0005-0000-0000-0000599B0000}"/>
    <cellStyle name="Normal 9 5 3 2 2" xfId="39756" xr:uid="{00000000-0005-0000-0000-00005A9B0000}"/>
    <cellStyle name="Normal 9 5 3 2 2 2" xfId="39757" xr:uid="{00000000-0005-0000-0000-00005B9B0000}"/>
    <cellStyle name="Normal 9 5 3 2 2 3" xfId="39758" xr:uid="{00000000-0005-0000-0000-00005C9B0000}"/>
    <cellStyle name="Normal 9 5 3 2 3" xfId="39759" xr:uid="{00000000-0005-0000-0000-00005D9B0000}"/>
    <cellStyle name="Normal 9 5 3 2 4" xfId="39760" xr:uid="{00000000-0005-0000-0000-00005E9B0000}"/>
    <cellStyle name="Normal 9 5 3 3" xfId="39761" xr:uid="{00000000-0005-0000-0000-00005F9B0000}"/>
    <cellStyle name="Normal 9 5 3 3 2" xfId="39762" xr:uid="{00000000-0005-0000-0000-0000609B0000}"/>
    <cellStyle name="Normal 9 5 3 3 2 2" xfId="39763" xr:uid="{00000000-0005-0000-0000-0000619B0000}"/>
    <cellStyle name="Normal 9 5 3 3 2 3" xfId="39764" xr:uid="{00000000-0005-0000-0000-0000629B0000}"/>
    <cellStyle name="Normal 9 5 3 3 3" xfId="39765" xr:uid="{00000000-0005-0000-0000-0000639B0000}"/>
    <cellStyle name="Normal 9 5 3 3 4" xfId="39766" xr:uid="{00000000-0005-0000-0000-0000649B0000}"/>
    <cellStyle name="Normal 9 5 3 4" xfId="39767" xr:uid="{00000000-0005-0000-0000-0000659B0000}"/>
    <cellStyle name="Normal 9 5 3 4 2" xfId="39768" xr:uid="{00000000-0005-0000-0000-0000669B0000}"/>
    <cellStyle name="Normal 9 5 3 4 2 2" xfId="39769" xr:uid="{00000000-0005-0000-0000-0000679B0000}"/>
    <cellStyle name="Normal 9 5 3 4 2 3" xfId="39770" xr:uid="{00000000-0005-0000-0000-0000689B0000}"/>
    <cellStyle name="Normal 9 5 3 4 3" xfId="39771" xr:uid="{00000000-0005-0000-0000-0000699B0000}"/>
    <cellStyle name="Normal 9 5 3 4 4" xfId="39772" xr:uid="{00000000-0005-0000-0000-00006A9B0000}"/>
    <cellStyle name="Normal 9 5 3 5" xfId="39773" xr:uid="{00000000-0005-0000-0000-00006B9B0000}"/>
    <cellStyle name="Normal 9 5 3 5 2" xfId="39774" xr:uid="{00000000-0005-0000-0000-00006C9B0000}"/>
    <cellStyle name="Normal 9 5 3 5 3" xfId="39775" xr:uid="{00000000-0005-0000-0000-00006D9B0000}"/>
    <cellStyle name="Normal 9 5 3 6" xfId="39776" xr:uid="{00000000-0005-0000-0000-00006E9B0000}"/>
    <cellStyle name="Normal 9 5 3 6 2" xfId="39777" xr:uid="{00000000-0005-0000-0000-00006F9B0000}"/>
    <cellStyle name="Normal 9 5 3 6 3" xfId="39778" xr:uid="{00000000-0005-0000-0000-0000709B0000}"/>
    <cellStyle name="Normal 9 5 3 7" xfId="39779" xr:uid="{00000000-0005-0000-0000-0000719B0000}"/>
    <cellStyle name="Normal 9 5 3 8" xfId="39780" xr:uid="{00000000-0005-0000-0000-0000729B0000}"/>
    <cellStyle name="Normal 9 5 3 9" xfId="39781" xr:uid="{00000000-0005-0000-0000-0000739B0000}"/>
    <cellStyle name="Normal 9 5 4" xfId="39782" xr:uid="{00000000-0005-0000-0000-0000749B0000}"/>
    <cellStyle name="Normal 9 5 4 2" xfId="39783" xr:uid="{00000000-0005-0000-0000-0000759B0000}"/>
    <cellStyle name="Normal 9 5 4 2 2" xfId="39784" xr:uid="{00000000-0005-0000-0000-0000769B0000}"/>
    <cellStyle name="Normal 9 5 4 2 3" xfId="39785" xr:uid="{00000000-0005-0000-0000-0000779B0000}"/>
    <cellStyle name="Normal 9 5 4 3" xfId="39786" xr:uid="{00000000-0005-0000-0000-0000789B0000}"/>
    <cellStyle name="Normal 9 5 4 4" xfId="39787" xr:uid="{00000000-0005-0000-0000-0000799B0000}"/>
    <cellStyle name="Normal 9 5 4 5" xfId="39788" xr:uid="{00000000-0005-0000-0000-00007A9B0000}"/>
    <cellStyle name="Normal 9 5 5" xfId="39789" xr:uid="{00000000-0005-0000-0000-00007B9B0000}"/>
    <cellStyle name="Normal 9 5 5 2" xfId="39790" xr:uid="{00000000-0005-0000-0000-00007C9B0000}"/>
    <cellStyle name="Normal 9 5 5 2 2" xfId="39791" xr:uid="{00000000-0005-0000-0000-00007D9B0000}"/>
    <cellStyle name="Normal 9 5 5 2 3" xfId="39792" xr:uid="{00000000-0005-0000-0000-00007E9B0000}"/>
    <cellStyle name="Normal 9 5 5 3" xfId="39793" xr:uid="{00000000-0005-0000-0000-00007F9B0000}"/>
    <cellStyle name="Normal 9 5 5 4" xfId="39794" xr:uid="{00000000-0005-0000-0000-0000809B0000}"/>
    <cellStyle name="Normal 9 5 5 5" xfId="39795" xr:uid="{00000000-0005-0000-0000-0000819B0000}"/>
    <cellStyle name="Normal 9 5 6" xfId="39796" xr:uid="{00000000-0005-0000-0000-0000829B0000}"/>
    <cellStyle name="Normal 9 5 6 2" xfId="39797" xr:uid="{00000000-0005-0000-0000-0000839B0000}"/>
    <cellStyle name="Normal 9 5 6 2 2" xfId="39798" xr:uid="{00000000-0005-0000-0000-0000849B0000}"/>
    <cellStyle name="Normal 9 5 6 2 3" xfId="39799" xr:uid="{00000000-0005-0000-0000-0000859B0000}"/>
    <cellStyle name="Normal 9 5 6 3" xfId="39800" xr:uid="{00000000-0005-0000-0000-0000869B0000}"/>
    <cellStyle name="Normal 9 5 6 4" xfId="39801" xr:uid="{00000000-0005-0000-0000-0000879B0000}"/>
    <cellStyle name="Normal 9 5 6 5" xfId="39802" xr:uid="{00000000-0005-0000-0000-0000889B0000}"/>
    <cellStyle name="Normal 9 5 7" xfId="39803" xr:uid="{00000000-0005-0000-0000-0000899B0000}"/>
    <cellStyle name="Normal 9 5 7 2" xfId="39804" xr:uid="{00000000-0005-0000-0000-00008A9B0000}"/>
    <cellStyle name="Normal 9 5 7 3" xfId="39805" xr:uid="{00000000-0005-0000-0000-00008B9B0000}"/>
    <cellStyle name="Normal 9 5 7 4" xfId="39806" xr:uid="{00000000-0005-0000-0000-00008C9B0000}"/>
    <cellStyle name="Normal 9 5 8" xfId="39807" xr:uid="{00000000-0005-0000-0000-00008D9B0000}"/>
    <cellStyle name="Normal 9 5 8 2" xfId="39808" xr:uid="{00000000-0005-0000-0000-00008E9B0000}"/>
    <cellStyle name="Normal 9 5 8 3" xfId="39809" xr:uid="{00000000-0005-0000-0000-00008F9B0000}"/>
    <cellStyle name="Normal 9 5 8 4" xfId="39810" xr:uid="{00000000-0005-0000-0000-0000909B0000}"/>
    <cellStyle name="Normal 9 5 9" xfId="39811" xr:uid="{00000000-0005-0000-0000-0000919B0000}"/>
    <cellStyle name="Normal 9 5 9 2" xfId="39812" xr:uid="{00000000-0005-0000-0000-0000929B0000}"/>
    <cellStyle name="Normal 9 6" xfId="39813" xr:uid="{00000000-0005-0000-0000-0000939B0000}"/>
    <cellStyle name="Normal 9 6 10" xfId="39814" xr:uid="{00000000-0005-0000-0000-0000949B0000}"/>
    <cellStyle name="Normal 9 6 11" xfId="39815" xr:uid="{00000000-0005-0000-0000-0000959B0000}"/>
    <cellStyle name="Normal 9 6 12" xfId="39816" xr:uid="{00000000-0005-0000-0000-0000969B0000}"/>
    <cellStyle name="Normal 9 6 2" xfId="39817" xr:uid="{00000000-0005-0000-0000-0000979B0000}"/>
    <cellStyle name="Normal 9 6 2 10" xfId="39818" xr:uid="{00000000-0005-0000-0000-0000989B0000}"/>
    <cellStyle name="Normal 9 6 2 2" xfId="39819" xr:uid="{00000000-0005-0000-0000-0000999B0000}"/>
    <cellStyle name="Normal 9 6 2 2 2" xfId="39820" xr:uid="{00000000-0005-0000-0000-00009A9B0000}"/>
    <cellStyle name="Normal 9 6 2 2 2 2" xfId="39821" xr:uid="{00000000-0005-0000-0000-00009B9B0000}"/>
    <cellStyle name="Normal 9 6 2 2 2 3" xfId="39822" xr:uid="{00000000-0005-0000-0000-00009C9B0000}"/>
    <cellStyle name="Normal 9 6 2 2 3" xfId="39823" xr:uid="{00000000-0005-0000-0000-00009D9B0000}"/>
    <cellStyle name="Normal 9 6 2 2 4" xfId="39824" xr:uid="{00000000-0005-0000-0000-00009E9B0000}"/>
    <cellStyle name="Normal 9 6 2 3" xfId="39825" xr:uid="{00000000-0005-0000-0000-00009F9B0000}"/>
    <cellStyle name="Normal 9 6 2 3 2" xfId="39826" xr:uid="{00000000-0005-0000-0000-0000A09B0000}"/>
    <cellStyle name="Normal 9 6 2 3 2 2" xfId="39827" xr:uid="{00000000-0005-0000-0000-0000A19B0000}"/>
    <cellStyle name="Normal 9 6 2 3 2 3" xfId="39828" xr:uid="{00000000-0005-0000-0000-0000A29B0000}"/>
    <cellStyle name="Normal 9 6 2 3 3" xfId="39829" xr:uid="{00000000-0005-0000-0000-0000A39B0000}"/>
    <cellStyle name="Normal 9 6 2 3 4" xfId="39830" xr:uid="{00000000-0005-0000-0000-0000A49B0000}"/>
    <cellStyle name="Normal 9 6 2 4" xfId="39831" xr:uid="{00000000-0005-0000-0000-0000A59B0000}"/>
    <cellStyle name="Normal 9 6 2 4 2" xfId="39832" xr:uid="{00000000-0005-0000-0000-0000A69B0000}"/>
    <cellStyle name="Normal 9 6 2 4 2 2" xfId="39833" xr:uid="{00000000-0005-0000-0000-0000A79B0000}"/>
    <cellStyle name="Normal 9 6 2 4 2 3" xfId="39834" xr:uid="{00000000-0005-0000-0000-0000A89B0000}"/>
    <cellStyle name="Normal 9 6 2 4 3" xfId="39835" xr:uid="{00000000-0005-0000-0000-0000A99B0000}"/>
    <cellStyle name="Normal 9 6 2 4 4" xfId="39836" xr:uid="{00000000-0005-0000-0000-0000AA9B0000}"/>
    <cellStyle name="Normal 9 6 2 5" xfId="39837" xr:uid="{00000000-0005-0000-0000-0000AB9B0000}"/>
    <cellStyle name="Normal 9 6 2 5 2" xfId="39838" xr:uid="{00000000-0005-0000-0000-0000AC9B0000}"/>
    <cellStyle name="Normal 9 6 2 5 2 2" xfId="39839" xr:uid="{00000000-0005-0000-0000-0000AD9B0000}"/>
    <cellStyle name="Normal 9 6 2 5 2 3" xfId="39840" xr:uid="{00000000-0005-0000-0000-0000AE9B0000}"/>
    <cellStyle name="Normal 9 6 2 5 3" xfId="39841" xr:uid="{00000000-0005-0000-0000-0000AF9B0000}"/>
    <cellStyle name="Normal 9 6 2 5 4" xfId="39842" xr:uid="{00000000-0005-0000-0000-0000B09B0000}"/>
    <cellStyle name="Normal 9 6 2 6" xfId="39843" xr:uid="{00000000-0005-0000-0000-0000B19B0000}"/>
    <cellStyle name="Normal 9 6 2 6 2" xfId="39844" xr:uid="{00000000-0005-0000-0000-0000B29B0000}"/>
    <cellStyle name="Normal 9 6 2 6 3" xfId="39845" xr:uid="{00000000-0005-0000-0000-0000B39B0000}"/>
    <cellStyle name="Normal 9 6 2 7" xfId="39846" xr:uid="{00000000-0005-0000-0000-0000B49B0000}"/>
    <cellStyle name="Normal 9 6 2 7 2" xfId="39847" xr:uid="{00000000-0005-0000-0000-0000B59B0000}"/>
    <cellStyle name="Normal 9 6 2 7 3" xfId="39848" xr:uid="{00000000-0005-0000-0000-0000B69B0000}"/>
    <cellStyle name="Normal 9 6 2 8" xfId="39849" xr:uid="{00000000-0005-0000-0000-0000B79B0000}"/>
    <cellStyle name="Normal 9 6 2 9" xfId="39850" xr:uid="{00000000-0005-0000-0000-0000B89B0000}"/>
    <cellStyle name="Normal 9 6 3" xfId="39851" xr:uid="{00000000-0005-0000-0000-0000B99B0000}"/>
    <cellStyle name="Normal 9 6 3 2" xfId="39852" xr:uid="{00000000-0005-0000-0000-0000BA9B0000}"/>
    <cellStyle name="Normal 9 6 3 2 2" xfId="39853" xr:uid="{00000000-0005-0000-0000-0000BB9B0000}"/>
    <cellStyle name="Normal 9 6 3 2 2 2" xfId="39854" xr:uid="{00000000-0005-0000-0000-0000BC9B0000}"/>
    <cellStyle name="Normal 9 6 3 2 2 3" xfId="39855" xr:uid="{00000000-0005-0000-0000-0000BD9B0000}"/>
    <cellStyle name="Normal 9 6 3 2 3" xfId="39856" xr:uid="{00000000-0005-0000-0000-0000BE9B0000}"/>
    <cellStyle name="Normal 9 6 3 2 4" xfId="39857" xr:uid="{00000000-0005-0000-0000-0000BF9B0000}"/>
    <cellStyle name="Normal 9 6 3 3" xfId="39858" xr:uid="{00000000-0005-0000-0000-0000C09B0000}"/>
    <cellStyle name="Normal 9 6 3 3 2" xfId="39859" xr:uid="{00000000-0005-0000-0000-0000C19B0000}"/>
    <cellStyle name="Normal 9 6 3 3 2 2" xfId="39860" xr:uid="{00000000-0005-0000-0000-0000C29B0000}"/>
    <cellStyle name="Normal 9 6 3 3 2 3" xfId="39861" xr:uid="{00000000-0005-0000-0000-0000C39B0000}"/>
    <cellStyle name="Normal 9 6 3 3 3" xfId="39862" xr:uid="{00000000-0005-0000-0000-0000C49B0000}"/>
    <cellStyle name="Normal 9 6 3 3 4" xfId="39863" xr:uid="{00000000-0005-0000-0000-0000C59B0000}"/>
    <cellStyle name="Normal 9 6 3 4" xfId="39864" xr:uid="{00000000-0005-0000-0000-0000C69B0000}"/>
    <cellStyle name="Normal 9 6 3 4 2" xfId="39865" xr:uid="{00000000-0005-0000-0000-0000C79B0000}"/>
    <cellStyle name="Normal 9 6 3 4 2 2" xfId="39866" xr:uid="{00000000-0005-0000-0000-0000C89B0000}"/>
    <cellStyle name="Normal 9 6 3 4 2 3" xfId="39867" xr:uid="{00000000-0005-0000-0000-0000C99B0000}"/>
    <cellStyle name="Normal 9 6 3 4 3" xfId="39868" xr:uid="{00000000-0005-0000-0000-0000CA9B0000}"/>
    <cellStyle name="Normal 9 6 3 4 4" xfId="39869" xr:uid="{00000000-0005-0000-0000-0000CB9B0000}"/>
    <cellStyle name="Normal 9 6 3 5" xfId="39870" xr:uid="{00000000-0005-0000-0000-0000CC9B0000}"/>
    <cellStyle name="Normal 9 6 3 5 2" xfId="39871" xr:uid="{00000000-0005-0000-0000-0000CD9B0000}"/>
    <cellStyle name="Normal 9 6 3 5 3" xfId="39872" xr:uid="{00000000-0005-0000-0000-0000CE9B0000}"/>
    <cellStyle name="Normal 9 6 3 6" xfId="39873" xr:uid="{00000000-0005-0000-0000-0000CF9B0000}"/>
    <cellStyle name="Normal 9 6 3 6 2" xfId="39874" xr:uid="{00000000-0005-0000-0000-0000D09B0000}"/>
    <cellStyle name="Normal 9 6 3 6 3" xfId="39875" xr:uid="{00000000-0005-0000-0000-0000D19B0000}"/>
    <cellStyle name="Normal 9 6 3 7" xfId="39876" xr:uid="{00000000-0005-0000-0000-0000D29B0000}"/>
    <cellStyle name="Normal 9 6 3 8" xfId="39877" xr:uid="{00000000-0005-0000-0000-0000D39B0000}"/>
    <cellStyle name="Normal 9 6 3 9" xfId="39878" xr:uid="{00000000-0005-0000-0000-0000D49B0000}"/>
    <cellStyle name="Normal 9 6 4" xfId="39879" xr:uid="{00000000-0005-0000-0000-0000D59B0000}"/>
    <cellStyle name="Normal 9 6 4 2" xfId="39880" xr:uid="{00000000-0005-0000-0000-0000D69B0000}"/>
    <cellStyle name="Normal 9 6 4 2 2" xfId="39881" xr:uid="{00000000-0005-0000-0000-0000D79B0000}"/>
    <cellStyle name="Normal 9 6 4 2 3" xfId="39882" xr:uid="{00000000-0005-0000-0000-0000D89B0000}"/>
    <cellStyle name="Normal 9 6 4 3" xfId="39883" xr:uid="{00000000-0005-0000-0000-0000D99B0000}"/>
    <cellStyle name="Normal 9 6 4 4" xfId="39884" xr:uid="{00000000-0005-0000-0000-0000DA9B0000}"/>
    <cellStyle name="Normal 9 6 5" xfId="39885" xr:uid="{00000000-0005-0000-0000-0000DB9B0000}"/>
    <cellStyle name="Normal 9 6 5 2" xfId="39886" xr:uid="{00000000-0005-0000-0000-0000DC9B0000}"/>
    <cellStyle name="Normal 9 6 5 2 2" xfId="39887" xr:uid="{00000000-0005-0000-0000-0000DD9B0000}"/>
    <cellStyle name="Normal 9 6 5 2 3" xfId="39888" xr:uid="{00000000-0005-0000-0000-0000DE9B0000}"/>
    <cellStyle name="Normal 9 6 5 3" xfId="39889" xr:uid="{00000000-0005-0000-0000-0000DF9B0000}"/>
    <cellStyle name="Normal 9 6 5 4" xfId="39890" xr:uid="{00000000-0005-0000-0000-0000E09B0000}"/>
    <cellStyle name="Normal 9 6 6" xfId="39891" xr:uid="{00000000-0005-0000-0000-0000E19B0000}"/>
    <cellStyle name="Normal 9 6 6 2" xfId="39892" xr:uid="{00000000-0005-0000-0000-0000E29B0000}"/>
    <cellStyle name="Normal 9 6 6 2 2" xfId="39893" xr:uid="{00000000-0005-0000-0000-0000E39B0000}"/>
    <cellStyle name="Normal 9 6 6 2 3" xfId="39894" xr:uid="{00000000-0005-0000-0000-0000E49B0000}"/>
    <cellStyle name="Normal 9 6 6 3" xfId="39895" xr:uid="{00000000-0005-0000-0000-0000E59B0000}"/>
    <cellStyle name="Normal 9 6 6 4" xfId="39896" xr:uid="{00000000-0005-0000-0000-0000E69B0000}"/>
    <cellStyle name="Normal 9 6 7" xfId="39897" xr:uid="{00000000-0005-0000-0000-0000E79B0000}"/>
    <cellStyle name="Normal 9 6 7 2" xfId="39898" xr:uid="{00000000-0005-0000-0000-0000E89B0000}"/>
    <cellStyle name="Normal 9 6 7 3" xfId="39899" xr:uid="{00000000-0005-0000-0000-0000E99B0000}"/>
    <cellStyle name="Normal 9 6 8" xfId="39900" xr:uid="{00000000-0005-0000-0000-0000EA9B0000}"/>
    <cellStyle name="Normal 9 6 8 2" xfId="39901" xr:uid="{00000000-0005-0000-0000-0000EB9B0000}"/>
    <cellStyle name="Normal 9 6 8 3" xfId="39902" xr:uid="{00000000-0005-0000-0000-0000EC9B0000}"/>
    <cellStyle name="Normal 9 6 9" xfId="39903" xr:uid="{00000000-0005-0000-0000-0000ED9B0000}"/>
    <cellStyle name="Normal 9 7" xfId="39904" xr:uid="{00000000-0005-0000-0000-0000EE9B0000}"/>
    <cellStyle name="Normal 9 7 10" xfId="39905" xr:uid="{00000000-0005-0000-0000-0000EF9B0000}"/>
    <cellStyle name="Normal 9 7 11" xfId="39906" xr:uid="{00000000-0005-0000-0000-0000F09B0000}"/>
    <cellStyle name="Normal 9 7 2" xfId="39907" xr:uid="{00000000-0005-0000-0000-0000F19B0000}"/>
    <cellStyle name="Normal 9 7 2 2" xfId="39908" xr:uid="{00000000-0005-0000-0000-0000F29B0000}"/>
    <cellStyle name="Normal 9 7 2 2 2" xfId="39909" xr:uid="{00000000-0005-0000-0000-0000F39B0000}"/>
    <cellStyle name="Normal 9 7 2 2 3" xfId="39910" xr:uid="{00000000-0005-0000-0000-0000F49B0000}"/>
    <cellStyle name="Normal 9 7 2 3" xfId="39911" xr:uid="{00000000-0005-0000-0000-0000F59B0000}"/>
    <cellStyle name="Normal 9 7 2 4" xfId="39912" xr:uid="{00000000-0005-0000-0000-0000F69B0000}"/>
    <cellStyle name="Normal 9 7 3" xfId="39913" xr:uid="{00000000-0005-0000-0000-0000F79B0000}"/>
    <cellStyle name="Normal 9 7 3 2" xfId="39914" xr:uid="{00000000-0005-0000-0000-0000F89B0000}"/>
    <cellStyle name="Normal 9 7 3 2 2" xfId="39915" xr:uid="{00000000-0005-0000-0000-0000F99B0000}"/>
    <cellStyle name="Normal 9 7 3 2 3" xfId="39916" xr:uid="{00000000-0005-0000-0000-0000FA9B0000}"/>
    <cellStyle name="Normal 9 7 3 3" xfId="39917" xr:uid="{00000000-0005-0000-0000-0000FB9B0000}"/>
    <cellStyle name="Normal 9 7 3 4" xfId="39918" xr:uid="{00000000-0005-0000-0000-0000FC9B0000}"/>
    <cellStyle name="Normal 9 7 4" xfId="39919" xr:uid="{00000000-0005-0000-0000-0000FD9B0000}"/>
    <cellStyle name="Normal 9 7 4 2" xfId="39920" xr:uid="{00000000-0005-0000-0000-0000FE9B0000}"/>
    <cellStyle name="Normal 9 7 4 2 2" xfId="39921" xr:uid="{00000000-0005-0000-0000-0000FF9B0000}"/>
    <cellStyle name="Normal 9 7 4 2 3" xfId="39922" xr:uid="{00000000-0005-0000-0000-0000009C0000}"/>
    <cellStyle name="Normal 9 7 4 3" xfId="39923" xr:uid="{00000000-0005-0000-0000-0000019C0000}"/>
    <cellStyle name="Normal 9 7 4 4" xfId="39924" xr:uid="{00000000-0005-0000-0000-0000029C0000}"/>
    <cellStyle name="Normal 9 7 5" xfId="39925" xr:uid="{00000000-0005-0000-0000-0000039C0000}"/>
    <cellStyle name="Normal 9 7 5 2" xfId="39926" xr:uid="{00000000-0005-0000-0000-0000049C0000}"/>
    <cellStyle name="Normal 9 7 5 2 2" xfId="39927" xr:uid="{00000000-0005-0000-0000-0000059C0000}"/>
    <cellStyle name="Normal 9 7 5 2 3" xfId="39928" xr:uid="{00000000-0005-0000-0000-0000069C0000}"/>
    <cellStyle name="Normal 9 7 5 3" xfId="39929" xr:uid="{00000000-0005-0000-0000-0000079C0000}"/>
    <cellStyle name="Normal 9 7 5 4" xfId="39930" xr:uid="{00000000-0005-0000-0000-0000089C0000}"/>
    <cellStyle name="Normal 9 7 6" xfId="39931" xr:uid="{00000000-0005-0000-0000-0000099C0000}"/>
    <cellStyle name="Normal 9 7 6 2" xfId="39932" xr:uid="{00000000-0005-0000-0000-00000A9C0000}"/>
    <cellStyle name="Normal 9 7 6 3" xfId="39933" xr:uid="{00000000-0005-0000-0000-00000B9C0000}"/>
    <cellStyle name="Normal 9 7 7" xfId="39934" xr:uid="{00000000-0005-0000-0000-00000C9C0000}"/>
    <cellStyle name="Normal 9 7 7 2" xfId="39935" xr:uid="{00000000-0005-0000-0000-00000D9C0000}"/>
    <cellStyle name="Normal 9 7 7 3" xfId="39936" xr:uid="{00000000-0005-0000-0000-00000E9C0000}"/>
    <cellStyle name="Normal 9 7 8" xfId="39937" xr:uid="{00000000-0005-0000-0000-00000F9C0000}"/>
    <cellStyle name="Normal 9 7 9" xfId="39938" xr:uid="{00000000-0005-0000-0000-0000109C0000}"/>
    <cellStyle name="Normal 9 8" xfId="39939" xr:uid="{00000000-0005-0000-0000-0000119C0000}"/>
    <cellStyle name="Normal 9 8 2" xfId="39940" xr:uid="{00000000-0005-0000-0000-0000129C0000}"/>
    <cellStyle name="Normal 9 8 2 2" xfId="39941" xr:uid="{00000000-0005-0000-0000-0000139C0000}"/>
    <cellStyle name="Normal 9 8 2 2 2" xfId="39942" xr:uid="{00000000-0005-0000-0000-0000149C0000}"/>
    <cellStyle name="Normal 9 8 2 2 3" xfId="39943" xr:uid="{00000000-0005-0000-0000-0000159C0000}"/>
    <cellStyle name="Normal 9 8 2 3" xfId="39944" xr:uid="{00000000-0005-0000-0000-0000169C0000}"/>
    <cellStyle name="Normal 9 8 2 4" xfId="39945" xr:uid="{00000000-0005-0000-0000-0000179C0000}"/>
    <cellStyle name="Normal 9 8 3" xfId="39946" xr:uid="{00000000-0005-0000-0000-0000189C0000}"/>
    <cellStyle name="Normal 9 8 3 2" xfId="39947" xr:uid="{00000000-0005-0000-0000-0000199C0000}"/>
    <cellStyle name="Normal 9 8 3 2 2" xfId="39948" xr:uid="{00000000-0005-0000-0000-00001A9C0000}"/>
    <cellStyle name="Normal 9 8 3 2 3" xfId="39949" xr:uid="{00000000-0005-0000-0000-00001B9C0000}"/>
    <cellStyle name="Normal 9 8 3 3" xfId="39950" xr:uid="{00000000-0005-0000-0000-00001C9C0000}"/>
    <cellStyle name="Normal 9 8 3 4" xfId="39951" xr:uid="{00000000-0005-0000-0000-00001D9C0000}"/>
    <cellStyle name="Normal 9 8 4" xfId="39952" xr:uid="{00000000-0005-0000-0000-00001E9C0000}"/>
    <cellStyle name="Normal 9 8 4 2" xfId="39953" xr:uid="{00000000-0005-0000-0000-00001F9C0000}"/>
    <cellStyle name="Normal 9 8 4 2 2" xfId="39954" xr:uid="{00000000-0005-0000-0000-0000209C0000}"/>
    <cellStyle name="Normal 9 8 4 2 3" xfId="39955" xr:uid="{00000000-0005-0000-0000-0000219C0000}"/>
    <cellStyle name="Normal 9 8 4 3" xfId="39956" xr:uid="{00000000-0005-0000-0000-0000229C0000}"/>
    <cellStyle name="Normal 9 8 4 4" xfId="39957" xr:uid="{00000000-0005-0000-0000-0000239C0000}"/>
    <cellStyle name="Normal 9 8 5" xfId="39958" xr:uid="{00000000-0005-0000-0000-0000249C0000}"/>
    <cellStyle name="Normal 9 8 5 2" xfId="39959" xr:uid="{00000000-0005-0000-0000-0000259C0000}"/>
    <cellStyle name="Normal 9 8 5 3" xfId="39960" xr:uid="{00000000-0005-0000-0000-0000269C0000}"/>
    <cellStyle name="Normal 9 8 6" xfId="39961" xr:uid="{00000000-0005-0000-0000-0000279C0000}"/>
    <cellStyle name="Normal 9 8 6 2" xfId="39962" xr:uid="{00000000-0005-0000-0000-0000289C0000}"/>
    <cellStyle name="Normal 9 8 6 3" xfId="39963" xr:uid="{00000000-0005-0000-0000-0000299C0000}"/>
    <cellStyle name="Normal 9 8 7" xfId="39964" xr:uid="{00000000-0005-0000-0000-00002A9C0000}"/>
    <cellStyle name="Normal 9 8 8" xfId="39965" xr:uid="{00000000-0005-0000-0000-00002B9C0000}"/>
    <cellStyle name="Normal 9 8 9" xfId="39966" xr:uid="{00000000-0005-0000-0000-00002C9C0000}"/>
    <cellStyle name="Normal 9 9" xfId="39967" xr:uid="{00000000-0005-0000-0000-00002D9C0000}"/>
    <cellStyle name="Normal 9 9 2" xfId="39968" xr:uid="{00000000-0005-0000-0000-00002E9C0000}"/>
    <cellStyle name="Normal 9 9 2 2" xfId="39969" xr:uid="{00000000-0005-0000-0000-00002F9C0000}"/>
    <cellStyle name="Normal 9 9 2 3" xfId="39970" xr:uid="{00000000-0005-0000-0000-0000309C0000}"/>
    <cellStyle name="Normal 9 9 3" xfId="39971" xr:uid="{00000000-0005-0000-0000-0000319C0000}"/>
    <cellStyle name="Normal 9 9 4" xfId="39972" xr:uid="{00000000-0005-0000-0000-0000329C0000}"/>
    <cellStyle name="Normal 90" xfId="39973" xr:uid="{00000000-0005-0000-0000-0000339C0000}"/>
    <cellStyle name="Normal 91" xfId="39974" xr:uid="{00000000-0005-0000-0000-0000349C0000}"/>
    <cellStyle name="Normal 92" xfId="39975" xr:uid="{00000000-0005-0000-0000-0000359C0000}"/>
    <cellStyle name="Normal 93" xfId="39976" xr:uid="{00000000-0005-0000-0000-0000369C0000}"/>
    <cellStyle name="Normal 94" xfId="39977" xr:uid="{00000000-0005-0000-0000-0000379C0000}"/>
    <cellStyle name="Normal 95" xfId="39978" xr:uid="{00000000-0005-0000-0000-0000389C0000}"/>
    <cellStyle name="Normal 96" xfId="39979" xr:uid="{00000000-0005-0000-0000-0000399C0000}"/>
    <cellStyle name="Normal 97" xfId="39980" xr:uid="{00000000-0005-0000-0000-00003A9C0000}"/>
    <cellStyle name="Normal 98" xfId="39981" xr:uid="{00000000-0005-0000-0000-00003B9C0000}"/>
    <cellStyle name="Normal 99" xfId="39982" xr:uid="{00000000-0005-0000-0000-00003C9C0000}"/>
    <cellStyle name="Note 2" xfId="39983" xr:uid="{00000000-0005-0000-0000-00003D9C0000}"/>
    <cellStyle name="Note 2 2" xfId="39984" xr:uid="{00000000-0005-0000-0000-00003E9C0000}"/>
    <cellStyle name="Note 3" xfId="39985" xr:uid="{00000000-0005-0000-0000-00003F9C0000}"/>
    <cellStyle name="Note 4" xfId="42309" xr:uid="{00000000-0005-0000-0000-0000409C0000}"/>
    <cellStyle name="Note 5" xfId="42310" xr:uid="{00000000-0005-0000-0000-0000419C0000}"/>
    <cellStyle name="Output 2" xfId="39986" xr:uid="{00000000-0005-0000-0000-0000429C0000}"/>
    <cellStyle name="Output Amounts" xfId="39987" xr:uid="{00000000-0005-0000-0000-0000439C0000}"/>
    <cellStyle name="Output Column Headings" xfId="39988" xr:uid="{00000000-0005-0000-0000-0000449C0000}"/>
    <cellStyle name="Output Line Items" xfId="39989" xr:uid="{00000000-0005-0000-0000-0000459C0000}"/>
    <cellStyle name="Output Report Heading" xfId="39990" xr:uid="{00000000-0005-0000-0000-0000469C0000}"/>
    <cellStyle name="Output Report Title" xfId="39991" xr:uid="{00000000-0005-0000-0000-0000479C0000}"/>
    <cellStyle name="Percent" xfId="14" builtinId="5"/>
    <cellStyle name="Percent 10" xfId="213" xr:uid="{00000000-0005-0000-0000-0000499C0000}"/>
    <cellStyle name="Percent 10 2" xfId="39992" xr:uid="{00000000-0005-0000-0000-00004A9C0000}"/>
    <cellStyle name="Percent 10 2 2" xfId="39993" xr:uid="{00000000-0005-0000-0000-00004B9C0000}"/>
    <cellStyle name="Percent 10 2 3" xfId="39994" xr:uid="{00000000-0005-0000-0000-00004C9C0000}"/>
    <cellStyle name="Percent 10 3" xfId="39995" xr:uid="{00000000-0005-0000-0000-00004D9C0000}"/>
    <cellStyle name="Percent 10 4" xfId="39996" xr:uid="{00000000-0005-0000-0000-00004E9C0000}"/>
    <cellStyle name="Percent 11" xfId="214" xr:uid="{00000000-0005-0000-0000-00004F9C0000}"/>
    <cellStyle name="Percent 11 2" xfId="39997" xr:uid="{00000000-0005-0000-0000-0000509C0000}"/>
    <cellStyle name="Percent 11 2 2" xfId="39998" xr:uid="{00000000-0005-0000-0000-0000519C0000}"/>
    <cellStyle name="Percent 11 2 3" xfId="39999" xr:uid="{00000000-0005-0000-0000-0000529C0000}"/>
    <cellStyle name="Percent 11 3" xfId="40000" xr:uid="{00000000-0005-0000-0000-0000539C0000}"/>
    <cellStyle name="Percent 11 4" xfId="40001" xr:uid="{00000000-0005-0000-0000-0000549C0000}"/>
    <cellStyle name="Percent 12" xfId="215" xr:uid="{00000000-0005-0000-0000-0000559C0000}"/>
    <cellStyle name="Percent 12 2" xfId="40002" xr:uid="{00000000-0005-0000-0000-0000569C0000}"/>
    <cellStyle name="Percent 12 2 2" xfId="40003" xr:uid="{00000000-0005-0000-0000-0000579C0000}"/>
    <cellStyle name="Percent 12 2 3" xfId="40004" xr:uid="{00000000-0005-0000-0000-0000589C0000}"/>
    <cellStyle name="Percent 12 3" xfId="40005" xr:uid="{00000000-0005-0000-0000-0000599C0000}"/>
    <cellStyle name="Percent 12 4" xfId="40006" xr:uid="{00000000-0005-0000-0000-00005A9C0000}"/>
    <cellStyle name="Percent 13" xfId="216" xr:uid="{00000000-0005-0000-0000-00005B9C0000}"/>
    <cellStyle name="Percent 13 2" xfId="40007" xr:uid="{00000000-0005-0000-0000-00005C9C0000}"/>
    <cellStyle name="Percent 13 3" xfId="40008" xr:uid="{00000000-0005-0000-0000-00005D9C0000}"/>
    <cellStyle name="Percent 14" xfId="217" xr:uid="{00000000-0005-0000-0000-00005E9C0000}"/>
    <cellStyle name="Percent 15" xfId="218" xr:uid="{00000000-0005-0000-0000-00005F9C0000}"/>
    <cellStyle name="Percent 16" xfId="219" xr:uid="{00000000-0005-0000-0000-0000609C0000}"/>
    <cellStyle name="Percent 17" xfId="220" xr:uid="{00000000-0005-0000-0000-0000619C0000}"/>
    <cellStyle name="Percent 18" xfId="147" xr:uid="{00000000-0005-0000-0000-0000629C0000}"/>
    <cellStyle name="Percent 18 2" xfId="221" xr:uid="{00000000-0005-0000-0000-0000639C0000}"/>
    <cellStyle name="Percent 19" xfId="222" xr:uid="{00000000-0005-0000-0000-0000649C0000}"/>
    <cellStyle name="Percent 2" xfId="30" xr:uid="{00000000-0005-0000-0000-0000659C0000}"/>
    <cellStyle name="Percent 2 2" xfId="223" xr:uid="{00000000-0005-0000-0000-0000669C0000}"/>
    <cellStyle name="Percent 2 2 2" xfId="40009" xr:uid="{00000000-0005-0000-0000-0000679C0000}"/>
    <cellStyle name="Percent 2 3" xfId="40010" xr:uid="{00000000-0005-0000-0000-0000689C0000}"/>
    <cellStyle name="Percent 2 3 2" xfId="40011" xr:uid="{00000000-0005-0000-0000-0000699C0000}"/>
    <cellStyle name="Percent 2 4" xfId="40012" xr:uid="{00000000-0005-0000-0000-00006A9C0000}"/>
    <cellStyle name="Percent 2 5" xfId="40013" xr:uid="{00000000-0005-0000-0000-00006B9C0000}"/>
    <cellStyle name="Percent 20" xfId="42316" xr:uid="{00000000-0005-0000-0000-00006C9C0000}"/>
    <cellStyle name="Percent 21" xfId="42323" xr:uid="{D2066EF5-B062-4CC8-9445-3D46ED0C4390}"/>
    <cellStyle name="Percent 22" xfId="42327" xr:uid="{CFF33F52-509B-4661-83CA-441794348E24}"/>
    <cellStyle name="Percent 3" xfId="31" xr:uid="{00000000-0005-0000-0000-00006D9C0000}"/>
    <cellStyle name="Percent 3 2" xfId="224" xr:uid="{00000000-0005-0000-0000-00006E9C0000}"/>
    <cellStyle name="Percent 3 2 2" xfId="40014" xr:uid="{00000000-0005-0000-0000-00006F9C0000}"/>
    <cellStyle name="Percent 3 2 3" xfId="40015" xr:uid="{00000000-0005-0000-0000-0000709C0000}"/>
    <cellStyle name="Percent 3 3" xfId="40016" xr:uid="{00000000-0005-0000-0000-0000719C0000}"/>
    <cellStyle name="Percent 3 4" xfId="40017" xr:uid="{00000000-0005-0000-0000-0000729C0000}"/>
    <cellStyle name="Percent 3 5" xfId="40018" xr:uid="{00000000-0005-0000-0000-0000739C0000}"/>
    <cellStyle name="Percent 3 6" xfId="40019" xr:uid="{00000000-0005-0000-0000-0000749C0000}"/>
    <cellStyle name="Percent 4" xfId="225" xr:uid="{00000000-0005-0000-0000-0000759C0000}"/>
    <cellStyle name="Percent 4 2" xfId="40020" xr:uid="{00000000-0005-0000-0000-0000769C0000}"/>
    <cellStyle name="Percent 4 3" xfId="40021" xr:uid="{00000000-0005-0000-0000-0000779C0000}"/>
    <cellStyle name="Percent 5" xfId="226" xr:uid="{00000000-0005-0000-0000-0000789C0000}"/>
    <cellStyle name="Percent 5 10" xfId="40022" xr:uid="{00000000-0005-0000-0000-0000799C0000}"/>
    <cellStyle name="Percent 5 10 2" xfId="40023" xr:uid="{00000000-0005-0000-0000-00007A9C0000}"/>
    <cellStyle name="Percent 5 10 2 2" xfId="40024" xr:uid="{00000000-0005-0000-0000-00007B9C0000}"/>
    <cellStyle name="Percent 5 10 2 3" xfId="40025" xr:uid="{00000000-0005-0000-0000-00007C9C0000}"/>
    <cellStyle name="Percent 5 10 3" xfId="40026" xr:uid="{00000000-0005-0000-0000-00007D9C0000}"/>
    <cellStyle name="Percent 5 10 4" xfId="40027" xr:uid="{00000000-0005-0000-0000-00007E9C0000}"/>
    <cellStyle name="Percent 5 11" xfId="40028" xr:uid="{00000000-0005-0000-0000-00007F9C0000}"/>
    <cellStyle name="Percent 5 11 2" xfId="40029" xr:uid="{00000000-0005-0000-0000-0000809C0000}"/>
    <cellStyle name="Percent 5 11 2 2" xfId="40030" xr:uid="{00000000-0005-0000-0000-0000819C0000}"/>
    <cellStyle name="Percent 5 11 2 3" xfId="40031" xr:uid="{00000000-0005-0000-0000-0000829C0000}"/>
    <cellStyle name="Percent 5 11 3" xfId="40032" xr:uid="{00000000-0005-0000-0000-0000839C0000}"/>
    <cellStyle name="Percent 5 11 4" xfId="40033" xr:uid="{00000000-0005-0000-0000-0000849C0000}"/>
    <cellStyle name="Percent 5 12" xfId="40034" xr:uid="{00000000-0005-0000-0000-0000859C0000}"/>
    <cellStyle name="Percent 5 12 2" xfId="40035" xr:uid="{00000000-0005-0000-0000-0000869C0000}"/>
    <cellStyle name="Percent 5 12 3" xfId="40036" xr:uid="{00000000-0005-0000-0000-0000879C0000}"/>
    <cellStyle name="Percent 5 13" xfId="40037" xr:uid="{00000000-0005-0000-0000-0000889C0000}"/>
    <cellStyle name="Percent 5 13 2" xfId="40038" xr:uid="{00000000-0005-0000-0000-0000899C0000}"/>
    <cellStyle name="Percent 5 13 3" xfId="40039" xr:uid="{00000000-0005-0000-0000-00008A9C0000}"/>
    <cellStyle name="Percent 5 14" xfId="40040" xr:uid="{00000000-0005-0000-0000-00008B9C0000}"/>
    <cellStyle name="Percent 5 15" xfId="40041" xr:uid="{00000000-0005-0000-0000-00008C9C0000}"/>
    <cellStyle name="Percent 5 16" xfId="40042" xr:uid="{00000000-0005-0000-0000-00008D9C0000}"/>
    <cellStyle name="Percent 5 2" xfId="40043" xr:uid="{00000000-0005-0000-0000-00008E9C0000}"/>
    <cellStyle name="Percent 5 2 10" xfId="40044" xr:uid="{00000000-0005-0000-0000-00008F9C0000}"/>
    <cellStyle name="Percent 5 2 10 2" xfId="40045" xr:uid="{00000000-0005-0000-0000-0000909C0000}"/>
    <cellStyle name="Percent 5 2 10 2 2" xfId="40046" xr:uid="{00000000-0005-0000-0000-0000919C0000}"/>
    <cellStyle name="Percent 5 2 10 2 3" xfId="40047" xr:uid="{00000000-0005-0000-0000-0000929C0000}"/>
    <cellStyle name="Percent 5 2 10 3" xfId="40048" xr:uid="{00000000-0005-0000-0000-0000939C0000}"/>
    <cellStyle name="Percent 5 2 10 4" xfId="40049" xr:uid="{00000000-0005-0000-0000-0000949C0000}"/>
    <cellStyle name="Percent 5 2 11" xfId="40050" xr:uid="{00000000-0005-0000-0000-0000959C0000}"/>
    <cellStyle name="Percent 5 2 11 2" xfId="40051" xr:uid="{00000000-0005-0000-0000-0000969C0000}"/>
    <cellStyle name="Percent 5 2 11 3" xfId="40052" xr:uid="{00000000-0005-0000-0000-0000979C0000}"/>
    <cellStyle name="Percent 5 2 12" xfId="40053" xr:uid="{00000000-0005-0000-0000-0000989C0000}"/>
    <cellStyle name="Percent 5 2 12 2" xfId="40054" xr:uid="{00000000-0005-0000-0000-0000999C0000}"/>
    <cellStyle name="Percent 5 2 12 3" xfId="40055" xr:uid="{00000000-0005-0000-0000-00009A9C0000}"/>
    <cellStyle name="Percent 5 2 13" xfId="40056" xr:uid="{00000000-0005-0000-0000-00009B9C0000}"/>
    <cellStyle name="Percent 5 2 14" xfId="40057" xr:uid="{00000000-0005-0000-0000-00009C9C0000}"/>
    <cellStyle name="Percent 5 2 15" xfId="40058" xr:uid="{00000000-0005-0000-0000-00009D9C0000}"/>
    <cellStyle name="Percent 5 2 2" xfId="40059" xr:uid="{00000000-0005-0000-0000-00009E9C0000}"/>
    <cellStyle name="Percent 5 2 2 10" xfId="40060" xr:uid="{00000000-0005-0000-0000-00009F9C0000}"/>
    <cellStyle name="Percent 5 2 2 10 2" xfId="40061" xr:uid="{00000000-0005-0000-0000-0000A09C0000}"/>
    <cellStyle name="Percent 5 2 2 10 3" xfId="40062" xr:uid="{00000000-0005-0000-0000-0000A19C0000}"/>
    <cellStyle name="Percent 5 2 2 11" xfId="40063" xr:uid="{00000000-0005-0000-0000-0000A29C0000}"/>
    <cellStyle name="Percent 5 2 2 11 2" xfId="40064" xr:uid="{00000000-0005-0000-0000-0000A39C0000}"/>
    <cellStyle name="Percent 5 2 2 11 3" xfId="40065" xr:uid="{00000000-0005-0000-0000-0000A49C0000}"/>
    <cellStyle name="Percent 5 2 2 12" xfId="40066" xr:uid="{00000000-0005-0000-0000-0000A59C0000}"/>
    <cellStyle name="Percent 5 2 2 13" xfId="40067" xr:uid="{00000000-0005-0000-0000-0000A69C0000}"/>
    <cellStyle name="Percent 5 2 2 14" xfId="40068" xr:uid="{00000000-0005-0000-0000-0000A79C0000}"/>
    <cellStyle name="Percent 5 2 2 2" xfId="40069" xr:uid="{00000000-0005-0000-0000-0000A89C0000}"/>
    <cellStyle name="Percent 5 2 2 2 10" xfId="40070" xr:uid="{00000000-0005-0000-0000-0000A99C0000}"/>
    <cellStyle name="Percent 5 2 2 2 10 2" xfId="40071" xr:uid="{00000000-0005-0000-0000-0000AA9C0000}"/>
    <cellStyle name="Percent 5 2 2 2 10 3" xfId="40072" xr:uid="{00000000-0005-0000-0000-0000AB9C0000}"/>
    <cellStyle name="Percent 5 2 2 2 11" xfId="40073" xr:uid="{00000000-0005-0000-0000-0000AC9C0000}"/>
    <cellStyle name="Percent 5 2 2 2 12" xfId="40074" xr:uid="{00000000-0005-0000-0000-0000AD9C0000}"/>
    <cellStyle name="Percent 5 2 2 2 13" xfId="40075" xr:uid="{00000000-0005-0000-0000-0000AE9C0000}"/>
    <cellStyle name="Percent 5 2 2 2 2" xfId="40076" xr:uid="{00000000-0005-0000-0000-0000AF9C0000}"/>
    <cellStyle name="Percent 5 2 2 2 2 10" xfId="40077" xr:uid="{00000000-0005-0000-0000-0000B09C0000}"/>
    <cellStyle name="Percent 5 2 2 2 2 11" xfId="40078" xr:uid="{00000000-0005-0000-0000-0000B19C0000}"/>
    <cellStyle name="Percent 5 2 2 2 2 2" xfId="40079" xr:uid="{00000000-0005-0000-0000-0000B29C0000}"/>
    <cellStyle name="Percent 5 2 2 2 2 2 10" xfId="40080" xr:uid="{00000000-0005-0000-0000-0000B39C0000}"/>
    <cellStyle name="Percent 5 2 2 2 2 2 2" xfId="40081" xr:uid="{00000000-0005-0000-0000-0000B49C0000}"/>
    <cellStyle name="Percent 5 2 2 2 2 2 2 2" xfId="40082" xr:uid="{00000000-0005-0000-0000-0000B59C0000}"/>
    <cellStyle name="Percent 5 2 2 2 2 2 2 2 2" xfId="40083" xr:uid="{00000000-0005-0000-0000-0000B69C0000}"/>
    <cellStyle name="Percent 5 2 2 2 2 2 2 2 3" xfId="40084" xr:uid="{00000000-0005-0000-0000-0000B79C0000}"/>
    <cellStyle name="Percent 5 2 2 2 2 2 2 3" xfId="40085" xr:uid="{00000000-0005-0000-0000-0000B89C0000}"/>
    <cellStyle name="Percent 5 2 2 2 2 2 2 4" xfId="40086" xr:uid="{00000000-0005-0000-0000-0000B99C0000}"/>
    <cellStyle name="Percent 5 2 2 2 2 2 3" xfId="40087" xr:uid="{00000000-0005-0000-0000-0000BA9C0000}"/>
    <cellStyle name="Percent 5 2 2 2 2 2 3 2" xfId="40088" xr:uid="{00000000-0005-0000-0000-0000BB9C0000}"/>
    <cellStyle name="Percent 5 2 2 2 2 2 3 2 2" xfId="40089" xr:uid="{00000000-0005-0000-0000-0000BC9C0000}"/>
    <cellStyle name="Percent 5 2 2 2 2 2 3 2 3" xfId="40090" xr:uid="{00000000-0005-0000-0000-0000BD9C0000}"/>
    <cellStyle name="Percent 5 2 2 2 2 2 3 3" xfId="40091" xr:uid="{00000000-0005-0000-0000-0000BE9C0000}"/>
    <cellStyle name="Percent 5 2 2 2 2 2 3 4" xfId="40092" xr:uid="{00000000-0005-0000-0000-0000BF9C0000}"/>
    <cellStyle name="Percent 5 2 2 2 2 2 4" xfId="40093" xr:uid="{00000000-0005-0000-0000-0000C09C0000}"/>
    <cellStyle name="Percent 5 2 2 2 2 2 4 2" xfId="40094" xr:uid="{00000000-0005-0000-0000-0000C19C0000}"/>
    <cellStyle name="Percent 5 2 2 2 2 2 4 2 2" xfId="40095" xr:uid="{00000000-0005-0000-0000-0000C29C0000}"/>
    <cellStyle name="Percent 5 2 2 2 2 2 4 2 3" xfId="40096" xr:uid="{00000000-0005-0000-0000-0000C39C0000}"/>
    <cellStyle name="Percent 5 2 2 2 2 2 4 3" xfId="40097" xr:uid="{00000000-0005-0000-0000-0000C49C0000}"/>
    <cellStyle name="Percent 5 2 2 2 2 2 4 4" xfId="40098" xr:uid="{00000000-0005-0000-0000-0000C59C0000}"/>
    <cellStyle name="Percent 5 2 2 2 2 2 5" xfId="40099" xr:uid="{00000000-0005-0000-0000-0000C69C0000}"/>
    <cellStyle name="Percent 5 2 2 2 2 2 5 2" xfId="40100" xr:uid="{00000000-0005-0000-0000-0000C79C0000}"/>
    <cellStyle name="Percent 5 2 2 2 2 2 5 2 2" xfId="40101" xr:uid="{00000000-0005-0000-0000-0000C89C0000}"/>
    <cellStyle name="Percent 5 2 2 2 2 2 5 2 3" xfId="40102" xr:uid="{00000000-0005-0000-0000-0000C99C0000}"/>
    <cellStyle name="Percent 5 2 2 2 2 2 5 3" xfId="40103" xr:uid="{00000000-0005-0000-0000-0000CA9C0000}"/>
    <cellStyle name="Percent 5 2 2 2 2 2 5 4" xfId="40104" xr:uid="{00000000-0005-0000-0000-0000CB9C0000}"/>
    <cellStyle name="Percent 5 2 2 2 2 2 6" xfId="40105" xr:uid="{00000000-0005-0000-0000-0000CC9C0000}"/>
    <cellStyle name="Percent 5 2 2 2 2 2 6 2" xfId="40106" xr:uid="{00000000-0005-0000-0000-0000CD9C0000}"/>
    <cellStyle name="Percent 5 2 2 2 2 2 6 3" xfId="40107" xr:uid="{00000000-0005-0000-0000-0000CE9C0000}"/>
    <cellStyle name="Percent 5 2 2 2 2 2 7" xfId="40108" xr:uid="{00000000-0005-0000-0000-0000CF9C0000}"/>
    <cellStyle name="Percent 5 2 2 2 2 2 7 2" xfId="40109" xr:uid="{00000000-0005-0000-0000-0000D09C0000}"/>
    <cellStyle name="Percent 5 2 2 2 2 2 7 3" xfId="40110" xr:uid="{00000000-0005-0000-0000-0000D19C0000}"/>
    <cellStyle name="Percent 5 2 2 2 2 2 8" xfId="40111" xr:uid="{00000000-0005-0000-0000-0000D29C0000}"/>
    <cellStyle name="Percent 5 2 2 2 2 2 9" xfId="40112" xr:uid="{00000000-0005-0000-0000-0000D39C0000}"/>
    <cellStyle name="Percent 5 2 2 2 2 3" xfId="40113" xr:uid="{00000000-0005-0000-0000-0000D49C0000}"/>
    <cellStyle name="Percent 5 2 2 2 2 3 2" xfId="40114" xr:uid="{00000000-0005-0000-0000-0000D59C0000}"/>
    <cellStyle name="Percent 5 2 2 2 2 3 2 2" xfId="40115" xr:uid="{00000000-0005-0000-0000-0000D69C0000}"/>
    <cellStyle name="Percent 5 2 2 2 2 3 2 2 2" xfId="40116" xr:uid="{00000000-0005-0000-0000-0000D79C0000}"/>
    <cellStyle name="Percent 5 2 2 2 2 3 2 2 3" xfId="40117" xr:uid="{00000000-0005-0000-0000-0000D89C0000}"/>
    <cellStyle name="Percent 5 2 2 2 2 3 2 3" xfId="40118" xr:uid="{00000000-0005-0000-0000-0000D99C0000}"/>
    <cellStyle name="Percent 5 2 2 2 2 3 2 4" xfId="40119" xr:uid="{00000000-0005-0000-0000-0000DA9C0000}"/>
    <cellStyle name="Percent 5 2 2 2 2 3 3" xfId="40120" xr:uid="{00000000-0005-0000-0000-0000DB9C0000}"/>
    <cellStyle name="Percent 5 2 2 2 2 3 3 2" xfId="40121" xr:uid="{00000000-0005-0000-0000-0000DC9C0000}"/>
    <cellStyle name="Percent 5 2 2 2 2 3 3 2 2" xfId="40122" xr:uid="{00000000-0005-0000-0000-0000DD9C0000}"/>
    <cellStyle name="Percent 5 2 2 2 2 3 3 2 3" xfId="40123" xr:uid="{00000000-0005-0000-0000-0000DE9C0000}"/>
    <cellStyle name="Percent 5 2 2 2 2 3 3 3" xfId="40124" xr:uid="{00000000-0005-0000-0000-0000DF9C0000}"/>
    <cellStyle name="Percent 5 2 2 2 2 3 3 4" xfId="40125" xr:uid="{00000000-0005-0000-0000-0000E09C0000}"/>
    <cellStyle name="Percent 5 2 2 2 2 3 4" xfId="40126" xr:uid="{00000000-0005-0000-0000-0000E19C0000}"/>
    <cellStyle name="Percent 5 2 2 2 2 3 4 2" xfId="40127" xr:uid="{00000000-0005-0000-0000-0000E29C0000}"/>
    <cellStyle name="Percent 5 2 2 2 2 3 4 2 2" xfId="40128" xr:uid="{00000000-0005-0000-0000-0000E39C0000}"/>
    <cellStyle name="Percent 5 2 2 2 2 3 4 2 3" xfId="40129" xr:uid="{00000000-0005-0000-0000-0000E49C0000}"/>
    <cellStyle name="Percent 5 2 2 2 2 3 4 3" xfId="40130" xr:uid="{00000000-0005-0000-0000-0000E59C0000}"/>
    <cellStyle name="Percent 5 2 2 2 2 3 4 4" xfId="40131" xr:uid="{00000000-0005-0000-0000-0000E69C0000}"/>
    <cellStyle name="Percent 5 2 2 2 2 3 5" xfId="40132" xr:uid="{00000000-0005-0000-0000-0000E79C0000}"/>
    <cellStyle name="Percent 5 2 2 2 2 3 5 2" xfId="40133" xr:uid="{00000000-0005-0000-0000-0000E89C0000}"/>
    <cellStyle name="Percent 5 2 2 2 2 3 5 3" xfId="40134" xr:uid="{00000000-0005-0000-0000-0000E99C0000}"/>
    <cellStyle name="Percent 5 2 2 2 2 3 6" xfId="40135" xr:uid="{00000000-0005-0000-0000-0000EA9C0000}"/>
    <cellStyle name="Percent 5 2 2 2 2 3 6 2" xfId="40136" xr:uid="{00000000-0005-0000-0000-0000EB9C0000}"/>
    <cellStyle name="Percent 5 2 2 2 2 3 6 3" xfId="40137" xr:uid="{00000000-0005-0000-0000-0000EC9C0000}"/>
    <cellStyle name="Percent 5 2 2 2 2 3 7" xfId="40138" xr:uid="{00000000-0005-0000-0000-0000ED9C0000}"/>
    <cellStyle name="Percent 5 2 2 2 2 3 8" xfId="40139" xr:uid="{00000000-0005-0000-0000-0000EE9C0000}"/>
    <cellStyle name="Percent 5 2 2 2 2 3 9" xfId="40140" xr:uid="{00000000-0005-0000-0000-0000EF9C0000}"/>
    <cellStyle name="Percent 5 2 2 2 2 4" xfId="40141" xr:uid="{00000000-0005-0000-0000-0000F09C0000}"/>
    <cellStyle name="Percent 5 2 2 2 2 4 2" xfId="40142" xr:uid="{00000000-0005-0000-0000-0000F19C0000}"/>
    <cellStyle name="Percent 5 2 2 2 2 4 2 2" xfId="40143" xr:uid="{00000000-0005-0000-0000-0000F29C0000}"/>
    <cellStyle name="Percent 5 2 2 2 2 4 2 3" xfId="40144" xr:uid="{00000000-0005-0000-0000-0000F39C0000}"/>
    <cellStyle name="Percent 5 2 2 2 2 4 3" xfId="40145" xr:uid="{00000000-0005-0000-0000-0000F49C0000}"/>
    <cellStyle name="Percent 5 2 2 2 2 4 4" xfId="40146" xr:uid="{00000000-0005-0000-0000-0000F59C0000}"/>
    <cellStyle name="Percent 5 2 2 2 2 5" xfId="40147" xr:uid="{00000000-0005-0000-0000-0000F69C0000}"/>
    <cellStyle name="Percent 5 2 2 2 2 5 2" xfId="40148" xr:uid="{00000000-0005-0000-0000-0000F79C0000}"/>
    <cellStyle name="Percent 5 2 2 2 2 5 2 2" xfId="40149" xr:uid="{00000000-0005-0000-0000-0000F89C0000}"/>
    <cellStyle name="Percent 5 2 2 2 2 5 2 3" xfId="40150" xr:uid="{00000000-0005-0000-0000-0000F99C0000}"/>
    <cellStyle name="Percent 5 2 2 2 2 5 3" xfId="40151" xr:uid="{00000000-0005-0000-0000-0000FA9C0000}"/>
    <cellStyle name="Percent 5 2 2 2 2 5 4" xfId="40152" xr:uid="{00000000-0005-0000-0000-0000FB9C0000}"/>
    <cellStyle name="Percent 5 2 2 2 2 6" xfId="40153" xr:uid="{00000000-0005-0000-0000-0000FC9C0000}"/>
    <cellStyle name="Percent 5 2 2 2 2 6 2" xfId="40154" xr:uid="{00000000-0005-0000-0000-0000FD9C0000}"/>
    <cellStyle name="Percent 5 2 2 2 2 6 2 2" xfId="40155" xr:uid="{00000000-0005-0000-0000-0000FE9C0000}"/>
    <cellStyle name="Percent 5 2 2 2 2 6 2 3" xfId="40156" xr:uid="{00000000-0005-0000-0000-0000FF9C0000}"/>
    <cellStyle name="Percent 5 2 2 2 2 6 3" xfId="40157" xr:uid="{00000000-0005-0000-0000-0000009D0000}"/>
    <cellStyle name="Percent 5 2 2 2 2 6 4" xfId="40158" xr:uid="{00000000-0005-0000-0000-0000019D0000}"/>
    <cellStyle name="Percent 5 2 2 2 2 7" xfId="40159" xr:uid="{00000000-0005-0000-0000-0000029D0000}"/>
    <cellStyle name="Percent 5 2 2 2 2 7 2" xfId="40160" xr:uid="{00000000-0005-0000-0000-0000039D0000}"/>
    <cellStyle name="Percent 5 2 2 2 2 7 3" xfId="40161" xr:uid="{00000000-0005-0000-0000-0000049D0000}"/>
    <cellStyle name="Percent 5 2 2 2 2 8" xfId="40162" xr:uid="{00000000-0005-0000-0000-0000059D0000}"/>
    <cellStyle name="Percent 5 2 2 2 2 8 2" xfId="40163" xr:uid="{00000000-0005-0000-0000-0000069D0000}"/>
    <cellStyle name="Percent 5 2 2 2 2 8 3" xfId="40164" xr:uid="{00000000-0005-0000-0000-0000079D0000}"/>
    <cellStyle name="Percent 5 2 2 2 2 9" xfId="40165" xr:uid="{00000000-0005-0000-0000-0000089D0000}"/>
    <cellStyle name="Percent 5 2 2 2 3" xfId="40166" xr:uid="{00000000-0005-0000-0000-0000099D0000}"/>
    <cellStyle name="Percent 5 2 2 2 3 10" xfId="40167" xr:uid="{00000000-0005-0000-0000-00000A9D0000}"/>
    <cellStyle name="Percent 5 2 2 2 3 11" xfId="40168" xr:uid="{00000000-0005-0000-0000-00000B9D0000}"/>
    <cellStyle name="Percent 5 2 2 2 3 2" xfId="40169" xr:uid="{00000000-0005-0000-0000-00000C9D0000}"/>
    <cellStyle name="Percent 5 2 2 2 3 2 10" xfId="40170" xr:uid="{00000000-0005-0000-0000-00000D9D0000}"/>
    <cellStyle name="Percent 5 2 2 2 3 2 2" xfId="40171" xr:uid="{00000000-0005-0000-0000-00000E9D0000}"/>
    <cellStyle name="Percent 5 2 2 2 3 2 2 2" xfId="40172" xr:uid="{00000000-0005-0000-0000-00000F9D0000}"/>
    <cellStyle name="Percent 5 2 2 2 3 2 2 2 2" xfId="40173" xr:uid="{00000000-0005-0000-0000-0000109D0000}"/>
    <cellStyle name="Percent 5 2 2 2 3 2 2 2 3" xfId="40174" xr:uid="{00000000-0005-0000-0000-0000119D0000}"/>
    <cellStyle name="Percent 5 2 2 2 3 2 2 3" xfId="40175" xr:uid="{00000000-0005-0000-0000-0000129D0000}"/>
    <cellStyle name="Percent 5 2 2 2 3 2 2 4" xfId="40176" xr:uid="{00000000-0005-0000-0000-0000139D0000}"/>
    <cellStyle name="Percent 5 2 2 2 3 2 3" xfId="40177" xr:uid="{00000000-0005-0000-0000-0000149D0000}"/>
    <cellStyle name="Percent 5 2 2 2 3 2 3 2" xfId="40178" xr:uid="{00000000-0005-0000-0000-0000159D0000}"/>
    <cellStyle name="Percent 5 2 2 2 3 2 3 2 2" xfId="40179" xr:uid="{00000000-0005-0000-0000-0000169D0000}"/>
    <cellStyle name="Percent 5 2 2 2 3 2 3 2 3" xfId="40180" xr:uid="{00000000-0005-0000-0000-0000179D0000}"/>
    <cellStyle name="Percent 5 2 2 2 3 2 3 3" xfId="40181" xr:uid="{00000000-0005-0000-0000-0000189D0000}"/>
    <cellStyle name="Percent 5 2 2 2 3 2 3 4" xfId="40182" xr:uid="{00000000-0005-0000-0000-0000199D0000}"/>
    <cellStyle name="Percent 5 2 2 2 3 2 4" xfId="40183" xr:uid="{00000000-0005-0000-0000-00001A9D0000}"/>
    <cellStyle name="Percent 5 2 2 2 3 2 4 2" xfId="40184" xr:uid="{00000000-0005-0000-0000-00001B9D0000}"/>
    <cellStyle name="Percent 5 2 2 2 3 2 4 2 2" xfId="40185" xr:uid="{00000000-0005-0000-0000-00001C9D0000}"/>
    <cellStyle name="Percent 5 2 2 2 3 2 4 2 3" xfId="40186" xr:uid="{00000000-0005-0000-0000-00001D9D0000}"/>
    <cellStyle name="Percent 5 2 2 2 3 2 4 3" xfId="40187" xr:uid="{00000000-0005-0000-0000-00001E9D0000}"/>
    <cellStyle name="Percent 5 2 2 2 3 2 4 4" xfId="40188" xr:uid="{00000000-0005-0000-0000-00001F9D0000}"/>
    <cellStyle name="Percent 5 2 2 2 3 2 5" xfId="40189" xr:uid="{00000000-0005-0000-0000-0000209D0000}"/>
    <cellStyle name="Percent 5 2 2 2 3 2 5 2" xfId="40190" xr:uid="{00000000-0005-0000-0000-0000219D0000}"/>
    <cellStyle name="Percent 5 2 2 2 3 2 5 2 2" xfId="40191" xr:uid="{00000000-0005-0000-0000-0000229D0000}"/>
    <cellStyle name="Percent 5 2 2 2 3 2 5 2 3" xfId="40192" xr:uid="{00000000-0005-0000-0000-0000239D0000}"/>
    <cellStyle name="Percent 5 2 2 2 3 2 5 3" xfId="40193" xr:uid="{00000000-0005-0000-0000-0000249D0000}"/>
    <cellStyle name="Percent 5 2 2 2 3 2 5 4" xfId="40194" xr:uid="{00000000-0005-0000-0000-0000259D0000}"/>
    <cellStyle name="Percent 5 2 2 2 3 2 6" xfId="40195" xr:uid="{00000000-0005-0000-0000-0000269D0000}"/>
    <cellStyle name="Percent 5 2 2 2 3 2 6 2" xfId="40196" xr:uid="{00000000-0005-0000-0000-0000279D0000}"/>
    <cellStyle name="Percent 5 2 2 2 3 2 6 3" xfId="40197" xr:uid="{00000000-0005-0000-0000-0000289D0000}"/>
    <cellStyle name="Percent 5 2 2 2 3 2 7" xfId="40198" xr:uid="{00000000-0005-0000-0000-0000299D0000}"/>
    <cellStyle name="Percent 5 2 2 2 3 2 7 2" xfId="40199" xr:uid="{00000000-0005-0000-0000-00002A9D0000}"/>
    <cellStyle name="Percent 5 2 2 2 3 2 7 3" xfId="40200" xr:uid="{00000000-0005-0000-0000-00002B9D0000}"/>
    <cellStyle name="Percent 5 2 2 2 3 2 8" xfId="40201" xr:uid="{00000000-0005-0000-0000-00002C9D0000}"/>
    <cellStyle name="Percent 5 2 2 2 3 2 9" xfId="40202" xr:uid="{00000000-0005-0000-0000-00002D9D0000}"/>
    <cellStyle name="Percent 5 2 2 2 3 3" xfId="40203" xr:uid="{00000000-0005-0000-0000-00002E9D0000}"/>
    <cellStyle name="Percent 5 2 2 2 3 3 2" xfId="40204" xr:uid="{00000000-0005-0000-0000-00002F9D0000}"/>
    <cellStyle name="Percent 5 2 2 2 3 3 2 2" xfId="40205" xr:uid="{00000000-0005-0000-0000-0000309D0000}"/>
    <cellStyle name="Percent 5 2 2 2 3 3 2 2 2" xfId="40206" xr:uid="{00000000-0005-0000-0000-0000319D0000}"/>
    <cellStyle name="Percent 5 2 2 2 3 3 2 2 3" xfId="40207" xr:uid="{00000000-0005-0000-0000-0000329D0000}"/>
    <cellStyle name="Percent 5 2 2 2 3 3 2 3" xfId="40208" xr:uid="{00000000-0005-0000-0000-0000339D0000}"/>
    <cellStyle name="Percent 5 2 2 2 3 3 2 4" xfId="40209" xr:uid="{00000000-0005-0000-0000-0000349D0000}"/>
    <cellStyle name="Percent 5 2 2 2 3 3 3" xfId="40210" xr:uid="{00000000-0005-0000-0000-0000359D0000}"/>
    <cellStyle name="Percent 5 2 2 2 3 3 3 2" xfId="40211" xr:uid="{00000000-0005-0000-0000-0000369D0000}"/>
    <cellStyle name="Percent 5 2 2 2 3 3 3 2 2" xfId="40212" xr:uid="{00000000-0005-0000-0000-0000379D0000}"/>
    <cellStyle name="Percent 5 2 2 2 3 3 3 2 3" xfId="40213" xr:uid="{00000000-0005-0000-0000-0000389D0000}"/>
    <cellStyle name="Percent 5 2 2 2 3 3 3 3" xfId="40214" xr:uid="{00000000-0005-0000-0000-0000399D0000}"/>
    <cellStyle name="Percent 5 2 2 2 3 3 3 4" xfId="40215" xr:uid="{00000000-0005-0000-0000-00003A9D0000}"/>
    <cellStyle name="Percent 5 2 2 2 3 3 4" xfId="40216" xr:uid="{00000000-0005-0000-0000-00003B9D0000}"/>
    <cellStyle name="Percent 5 2 2 2 3 3 4 2" xfId="40217" xr:uid="{00000000-0005-0000-0000-00003C9D0000}"/>
    <cellStyle name="Percent 5 2 2 2 3 3 4 2 2" xfId="40218" xr:uid="{00000000-0005-0000-0000-00003D9D0000}"/>
    <cellStyle name="Percent 5 2 2 2 3 3 4 2 3" xfId="40219" xr:uid="{00000000-0005-0000-0000-00003E9D0000}"/>
    <cellStyle name="Percent 5 2 2 2 3 3 4 3" xfId="40220" xr:uid="{00000000-0005-0000-0000-00003F9D0000}"/>
    <cellStyle name="Percent 5 2 2 2 3 3 4 4" xfId="40221" xr:uid="{00000000-0005-0000-0000-0000409D0000}"/>
    <cellStyle name="Percent 5 2 2 2 3 3 5" xfId="40222" xr:uid="{00000000-0005-0000-0000-0000419D0000}"/>
    <cellStyle name="Percent 5 2 2 2 3 3 5 2" xfId="40223" xr:uid="{00000000-0005-0000-0000-0000429D0000}"/>
    <cellStyle name="Percent 5 2 2 2 3 3 5 3" xfId="40224" xr:uid="{00000000-0005-0000-0000-0000439D0000}"/>
    <cellStyle name="Percent 5 2 2 2 3 3 6" xfId="40225" xr:uid="{00000000-0005-0000-0000-0000449D0000}"/>
    <cellStyle name="Percent 5 2 2 2 3 3 6 2" xfId="40226" xr:uid="{00000000-0005-0000-0000-0000459D0000}"/>
    <cellStyle name="Percent 5 2 2 2 3 3 6 3" xfId="40227" xr:uid="{00000000-0005-0000-0000-0000469D0000}"/>
    <cellStyle name="Percent 5 2 2 2 3 3 7" xfId="40228" xr:uid="{00000000-0005-0000-0000-0000479D0000}"/>
    <cellStyle name="Percent 5 2 2 2 3 3 8" xfId="40229" xr:uid="{00000000-0005-0000-0000-0000489D0000}"/>
    <cellStyle name="Percent 5 2 2 2 3 3 9" xfId="40230" xr:uid="{00000000-0005-0000-0000-0000499D0000}"/>
    <cellStyle name="Percent 5 2 2 2 3 4" xfId="40231" xr:uid="{00000000-0005-0000-0000-00004A9D0000}"/>
    <cellStyle name="Percent 5 2 2 2 3 4 2" xfId="40232" xr:uid="{00000000-0005-0000-0000-00004B9D0000}"/>
    <cellStyle name="Percent 5 2 2 2 3 4 2 2" xfId="40233" xr:uid="{00000000-0005-0000-0000-00004C9D0000}"/>
    <cellStyle name="Percent 5 2 2 2 3 4 2 3" xfId="40234" xr:uid="{00000000-0005-0000-0000-00004D9D0000}"/>
    <cellStyle name="Percent 5 2 2 2 3 4 3" xfId="40235" xr:uid="{00000000-0005-0000-0000-00004E9D0000}"/>
    <cellStyle name="Percent 5 2 2 2 3 4 4" xfId="40236" xr:uid="{00000000-0005-0000-0000-00004F9D0000}"/>
    <cellStyle name="Percent 5 2 2 2 3 5" xfId="40237" xr:uid="{00000000-0005-0000-0000-0000509D0000}"/>
    <cellStyle name="Percent 5 2 2 2 3 5 2" xfId="40238" xr:uid="{00000000-0005-0000-0000-0000519D0000}"/>
    <cellStyle name="Percent 5 2 2 2 3 5 2 2" xfId="40239" xr:uid="{00000000-0005-0000-0000-0000529D0000}"/>
    <cellStyle name="Percent 5 2 2 2 3 5 2 3" xfId="40240" xr:uid="{00000000-0005-0000-0000-0000539D0000}"/>
    <cellStyle name="Percent 5 2 2 2 3 5 3" xfId="40241" xr:uid="{00000000-0005-0000-0000-0000549D0000}"/>
    <cellStyle name="Percent 5 2 2 2 3 5 4" xfId="40242" xr:uid="{00000000-0005-0000-0000-0000559D0000}"/>
    <cellStyle name="Percent 5 2 2 2 3 6" xfId="40243" xr:uid="{00000000-0005-0000-0000-0000569D0000}"/>
    <cellStyle name="Percent 5 2 2 2 3 6 2" xfId="40244" xr:uid="{00000000-0005-0000-0000-0000579D0000}"/>
    <cellStyle name="Percent 5 2 2 2 3 6 2 2" xfId="40245" xr:uid="{00000000-0005-0000-0000-0000589D0000}"/>
    <cellStyle name="Percent 5 2 2 2 3 6 2 3" xfId="40246" xr:uid="{00000000-0005-0000-0000-0000599D0000}"/>
    <cellStyle name="Percent 5 2 2 2 3 6 3" xfId="40247" xr:uid="{00000000-0005-0000-0000-00005A9D0000}"/>
    <cellStyle name="Percent 5 2 2 2 3 6 4" xfId="40248" xr:uid="{00000000-0005-0000-0000-00005B9D0000}"/>
    <cellStyle name="Percent 5 2 2 2 3 7" xfId="40249" xr:uid="{00000000-0005-0000-0000-00005C9D0000}"/>
    <cellStyle name="Percent 5 2 2 2 3 7 2" xfId="40250" xr:uid="{00000000-0005-0000-0000-00005D9D0000}"/>
    <cellStyle name="Percent 5 2 2 2 3 7 3" xfId="40251" xr:uid="{00000000-0005-0000-0000-00005E9D0000}"/>
    <cellStyle name="Percent 5 2 2 2 3 8" xfId="40252" xr:uid="{00000000-0005-0000-0000-00005F9D0000}"/>
    <cellStyle name="Percent 5 2 2 2 3 8 2" xfId="40253" xr:uid="{00000000-0005-0000-0000-0000609D0000}"/>
    <cellStyle name="Percent 5 2 2 2 3 8 3" xfId="40254" xr:uid="{00000000-0005-0000-0000-0000619D0000}"/>
    <cellStyle name="Percent 5 2 2 2 3 9" xfId="40255" xr:uid="{00000000-0005-0000-0000-0000629D0000}"/>
    <cellStyle name="Percent 5 2 2 2 4" xfId="40256" xr:uid="{00000000-0005-0000-0000-0000639D0000}"/>
    <cellStyle name="Percent 5 2 2 2 4 10" xfId="40257" xr:uid="{00000000-0005-0000-0000-0000649D0000}"/>
    <cellStyle name="Percent 5 2 2 2 4 2" xfId="40258" xr:uid="{00000000-0005-0000-0000-0000659D0000}"/>
    <cellStyle name="Percent 5 2 2 2 4 2 2" xfId="40259" xr:uid="{00000000-0005-0000-0000-0000669D0000}"/>
    <cellStyle name="Percent 5 2 2 2 4 2 2 2" xfId="40260" xr:uid="{00000000-0005-0000-0000-0000679D0000}"/>
    <cellStyle name="Percent 5 2 2 2 4 2 2 3" xfId="40261" xr:uid="{00000000-0005-0000-0000-0000689D0000}"/>
    <cellStyle name="Percent 5 2 2 2 4 2 3" xfId="40262" xr:uid="{00000000-0005-0000-0000-0000699D0000}"/>
    <cellStyle name="Percent 5 2 2 2 4 2 4" xfId="40263" xr:uid="{00000000-0005-0000-0000-00006A9D0000}"/>
    <cellStyle name="Percent 5 2 2 2 4 3" xfId="40264" xr:uid="{00000000-0005-0000-0000-00006B9D0000}"/>
    <cellStyle name="Percent 5 2 2 2 4 3 2" xfId="40265" xr:uid="{00000000-0005-0000-0000-00006C9D0000}"/>
    <cellStyle name="Percent 5 2 2 2 4 3 2 2" xfId="40266" xr:uid="{00000000-0005-0000-0000-00006D9D0000}"/>
    <cellStyle name="Percent 5 2 2 2 4 3 2 3" xfId="40267" xr:uid="{00000000-0005-0000-0000-00006E9D0000}"/>
    <cellStyle name="Percent 5 2 2 2 4 3 3" xfId="40268" xr:uid="{00000000-0005-0000-0000-00006F9D0000}"/>
    <cellStyle name="Percent 5 2 2 2 4 3 4" xfId="40269" xr:uid="{00000000-0005-0000-0000-0000709D0000}"/>
    <cellStyle name="Percent 5 2 2 2 4 4" xfId="40270" xr:uid="{00000000-0005-0000-0000-0000719D0000}"/>
    <cellStyle name="Percent 5 2 2 2 4 4 2" xfId="40271" xr:uid="{00000000-0005-0000-0000-0000729D0000}"/>
    <cellStyle name="Percent 5 2 2 2 4 4 2 2" xfId="40272" xr:uid="{00000000-0005-0000-0000-0000739D0000}"/>
    <cellStyle name="Percent 5 2 2 2 4 4 2 3" xfId="40273" xr:uid="{00000000-0005-0000-0000-0000749D0000}"/>
    <cellStyle name="Percent 5 2 2 2 4 4 3" xfId="40274" xr:uid="{00000000-0005-0000-0000-0000759D0000}"/>
    <cellStyle name="Percent 5 2 2 2 4 4 4" xfId="40275" xr:uid="{00000000-0005-0000-0000-0000769D0000}"/>
    <cellStyle name="Percent 5 2 2 2 4 5" xfId="40276" xr:uid="{00000000-0005-0000-0000-0000779D0000}"/>
    <cellStyle name="Percent 5 2 2 2 4 5 2" xfId="40277" xr:uid="{00000000-0005-0000-0000-0000789D0000}"/>
    <cellStyle name="Percent 5 2 2 2 4 5 2 2" xfId="40278" xr:uid="{00000000-0005-0000-0000-0000799D0000}"/>
    <cellStyle name="Percent 5 2 2 2 4 5 2 3" xfId="40279" xr:uid="{00000000-0005-0000-0000-00007A9D0000}"/>
    <cellStyle name="Percent 5 2 2 2 4 5 3" xfId="40280" xr:uid="{00000000-0005-0000-0000-00007B9D0000}"/>
    <cellStyle name="Percent 5 2 2 2 4 5 4" xfId="40281" xr:uid="{00000000-0005-0000-0000-00007C9D0000}"/>
    <cellStyle name="Percent 5 2 2 2 4 6" xfId="40282" xr:uid="{00000000-0005-0000-0000-00007D9D0000}"/>
    <cellStyle name="Percent 5 2 2 2 4 6 2" xfId="40283" xr:uid="{00000000-0005-0000-0000-00007E9D0000}"/>
    <cellStyle name="Percent 5 2 2 2 4 6 3" xfId="40284" xr:uid="{00000000-0005-0000-0000-00007F9D0000}"/>
    <cellStyle name="Percent 5 2 2 2 4 7" xfId="40285" xr:uid="{00000000-0005-0000-0000-0000809D0000}"/>
    <cellStyle name="Percent 5 2 2 2 4 7 2" xfId="40286" xr:uid="{00000000-0005-0000-0000-0000819D0000}"/>
    <cellStyle name="Percent 5 2 2 2 4 7 3" xfId="40287" xr:uid="{00000000-0005-0000-0000-0000829D0000}"/>
    <cellStyle name="Percent 5 2 2 2 4 8" xfId="40288" xr:uid="{00000000-0005-0000-0000-0000839D0000}"/>
    <cellStyle name="Percent 5 2 2 2 4 9" xfId="40289" xr:uid="{00000000-0005-0000-0000-0000849D0000}"/>
    <cellStyle name="Percent 5 2 2 2 5" xfId="40290" xr:uid="{00000000-0005-0000-0000-0000859D0000}"/>
    <cellStyle name="Percent 5 2 2 2 5 2" xfId="40291" xr:uid="{00000000-0005-0000-0000-0000869D0000}"/>
    <cellStyle name="Percent 5 2 2 2 5 2 2" xfId="40292" xr:uid="{00000000-0005-0000-0000-0000879D0000}"/>
    <cellStyle name="Percent 5 2 2 2 5 2 2 2" xfId="40293" xr:uid="{00000000-0005-0000-0000-0000889D0000}"/>
    <cellStyle name="Percent 5 2 2 2 5 2 2 3" xfId="40294" xr:uid="{00000000-0005-0000-0000-0000899D0000}"/>
    <cellStyle name="Percent 5 2 2 2 5 2 3" xfId="40295" xr:uid="{00000000-0005-0000-0000-00008A9D0000}"/>
    <cellStyle name="Percent 5 2 2 2 5 2 4" xfId="40296" xr:uid="{00000000-0005-0000-0000-00008B9D0000}"/>
    <cellStyle name="Percent 5 2 2 2 5 3" xfId="40297" xr:uid="{00000000-0005-0000-0000-00008C9D0000}"/>
    <cellStyle name="Percent 5 2 2 2 5 3 2" xfId="40298" xr:uid="{00000000-0005-0000-0000-00008D9D0000}"/>
    <cellStyle name="Percent 5 2 2 2 5 3 2 2" xfId="40299" xr:uid="{00000000-0005-0000-0000-00008E9D0000}"/>
    <cellStyle name="Percent 5 2 2 2 5 3 2 3" xfId="40300" xr:uid="{00000000-0005-0000-0000-00008F9D0000}"/>
    <cellStyle name="Percent 5 2 2 2 5 3 3" xfId="40301" xr:uid="{00000000-0005-0000-0000-0000909D0000}"/>
    <cellStyle name="Percent 5 2 2 2 5 3 4" xfId="40302" xr:uid="{00000000-0005-0000-0000-0000919D0000}"/>
    <cellStyle name="Percent 5 2 2 2 5 4" xfId="40303" xr:uid="{00000000-0005-0000-0000-0000929D0000}"/>
    <cellStyle name="Percent 5 2 2 2 5 4 2" xfId="40304" xr:uid="{00000000-0005-0000-0000-0000939D0000}"/>
    <cellStyle name="Percent 5 2 2 2 5 4 2 2" xfId="40305" xr:uid="{00000000-0005-0000-0000-0000949D0000}"/>
    <cellStyle name="Percent 5 2 2 2 5 4 2 3" xfId="40306" xr:uid="{00000000-0005-0000-0000-0000959D0000}"/>
    <cellStyle name="Percent 5 2 2 2 5 4 3" xfId="40307" xr:uid="{00000000-0005-0000-0000-0000969D0000}"/>
    <cellStyle name="Percent 5 2 2 2 5 4 4" xfId="40308" xr:uid="{00000000-0005-0000-0000-0000979D0000}"/>
    <cellStyle name="Percent 5 2 2 2 5 5" xfId="40309" xr:uid="{00000000-0005-0000-0000-0000989D0000}"/>
    <cellStyle name="Percent 5 2 2 2 5 5 2" xfId="40310" xr:uid="{00000000-0005-0000-0000-0000999D0000}"/>
    <cellStyle name="Percent 5 2 2 2 5 5 3" xfId="40311" xr:uid="{00000000-0005-0000-0000-00009A9D0000}"/>
    <cellStyle name="Percent 5 2 2 2 5 6" xfId="40312" xr:uid="{00000000-0005-0000-0000-00009B9D0000}"/>
    <cellStyle name="Percent 5 2 2 2 5 6 2" xfId="40313" xr:uid="{00000000-0005-0000-0000-00009C9D0000}"/>
    <cellStyle name="Percent 5 2 2 2 5 6 3" xfId="40314" xr:uid="{00000000-0005-0000-0000-00009D9D0000}"/>
    <cellStyle name="Percent 5 2 2 2 5 7" xfId="40315" xr:uid="{00000000-0005-0000-0000-00009E9D0000}"/>
    <cellStyle name="Percent 5 2 2 2 5 8" xfId="40316" xr:uid="{00000000-0005-0000-0000-00009F9D0000}"/>
    <cellStyle name="Percent 5 2 2 2 5 9" xfId="40317" xr:uid="{00000000-0005-0000-0000-0000A09D0000}"/>
    <cellStyle name="Percent 5 2 2 2 6" xfId="40318" xr:uid="{00000000-0005-0000-0000-0000A19D0000}"/>
    <cellStyle name="Percent 5 2 2 2 6 2" xfId="40319" xr:uid="{00000000-0005-0000-0000-0000A29D0000}"/>
    <cellStyle name="Percent 5 2 2 2 6 2 2" xfId="40320" xr:uid="{00000000-0005-0000-0000-0000A39D0000}"/>
    <cellStyle name="Percent 5 2 2 2 6 2 3" xfId="40321" xr:uid="{00000000-0005-0000-0000-0000A49D0000}"/>
    <cellStyle name="Percent 5 2 2 2 6 3" xfId="40322" xr:uid="{00000000-0005-0000-0000-0000A59D0000}"/>
    <cellStyle name="Percent 5 2 2 2 6 4" xfId="40323" xr:uid="{00000000-0005-0000-0000-0000A69D0000}"/>
    <cellStyle name="Percent 5 2 2 2 7" xfId="40324" xr:uid="{00000000-0005-0000-0000-0000A79D0000}"/>
    <cellStyle name="Percent 5 2 2 2 7 2" xfId="40325" xr:uid="{00000000-0005-0000-0000-0000A89D0000}"/>
    <cellStyle name="Percent 5 2 2 2 7 2 2" xfId="40326" xr:uid="{00000000-0005-0000-0000-0000A99D0000}"/>
    <cellStyle name="Percent 5 2 2 2 7 2 3" xfId="40327" xr:uid="{00000000-0005-0000-0000-0000AA9D0000}"/>
    <cellStyle name="Percent 5 2 2 2 7 3" xfId="40328" xr:uid="{00000000-0005-0000-0000-0000AB9D0000}"/>
    <cellStyle name="Percent 5 2 2 2 7 4" xfId="40329" xr:uid="{00000000-0005-0000-0000-0000AC9D0000}"/>
    <cellStyle name="Percent 5 2 2 2 8" xfId="40330" xr:uid="{00000000-0005-0000-0000-0000AD9D0000}"/>
    <cellStyle name="Percent 5 2 2 2 8 2" xfId="40331" xr:uid="{00000000-0005-0000-0000-0000AE9D0000}"/>
    <cellStyle name="Percent 5 2 2 2 8 2 2" xfId="40332" xr:uid="{00000000-0005-0000-0000-0000AF9D0000}"/>
    <cellStyle name="Percent 5 2 2 2 8 2 3" xfId="40333" xr:uid="{00000000-0005-0000-0000-0000B09D0000}"/>
    <cellStyle name="Percent 5 2 2 2 8 3" xfId="40334" xr:uid="{00000000-0005-0000-0000-0000B19D0000}"/>
    <cellStyle name="Percent 5 2 2 2 8 4" xfId="40335" xr:uid="{00000000-0005-0000-0000-0000B29D0000}"/>
    <cellStyle name="Percent 5 2 2 2 9" xfId="40336" xr:uid="{00000000-0005-0000-0000-0000B39D0000}"/>
    <cellStyle name="Percent 5 2 2 2 9 2" xfId="40337" xr:uid="{00000000-0005-0000-0000-0000B49D0000}"/>
    <cellStyle name="Percent 5 2 2 2 9 3" xfId="40338" xr:uid="{00000000-0005-0000-0000-0000B59D0000}"/>
    <cellStyle name="Percent 5 2 2 3" xfId="40339" xr:uid="{00000000-0005-0000-0000-0000B69D0000}"/>
    <cellStyle name="Percent 5 2 2 3 10" xfId="40340" xr:uid="{00000000-0005-0000-0000-0000B79D0000}"/>
    <cellStyle name="Percent 5 2 2 3 11" xfId="40341" xr:uid="{00000000-0005-0000-0000-0000B89D0000}"/>
    <cellStyle name="Percent 5 2 2 3 2" xfId="40342" xr:uid="{00000000-0005-0000-0000-0000B99D0000}"/>
    <cellStyle name="Percent 5 2 2 3 2 10" xfId="40343" xr:uid="{00000000-0005-0000-0000-0000BA9D0000}"/>
    <cellStyle name="Percent 5 2 2 3 2 2" xfId="40344" xr:uid="{00000000-0005-0000-0000-0000BB9D0000}"/>
    <cellStyle name="Percent 5 2 2 3 2 2 2" xfId="40345" xr:uid="{00000000-0005-0000-0000-0000BC9D0000}"/>
    <cellStyle name="Percent 5 2 2 3 2 2 2 2" xfId="40346" xr:uid="{00000000-0005-0000-0000-0000BD9D0000}"/>
    <cellStyle name="Percent 5 2 2 3 2 2 2 3" xfId="40347" xr:uid="{00000000-0005-0000-0000-0000BE9D0000}"/>
    <cellStyle name="Percent 5 2 2 3 2 2 3" xfId="40348" xr:uid="{00000000-0005-0000-0000-0000BF9D0000}"/>
    <cellStyle name="Percent 5 2 2 3 2 2 4" xfId="40349" xr:uid="{00000000-0005-0000-0000-0000C09D0000}"/>
    <cellStyle name="Percent 5 2 2 3 2 3" xfId="40350" xr:uid="{00000000-0005-0000-0000-0000C19D0000}"/>
    <cellStyle name="Percent 5 2 2 3 2 3 2" xfId="40351" xr:uid="{00000000-0005-0000-0000-0000C29D0000}"/>
    <cellStyle name="Percent 5 2 2 3 2 3 2 2" xfId="40352" xr:uid="{00000000-0005-0000-0000-0000C39D0000}"/>
    <cellStyle name="Percent 5 2 2 3 2 3 2 3" xfId="40353" xr:uid="{00000000-0005-0000-0000-0000C49D0000}"/>
    <cellStyle name="Percent 5 2 2 3 2 3 3" xfId="40354" xr:uid="{00000000-0005-0000-0000-0000C59D0000}"/>
    <cellStyle name="Percent 5 2 2 3 2 3 4" xfId="40355" xr:uid="{00000000-0005-0000-0000-0000C69D0000}"/>
    <cellStyle name="Percent 5 2 2 3 2 4" xfId="40356" xr:uid="{00000000-0005-0000-0000-0000C79D0000}"/>
    <cellStyle name="Percent 5 2 2 3 2 4 2" xfId="40357" xr:uid="{00000000-0005-0000-0000-0000C89D0000}"/>
    <cellStyle name="Percent 5 2 2 3 2 4 2 2" xfId="40358" xr:uid="{00000000-0005-0000-0000-0000C99D0000}"/>
    <cellStyle name="Percent 5 2 2 3 2 4 2 3" xfId="40359" xr:uid="{00000000-0005-0000-0000-0000CA9D0000}"/>
    <cellStyle name="Percent 5 2 2 3 2 4 3" xfId="40360" xr:uid="{00000000-0005-0000-0000-0000CB9D0000}"/>
    <cellStyle name="Percent 5 2 2 3 2 4 4" xfId="40361" xr:uid="{00000000-0005-0000-0000-0000CC9D0000}"/>
    <cellStyle name="Percent 5 2 2 3 2 5" xfId="40362" xr:uid="{00000000-0005-0000-0000-0000CD9D0000}"/>
    <cellStyle name="Percent 5 2 2 3 2 5 2" xfId="40363" xr:uid="{00000000-0005-0000-0000-0000CE9D0000}"/>
    <cellStyle name="Percent 5 2 2 3 2 5 2 2" xfId="40364" xr:uid="{00000000-0005-0000-0000-0000CF9D0000}"/>
    <cellStyle name="Percent 5 2 2 3 2 5 2 3" xfId="40365" xr:uid="{00000000-0005-0000-0000-0000D09D0000}"/>
    <cellStyle name="Percent 5 2 2 3 2 5 3" xfId="40366" xr:uid="{00000000-0005-0000-0000-0000D19D0000}"/>
    <cellStyle name="Percent 5 2 2 3 2 5 4" xfId="40367" xr:uid="{00000000-0005-0000-0000-0000D29D0000}"/>
    <cellStyle name="Percent 5 2 2 3 2 6" xfId="40368" xr:uid="{00000000-0005-0000-0000-0000D39D0000}"/>
    <cellStyle name="Percent 5 2 2 3 2 6 2" xfId="40369" xr:uid="{00000000-0005-0000-0000-0000D49D0000}"/>
    <cellStyle name="Percent 5 2 2 3 2 6 3" xfId="40370" xr:uid="{00000000-0005-0000-0000-0000D59D0000}"/>
    <cellStyle name="Percent 5 2 2 3 2 7" xfId="40371" xr:uid="{00000000-0005-0000-0000-0000D69D0000}"/>
    <cellStyle name="Percent 5 2 2 3 2 7 2" xfId="40372" xr:uid="{00000000-0005-0000-0000-0000D79D0000}"/>
    <cellStyle name="Percent 5 2 2 3 2 7 3" xfId="40373" xr:uid="{00000000-0005-0000-0000-0000D89D0000}"/>
    <cellStyle name="Percent 5 2 2 3 2 8" xfId="40374" xr:uid="{00000000-0005-0000-0000-0000D99D0000}"/>
    <cellStyle name="Percent 5 2 2 3 2 9" xfId="40375" xr:uid="{00000000-0005-0000-0000-0000DA9D0000}"/>
    <cellStyle name="Percent 5 2 2 3 3" xfId="40376" xr:uid="{00000000-0005-0000-0000-0000DB9D0000}"/>
    <cellStyle name="Percent 5 2 2 3 3 2" xfId="40377" xr:uid="{00000000-0005-0000-0000-0000DC9D0000}"/>
    <cellStyle name="Percent 5 2 2 3 3 2 2" xfId="40378" xr:uid="{00000000-0005-0000-0000-0000DD9D0000}"/>
    <cellStyle name="Percent 5 2 2 3 3 2 2 2" xfId="40379" xr:uid="{00000000-0005-0000-0000-0000DE9D0000}"/>
    <cellStyle name="Percent 5 2 2 3 3 2 2 3" xfId="40380" xr:uid="{00000000-0005-0000-0000-0000DF9D0000}"/>
    <cellStyle name="Percent 5 2 2 3 3 2 3" xfId="40381" xr:uid="{00000000-0005-0000-0000-0000E09D0000}"/>
    <cellStyle name="Percent 5 2 2 3 3 2 4" xfId="40382" xr:uid="{00000000-0005-0000-0000-0000E19D0000}"/>
    <cellStyle name="Percent 5 2 2 3 3 3" xfId="40383" xr:uid="{00000000-0005-0000-0000-0000E29D0000}"/>
    <cellStyle name="Percent 5 2 2 3 3 3 2" xfId="40384" xr:uid="{00000000-0005-0000-0000-0000E39D0000}"/>
    <cellStyle name="Percent 5 2 2 3 3 3 2 2" xfId="40385" xr:uid="{00000000-0005-0000-0000-0000E49D0000}"/>
    <cellStyle name="Percent 5 2 2 3 3 3 2 3" xfId="40386" xr:uid="{00000000-0005-0000-0000-0000E59D0000}"/>
    <cellStyle name="Percent 5 2 2 3 3 3 3" xfId="40387" xr:uid="{00000000-0005-0000-0000-0000E69D0000}"/>
    <cellStyle name="Percent 5 2 2 3 3 3 4" xfId="40388" xr:uid="{00000000-0005-0000-0000-0000E79D0000}"/>
    <cellStyle name="Percent 5 2 2 3 3 4" xfId="40389" xr:uid="{00000000-0005-0000-0000-0000E89D0000}"/>
    <cellStyle name="Percent 5 2 2 3 3 4 2" xfId="40390" xr:uid="{00000000-0005-0000-0000-0000E99D0000}"/>
    <cellStyle name="Percent 5 2 2 3 3 4 2 2" xfId="40391" xr:uid="{00000000-0005-0000-0000-0000EA9D0000}"/>
    <cellStyle name="Percent 5 2 2 3 3 4 2 3" xfId="40392" xr:uid="{00000000-0005-0000-0000-0000EB9D0000}"/>
    <cellStyle name="Percent 5 2 2 3 3 4 3" xfId="40393" xr:uid="{00000000-0005-0000-0000-0000EC9D0000}"/>
    <cellStyle name="Percent 5 2 2 3 3 4 4" xfId="40394" xr:uid="{00000000-0005-0000-0000-0000ED9D0000}"/>
    <cellStyle name="Percent 5 2 2 3 3 5" xfId="40395" xr:uid="{00000000-0005-0000-0000-0000EE9D0000}"/>
    <cellStyle name="Percent 5 2 2 3 3 5 2" xfId="40396" xr:uid="{00000000-0005-0000-0000-0000EF9D0000}"/>
    <cellStyle name="Percent 5 2 2 3 3 5 3" xfId="40397" xr:uid="{00000000-0005-0000-0000-0000F09D0000}"/>
    <cellStyle name="Percent 5 2 2 3 3 6" xfId="40398" xr:uid="{00000000-0005-0000-0000-0000F19D0000}"/>
    <cellStyle name="Percent 5 2 2 3 3 6 2" xfId="40399" xr:uid="{00000000-0005-0000-0000-0000F29D0000}"/>
    <cellStyle name="Percent 5 2 2 3 3 6 3" xfId="40400" xr:uid="{00000000-0005-0000-0000-0000F39D0000}"/>
    <cellStyle name="Percent 5 2 2 3 3 7" xfId="40401" xr:uid="{00000000-0005-0000-0000-0000F49D0000}"/>
    <cellStyle name="Percent 5 2 2 3 3 8" xfId="40402" xr:uid="{00000000-0005-0000-0000-0000F59D0000}"/>
    <cellStyle name="Percent 5 2 2 3 3 9" xfId="40403" xr:uid="{00000000-0005-0000-0000-0000F69D0000}"/>
    <cellStyle name="Percent 5 2 2 3 4" xfId="40404" xr:uid="{00000000-0005-0000-0000-0000F79D0000}"/>
    <cellStyle name="Percent 5 2 2 3 4 2" xfId="40405" xr:uid="{00000000-0005-0000-0000-0000F89D0000}"/>
    <cellStyle name="Percent 5 2 2 3 4 2 2" xfId="40406" xr:uid="{00000000-0005-0000-0000-0000F99D0000}"/>
    <cellStyle name="Percent 5 2 2 3 4 2 3" xfId="40407" xr:uid="{00000000-0005-0000-0000-0000FA9D0000}"/>
    <cellStyle name="Percent 5 2 2 3 4 3" xfId="40408" xr:uid="{00000000-0005-0000-0000-0000FB9D0000}"/>
    <cellStyle name="Percent 5 2 2 3 4 4" xfId="40409" xr:uid="{00000000-0005-0000-0000-0000FC9D0000}"/>
    <cellStyle name="Percent 5 2 2 3 5" xfId="40410" xr:uid="{00000000-0005-0000-0000-0000FD9D0000}"/>
    <cellStyle name="Percent 5 2 2 3 5 2" xfId="40411" xr:uid="{00000000-0005-0000-0000-0000FE9D0000}"/>
    <cellStyle name="Percent 5 2 2 3 5 2 2" xfId="40412" xr:uid="{00000000-0005-0000-0000-0000FF9D0000}"/>
    <cellStyle name="Percent 5 2 2 3 5 2 3" xfId="40413" xr:uid="{00000000-0005-0000-0000-0000009E0000}"/>
    <cellStyle name="Percent 5 2 2 3 5 3" xfId="40414" xr:uid="{00000000-0005-0000-0000-0000019E0000}"/>
    <cellStyle name="Percent 5 2 2 3 5 4" xfId="40415" xr:uid="{00000000-0005-0000-0000-0000029E0000}"/>
    <cellStyle name="Percent 5 2 2 3 6" xfId="40416" xr:uid="{00000000-0005-0000-0000-0000039E0000}"/>
    <cellStyle name="Percent 5 2 2 3 6 2" xfId="40417" xr:uid="{00000000-0005-0000-0000-0000049E0000}"/>
    <cellStyle name="Percent 5 2 2 3 6 2 2" xfId="40418" xr:uid="{00000000-0005-0000-0000-0000059E0000}"/>
    <cellStyle name="Percent 5 2 2 3 6 2 3" xfId="40419" xr:uid="{00000000-0005-0000-0000-0000069E0000}"/>
    <cellStyle name="Percent 5 2 2 3 6 3" xfId="40420" xr:uid="{00000000-0005-0000-0000-0000079E0000}"/>
    <cellStyle name="Percent 5 2 2 3 6 4" xfId="40421" xr:uid="{00000000-0005-0000-0000-0000089E0000}"/>
    <cellStyle name="Percent 5 2 2 3 7" xfId="40422" xr:uid="{00000000-0005-0000-0000-0000099E0000}"/>
    <cellStyle name="Percent 5 2 2 3 7 2" xfId="40423" xr:uid="{00000000-0005-0000-0000-00000A9E0000}"/>
    <cellStyle name="Percent 5 2 2 3 7 3" xfId="40424" xr:uid="{00000000-0005-0000-0000-00000B9E0000}"/>
    <cellStyle name="Percent 5 2 2 3 8" xfId="40425" xr:uid="{00000000-0005-0000-0000-00000C9E0000}"/>
    <cellStyle name="Percent 5 2 2 3 8 2" xfId="40426" xr:uid="{00000000-0005-0000-0000-00000D9E0000}"/>
    <cellStyle name="Percent 5 2 2 3 8 3" xfId="40427" xr:uid="{00000000-0005-0000-0000-00000E9E0000}"/>
    <cellStyle name="Percent 5 2 2 3 9" xfId="40428" xr:uid="{00000000-0005-0000-0000-00000F9E0000}"/>
    <cellStyle name="Percent 5 2 2 4" xfId="40429" xr:uid="{00000000-0005-0000-0000-0000109E0000}"/>
    <cellStyle name="Percent 5 2 2 4 10" xfId="40430" xr:uid="{00000000-0005-0000-0000-0000119E0000}"/>
    <cellStyle name="Percent 5 2 2 4 11" xfId="40431" xr:uid="{00000000-0005-0000-0000-0000129E0000}"/>
    <cellStyle name="Percent 5 2 2 4 2" xfId="40432" xr:uid="{00000000-0005-0000-0000-0000139E0000}"/>
    <cellStyle name="Percent 5 2 2 4 2 10" xfId="40433" xr:uid="{00000000-0005-0000-0000-0000149E0000}"/>
    <cellStyle name="Percent 5 2 2 4 2 2" xfId="40434" xr:uid="{00000000-0005-0000-0000-0000159E0000}"/>
    <cellStyle name="Percent 5 2 2 4 2 2 2" xfId="40435" xr:uid="{00000000-0005-0000-0000-0000169E0000}"/>
    <cellStyle name="Percent 5 2 2 4 2 2 2 2" xfId="40436" xr:uid="{00000000-0005-0000-0000-0000179E0000}"/>
    <cellStyle name="Percent 5 2 2 4 2 2 2 3" xfId="40437" xr:uid="{00000000-0005-0000-0000-0000189E0000}"/>
    <cellStyle name="Percent 5 2 2 4 2 2 3" xfId="40438" xr:uid="{00000000-0005-0000-0000-0000199E0000}"/>
    <cellStyle name="Percent 5 2 2 4 2 2 4" xfId="40439" xr:uid="{00000000-0005-0000-0000-00001A9E0000}"/>
    <cellStyle name="Percent 5 2 2 4 2 3" xfId="40440" xr:uid="{00000000-0005-0000-0000-00001B9E0000}"/>
    <cellStyle name="Percent 5 2 2 4 2 3 2" xfId="40441" xr:uid="{00000000-0005-0000-0000-00001C9E0000}"/>
    <cellStyle name="Percent 5 2 2 4 2 3 2 2" xfId="40442" xr:uid="{00000000-0005-0000-0000-00001D9E0000}"/>
    <cellStyle name="Percent 5 2 2 4 2 3 2 3" xfId="40443" xr:uid="{00000000-0005-0000-0000-00001E9E0000}"/>
    <cellStyle name="Percent 5 2 2 4 2 3 3" xfId="40444" xr:uid="{00000000-0005-0000-0000-00001F9E0000}"/>
    <cellStyle name="Percent 5 2 2 4 2 3 4" xfId="40445" xr:uid="{00000000-0005-0000-0000-0000209E0000}"/>
    <cellStyle name="Percent 5 2 2 4 2 4" xfId="40446" xr:uid="{00000000-0005-0000-0000-0000219E0000}"/>
    <cellStyle name="Percent 5 2 2 4 2 4 2" xfId="40447" xr:uid="{00000000-0005-0000-0000-0000229E0000}"/>
    <cellStyle name="Percent 5 2 2 4 2 4 2 2" xfId="40448" xr:uid="{00000000-0005-0000-0000-0000239E0000}"/>
    <cellStyle name="Percent 5 2 2 4 2 4 2 3" xfId="40449" xr:uid="{00000000-0005-0000-0000-0000249E0000}"/>
    <cellStyle name="Percent 5 2 2 4 2 4 3" xfId="40450" xr:uid="{00000000-0005-0000-0000-0000259E0000}"/>
    <cellStyle name="Percent 5 2 2 4 2 4 4" xfId="40451" xr:uid="{00000000-0005-0000-0000-0000269E0000}"/>
    <cellStyle name="Percent 5 2 2 4 2 5" xfId="40452" xr:uid="{00000000-0005-0000-0000-0000279E0000}"/>
    <cellStyle name="Percent 5 2 2 4 2 5 2" xfId="40453" xr:uid="{00000000-0005-0000-0000-0000289E0000}"/>
    <cellStyle name="Percent 5 2 2 4 2 5 2 2" xfId="40454" xr:uid="{00000000-0005-0000-0000-0000299E0000}"/>
    <cellStyle name="Percent 5 2 2 4 2 5 2 3" xfId="40455" xr:uid="{00000000-0005-0000-0000-00002A9E0000}"/>
    <cellStyle name="Percent 5 2 2 4 2 5 3" xfId="40456" xr:uid="{00000000-0005-0000-0000-00002B9E0000}"/>
    <cellStyle name="Percent 5 2 2 4 2 5 4" xfId="40457" xr:uid="{00000000-0005-0000-0000-00002C9E0000}"/>
    <cellStyle name="Percent 5 2 2 4 2 6" xfId="40458" xr:uid="{00000000-0005-0000-0000-00002D9E0000}"/>
    <cellStyle name="Percent 5 2 2 4 2 6 2" xfId="40459" xr:uid="{00000000-0005-0000-0000-00002E9E0000}"/>
    <cellStyle name="Percent 5 2 2 4 2 6 3" xfId="40460" xr:uid="{00000000-0005-0000-0000-00002F9E0000}"/>
    <cellStyle name="Percent 5 2 2 4 2 7" xfId="40461" xr:uid="{00000000-0005-0000-0000-0000309E0000}"/>
    <cellStyle name="Percent 5 2 2 4 2 7 2" xfId="40462" xr:uid="{00000000-0005-0000-0000-0000319E0000}"/>
    <cellStyle name="Percent 5 2 2 4 2 7 3" xfId="40463" xr:uid="{00000000-0005-0000-0000-0000329E0000}"/>
    <cellStyle name="Percent 5 2 2 4 2 8" xfId="40464" xr:uid="{00000000-0005-0000-0000-0000339E0000}"/>
    <cellStyle name="Percent 5 2 2 4 2 9" xfId="40465" xr:uid="{00000000-0005-0000-0000-0000349E0000}"/>
    <cellStyle name="Percent 5 2 2 4 3" xfId="40466" xr:uid="{00000000-0005-0000-0000-0000359E0000}"/>
    <cellStyle name="Percent 5 2 2 4 3 2" xfId="40467" xr:uid="{00000000-0005-0000-0000-0000369E0000}"/>
    <cellStyle name="Percent 5 2 2 4 3 2 2" xfId="40468" xr:uid="{00000000-0005-0000-0000-0000379E0000}"/>
    <cellStyle name="Percent 5 2 2 4 3 2 2 2" xfId="40469" xr:uid="{00000000-0005-0000-0000-0000389E0000}"/>
    <cellStyle name="Percent 5 2 2 4 3 2 2 3" xfId="40470" xr:uid="{00000000-0005-0000-0000-0000399E0000}"/>
    <cellStyle name="Percent 5 2 2 4 3 2 3" xfId="40471" xr:uid="{00000000-0005-0000-0000-00003A9E0000}"/>
    <cellStyle name="Percent 5 2 2 4 3 2 4" xfId="40472" xr:uid="{00000000-0005-0000-0000-00003B9E0000}"/>
    <cellStyle name="Percent 5 2 2 4 3 3" xfId="40473" xr:uid="{00000000-0005-0000-0000-00003C9E0000}"/>
    <cellStyle name="Percent 5 2 2 4 3 3 2" xfId="40474" xr:uid="{00000000-0005-0000-0000-00003D9E0000}"/>
    <cellStyle name="Percent 5 2 2 4 3 3 2 2" xfId="40475" xr:uid="{00000000-0005-0000-0000-00003E9E0000}"/>
    <cellStyle name="Percent 5 2 2 4 3 3 2 3" xfId="40476" xr:uid="{00000000-0005-0000-0000-00003F9E0000}"/>
    <cellStyle name="Percent 5 2 2 4 3 3 3" xfId="40477" xr:uid="{00000000-0005-0000-0000-0000409E0000}"/>
    <cellStyle name="Percent 5 2 2 4 3 3 4" xfId="40478" xr:uid="{00000000-0005-0000-0000-0000419E0000}"/>
    <cellStyle name="Percent 5 2 2 4 3 4" xfId="40479" xr:uid="{00000000-0005-0000-0000-0000429E0000}"/>
    <cellStyle name="Percent 5 2 2 4 3 4 2" xfId="40480" xr:uid="{00000000-0005-0000-0000-0000439E0000}"/>
    <cellStyle name="Percent 5 2 2 4 3 4 2 2" xfId="40481" xr:uid="{00000000-0005-0000-0000-0000449E0000}"/>
    <cellStyle name="Percent 5 2 2 4 3 4 2 3" xfId="40482" xr:uid="{00000000-0005-0000-0000-0000459E0000}"/>
    <cellStyle name="Percent 5 2 2 4 3 4 3" xfId="40483" xr:uid="{00000000-0005-0000-0000-0000469E0000}"/>
    <cellStyle name="Percent 5 2 2 4 3 4 4" xfId="40484" xr:uid="{00000000-0005-0000-0000-0000479E0000}"/>
    <cellStyle name="Percent 5 2 2 4 3 5" xfId="40485" xr:uid="{00000000-0005-0000-0000-0000489E0000}"/>
    <cellStyle name="Percent 5 2 2 4 3 5 2" xfId="40486" xr:uid="{00000000-0005-0000-0000-0000499E0000}"/>
    <cellStyle name="Percent 5 2 2 4 3 5 3" xfId="40487" xr:uid="{00000000-0005-0000-0000-00004A9E0000}"/>
    <cellStyle name="Percent 5 2 2 4 3 6" xfId="40488" xr:uid="{00000000-0005-0000-0000-00004B9E0000}"/>
    <cellStyle name="Percent 5 2 2 4 3 6 2" xfId="40489" xr:uid="{00000000-0005-0000-0000-00004C9E0000}"/>
    <cellStyle name="Percent 5 2 2 4 3 6 3" xfId="40490" xr:uid="{00000000-0005-0000-0000-00004D9E0000}"/>
    <cellStyle name="Percent 5 2 2 4 3 7" xfId="40491" xr:uid="{00000000-0005-0000-0000-00004E9E0000}"/>
    <cellStyle name="Percent 5 2 2 4 3 8" xfId="40492" xr:uid="{00000000-0005-0000-0000-00004F9E0000}"/>
    <cellStyle name="Percent 5 2 2 4 3 9" xfId="40493" xr:uid="{00000000-0005-0000-0000-0000509E0000}"/>
    <cellStyle name="Percent 5 2 2 4 4" xfId="40494" xr:uid="{00000000-0005-0000-0000-0000519E0000}"/>
    <cellStyle name="Percent 5 2 2 4 4 2" xfId="40495" xr:uid="{00000000-0005-0000-0000-0000529E0000}"/>
    <cellStyle name="Percent 5 2 2 4 4 2 2" xfId="40496" xr:uid="{00000000-0005-0000-0000-0000539E0000}"/>
    <cellStyle name="Percent 5 2 2 4 4 2 3" xfId="40497" xr:uid="{00000000-0005-0000-0000-0000549E0000}"/>
    <cellStyle name="Percent 5 2 2 4 4 3" xfId="40498" xr:uid="{00000000-0005-0000-0000-0000559E0000}"/>
    <cellStyle name="Percent 5 2 2 4 4 4" xfId="40499" xr:uid="{00000000-0005-0000-0000-0000569E0000}"/>
    <cellStyle name="Percent 5 2 2 4 5" xfId="40500" xr:uid="{00000000-0005-0000-0000-0000579E0000}"/>
    <cellStyle name="Percent 5 2 2 4 5 2" xfId="40501" xr:uid="{00000000-0005-0000-0000-0000589E0000}"/>
    <cellStyle name="Percent 5 2 2 4 5 2 2" xfId="40502" xr:uid="{00000000-0005-0000-0000-0000599E0000}"/>
    <cellStyle name="Percent 5 2 2 4 5 2 3" xfId="40503" xr:uid="{00000000-0005-0000-0000-00005A9E0000}"/>
    <cellStyle name="Percent 5 2 2 4 5 3" xfId="40504" xr:uid="{00000000-0005-0000-0000-00005B9E0000}"/>
    <cellStyle name="Percent 5 2 2 4 5 4" xfId="40505" xr:uid="{00000000-0005-0000-0000-00005C9E0000}"/>
    <cellStyle name="Percent 5 2 2 4 6" xfId="40506" xr:uid="{00000000-0005-0000-0000-00005D9E0000}"/>
    <cellStyle name="Percent 5 2 2 4 6 2" xfId="40507" xr:uid="{00000000-0005-0000-0000-00005E9E0000}"/>
    <cellStyle name="Percent 5 2 2 4 6 2 2" xfId="40508" xr:uid="{00000000-0005-0000-0000-00005F9E0000}"/>
    <cellStyle name="Percent 5 2 2 4 6 2 3" xfId="40509" xr:uid="{00000000-0005-0000-0000-0000609E0000}"/>
    <cellStyle name="Percent 5 2 2 4 6 3" xfId="40510" xr:uid="{00000000-0005-0000-0000-0000619E0000}"/>
    <cellStyle name="Percent 5 2 2 4 6 4" xfId="40511" xr:uid="{00000000-0005-0000-0000-0000629E0000}"/>
    <cellStyle name="Percent 5 2 2 4 7" xfId="40512" xr:uid="{00000000-0005-0000-0000-0000639E0000}"/>
    <cellStyle name="Percent 5 2 2 4 7 2" xfId="40513" xr:uid="{00000000-0005-0000-0000-0000649E0000}"/>
    <cellStyle name="Percent 5 2 2 4 7 3" xfId="40514" xr:uid="{00000000-0005-0000-0000-0000659E0000}"/>
    <cellStyle name="Percent 5 2 2 4 8" xfId="40515" xr:uid="{00000000-0005-0000-0000-0000669E0000}"/>
    <cellStyle name="Percent 5 2 2 4 8 2" xfId="40516" xr:uid="{00000000-0005-0000-0000-0000679E0000}"/>
    <cellStyle name="Percent 5 2 2 4 8 3" xfId="40517" xr:uid="{00000000-0005-0000-0000-0000689E0000}"/>
    <cellStyle name="Percent 5 2 2 4 9" xfId="40518" xr:uid="{00000000-0005-0000-0000-0000699E0000}"/>
    <cellStyle name="Percent 5 2 2 5" xfId="40519" xr:uid="{00000000-0005-0000-0000-00006A9E0000}"/>
    <cellStyle name="Percent 5 2 2 5 10" xfId="40520" xr:uid="{00000000-0005-0000-0000-00006B9E0000}"/>
    <cellStyle name="Percent 5 2 2 5 2" xfId="40521" xr:uid="{00000000-0005-0000-0000-00006C9E0000}"/>
    <cellStyle name="Percent 5 2 2 5 2 2" xfId="40522" xr:uid="{00000000-0005-0000-0000-00006D9E0000}"/>
    <cellStyle name="Percent 5 2 2 5 2 2 2" xfId="40523" xr:uid="{00000000-0005-0000-0000-00006E9E0000}"/>
    <cellStyle name="Percent 5 2 2 5 2 2 3" xfId="40524" xr:uid="{00000000-0005-0000-0000-00006F9E0000}"/>
    <cellStyle name="Percent 5 2 2 5 2 3" xfId="40525" xr:uid="{00000000-0005-0000-0000-0000709E0000}"/>
    <cellStyle name="Percent 5 2 2 5 2 4" xfId="40526" xr:uid="{00000000-0005-0000-0000-0000719E0000}"/>
    <cellStyle name="Percent 5 2 2 5 3" xfId="40527" xr:uid="{00000000-0005-0000-0000-0000729E0000}"/>
    <cellStyle name="Percent 5 2 2 5 3 2" xfId="40528" xr:uid="{00000000-0005-0000-0000-0000739E0000}"/>
    <cellStyle name="Percent 5 2 2 5 3 2 2" xfId="40529" xr:uid="{00000000-0005-0000-0000-0000749E0000}"/>
    <cellStyle name="Percent 5 2 2 5 3 2 3" xfId="40530" xr:uid="{00000000-0005-0000-0000-0000759E0000}"/>
    <cellStyle name="Percent 5 2 2 5 3 3" xfId="40531" xr:uid="{00000000-0005-0000-0000-0000769E0000}"/>
    <cellStyle name="Percent 5 2 2 5 3 4" xfId="40532" xr:uid="{00000000-0005-0000-0000-0000779E0000}"/>
    <cellStyle name="Percent 5 2 2 5 4" xfId="40533" xr:uid="{00000000-0005-0000-0000-0000789E0000}"/>
    <cellStyle name="Percent 5 2 2 5 4 2" xfId="40534" xr:uid="{00000000-0005-0000-0000-0000799E0000}"/>
    <cellStyle name="Percent 5 2 2 5 4 2 2" xfId="40535" xr:uid="{00000000-0005-0000-0000-00007A9E0000}"/>
    <cellStyle name="Percent 5 2 2 5 4 2 3" xfId="40536" xr:uid="{00000000-0005-0000-0000-00007B9E0000}"/>
    <cellStyle name="Percent 5 2 2 5 4 3" xfId="40537" xr:uid="{00000000-0005-0000-0000-00007C9E0000}"/>
    <cellStyle name="Percent 5 2 2 5 4 4" xfId="40538" xr:uid="{00000000-0005-0000-0000-00007D9E0000}"/>
    <cellStyle name="Percent 5 2 2 5 5" xfId="40539" xr:uid="{00000000-0005-0000-0000-00007E9E0000}"/>
    <cellStyle name="Percent 5 2 2 5 5 2" xfId="40540" xr:uid="{00000000-0005-0000-0000-00007F9E0000}"/>
    <cellStyle name="Percent 5 2 2 5 5 2 2" xfId="40541" xr:uid="{00000000-0005-0000-0000-0000809E0000}"/>
    <cellStyle name="Percent 5 2 2 5 5 2 3" xfId="40542" xr:uid="{00000000-0005-0000-0000-0000819E0000}"/>
    <cellStyle name="Percent 5 2 2 5 5 3" xfId="40543" xr:uid="{00000000-0005-0000-0000-0000829E0000}"/>
    <cellStyle name="Percent 5 2 2 5 5 4" xfId="40544" xr:uid="{00000000-0005-0000-0000-0000839E0000}"/>
    <cellStyle name="Percent 5 2 2 5 6" xfId="40545" xr:uid="{00000000-0005-0000-0000-0000849E0000}"/>
    <cellStyle name="Percent 5 2 2 5 6 2" xfId="40546" xr:uid="{00000000-0005-0000-0000-0000859E0000}"/>
    <cellStyle name="Percent 5 2 2 5 6 3" xfId="40547" xr:uid="{00000000-0005-0000-0000-0000869E0000}"/>
    <cellStyle name="Percent 5 2 2 5 7" xfId="40548" xr:uid="{00000000-0005-0000-0000-0000879E0000}"/>
    <cellStyle name="Percent 5 2 2 5 7 2" xfId="40549" xr:uid="{00000000-0005-0000-0000-0000889E0000}"/>
    <cellStyle name="Percent 5 2 2 5 7 3" xfId="40550" xr:uid="{00000000-0005-0000-0000-0000899E0000}"/>
    <cellStyle name="Percent 5 2 2 5 8" xfId="40551" xr:uid="{00000000-0005-0000-0000-00008A9E0000}"/>
    <cellStyle name="Percent 5 2 2 5 9" xfId="40552" xr:uid="{00000000-0005-0000-0000-00008B9E0000}"/>
    <cellStyle name="Percent 5 2 2 6" xfId="40553" xr:uid="{00000000-0005-0000-0000-00008C9E0000}"/>
    <cellStyle name="Percent 5 2 2 6 2" xfId="40554" xr:uid="{00000000-0005-0000-0000-00008D9E0000}"/>
    <cellStyle name="Percent 5 2 2 6 2 2" xfId="40555" xr:uid="{00000000-0005-0000-0000-00008E9E0000}"/>
    <cellStyle name="Percent 5 2 2 6 2 2 2" xfId="40556" xr:uid="{00000000-0005-0000-0000-00008F9E0000}"/>
    <cellStyle name="Percent 5 2 2 6 2 2 3" xfId="40557" xr:uid="{00000000-0005-0000-0000-0000909E0000}"/>
    <cellStyle name="Percent 5 2 2 6 2 3" xfId="40558" xr:uid="{00000000-0005-0000-0000-0000919E0000}"/>
    <cellStyle name="Percent 5 2 2 6 2 4" xfId="40559" xr:uid="{00000000-0005-0000-0000-0000929E0000}"/>
    <cellStyle name="Percent 5 2 2 6 3" xfId="40560" xr:uid="{00000000-0005-0000-0000-0000939E0000}"/>
    <cellStyle name="Percent 5 2 2 6 3 2" xfId="40561" xr:uid="{00000000-0005-0000-0000-0000949E0000}"/>
    <cellStyle name="Percent 5 2 2 6 3 2 2" xfId="40562" xr:uid="{00000000-0005-0000-0000-0000959E0000}"/>
    <cellStyle name="Percent 5 2 2 6 3 2 3" xfId="40563" xr:uid="{00000000-0005-0000-0000-0000969E0000}"/>
    <cellStyle name="Percent 5 2 2 6 3 3" xfId="40564" xr:uid="{00000000-0005-0000-0000-0000979E0000}"/>
    <cellStyle name="Percent 5 2 2 6 3 4" xfId="40565" xr:uid="{00000000-0005-0000-0000-0000989E0000}"/>
    <cellStyle name="Percent 5 2 2 6 4" xfId="40566" xr:uid="{00000000-0005-0000-0000-0000999E0000}"/>
    <cellStyle name="Percent 5 2 2 6 4 2" xfId="40567" xr:uid="{00000000-0005-0000-0000-00009A9E0000}"/>
    <cellStyle name="Percent 5 2 2 6 4 2 2" xfId="40568" xr:uid="{00000000-0005-0000-0000-00009B9E0000}"/>
    <cellStyle name="Percent 5 2 2 6 4 2 3" xfId="40569" xr:uid="{00000000-0005-0000-0000-00009C9E0000}"/>
    <cellStyle name="Percent 5 2 2 6 4 3" xfId="40570" xr:uid="{00000000-0005-0000-0000-00009D9E0000}"/>
    <cellStyle name="Percent 5 2 2 6 4 4" xfId="40571" xr:uid="{00000000-0005-0000-0000-00009E9E0000}"/>
    <cellStyle name="Percent 5 2 2 6 5" xfId="40572" xr:uid="{00000000-0005-0000-0000-00009F9E0000}"/>
    <cellStyle name="Percent 5 2 2 6 5 2" xfId="40573" xr:uid="{00000000-0005-0000-0000-0000A09E0000}"/>
    <cellStyle name="Percent 5 2 2 6 5 3" xfId="40574" xr:uid="{00000000-0005-0000-0000-0000A19E0000}"/>
    <cellStyle name="Percent 5 2 2 6 6" xfId="40575" xr:uid="{00000000-0005-0000-0000-0000A29E0000}"/>
    <cellStyle name="Percent 5 2 2 6 6 2" xfId="40576" xr:uid="{00000000-0005-0000-0000-0000A39E0000}"/>
    <cellStyle name="Percent 5 2 2 6 6 3" xfId="40577" xr:uid="{00000000-0005-0000-0000-0000A49E0000}"/>
    <cellStyle name="Percent 5 2 2 6 7" xfId="40578" xr:uid="{00000000-0005-0000-0000-0000A59E0000}"/>
    <cellStyle name="Percent 5 2 2 6 8" xfId="40579" xr:uid="{00000000-0005-0000-0000-0000A69E0000}"/>
    <cellStyle name="Percent 5 2 2 6 9" xfId="40580" xr:uid="{00000000-0005-0000-0000-0000A79E0000}"/>
    <cellStyle name="Percent 5 2 2 7" xfId="40581" xr:uid="{00000000-0005-0000-0000-0000A89E0000}"/>
    <cellStyle name="Percent 5 2 2 7 2" xfId="40582" xr:uid="{00000000-0005-0000-0000-0000A99E0000}"/>
    <cellStyle name="Percent 5 2 2 7 2 2" xfId="40583" xr:uid="{00000000-0005-0000-0000-0000AA9E0000}"/>
    <cellStyle name="Percent 5 2 2 7 2 3" xfId="40584" xr:uid="{00000000-0005-0000-0000-0000AB9E0000}"/>
    <cellStyle name="Percent 5 2 2 7 3" xfId="40585" xr:uid="{00000000-0005-0000-0000-0000AC9E0000}"/>
    <cellStyle name="Percent 5 2 2 7 4" xfId="40586" xr:uid="{00000000-0005-0000-0000-0000AD9E0000}"/>
    <cellStyle name="Percent 5 2 2 8" xfId="40587" xr:uid="{00000000-0005-0000-0000-0000AE9E0000}"/>
    <cellStyle name="Percent 5 2 2 8 2" xfId="40588" xr:uid="{00000000-0005-0000-0000-0000AF9E0000}"/>
    <cellStyle name="Percent 5 2 2 8 2 2" xfId="40589" xr:uid="{00000000-0005-0000-0000-0000B09E0000}"/>
    <cellStyle name="Percent 5 2 2 8 2 3" xfId="40590" xr:uid="{00000000-0005-0000-0000-0000B19E0000}"/>
    <cellStyle name="Percent 5 2 2 8 3" xfId="40591" xr:uid="{00000000-0005-0000-0000-0000B29E0000}"/>
    <cellStyle name="Percent 5 2 2 8 4" xfId="40592" xr:uid="{00000000-0005-0000-0000-0000B39E0000}"/>
    <cellStyle name="Percent 5 2 2 9" xfId="40593" xr:uid="{00000000-0005-0000-0000-0000B49E0000}"/>
    <cellStyle name="Percent 5 2 2 9 2" xfId="40594" xr:uid="{00000000-0005-0000-0000-0000B59E0000}"/>
    <cellStyle name="Percent 5 2 2 9 2 2" xfId="40595" xr:uid="{00000000-0005-0000-0000-0000B69E0000}"/>
    <cellStyle name="Percent 5 2 2 9 2 3" xfId="40596" xr:uid="{00000000-0005-0000-0000-0000B79E0000}"/>
    <cellStyle name="Percent 5 2 2 9 3" xfId="40597" xr:uid="{00000000-0005-0000-0000-0000B89E0000}"/>
    <cellStyle name="Percent 5 2 2 9 4" xfId="40598" xr:uid="{00000000-0005-0000-0000-0000B99E0000}"/>
    <cellStyle name="Percent 5 2 3" xfId="40599" xr:uid="{00000000-0005-0000-0000-0000BA9E0000}"/>
    <cellStyle name="Percent 5 2 3 10" xfId="40600" xr:uid="{00000000-0005-0000-0000-0000BB9E0000}"/>
    <cellStyle name="Percent 5 2 3 10 2" xfId="40601" xr:uid="{00000000-0005-0000-0000-0000BC9E0000}"/>
    <cellStyle name="Percent 5 2 3 10 3" xfId="40602" xr:uid="{00000000-0005-0000-0000-0000BD9E0000}"/>
    <cellStyle name="Percent 5 2 3 11" xfId="40603" xr:uid="{00000000-0005-0000-0000-0000BE9E0000}"/>
    <cellStyle name="Percent 5 2 3 12" xfId="40604" xr:uid="{00000000-0005-0000-0000-0000BF9E0000}"/>
    <cellStyle name="Percent 5 2 3 13" xfId="40605" xr:uid="{00000000-0005-0000-0000-0000C09E0000}"/>
    <cellStyle name="Percent 5 2 3 2" xfId="40606" xr:uid="{00000000-0005-0000-0000-0000C19E0000}"/>
    <cellStyle name="Percent 5 2 3 2 10" xfId="40607" xr:uid="{00000000-0005-0000-0000-0000C29E0000}"/>
    <cellStyle name="Percent 5 2 3 2 11" xfId="40608" xr:uid="{00000000-0005-0000-0000-0000C39E0000}"/>
    <cellStyle name="Percent 5 2 3 2 2" xfId="40609" xr:uid="{00000000-0005-0000-0000-0000C49E0000}"/>
    <cellStyle name="Percent 5 2 3 2 2 10" xfId="40610" xr:uid="{00000000-0005-0000-0000-0000C59E0000}"/>
    <cellStyle name="Percent 5 2 3 2 2 2" xfId="40611" xr:uid="{00000000-0005-0000-0000-0000C69E0000}"/>
    <cellStyle name="Percent 5 2 3 2 2 2 2" xfId="40612" xr:uid="{00000000-0005-0000-0000-0000C79E0000}"/>
    <cellStyle name="Percent 5 2 3 2 2 2 2 2" xfId="40613" xr:uid="{00000000-0005-0000-0000-0000C89E0000}"/>
    <cellStyle name="Percent 5 2 3 2 2 2 2 3" xfId="40614" xr:uid="{00000000-0005-0000-0000-0000C99E0000}"/>
    <cellStyle name="Percent 5 2 3 2 2 2 3" xfId="40615" xr:uid="{00000000-0005-0000-0000-0000CA9E0000}"/>
    <cellStyle name="Percent 5 2 3 2 2 2 4" xfId="40616" xr:uid="{00000000-0005-0000-0000-0000CB9E0000}"/>
    <cellStyle name="Percent 5 2 3 2 2 3" xfId="40617" xr:uid="{00000000-0005-0000-0000-0000CC9E0000}"/>
    <cellStyle name="Percent 5 2 3 2 2 3 2" xfId="40618" xr:uid="{00000000-0005-0000-0000-0000CD9E0000}"/>
    <cellStyle name="Percent 5 2 3 2 2 3 2 2" xfId="40619" xr:uid="{00000000-0005-0000-0000-0000CE9E0000}"/>
    <cellStyle name="Percent 5 2 3 2 2 3 2 3" xfId="40620" xr:uid="{00000000-0005-0000-0000-0000CF9E0000}"/>
    <cellStyle name="Percent 5 2 3 2 2 3 3" xfId="40621" xr:uid="{00000000-0005-0000-0000-0000D09E0000}"/>
    <cellStyle name="Percent 5 2 3 2 2 3 4" xfId="40622" xr:uid="{00000000-0005-0000-0000-0000D19E0000}"/>
    <cellStyle name="Percent 5 2 3 2 2 4" xfId="40623" xr:uid="{00000000-0005-0000-0000-0000D29E0000}"/>
    <cellStyle name="Percent 5 2 3 2 2 4 2" xfId="40624" xr:uid="{00000000-0005-0000-0000-0000D39E0000}"/>
    <cellStyle name="Percent 5 2 3 2 2 4 2 2" xfId="40625" xr:uid="{00000000-0005-0000-0000-0000D49E0000}"/>
    <cellStyle name="Percent 5 2 3 2 2 4 2 3" xfId="40626" xr:uid="{00000000-0005-0000-0000-0000D59E0000}"/>
    <cellStyle name="Percent 5 2 3 2 2 4 3" xfId="40627" xr:uid="{00000000-0005-0000-0000-0000D69E0000}"/>
    <cellStyle name="Percent 5 2 3 2 2 4 4" xfId="40628" xr:uid="{00000000-0005-0000-0000-0000D79E0000}"/>
    <cellStyle name="Percent 5 2 3 2 2 5" xfId="40629" xr:uid="{00000000-0005-0000-0000-0000D89E0000}"/>
    <cellStyle name="Percent 5 2 3 2 2 5 2" xfId="40630" xr:uid="{00000000-0005-0000-0000-0000D99E0000}"/>
    <cellStyle name="Percent 5 2 3 2 2 5 2 2" xfId="40631" xr:uid="{00000000-0005-0000-0000-0000DA9E0000}"/>
    <cellStyle name="Percent 5 2 3 2 2 5 2 3" xfId="40632" xr:uid="{00000000-0005-0000-0000-0000DB9E0000}"/>
    <cellStyle name="Percent 5 2 3 2 2 5 3" xfId="40633" xr:uid="{00000000-0005-0000-0000-0000DC9E0000}"/>
    <cellStyle name="Percent 5 2 3 2 2 5 4" xfId="40634" xr:uid="{00000000-0005-0000-0000-0000DD9E0000}"/>
    <cellStyle name="Percent 5 2 3 2 2 6" xfId="40635" xr:uid="{00000000-0005-0000-0000-0000DE9E0000}"/>
    <cellStyle name="Percent 5 2 3 2 2 6 2" xfId="40636" xr:uid="{00000000-0005-0000-0000-0000DF9E0000}"/>
    <cellStyle name="Percent 5 2 3 2 2 6 3" xfId="40637" xr:uid="{00000000-0005-0000-0000-0000E09E0000}"/>
    <cellStyle name="Percent 5 2 3 2 2 7" xfId="40638" xr:uid="{00000000-0005-0000-0000-0000E19E0000}"/>
    <cellStyle name="Percent 5 2 3 2 2 7 2" xfId="40639" xr:uid="{00000000-0005-0000-0000-0000E29E0000}"/>
    <cellStyle name="Percent 5 2 3 2 2 7 3" xfId="40640" xr:uid="{00000000-0005-0000-0000-0000E39E0000}"/>
    <cellStyle name="Percent 5 2 3 2 2 8" xfId="40641" xr:uid="{00000000-0005-0000-0000-0000E49E0000}"/>
    <cellStyle name="Percent 5 2 3 2 2 9" xfId="40642" xr:uid="{00000000-0005-0000-0000-0000E59E0000}"/>
    <cellStyle name="Percent 5 2 3 2 3" xfId="40643" xr:uid="{00000000-0005-0000-0000-0000E69E0000}"/>
    <cellStyle name="Percent 5 2 3 2 3 2" xfId="40644" xr:uid="{00000000-0005-0000-0000-0000E79E0000}"/>
    <cellStyle name="Percent 5 2 3 2 3 2 2" xfId="40645" xr:uid="{00000000-0005-0000-0000-0000E89E0000}"/>
    <cellStyle name="Percent 5 2 3 2 3 2 2 2" xfId="40646" xr:uid="{00000000-0005-0000-0000-0000E99E0000}"/>
    <cellStyle name="Percent 5 2 3 2 3 2 2 3" xfId="40647" xr:uid="{00000000-0005-0000-0000-0000EA9E0000}"/>
    <cellStyle name="Percent 5 2 3 2 3 2 3" xfId="40648" xr:uid="{00000000-0005-0000-0000-0000EB9E0000}"/>
    <cellStyle name="Percent 5 2 3 2 3 2 4" xfId="40649" xr:uid="{00000000-0005-0000-0000-0000EC9E0000}"/>
    <cellStyle name="Percent 5 2 3 2 3 3" xfId="40650" xr:uid="{00000000-0005-0000-0000-0000ED9E0000}"/>
    <cellStyle name="Percent 5 2 3 2 3 3 2" xfId="40651" xr:uid="{00000000-0005-0000-0000-0000EE9E0000}"/>
    <cellStyle name="Percent 5 2 3 2 3 3 2 2" xfId="40652" xr:uid="{00000000-0005-0000-0000-0000EF9E0000}"/>
    <cellStyle name="Percent 5 2 3 2 3 3 2 3" xfId="40653" xr:uid="{00000000-0005-0000-0000-0000F09E0000}"/>
    <cellStyle name="Percent 5 2 3 2 3 3 3" xfId="40654" xr:uid="{00000000-0005-0000-0000-0000F19E0000}"/>
    <cellStyle name="Percent 5 2 3 2 3 3 4" xfId="40655" xr:uid="{00000000-0005-0000-0000-0000F29E0000}"/>
    <cellStyle name="Percent 5 2 3 2 3 4" xfId="40656" xr:uid="{00000000-0005-0000-0000-0000F39E0000}"/>
    <cellStyle name="Percent 5 2 3 2 3 4 2" xfId="40657" xr:uid="{00000000-0005-0000-0000-0000F49E0000}"/>
    <cellStyle name="Percent 5 2 3 2 3 4 2 2" xfId="40658" xr:uid="{00000000-0005-0000-0000-0000F59E0000}"/>
    <cellStyle name="Percent 5 2 3 2 3 4 2 3" xfId="40659" xr:uid="{00000000-0005-0000-0000-0000F69E0000}"/>
    <cellStyle name="Percent 5 2 3 2 3 4 3" xfId="40660" xr:uid="{00000000-0005-0000-0000-0000F79E0000}"/>
    <cellStyle name="Percent 5 2 3 2 3 4 4" xfId="40661" xr:uid="{00000000-0005-0000-0000-0000F89E0000}"/>
    <cellStyle name="Percent 5 2 3 2 3 5" xfId="40662" xr:uid="{00000000-0005-0000-0000-0000F99E0000}"/>
    <cellStyle name="Percent 5 2 3 2 3 5 2" xfId="40663" xr:uid="{00000000-0005-0000-0000-0000FA9E0000}"/>
    <cellStyle name="Percent 5 2 3 2 3 5 3" xfId="40664" xr:uid="{00000000-0005-0000-0000-0000FB9E0000}"/>
    <cellStyle name="Percent 5 2 3 2 3 6" xfId="40665" xr:uid="{00000000-0005-0000-0000-0000FC9E0000}"/>
    <cellStyle name="Percent 5 2 3 2 3 6 2" xfId="40666" xr:uid="{00000000-0005-0000-0000-0000FD9E0000}"/>
    <cellStyle name="Percent 5 2 3 2 3 6 3" xfId="40667" xr:uid="{00000000-0005-0000-0000-0000FE9E0000}"/>
    <cellStyle name="Percent 5 2 3 2 3 7" xfId="40668" xr:uid="{00000000-0005-0000-0000-0000FF9E0000}"/>
    <cellStyle name="Percent 5 2 3 2 3 8" xfId="40669" xr:uid="{00000000-0005-0000-0000-0000009F0000}"/>
    <cellStyle name="Percent 5 2 3 2 3 9" xfId="40670" xr:uid="{00000000-0005-0000-0000-0000019F0000}"/>
    <cellStyle name="Percent 5 2 3 2 4" xfId="40671" xr:uid="{00000000-0005-0000-0000-0000029F0000}"/>
    <cellStyle name="Percent 5 2 3 2 4 2" xfId="40672" xr:uid="{00000000-0005-0000-0000-0000039F0000}"/>
    <cellStyle name="Percent 5 2 3 2 4 2 2" xfId="40673" xr:uid="{00000000-0005-0000-0000-0000049F0000}"/>
    <cellStyle name="Percent 5 2 3 2 4 2 3" xfId="40674" xr:uid="{00000000-0005-0000-0000-0000059F0000}"/>
    <cellStyle name="Percent 5 2 3 2 4 3" xfId="40675" xr:uid="{00000000-0005-0000-0000-0000069F0000}"/>
    <cellStyle name="Percent 5 2 3 2 4 4" xfId="40676" xr:uid="{00000000-0005-0000-0000-0000079F0000}"/>
    <cellStyle name="Percent 5 2 3 2 5" xfId="40677" xr:uid="{00000000-0005-0000-0000-0000089F0000}"/>
    <cellStyle name="Percent 5 2 3 2 5 2" xfId="40678" xr:uid="{00000000-0005-0000-0000-0000099F0000}"/>
    <cellStyle name="Percent 5 2 3 2 5 2 2" xfId="40679" xr:uid="{00000000-0005-0000-0000-00000A9F0000}"/>
    <cellStyle name="Percent 5 2 3 2 5 2 3" xfId="40680" xr:uid="{00000000-0005-0000-0000-00000B9F0000}"/>
    <cellStyle name="Percent 5 2 3 2 5 3" xfId="40681" xr:uid="{00000000-0005-0000-0000-00000C9F0000}"/>
    <cellStyle name="Percent 5 2 3 2 5 4" xfId="40682" xr:uid="{00000000-0005-0000-0000-00000D9F0000}"/>
    <cellStyle name="Percent 5 2 3 2 6" xfId="40683" xr:uid="{00000000-0005-0000-0000-00000E9F0000}"/>
    <cellStyle name="Percent 5 2 3 2 6 2" xfId="40684" xr:uid="{00000000-0005-0000-0000-00000F9F0000}"/>
    <cellStyle name="Percent 5 2 3 2 6 2 2" xfId="40685" xr:uid="{00000000-0005-0000-0000-0000109F0000}"/>
    <cellStyle name="Percent 5 2 3 2 6 2 3" xfId="40686" xr:uid="{00000000-0005-0000-0000-0000119F0000}"/>
    <cellStyle name="Percent 5 2 3 2 6 3" xfId="40687" xr:uid="{00000000-0005-0000-0000-0000129F0000}"/>
    <cellStyle name="Percent 5 2 3 2 6 4" xfId="40688" xr:uid="{00000000-0005-0000-0000-0000139F0000}"/>
    <cellStyle name="Percent 5 2 3 2 7" xfId="40689" xr:uid="{00000000-0005-0000-0000-0000149F0000}"/>
    <cellStyle name="Percent 5 2 3 2 7 2" xfId="40690" xr:uid="{00000000-0005-0000-0000-0000159F0000}"/>
    <cellStyle name="Percent 5 2 3 2 7 3" xfId="40691" xr:uid="{00000000-0005-0000-0000-0000169F0000}"/>
    <cellStyle name="Percent 5 2 3 2 8" xfId="40692" xr:uid="{00000000-0005-0000-0000-0000179F0000}"/>
    <cellStyle name="Percent 5 2 3 2 8 2" xfId="40693" xr:uid="{00000000-0005-0000-0000-0000189F0000}"/>
    <cellStyle name="Percent 5 2 3 2 8 3" xfId="40694" xr:uid="{00000000-0005-0000-0000-0000199F0000}"/>
    <cellStyle name="Percent 5 2 3 2 9" xfId="40695" xr:uid="{00000000-0005-0000-0000-00001A9F0000}"/>
    <cellStyle name="Percent 5 2 3 3" xfId="40696" xr:uid="{00000000-0005-0000-0000-00001B9F0000}"/>
    <cellStyle name="Percent 5 2 3 3 10" xfId="40697" xr:uid="{00000000-0005-0000-0000-00001C9F0000}"/>
    <cellStyle name="Percent 5 2 3 3 11" xfId="40698" xr:uid="{00000000-0005-0000-0000-00001D9F0000}"/>
    <cellStyle name="Percent 5 2 3 3 2" xfId="40699" xr:uid="{00000000-0005-0000-0000-00001E9F0000}"/>
    <cellStyle name="Percent 5 2 3 3 2 10" xfId="40700" xr:uid="{00000000-0005-0000-0000-00001F9F0000}"/>
    <cellStyle name="Percent 5 2 3 3 2 2" xfId="40701" xr:uid="{00000000-0005-0000-0000-0000209F0000}"/>
    <cellStyle name="Percent 5 2 3 3 2 2 2" xfId="40702" xr:uid="{00000000-0005-0000-0000-0000219F0000}"/>
    <cellStyle name="Percent 5 2 3 3 2 2 2 2" xfId="40703" xr:uid="{00000000-0005-0000-0000-0000229F0000}"/>
    <cellStyle name="Percent 5 2 3 3 2 2 2 3" xfId="40704" xr:uid="{00000000-0005-0000-0000-0000239F0000}"/>
    <cellStyle name="Percent 5 2 3 3 2 2 3" xfId="40705" xr:uid="{00000000-0005-0000-0000-0000249F0000}"/>
    <cellStyle name="Percent 5 2 3 3 2 2 4" xfId="40706" xr:uid="{00000000-0005-0000-0000-0000259F0000}"/>
    <cellStyle name="Percent 5 2 3 3 2 3" xfId="40707" xr:uid="{00000000-0005-0000-0000-0000269F0000}"/>
    <cellStyle name="Percent 5 2 3 3 2 3 2" xfId="40708" xr:uid="{00000000-0005-0000-0000-0000279F0000}"/>
    <cellStyle name="Percent 5 2 3 3 2 3 2 2" xfId="40709" xr:uid="{00000000-0005-0000-0000-0000289F0000}"/>
    <cellStyle name="Percent 5 2 3 3 2 3 2 3" xfId="40710" xr:uid="{00000000-0005-0000-0000-0000299F0000}"/>
    <cellStyle name="Percent 5 2 3 3 2 3 3" xfId="40711" xr:uid="{00000000-0005-0000-0000-00002A9F0000}"/>
    <cellStyle name="Percent 5 2 3 3 2 3 4" xfId="40712" xr:uid="{00000000-0005-0000-0000-00002B9F0000}"/>
    <cellStyle name="Percent 5 2 3 3 2 4" xfId="40713" xr:uid="{00000000-0005-0000-0000-00002C9F0000}"/>
    <cellStyle name="Percent 5 2 3 3 2 4 2" xfId="40714" xr:uid="{00000000-0005-0000-0000-00002D9F0000}"/>
    <cellStyle name="Percent 5 2 3 3 2 4 2 2" xfId="40715" xr:uid="{00000000-0005-0000-0000-00002E9F0000}"/>
    <cellStyle name="Percent 5 2 3 3 2 4 2 3" xfId="40716" xr:uid="{00000000-0005-0000-0000-00002F9F0000}"/>
    <cellStyle name="Percent 5 2 3 3 2 4 3" xfId="40717" xr:uid="{00000000-0005-0000-0000-0000309F0000}"/>
    <cellStyle name="Percent 5 2 3 3 2 4 4" xfId="40718" xr:uid="{00000000-0005-0000-0000-0000319F0000}"/>
    <cellStyle name="Percent 5 2 3 3 2 5" xfId="40719" xr:uid="{00000000-0005-0000-0000-0000329F0000}"/>
    <cellStyle name="Percent 5 2 3 3 2 5 2" xfId="40720" xr:uid="{00000000-0005-0000-0000-0000339F0000}"/>
    <cellStyle name="Percent 5 2 3 3 2 5 2 2" xfId="40721" xr:uid="{00000000-0005-0000-0000-0000349F0000}"/>
    <cellStyle name="Percent 5 2 3 3 2 5 2 3" xfId="40722" xr:uid="{00000000-0005-0000-0000-0000359F0000}"/>
    <cellStyle name="Percent 5 2 3 3 2 5 3" xfId="40723" xr:uid="{00000000-0005-0000-0000-0000369F0000}"/>
    <cellStyle name="Percent 5 2 3 3 2 5 4" xfId="40724" xr:uid="{00000000-0005-0000-0000-0000379F0000}"/>
    <cellStyle name="Percent 5 2 3 3 2 6" xfId="40725" xr:uid="{00000000-0005-0000-0000-0000389F0000}"/>
    <cellStyle name="Percent 5 2 3 3 2 6 2" xfId="40726" xr:uid="{00000000-0005-0000-0000-0000399F0000}"/>
    <cellStyle name="Percent 5 2 3 3 2 6 3" xfId="40727" xr:uid="{00000000-0005-0000-0000-00003A9F0000}"/>
    <cellStyle name="Percent 5 2 3 3 2 7" xfId="40728" xr:uid="{00000000-0005-0000-0000-00003B9F0000}"/>
    <cellStyle name="Percent 5 2 3 3 2 7 2" xfId="40729" xr:uid="{00000000-0005-0000-0000-00003C9F0000}"/>
    <cellStyle name="Percent 5 2 3 3 2 7 3" xfId="40730" xr:uid="{00000000-0005-0000-0000-00003D9F0000}"/>
    <cellStyle name="Percent 5 2 3 3 2 8" xfId="40731" xr:uid="{00000000-0005-0000-0000-00003E9F0000}"/>
    <cellStyle name="Percent 5 2 3 3 2 9" xfId="40732" xr:uid="{00000000-0005-0000-0000-00003F9F0000}"/>
    <cellStyle name="Percent 5 2 3 3 3" xfId="40733" xr:uid="{00000000-0005-0000-0000-0000409F0000}"/>
    <cellStyle name="Percent 5 2 3 3 3 2" xfId="40734" xr:uid="{00000000-0005-0000-0000-0000419F0000}"/>
    <cellStyle name="Percent 5 2 3 3 3 2 2" xfId="40735" xr:uid="{00000000-0005-0000-0000-0000429F0000}"/>
    <cellStyle name="Percent 5 2 3 3 3 2 2 2" xfId="40736" xr:uid="{00000000-0005-0000-0000-0000439F0000}"/>
    <cellStyle name="Percent 5 2 3 3 3 2 2 3" xfId="40737" xr:uid="{00000000-0005-0000-0000-0000449F0000}"/>
    <cellStyle name="Percent 5 2 3 3 3 2 3" xfId="40738" xr:uid="{00000000-0005-0000-0000-0000459F0000}"/>
    <cellStyle name="Percent 5 2 3 3 3 2 4" xfId="40739" xr:uid="{00000000-0005-0000-0000-0000469F0000}"/>
    <cellStyle name="Percent 5 2 3 3 3 3" xfId="40740" xr:uid="{00000000-0005-0000-0000-0000479F0000}"/>
    <cellStyle name="Percent 5 2 3 3 3 3 2" xfId="40741" xr:uid="{00000000-0005-0000-0000-0000489F0000}"/>
    <cellStyle name="Percent 5 2 3 3 3 3 2 2" xfId="40742" xr:uid="{00000000-0005-0000-0000-0000499F0000}"/>
    <cellStyle name="Percent 5 2 3 3 3 3 2 3" xfId="40743" xr:uid="{00000000-0005-0000-0000-00004A9F0000}"/>
    <cellStyle name="Percent 5 2 3 3 3 3 3" xfId="40744" xr:uid="{00000000-0005-0000-0000-00004B9F0000}"/>
    <cellStyle name="Percent 5 2 3 3 3 3 4" xfId="40745" xr:uid="{00000000-0005-0000-0000-00004C9F0000}"/>
    <cellStyle name="Percent 5 2 3 3 3 4" xfId="40746" xr:uid="{00000000-0005-0000-0000-00004D9F0000}"/>
    <cellStyle name="Percent 5 2 3 3 3 4 2" xfId="40747" xr:uid="{00000000-0005-0000-0000-00004E9F0000}"/>
    <cellStyle name="Percent 5 2 3 3 3 4 2 2" xfId="40748" xr:uid="{00000000-0005-0000-0000-00004F9F0000}"/>
    <cellStyle name="Percent 5 2 3 3 3 4 2 3" xfId="40749" xr:uid="{00000000-0005-0000-0000-0000509F0000}"/>
    <cellStyle name="Percent 5 2 3 3 3 4 3" xfId="40750" xr:uid="{00000000-0005-0000-0000-0000519F0000}"/>
    <cellStyle name="Percent 5 2 3 3 3 4 4" xfId="40751" xr:uid="{00000000-0005-0000-0000-0000529F0000}"/>
    <cellStyle name="Percent 5 2 3 3 3 5" xfId="40752" xr:uid="{00000000-0005-0000-0000-0000539F0000}"/>
    <cellStyle name="Percent 5 2 3 3 3 5 2" xfId="40753" xr:uid="{00000000-0005-0000-0000-0000549F0000}"/>
    <cellStyle name="Percent 5 2 3 3 3 5 3" xfId="40754" xr:uid="{00000000-0005-0000-0000-0000559F0000}"/>
    <cellStyle name="Percent 5 2 3 3 3 6" xfId="40755" xr:uid="{00000000-0005-0000-0000-0000569F0000}"/>
    <cellStyle name="Percent 5 2 3 3 3 6 2" xfId="40756" xr:uid="{00000000-0005-0000-0000-0000579F0000}"/>
    <cellStyle name="Percent 5 2 3 3 3 6 3" xfId="40757" xr:uid="{00000000-0005-0000-0000-0000589F0000}"/>
    <cellStyle name="Percent 5 2 3 3 3 7" xfId="40758" xr:uid="{00000000-0005-0000-0000-0000599F0000}"/>
    <cellStyle name="Percent 5 2 3 3 3 8" xfId="40759" xr:uid="{00000000-0005-0000-0000-00005A9F0000}"/>
    <cellStyle name="Percent 5 2 3 3 3 9" xfId="40760" xr:uid="{00000000-0005-0000-0000-00005B9F0000}"/>
    <cellStyle name="Percent 5 2 3 3 4" xfId="40761" xr:uid="{00000000-0005-0000-0000-00005C9F0000}"/>
    <cellStyle name="Percent 5 2 3 3 4 2" xfId="40762" xr:uid="{00000000-0005-0000-0000-00005D9F0000}"/>
    <cellStyle name="Percent 5 2 3 3 4 2 2" xfId="40763" xr:uid="{00000000-0005-0000-0000-00005E9F0000}"/>
    <cellStyle name="Percent 5 2 3 3 4 2 3" xfId="40764" xr:uid="{00000000-0005-0000-0000-00005F9F0000}"/>
    <cellStyle name="Percent 5 2 3 3 4 3" xfId="40765" xr:uid="{00000000-0005-0000-0000-0000609F0000}"/>
    <cellStyle name="Percent 5 2 3 3 4 4" xfId="40766" xr:uid="{00000000-0005-0000-0000-0000619F0000}"/>
    <cellStyle name="Percent 5 2 3 3 5" xfId="40767" xr:uid="{00000000-0005-0000-0000-0000629F0000}"/>
    <cellStyle name="Percent 5 2 3 3 5 2" xfId="40768" xr:uid="{00000000-0005-0000-0000-0000639F0000}"/>
    <cellStyle name="Percent 5 2 3 3 5 2 2" xfId="40769" xr:uid="{00000000-0005-0000-0000-0000649F0000}"/>
    <cellStyle name="Percent 5 2 3 3 5 2 3" xfId="40770" xr:uid="{00000000-0005-0000-0000-0000659F0000}"/>
    <cellStyle name="Percent 5 2 3 3 5 3" xfId="40771" xr:uid="{00000000-0005-0000-0000-0000669F0000}"/>
    <cellStyle name="Percent 5 2 3 3 5 4" xfId="40772" xr:uid="{00000000-0005-0000-0000-0000679F0000}"/>
    <cellStyle name="Percent 5 2 3 3 6" xfId="40773" xr:uid="{00000000-0005-0000-0000-0000689F0000}"/>
    <cellStyle name="Percent 5 2 3 3 6 2" xfId="40774" xr:uid="{00000000-0005-0000-0000-0000699F0000}"/>
    <cellStyle name="Percent 5 2 3 3 6 2 2" xfId="40775" xr:uid="{00000000-0005-0000-0000-00006A9F0000}"/>
    <cellStyle name="Percent 5 2 3 3 6 2 3" xfId="40776" xr:uid="{00000000-0005-0000-0000-00006B9F0000}"/>
    <cellStyle name="Percent 5 2 3 3 6 3" xfId="40777" xr:uid="{00000000-0005-0000-0000-00006C9F0000}"/>
    <cellStyle name="Percent 5 2 3 3 6 4" xfId="40778" xr:uid="{00000000-0005-0000-0000-00006D9F0000}"/>
    <cellStyle name="Percent 5 2 3 3 7" xfId="40779" xr:uid="{00000000-0005-0000-0000-00006E9F0000}"/>
    <cellStyle name="Percent 5 2 3 3 7 2" xfId="40780" xr:uid="{00000000-0005-0000-0000-00006F9F0000}"/>
    <cellStyle name="Percent 5 2 3 3 7 3" xfId="40781" xr:uid="{00000000-0005-0000-0000-0000709F0000}"/>
    <cellStyle name="Percent 5 2 3 3 8" xfId="40782" xr:uid="{00000000-0005-0000-0000-0000719F0000}"/>
    <cellStyle name="Percent 5 2 3 3 8 2" xfId="40783" xr:uid="{00000000-0005-0000-0000-0000729F0000}"/>
    <cellStyle name="Percent 5 2 3 3 8 3" xfId="40784" xr:uid="{00000000-0005-0000-0000-0000739F0000}"/>
    <cellStyle name="Percent 5 2 3 3 9" xfId="40785" xr:uid="{00000000-0005-0000-0000-0000749F0000}"/>
    <cellStyle name="Percent 5 2 3 4" xfId="40786" xr:uid="{00000000-0005-0000-0000-0000759F0000}"/>
    <cellStyle name="Percent 5 2 3 4 10" xfId="40787" xr:uid="{00000000-0005-0000-0000-0000769F0000}"/>
    <cellStyle name="Percent 5 2 3 4 2" xfId="40788" xr:uid="{00000000-0005-0000-0000-0000779F0000}"/>
    <cellStyle name="Percent 5 2 3 4 2 2" xfId="40789" xr:uid="{00000000-0005-0000-0000-0000789F0000}"/>
    <cellStyle name="Percent 5 2 3 4 2 2 2" xfId="40790" xr:uid="{00000000-0005-0000-0000-0000799F0000}"/>
    <cellStyle name="Percent 5 2 3 4 2 2 3" xfId="40791" xr:uid="{00000000-0005-0000-0000-00007A9F0000}"/>
    <cellStyle name="Percent 5 2 3 4 2 3" xfId="40792" xr:uid="{00000000-0005-0000-0000-00007B9F0000}"/>
    <cellStyle name="Percent 5 2 3 4 2 4" xfId="40793" xr:uid="{00000000-0005-0000-0000-00007C9F0000}"/>
    <cellStyle name="Percent 5 2 3 4 3" xfId="40794" xr:uid="{00000000-0005-0000-0000-00007D9F0000}"/>
    <cellStyle name="Percent 5 2 3 4 3 2" xfId="40795" xr:uid="{00000000-0005-0000-0000-00007E9F0000}"/>
    <cellStyle name="Percent 5 2 3 4 3 2 2" xfId="40796" xr:uid="{00000000-0005-0000-0000-00007F9F0000}"/>
    <cellStyle name="Percent 5 2 3 4 3 2 3" xfId="40797" xr:uid="{00000000-0005-0000-0000-0000809F0000}"/>
    <cellStyle name="Percent 5 2 3 4 3 3" xfId="40798" xr:uid="{00000000-0005-0000-0000-0000819F0000}"/>
    <cellStyle name="Percent 5 2 3 4 3 4" xfId="40799" xr:uid="{00000000-0005-0000-0000-0000829F0000}"/>
    <cellStyle name="Percent 5 2 3 4 4" xfId="40800" xr:uid="{00000000-0005-0000-0000-0000839F0000}"/>
    <cellStyle name="Percent 5 2 3 4 4 2" xfId="40801" xr:uid="{00000000-0005-0000-0000-0000849F0000}"/>
    <cellStyle name="Percent 5 2 3 4 4 2 2" xfId="40802" xr:uid="{00000000-0005-0000-0000-0000859F0000}"/>
    <cellStyle name="Percent 5 2 3 4 4 2 3" xfId="40803" xr:uid="{00000000-0005-0000-0000-0000869F0000}"/>
    <cellStyle name="Percent 5 2 3 4 4 3" xfId="40804" xr:uid="{00000000-0005-0000-0000-0000879F0000}"/>
    <cellStyle name="Percent 5 2 3 4 4 4" xfId="40805" xr:uid="{00000000-0005-0000-0000-0000889F0000}"/>
    <cellStyle name="Percent 5 2 3 4 5" xfId="40806" xr:uid="{00000000-0005-0000-0000-0000899F0000}"/>
    <cellStyle name="Percent 5 2 3 4 5 2" xfId="40807" xr:uid="{00000000-0005-0000-0000-00008A9F0000}"/>
    <cellStyle name="Percent 5 2 3 4 5 2 2" xfId="40808" xr:uid="{00000000-0005-0000-0000-00008B9F0000}"/>
    <cellStyle name="Percent 5 2 3 4 5 2 3" xfId="40809" xr:uid="{00000000-0005-0000-0000-00008C9F0000}"/>
    <cellStyle name="Percent 5 2 3 4 5 3" xfId="40810" xr:uid="{00000000-0005-0000-0000-00008D9F0000}"/>
    <cellStyle name="Percent 5 2 3 4 5 4" xfId="40811" xr:uid="{00000000-0005-0000-0000-00008E9F0000}"/>
    <cellStyle name="Percent 5 2 3 4 6" xfId="40812" xr:uid="{00000000-0005-0000-0000-00008F9F0000}"/>
    <cellStyle name="Percent 5 2 3 4 6 2" xfId="40813" xr:uid="{00000000-0005-0000-0000-0000909F0000}"/>
    <cellStyle name="Percent 5 2 3 4 6 3" xfId="40814" xr:uid="{00000000-0005-0000-0000-0000919F0000}"/>
    <cellStyle name="Percent 5 2 3 4 7" xfId="40815" xr:uid="{00000000-0005-0000-0000-0000929F0000}"/>
    <cellStyle name="Percent 5 2 3 4 7 2" xfId="40816" xr:uid="{00000000-0005-0000-0000-0000939F0000}"/>
    <cellStyle name="Percent 5 2 3 4 7 3" xfId="40817" xr:uid="{00000000-0005-0000-0000-0000949F0000}"/>
    <cellStyle name="Percent 5 2 3 4 8" xfId="40818" xr:uid="{00000000-0005-0000-0000-0000959F0000}"/>
    <cellStyle name="Percent 5 2 3 4 9" xfId="40819" xr:uid="{00000000-0005-0000-0000-0000969F0000}"/>
    <cellStyle name="Percent 5 2 3 5" xfId="40820" xr:uid="{00000000-0005-0000-0000-0000979F0000}"/>
    <cellStyle name="Percent 5 2 3 5 2" xfId="40821" xr:uid="{00000000-0005-0000-0000-0000989F0000}"/>
    <cellStyle name="Percent 5 2 3 5 2 2" xfId="40822" xr:uid="{00000000-0005-0000-0000-0000999F0000}"/>
    <cellStyle name="Percent 5 2 3 5 2 2 2" xfId="40823" xr:uid="{00000000-0005-0000-0000-00009A9F0000}"/>
    <cellStyle name="Percent 5 2 3 5 2 2 3" xfId="40824" xr:uid="{00000000-0005-0000-0000-00009B9F0000}"/>
    <cellStyle name="Percent 5 2 3 5 2 3" xfId="40825" xr:uid="{00000000-0005-0000-0000-00009C9F0000}"/>
    <cellStyle name="Percent 5 2 3 5 2 4" xfId="40826" xr:uid="{00000000-0005-0000-0000-00009D9F0000}"/>
    <cellStyle name="Percent 5 2 3 5 3" xfId="40827" xr:uid="{00000000-0005-0000-0000-00009E9F0000}"/>
    <cellStyle name="Percent 5 2 3 5 3 2" xfId="40828" xr:uid="{00000000-0005-0000-0000-00009F9F0000}"/>
    <cellStyle name="Percent 5 2 3 5 3 2 2" xfId="40829" xr:uid="{00000000-0005-0000-0000-0000A09F0000}"/>
    <cellStyle name="Percent 5 2 3 5 3 2 3" xfId="40830" xr:uid="{00000000-0005-0000-0000-0000A19F0000}"/>
    <cellStyle name="Percent 5 2 3 5 3 3" xfId="40831" xr:uid="{00000000-0005-0000-0000-0000A29F0000}"/>
    <cellStyle name="Percent 5 2 3 5 3 4" xfId="40832" xr:uid="{00000000-0005-0000-0000-0000A39F0000}"/>
    <cellStyle name="Percent 5 2 3 5 4" xfId="40833" xr:uid="{00000000-0005-0000-0000-0000A49F0000}"/>
    <cellStyle name="Percent 5 2 3 5 4 2" xfId="40834" xr:uid="{00000000-0005-0000-0000-0000A59F0000}"/>
    <cellStyle name="Percent 5 2 3 5 4 2 2" xfId="40835" xr:uid="{00000000-0005-0000-0000-0000A69F0000}"/>
    <cellStyle name="Percent 5 2 3 5 4 2 3" xfId="40836" xr:uid="{00000000-0005-0000-0000-0000A79F0000}"/>
    <cellStyle name="Percent 5 2 3 5 4 3" xfId="40837" xr:uid="{00000000-0005-0000-0000-0000A89F0000}"/>
    <cellStyle name="Percent 5 2 3 5 4 4" xfId="40838" xr:uid="{00000000-0005-0000-0000-0000A99F0000}"/>
    <cellStyle name="Percent 5 2 3 5 5" xfId="40839" xr:uid="{00000000-0005-0000-0000-0000AA9F0000}"/>
    <cellStyle name="Percent 5 2 3 5 5 2" xfId="40840" xr:uid="{00000000-0005-0000-0000-0000AB9F0000}"/>
    <cellStyle name="Percent 5 2 3 5 5 3" xfId="40841" xr:uid="{00000000-0005-0000-0000-0000AC9F0000}"/>
    <cellStyle name="Percent 5 2 3 5 6" xfId="40842" xr:uid="{00000000-0005-0000-0000-0000AD9F0000}"/>
    <cellStyle name="Percent 5 2 3 5 6 2" xfId="40843" xr:uid="{00000000-0005-0000-0000-0000AE9F0000}"/>
    <cellStyle name="Percent 5 2 3 5 6 3" xfId="40844" xr:uid="{00000000-0005-0000-0000-0000AF9F0000}"/>
    <cellStyle name="Percent 5 2 3 5 7" xfId="40845" xr:uid="{00000000-0005-0000-0000-0000B09F0000}"/>
    <cellStyle name="Percent 5 2 3 5 8" xfId="40846" xr:uid="{00000000-0005-0000-0000-0000B19F0000}"/>
    <cellStyle name="Percent 5 2 3 5 9" xfId="40847" xr:uid="{00000000-0005-0000-0000-0000B29F0000}"/>
    <cellStyle name="Percent 5 2 3 6" xfId="40848" xr:uid="{00000000-0005-0000-0000-0000B39F0000}"/>
    <cellStyle name="Percent 5 2 3 6 2" xfId="40849" xr:uid="{00000000-0005-0000-0000-0000B49F0000}"/>
    <cellStyle name="Percent 5 2 3 6 2 2" xfId="40850" xr:uid="{00000000-0005-0000-0000-0000B59F0000}"/>
    <cellStyle name="Percent 5 2 3 6 2 3" xfId="40851" xr:uid="{00000000-0005-0000-0000-0000B69F0000}"/>
    <cellStyle name="Percent 5 2 3 6 3" xfId="40852" xr:uid="{00000000-0005-0000-0000-0000B79F0000}"/>
    <cellStyle name="Percent 5 2 3 6 4" xfId="40853" xr:uid="{00000000-0005-0000-0000-0000B89F0000}"/>
    <cellStyle name="Percent 5 2 3 7" xfId="40854" xr:uid="{00000000-0005-0000-0000-0000B99F0000}"/>
    <cellStyle name="Percent 5 2 3 7 2" xfId="40855" xr:uid="{00000000-0005-0000-0000-0000BA9F0000}"/>
    <cellStyle name="Percent 5 2 3 7 2 2" xfId="40856" xr:uid="{00000000-0005-0000-0000-0000BB9F0000}"/>
    <cellStyle name="Percent 5 2 3 7 2 3" xfId="40857" xr:uid="{00000000-0005-0000-0000-0000BC9F0000}"/>
    <cellStyle name="Percent 5 2 3 7 3" xfId="40858" xr:uid="{00000000-0005-0000-0000-0000BD9F0000}"/>
    <cellStyle name="Percent 5 2 3 7 4" xfId="40859" xr:uid="{00000000-0005-0000-0000-0000BE9F0000}"/>
    <cellStyle name="Percent 5 2 3 8" xfId="40860" xr:uid="{00000000-0005-0000-0000-0000BF9F0000}"/>
    <cellStyle name="Percent 5 2 3 8 2" xfId="40861" xr:uid="{00000000-0005-0000-0000-0000C09F0000}"/>
    <cellStyle name="Percent 5 2 3 8 2 2" xfId="40862" xr:uid="{00000000-0005-0000-0000-0000C19F0000}"/>
    <cellStyle name="Percent 5 2 3 8 2 3" xfId="40863" xr:uid="{00000000-0005-0000-0000-0000C29F0000}"/>
    <cellStyle name="Percent 5 2 3 8 3" xfId="40864" xr:uid="{00000000-0005-0000-0000-0000C39F0000}"/>
    <cellStyle name="Percent 5 2 3 8 4" xfId="40865" xr:uid="{00000000-0005-0000-0000-0000C49F0000}"/>
    <cellStyle name="Percent 5 2 3 9" xfId="40866" xr:uid="{00000000-0005-0000-0000-0000C59F0000}"/>
    <cellStyle name="Percent 5 2 3 9 2" xfId="40867" xr:uid="{00000000-0005-0000-0000-0000C69F0000}"/>
    <cellStyle name="Percent 5 2 3 9 3" xfId="40868" xr:uid="{00000000-0005-0000-0000-0000C79F0000}"/>
    <cellStyle name="Percent 5 2 4" xfId="40869" xr:uid="{00000000-0005-0000-0000-0000C89F0000}"/>
    <cellStyle name="Percent 5 2 4 10" xfId="40870" xr:uid="{00000000-0005-0000-0000-0000C99F0000}"/>
    <cellStyle name="Percent 5 2 4 11" xfId="40871" xr:uid="{00000000-0005-0000-0000-0000CA9F0000}"/>
    <cellStyle name="Percent 5 2 4 2" xfId="40872" xr:uid="{00000000-0005-0000-0000-0000CB9F0000}"/>
    <cellStyle name="Percent 5 2 4 2 10" xfId="40873" xr:uid="{00000000-0005-0000-0000-0000CC9F0000}"/>
    <cellStyle name="Percent 5 2 4 2 2" xfId="40874" xr:uid="{00000000-0005-0000-0000-0000CD9F0000}"/>
    <cellStyle name="Percent 5 2 4 2 2 2" xfId="40875" xr:uid="{00000000-0005-0000-0000-0000CE9F0000}"/>
    <cellStyle name="Percent 5 2 4 2 2 2 2" xfId="40876" xr:uid="{00000000-0005-0000-0000-0000CF9F0000}"/>
    <cellStyle name="Percent 5 2 4 2 2 2 3" xfId="40877" xr:uid="{00000000-0005-0000-0000-0000D09F0000}"/>
    <cellStyle name="Percent 5 2 4 2 2 3" xfId="40878" xr:uid="{00000000-0005-0000-0000-0000D19F0000}"/>
    <cellStyle name="Percent 5 2 4 2 2 4" xfId="40879" xr:uid="{00000000-0005-0000-0000-0000D29F0000}"/>
    <cellStyle name="Percent 5 2 4 2 3" xfId="40880" xr:uid="{00000000-0005-0000-0000-0000D39F0000}"/>
    <cellStyle name="Percent 5 2 4 2 3 2" xfId="40881" xr:uid="{00000000-0005-0000-0000-0000D49F0000}"/>
    <cellStyle name="Percent 5 2 4 2 3 2 2" xfId="40882" xr:uid="{00000000-0005-0000-0000-0000D59F0000}"/>
    <cellStyle name="Percent 5 2 4 2 3 2 3" xfId="40883" xr:uid="{00000000-0005-0000-0000-0000D69F0000}"/>
    <cellStyle name="Percent 5 2 4 2 3 3" xfId="40884" xr:uid="{00000000-0005-0000-0000-0000D79F0000}"/>
    <cellStyle name="Percent 5 2 4 2 3 4" xfId="40885" xr:uid="{00000000-0005-0000-0000-0000D89F0000}"/>
    <cellStyle name="Percent 5 2 4 2 4" xfId="40886" xr:uid="{00000000-0005-0000-0000-0000D99F0000}"/>
    <cellStyle name="Percent 5 2 4 2 4 2" xfId="40887" xr:uid="{00000000-0005-0000-0000-0000DA9F0000}"/>
    <cellStyle name="Percent 5 2 4 2 4 2 2" xfId="40888" xr:uid="{00000000-0005-0000-0000-0000DB9F0000}"/>
    <cellStyle name="Percent 5 2 4 2 4 2 3" xfId="40889" xr:uid="{00000000-0005-0000-0000-0000DC9F0000}"/>
    <cellStyle name="Percent 5 2 4 2 4 3" xfId="40890" xr:uid="{00000000-0005-0000-0000-0000DD9F0000}"/>
    <cellStyle name="Percent 5 2 4 2 4 4" xfId="40891" xr:uid="{00000000-0005-0000-0000-0000DE9F0000}"/>
    <cellStyle name="Percent 5 2 4 2 5" xfId="40892" xr:uid="{00000000-0005-0000-0000-0000DF9F0000}"/>
    <cellStyle name="Percent 5 2 4 2 5 2" xfId="40893" xr:uid="{00000000-0005-0000-0000-0000E09F0000}"/>
    <cellStyle name="Percent 5 2 4 2 5 2 2" xfId="40894" xr:uid="{00000000-0005-0000-0000-0000E19F0000}"/>
    <cellStyle name="Percent 5 2 4 2 5 2 3" xfId="40895" xr:uid="{00000000-0005-0000-0000-0000E29F0000}"/>
    <cellStyle name="Percent 5 2 4 2 5 3" xfId="40896" xr:uid="{00000000-0005-0000-0000-0000E39F0000}"/>
    <cellStyle name="Percent 5 2 4 2 5 4" xfId="40897" xr:uid="{00000000-0005-0000-0000-0000E49F0000}"/>
    <cellStyle name="Percent 5 2 4 2 6" xfId="40898" xr:uid="{00000000-0005-0000-0000-0000E59F0000}"/>
    <cellStyle name="Percent 5 2 4 2 6 2" xfId="40899" xr:uid="{00000000-0005-0000-0000-0000E69F0000}"/>
    <cellStyle name="Percent 5 2 4 2 6 3" xfId="40900" xr:uid="{00000000-0005-0000-0000-0000E79F0000}"/>
    <cellStyle name="Percent 5 2 4 2 7" xfId="40901" xr:uid="{00000000-0005-0000-0000-0000E89F0000}"/>
    <cellStyle name="Percent 5 2 4 2 7 2" xfId="40902" xr:uid="{00000000-0005-0000-0000-0000E99F0000}"/>
    <cellStyle name="Percent 5 2 4 2 7 3" xfId="40903" xr:uid="{00000000-0005-0000-0000-0000EA9F0000}"/>
    <cellStyle name="Percent 5 2 4 2 8" xfId="40904" xr:uid="{00000000-0005-0000-0000-0000EB9F0000}"/>
    <cellStyle name="Percent 5 2 4 2 9" xfId="40905" xr:uid="{00000000-0005-0000-0000-0000EC9F0000}"/>
    <cellStyle name="Percent 5 2 4 3" xfId="40906" xr:uid="{00000000-0005-0000-0000-0000ED9F0000}"/>
    <cellStyle name="Percent 5 2 4 3 2" xfId="40907" xr:uid="{00000000-0005-0000-0000-0000EE9F0000}"/>
    <cellStyle name="Percent 5 2 4 3 2 2" xfId="40908" xr:uid="{00000000-0005-0000-0000-0000EF9F0000}"/>
    <cellStyle name="Percent 5 2 4 3 2 2 2" xfId="40909" xr:uid="{00000000-0005-0000-0000-0000F09F0000}"/>
    <cellStyle name="Percent 5 2 4 3 2 2 3" xfId="40910" xr:uid="{00000000-0005-0000-0000-0000F19F0000}"/>
    <cellStyle name="Percent 5 2 4 3 2 3" xfId="40911" xr:uid="{00000000-0005-0000-0000-0000F29F0000}"/>
    <cellStyle name="Percent 5 2 4 3 2 4" xfId="40912" xr:uid="{00000000-0005-0000-0000-0000F39F0000}"/>
    <cellStyle name="Percent 5 2 4 3 3" xfId="40913" xr:uid="{00000000-0005-0000-0000-0000F49F0000}"/>
    <cellStyle name="Percent 5 2 4 3 3 2" xfId="40914" xr:uid="{00000000-0005-0000-0000-0000F59F0000}"/>
    <cellStyle name="Percent 5 2 4 3 3 2 2" xfId="40915" xr:uid="{00000000-0005-0000-0000-0000F69F0000}"/>
    <cellStyle name="Percent 5 2 4 3 3 2 3" xfId="40916" xr:uid="{00000000-0005-0000-0000-0000F79F0000}"/>
    <cellStyle name="Percent 5 2 4 3 3 3" xfId="40917" xr:uid="{00000000-0005-0000-0000-0000F89F0000}"/>
    <cellStyle name="Percent 5 2 4 3 3 4" xfId="40918" xr:uid="{00000000-0005-0000-0000-0000F99F0000}"/>
    <cellStyle name="Percent 5 2 4 3 4" xfId="40919" xr:uid="{00000000-0005-0000-0000-0000FA9F0000}"/>
    <cellStyle name="Percent 5 2 4 3 4 2" xfId="40920" xr:uid="{00000000-0005-0000-0000-0000FB9F0000}"/>
    <cellStyle name="Percent 5 2 4 3 4 2 2" xfId="40921" xr:uid="{00000000-0005-0000-0000-0000FC9F0000}"/>
    <cellStyle name="Percent 5 2 4 3 4 2 3" xfId="40922" xr:uid="{00000000-0005-0000-0000-0000FD9F0000}"/>
    <cellStyle name="Percent 5 2 4 3 4 3" xfId="40923" xr:uid="{00000000-0005-0000-0000-0000FE9F0000}"/>
    <cellStyle name="Percent 5 2 4 3 4 4" xfId="40924" xr:uid="{00000000-0005-0000-0000-0000FF9F0000}"/>
    <cellStyle name="Percent 5 2 4 3 5" xfId="40925" xr:uid="{00000000-0005-0000-0000-000000A00000}"/>
    <cellStyle name="Percent 5 2 4 3 5 2" xfId="40926" xr:uid="{00000000-0005-0000-0000-000001A00000}"/>
    <cellStyle name="Percent 5 2 4 3 5 3" xfId="40927" xr:uid="{00000000-0005-0000-0000-000002A00000}"/>
    <cellStyle name="Percent 5 2 4 3 6" xfId="40928" xr:uid="{00000000-0005-0000-0000-000003A00000}"/>
    <cellStyle name="Percent 5 2 4 3 6 2" xfId="40929" xr:uid="{00000000-0005-0000-0000-000004A00000}"/>
    <cellStyle name="Percent 5 2 4 3 6 3" xfId="40930" xr:uid="{00000000-0005-0000-0000-000005A00000}"/>
    <cellStyle name="Percent 5 2 4 3 7" xfId="40931" xr:uid="{00000000-0005-0000-0000-000006A00000}"/>
    <cellStyle name="Percent 5 2 4 3 8" xfId="40932" xr:uid="{00000000-0005-0000-0000-000007A00000}"/>
    <cellStyle name="Percent 5 2 4 3 9" xfId="40933" xr:uid="{00000000-0005-0000-0000-000008A00000}"/>
    <cellStyle name="Percent 5 2 4 4" xfId="40934" xr:uid="{00000000-0005-0000-0000-000009A00000}"/>
    <cellStyle name="Percent 5 2 4 4 2" xfId="40935" xr:uid="{00000000-0005-0000-0000-00000AA00000}"/>
    <cellStyle name="Percent 5 2 4 4 2 2" xfId="40936" xr:uid="{00000000-0005-0000-0000-00000BA00000}"/>
    <cellStyle name="Percent 5 2 4 4 2 3" xfId="40937" xr:uid="{00000000-0005-0000-0000-00000CA00000}"/>
    <cellStyle name="Percent 5 2 4 4 3" xfId="40938" xr:uid="{00000000-0005-0000-0000-00000DA00000}"/>
    <cellStyle name="Percent 5 2 4 4 4" xfId="40939" xr:uid="{00000000-0005-0000-0000-00000EA00000}"/>
    <cellStyle name="Percent 5 2 4 5" xfId="40940" xr:uid="{00000000-0005-0000-0000-00000FA00000}"/>
    <cellStyle name="Percent 5 2 4 5 2" xfId="40941" xr:uid="{00000000-0005-0000-0000-000010A00000}"/>
    <cellStyle name="Percent 5 2 4 5 2 2" xfId="40942" xr:uid="{00000000-0005-0000-0000-000011A00000}"/>
    <cellStyle name="Percent 5 2 4 5 2 3" xfId="40943" xr:uid="{00000000-0005-0000-0000-000012A00000}"/>
    <cellStyle name="Percent 5 2 4 5 3" xfId="40944" xr:uid="{00000000-0005-0000-0000-000013A00000}"/>
    <cellStyle name="Percent 5 2 4 5 4" xfId="40945" xr:uid="{00000000-0005-0000-0000-000014A00000}"/>
    <cellStyle name="Percent 5 2 4 6" xfId="40946" xr:uid="{00000000-0005-0000-0000-000015A00000}"/>
    <cellStyle name="Percent 5 2 4 6 2" xfId="40947" xr:uid="{00000000-0005-0000-0000-000016A00000}"/>
    <cellStyle name="Percent 5 2 4 6 2 2" xfId="40948" xr:uid="{00000000-0005-0000-0000-000017A00000}"/>
    <cellStyle name="Percent 5 2 4 6 2 3" xfId="40949" xr:uid="{00000000-0005-0000-0000-000018A00000}"/>
    <cellStyle name="Percent 5 2 4 6 3" xfId="40950" xr:uid="{00000000-0005-0000-0000-000019A00000}"/>
    <cellStyle name="Percent 5 2 4 6 4" xfId="40951" xr:uid="{00000000-0005-0000-0000-00001AA00000}"/>
    <cellStyle name="Percent 5 2 4 7" xfId="40952" xr:uid="{00000000-0005-0000-0000-00001BA00000}"/>
    <cellStyle name="Percent 5 2 4 7 2" xfId="40953" xr:uid="{00000000-0005-0000-0000-00001CA00000}"/>
    <cellStyle name="Percent 5 2 4 7 3" xfId="40954" xr:uid="{00000000-0005-0000-0000-00001DA00000}"/>
    <cellStyle name="Percent 5 2 4 8" xfId="40955" xr:uid="{00000000-0005-0000-0000-00001EA00000}"/>
    <cellStyle name="Percent 5 2 4 8 2" xfId="40956" xr:uid="{00000000-0005-0000-0000-00001FA00000}"/>
    <cellStyle name="Percent 5 2 4 8 3" xfId="40957" xr:uid="{00000000-0005-0000-0000-000020A00000}"/>
    <cellStyle name="Percent 5 2 4 9" xfId="40958" xr:uid="{00000000-0005-0000-0000-000021A00000}"/>
    <cellStyle name="Percent 5 2 5" xfId="40959" xr:uid="{00000000-0005-0000-0000-000022A00000}"/>
    <cellStyle name="Percent 5 2 5 10" xfId="40960" xr:uid="{00000000-0005-0000-0000-000023A00000}"/>
    <cellStyle name="Percent 5 2 5 11" xfId="40961" xr:uid="{00000000-0005-0000-0000-000024A00000}"/>
    <cellStyle name="Percent 5 2 5 2" xfId="40962" xr:uid="{00000000-0005-0000-0000-000025A00000}"/>
    <cellStyle name="Percent 5 2 5 2 10" xfId="40963" xr:uid="{00000000-0005-0000-0000-000026A00000}"/>
    <cellStyle name="Percent 5 2 5 2 2" xfId="40964" xr:uid="{00000000-0005-0000-0000-000027A00000}"/>
    <cellStyle name="Percent 5 2 5 2 2 2" xfId="40965" xr:uid="{00000000-0005-0000-0000-000028A00000}"/>
    <cellStyle name="Percent 5 2 5 2 2 2 2" xfId="40966" xr:uid="{00000000-0005-0000-0000-000029A00000}"/>
    <cellStyle name="Percent 5 2 5 2 2 2 3" xfId="40967" xr:uid="{00000000-0005-0000-0000-00002AA00000}"/>
    <cellStyle name="Percent 5 2 5 2 2 3" xfId="40968" xr:uid="{00000000-0005-0000-0000-00002BA00000}"/>
    <cellStyle name="Percent 5 2 5 2 2 4" xfId="40969" xr:uid="{00000000-0005-0000-0000-00002CA00000}"/>
    <cellStyle name="Percent 5 2 5 2 3" xfId="40970" xr:uid="{00000000-0005-0000-0000-00002DA00000}"/>
    <cellStyle name="Percent 5 2 5 2 3 2" xfId="40971" xr:uid="{00000000-0005-0000-0000-00002EA00000}"/>
    <cellStyle name="Percent 5 2 5 2 3 2 2" xfId="40972" xr:uid="{00000000-0005-0000-0000-00002FA00000}"/>
    <cellStyle name="Percent 5 2 5 2 3 2 3" xfId="40973" xr:uid="{00000000-0005-0000-0000-000030A00000}"/>
    <cellStyle name="Percent 5 2 5 2 3 3" xfId="40974" xr:uid="{00000000-0005-0000-0000-000031A00000}"/>
    <cellStyle name="Percent 5 2 5 2 3 4" xfId="40975" xr:uid="{00000000-0005-0000-0000-000032A00000}"/>
    <cellStyle name="Percent 5 2 5 2 4" xfId="40976" xr:uid="{00000000-0005-0000-0000-000033A00000}"/>
    <cellStyle name="Percent 5 2 5 2 4 2" xfId="40977" xr:uid="{00000000-0005-0000-0000-000034A00000}"/>
    <cellStyle name="Percent 5 2 5 2 4 2 2" xfId="40978" xr:uid="{00000000-0005-0000-0000-000035A00000}"/>
    <cellStyle name="Percent 5 2 5 2 4 2 3" xfId="40979" xr:uid="{00000000-0005-0000-0000-000036A00000}"/>
    <cellStyle name="Percent 5 2 5 2 4 3" xfId="40980" xr:uid="{00000000-0005-0000-0000-000037A00000}"/>
    <cellStyle name="Percent 5 2 5 2 4 4" xfId="40981" xr:uid="{00000000-0005-0000-0000-000038A00000}"/>
    <cellStyle name="Percent 5 2 5 2 5" xfId="40982" xr:uid="{00000000-0005-0000-0000-000039A00000}"/>
    <cellStyle name="Percent 5 2 5 2 5 2" xfId="40983" xr:uid="{00000000-0005-0000-0000-00003AA00000}"/>
    <cellStyle name="Percent 5 2 5 2 5 2 2" xfId="40984" xr:uid="{00000000-0005-0000-0000-00003BA00000}"/>
    <cellStyle name="Percent 5 2 5 2 5 2 3" xfId="40985" xr:uid="{00000000-0005-0000-0000-00003CA00000}"/>
    <cellStyle name="Percent 5 2 5 2 5 3" xfId="40986" xr:uid="{00000000-0005-0000-0000-00003DA00000}"/>
    <cellStyle name="Percent 5 2 5 2 5 4" xfId="40987" xr:uid="{00000000-0005-0000-0000-00003EA00000}"/>
    <cellStyle name="Percent 5 2 5 2 6" xfId="40988" xr:uid="{00000000-0005-0000-0000-00003FA00000}"/>
    <cellStyle name="Percent 5 2 5 2 6 2" xfId="40989" xr:uid="{00000000-0005-0000-0000-000040A00000}"/>
    <cellStyle name="Percent 5 2 5 2 6 3" xfId="40990" xr:uid="{00000000-0005-0000-0000-000041A00000}"/>
    <cellStyle name="Percent 5 2 5 2 7" xfId="40991" xr:uid="{00000000-0005-0000-0000-000042A00000}"/>
    <cellStyle name="Percent 5 2 5 2 7 2" xfId="40992" xr:uid="{00000000-0005-0000-0000-000043A00000}"/>
    <cellStyle name="Percent 5 2 5 2 7 3" xfId="40993" xr:uid="{00000000-0005-0000-0000-000044A00000}"/>
    <cellStyle name="Percent 5 2 5 2 8" xfId="40994" xr:uid="{00000000-0005-0000-0000-000045A00000}"/>
    <cellStyle name="Percent 5 2 5 2 9" xfId="40995" xr:uid="{00000000-0005-0000-0000-000046A00000}"/>
    <cellStyle name="Percent 5 2 5 3" xfId="40996" xr:uid="{00000000-0005-0000-0000-000047A00000}"/>
    <cellStyle name="Percent 5 2 5 3 2" xfId="40997" xr:uid="{00000000-0005-0000-0000-000048A00000}"/>
    <cellStyle name="Percent 5 2 5 3 2 2" xfId="40998" xr:uid="{00000000-0005-0000-0000-000049A00000}"/>
    <cellStyle name="Percent 5 2 5 3 2 2 2" xfId="40999" xr:uid="{00000000-0005-0000-0000-00004AA00000}"/>
    <cellStyle name="Percent 5 2 5 3 2 2 3" xfId="41000" xr:uid="{00000000-0005-0000-0000-00004BA00000}"/>
    <cellStyle name="Percent 5 2 5 3 2 3" xfId="41001" xr:uid="{00000000-0005-0000-0000-00004CA00000}"/>
    <cellStyle name="Percent 5 2 5 3 2 4" xfId="41002" xr:uid="{00000000-0005-0000-0000-00004DA00000}"/>
    <cellStyle name="Percent 5 2 5 3 3" xfId="41003" xr:uid="{00000000-0005-0000-0000-00004EA00000}"/>
    <cellStyle name="Percent 5 2 5 3 3 2" xfId="41004" xr:uid="{00000000-0005-0000-0000-00004FA00000}"/>
    <cellStyle name="Percent 5 2 5 3 3 2 2" xfId="41005" xr:uid="{00000000-0005-0000-0000-000050A00000}"/>
    <cellStyle name="Percent 5 2 5 3 3 2 3" xfId="41006" xr:uid="{00000000-0005-0000-0000-000051A00000}"/>
    <cellStyle name="Percent 5 2 5 3 3 3" xfId="41007" xr:uid="{00000000-0005-0000-0000-000052A00000}"/>
    <cellStyle name="Percent 5 2 5 3 3 4" xfId="41008" xr:uid="{00000000-0005-0000-0000-000053A00000}"/>
    <cellStyle name="Percent 5 2 5 3 4" xfId="41009" xr:uid="{00000000-0005-0000-0000-000054A00000}"/>
    <cellStyle name="Percent 5 2 5 3 4 2" xfId="41010" xr:uid="{00000000-0005-0000-0000-000055A00000}"/>
    <cellStyle name="Percent 5 2 5 3 4 2 2" xfId="41011" xr:uid="{00000000-0005-0000-0000-000056A00000}"/>
    <cellStyle name="Percent 5 2 5 3 4 2 3" xfId="41012" xr:uid="{00000000-0005-0000-0000-000057A00000}"/>
    <cellStyle name="Percent 5 2 5 3 4 3" xfId="41013" xr:uid="{00000000-0005-0000-0000-000058A00000}"/>
    <cellStyle name="Percent 5 2 5 3 4 4" xfId="41014" xr:uid="{00000000-0005-0000-0000-000059A00000}"/>
    <cellStyle name="Percent 5 2 5 3 5" xfId="41015" xr:uid="{00000000-0005-0000-0000-00005AA00000}"/>
    <cellStyle name="Percent 5 2 5 3 5 2" xfId="41016" xr:uid="{00000000-0005-0000-0000-00005BA00000}"/>
    <cellStyle name="Percent 5 2 5 3 5 3" xfId="41017" xr:uid="{00000000-0005-0000-0000-00005CA00000}"/>
    <cellStyle name="Percent 5 2 5 3 6" xfId="41018" xr:uid="{00000000-0005-0000-0000-00005DA00000}"/>
    <cellStyle name="Percent 5 2 5 3 6 2" xfId="41019" xr:uid="{00000000-0005-0000-0000-00005EA00000}"/>
    <cellStyle name="Percent 5 2 5 3 6 3" xfId="41020" xr:uid="{00000000-0005-0000-0000-00005FA00000}"/>
    <cellStyle name="Percent 5 2 5 3 7" xfId="41021" xr:uid="{00000000-0005-0000-0000-000060A00000}"/>
    <cellStyle name="Percent 5 2 5 3 8" xfId="41022" xr:uid="{00000000-0005-0000-0000-000061A00000}"/>
    <cellStyle name="Percent 5 2 5 3 9" xfId="41023" xr:uid="{00000000-0005-0000-0000-000062A00000}"/>
    <cellStyle name="Percent 5 2 5 4" xfId="41024" xr:uid="{00000000-0005-0000-0000-000063A00000}"/>
    <cellStyle name="Percent 5 2 5 4 2" xfId="41025" xr:uid="{00000000-0005-0000-0000-000064A00000}"/>
    <cellStyle name="Percent 5 2 5 4 2 2" xfId="41026" xr:uid="{00000000-0005-0000-0000-000065A00000}"/>
    <cellStyle name="Percent 5 2 5 4 2 3" xfId="41027" xr:uid="{00000000-0005-0000-0000-000066A00000}"/>
    <cellStyle name="Percent 5 2 5 4 3" xfId="41028" xr:uid="{00000000-0005-0000-0000-000067A00000}"/>
    <cellStyle name="Percent 5 2 5 4 4" xfId="41029" xr:uid="{00000000-0005-0000-0000-000068A00000}"/>
    <cellStyle name="Percent 5 2 5 5" xfId="41030" xr:uid="{00000000-0005-0000-0000-000069A00000}"/>
    <cellStyle name="Percent 5 2 5 5 2" xfId="41031" xr:uid="{00000000-0005-0000-0000-00006AA00000}"/>
    <cellStyle name="Percent 5 2 5 5 2 2" xfId="41032" xr:uid="{00000000-0005-0000-0000-00006BA00000}"/>
    <cellStyle name="Percent 5 2 5 5 2 3" xfId="41033" xr:uid="{00000000-0005-0000-0000-00006CA00000}"/>
    <cellStyle name="Percent 5 2 5 5 3" xfId="41034" xr:uid="{00000000-0005-0000-0000-00006DA00000}"/>
    <cellStyle name="Percent 5 2 5 5 4" xfId="41035" xr:uid="{00000000-0005-0000-0000-00006EA00000}"/>
    <cellStyle name="Percent 5 2 5 6" xfId="41036" xr:uid="{00000000-0005-0000-0000-00006FA00000}"/>
    <cellStyle name="Percent 5 2 5 6 2" xfId="41037" xr:uid="{00000000-0005-0000-0000-000070A00000}"/>
    <cellStyle name="Percent 5 2 5 6 2 2" xfId="41038" xr:uid="{00000000-0005-0000-0000-000071A00000}"/>
    <cellStyle name="Percent 5 2 5 6 2 3" xfId="41039" xr:uid="{00000000-0005-0000-0000-000072A00000}"/>
    <cellStyle name="Percent 5 2 5 6 3" xfId="41040" xr:uid="{00000000-0005-0000-0000-000073A00000}"/>
    <cellStyle name="Percent 5 2 5 6 4" xfId="41041" xr:uid="{00000000-0005-0000-0000-000074A00000}"/>
    <cellStyle name="Percent 5 2 5 7" xfId="41042" xr:uid="{00000000-0005-0000-0000-000075A00000}"/>
    <cellStyle name="Percent 5 2 5 7 2" xfId="41043" xr:uid="{00000000-0005-0000-0000-000076A00000}"/>
    <cellStyle name="Percent 5 2 5 7 3" xfId="41044" xr:uid="{00000000-0005-0000-0000-000077A00000}"/>
    <cellStyle name="Percent 5 2 5 8" xfId="41045" xr:uid="{00000000-0005-0000-0000-000078A00000}"/>
    <cellStyle name="Percent 5 2 5 8 2" xfId="41046" xr:uid="{00000000-0005-0000-0000-000079A00000}"/>
    <cellStyle name="Percent 5 2 5 8 3" xfId="41047" xr:uid="{00000000-0005-0000-0000-00007AA00000}"/>
    <cellStyle name="Percent 5 2 5 9" xfId="41048" xr:uid="{00000000-0005-0000-0000-00007BA00000}"/>
    <cellStyle name="Percent 5 2 6" xfId="41049" xr:uid="{00000000-0005-0000-0000-00007CA00000}"/>
    <cellStyle name="Percent 5 2 6 10" xfId="41050" xr:uid="{00000000-0005-0000-0000-00007DA00000}"/>
    <cellStyle name="Percent 5 2 6 2" xfId="41051" xr:uid="{00000000-0005-0000-0000-00007EA00000}"/>
    <cellStyle name="Percent 5 2 6 2 2" xfId="41052" xr:uid="{00000000-0005-0000-0000-00007FA00000}"/>
    <cellStyle name="Percent 5 2 6 2 2 2" xfId="41053" xr:uid="{00000000-0005-0000-0000-000080A00000}"/>
    <cellStyle name="Percent 5 2 6 2 2 3" xfId="41054" xr:uid="{00000000-0005-0000-0000-000081A00000}"/>
    <cellStyle name="Percent 5 2 6 2 3" xfId="41055" xr:uid="{00000000-0005-0000-0000-000082A00000}"/>
    <cellStyle name="Percent 5 2 6 2 4" xfId="41056" xr:uid="{00000000-0005-0000-0000-000083A00000}"/>
    <cellStyle name="Percent 5 2 6 3" xfId="41057" xr:uid="{00000000-0005-0000-0000-000084A00000}"/>
    <cellStyle name="Percent 5 2 6 3 2" xfId="41058" xr:uid="{00000000-0005-0000-0000-000085A00000}"/>
    <cellStyle name="Percent 5 2 6 3 2 2" xfId="41059" xr:uid="{00000000-0005-0000-0000-000086A00000}"/>
    <cellStyle name="Percent 5 2 6 3 2 3" xfId="41060" xr:uid="{00000000-0005-0000-0000-000087A00000}"/>
    <cellStyle name="Percent 5 2 6 3 3" xfId="41061" xr:uid="{00000000-0005-0000-0000-000088A00000}"/>
    <cellStyle name="Percent 5 2 6 3 4" xfId="41062" xr:uid="{00000000-0005-0000-0000-000089A00000}"/>
    <cellStyle name="Percent 5 2 6 4" xfId="41063" xr:uid="{00000000-0005-0000-0000-00008AA00000}"/>
    <cellStyle name="Percent 5 2 6 4 2" xfId="41064" xr:uid="{00000000-0005-0000-0000-00008BA00000}"/>
    <cellStyle name="Percent 5 2 6 4 2 2" xfId="41065" xr:uid="{00000000-0005-0000-0000-00008CA00000}"/>
    <cellStyle name="Percent 5 2 6 4 2 3" xfId="41066" xr:uid="{00000000-0005-0000-0000-00008DA00000}"/>
    <cellStyle name="Percent 5 2 6 4 3" xfId="41067" xr:uid="{00000000-0005-0000-0000-00008EA00000}"/>
    <cellStyle name="Percent 5 2 6 4 4" xfId="41068" xr:uid="{00000000-0005-0000-0000-00008FA00000}"/>
    <cellStyle name="Percent 5 2 6 5" xfId="41069" xr:uid="{00000000-0005-0000-0000-000090A00000}"/>
    <cellStyle name="Percent 5 2 6 5 2" xfId="41070" xr:uid="{00000000-0005-0000-0000-000091A00000}"/>
    <cellStyle name="Percent 5 2 6 5 2 2" xfId="41071" xr:uid="{00000000-0005-0000-0000-000092A00000}"/>
    <cellStyle name="Percent 5 2 6 5 2 3" xfId="41072" xr:uid="{00000000-0005-0000-0000-000093A00000}"/>
    <cellStyle name="Percent 5 2 6 5 3" xfId="41073" xr:uid="{00000000-0005-0000-0000-000094A00000}"/>
    <cellStyle name="Percent 5 2 6 5 4" xfId="41074" xr:uid="{00000000-0005-0000-0000-000095A00000}"/>
    <cellStyle name="Percent 5 2 6 6" xfId="41075" xr:uid="{00000000-0005-0000-0000-000096A00000}"/>
    <cellStyle name="Percent 5 2 6 6 2" xfId="41076" xr:uid="{00000000-0005-0000-0000-000097A00000}"/>
    <cellStyle name="Percent 5 2 6 6 3" xfId="41077" xr:uid="{00000000-0005-0000-0000-000098A00000}"/>
    <cellStyle name="Percent 5 2 6 7" xfId="41078" xr:uid="{00000000-0005-0000-0000-000099A00000}"/>
    <cellStyle name="Percent 5 2 6 7 2" xfId="41079" xr:uid="{00000000-0005-0000-0000-00009AA00000}"/>
    <cellStyle name="Percent 5 2 6 7 3" xfId="41080" xr:uid="{00000000-0005-0000-0000-00009BA00000}"/>
    <cellStyle name="Percent 5 2 6 8" xfId="41081" xr:uid="{00000000-0005-0000-0000-00009CA00000}"/>
    <cellStyle name="Percent 5 2 6 9" xfId="41082" xr:uid="{00000000-0005-0000-0000-00009DA00000}"/>
    <cellStyle name="Percent 5 2 7" xfId="41083" xr:uid="{00000000-0005-0000-0000-00009EA00000}"/>
    <cellStyle name="Percent 5 2 7 2" xfId="41084" xr:uid="{00000000-0005-0000-0000-00009FA00000}"/>
    <cellStyle name="Percent 5 2 7 2 2" xfId="41085" xr:uid="{00000000-0005-0000-0000-0000A0A00000}"/>
    <cellStyle name="Percent 5 2 7 2 2 2" xfId="41086" xr:uid="{00000000-0005-0000-0000-0000A1A00000}"/>
    <cellStyle name="Percent 5 2 7 2 2 3" xfId="41087" xr:uid="{00000000-0005-0000-0000-0000A2A00000}"/>
    <cellStyle name="Percent 5 2 7 2 3" xfId="41088" xr:uid="{00000000-0005-0000-0000-0000A3A00000}"/>
    <cellStyle name="Percent 5 2 7 2 4" xfId="41089" xr:uid="{00000000-0005-0000-0000-0000A4A00000}"/>
    <cellStyle name="Percent 5 2 7 3" xfId="41090" xr:uid="{00000000-0005-0000-0000-0000A5A00000}"/>
    <cellStyle name="Percent 5 2 7 3 2" xfId="41091" xr:uid="{00000000-0005-0000-0000-0000A6A00000}"/>
    <cellStyle name="Percent 5 2 7 3 2 2" xfId="41092" xr:uid="{00000000-0005-0000-0000-0000A7A00000}"/>
    <cellStyle name="Percent 5 2 7 3 2 3" xfId="41093" xr:uid="{00000000-0005-0000-0000-0000A8A00000}"/>
    <cellStyle name="Percent 5 2 7 3 3" xfId="41094" xr:uid="{00000000-0005-0000-0000-0000A9A00000}"/>
    <cellStyle name="Percent 5 2 7 3 4" xfId="41095" xr:uid="{00000000-0005-0000-0000-0000AAA00000}"/>
    <cellStyle name="Percent 5 2 7 4" xfId="41096" xr:uid="{00000000-0005-0000-0000-0000ABA00000}"/>
    <cellStyle name="Percent 5 2 7 4 2" xfId="41097" xr:uid="{00000000-0005-0000-0000-0000ACA00000}"/>
    <cellStyle name="Percent 5 2 7 4 2 2" xfId="41098" xr:uid="{00000000-0005-0000-0000-0000ADA00000}"/>
    <cellStyle name="Percent 5 2 7 4 2 3" xfId="41099" xr:uid="{00000000-0005-0000-0000-0000AEA00000}"/>
    <cellStyle name="Percent 5 2 7 4 3" xfId="41100" xr:uid="{00000000-0005-0000-0000-0000AFA00000}"/>
    <cellStyle name="Percent 5 2 7 4 4" xfId="41101" xr:uid="{00000000-0005-0000-0000-0000B0A00000}"/>
    <cellStyle name="Percent 5 2 7 5" xfId="41102" xr:uid="{00000000-0005-0000-0000-0000B1A00000}"/>
    <cellStyle name="Percent 5 2 7 5 2" xfId="41103" xr:uid="{00000000-0005-0000-0000-0000B2A00000}"/>
    <cellStyle name="Percent 5 2 7 5 3" xfId="41104" xr:uid="{00000000-0005-0000-0000-0000B3A00000}"/>
    <cellStyle name="Percent 5 2 7 6" xfId="41105" xr:uid="{00000000-0005-0000-0000-0000B4A00000}"/>
    <cellStyle name="Percent 5 2 7 6 2" xfId="41106" xr:uid="{00000000-0005-0000-0000-0000B5A00000}"/>
    <cellStyle name="Percent 5 2 7 6 3" xfId="41107" xr:uid="{00000000-0005-0000-0000-0000B6A00000}"/>
    <cellStyle name="Percent 5 2 7 7" xfId="41108" xr:uid="{00000000-0005-0000-0000-0000B7A00000}"/>
    <cellStyle name="Percent 5 2 7 8" xfId="41109" xr:uid="{00000000-0005-0000-0000-0000B8A00000}"/>
    <cellStyle name="Percent 5 2 7 9" xfId="41110" xr:uid="{00000000-0005-0000-0000-0000B9A00000}"/>
    <cellStyle name="Percent 5 2 8" xfId="41111" xr:uid="{00000000-0005-0000-0000-0000BAA00000}"/>
    <cellStyle name="Percent 5 2 8 2" xfId="41112" xr:uid="{00000000-0005-0000-0000-0000BBA00000}"/>
    <cellStyle name="Percent 5 2 8 2 2" xfId="41113" xr:uid="{00000000-0005-0000-0000-0000BCA00000}"/>
    <cellStyle name="Percent 5 2 8 2 3" xfId="41114" xr:uid="{00000000-0005-0000-0000-0000BDA00000}"/>
    <cellStyle name="Percent 5 2 8 3" xfId="41115" xr:uid="{00000000-0005-0000-0000-0000BEA00000}"/>
    <cellStyle name="Percent 5 2 8 4" xfId="41116" xr:uid="{00000000-0005-0000-0000-0000BFA00000}"/>
    <cellStyle name="Percent 5 2 9" xfId="41117" xr:uid="{00000000-0005-0000-0000-0000C0A00000}"/>
    <cellStyle name="Percent 5 2 9 2" xfId="41118" xr:uid="{00000000-0005-0000-0000-0000C1A00000}"/>
    <cellStyle name="Percent 5 2 9 2 2" xfId="41119" xr:uid="{00000000-0005-0000-0000-0000C2A00000}"/>
    <cellStyle name="Percent 5 2 9 2 3" xfId="41120" xr:uid="{00000000-0005-0000-0000-0000C3A00000}"/>
    <cellStyle name="Percent 5 2 9 3" xfId="41121" xr:uid="{00000000-0005-0000-0000-0000C4A00000}"/>
    <cellStyle name="Percent 5 2 9 4" xfId="41122" xr:uid="{00000000-0005-0000-0000-0000C5A00000}"/>
    <cellStyle name="Percent 5 3" xfId="41123" xr:uid="{00000000-0005-0000-0000-0000C6A00000}"/>
    <cellStyle name="Percent 5 3 10" xfId="41124" xr:uid="{00000000-0005-0000-0000-0000C7A00000}"/>
    <cellStyle name="Percent 5 3 10 2" xfId="41125" xr:uid="{00000000-0005-0000-0000-0000C8A00000}"/>
    <cellStyle name="Percent 5 3 10 3" xfId="41126" xr:uid="{00000000-0005-0000-0000-0000C9A00000}"/>
    <cellStyle name="Percent 5 3 11" xfId="41127" xr:uid="{00000000-0005-0000-0000-0000CAA00000}"/>
    <cellStyle name="Percent 5 3 11 2" xfId="41128" xr:uid="{00000000-0005-0000-0000-0000CBA00000}"/>
    <cellStyle name="Percent 5 3 11 3" xfId="41129" xr:uid="{00000000-0005-0000-0000-0000CCA00000}"/>
    <cellStyle name="Percent 5 3 12" xfId="41130" xr:uid="{00000000-0005-0000-0000-0000CDA00000}"/>
    <cellStyle name="Percent 5 3 13" xfId="41131" xr:uid="{00000000-0005-0000-0000-0000CEA00000}"/>
    <cellStyle name="Percent 5 3 14" xfId="41132" xr:uid="{00000000-0005-0000-0000-0000CFA00000}"/>
    <cellStyle name="Percent 5 3 2" xfId="41133" xr:uid="{00000000-0005-0000-0000-0000D0A00000}"/>
    <cellStyle name="Percent 5 3 2 10" xfId="41134" xr:uid="{00000000-0005-0000-0000-0000D1A00000}"/>
    <cellStyle name="Percent 5 3 2 10 2" xfId="41135" xr:uid="{00000000-0005-0000-0000-0000D2A00000}"/>
    <cellStyle name="Percent 5 3 2 10 3" xfId="41136" xr:uid="{00000000-0005-0000-0000-0000D3A00000}"/>
    <cellStyle name="Percent 5 3 2 11" xfId="41137" xr:uid="{00000000-0005-0000-0000-0000D4A00000}"/>
    <cellStyle name="Percent 5 3 2 12" xfId="41138" xr:uid="{00000000-0005-0000-0000-0000D5A00000}"/>
    <cellStyle name="Percent 5 3 2 13" xfId="41139" xr:uid="{00000000-0005-0000-0000-0000D6A00000}"/>
    <cellStyle name="Percent 5 3 2 2" xfId="41140" xr:uid="{00000000-0005-0000-0000-0000D7A00000}"/>
    <cellStyle name="Percent 5 3 2 2 10" xfId="41141" xr:uid="{00000000-0005-0000-0000-0000D8A00000}"/>
    <cellStyle name="Percent 5 3 2 2 11" xfId="41142" xr:uid="{00000000-0005-0000-0000-0000D9A00000}"/>
    <cellStyle name="Percent 5 3 2 2 2" xfId="41143" xr:uid="{00000000-0005-0000-0000-0000DAA00000}"/>
    <cellStyle name="Percent 5 3 2 2 2 10" xfId="41144" xr:uid="{00000000-0005-0000-0000-0000DBA00000}"/>
    <cellStyle name="Percent 5 3 2 2 2 2" xfId="41145" xr:uid="{00000000-0005-0000-0000-0000DCA00000}"/>
    <cellStyle name="Percent 5 3 2 2 2 2 2" xfId="41146" xr:uid="{00000000-0005-0000-0000-0000DDA00000}"/>
    <cellStyle name="Percent 5 3 2 2 2 2 2 2" xfId="41147" xr:uid="{00000000-0005-0000-0000-0000DEA00000}"/>
    <cellStyle name="Percent 5 3 2 2 2 2 2 3" xfId="41148" xr:uid="{00000000-0005-0000-0000-0000DFA00000}"/>
    <cellStyle name="Percent 5 3 2 2 2 2 3" xfId="41149" xr:uid="{00000000-0005-0000-0000-0000E0A00000}"/>
    <cellStyle name="Percent 5 3 2 2 2 2 4" xfId="41150" xr:uid="{00000000-0005-0000-0000-0000E1A00000}"/>
    <cellStyle name="Percent 5 3 2 2 2 3" xfId="41151" xr:uid="{00000000-0005-0000-0000-0000E2A00000}"/>
    <cellStyle name="Percent 5 3 2 2 2 3 2" xfId="41152" xr:uid="{00000000-0005-0000-0000-0000E3A00000}"/>
    <cellStyle name="Percent 5 3 2 2 2 3 2 2" xfId="41153" xr:uid="{00000000-0005-0000-0000-0000E4A00000}"/>
    <cellStyle name="Percent 5 3 2 2 2 3 2 3" xfId="41154" xr:uid="{00000000-0005-0000-0000-0000E5A00000}"/>
    <cellStyle name="Percent 5 3 2 2 2 3 3" xfId="41155" xr:uid="{00000000-0005-0000-0000-0000E6A00000}"/>
    <cellStyle name="Percent 5 3 2 2 2 3 4" xfId="41156" xr:uid="{00000000-0005-0000-0000-0000E7A00000}"/>
    <cellStyle name="Percent 5 3 2 2 2 4" xfId="41157" xr:uid="{00000000-0005-0000-0000-0000E8A00000}"/>
    <cellStyle name="Percent 5 3 2 2 2 4 2" xfId="41158" xr:uid="{00000000-0005-0000-0000-0000E9A00000}"/>
    <cellStyle name="Percent 5 3 2 2 2 4 2 2" xfId="41159" xr:uid="{00000000-0005-0000-0000-0000EAA00000}"/>
    <cellStyle name="Percent 5 3 2 2 2 4 2 3" xfId="41160" xr:uid="{00000000-0005-0000-0000-0000EBA00000}"/>
    <cellStyle name="Percent 5 3 2 2 2 4 3" xfId="41161" xr:uid="{00000000-0005-0000-0000-0000ECA00000}"/>
    <cellStyle name="Percent 5 3 2 2 2 4 4" xfId="41162" xr:uid="{00000000-0005-0000-0000-0000EDA00000}"/>
    <cellStyle name="Percent 5 3 2 2 2 5" xfId="41163" xr:uid="{00000000-0005-0000-0000-0000EEA00000}"/>
    <cellStyle name="Percent 5 3 2 2 2 5 2" xfId="41164" xr:uid="{00000000-0005-0000-0000-0000EFA00000}"/>
    <cellStyle name="Percent 5 3 2 2 2 5 2 2" xfId="41165" xr:uid="{00000000-0005-0000-0000-0000F0A00000}"/>
    <cellStyle name="Percent 5 3 2 2 2 5 2 3" xfId="41166" xr:uid="{00000000-0005-0000-0000-0000F1A00000}"/>
    <cellStyle name="Percent 5 3 2 2 2 5 3" xfId="41167" xr:uid="{00000000-0005-0000-0000-0000F2A00000}"/>
    <cellStyle name="Percent 5 3 2 2 2 5 4" xfId="41168" xr:uid="{00000000-0005-0000-0000-0000F3A00000}"/>
    <cellStyle name="Percent 5 3 2 2 2 6" xfId="41169" xr:uid="{00000000-0005-0000-0000-0000F4A00000}"/>
    <cellStyle name="Percent 5 3 2 2 2 6 2" xfId="41170" xr:uid="{00000000-0005-0000-0000-0000F5A00000}"/>
    <cellStyle name="Percent 5 3 2 2 2 6 3" xfId="41171" xr:uid="{00000000-0005-0000-0000-0000F6A00000}"/>
    <cellStyle name="Percent 5 3 2 2 2 7" xfId="41172" xr:uid="{00000000-0005-0000-0000-0000F7A00000}"/>
    <cellStyle name="Percent 5 3 2 2 2 7 2" xfId="41173" xr:uid="{00000000-0005-0000-0000-0000F8A00000}"/>
    <cellStyle name="Percent 5 3 2 2 2 7 3" xfId="41174" xr:uid="{00000000-0005-0000-0000-0000F9A00000}"/>
    <cellStyle name="Percent 5 3 2 2 2 8" xfId="41175" xr:uid="{00000000-0005-0000-0000-0000FAA00000}"/>
    <cellStyle name="Percent 5 3 2 2 2 9" xfId="41176" xr:uid="{00000000-0005-0000-0000-0000FBA00000}"/>
    <cellStyle name="Percent 5 3 2 2 3" xfId="41177" xr:uid="{00000000-0005-0000-0000-0000FCA00000}"/>
    <cellStyle name="Percent 5 3 2 2 3 2" xfId="41178" xr:uid="{00000000-0005-0000-0000-0000FDA00000}"/>
    <cellStyle name="Percent 5 3 2 2 3 2 2" xfId="41179" xr:uid="{00000000-0005-0000-0000-0000FEA00000}"/>
    <cellStyle name="Percent 5 3 2 2 3 2 2 2" xfId="41180" xr:uid="{00000000-0005-0000-0000-0000FFA00000}"/>
    <cellStyle name="Percent 5 3 2 2 3 2 2 3" xfId="41181" xr:uid="{00000000-0005-0000-0000-000000A10000}"/>
    <cellStyle name="Percent 5 3 2 2 3 2 3" xfId="41182" xr:uid="{00000000-0005-0000-0000-000001A10000}"/>
    <cellStyle name="Percent 5 3 2 2 3 2 4" xfId="41183" xr:uid="{00000000-0005-0000-0000-000002A10000}"/>
    <cellStyle name="Percent 5 3 2 2 3 3" xfId="41184" xr:uid="{00000000-0005-0000-0000-000003A10000}"/>
    <cellStyle name="Percent 5 3 2 2 3 3 2" xfId="41185" xr:uid="{00000000-0005-0000-0000-000004A10000}"/>
    <cellStyle name="Percent 5 3 2 2 3 3 2 2" xfId="41186" xr:uid="{00000000-0005-0000-0000-000005A10000}"/>
    <cellStyle name="Percent 5 3 2 2 3 3 2 3" xfId="41187" xr:uid="{00000000-0005-0000-0000-000006A10000}"/>
    <cellStyle name="Percent 5 3 2 2 3 3 3" xfId="41188" xr:uid="{00000000-0005-0000-0000-000007A10000}"/>
    <cellStyle name="Percent 5 3 2 2 3 3 4" xfId="41189" xr:uid="{00000000-0005-0000-0000-000008A10000}"/>
    <cellStyle name="Percent 5 3 2 2 3 4" xfId="41190" xr:uid="{00000000-0005-0000-0000-000009A10000}"/>
    <cellStyle name="Percent 5 3 2 2 3 4 2" xfId="41191" xr:uid="{00000000-0005-0000-0000-00000AA10000}"/>
    <cellStyle name="Percent 5 3 2 2 3 4 2 2" xfId="41192" xr:uid="{00000000-0005-0000-0000-00000BA10000}"/>
    <cellStyle name="Percent 5 3 2 2 3 4 2 3" xfId="41193" xr:uid="{00000000-0005-0000-0000-00000CA10000}"/>
    <cellStyle name="Percent 5 3 2 2 3 4 3" xfId="41194" xr:uid="{00000000-0005-0000-0000-00000DA10000}"/>
    <cellStyle name="Percent 5 3 2 2 3 4 4" xfId="41195" xr:uid="{00000000-0005-0000-0000-00000EA10000}"/>
    <cellStyle name="Percent 5 3 2 2 3 5" xfId="41196" xr:uid="{00000000-0005-0000-0000-00000FA10000}"/>
    <cellStyle name="Percent 5 3 2 2 3 5 2" xfId="41197" xr:uid="{00000000-0005-0000-0000-000010A10000}"/>
    <cellStyle name="Percent 5 3 2 2 3 5 3" xfId="41198" xr:uid="{00000000-0005-0000-0000-000011A10000}"/>
    <cellStyle name="Percent 5 3 2 2 3 6" xfId="41199" xr:uid="{00000000-0005-0000-0000-000012A10000}"/>
    <cellStyle name="Percent 5 3 2 2 3 6 2" xfId="41200" xr:uid="{00000000-0005-0000-0000-000013A10000}"/>
    <cellStyle name="Percent 5 3 2 2 3 6 3" xfId="41201" xr:uid="{00000000-0005-0000-0000-000014A10000}"/>
    <cellStyle name="Percent 5 3 2 2 3 7" xfId="41202" xr:uid="{00000000-0005-0000-0000-000015A10000}"/>
    <cellStyle name="Percent 5 3 2 2 3 8" xfId="41203" xr:uid="{00000000-0005-0000-0000-000016A10000}"/>
    <cellStyle name="Percent 5 3 2 2 3 9" xfId="41204" xr:uid="{00000000-0005-0000-0000-000017A10000}"/>
    <cellStyle name="Percent 5 3 2 2 4" xfId="41205" xr:uid="{00000000-0005-0000-0000-000018A10000}"/>
    <cellStyle name="Percent 5 3 2 2 4 2" xfId="41206" xr:uid="{00000000-0005-0000-0000-000019A10000}"/>
    <cellStyle name="Percent 5 3 2 2 4 2 2" xfId="41207" xr:uid="{00000000-0005-0000-0000-00001AA10000}"/>
    <cellStyle name="Percent 5 3 2 2 4 2 3" xfId="41208" xr:uid="{00000000-0005-0000-0000-00001BA10000}"/>
    <cellStyle name="Percent 5 3 2 2 4 3" xfId="41209" xr:uid="{00000000-0005-0000-0000-00001CA10000}"/>
    <cellStyle name="Percent 5 3 2 2 4 4" xfId="41210" xr:uid="{00000000-0005-0000-0000-00001DA10000}"/>
    <cellStyle name="Percent 5 3 2 2 5" xfId="41211" xr:uid="{00000000-0005-0000-0000-00001EA10000}"/>
    <cellStyle name="Percent 5 3 2 2 5 2" xfId="41212" xr:uid="{00000000-0005-0000-0000-00001FA10000}"/>
    <cellStyle name="Percent 5 3 2 2 5 2 2" xfId="41213" xr:uid="{00000000-0005-0000-0000-000020A10000}"/>
    <cellStyle name="Percent 5 3 2 2 5 2 3" xfId="41214" xr:uid="{00000000-0005-0000-0000-000021A10000}"/>
    <cellStyle name="Percent 5 3 2 2 5 3" xfId="41215" xr:uid="{00000000-0005-0000-0000-000022A10000}"/>
    <cellStyle name="Percent 5 3 2 2 5 4" xfId="41216" xr:uid="{00000000-0005-0000-0000-000023A10000}"/>
    <cellStyle name="Percent 5 3 2 2 6" xfId="41217" xr:uid="{00000000-0005-0000-0000-000024A10000}"/>
    <cellStyle name="Percent 5 3 2 2 6 2" xfId="41218" xr:uid="{00000000-0005-0000-0000-000025A10000}"/>
    <cellStyle name="Percent 5 3 2 2 6 2 2" xfId="41219" xr:uid="{00000000-0005-0000-0000-000026A10000}"/>
    <cellStyle name="Percent 5 3 2 2 6 2 3" xfId="41220" xr:uid="{00000000-0005-0000-0000-000027A10000}"/>
    <cellStyle name="Percent 5 3 2 2 6 3" xfId="41221" xr:uid="{00000000-0005-0000-0000-000028A10000}"/>
    <cellStyle name="Percent 5 3 2 2 6 4" xfId="41222" xr:uid="{00000000-0005-0000-0000-000029A10000}"/>
    <cellStyle name="Percent 5 3 2 2 7" xfId="41223" xr:uid="{00000000-0005-0000-0000-00002AA10000}"/>
    <cellStyle name="Percent 5 3 2 2 7 2" xfId="41224" xr:uid="{00000000-0005-0000-0000-00002BA10000}"/>
    <cellStyle name="Percent 5 3 2 2 7 3" xfId="41225" xr:uid="{00000000-0005-0000-0000-00002CA10000}"/>
    <cellStyle name="Percent 5 3 2 2 8" xfId="41226" xr:uid="{00000000-0005-0000-0000-00002DA10000}"/>
    <cellStyle name="Percent 5 3 2 2 8 2" xfId="41227" xr:uid="{00000000-0005-0000-0000-00002EA10000}"/>
    <cellStyle name="Percent 5 3 2 2 8 3" xfId="41228" xr:uid="{00000000-0005-0000-0000-00002FA10000}"/>
    <cellStyle name="Percent 5 3 2 2 9" xfId="41229" xr:uid="{00000000-0005-0000-0000-000030A10000}"/>
    <cellStyle name="Percent 5 3 2 3" xfId="41230" xr:uid="{00000000-0005-0000-0000-000031A10000}"/>
    <cellStyle name="Percent 5 3 2 3 10" xfId="41231" xr:uid="{00000000-0005-0000-0000-000032A10000}"/>
    <cellStyle name="Percent 5 3 2 3 11" xfId="41232" xr:uid="{00000000-0005-0000-0000-000033A10000}"/>
    <cellStyle name="Percent 5 3 2 3 2" xfId="41233" xr:uid="{00000000-0005-0000-0000-000034A10000}"/>
    <cellStyle name="Percent 5 3 2 3 2 10" xfId="41234" xr:uid="{00000000-0005-0000-0000-000035A10000}"/>
    <cellStyle name="Percent 5 3 2 3 2 2" xfId="41235" xr:uid="{00000000-0005-0000-0000-000036A10000}"/>
    <cellStyle name="Percent 5 3 2 3 2 2 2" xfId="41236" xr:uid="{00000000-0005-0000-0000-000037A10000}"/>
    <cellStyle name="Percent 5 3 2 3 2 2 2 2" xfId="41237" xr:uid="{00000000-0005-0000-0000-000038A10000}"/>
    <cellStyle name="Percent 5 3 2 3 2 2 2 3" xfId="41238" xr:uid="{00000000-0005-0000-0000-000039A10000}"/>
    <cellStyle name="Percent 5 3 2 3 2 2 3" xfId="41239" xr:uid="{00000000-0005-0000-0000-00003AA10000}"/>
    <cellStyle name="Percent 5 3 2 3 2 2 4" xfId="41240" xr:uid="{00000000-0005-0000-0000-00003BA10000}"/>
    <cellStyle name="Percent 5 3 2 3 2 3" xfId="41241" xr:uid="{00000000-0005-0000-0000-00003CA10000}"/>
    <cellStyle name="Percent 5 3 2 3 2 3 2" xfId="41242" xr:uid="{00000000-0005-0000-0000-00003DA10000}"/>
    <cellStyle name="Percent 5 3 2 3 2 3 2 2" xfId="41243" xr:uid="{00000000-0005-0000-0000-00003EA10000}"/>
    <cellStyle name="Percent 5 3 2 3 2 3 2 3" xfId="41244" xr:uid="{00000000-0005-0000-0000-00003FA10000}"/>
    <cellStyle name="Percent 5 3 2 3 2 3 3" xfId="41245" xr:uid="{00000000-0005-0000-0000-000040A10000}"/>
    <cellStyle name="Percent 5 3 2 3 2 3 4" xfId="41246" xr:uid="{00000000-0005-0000-0000-000041A10000}"/>
    <cellStyle name="Percent 5 3 2 3 2 4" xfId="41247" xr:uid="{00000000-0005-0000-0000-000042A10000}"/>
    <cellStyle name="Percent 5 3 2 3 2 4 2" xfId="41248" xr:uid="{00000000-0005-0000-0000-000043A10000}"/>
    <cellStyle name="Percent 5 3 2 3 2 4 2 2" xfId="41249" xr:uid="{00000000-0005-0000-0000-000044A10000}"/>
    <cellStyle name="Percent 5 3 2 3 2 4 2 3" xfId="41250" xr:uid="{00000000-0005-0000-0000-000045A10000}"/>
    <cellStyle name="Percent 5 3 2 3 2 4 3" xfId="41251" xr:uid="{00000000-0005-0000-0000-000046A10000}"/>
    <cellStyle name="Percent 5 3 2 3 2 4 4" xfId="41252" xr:uid="{00000000-0005-0000-0000-000047A10000}"/>
    <cellStyle name="Percent 5 3 2 3 2 5" xfId="41253" xr:uid="{00000000-0005-0000-0000-000048A10000}"/>
    <cellStyle name="Percent 5 3 2 3 2 5 2" xfId="41254" xr:uid="{00000000-0005-0000-0000-000049A10000}"/>
    <cellStyle name="Percent 5 3 2 3 2 5 2 2" xfId="41255" xr:uid="{00000000-0005-0000-0000-00004AA10000}"/>
    <cellStyle name="Percent 5 3 2 3 2 5 2 3" xfId="41256" xr:uid="{00000000-0005-0000-0000-00004BA10000}"/>
    <cellStyle name="Percent 5 3 2 3 2 5 3" xfId="41257" xr:uid="{00000000-0005-0000-0000-00004CA10000}"/>
    <cellStyle name="Percent 5 3 2 3 2 5 4" xfId="41258" xr:uid="{00000000-0005-0000-0000-00004DA10000}"/>
    <cellStyle name="Percent 5 3 2 3 2 6" xfId="41259" xr:uid="{00000000-0005-0000-0000-00004EA10000}"/>
    <cellStyle name="Percent 5 3 2 3 2 6 2" xfId="41260" xr:uid="{00000000-0005-0000-0000-00004FA10000}"/>
    <cellStyle name="Percent 5 3 2 3 2 6 3" xfId="41261" xr:uid="{00000000-0005-0000-0000-000050A10000}"/>
    <cellStyle name="Percent 5 3 2 3 2 7" xfId="41262" xr:uid="{00000000-0005-0000-0000-000051A10000}"/>
    <cellStyle name="Percent 5 3 2 3 2 7 2" xfId="41263" xr:uid="{00000000-0005-0000-0000-000052A10000}"/>
    <cellStyle name="Percent 5 3 2 3 2 7 3" xfId="41264" xr:uid="{00000000-0005-0000-0000-000053A10000}"/>
    <cellStyle name="Percent 5 3 2 3 2 8" xfId="41265" xr:uid="{00000000-0005-0000-0000-000054A10000}"/>
    <cellStyle name="Percent 5 3 2 3 2 9" xfId="41266" xr:uid="{00000000-0005-0000-0000-000055A10000}"/>
    <cellStyle name="Percent 5 3 2 3 3" xfId="41267" xr:uid="{00000000-0005-0000-0000-000056A10000}"/>
    <cellStyle name="Percent 5 3 2 3 3 2" xfId="41268" xr:uid="{00000000-0005-0000-0000-000057A10000}"/>
    <cellStyle name="Percent 5 3 2 3 3 2 2" xfId="41269" xr:uid="{00000000-0005-0000-0000-000058A10000}"/>
    <cellStyle name="Percent 5 3 2 3 3 2 2 2" xfId="41270" xr:uid="{00000000-0005-0000-0000-000059A10000}"/>
    <cellStyle name="Percent 5 3 2 3 3 2 2 3" xfId="41271" xr:uid="{00000000-0005-0000-0000-00005AA10000}"/>
    <cellStyle name="Percent 5 3 2 3 3 2 3" xfId="41272" xr:uid="{00000000-0005-0000-0000-00005BA10000}"/>
    <cellStyle name="Percent 5 3 2 3 3 2 4" xfId="41273" xr:uid="{00000000-0005-0000-0000-00005CA10000}"/>
    <cellStyle name="Percent 5 3 2 3 3 3" xfId="41274" xr:uid="{00000000-0005-0000-0000-00005DA10000}"/>
    <cellStyle name="Percent 5 3 2 3 3 3 2" xfId="41275" xr:uid="{00000000-0005-0000-0000-00005EA10000}"/>
    <cellStyle name="Percent 5 3 2 3 3 3 2 2" xfId="41276" xr:uid="{00000000-0005-0000-0000-00005FA10000}"/>
    <cellStyle name="Percent 5 3 2 3 3 3 2 3" xfId="41277" xr:uid="{00000000-0005-0000-0000-000060A10000}"/>
    <cellStyle name="Percent 5 3 2 3 3 3 3" xfId="41278" xr:uid="{00000000-0005-0000-0000-000061A10000}"/>
    <cellStyle name="Percent 5 3 2 3 3 3 4" xfId="41279" xr:uid="{00000000-0005-0000-0000-000062A10000}"/>
    <cellStyle name="Percent 5 3 2 3 3 4" xfId="41280" xr:uid="{00000000-0005-0000-0000-000063A10000}"/>
    <cellStyle name="Percent 5 3 2 3 3 4 2" xfId="41281" xr:uid="{00000000-0005-0000-0000-000064A10000}"/>
    <cellStyle name="Percent 5 3 2 3 3 4 2 2" xfId="41282" xr:uid="{00000000-0005-0000-0000-000065A10000}"/>
    <cellStyle name="Percent 5 3 2 3 3 4 2 3" xfId="41283" xr:uid="{00000000-0005-0000-0000-000066A10000}"/>
    <cellStyle name="Percent 5 3 2 3 3 4 3" xfId="41284" xr:uid="{00000000-0005-0000-0000-000067A10000}"/>
    <cellStyle name="Percent 5 3 2 3 3 4 4" xfId="41285" xr:uid="{00000000-0005-0000-0000-000068A10000}"/>
    <cellStyle name="Percent 5 3 2 3 3 5" xfId="41286" xr:uid="{00000000-0005-0000-0000-000069A10000}"/>
    <cellStyle name="Percent 5 3 2 3 3 5 2" xfId="41287" xr:uid="{00000000-0005-0000-0000-00006AA10000}"/>
    <cellStyle name="Percent 5 3 2 3 3 5 3" xfId="41288" xr:uid="{00000000-0005-0000-0000-00006BA10000}"/>
    <cellStyle name="Percent 5 3 2 3 3 6" xfId="41289" xr:uid="{00000000-0005-0000-0000-00006CA10000}"/>
    <cellStyle name="Percent 5 3 2 3 3 6 2" xfId="41290" xr:uid="{00000000-0005-0000-0000-00006DA10000}"/>
    <cellStyle name="Percent 5 3 2 3 3 6 3" xfId="41291" xr:uid="{00000000-0005-0000-0000-00006EA10000}"/>
    <cellStyle name="Percent 5 3 2 3 3 7" xfId="41292" xr:uid="{00000000-0005-0000-0000-00006FA10000}"/>
    <cellStyle name="Percent 5 3 2 3 3 8" xfId="41293" xr:uid="{00000000-0005-0000-0000-000070A10000}"/>
    <cellStyle name="Percent 5 3 2 3 3 9" xfId="41294" xr:uid="{00000000-0005-0000-0000-000071A10000}"/>
    <cellStyle name="Percent 5 3 2 3 4" xfId="41295" xr:uid="{00000000-0005-0000-0000-000072A10000}"/>
    <cellStyle name="Percent 5 3 2 3 4 2" xfId="41296" xr:uid="{00000000-0005-0000-0000-000073A10000}"/>
    <cellStyle name="Percent 5 3 2 3 4 2 2" xfId="41297" xr:uid="{00000000-0005-0000-0000-000074A10000}"/>
    <cellStyle name="Percent 5 3 2 3 4 2 3" xfId="41298" xr:uid="{00000000-0005-0000-0000-000075A10000}"/>
    <cellStyle name="Percent 5 3 2 3 4 3" xfId="41299" xr:uid="{00000000-0005-0000-0000-000076A10000}"/>
    <cellStyle name="Percent 5 3 2 3 4 4" xfId="41300" xr:uid="{00000000-0005-0000-0000-000077A10000}"/>
    <cellStyle name="Percent 5 3 2 3 5" xfId="41301" xr:uid="{00000000-0005-0000-0000-000078A10000}"/>
    <cellStyle name="Percent 5 3 2 3 5 2" xfId="41302" xr:uid="{00000000-0005-0000-0000-000079A10000}"/>
    <cellStyle name="Percent 5 3 2 3 5 2 2" xfId="41303" xr:uid="{00000000-0005-0000-0000-00007AA10000}"/>
    <cellStyle name="Percent 5 3 2 3 5 2 3" xfId="41304" xr:uid="{00000000-0005-0000-0000-00007BA10000}"/>
    <cellStyle name="Percent 5 3 2 3 5 3" xfId="41305" xr:uid="{00000000-0005-0000-0000-00007CA10000}"/>
    <cellStyle name="Percent 5 3 2 3 5 4" xfId="41306" xr:uid="{00000000-0005-0000-0000-00007DA10000}"/>
    <cellStyle name="Percent 5 3 2 3 6" xfId="41307" xr:uid="{00000000-0005-0000-0000-00007EA10000}"/>
    <cellStyle name="Percent 5 3 2 3 6 2" xfId="41308" xr:uid="{00000000-0005-0000-0000-00007FA10000}"/>
    <cellStyle name="Percent 5 3 2 3 6 2 2" xfId="41309" xr:uid="{00000000-0005-0000-0000-000080A10000}"/>
    <cellStyle name="Percent 5 3 2 3 6 2 3" xfId="41310" xr:uid="{00000000-0005-0000-0000-000081A10000}"/>
    <cellStyle name="Percent 5 3 2 3 6 3" xfId="41311" xr:uid="{00000000-0005-0000-0000-000082A10000}"/>
    <cellStyle name="Percent 5 3 2 3 6 4" xfId="41312" xr:uid="{00000000-0005-0000-0000-000083A10000}"/>
    <cellStyle name="Percent 5 3 2 3 7" xfId="41313" xr:uid="{00000000-0005-0000-0000-000084A10000}"/>
    <cellStyle name="Percent 5 3 2 3 7 2" xfId="41314" xr:uid="{00000000-0005-0000-0000-000085A10000}"/>
    <cellStyle name="Percent 5 3 2 3 7 3" xfId="41315" xr:uid="{00000000-0005-0000-0000-000086A10000}"/>
    <cellStyle name="Percent 5 3 2 3 8" xfId="41316" xr:uid="{00000000-0005-0000-0000-000087A10000}"/>
    <cellStyle name="Percent 5 3 2 3 8 2" xfId="41317" xr:uid="{00000000-0005-0000-0000-000088A10000}"/>
    <cellStyle name="Percent 5 3 2 3 8 3" xfId="41318" xr:uid="{00000000-0005-0000-0000-000089A10000}"/>
    <cellStyle name="Percent 5 3 2 3 9" xfId="41319" xr:uid="{00000000-0005-0000-0000-00008AA10000}"/>
    <cellStyle name="Percent 5 3 2 4" xfId="41320" xr:uid="{00000000-0005-0000-0000-00008BA10000}"/>
    <cellStyle name="Percent 5 3 2 4 10" xfId="41321" xr:uid="{00000000-0005-0000-0000-00008CA10000}"/>
    <cellStyle name="Percent 5 3 2 4 2" xfId="41322" xr:uid="{00000000-0005-0000-0000-00008DA10000}"/>
    <cellStyle name="Percent 5 3 2 4 2 2" xfId="41323" xr:uid="{00000000-0005-0000-0000-00008EA10000}"/>
    <cellStyle name="Percent 5 3 2 4 2 2 2" xfId="41324" xr:uid="{00000000-0005-0000-0000-00008FA10000}"/>
    <cellStyle name="Percent 5 3 2 4 2 2 3" xfId="41325" xr:uid="{00000000-0005-0000-0000-000090A10000}"/>
    <cellStyle name="Percent 5 3 2 4 2 3" xfId="41326" xr:uid="{00000000-0005-0000-0000-000091A10000}"/>
    <cellStyle name="Percent 5 3 2 4 2 4" xfId="41327" xr:uid="{00000000-0005-0000-0000-000092A10000}"/>
    <cellStyle name="Percent 5 3 2 4 3" xfId="41328" xr:uid="{00000000-0005-0000-0000-000093A10000}"/>
    <cellStyle name="Percent 5 3 2 4 3 2" xfId="41329" xr:uid="{00000000-0005-0000-0000-000094A10000}"/>
    <cellStyle name="Percent 5 3 2 4 3 2 2" xfId="41330" xr:uid="{00000000-0005-0000-0000-000095A10000}"/>
    <cellStyle name="Percent 5 3 2 4 3 2 3" xfId="41331" xr:uid="{00000000-0005-0000-0000-000096A10000}"/>
    <cellStyle name="Percent 5 3 2 4 3 3" xfId="41332" xr:uid="{00000000-0005-0000-0000-000097A10000}"/>
    <cellStyle name="Percent 5 3 2 4 3 4" xfId="41333" xr:uid="{00000000-0005-0000-0000-000098A10000}"/>
    <cellStyle name="Percent 5 3 2 4 4" xfId="41334" xr:uid="{00000000-0005-0000-0000-000099A10000}"/>
    <cellStyle name="Percent 5 3 2 4 4 2" xfId="41335" xr:uid="{00000000-0005-0000-0000-00009AA10000}"/>
    <cellStyle name="Percent 5 3 2 4 4 2 2" xfId="41336" xr:uid="{00000000-0005-0000-0000-00009BA10000}"/>
    <cellStyle name="Percent 5 3 2 4 4 2 3" xfId="41337" xr:uid="{00000000-0005-0000-0000-00009CA10000}"/>
    <cellStyle name="Percent 5 3 2 4 4 3" xfId="41338" xr:uid="{00000000-0005-0000-0000-00009DA10000}"/>
    <cellStyle name="Percent 5 3 2 4 4 4" xfId="41339" xr:uid="{00000000-0005-0000-0000-00009EA10000}"/>
    <cellStyle name="Percent 5 3 2 4 5" xfId="41340" xr:uid="{00000000-0005-0000-0000-00009FA10000}"/>
    <cellStyle name="Percent 5 3 2 4 5 2" xfId="41341" xr:uid="{00000000-0005-0000-0000-0000A0A10000}"/>
    <cellStyle name="Percent 5 3 2 4 5 2 2" xfId="41342" xr:uid="{00000000-0005-0000-0000-0000A1A10000}"/>
    <cellStyle name="Percent 5 3 2 4 5 2 3" xfId="41343" xr:uid="{00000000-0005-0000-0000-0000A2A10000}"/>
    <cellStyle name="Percent 5 3 2 4 5 3" xfId="41344" xr:uid="{00000000-0005-0000-0000-0000A3A10000}"/>
    <cellStyle name="Percent 5 3 2 4 5 4" xfId="41345" xr:uid="{00000000-0005-0000-0000-0000A4A10000}"/>
    <cellStyle name="Percent 5 3 2 4 6" xfId="41346" xr:uid="{00000000-0005-0000-0000-0000A5A10000}"/>
    <cellStyle name="Percent 5 3 2 4 6 2" xfId="41347" xr:uid="{00000000-0005-0000-0000-0000A6A10000}"/>
    <cellStyle name="Percent 5 3 2 4 6 3" xfId="41348" xr:uid="{00000000-0005-0000-0000-0000A7A10000}"/>
    <cellStyle name="Percent 5 3 2 4 7" xfId="41349" xr:uid="{00000000-0005-0000-0000-0000A8A10000}"/>
    <cellStyle name="Percent 5 3 2 4 7 2" xfId="41350" xr:uid="{00000000-0005-0000-0000-0000A9A10000}"/>
    <cellStyle name="Percent 5 3 2 4 7 3" xfId="41351" xr:uid="{00000000-0005-0000-0000-0000AAA10000}"/>
    <cellStyle name="Percent 5 3 2 4 8" xfId="41352" xr:uid="{00000000-0005-0000-0000-0000ABA10000}"/>
    <cellStyle name="Percent 5 3 2 4 9" xfId="41353" xr:uid="{00000000-0005-0000-0000-0000ACA10000}"/>
    <cellStyle name="Percent 5 3 2 5" xfId="41354" xr:uid="{00000000-0005-0000-0000-0000ADA10000}"/>
    <cellStyle name="Percent 5 3 2 5 2" xfId="41355" xr:uid="{00000000-0005-0000-0000-0000AEA10000}"/>
    <cellStyle name="Percent 5 3 2 5 2 2" xfId="41356" xr:uid="{00000000-0005-0000-0000-0000AFA10000}"/>
    <cellStyle name="Percent 5 3 2 5 2 2 2" xfId="41357" xr:uid="{00000000-0005-0000-0000-0000B0A10000}"/>
    <cellStyle name="Percent 5 3 2 5 2 2 3" xfId="41358" xr:uid="{00000000-0005-0000-0000-0000B1A10000}"/>
    <cellStyle name="Percent 5 3 2 5 2 3" xfId="41359" xr:uid="{00000000-0005-0000-0000-0000B2A10000}"/>
    <cellStyle name="Percent 5 3 2 5 2 4" xfId="41360" xr:uid="{00000000-0005-0000-0000-0000B3A10000}"/>
    <cellStyle name="Percent 5 3 2 5 3" xfId="41361" xr:uid="{00000000-0005-0000-0000-0000B4A10000}"/>
    <cellStyle name="Percent 5 3 2 5 3 2" xfId="41362" xr:uid="{00000000-0005-0000-0000-0000B5A10000}"/>
    <cellStyle name="Percent 5 3 2 5 3 2 2" xfId="41363" xr:uid="{00000000-0005-0000-0000-0000B6A10000}"/>
    <cellStyle name="Percent 5 3 2 5 3 2 3" xfId="41364" xr:uid="{00000000-0005-0000-0000-0000B7A10000}"/>
    <cellStyle name="Percent 5 3 2 5 3 3" xfId="41365" xr:uid="{00000000-0005-0000-0000-0000B8A10000}"/>
    <cellStyle name="Percent 5 3 2 5 3 4" xfId="41366" xr:uid="{00000000-0005-0000-0000-0000B9A10000}"/>
    <cellStyle name="Percent 5 3 2 5 4" xfId="41367" xr:uid="{00000000-0005-0000-0000-0000BAA10000}"/>
    <cellStyle name="Percent 5 3 2 5 4 2" xfId="41368" xr:uid="{00000000-0005-0000-0000-0000BBA10000}"/>
    <cellStyle name="Percent 5 3 2 5 4 2 2" xfId="41369" xr:uid="{00000000-0005-0000-0000-0000BCA10000}"/>
    <cellStyle name="Percent 5 3 2 5 4 2 3" xfId="41370" xr:uid="{00000000-0005-0000-0000-0000BDA10000}"/>
    <cellStyle name="Percent 5 3 2 5 4 3" xfId="41371" xr:uid="{00000000-0005-0000-0000-0000BEA10000}"/>
    <cellStyle name="Percent 5 3 2 5 4 4" xfId="41372" xr:uid="{00000000-0005-0000-0000-0000BFA10000}"/>
    <cellStyle name="Percent 5 3 2 5 5" xfId="41373" xr:uid="{00000000-0005-0000-0000-0000C0A10000}"/>
    <cellStyle name="Percent 5 3 2 5 5 2" xfId="41374" xr:uid="{00000000-0005-0000-0000-0000C1A10000}"/>
    <cellStyle name="Percent 5 3 2 5 5 3" xfId="41375" xr:uid="{00000000-0005-0000-0000-0000C2A10000}"/>
    <cellStyle name="Percent 5 3 2 5 6" xfId="41376" xr:uid="{00000000-0005-0000-0000-0000C3A10000}"/>
    <cellStyle name="Percent 5 3 2 5 6 2" xfId="41377" xr:uid="{00000000-0005-0000-0000-0000C4A10000}"/>
    <cellStyle name="Percent 5 3 2 5 6 3" xfId="41378" xr:uid="{00000000-0005-0000-0000-0000C5A10000}"/>
    <cellStyle name="Percent 5 3 2 5 7" xfId="41379" xr:uid="{00000000-0005-0000-0000-0000C6A10000}"/>
    <cellStyle name="Percent 5 3 2 5 8" xfId="41380" xr:uid="{00000000-0005-0000-0000-0000C7A10000}"/>
    <cellStyle name="Percent 5 3 2 5 9" xfId="41381" xr:uid="{00000000-0005-0000-0000-0000C8A10000}"/>
    <cellStyle name="Percent 5 3 2 6" xfId="41382" xr:uid="{00000000-0005-0000-0000-0000C9A10000}"/>
    <cellStyle name="Percent 5 3 2 6 2" xfId="41383" xr:uid="{00000000-0005-0000-0000-0000CAA10000}"/>
    <cellStyle name="Percent 5 3 2 6 2 2" xfId="41384" xr:uid="{00000000-0005-0000-0000-0000CBA10000}"/>
    <cellStyle name="Percent 5 3 2 6 2 3" xfId="41385" xr:uid="{00000000-0005-0000-0000-0000CCA10000}"/>
    <cellStyle name="Percent 5 3 2 6 3" xfId="41386" xr:uid="{00000000-0005-0000-0000-0000CDA10000}"/>
    <cellStyle name="Percent 5 3 2 6 4" xfId="41387" xr:uid="{00000000-0005-0000-0000-0000CEA10000}"/>
    <cellStyle name="Percent 5 3 2 7" xfId="41388" xr:uid="{00000000-0005-0000-0000-0000CFA10000}"/>
    <cellStyle name="Percent 5 3 2 7 2" xfId="41389" xr:uid="{00000000-0005-0000-0000-0000D0A10000}"/>
    <cellStyle name="Percent 5 3 2 7 2 2" xfId="41390" xr:uid="{00000000-0005-0000-0000-0000D1A10000}"/>
    <cellStyle name="Percent 5 3 2 7 2 3" xfId="41391" xr:uid="{00000000-0005-0000-0000-0000D2A10000}"/>
    <cellStyle name="Percent 5 3 2 7 3" xfId="41392" xr:uid="{00000000-0005-0000-0000-0000D3A10000}"/>
    <cellStyle name="Percent 5 3 2 7 4" xfId="41393" xr:uid="{00000000-0005-0000-0000-0000D4A10000}"/>
    <cellStyle name="Percent 5 3 2 8" xfId="41394" xr:uid="{00000000-0005-0000-0000-0000D5A10000}"/>
    <cellStyle name="Percent 5 3 2 8 2" xfId="41395" xr:uid="{00000000-0005-0000-0000-0000D6A10000}"/>
    <cellStyle name="Percent 5 3 2 8 2 2" xfId="41396" xr:uid="{00000000-0005-0000-0000-0000D7A10000}"/>
    <cellStyle name="Percent 5 3 2 8 2 3" xfId="41397" xr:uid="{00000000-0005-0000-0000-0000D8A10000}"/>
    <cellStyle name="Percent 5 3 2 8 3" xfId="41398" xr:uid="{00000000-0005-0000-0000-0000D9A10000}"/>
    <cellStyle name="Percent 5 3 2 8 4" xfId="41399" xr:uid="{00000000-0005-0000-0000-0000DAA10000}"/>
    <cellStyle name="Percent 5 3 2 9" xfId="41400" xr:uid="{00000000-0005-0000-0000-0000DBA10000}"/>
    <cellStyle name="Percent 5 3 2 9 2" xfId="41401" xr:uid="{00000000-0005-0000-0000-0000DCA10000}"/>
    <cellStyle name="Percent 5 3 2 9 3" xfId="41402" xr:uid="{00000000-0005-0000-0000-0000DDA10000}"/>
    <cellStyle name="Percent 5 3 3" xfId="41403" xr:uid="{00000000-0005-0000-0000-0000DEA10000}"/>
    <cellStyle name="Percent 5 3 3 10" xfId="41404" xr:uid="{00000000-0005-0000-0000-0000DFA10000}"/>
    <cellStyle name="Percent 5 3 3 11" xfId="41405" xr:uid="{00000000-0005-0000-0000-0000E0A10000}"/>
    <cellStyle name="Percent 5 3 3 2" xfId="41406" xr:uid="{00000000-0005-0000-0000-0000E1A10000}"/>
    <cellStyle name="Percent 5 3 3 2 10" xfId="41407" xr:uid="{00000000-0005-0000-0000-0000E2A10000}"/>
    <cellStyle name="Percent 5 3 3 2 2" xfId="41408" xr:uid="{00000000-0005-0000-0000-0000E3A10000}"/>
    <cellStyle name="Percent 5 3 3 2 2 2" xfId="41409" xr:uid="{00000000-0005-0000-0000-0000E4A10000}"/>
    <cellStyle name="Percent 5 3 3 2 2 2 2" xfId="41410" xr:uid="{00000000-0005-0000-0000-0000E5A10000}"/>
    <cellStyle name="Percent 5 3 3 2 2 2 3" xfId="41411" xr:uid="{00000000-0005-0000-0000-0000E6A10000}"/>
    <cellStyle name="Percent 5 3 3 2 2 3" xfId="41412" xr:uid="{00000000-0005-0000-0000-0000E7A10000}"/>
    <cellStyle name="Percent 5 3 3 2 2 4" xfId="41413" xr:uid="{00000000-0005-0000-0000-0000E8A10000}"/>
    <cellStyle name="Percent 5 3 3 2 3" xfId="41414" xr:uid="{00000000-0005-0000-0000-0000E9A10000}"/>
    <cellStyle name="Percent 5 3 3 2 3 2" xfId="41415" xr:uid="{00000000-0005-0000-0000-0000EAA10000}"/>
    <cellStyle name="Percent 5 3 3 2 3 2 2" xfId="41416" xr:uid="{00000000-0005-0000-0000-0000EBA10000}"/>
    <cellStyle name="Percent 5 3 3 2 3 2 3" xfId="41417" xr:uid="{00000000-0005-0000-0000-0000ECA10000}"/>
    <cellStyle name="Percent 5 3 3 2 3 3" xfId="41418" xr:uid="{00000000-0005-0000-0000-0000EDA10000}"/>
    <cellStyle name="Percent 5 3 3 2 3 4" xfId="41419" xr:uid="{00000000-0005-0000-0000-0000EEA10000}"/>
    <cellStyle name="Percent 5 3 3 2 4" xfId="41420" xr:uid="{00000000-0005-0000-0000-0000EFA10000}"/>
    <cellStyle name="Percent 5 3 3 2 4 2" xfId="41421" xr:uid="{00000000-0005-0000-0000-0000F0A10000}"/>
    <cellStyle name="Percent 5 3 3 2 4 2 2" xfId="41422" xr:uid="{00000000-0005-0000-0000-0000F1A10000}"/>
    <cellStyle name="Percent 5 3 3 2 4 2 3" xfId="41423" xr:uid="{00000000-0005-0000-0000-0000F2A10000}"/>
    <cellStyle name="Percent 5 3 3 2 4 3" xfId="41424" xr:uid="{00000000-0005-0000-0000-0000F3A10000}"/>
    <cellStyle name="Percent 5 3 3 2 4 4" xfId="41425" xr:uid="{00000000-0005-0000-0000-0000F4A10000}"/>
    <cellStyle name="Percent 5 3 3 2 5" xfId="41426" xr:uid="{00000000-0005-0000-0000-0000F5A10000}"/>
    <cellStyle name="Percent 5 3 3 2 5 2" xfId="41427" xr:uid="{00000000-0005-0000-0000-0000F6A10000}"/>
    <cellStyle name="Percent 5 3 3 2 5 2 2" xfId="41428" xr:uid="{00000000-0005-0000-0000-0000F7A10000}"/>
    <cellStyle name="Percent 5 3 3 2 5 2 3" xfId="41429" xr:uid="{00000000-0005-0000-0000-0000F8A10000}"/>
    <cellStyle name="Percent 5 3 3 2 5 3" xfId="41430" xr:uid="{00000000-0005-0000-0000-0000F9A10000}"/>
    <cellStyle name="Percent 5 3 3 2 5 4" xfId="41431" xr:uid="{00000000-0005-0000-0000-0000FAA10000}"/>
    <cellStyle name="Percent 5 3 3 2 6" xfId="41432" xr:uid="{00000000-0005-0000-0000-0000FBA10000}"/>
    <cellStyle name="Percent 5 3 3 2 6 2" xfId="41433" xr:uid="{00000000-0005-0000-0000-0000FCA10000}"/>
    <cellStyle name="Percent 5 3 3 2 6 3" xfId="41434" xr:uid="{00000000-0005-0000-0000-0000FDA10000}"/>
    <cellStyle name="Percent 5 3 3 2 7" xfId="41435" xr:uid="{00000000-0005-0000-0000-0000FEA10000}"/>
    <cellStyle name="Percent 5 3 3 2 7 2" xfId="41436" xr:uid="{00000000-0005-0000-0000-0000FFA10000}"/>
    <cellStyle name="Percent 5 3 3 2 7 3" xfId="41437" xr:uid="{00000000-0005-0000-0000-000000A20000}"/>
    <cellStyle name="Percent 5 3 3 2 8" xfId="41438" xr:uid="{00000000-0005-0000-0000-000001A20000}"/>
    <cellStyle name="Percent 5 3 3 2 9" xfId="41439" xr:uid="{00000000-0005-0000-0000-000002A20000}"/>
    <cellStyle name="Percent 5 3 3 3" xfId="41440" xr:uid="{00000000-0005-0000-0000-000003A20000}"/>
    <cellStyle name="Percent 5 3 3 3 2" xfId="41441" xr:uid="{00000000-0005-0000-0000-000004A20000}"/>
    <cellStyle name="Percent 5 3 3 3 2 2" xfId="41442" xr:uid="{00000000-0005-0000-0000-000005A20000}"/>
    <cellStyle name="Percent 5 3 3 3 2 2 2" xfId="41443" xr:uid="{00000000-0005-0000-0000-000006A20000}"/>
    <cellStyle name="Percent 5 3 3 3 2 2 3" xfId="41444" xr:uid="{00000000-0005-0000-0000-000007A20000}"/>
    <cellStyle name="Percent 5 3 3 3 2 3" xfId="41445" xr:uid="{00000000-0005-0000-0000-000008A20000}"/>
    <cellStyle name="Percent 5 3 3 3 2 4" xfId="41446" xr:uid="{00000000-0005-0000-0000-000009A20000}"/>
    <cellStyle name="Percent 5 3 3 3 3" xfId="41447" xr:uid="{00000000-0005-0000-0000-00000AA20000}"/>
    <cellStyle name="Percent 5 3 3 3 3 2" xfId="41448" xr:uid="{00000000-0005-0000-0000-00000BA20000}"/>
    <cellStyle name="Percent 5 3 3 3 3 2 2" xfId="41449" xr:uid="{00000000-0005-0000-0000-00000CA20000}"/>
    <cellStyle name="Percent 5 3 3 3 3 2 3" xfId="41450" xr:uid="{00000000-0005-0000-0000-00000DA20000}"/>
    <cellStyle name="Percent 5 3 3 3 3 3" xfId="41451" xr:uid="{00000000-0005-0000-0000-00000EA20000}"/>
    <cellStyle name="Percent 5 3 3 3 3 4" xfId="41452" xr:uid="{00000000-0005-0000-0000-00000FA20000}"/>
    <cellStyle name="Percent 5 3 3 3 4" xfId="41453" xr:uid="{00000000-0005-0000-0000-000010A20000}"/>
    <cellStyle name="Percent 5 3 3 3 4 2" xfId="41454" xr:uid="{00000000-0005-0000-0000-000011A20000}"/>
    <cellStyle name="Percent 5 3 3 3 4 2 2" xfId="41455" xr:uid="{00000000-0005-0000-0000-000012A20000}"/>
    <cellStyle name="Percent 5 3 3 3 4 2 3" xfId="41456" xr:uid="{00000000-0005-0000-0000-000013A20000}"/>
    <cellStyle name="Percent 5 3 3 3 4 3" xfId="41457" xr:uid="{00000000-0005-0000-0000-000014A20000}"/>
    <cellStyle name="Percent 5 3 3 3 4 4" xfId="41458" xr:uid="{00000000-0005-0000-0000-000015A20000}"/>
    <cellStyle name="Percent 5 3 3 3 5" xfId="41459" xr:uid="{00000000-0005-0000-0000-000016A20000}"/>
    <cellStyle name="Percent 5 3 3 3 5 2" xfId="41460" xr:uid="{00000000-0005-0000-0000-000017A20000}"/>
    <cellStyle name="Percent 5 3 3 3 5 3" xfId="41461" xr:uid="{00000000-0005-0000-0000-000018A20000}"/>
    <cellStyle name="Percent 5 3 3 3 6" xfId="41462" xr:uid="{00000000-0005-0000-0000-000019A20000}"/>
    <cellStyle name="Percent 5 3 3 3 6 2" xfId="41463" xr:uid="{00000000-0005-0000-0000-00001AA20000}"/>
    <cellStyle name="Percent 5 3 3 3 6 3" xfId="41464" xr:uid="{00000000-0005-0000-0000-00001BA20000}"/>
    <cellStyle name="Percent 5 3 3 3 7" xfId="41465" xr:uid="{00000000-0005-0000-0000-00001CA20000}"/>
    <cellStyle name="Percent 5 3 3 3 8" xfId="41466" xr:uid="{00000000-0005-0000-0000-00001DA20000}"/>
    <cellStyle name="Percent 5 3 3 3 9" xfId="41467" xr:uid="{00000000-0005-0000-0000-00001EA20000}"/>
    <cellStyle name="Percent 5 3 3 4" xfId="41468" xr:uid="{00000000-0005-0000-0000-00001FA20000}"/>
    <cellStyle name="Percent 5 3 3 4 2" xfId="41469" xr:uid="{00000000-0005-0000-0000-000020A20000}"/>
    <cellStyle name="Percent 5 3 3 4 2 2" xfId="41470" xr:uid="{00000000-0005-0000-0000-000021A20000}"/>
    <cellStyle name="Percent 5 3 3 4 2 3" xfId="41471" xr:uid="{00000000-0005-0000-0000-000022A20000}"/>
    <cellStyle name="Percent 5 3 3 4 3" xfId="41472" xr:uid="{00000000-0005-0000-0000-000023A20000}"/>
    <cellStyle name="Percent 5 3 3 4 4" xfId="41473" xr:uid="{00000000-0005-0000-0000-000024A20000}"/>
    <cellStyle name="Percent 5 3 3 5" xfId="41474" xr:uid="{00000000-0005-0000-0000-000025A20000}"/>
    <cellStyle name="Percent 5 3 3 5 2" xfId="41475" xr:uid="{00000000-0005-0000-0000-000026A20000}"/>
    <cellStyle name="Percent 5 3 3 5 2 2" xfId="41476" xr:uid="{00000000-0005-0000-0000-000027A20000}"/>
    <cellStyle name="Percent 5 3 3 5 2 3" xfId="41477" xr:uid="{00000000-0005-0000-0000-000028A20000}"/>
    <cellStyle name="Percent 5 3 3 5 3" xfId="41478" xr:uid="{00000000-0005-0000-0000-000029A20000}"/>
    <cellStyle name="Percent 5 3 3 5 4" xfId="41479" xr:uid="{00000000-0005-0000-0000-00002AA20000}"/>
    <cellStyle name="Percent 5 3 3 6" xfId="41480" xr:uid="{00000000-0005-0000-0000-00002BA20000}"/>
    <cellStyle name="Percent 5 3 3 6 2" xfId="41481" xr:uid="{00000000-0005-0000-0000-00002CA20000}"/>
    <cellStyle name="Percent 5 3 3 6 2 2" xfId="41482" xr:uid="{00000000-0005-0000-0000-00002DA20000}"/>
    <cellStyle name="Percent 5 3 3 6 2 3" xfId="41483" xr:uid="{00000000-0005-0000-0000-00002EA20000}"/>
    <cellStyle name="Percent 5 3 3 6 3" xfId="41484" xr:uid="{00000000-0005-0000-0000-00002FA20000}"/>
    <cellStyle name="Percent 5 3 3 6 4" xfId="41485" xr:uid="{00000000-0005-0000-0000-000030A20000}"/>
    <cellStyle name="Percent 5 3 3 7" xfId="41486" xr:uid="{00000000-0005-0000-0000-000031A20000}"/>
    <cellStyle name="Percent 5 3 3 7 2" xfId="41487" xr:uid="{00000000-0005-0000-0000-000032A20000}"/>
    <cellStyle name="Percent 5 3 3 7 3" xfId="41488" xr:uid="{00000000-0005-0000-0000-000033A20000}"/>
    <cellStyle name="Percent 5 3 3 8" xfId="41489" xr:uid="{00000000-0005-0000-0000-000034A20000}"/>
    <cellStyle name="Percent 5 3 3 8 2" xfId="41490" xr:uid="{00000000-0005-0000-0000-000035A20000}"/>
    <cellStyle name="Percent 5 3 3 8 3" xfId="41491" xr:uid="{00000000-0005-0000-0000-000036A20000}"/>
    <cellStyle name="Percent 5 3 3 9" xfId="41492" xr:uid="{00000000-0005-0000-0000-000037A20000}"/>
    <cellStyle name="Percent 5 3 4" xfId="41493" xr:uid="{00000000-0005-0000-0000-000038A20000}"/>
    <cellStyle name="Percent 5 3 4 10" xfId="41494" xr:uid="{00000000-0005-0000-0000-000039A20000}"/>
    <cellStyle name="Percent 5 3 4 11" xfId="41495" xr:uid="{00000000-0005-0000-0000-00003AA20000}"/>
    <cellStyle name="Percent 5 3 4 2" xfId="41496" xr:uid="{00000000-0005-0000-0000-00003BA20000}"/>
    <cellStyle name="Percent 5 3 4 2 10" xfId="41497" xr:uid="{00000000-0005-0000-0000-00003CA20000}"/>
    <cellStyle name="Percent 5 3 4 2 2" xfId="41498" xr:uid="{00000000-0005-0000-0000-00003DA20000}"/>
    <cellStyle name="Percent 5 3 4 2 2 2" xfId="41499" xr:uid="{00000000-0005-0000-0000-00003EA20000}"/>
    <cellStyle name="Percent 5 3 4 2 2 2 2" xfId="41500" xr:uid="{00000000-0005-0000-0000-00003FA20000}"/>
    <cellStyle name="Percent 5 3 4 2 2 2 3" xfId="41501" xr:uid="{00000000-0005-0000-0000-000040A20000}"/>
    <cellStyle name="Percent 5 3 4 2 2 3" xfId="41502" xr:uid="{00000000-0005-0000-0000-000041A20000}"/>
    <cellStyle name="Percent 5 3 4 2 2 4" xfId="41503" xr:uid="{00000000-0005-0000-0000-000042A20000}"/>
    <cellStyle name="Percent 5 3 4 2 3" xfId="41504" xr:uid="{00000000-0005-0000-0000-000043A20000}"/>
    <cellStyle name="Percent 5 3 4 2 3 2" xfId="41505" xr:uid="{00000000-0005-0000-0000-000044A20000}"/>
    <cellStyle name="Percent 5 3 4 2 3 2 2" xfId="41506" xr:uid="{00000000-0005-0000-0000-000045A20000}"/>
    <cellStyle name="Percent 5 3 4 2 3 2 3" xfId="41507" xr:uid="{00000000-0005-0000-0000-000046A20000}"/>
    <cellStyle name="Percent 5 3 4 2 3 3" xfId="41508" xr:uid="{00000000-0005-0000-0000-000047A20000}"/>
    <cellStyle name="Percent 5 3 4 2 3 4" xfId="41509" xr:uid="{00000000-0005-0000-0000-000048A20000}"/>
    <cellStyle name="Percent 5 3 4 2 4" xfId="41510" xr:uid="{00000000-0005-0000-0000-000049A20000}"/>
    <cellStyle name="Percent 5 3 4 2 4 2" xfId="41511" xr:uid="{00000000-0005-0000-0000-00004AA20000}"/>
    <cellStyle name="Percent 5 3 4 2 4 2 2" xfId="41512" xr:uid="{00000000-0005-0000-0000-00004BA20000}"/>
    <cellStyle name="Percent 5 3 4 2 4 2 3" xfId="41513" xr:uid="{00000000-0005-0000-0000-00004CA20000}"/>
    <cellStyle name="Percent 5 3 4 2 4 3" xfId="41514" xr:uid="{00000000-0005-0000-0000-00004DA20000}"/>
    <cellStyle name="Percent 5 3 4 2 4 4" xfId="41515" xr:uid="{00000000-0005-0000-0000-00004EA20000}"/>
    <cellStyle name="Percent 5 3 4 2 5" xfId="41516" xr:uid="{00000000-0005-0000-0000-00004FA20000}"/>
    <cellStyle name="Percent 5 3 4 2 5 2" xfId="41517" xr:uid="{00000000-0005-0000-0000-000050A20000}"/>
    <cellStyle name="Percent 5 3 4 2 5 2 2" xfId="41518" xr:uid="{00000000-0005-0000-0000-000051A20000}"/>
    <cellStyle name="Percent 5 3 4 2 5 2 3" xfId="41519" xr:uid="{00000000-0005-0000-0000-000052A20000}"/>
    <cellStyle name="Percent 5 3 4 2 5 3" xfId="41520" xr:uid="{00000000-0005-0000-0000-000053A20000}"/>
    <cellStyle name="Percent 5 3 4 2 5 4" xfId="41521" xr:uid="{00000000-0005-0000-0000-000054A20000}"/>
    <cellStyle name="Percent 5 3 4 2 6" xfId="41522" xr:uid="{00000000-0005-0000-0000-000055A20000}"/>
    <cellStyle name="Percent 5 3 4 2 6 2" xfId="41523" xr:uid="{00000000-0005-0000-0000-000056A20000}"/>
    <cellStyle name="Percent 5 3 4 2 6 3" xfId="41524" xr:uid="{00000000-0005-0000-0000-000057A20000}"/>
    <cellStyle name="Percent 5 3 4 2 7" xfId="41525" xr:uid="{00000000-0005-0000-0000-000058A20000}"/>
    <cellStyle name="Percent 5 3 4 2 7 2" xfId="41526" xr:uid="{00000000-0005-0000-0000-000059A20000}"/>
    <cellStyle name="Percent 5 3 4 2 7 3" xfId="41527" xr:uid="{00000000-0005-0000-0000-00005AA20000}"/>
    <cellStyle name="Percent 5 3 4 2 8" xfId="41528" xr:uid="{00000000-0005-0000-0000-00005BA20000}"/>
    <cellStyle name="Percent 5 3 4 2 9" xfId="41529" xr:uid="{00000000-0005-0000-0000-00005CA20000}"/>
    <cellStyle name="Percent 5 3 4 3" xfId="41530" xr:uid="{00000000-0005-0000-0000-00005DA20000}"/>
    <cellStyle name="Percent 5 3 4 3 2" xfId="41531" xr:uid="{00000000-0005-0000-0000-00005EA20000}"/>
    <cellStyle name="Percent 5 3 4 3 2 2" xfId="41532" xr:uid="{00000000-0005-0000-0000-00005FA20000}"/>
    <cellStyle name="Percent 5 3 4 3 2 2 2" xfId="41533" xr:uid="{00000000-0005-0000-0000-000060A20000}"/>
    <cellStyle name="Percent 5 3 4 3 2 2 3" xfId="41534" xr:uid="{00000000-0005-0000-0000-000061A20000}"/>
    <cellStyle name="Percent 5 3 4 3 2 3" xfId="41535" xr:uid="{00000000-0005-0000-0000-000062A20000}"/>
    <cellStyle name="Percent 5 3 4 3 2 4" xfId="41536" xr:uid="{00000000-0005-0000-0000-000063A20000}"/>
    <cellStyle name="Percent 5 3 4 3 3" xfId="41537" xr:uid="{00000000-0005-0000-0000-000064A20000}"/>
    <cellStyle name="Percent 5 3 4 3 3 2" xfId="41538" xr:uid="{00000000-0005-0000-0000-000065A20000}"/>
    <cellStyle name="Percent 5 3 4 3 3 2 2" xfId="41539" xr:uid="{00000000-0005-0000-0000-000066A20000}"/>
    <cellStyle name="Percent 5 3 4 3 3 2 3" xfId="41540" xr:uid="{00000000-0005-0000-0000-000067A20000}"/>
    <cellStyle name="Percent 5 3 4 3 3 3" xfId="41541" xr:uid="{00000000-0005-0000-0000-000068A20000}"/>
    <cellStyle name="Percent 5 3 4 3 3 4" xfId="41542" xr:uid="{00000000-0005-0000-0000-000069A20000}"/>
    <cellStyle name="Percent 5 3 4 3 4" xfId="41543" xr:uid="{00000000-0005-0000-0000-00006AA20000}"/>
    <cellStyle name="Percent 5 3 4 3 4 2" xfId="41544" xr:uid="{00000000-0005-0000-0000-00006BA20000}"/>
    <cellStyle name="Percent 5 3 4 3 4 2 2" xfId="41545" xr:uid="{00000000-0005-0000-0000-00006CA20000}"/>
    <cellStyle name="Percent 5 3 4 3 4 2 3" xfId="41546" xr:uid="{00000000-0005-0000-0000-00006DA20000}"/>
    <cellStyle name="Percent 5 3 4 3 4 3" xfId="41547" xr:uid="{00000000-0005-0000-0000-00006EA20000}"/>
    <cellStyle name="Percent 5 3 4 3 4 4" xfId="41548" xr:uid="{00000000-0005-0000-0000-00006FA20000}"/>
    <cellStyle name="Percent 5 3 4 3 5" xfId="41549" xr:uid="{00000000-0005-0000-0000-000070A20000}"/>
    <cellStyle name="Percent 5 3 4 3 5 2" xfId="41550" xr:uid="{00000000-0005-0000-0000-000071A20000}"/>
    <cellStyle name="Percent 5 3 4 3 5 3" xfId="41551" xr:uid="{00000000-0005-0000-0000-000072A20000}"/>
    <cellStyle name="Percent 5 3 4 3 6" xfId="41552" xr:uid="{00000000-0005-0000-0000-000073A20000}"/>
    <cellStyle name="Percent 5 3 4 3 6 2" xfId="41553" xr:uid="{00000000-0005-0000-0000-000074A20000}"/>
    <cellStyle name="Percent 5 3 4 3 6 3" xfId="41554" xr:uid="{00000000-0005-0000-0000-000075A20000}"/>
    <cellStyle name="Percent 5 3 4 3 7" xfId="41555" xr:uid="{00000000-0005-0000-0000-000076A20000}"/>
    <cellStyle name="Percent 5 3 4 3 8" xfId="41556" xr:uid="{00000000-0005-0000-0000-000077A20000}"/>
    <cellStyle name="Percent 5 3 4 3 9" xfId="41557" xr:uid="{00000000-0005-0000-0000-000078A20000}"/>
    <cellStyle name="Percent 5 3 4 4" xfId="41558" xr:uid="{00000000-0005-0000-0000-000079A20000}"/>
    <cellStyle name="Percent 5 3 4 4 2" xfId="41559" xr:uid="{00000000-0005-0000-0000-00007AA20000}"/>
    <cellStyle name="Percent 5 3 4 4 2 2" xfId="41560" xr:uid="{00000000-0005-0000-0000-00007BA20000}"/>
    <cellStyle name="Percent 5 3 4 4 2 3" xfId="41561" xr:uid="{00000000-0005-0000-0000-00007CA20000}"/>
    <cellStyle name="Percent 5 3 4 4 3" xfId="41562" xr:uid="{00000000-0005-0000-0000-00007DA20000}"/>
    <cellStyle name="Percent 5 3 4 4 4" xfId="41563" xr:uid="{00000000-0005-0000-0000-00007EA20000}"/>
    <cellStyle name="Percent 5 3 4 5" xfId="41564" xr:uid="{00000000-0005-0000-0000-00007FA20000}"/>
    <cellStyle name="Percent 5 3 4 5 2" xfId="41565" xr:uid="{00000000-0005-0000-0000-000080A20000}"/>
    <cellStyle name="Percent 5 3 4 5 2 2" xfId="41566" xr:uid="{00000000-0005-0000-0000-000081A20000}"/>
    <cellStyle name="Percent 5 3 4 5 2 3" xfId="41567" xr:uid="{00000000-0005-0000-0000-000082A20000}"/>
    <cellStyle name="Percent 5 3 4 5 3" xfId="41568" xr:uid="{00000000-0005-0000-0000-000083A20000}"/>
    <cellStyle name="Percent 5 3 4 5 4" xfId="41569" xr:uid="{00000000-0005-0000-0000-000084A20000}"/>
    <cellStyle name="Percent 5 3 4 6" xfId="41570" xr:uid="{00000000-0005-0000-0000-000085A20000}"/>
    <cellStyle name="Percent 5 3 4 6 2" xfId="41571" xr:uid="{00000000-0005-0000-0000-000086A20000}"/>
    <cellStyle name="Percent 5 3 4 6 2 2" xfId="41572" xr:uid="{00000000-0005-0000-0000-000087A20000}"/>
    <cellStyle name="Percent 5 3 4 6 2 3" xfId="41573" xr:uid="{00000000-0005-0000-0000-000088A20000}"/>
    <cellStyle name="Percent 5 3 4 6 3" xfId="41574" xr:uid="{00000000-0005-0000-0000-000089A20000}"/>
    <cellStyle name="Percent 5 3 4 6 4" xfId="41575" xr:uid="{00000000-0005-0000-0000-00008AA20000}"/>
    <cellStyle name="Percent 5 3 4 7" xfId="41576" xr:uid="{00000000-0005-0000-0000-00008BA20000}"/>
    <cellStyle name="Percent 5 3 4 7 2" xfId="41577" xr:uid="{00000000-0005-0000-0000-00008CA20000}"/>
    <cellStyle name="Percent 5 3 4 7 3" xfId="41578" xr:uid="{00000000-0005-0000-0000-00008DA20000}"/>
    <cellStyle name="Percent 5 3 4 8" xfId="41579" xr:uid="{00000000-0005-0000-0000-00008EA20000}"/>
    <cellStyle name="Percent 5 3 4 8 2" xfId="41580" xr:uid="{00000000-0005-0000-0000-00008FA20000}"/>
    <cellStyle name="Percent 5 3 4 8 3" xfId="41581" xr:uid="{00000000-0005-0000-0000-000090A20000}"/>
    <cellStyle name="Percent 5 3 4 9" xfId="41582" xr:uid="{00000000-0005-0000-0000-000091A20000}"/>
    <cellStyle name="Percent 5 3 5" xfId="41583" xr:uid="{00000000-0005-0000-0000-000092A20000}"/>
    <cellStyle name="Percent 5 3 5 10" xfId="41584" xr:uid="{00000000-0005-0000-0000-000093A20000}"/>
    <cellStyle name="Percent 5 3 5 2" xfId="41585" xr:uid="{00000000-0005-0000-0000-000094A20000}"/>
    <cellStyle name="Percent 5 3 5 2 2" xfId="41586" xr:uid="{00000000-0005-0000-0000-000095A20000}"/>
    <cellStyle name="Percent 5 3 5 2 2 2" xfId="41587" xr:uid="{00000000-0005-0000-0000-000096A20000}"/>
    <cellStyle name="Percent 5 3 5 2 2 3" xfId="41588" xr:uid="{00000000-0005-0000-0000-000097A20000}"/>
    <cellStyle name="Percent 5 3 5 2 3" xfId="41589" xr:uid="{00000000-0005-0000-0000-000098A20000}"/>
    <cellStyle name="Percent 5 3 5 2 4" xfId="41590" xr:uid="{00000000-0005-0000-0000-000099A20000}"/>
    <cellStyle name="Percent 5 3 5 3" xfId="41591" xr:uid="{00000000-0005-0000-0000-00009AA20000}"/>
    <cellStyle name="Percent 5 3 5 3 2" xfId="41592" xr:uid="{00000000-0005-0000-0000-00009BA20000}"/>
    <cellStyle name="Percent 5 3 5 3 2 2" xfId="41593" xr:uid="{00000000-0005-0000-0000-00009CA20000}"/>
    <cellStyle name="Percent 5 3 5 3 2 3" xfId="41594" xr:uid="{00000000-0005-0000-0000-00009DA20000}"/>
    <cellStyle name="Percent 5 3 5 3 3" xfId="41595" xr:uid="{00000000-0005-0000-0000-00009EA20000}"/>
    <cellStyle name="Percent 5 3 5 3 4" xfId="41596" xr:uid="{00000000-0005-0000-0000-00009FA20000}"/>
    <cellStyle name="Percent 5 3 5 4" xfId="41597" xr:uid="{00000000-0005-0000-0000-0000A0A20000}"/>
    <cellStyle name="Percent 5 3 5 4 2" xfId="41598" xr:uid="{00000000-0005-0000-0000-0000A1A20000}"/>
    <cellStyle name="Percent 5 3 5 4 2 2" xfId="41599" xr:uid="{00000000-0005-0000-0000-0000A2A20000}"/>
    <cellStyle name="Percent 5 3 5 4 2 3" xfId="41600" xr:uid="{00000000-0005-0000-0000-0000A3A20000}"/>
    <cellStyle name="Percent 5 3 5 4 3" xfId="41601" xr:uid="{00000000-0005-0000-0000-0000A4A20000}"/>
    <cellStyle name="Percent 5 3 5 4 4" xfId="41602" xr:uid="{00000000-0005-0000-0000-0000A5A20000}"/>
    <cellStyle name="Percent 5 3 5 5" xfId="41603" xr:uid="{00000000-0005-0000-0000-0000A6A20000}"/>
    <cellStyle name="Percent 5 3 5 5 2" xfId="41604" xr:uid="{00000000-0005-0000-0000-0000A7A20000}"/>
    <cellStyle name="Percent 5 3 5 5 2 2" xfId="41605" xr:uid="{00000000-0005-0000-0000-0000A8A20000}"/>
    <cellStyle name="Percent 5 3 5 5 2 3" xfId="41606" xr:uid="{00000000-0005-0000-0000-0000A9A20000}"/>
    <cellStyle name="Percent 5 3 5 5 3" xfId="41607" xr:uid="{00000000-0005-0000-0000-0000AAA20000}"/>
    <cellStyle name="Percent 5 3 5 5 4" xfId="41608" xr:uid="{00000000-0005-0000-0000-0000ABA20000}"/>
    <cellStyle name="Percent 5 3 5 6" xfId="41609" xr:uid="{00000000-0005-0000-0000-0000ACA20000}"/>
    <cellStyle name="Percent 5 3 5 6 2" xfId="41610" xr:uid="{00000000-0005-0000-0000-0000ADA20000}"/>
    <cellStyle name="Percent 5 3 5 6 3" xfId="41611" xr:uid="{00000000-0005-0000-0000-0000AEA20000}"/>
    <cellStyle name="Percent 5 3 5 7" xfId="41612" xr:uid="{00000000-0005-0000-0000-0000AFA20000}"/>
    <cellStyle name="Percent 5 3 5 7 2" xfId="41613" xr:uid="{00000000-0005-0000-0000-0000B0A20000}"/>
    <cellStyle name="Percent 5 3 5 7 3" xfId="41614" xr:uid="{00000000-0005-0000-0000-0000B1A20000}"/>
    <cellStyle name="Percent 5 3 5 8" xfId="41615" xr:uid="{00000000-0005-0000-0000-0000B2A20000}"/>
    <cellStyle name="Percent 5 3 5 9" xfId="41616" xr:uid="{00000000-0005-0000-0000-0000B3A20000}"/>
    <cellStyle name="Percent 5 3 6" xfId="41617" xr:uid="{00000000-0005-0000-0000-0000B4A20000}"/>
    <cellStyle name="Percent 5 3 6 2" xfId="41618" xr:uid="{00000000-0005-0000-0000-0000B5A20000}"/>
    <cellStyle name="Percent 5 3 6 2 2" xfId="41619" xr:uid="{00000000-0005-0000-0000-0000B6A20000}"/>
    <cellStyle name="Percent 5 3 6 2 2 2" xfId="41620" xr:uid="{00000000-0005-0000-0000-0000B7A20000}"/>
    <cellStyle name="Percent 5 3 6 2 2 3" xfId="41621" xr:uid="{00000000-0005-0000-0000-0000B8A20000}"/>
    <cellStyle name="Percent 5 3 6 2 3" xfId="41622" xr:uid="{00000000-0005-0000-0000-0000B9A20000}"/>
    <cellStyle name="Percent 5 3 6 2 4" xfId="41623" xr:uid="{00000000-0005-0000-0000-0000BAA20000}"/>
    <cellStyle name="Percent 5 3 6 3" xfId="41624" xr:uid="{00000000-0005-0000-0000-0000BBA20000}"/>
    <cellStyle name="Percent 5 3 6 3 2" xfId="41625" xr:uid="{00000000-0005-0000-0000-0000BCA20000}"/>
    <cellStyle name="Percent 5 3 6 3 2 2" xfId="41626" xr:uid="{00000000-0005-0000-0000-0000BDA20000}"/>
    <cellStyle name="Percent 5 3 6 3 2 3" xfId="41627" xr:uid="{00000000-0005-0000-0000-0000BEA20000}"/>
    <cellStyle name="Percent 5 3 6 3 3" xfId="41628" xr:uid="{00000000-0005-0000-0000-0000BFA20000}"/>
    <cellStyle name="Percent 5 3 6 3 4" xfId="41629" xr:uid="{00000000-0005-0000-0000-0000C0A20000}"/>
    <cellStyle name="Percent 5 3 6 4" xfId="41630" xr:uid="{00000000-0005-0000-0000-0000C1A20000}"/>
    <cellStyle name="Percent 5 3 6 4 2" xfId="41631" xr:uid="{00000000-0005-0000-0000-0000C2A20000}"/>
    <cellStyle name="Percent 5 3 6 4 2 2" xfId="41632" xr:uid="{00000000-0005-0000-0000-0000C3A20000}"/>
    <cellStyle name="Percent 5 3 6 4 2 3" xfId="41633" xr:uid="{00000000-0005-0000-0000-0000C4A20000}"/>
    <cellStyle name="Percent 5 3 6 4 3" xfId="41634" xr:uid="{00000000-0005-0000-0000-0000C5A20000}"/>
    <cellStyle name="Percent 5 3 6 4 4" xfId="41635" xr:uid="{00000000-0005-0000-0000-0000C6A20000}"/>
    <cellStyle name="Percent 5 3 6 5" xfId="41636" xr:uid="{00000000-0005-0000-0000-0000C7A20000}"/>
    <cellStyle name="Percent 5 3 6 5 2" xfId="41637" xr:uid="{00000000-0005-0000-0000-0000C8A20000}"/>
    <cellStyle name="Percent 5 3 6 5 3" xfId="41638" xr:uid="{00000000-0005-0000-0000-0000C9A20000}"/>
    <cellStyle name="Percent 5 3 6 6" xfId="41639" xr:uid="{00000000-0005-0000-0000-0000CAA20000}"/>
    <cellStyle name="Percent 5 3 6 6 2" xfId="41640" xr:uid="{00000000-0005-0000-0000-0000CBA20000}"/>
    <cellStyle name="Percent 5 3 6 6 3" xfId="41641" xr:uid="{00000000-0005-0000-0000-0000CCA20000}"/>
    <cellStyle name="Percent 5 3 6 7" xfId="41642" xr:uid="{00000000-0005-0000-0000-0000CDA20000}"/>
    <cellStyle name="Percent 5 3 6 8" xfId="41643" xr:uid="{00000000-0005-0000-0000-0000CEA20000}"/>
    <cellStyle name="Percent 5 3 6 9" xfId="41644" xr:uid="{00000000-0005-0000-0000-0000CFA20000}"/>
    <cellStyle name="Percent 5 3 7" xfId="41645" xr:uid="{00000000-0005-0000-0000-0000D0A20000}"/>
    <cellStyle name="Percent 5 3 7 2" xfId="41646" xr:uid="{00000000-0005-0000-0000-0000D1A20000}"/>
    <cellStyle name="Percent 5 3 7 2 2" xfId="41647" xr:uid="{00000000-0005-0000-0000-0000D2A20000}"/>
    <cellStyle name="Percent 5 3 7 2 3" xfId="41648" xr:uid="{00000000-0005-0000-0000-0000D3A20000}"/>
    <cellStyle name="Percent 5 3 7 3" xfId="41649" xr:uid="{00000000-0005-0000-0000-0000D4A20000}"/>
    <cellStyle name="Percent 5 3 7 4" xfId="41650" xr:uid="{00000000-0005-0000-0000-0000D5A20000}"/>
    <cellStyle name="Percent 5 3 8" xfId="41651" xr:uid="{00000000-0005-0000-0000-0000D6A20000}"/>
    <cellStyle name="Percent 5 3 8 2" xfId="41652" xr:uid="{00000000-0005-0000-0000-0000D7A20000}"/>
    <cellStyle name="Percent 5 3 8 2 2" xfId="41653" xr:uid="{00000000-0005-0000-0000-0000D8A20000}"/>
    <cellStyle name="Percent 5 3 8 2 3" xfId="41654" xr:uid="{00000000-0005-0000-0000-0000D9A20000}"/>
    <cellStyle name="Percent 5 3 8 3" xfId="41655" xr:uid="{00000000-0005-0000-0000-0000DAA20000}"/>
    <cellStyle name="Percent 5 3 8 4" xfId="41656" xr:uid="{00000000-0005-0000-0000-0000DBA20000}"/>
    <cellStyle name="Percent 5 3 9" xfId="41657" xr:uid="{00000000-0005-0000-0000-0000DCA20000}"/>
    <cellStyle name="Percent 5 3 9 2" xfId="41658" xr:uid="{00000000-0005-0000-0000-0000DDA20000}"/>
    <cellStyle name="Percent 5 3 9 2 2" xfId="41659" xr:uid="{00000000-0005-0000-0000-0000DEA20000}"/>
    <cellStyle name="Percent 5 3 9 2 3" xfId="41660" xr:uid="{00000000-0005-0000-0000-0000DFA20000}"/>
    <cellStyle name="Percent 5 3 9 3" xfId="41661" xr:uid="{00000000-0005-0000-0000-0000E0A20000}"/>
    <cellStyle name="Percent 5 3 9 4" xfId="41662" xr:uid="{00000000-0005-0000-0000-0000E1A20000}"/>
    <cellStyle name="Percent 5 4" xfId="41663" xr:uid="{00000000-0005-0000-0000-0000E2A20000}"/>
    <cellStyle name="Percent 5 4 10" xfId="41664" xr:uid="{00000000-0005-0000-0000-0000E3A20000}"/>
    <cellStyle name="Percent 5 4 10 2" xfId="41665" xr:uid="{00000000-0005-0000-0000-0000E4A20000}"/>
    <cellStyle name="Percent 5 4 10 3" xfId="41666" xr:uid="{00000000-0005-0000-0000-0000E5A20000}"/>
    <cellStyle name="Percent 5 4 11" xfId="41667" xr:uid="{00000000-0005-0000-0000-0000E6A20000}"/>
    <cellStyle name="Percent 5 4 12" xfId="41668" xr:uid="{00000000-0005-0000-0000-0000E7A20000}"/>
    <cellStyle name="Percent 5 4 13" xfId="41669" xr:uid="{00000000-0005-0000-0000-0000E8A20000}"/>
    <cellStyle name="Percent 5 4 2" xfId="41670" xr:uid="{00000000-0005-0000-0000-0000E9A20000}"/>
    <cellStyle name="Percent 5 4 2 10" xfId="41671" xr:uid="{00000000-0005-0000-0000-0000EAA20000}"/>
    <cellStyle name="Percent 5 4 2 11" xfId="41672" xr:uid="{00000000-0005-0000-0000-0000EBA20000}"/>
    <cellStyle name="Percent 5 4 2 2" xfId="41673" xr:uid="{00000000-0005-0000-0000-0000ECA20000}"/>
    <cellStyle name="Percent 5 4 2 2 10" xfId="41674" xr:uid="{00000000-0005-0000-0000-0000EDA20000}"/>
    <cellStyle name="Percent 5 4 2 2 2" xfId="41675" xr:uid="{00000000-0005-0000-0000-0000EEA20000}"/>
    <cellStyle name="Percent 5 4 2 2 2 2" xfId="41676" xr:uid="{00000000-0005-0000-0000-0000EFA20000}"/>
    <cellStyle name="Percent 5 4 2 2 2 2 2" xfId="41677" xr:uid="{00000000-0005-0000-0000-0000F0A20000}"/>
    <cellStyle name="Percent 5 4 2 2 2 2 3" xfId="41678" xr:uid="{00000000-0005-0000-0000-0000F1A20000}"/>
    <cellStyle name="Percent 5 4 2 2 2 3" xfId="41679" xr:uid="{00000000-0005-0000-0000-0000F2A20000}"/>
    <cellStyle name="Percent 5 4 2 2 2 4" xfId="41680" xr:uid="{00000000-0005-0000-0000-0000F3A20000}"/>
    <cellStyle name="Percent 5 4 2 2 3" xfId="41681" xr:uid="{00000000-0005-0000-0000-0000F4A20000}"/>
    <cellStyle name="Percent 5 4 2 2 3 2" xfId="41682" xr:uid="{00000000-0005-0000-0000-0000F5A20000}"/>
    <cellStyle name="Percent 5 4 2 2 3 2 2" xfId="41683" xr:uid="{00000000-0005-0000-0000-0000F6A20000}"/>
    <cellStyle name="Percent 5 4 2 2 3 2 3" xfId="41684" xr:uid="{00000000-0005-0000-0000-0000F7A20000}"/>
    <cellStyle name="Percent 5 4 2 2 3 3" xfId="41685" xr:uid="{00000000-0005-0000-0000-0000F8A20000}"/>
    <cellStyle name="Percent 5 4 2 2 3 4" xfId="41686" xr:uid="{00000000-0005-0000-0000-0000F9A20000}"/>
    <cellStyle name="Percent 5 4 2 2 4" xfId="41687" xr:uid="{00000000-0005-0000-0000-0000FAA20000}"/>
    <cellStyle name="Percent 5 4 2 2 4 2" xfId="41688" xr:uid="{00000000-0005-0000-0000-0000FBA20000}"/>
    <cellStyle name="Percent 5 4 2 2 4 2 2" xfId="41689" xr:uid="{00000000-0005-0000-0000-0000FCA20000}"/>
    <cellStyle name="Percent 5 4 2 2 4 2 3" xfId="41690" xr:uid="{00000000-0005-0000-0000-0000FDA20000}"/>
    <cellStyle name="Percent 5 4 2 2 4 3" xfId="41691" xr:uid="{00000000-0005-0000-0000-0000FEA20000}"/>
    <cellStyle name="Percent 5 4 2 2 4 4" xfId="41692" xr:uid="{00000000-0005-0000-0000-0000FFA20000}"/>
    <cellStyle name="Percent 5 4 2 2 5" xfId="41693" xr:uid="{00000000-0005-0000-0000-000000A30000}"/>
    <cellStyle name="Percent 5 4 2 2 5 2" xfId="41694" xr:uid="{00000000-0005-0000-0000-000001A30000}"/>
    <cellStyle name="Percent 5 4 2 2 5 2 2" xfId="41695" xr:uid="{00000000-0005-0000-0000-000002A30000}"/>
    <cellStyle name="Percent 5 4 2 2 5 2 3" xfId="41696" xr:uid="{00000000-0005-0000-0000-000003A30000}"/>
    <cellStyle name="Percent 5 4 2 2 5 3" xfId="41697" xr:uid="{00000000-0005-0000-0000-000004A30000}"/>
    <cellStyle name="Percent 5 4 2 2 5 4" xfId="41698" xr:uid="{00000000-0005-0000-0000-000005A30000}"/>
    <cellStyle name="Percent 5 4 2 2 6" xfId="41699" xr:uid="{00000000-0005-0000-0000-000006A30000}"/>
    <cellStyle name="Percent 5 4 2 2 6 2" xfId="41700" xr:uid="{00000000-0005-0000-0000-000007A30000}"/>
    <cellStyle name="Percent 5 4 2 2 6 3" xfId="41701" xr:uid="{00000000-0005-0000-0000-000008A30000}"/>
    <cellStyle name="Percent 5 4 2 2 7" xfId="41702" xr:uid="{00000000-0005-0000-0000-000009A30000}"/>
    <cellStyle name="Percent 5 4 2 2 7 2" xfId="41703" xr:uid="{00000000-0005-0000-0000-00000AA30000}"/>
    <cellStyle name="Percent 5 4 2 2 7 3" xfId="41704" xr:uid="{00000000-0005-0000-0000-00000BA30000}"/>
    <cellStyle name="Percent 5 4 2 2 8" xfId="41705" xr:uid="{00000000-0005-0000-0000-00000CA30000}"/>
    <cellStyle name="Percent 5 4 2 2 9" xfId="41706" xr:uid="{00000000-0005-0000-0000-00000DA30000}"/>
    <cellStyle name="Percent 5 4 2 3" xfId="41707" xr:uid="{00000000-0005-0000-0000-00000EA30000}"/>
    <cellStyle name="Percent 5 4 2 3 2" xfId="41708" xr:uid="{00000000-0005-0000-0000-00000FA30000}"/>
    <cellStyle name="Percent 5 4 2 3 2 2" xfId="41709" xr:uid="{00000000-0005-0000-0000-000010A30000}"/>
    <cellStyle name="Percent 5 4 2 3 2 2 2" xfId="41710" xr:uid="{00000000-0005-0000-0000-000011A30000}"/>
    <cellStyle name="Percent 5 4 2 3 2 2 3" xfId="41711" xr:uid="{00000000-0005-0000-0000-000012A30000}"/>
    <cellStyle name="Percent 5 4 2 3 2 3" xfId="41712" xr:uid="{00000000-0005-0000-0000-000013A30000}"/>
    <cellStyle name="Percent 5 4 2 3 2 4" xfId="41713" xr:uid="{00000000-0005-0000-0000-000014A30000}"/>
    <cellStyle name="Percent 5 4 2 3 3" xfId="41714" xr:uid="{00000000-0005-0000-0000-000015A30000}"/>
    <cellStyle name="Percent 5 4 2 3 3 2" xfId="41715" xr:uid="{00000000-0005-0000-0000-000016A30000}"/>
    <cellStyle name="Percent 5 4 2 3 3 2 2" xfId="41716" xr:uid="{00000000-0005-0000-0000-000017A30000}"/>
    <cellStyle name="Percent 5 4 2 3 3 2 3" xfId="41717" xr:uid="{00000000-0005-0000-0000-000018A30000}"/>
    <cellStyle name="Percent 5 4 2 3 3 3" xfId="41718" xr:uid="{00000000-0005-0000-0000-000019A30000}"/>
    <cellStyle name="Percent 5 4 2 3 3 4" xfId="41719" xr:uid="{00000000-0005-0000-0000-00001AA30000}"/>
    <cellStyle name="Percent 5 4 2 3 4" xfId="41720" xr:uid="{00000000-0005-0000-0000-00001BA30000}"/>
    <cellStyle name="Percent 5 4 2 3 4 2" xfId="41721" xr:uid="{00000000-0005-0000-0000-00001CA30000}"/>
    <cellStyle name="Percent 5 4 2 3 4 2 2" xfId="41722" xr:uid="{00000000-0005-0000-0000-00001DA30000}"/>
    <cellStyle name="Percent 5 4 2 3 4 2 3" xfId="41723" xr:uid="{00000000-0005-0000-0000-00001EA30000}"/>
    <cellStyle name="Percent 5 4 2 3 4 3" xfId="41724" xr:uid="{00000000-0005-0000-0000-00001FA30000}"/>
    <cellStyle name="Percent 5 4 2 3 4 4" xfId="41725" xr:uid="{00000000-0005-0000-0000-000020A30000}"/>
    <cellStyle name="Percent 5 4 2 3 5" xfId="41726" xr:uid="{00000000-0005-0000-0000-000021A30000}"/>
    <cellStyle name="Percent 5 4 2 3 5 2" xfId="41727" xr:uid="{00000000-0005-0000-0000-000022A30000}"/>
    <cellStyle name="Percent 5 4 2 3 5 3" xfId="41728" xr:uid="{00000000-0005-0000-0000-000023A30000}"/>
    <cellStyle name="Percent 5 4 2 3 6" xfId="41729" xr:uid="{00000000-0005-0000-0000-000024A30000}"/>
    <cellStyle name="Percent 5 4 2 3 6 2" xfId="41730" xr:uid="{00000000-0005-0000-0000-000025A30000}"/>
    <cellStyle name="Percent 5 4 2 3 6 3" xfId="41731" xr:uid="{00000000-0005-0000-0000-000026A30000}"/>
    <cellStyle name="Percent 5 4 2 3 7" xfId="41732" xr:uid="{00000000-0005-0000-0000-000027A30000}"/>
    <cellStyle name="Percent 5 4 2 3 8" xfId="41733" xr:uid="{00000000-0005-0000-0000-000028A30000}"/>
    <cellStyle name="Percent 5 4 2 3 9" xfId="41734" xr:uid="{00000000-0005-0000-0000-000029A30000}"/>
    <cellStyle name="Percent 5 4 2 4" xfId="41735" xr:uid="{00000000-0005-0000-0000-00002AA30000}"/>
    <cellStyle name="Percent 5 4 2 4 2" xfId="41736" xr:uid="{00000000-0005-0000-0000-00002BA30000}"/>
    <cellStyle name="Percent 5 4 2 4 2 2" xfId="41737" xr:uid="{00000000-0005-0000-0000-00002CA30000}"/>
    <cellStyle name="Percent 5 4 2 4 2 3" xfId="41738" xr:uid="{00000000-0005-0000-0000-00002DA30000}"/>
    <cellStyle name="Percent 5 4 2 4 3" xfId="41739" xr:uid="{00000000-0005-0000-0000-00002EA30000}"/>
    <cellStyle name="Percent 5 4 2 4 4" xfId="41740" xr:uid="{00000000-0005-0000-0000-00002FA30000}"/>
    <cellStyle name="Percent 5 4 2 5" xfId="41741" xr:uid="{00000000-0005-0000-0000-000030A30000}"/>
    <cellStyle name="Percent 5 4 2 5 2" xfId="41742" xr:uid="{00000000-0005-0000-0000-000031A30000}"/>
    <cellStyle name="Percent 5 4 2 5 2 2" xfId="41743" xr:uid="{00000000-0005-0000-0000-000032A30000}"/>
    <cellStyle name="Percent 5 4 2 5 2 3" xfId="41744" xr:uid="{00000000-0005-0000-0000-000033A30000}"/>
    <cellStyle name="Percent 5 4 2 5 3" xfId="41745" xr:uid="{00000000-0005-0000-0000-000034A30000}"/>
    <cellStyle name="Percent 5 4 2 5 4" xfId="41746" xr:uid="{00000000-0005-0000-0000-000035A30000}"/>
    <cellStyle name="Percent 5 4 2 6" xfId="41747" xr:uid="{00000000-0005-0000-0000-000036A30000}"/>
    <cellStyle name="Percent 5 4 2 6 2" xfId="41748" xr:uid="{00000000-0005-0000-0000-000037A30000}"/>
    <cellStyle name="Percent 5 4 2 6 2 2" xfId="41749" xr:uid="{00000000-0005-0000-0000-000038A30000}"/>
    <cellStyle name="Percent 5 4 2 6 2 3" xfId="41750" xr:uid="{00000000-0005-0000-0000-000039A30000}"/>
    <cellStyle name="Percent 5 4 2 6 3" xfId="41751" xr:uid="{00000000-0005-0000-0000-00003AA30000}"/>
    <cellStyle name="Percent 5 4 2 6 4" xfId="41752" xr:uid="{00000000-0005-0000-0000-00003BA30000}"/>
    <cellStyle name="Percent 5 4 2 7" xfId="41753" xr:uid="{00000000-0005-0000-0000-00003CA30000}"/>
    <cellStyle name="Percent 5 4 2 7 2" xfId="41754" xr:uid="{00000000-0005-0000-0000-00003DA30000}"/>
    <cellStyle name="Percent 5 4 2 7 3" xfId="41755" xr:uid="{00000000-0005-0000-0000-00003EA30000}"/>
    <cellStyle name="Percent 5 4 2 8" xfId="41756" xr:uid="{00000000-0005-0000-0000-00003FA30000}"/>
    <cellStyle name="Percent 5 4 2 8 2" xfId="41757" xr:uid="{00000000-0005-0000-0000-000040A30000}"/>
    <cellStyle name="Percent 5 4 2 8 3" xfId="41758" xr:uid="{00000000-0005-0000-0000-000041A30000}"/>
    <cellStyle name="Percent 5 4 2 9" xfId="41759" xr:uid="{00000000-0005-0000-0000-000042A30000}"/>
    <cellStyle name="Percent 5 4 3" xfId="41760" xr:uid="{00000000-0005-0000-0000-000043A30000}"/>
    <cellStyle name="Percent 5 4 3 10" xfId="41761" xr:uid="{00000000-0005-0000-0000-000044A30000}"/>
    <cellStyle name="Percent 5 4 3 11" xfId="41762" xr:uid="{00000000-0005-0000-0000-000045A30000}"/>
    <cellStyle name="Percent 5 4 3 2" xfId="41763" xr:uid="{00000000-0005-0000-0000-000046A30000}"/>
    <cellStyle name="Percent 5 4 3 2 10" xfId="41764" xr:uid="{00000000-0005-0000-0000-000047A30000}"/>
    <cellStyle name="Percent 5 4 3 2 2" xfId="41765" xr:uid="{00000000-0005-0000-0000-000048A30000}"/>
    <cellStyle name="Percent 5 4 3 2 2 2" xfId="41766" xr:uid="{00000000-0005-0000-0000-000049A30000}"/>
    <cellStyle name="Percent 5 4 3 2 2 2 2" xfId="41767" xr:uid="{00000000-0005-0000-0000-00004AA30000}"/>
    <cellStyle name="Percent 5 4 3 2 2 2 3" xfId="41768" xr:uid="{00000000-0005-0000-0000-00004BA30000}"/>
    <cellStyle name="Percent 5 4 3 2 2 3" xfId="41769" xr:uid="{00000000-0005-0000-0000-00004CA30000}"/>
    <cellStyle name="Percent 5 4 3 2 2 4" xfId="41770" xr:uid="{00000000-0005-0000-0000-00004DA30000}"/>
    <cellStyle name="Percent 5 4 3 2 3" xfId="41771" xr:uid="{00000000-0005-0000-0000-00004EA30000}"/>
    <cellStyle name="Percent 5 4 3 2 3 2" xfId="41772" xr:uid="{00000000-0005-0000-0000-00004FA30000}"/>
    <cellStyle name="Percent 5 4 3 2 3 2 2" xfId="41773" xr:uid="{00000000-0005-0000-0000-000050A30000}"/>
    <cellStyle name="Percent 5 4 3 2 3 2 3" xfId="41774" xr:uid="{00000000-0005-0000-0000-000051A30000}"/>
    <cellStyle name="Percent 5 4 3 2 3 3" xfId="41775" xr:uid="{00000000-0005-0000-0000-000052A30000}"/>
    <cellStyle name="Percent 5 4 3 2 3 4" xfId="41776" xr:uid="{00000000-0005-0000-0000-000053A30000}"/>
    <cellStyle name="Percent 5 4 3 2 4" xfId="41777" xr:uid="{00000000-0005-0000-0000-000054A30000}"/>
    <cellStyle name="Percent 5 4 3 2 4 2" xfId="41778" xr:uid="{00000000-0005-0000-0000-000055A30000}"/>
    <cellStyle name="Percent 5 4 3 2 4 2 2" xfId="41779" xr:uid="{00000000-0005-0000-0000-000056A30000}"/>
    <cellStyle name="Percent 5 4 3 2 4 2 3" xfId="41780" xr:uid="{00000000-0005-0000-0000-000057A30000}"/>
    <cellStyle name="Percent 5 4 3 2 4 3" xfId="41781" xr:uid="{00000000-0005-0000-0000-000058A30000}"/>
    <cellStyle name="Percent 5 4 3 2 4 4" xfId="41782" xr:uid="{00000000-0005-0000-0000-000059A30000}"/>
    <cellStyle name="Percent 5 4 3 2 5" xfId="41783" xr:uid="{00000000-0005-0000-0000-00005AA30000}"/>
    <cellStyle name="Percent 5 4 3 2 5 2" xfId="41784" xr:uid="{00000000-0005-0000-0000-00005BA30000}"/>
    <cellStyle name="Percent 5 4 3 2 5 2 2" xfId="41785" xr:uid="{00000000-0005-0000-0000-00005CA30000}"/>
    <cellStyle name="Percent 5 4 3 2 5 2 3" xfId="41786" xr:uid="{00000000-0005-0000-0000-00005DA30000}"/>
    <cellStyle name="Percent 5 4 3 2 5 3" xfId="41787" xr:uid="{00000000-0005-0000-0000-00005EA30000}"/>
    <cellStyle name="Percent 5 4 3 2 5 4" xfId="41788" xr:uid="{00000000-0005-0000-0000-00005FA30000}"/>
    <cellStyle name="Percent 5 4 3 2 6" xfId="41789" xr:uid="{00000000-0005-0000-0000-000060A30000}"/>
    <cellStyle name="Percent 5 4 3 2 6 2" xfId="41790" xr:uid="{00000000-0005-0000-0000-000061A30000}"/>
    <cellStyle name="Percent 5 4 3 2 6 3" xfId="41791" xr:uid="{00000000-0005-0000-0000-000062A30000}"/>
    <cellStyle name="Percent 5 4 3 2 7" xfId="41792" xr:uid="{00000000-0005-0000-0000-000063A30000}"/>
    <cellStyle name="Percent 5 4 3 2 7 2" xfId="41793" xr:uid="{00000000-0005-0000-0000-000064A30000}"/>
    <cellStyle name="Percent 5 4 3 2 7 3" xfId="41794" xr:uid="{00000000-0005-0000-0000-000065A30000}"/>
    <cellStyle name="Percent 5 4 3 2 8" xfId="41795" xr:uid="{00000000-0005-0000-0000-000066A30000}"/>
    <cellStyle name="Percent 5 4 3 2 9" xfId="41796" xr:uid="{00000000-0005-0000-0000-000067A30000}"/>
    <cellStyle name="Percent 5 4 3 3" xfId="41797" xr:uid="{00000000-0005-0000-0000-000068A30000}"/>
    <cellStyle name="Percent 5 4 3 3 2" xfId="41798" xr:uid="{00000000-0005-0000-0000-000069A30000}"/>
    <cellStyle name="Percent 5 4 3 3 2 2" xfId="41799" xr:uid="{00000000-0005-0000-0000-00006AA30000}"/>
    <cellStyle name="Percent 5 4 3 3 2 2 2" xfId="41800" xr:uid="{00000000-0005-0000-0000-00006BA30000}"/>
    <cellStyle name="Percent 5 4 3 3 2 2 3" xfId="41801" xr:uid="{00000000-0005-0000-0000-00006CA30000}"/>
    <cellStyle name="Percent 5 4 3 3 2 3" xfId="41802" xr:uid="{00000000-0005-0000-0000-00006DA30000}"/>
    <cellStyle name="Percent 5 4 3 3 2 4" xfId="41803" xr:uid="{00000000-0005-0000-0000-00006EA30000}"/>
    <cellStyle name="Percent 5 4 3 3 3" xfId="41804" xr:uid="{00000000-0005-0000-0000-00006FA30000}"/>
    <cellStyle name="Percent 5 4 3 3 3 2" xfId="41805" xr:uid="{00000000-0005-0000-0000-000070A30000}"/>
    <cellStyle name="Percent 5 4 3 3 3 2 2" xfId="41806" xr:uid="{00000000-0005-0000-0000-000071A30000}"/>
    <cellStyle name="Percent 5 4 3 3 3 2 3" xfId="41807" xr:uid="{00000000-0005-0000-0000-000072A30000}"/>
    <cellStyle name="Percent 5 4 3 3 3 3" xfId="41808" xr:uid="{00000000-0005-0000-0000-000073A30000}"/>
    <cellStyle name="Percent 5 4 3 3 3 4" xfId="41809" xr:uid="{00000000-0005-0000-0000-000074A30000}"/>
    <cellStyle name="Percent 5 4 3 3 4" xfId="41810" xr:uid="{00000000-0005-0000-0000-000075A30000}"/>
    <cellStyle name="Percent 5 4 3 3 4 2" xfId="41811" xr:uid="{00000000-0005-0000-0000-000076A30000}"/>
    <cellStyle name="Percent 5 4 3 3 4 2 2" xfId="41812" xr:uid="{00000000-0005-0000-0000-000077A30000}"/>
    <cellStyle name="Percent 5 4 3 3 4 2 3" xfId="41813" xr:uid="{00000000-0005-0000-0000-000078A30000}"/>
    <cellStyle name="Percent 5 4 3 3 4 3" xfId="41814" xr:uid="{00000000-0005-0000-0000-000079A30000}"/>
    <cellStyle name="Percent 5 4 3 3 4 4" xfId="41815" xr:uid="{00000000-0005-0000-0000-00007AA30000}"/>
    <cellStyle name="Percent 5 4 3 3 5" xfId="41816" xr:uid="{00000000-0005-0000-0000-00007BA30000}"/>
    <cellStyle name="Percent 5 4 3 3 5 2" xfId="41817" xr:uid="{00000000-0005-0000-0000-00007CA30000}"/>
    <cellStyle name="Percent 5 4 3 3 5 3" xfId="41818" xr:uid="{00000000-0005-0000-0000-00007DA30000}"/>
    <cellStyle name="Percent 5 4 3 3 6" xfId="41819" xr:uid="{00000000-0005-0000-0000-00007EA30000}"/>
    <cellStyle name="Percent 5 4 3 3 6 2" xfId="41820" xr:uid="{00000000-0005-0000-0000-00007FA30000}"/>
    <cellStyle name="Percent 5 4 3 3 6 3" xfId="41821" xr:uid="{00000000-0005-0000-0000-000080A30000}"/>
    <cellStyle name="Percent 5 4 3 3 7" xfId="41822" xr:uid="{00000000-0005-0000-0000-000081A30000}"/>
    <cellStyle name="Percent 5 4 3 3 8" xfId="41823" xr:uid="{00000000-0005-0000-0000-000082A30000}"/>
    <cellStyle name="Percent 5 4 3 3 9" xfId="41824" xr:uid="{00000000-0005-0000-0000-000083A30000}"/>
    <cellStyle name="Percent 5 4 3 4" xfId="41825" xr:uid="{00000000-0005-0000-0000-000084A30000}"/>
    <cellStyle name="Percent 5 4 3 4 2" xfId="41826" xr:uid="{00000000-0005-0000-0000-000085A30000}"/>
    <cellStyle name="Percent 5 4 3 4 2 2" xfId="41827" xr:uid="{00000000-0005-0000-0000-000086A30000}"/>
    <cellStyle name="Percent 5 4 3 4 2 3" xfId="41828" xr:uid="{00000000-0005-0000-0000-000087A30000}"/>
    <cellStyle name="Percent 5 4 3 4 3" xfId="41829" xr:uid="{00000000-0005-0000-0000-000088A30000}"/>
    <cellStyle name="Percent 5 4 3 4 4" xfId="41830" xr:uid="{00000000-0005-0000-0000-000089A30000}"/>
    <cellStyle name="Percent 5 4 3 5" xfId="41831" xr:uid="{00000000-0005-0000-0000-00008AA30000}"/>
    <cellStyle name="Percent 5 4 3 5 2" xfId="41832" xr:uid="{00000000-0005-0000-0000-00008BA30000}"/>
    <cellStyle name="Percent 5 4 3 5 2 2" xfId="41833" xr:uid="{00000000-0005-0000-0000-00008CA30000}"/>
    <cellStyle name="Percent 5 4 3 5 2 3" xfId="41834" xr:uid="{00000000-0005-0000-0000-00008DA30000}"/>
    <cellStyle name="Percent 5 4 3 5 3" xfId="41835" xr:uid="{00000000-0005-0000-0000-00008EA30000}"/>
    <cellStyle name="Percent 5 4 3 5 4" xfId="41836" xr:uid="{00000000-0005-0000-0000-00008FA30000}"/>
    <cellStyle name="Percent 5 4 3 6" xfId="41837" xr:uid="{00000000-0005-0000-0000-000090A30000}"/>
    <cellStyle name="Percent 5 4 3 6 2" xfId="41838" xr:uid="{00000000-0005-0000-0000-000091A30000}"/>
    <cellStyle name="Percent 5 4 3 6 2 2" xfId="41839" xr:uid="{00000000-0005-0000-0000-000092A30000}"/>
    <cellStyle name="Percent 5 4 3 6 2 3" xfId="41840" xr:uid="{00000000-0005-0000-0000-000093A30000}"/>
    <cellStyle name="Percent 5 4 3 6 3" xfId="41841" xr:uid="{00000000-0005-0000-0000-000094A30000}"/>
    <cellStyle name="Percent 5 4 3 6 4" xfId="41842" xr:uid="{00000000-0005-0000-0000-000095A30000}"/>
    <cellStyle name="Percent 5 4 3 7" xfId="41843" xr:uid="{00000000-0005-0000-0000-000096A30000}"/>
    <cellStyle name="Percent 5 4 3 7 2" xfId="41844" xr:uid="{00000000-0005-0000-0000-000097A30000}"/>
    <cellStyle name="Percent 5 4 3 7 3" xfId="41845" xr:uid="{00000000-0005-0000-0000-000098A30000}"/>
    <cellStyle name="Percent 5 4 3 8" xfId="41846" xr:uid="{00000000-0005-0000-0000-000099A30000}"/>
    <cellStyle name="Percent 5 4 3 8 2" xfId="41847" xr:uid="{00000000-0005-0000-0000-00009AA30000}"/>
    <cellStyle name="Percent 5 4 3 8 3" xfId="41848" xr:uid="{00000000-0005-0000-0000-00009BA30000}"/>
    <cellStyle name="Percent 5 4 3 9" xfId="41849" xr:uid="{00000000-0005-0000-0000-00009CA30000}"/>
    <cellStyle name="Percent 5 4 4" xfId="41850" xr:uid="{00000000-0005-0000-0000-00009DA30000}"/>
    <cellStyle name="Percent 5 4 4 10" xfId="41851" xr:uid="{00000000-0005-0000-0000-00009EA30000}"/>
    <cellStyle name="Percent 5 4 4 2" xfId="41852" xr:uid="{00000000-0005-0000-0000-00009FA30000}"/>
    <cellStyle name="Percent 5 4 4 2 2" xfId="41853" xr:uid="{00000000-0005-0000-0000-0000A0A30000}"/>
    <cellStyle name="Percent 5 4 4 2 2 2" xfId="41854" xr:uid="{00000000-0005-0000-0000-0000A1A30000}"/>
    <cellStyle name="Percent 5 4 4 2 2 3" xfId="41855" xr:uid="{00000000-0005-0000-0000-0000A2A30000}"/>
    <cellStyle name="Percent 5 4 4 2 3" xfId="41856" xr:uid="{00000000-0005-0000-0000-0000A3A30000}"/>
    <cellStyle name="Percent 5 4 4 2 4" xfId="41857" xr:uid="{00000000-0005-0000-0000-0000A4A30000}"/>
    <cellStyle name="Percent 5 4 4 3" xfId="41858" xr:uid="{00000000-0005-0000-0000-0000A5A30000}"/>
    <cellStyle name="Percent 5 4 4 3 2" xfId="41859" xr:uid="{00000000-0005-0000-0000-0000A6A30000}"/>
    <cellStyle name="Percent 5 4 4 3 2 2" xfId="41860" xr:uid="{00000000-0005-0000-0000-0000A7A30000}"/>
    <cellStyle name="Percent 5 4 4 3 2 3" xfId="41861" xr:uid="{00000000-0005-0000-0000-0000A8A30000}"/>
    <cellStyle name="Percent 5 4 4 3 3" xfId="41862" xr:uid="{00000000-0005-0000-0000-0000A9A30000}"/>
    <cellStyle name="Percent 5 4 4 3 4" xfId="41863" xr:uid="{00000000-0005-0000-0000-0000AAA30000}"/>
    <cellStyle name="Percent 5 4 4 4" xfId="41864" xr:uid="{00000000-0005-0000-0000-0000ABA30000}"/>
    <cellStyle name="Percent 5 4 4 4 2" xfId="41865" xr:uid="{00000000-0005-0000-0000-0000ACA30000}"/>
    <cellStyle name="Percent 5 4 4 4 2 2" xfId="41866" xr:uid="{00000000-0005-0000-0000-0000ADA30000}"/>
    <cellStyle name="Percent 5 4 4 4 2 3" xfId="41867" xr:uid="{00000000-0005-0000-0000-0000AEA30000}"/>
    <cellStyle name="Percent 5 4 4 4 3" xfId="41868" xr:uid="{00000000-0005-0000-0000-0000AFA30000}"/>
    <cellStyle name="Percent 5 4 4 4 4" xfId="41869" xr:uid="{00000000-0005-0000-0000-0000B0A30000}"/>
    <cellStyle name="Percent 5 4 4 5" xfId="41870" xr:uid="{00000000-0005-0000-0000-0000B1A30000}"/>
    <cellStyle name="Percent 5 4 4 5 2" xfId="41871" xr:uid="{00000000-0005-0000-0000-0000B2A30000}"/>
    <cellStyle name="Percent 5 4 4 5 2 2" xfId="41872" xr:uid="{00000000-0005-0000-0000-0000B3A30000}"/>
    <cellStyle name="Percent 5 4 4 5 2 3" xfId="41873" xr:uid="{00000000-0005-0000-0000-0000B4A30000}"/>
    <cellStyle name="Percent 5 4 4 5 3" xfId="41874" xr:uid="{00000000-0005-0000-0000-0000B5A30000}"/>
    <cellStyle name="Percent 5 4 4 5 4" xfId="41875" xr:uid="{00000000-0005-0000-0000-0000B6A30000}"/>
    <cellStyle name="Percent 5 4 4 6" xfId="41876" xr:uid="{00000000-0005-0000-0000-0000B7A30000}"/>
    <cellStyle name="Percent 5 4 4 6 2" xfId="41877" xr:uid="{00000000-0005-0000-0000-0000B8A30000}"/>
    <cellStyle name="Percent 5 4 4 6 3" xfId="41878" xr:uid="{00000000-0005-0000-0000-0000B9A30000}"/>
    <cellStyle name="Percent 5 4 4 7" xfId="41879" xr:uid="{00000000-0005-0000-0000-0000BAA30000}"/>
    <cellStyle name="Percent 5 4 4 7 2" xfId="41880" xr:uid="{00000000-0005-0000-0000-0000BBA30000}"/>
    <cellStyle name="Percent 5 4 4 7 3" xfId="41881" xr:uid="{00000000-0005-0000-0000-0000BCA30000}"/>
    <cellStyle name="Percent 5 4 4 8" xfId="41882" xr:uid="{00000000-0005-0000-0000-0000BDA30000}"/>
    <cellStyle name="Percent 5 4 4 9" xfId="41883" xr:uid="{00000000-0005-0000-0000-0000BEA30000}"/>
    <cellStyle name="Percent 5 4 5" xfId="41884" xr:uid="{00000000-0005-0000-0000-0000BFA30000}"/>
    <cellStyle name="Percent 5 4 5 2" xfId="41885" xr:uid="{00000000-0005-0000-0000-0000C0A30000}"/>
    <cellStyle name="Percent 5 4 5 2 2" xfId="41886" xr:uid="{00000000-0005-0000-0000-0000C1A30000}"/>
    <cellStyle name="Percent 5 4 5 2 2 2" xfId="41887" xr:uid="{00000000-0005-0000-0000-0000C2A30000}"/>
    <cellStyle name="Percent 5 4 5 2 2 3" xfId="41888" xr:uid="{00000000-0005-0000-0000-0000C3A30000}"/>
    <cellStyle name="Percent 5 4 5 2 3" xfId="41889" xr:uid="{00000000-0005-0000-0000-0000C4A30000}"/>
    <cellStyle name="Percent 5 4 5 2 4" xfId="41890" xr:uid="{00000000-0005-0000-0000-0000C5A30000}"/>
    <cellStyle name="Percent 5 4 5 3" xfId="41891" xr:uid="{00000000-0005-0000-0000-0000C6A30000}"/>
    <cellStyle name="Percent 5 4 5 3 2" xfId="41892" xr:uid="{00000000-0005-0000-0000-0000C7A30000}"/>
    <cellStyle name="Percent 5 4 5 3 2 2" xfId="41893" xr:uid="{00000000-0005-0000-0000-0000C8A30000}"/>
    <cellStyle name="Percent 5 4 5 3 2 3" xfId="41894" xr:uid="{00000000-0005-0000-0000-0000C9A30000}"/>
    <cellStyle name="Percent 5 4 5 3 3" xfId="41895" xr:uid="{00000000-0005-0000-0000-0000CAA30000}"/>
    <cellStyle name="Percent 5 4 5 3 4" xfId="41896" xr:uid="{00000000-0005-0000-0000-0000CBA30000}"/>
    <cellStyle name="Percent 5 4 5 4" xfId="41897" xr:uid="{00000000-0005-0000-0000-0000CCA30000}"/>
    <cellStyle name="Percent 5 4 5 4 2" xfId="41898" xr:uid="{00000000-0005-0000-0000-0000CDA30000}"/>
    <cellStyle name="Percent 5 4 5 4 2 2" xfId="41899" xr:uid="{00000000-0005-0000-0000-0000CEA30000}"/>
    <cellStyle name="Percent 5 4 5 4 2 3" xfId="41900" xr:uid="{00000000-0005-0000-0000-0000CFA30000}"/>
    <cellStyle name="Percent 5 4 5 4 3" xfId="41901" xr:uid="{00000000-0005-0000-0000-0000D0A30000}"/>
    <cellStyle name="Percent 5 4 5 4 4" xfId="41902" xr:uid="{00000000-0005-0000-0000-0000D1A30000}"/>
    <cellStyle name="Percent 5 4 5 5" xfId="41903" xr:uid="{00000000-0005-0000-0000-0000D2A30000}"/>
    <cellStyle name="Percent 5 4 5 5 2" xfId="41904" xr:uid="{00000000-0005-0000-0000-0000D3A30000}"/>
    <cellStyle name="Percent 5 4 5 5 3" xfId="41905" xr:uid="{00000000-0005-0000-0000-0000D4A30000}"/>
    <cellStyle name="Percent 5 4 5 6" xfId="41906" xr:uid="{00000000-0005-0000-0000-0000D5A30000}"/>
    <cellStyle name="Percent 5 4 5 6 2" xfId="41907" xr:uid="{00000000-0005-0000-0000-0000D6A30000}"/>
    <cellStyle name="Percent 5 4 5 6 3" xfId="41908" xr:uid="{00000000-0005-0000-0000-0000D7A30000}"/>
    <cellStyle name="Percent 5 4 5 7" xfId="41909" xr:uid="{00000000-0005-0000-0000-0000D8A30000}"/>
    <cellStyle name="Percent 5 4 5 8" xfId="41910" xr:uid="{00000000-0005-0000-0000-0000D9A30000}"/>
    <cellStyle name="Percent 5 4 5 9" xfId="41911" xr:uid="{00000000-0005-0000-0000-0000DAA30000}"/>
    <cellStyle name="Percent 5 4 6" xfId="41912" xr:uid="{00000000-0005-0000-0000-0000DBA30000}"/>
    <cellStyle name="Percent 5 4 6 2" xfId="41913" xr:uid="{00000000-0005-0000-0000-0000DCA30000}"/>
    <cellStyle name="Percent 5 4 6 2 2" xfId="41914" xr:uid="{00000000-0005-0000-0000-0000DDA30000}"/>
    <cellStyle name="Percent 5 4 6 2 3" xfId="41915" xr:uid="{00000000-0005-0000-0000-0000DEA30000}"/>
    <cellStyle name="Percent 5 4 6 3" xfId="41916" xr:uid="{00000000-0005-0000-0000-0000DFA30000}"/>
    <cellStyle name="Percent 5 4 6 4" xfId="41917" xr:uid="{00000000-0005-0000-0000-0000E0A30000}"/>
    <cellStyle name="Percent 5 4 7" xfId="41918" xr:uid="{00000000-0005-0000-0000-0000E1A30000}"/>
    <cellStyle name="Percent 5 4 7 2" xfId="41919" xr:uid="{00000000-0005-0000-0000-0000E2A30000}"/>
    <cellStyle name="Percent 5 4 7 2 2" xfId="41920" xr:uid="{00000000-0005-0000-0000-0000E3A30000}"/>
    <cellStyle name="Percent 5 4 7 2 3" xfId="41921" xr:uid="{00000000-0005-0000-0000-0000E4A30000}"/>
    <cellStyle name="Percent 5 4 7 3" xfId="41922" xr:uid="{00000000-0005-0000-0000-0000E5A30000}"/>
    <cellStyle name="Percent 5 4 7 4" xfId="41923" xr:uid="{00000000-0005-0000-0000-0000E6A30000}"/>
    <cellStyle name="Percent 5 4 8" xfId="41924" xr:uid="{00000000-0005-0000-0000-0000E7A30000}"/>
    <cellStyle name="Percent 5 4 8 2" xfId="41925" xr:uid="{00000000-0005-0000-0000-0000E8A30000}"/>
    <cellStyle name="Percent 5 4 8 2 2" xfId="41926" xr:uid="{00000000-0005-0000-0000-0000E9A30000}"/>
    <cellStyle name="Percent 5 4 8 2 3" xfId="41927" xr:uid="{00000000-0005-0000-0000-0000EAA30000}"/>
    <cellStyle name="Percent 5 4 8 3" xfId="41928" xr:uid="{00000000-0005-0000-0000-0000EBA30000}"/>
    <cellStyle name="Percent 5 4 8 4" xfId="41929" xr:uid="{00000000-0005-0000-0000-0000ECA30000}"/>
    <cellStyle name="Percent 5 4 9" xfId="41930" xr:uid="{00000000-0005-0000-0000-0000EDA30000}"/>
    <cellStyle name="Percent 5 4 9 2" xfId="41931" xr:uid="{00000000-0005-0000-0000-0000EEA30000}"/>
    <cellStyle name="Percent 5 4 9 3" xfId="41932" xr:uid="{00000000-0005-0000-0000-0000EFA30000}"/>
    <cellStyle name="Percent 5 5" xfId="41933" xr:uid="{00000000-0005-0000-0000-0000F0A30000}"/>
    <cellStyle name="Percent 5 5 10" xfId="41934" xr:uid="{00000000-0005-0000-0000-0000F1A30000}"/>
    <cellStyle name="Percent 5 5 11" xfId="41935" xr:uid="{00000000-0005-0000-0000-0000F2A30000}"/>
    <cellStyle name="Percent 5 5 2" xfId="41936" xr:uid="{00000000-0005-0000-0000-0000F3A30000}"/>
    <cellStyle name="Percent 5 5 2 10" xfId="41937" xr:uid="{00000000-0005-0000-0000-0000F4A30000}"/>
    <cellStyle name="Percent 5 5 2 2" xfId="41938" xr:uid="{00000000-0005-0000-0000-0000F5A30000}"/>
    <cellStyle name="Percent 5 5 2 2 2" xfId="41939" xr:uid="{00000000-0005-0000-0000-0000F6A30000}"/>
    <cellStyle name="Percent 5 5 2 2 2 2" xfId="41940" xr:uid="{00000000-0005-0000-0000-0000F7A30000}"/>
    <cellStyle name="Percent 5 5 2 2 2 3" xfId="41941" xr:uid="{00000000-0005-0000-0000-0000F8A30000}"/>
    <cellStyle name="Percent 5 5 2 2 3" xfId="41942" xr:uid="{00000000-0005-0000-0000-0000F9A30000}"/>
    <cellStyle name="Percent 5 5 2 2 4" xfId="41943" xr:uid="{00000000-0005-0000-0000-0000FAA30000}"/>
    <cellStyle name="Percent 5 5 2 3" xfId="41944" xr:uid="{00000000-0005-0000-0000-0000FBA30000}"/>
    <cellStyle name="Percent 5 5 2 3 2" xfId="41945" xr:uid="{00000000-0005-0000-0000-0000FCA30000}"/>
    <cellStyle name="Percent 5 5 2 3 2 2" xfId="41946" xr:uid="{00000000-0005-0000-0000-0000FDA30000}"/>
    <cellStyle name="Percent 5 5 2 3 2 3" xfId="41947" xr:uid="{00000000-0005-0000-0000-0000FEA30000}"/>
    <cellStyle name="Percent 5 5 2 3 3" xfId="41948" xr:uid="{00000000-0005-0000-0000-0000FFA30000}"/>
    <cellStyle name="Percent 5 5 2 3 4" xfId="41949" xr:uid="{00000000-0005-0000-0000-000000A40000}"/>
    <cellStyle name="Percent 5 5 2 4" xfId="41950" xr:uid="{00000000-0005-0000-0000-000001A40000}"/>
    <cellStyle name="Percent 5 5 2 4 2" xfId="41951" xr:uid="{00000000-0005-0000-0000-000002A40000}"/>
    <cellStyle name="Percent 5 5 2 4 2 2" xfId="41952" xr:uid="{00000000-0005-0000-0000-000003A40000}"/>
    <cellStyle name="Percent 5 5 2 4 2 3" xfId="41953" xr:uid="{00000000-0005-0000-0000-000004A40000}"/>
    <cellStyle name="Percent 5 5 2 4 3" xfId="41954" xr:uid="{00000000-0005-0000-0000-000005A40000}"/>
    <cellStyle name="Percent 5 5 2 4 4" xfId="41955" xr:uid="{00000000-0005-0000-0000-000006A40000}"/>
    <cellStyle name="Percent 5 5 2 5" xfId="41956" xr:uid="{00000000-0005-0000-0000-000007A40000}"/>
    <cellStyle name="Percent 5 5 2 5 2" xfId="41957" xr:uid="{00000000-0005-0000-0000-000008A40000}"/>
    <cellStyle name="Percent 5 5 2 5 2 2" xfId="41958" xr:uid="{00000000-0005-0000-0000-000009A40000}"/>
    <cellStyle name="Percent 5 5 2 5 2 3" xfId="41959" xr:uid="{00000000-0005-0000-0000-00000AA40000}"/>
    <cellStyle name="Percent 5 5 2 5 3" xfId="41960" xr:uid="{00000000-0005-0000-0000-00000BA40000}"/>
    <cellStyle name="Percent 5 5 2 5 4" xfId="41961" xr:uid="{00000000-0005-0000-0000-00000CA40000}"/>
    <cellStyle name="Percent 5 5 2 6" xfId="41962" xr:uid="{00000000-0005-0000-0000-00000DA40000}"/>
    <cellStyle name="Percent 5 5 2 6 2" xfId="41963" xr:uid="{00000000-0005-0000-0000-00000EA40000}"/>
    <cellStyle name="Percent 5 5 2 6 3" xfId="41964" xr:uid="{00000000-0005-0000-0000-00000FA40000}"/>
    <cellStyle name="Percent 5 5 2 7" xfId="41965" xr:uid="{00000000-0005-0000-0000-000010A40000}"/>
    <cellStyle name="Percent 5 5 2 7 2" xfId="41966" xr:uid="{00000000-0005-0000-0000-000011A40000}"/>
    <cellStyle name="Percent 5 5 2 7 3" xfId="41967" xr:uid="{00000000-0005-0000-0000-000012A40000}"/>
    <cellStyle name="Percent 5 5 2 8" xfId="41968" xr:uid="{00000000-0005-0000-0000-000013A40000}"/>
    <cellStyle name="Percent 5 5 2 9" xfId="41969" xr:uid="{00000000-0005-0000-0000-000014A40000}"/>
    <cellStyle name="Percent 5 5 3" xfId="41970" xr:uid="{00000000-0005-0000-0000-000015A40000}"/>
    <cellStyle name="Percent 5 5 3 2" xfId="41971" xr:uid="{00000000-0005-0000-0000-000016A40000}"/>
    <cellStyle name="Percent 5 5 3 2 2" xfId="41972" xr:uid="{00000000-0005-0000-0000-000017A40000}"/>
    <cellStyle name="Percent 5 5 3 2 2 2" xfId="41973" xr:uid="{00000000-0005-0000-0000-000018A40000}"/>
    <cellStyle name="Percent 5 5 3 2 2 3" xfId="41974" xr:uid="{00000000-0005-0000-0000-000019A40000}"/>
    <cellStyle name="Percent 5 5 3 2 3" xfId="41975" xr:uid="{00000000-0005-0000-0000-00001AA40000}"/>
    <cellStyle name="Percent 5 5 3 2 4" xfId="41976" xr:uid="{00000000-0005-0000-0000-00001BA40000}"/>
    <cellStyle name="Percent 5 5 3 3" xfId="41977" xr:uid="{00000000-0005-0000-0000-00001CA40000}"/>
    <cellStyle name="Percent 5 5 3 3 2" xfId="41978" xr:uid="{00000000-0005-0000-0000-00001DA40000}"/>
    <cellStyle name="Percent 5 5 3 3 2 2" xfId="41979" xr:uid="{00000000-0005-0000-0000-00001EA40000}"/>
    <cellStyle name="Percent 5 5 3 3 2 3" xfId="41980" xr:uid="{00000000-0005-0000-0000-00001FA40000}"/>
    <cellStyle name="Percent 5 5 3 3 3" xfId="41981" xr:uid="{00000000-0005-0000-0000-000020A40000}"/>
    <cellStyle name="Percent 5 5 3 3 4" xfId="41982" xr:uid="{00000000-0005-0000-0000-000021A40000}"/>
    <cellStyle name="Percent 5 5 3 4" xfId="41983" xr:uid="{00000000-0005-0000-0000-000022A40000}"/>
    <cellStyle name="Percent 5 5 3 4 2" xfId="41984" xr:uid="{00000000-0005-0000-0000-000023A40000}"/>
    <cellStyle name="Percent 5 5 3 4 2 2" xfId="41985" xr:uid="{00000000-0005-0000-0000-000024A40000}"/>
    <cellStyle name="Percent 5 5 3 4 2 3" xfId="41986" xr:uid="{00000000-0005-0000-0000-000025A40000}"/>
    <cellStyle name="Percent 5 5 3 4 3" xfId="41987" xr:uid="{00000000-0005-0000-0000-000026A40000}"/>
    <cellStyle name="Percent 5 5 3 4 4" xfId="41988" xr:uid="{00000000-0005-0000-0000-000027A40000}"/>
    <cellStyle name="Percent 5 5 3 5" xfId="41989" xr:uid="{00000000-0005-0000-0000-000028A40000}"/>
    <cellStyle name="Percent 5 5 3 5 2" xfId="41990" xr:uid="{00000000-0005-0000-0000-000029A40000}"/>
    <cellStyle name="Percent 5 5 3 5 3" xfId="41991" xr:uid="{00000000-0005-0000-0000-00002AA40000}"/>
    <cellStyle name="Percent 5 5 3 6" xfId="41992" xr:uid="{00000000-0005-0000-0000-00002BA40000}"/>
    <cellStyle name="Percent 5 5 3 6 2" xfId="41993" xr:uid="{00000000-0005-0000-0000-00002CA40000}"/>
    <cellStyle name="Percent 5 5 3 6 3" xfId="41994" xr:uid="{00000000-0005-0000-0000-00002DA40000}"/>
    <cellStyle name="Percent 5 5 3 7" xfId="41995" xr:uid="{00000000-0005-0000-0000-00002EA40000}"/>
    <cellStyle name="Percent 5 5 3 8" xfId="41996" xr:uid="{00000000-0005-0000-0000-00002FA40000}"/>
    <cellStyle name="Percent 5 5 3 9" xfId="41997" xr:uid="{00000000-0005-0000-0000-000030A40000}"/>
    <cellStyle name="Percent 5 5 4" xfId="41998" xr:uid="{00000000-0005-0000-0000-000031A40000}"/>
    <cellStyle name="Percent 5 5 4 2" xfId="41999" xr:uid="{00000000-0005-0000-0000-000032A40000}"/>
    <cellStyle name="Percent 5 5 4 2 2" xfId="42000" xr:uid="{00000000-0005-0000-0000-000033A40000}"/>
    <cellStyle name="Percent 5 5 4 2 3" xfId="42001" xr:uid="{00000000-0005-0000-0000-000034A40000}"/>
    <cellStyle name="Percent 5 5 4 3" xfId="42002" xr:uid="{00000000-0005-0000-0000-000035A40000}"/>
    <cellStyle name="Percent 5 5 4 4" xfId="42003" xr:uid="{00000000-0005-0000-0000-000036A40000}"/>
    <cellStyle name="Percent 5 5 5" xfId="42004" xr:uid="{00000000-0005-0000-0000-000037A40000}"/>
    <cellStyle name="Percent 5 5 5 2" xfId="42005" xr:uid="{00000000-0005-0000-0000-000038A40000}"/>
    <cellStyle name="Percent 5 5 5 2 2" xfId="42006" xr:uid="{00000000-0005-0000-0000-000039A40000}"/>
    <cellStyle name="Percent 5 5 5 2 3" xfId="42007" xr:uid="{00000000-0005-0000-0000-00003AA40000}"/>
    <cellStyle name="Percent 5 5 5 3" xfId="42008" xr:uid="{00000000-0005-0000-0000-00003BA40000}"/>
    <cellStyle name="Percent 5 5 5 4" xfId="42009" xr:uid="{00000000-0005-0000-0000-00003CA40000}"/>
    <cellStyle name="Percent 5 5 6" xfId="42010" xr:uid="{00000000-0005-0000-0000-00003DA40000}"/>
    <cellStyle name="Percent 5 5 6 2" xfId="42011" xr:uid="{00000000-0005-0000-0000-00003EA40000}"/>
    <cellStyle name="Percent 5 5 6 2 2" xfId="42012" xr:uid="{00000000-0005-0000-0000-00003FA40000}"/>
    <cellStyle name="Percent 5 5 6 2 3" xfId="42013" xr:uid="{00000000-0005-0000-0000-000040A40000}"/>
    <cellStyle name="Percent 5 5 6 3" xfId="42014" xr:uid="{00000000-0005-0000-0000-000041A40000}"/>
    <cellStyle name="Percent 5 5 6 4" xfId="42015" xr:uid="{00000000-0005-0000-0000-000042A40000}"/>
    <cellStyle name="Percent 5 5 7" xfId="42016" xr:uid="{00000000-0005-0000-0000-000043A40000}"/>
    <cellStyle name="Percent 5 5 7 2" xfId="42017" xr:uid="{00000000-0005-0000-0000-000044A40000}"/>
    <cellStyle name="Percent 5 5 7 3" xfId="42018" xr:uid="{00000000-0005-0000-0000-000045A40000}"/>
    <cellStyle name="Percent 5 5 8" xfId="42019" xr:uid="{00000000-0005-0000-0000-000046A40000}"/>
    <cellStyle name="Percent 5 5 8 2" xfId="42020" xr:uid="{00000000-0005-0000-0000-000047A40000}"/>
    <cellStyle name="Percent 5 5 8 3" xfId="42021" xr:uid="{00000000-0005-0000-0000-000048A40000}"/>
    <cellStyle name="Percent 5 5 9" xfId="42022" xr:uid="{00000000-0005-0000-0000-000049A40000}"/>
    <cellStyle name="Percent 5 6" xfId="42023" xr:uid="{00000000-0005-0000-0000-00004AA40000}"/>
    <cellStyle name="Percent 5 6 10" xfId="42024" xr:uid="{00000000-0005-0000-0000-00004BA40000}"/>
    <cellStyle name="Percent 5 6 11" xfId="42025" xr:uid="{00000000-0005-0000-0000-00004CA40000}"/>
    <cellStyle name="Percent 5 6 2" xfId="42026" xr:uid="{00000000-0005-0000-0000-00004DA40000}"/>
    <cellStyle name="Percent 5 6 2 10" xfId="42027" xr:uid="{00000000-0005-0000-0000-00004EA40000}"/>
    <cellStyle name="Percent 5 6 2 2" xfId="42028" xr:uid="{00000000-0005-0000-0000-00004FA40000}"/>
    <cellStyle name="Percent 5 6 2 2 2" xfId="42029" xr:uid="{00000000-0005-0000-0000-000050A40000}"/>
    <cellStyle name="Percent 5 6 2 2 2 2" xfId="42030" xr:uid="{00000000-0005-0000-0000-000051A40000}"/>
    <cellStyle name="Percent 5 6 2 2 2 3" xfId="42031" xr:uid="{00000000-0005-0000-0000-000052A40000}"/>
    <cellStyle name="Percent 5 6 2 2 3" xfId="42032" xr:uid="{00000000-0005-0000-0000-000053A40000}"/>
    <cellStyle name="Percent 5 6 2 2 4" xfId="42033" xr:uid="{00000000-0005-0000-0000-000054A40000}"/>
    <cellStyle name="Percent 5 6 2 3" xfId="42034" xr:uid="{00000000-0005-0000-0000-000055A40000}"/>
    <cellStyle name="Percent 5 6 2 3 2" xfId="42035" xr:uid="{00000000-0005-0000-0000-000056A40000}"/>
    <cellStyle name="Percent 5 6 2 3 2 2" xfId="42036" xr:uid="{00000000-0005-0000-0000-000057A40000}"/>
    <cellStyle name="Percent 5 6 2 3 2 3" xfId="42037" xr:uid="{00000000-0005-0000-0000-000058A40000}"/>
    <cellStyle name="Percent 5 6 2 3 3" xfId="42038" xr:uid="{00000000-0005-0000-0000-000059A40000}"/>
    <cellStyle name="Percent 5 6 2 3 4" xfId="42039" xr:uid="{00000000-0005-0000-0000-00005AA40000}"/>
    <cellStyle name="Percent 5 6 2 4" xfId="42040" xr:uid="{00000000-0005-0000-0000-00005BA40000}"/>
    <cellStyle name="Percent 5 6 2 4 2" xfId="42041" xr:uid="{00000000-0005-0000-0000-00005CA40000}"/>
    <cellStyle name="Percent 5 6 2 4 2 2" xfId="42042" xr:uid="{00000000-0005-0000-0000-00005DA40000}"/>
    <cellStyle name="Percent 5 6 2 4 2 3" xfId="42043" xr:uid="{00000000-0005-0000-0000-00005EA40000}"/>
    <cellStyle name="Percent 5 6 2 4 3" xfId="42044" xr:uid="{00000000-0005-0000-0000-00005FA40000}"/>
    <cellStyle name="Percent 5 6 2 4 4" xfId="42045" xr:uid="{00000000-0005-0000-0000-000060A40000}"/>
    <cellStyle name="Percent 5 6 2 5" xfId="42046" xr:uid="{00000000-0005-0000-0000-000061A40000}"/>
    <cellStyle name="Percent 5 6 2 5 2" xfId="42047" xr:uid="{00000000-0005-0000-0000-000062A40000}"/>
    <cellStyle name="Percent 5 6 2 5 2 2" xfId="42048" xr:uid="{00000000-0005-0000-0000-000063A40000}"/>
    <cellStyle name="Percent 5 6 2 5 2 3" xfId="42049" xr:uid="{00000000-0005-0000-0000-000064A40000}"/>
    <cellStyle name="Percent 5 6 2 5 3" xfId="42050" xr:uid="{00000000-0005-0000-0000-000065A40000}"/>
    <cellStyle name="Percent 5 6 2 5 4" xfId="42051" xr:uid="{00000000-0005-0000-0000-000066A40000}"/>
    <cellStyle name="Percent 5 6 2 6" xfId="42052" xr:uid="{00000000-0005-0000-0000-000067A40000}"/>
    <cellStyle name="Percent 5 6 2 6 2" xfId="42053" xr:uid="{00000000-0005-0000-0000-000068A40000}"/>
    <cellStyle name="Percent 5 6 2 6 3" xfId="42054" xr:uid="{00000000-0005-0000-0000-000069A40000}"/>
    <cellStyle name="Percent 5 6 2 7" xfId="42055" xr:uid="{00000000-0005-0000-0000-00006AA40000}"/>
    <cellStyle name="Percent 5 6 2 7 2" xfId="42056" xr:uid="{00000000-0005-0000-0000-00006BA40000}"/>
    <cellStyle name="Percent 5 6 2 7 3" xfId="42057" xr:uid="{00000000-0005-0000-0000-00006CA40000}"/>
    <cellStyle name="Percent 5 6 2 8" xfId="42058" xr:uid="{00000000-0005-0000-0000-00006DA40000}"/>
    <cellStyle name="Percent 5 6 2 9" xfId="42059" xr:uid="{00000000-0005-0000-0000-00006EA40000}"/>
    <cellStyle name="Percent 5 6 3" xfId="42060" xr:uid="{00000000-0005-0000-0000-00006FA40000}"/>
    <cellStyle name="Percent 5 6 3 2" xfId="42061" xr:uid="{00000000-0005-0000-0000-000070A40000}"/>
    <cellStyle name="Percent 5 6 3 2 2" xfId="42062" xr:uid="{00000000-0005-0000-0000-000071A40000}"/>
    <cellStyle name="Percent 5 6 3 2 2 2" xfId="42063" xr:uid="{00000000-0005-0000-0000-000072A40000}"/>
    <cellStyle name="Percent 5 6 3 2 2 3" xfId="42064" xr:uid="{00000000-0005-0000-0000-000073A40000}"/>
    <cellStyle name="Percent 5 6 3 2 3" xfId="42065" xr:uid="{00000000-0005-0000-0000-000074A40000}"/>
    <cellStyle name="Percent 5 6 3 2 4" xfId="42066" xr:uid="{00000000-0005-0000-0000-000075A40000}"/>
    <cellStyle name="Percent 5 6 3 3" xfId="42067" xr:uid="{00000000-0005-0000-0000-000076A40000}"/>
    <cellStyle name="Percent 5 6 3 3 2" xfId="42068" xr:uid="{00000000-0005-0000-0000-000077A40000}"/>
    <cellStyle name="Percent 5 6 3 3 2 2" xfId="42069" xr:uid="{00000000-0005-0000-0000-000078A40000}"/>
    <cellStyle name="Percent 5 6 3 3 2 3" xfId="42070" xr:uid="{00000000-0005-0000-0000-000079A40000}"/>
    <cellStyle name="Percent 5 6 3 3 3" xfId="42071" xr:uid="{00000000-0005-0000-0000-00007AA40000}"/>
    <cellStyle name="Percent 5 6 3 3 4" xfId="42072" xr:uid="{00000000-0005-0000-0000-00007BA40000}"/>
    <cellStyle name="Percent 5 6 3 4" xfId="42073" xr:uid="{00000000-0005-0000-0000-00007CA40000}"/>
    <cellStyle name="Percent 5 6 3 4 2" xfId="42074" xr:uid="{00000000-0005-0000-0000-00007DA40000}"/>
    <cellStyle name="Percent 5 6 3 4 2 2" xfId="42075" xr:uid="{00000000-0005-0000-0000-00007EA40000}"/>
    <cellStyle name="Percent 5 6 3 4 2 3" xfId="42076" xr:uid="{00000000-0005-0000-0000-00007FA40000}"/>
    <cellStyle name="Percent 5 6 3 4 3" xfId="42077" xr:uid="{00000000-0005-0000-0000-000080A40000}"/>
    <cellStyle name="Percent 5 6 3 4 4" xfId="42078" xr:uid="{00000000-0005-0000-0000-000081A40000}"/>
    <cellStyle name="Percent 5 6 3 5" xfId="42079" xr:uid="{00000000-0005-0000-0000-000082A40000}"/>
    <cellStyle name="Percent 5 6 3 5 2" xfId="42080" xr:uid="{00000000-0005-0000-0000-000083A40000}"/>
    <cellStyle name="Percent 5 6 3 5 3" xfId="42081" xr:uid="{00000000-0005-0000-0000-000084A40000}"/>
    <cellStyle name="Percent 5 6 3 6" xfId="42082" xr:uid="{00000000-0005-0000-0000-000085A40000}"/>
    <cellStyle name="Percent 5 6 3 6 2" xfId="42083" xr:uid="{00000000-0005-0000-0000-000086A40000}"/>
    <cellStyle name="Percent 5 6 3 6 3" xfId="42084" xr:uid="{00000000-0005-0000-0000-000087A40000}"/>
    <cellStyle name="Percent 5 6 3 7" xfId="42085" xr:uid="{00000000-0005-0000-0000-000088A40000}"/>
    <cellStyle name="Percent 5 6 3 8" xfId="42086" xr:uid="{00000000-0005-0000-0000-000089A40000}"/>
    <cellStyle name="Percent 5 6 3 9" xfId="42087" xr:uid="{00000000-0005-0000-0000-00008AA40000}"/>
    <cellStyle name="Percent 5 6 4" xfId="42088" xr:uid="{00000000-0005-0000-0000-00008BA40000}"/>
    <cellStyle name="Percent 5 6 4 2" xfId="42089" xr:uid="{00000000-0005-0000-0000-00008CA40000}"/>
    <cellStyle name="Percent 5 6 4 2 2" xfId="42090" xr:uid="{00000000-0005-0000-0000-00008DA40000}"/>
    <cellStyle name="Percent 5 6 4 2 3" xfId="42091" xr:uid="{00000000-0005-0000-0000-00008EA40000}"/>
    <cellStyle name="Percent 5 6 4 3" xfId="42092" xr:uid="{00000000-0005-0000-0000-00008FA40000}"/>
    <cellStyle name="Percent 5 6 4 4" xfId="42093" xr:uid="{00000000-0005-0000-0000-000090A40000}"/>
    <cellStyle name="Percent 5 6 5" xfId="42094" xr:uid="{00000000-0005-0000-0000-000091A40000}"/>
    <cellStyle name="Percent 5 6 5 2" xfId="42095" xr:uid="{00000000-0005-0000-0000-000092A40000}"/>
    <cellStyle name="Percent 5 6 5 2 2" xfId="42096" xr:uid="{00000000-0005-0000-0000-000093A40000}"/>
    <cellStyle name="Percent 5 6 5 2 3" xfId="42097" xr:uid="{00000000-0005-0000-0000-000094A40000}"/>
    <cellStyle name="Percent 5 6 5 3" xfId="42098" xr:uid="{00000000-0005-0000-0000-000095A40000}"/>
    <cellStyle name="Percent 5 6 5 4" xfId="42099" xr:uid="{00000000-0005-0000-0000-000096A40000}"/>
    <cellStyle name="Percent 5 6 6" xfId="42100" xr:uid="{00000000-0005-0000-0000-000097A40000}"/>
    <cellStyle name="Percent 5 6 6 2" xfId="42101" xr:uid="{00000000-0005-0000-0000-000098A40000}"/>
    <cellStyle name="Percent 5 6 6 2 2" xfId="42102" xr:uid="{00000000-0005-0000-0000-000099A40000}"/>
    <cellStyle name="Percent 5 6 6 2 3" xfId="42103" xr:uid="{00000000-0005-0000-0000-00009AA40000}"/>
    <cellStyle name="Percent 5 6 6 3" xfId="42104" xr:uid="{00000000-0005-0000-0000-00009BA40000}"/>
    <cellStyle name="Percent 5 6 6 4" xfId="42105" xr:uid="{00000000-0005-0000-0000-00009CA40000}"/>
    <cellStyle name="Percent 5 6 7" xfId="42106" xr:uid="{00000000-0005-0000-0000-00009DA40000}"/>
    <cellStyle name="Percent 5 6 7 2" xfId="42107" xr:uid="{00000000-0005-0000-0000-00009EA40000}"/>
    <cellStyle name="Percent 5 6 7 3" xfId="42108" xr:uid="{00000000-0005-0000-0000-00009FA40000}"/>
    <cellStyle name="Percent 5 6 8" xfId="42109" xr:uid="{00000000-0005-0000-0000-0000A0A40000}"/>
    <cellStyle name="Percent 5 6 8 2" xfId="42110" xr:uid="{00000000-0005-0000-0000-0000A1A40000}"/>
    <cellStyle name="Percent 5 6 8 3" xfId="42111" xr:uid="{00000000-0005-0000-0000-0000A2A40000}"/>
    <cellStyle name="Percent 5 6 9" xfId="42112" xr:uid="{00000000-0005-0000-0000-0000A3A40000}"/>
    <cellStyle name="Percent 5 7" xfId="42113" xr:uid="{00000000-0005-0000-0000-0000A4A40000}"/>
    <cellStyle name="Percent 5 7 10" xfId="42114" xr:uid="{00000000-0005-0000-0000-0000A5A40000}"/>
    <cellStyle name="Percent 5 7 2" xfId="42115" xr:uid="{00000000-0005-0000-0000-0000A6A40000}"/>
    <cellStyle name="Percent 5 7 2 2" xfId="42116" xr:uid="{00000000-0005-0000-0000-0000A7A40000}"/>
    <cellStyle name="Percent 5 7 2 2 2" xfId="42117" xr:uid="{00000000-0005-0000-0000-0000A8A40000}"/>
    <cellStyle name="Percent 5 7 2 2 3" xfId="42118" xr:uid="{00000000-0005-0000-0000-0000A9A40000}"/>
    <cellStyle name="Percent 5 7 2 3" xfId="42119" xr:uid="{00000000-0005-0000-0000-0000AAA40000}"/>
    <cellStyle name="Percent 5 7 2 4" xfId="42120" xr:uid="{00000000-0005-0000-0000-0000ABA40000}"/>
    <cellStyle name="Percent 5 7 3" xfId="42121" xr:uid="{00000000-0005-0000-0000-0000ACA40000}"/>
    <cellStyle name="Percent 5 7 3 2" xfId="42122" xr:uid="{00000000-0005-0000-0000-0000ADA40000}"/>
    <cellStyle name="Percent 5 7 3 2 2" xfId="42123" xr:uid="{00000000-0005-0000-0000-0000AEA40000}"/>
    <cellStyle name="Percent 5 7 3 2 3" xfId="42124" xr:uid="{00000000-0005-0000-0000-0000AFA40000}"/>
    <cellStyle name="Percent 5 7 3 3" xfId="42125" xr:uid="{00000000-0005-0000-0000-0000B0A40000}"/>
    <cellStyle name="Percent 5 7 3 4" xfId="42126" xr:uid="{00000000-0005-0000-0000-0000B1A40000}"/>
    <cellStyle name="Percent 5 7 4" xfId="42127" xr:uid="{00000000-0005-0000-0000-0000B2A40000}"/>
    <cellStyle name="Percent 5 7 4 2" xfId="42128" xr:uid="{00000000-0005-0000-0000-0000B3A40000}"/>
    <cellStyle name="Percent 5 7 4 2 2" xfId="42129" xr:uid="{00000000-0005-0000-0000-0000B4A40000}"/>
    <cellStyle name="Percent 5 7 4 2 3" xfId="42130" xr:uid="{00000000-0005-0000-0000-0000B5A40000}"/>
    <cellStyle name="Percent 5 7 4 3" xfId="42131" xr:uid="{00000000-0005-0000-0000-0000B6A40000}"/>
    <cellStyle name="Percent 5 7 4 4" xfId="42132" xr:uid="{00000000-0005-0000-0000-0000B7A40000}"/>
    <cellStyle name="Percent 5 7 5" xfId="42133" xr:uid="{00000000-0005-0000-0000-0000B8A40000}"/>
    <cellStyle name="Percent 5 7 5 2" xfId="42134" xr:uid="{00000000-0005-0000-0000-0000B9A40000}"/>
    <cellStyle name="Percent 5 7 5 2 2" xfId="42135" xr:uid="{00000000-0005-0000-0000-0000BAA40000}"/>
    <cellStyle name="Percent 5 7 5 2 3" xfId="42136" xr:uid="{00000000-0005-0000-0000-0000BBA40000}"/>
    <cellStyle name="Percent 5 7 5 3" xfId="42137" xr:uid="{00000000-0005-0000-0000-0000BCA40000}"/>
    <cellStyle name="Percent 5 7 5 4" xfId="42138" xr:uid="{00000000-0005-0000-0000-0000BDA40000}"/>
    <cellStyle name="Percent 5 7 6" xfId="42139" xr:uid="{00000000-0005-0000-0000-0000BEA40000}"/>
    <cellStyle name="Percent 5 7 6 2" xfId="42140" xr:uid="{00000000-0005-0000-0000-0000BFA40000}"/>
    <cellStyle name="Percent 5 7 6 3" xfId="42141" xr:uid="{00000000-0005-0000-0000-0000C0A40000}"/>
    <cellStyle name="Percent 5 7 7" xfId="42142" xr:uid="{00000000-0005-0000-0000-0000C1A40000}"/>
    <cellStyle name="Percent 5 7 7 2" xfId="42143" xr:uid="{00000000-0005-0000-0000-0000C2A40000}"/>
    <cellStyle name="Percent 5 7 7 3" xfId="42144" xr:uid="{00000000-0005-0000-0000-0000C3A40000}"/>
    <cellStyle name="Percent 5 7 8" xfId="42145" xr:uid="{00000000-0005-0000-0000-0000C4A40000}"/>
    <cellStyle name="Percent 5 7 9" xfId="42146" xr:uid="{00000000-0005-0000-0000-0000C5A40000}"/>
    <cellStyle name="Percent 5 8" xfId="42147" xr:uid="{00000000-0005-0000-0000-0000C6A40000}"/>
    <cellStyle name="Percent 5 8 2" xfId="42148" xr:uid="{00000000-0005-0000-0000-0000C7A40000}"/>
    <cellStyle name="Percent 5 8 2 2" xfId="42149" xr:uid="{00000000-0005-0000-0000-0000C8A40000}"/>
    <cellStyle name="Percent 5 8 2 2 2" xfId="42150" xr:uid="{00000000-0005-0000-0000-0000C9A40000}"/>
    <cellStyle name="Percent 5 8 2 2 3" xfId="42151" xr:uid="{00000000-0005-0000-0000-0000CAA40000}"/>
    <cellStyle name="Percent 5 8 2 3" xfId="42152" xr:uid="{00000000-0005-0000-0000-0000CBA40000}"/>
    <cellStyle name="Percent 5 8 2 4" xfId="42153" xr:uid="{00000000-0005-0000-0000-0000CCA40000}"/>
    <cellStyle name="Percent 5 8 3" xfId="42154" xr:uid="{00000000-0005-0000-0000-0000CDA40000}"/>
    <cellStyle name="Percent 5 8 3 2" xfId="42155" xr:uid="{00000000-0005-0000-0000-0000CEA40000}"/>
    <cellStyle name="Percent 5 8 3 2 2" xfId="42156" xr:uid="{00000000-0005-0000-0000-0000CFA40000}"/>
    <cellStyle name="Percent 5 8 3 2 3" xfId="42157" xr:uid="{00000000-0005-0000-0000-0000D0A40000}"/>
    <cellStyle name="Percent 5 8 3 3" xfId="42158" xr:uid="{00000000-0005-0000-0000-0000D1A40000}"/>
    <cellStyle name="Percent 5 8 3 4" xfId="42159" xr:uid="{00000000-0005-0000-0000-0000D2A40000}"/>
    <cellStyle name="Percent 5 8 4" xfId="42160" xr:uid="{00000000-0005-0000-0000-0000D3A40000}"/>
    <cellStyle name="Percent 5 8 4 2" xfId="42161" xr:uid="{00000000-0005-0000-0000-0000D4A40000}"/>
    <cellStyle name="Percent 5 8 4 2 2" xfId="42162" xr:uid="{00000000-0005-0000-0000-0000D5A40000}"/>
    <cellStyle name="Percent 5 8 4 2 3" xfId="42163" xr:uid="{00000000-0005-0000-0000-0000D6A40000}"/>
    <cellStyle name="Percent 5 8 4 3" xfId="42164" xr:uid="{00000000-0005-0000-0000-0000D7A40000}"/>
    <cellStyle name="Percent 5 8 4 4" xfId="42165" xr:uid="{00000000-0005-0000-0000-0000D8A40000}"/>
    <cellStyle name="Percent 5 8 5" xfId="42166" xr:uid="{00000000-0005-0000-0000-0000D9A40000}"/>
    <cellStyle name="Percent 5 8 5 2" xfId="42167" xr:uid="{00000000-0005-0000-0000-0000DAA40000}"/>
    <cellStyle name="Percent 5 8 5 3" xfId="42168" xr:uid="{00000000-0005-0000-0000-0000DBA40000}"/>
    <cellStyle name="Percent 5 8 6" xfId="42169" xr:uid="{00000000-0005-0000-0000-0000DCA40000}"/>
    <cellStyle name="Percent 5 8 6 2" xfId="42170" xr:uid="{00000000-0005-0000-0000-0000DDA40000}"/>
    <cellStyle name="Percent 5 8 6 3" xfId="42171" xr:uid="{00000000-0005-0000-0000-0000DEA40000}"/>
    <cellStyle name="Percent 5 8 7" xfId="42172" xr:uid="{00000000-0005-0000-0000-0000DFA40000}"/>
    <cellStyle name="Percent 5 8 8" xfId="42173" xr:uid="{00000000-0005-0000-0000-0000E0A40000}"/>
    <cellStyle name="Percent 5 8 9" xfId="42174" xr:uid="{00000000-0005-0000-0000-0000E1A40000}"/>
    <cellStyle name="Percent 5 9" xfId="42175" xr:uid="{00000000-0005-0000-0000-0000E2A40000}"/>
    <cellStyle name="Percent 5 9 2" xfId="42176" xr:uid="{00000000-0005-0000-0000-0000E3A40000}"/>
    <cellStyle name="Percent 5 9 2 2" xfId="42177" xr:uid="{00000000-0005-0000-0000-0000E4A40000}"/>
    <cellStyle name="Percent 5 9 2 3" xfId="42178" xr:uid="{00000000-0005-0000-0000-0000E5A40000}"/>
    <cellStyle name="Percent 5 9 3" xfId="42179" xr:uid="{00000000-0005-0000-0000-0000E6A40000}"/>
    <cellStyle name="Percent 5 9 4" xfId="42180" xr:uid="{00000000-0005-0000-0000-0000E7A40000}"/>
    <cellStyle name="Percent 6" xfId="227" xr:uid="{00000000-0005-0000-0000-0000E8A40000}"/>
    <cellStyle name="Percent 7" xfId="228" xr:uid="{00000000-0005-0000-0000-0000E9A40000}"/>
    <cellStyle name="Percent 7 10" xfId="42181" xr:uid="{00000000-0005-0000-0000-0000EAA40000}"/>
    <cellStyle name="Percent 7 2" xfId="42182" xr:uid="{00000000-0005-0000-0000-0000EBA40000}"/>
    <cellStyle name="Percent 7 2 2" xfId="42183" xr:uid="{00000000-0005-0000-0000-0000ECA40000}"/>
    <cellStyle name="Percent 7 2 2 2" xfId="42184" xr:uid="{00000000-0005-0000-0000-0000EDA40000}"/>
    <cellStyle name="Percent 7 2 2 2 2" xfId="42185" xr:uid="{00000000-0005-0000-0000-0000EEA40000}"/>
    <cellStyle name="Percent 7 2 2 2 3" xfId="42186" xr:uid="{00000000-0005-0000-0000-0000EFA40000}"/>
    <cellStyle name="Percent 7 2 2 3" xfId="42187" xr:uid="{00000000-0005-0000-0000-0000F0A40000}"/>
    <cellStyle name="Percent 7 2 2 4" xfId="42188" xr:uid="{00000000-0005-0000-0000-0000F1A40000}"/>
    <cellStyle name="Percent 7 2 3" xfId="42189" xr:uid="{00000000-0005-0000-0000-0000F2A40000}"/>
    <cellStyle name="Percent 7 2 3 2" xfId="42190" xr:uid="{00000000-0005-0000-0000-0000F3A40000}"/>
    <cellStyle name="Percent 7 2 3 2 2" xfId="42191" xr:uid="{00000000-0005-0000-0000-0000F4A40000}"/>
    <cellStyle name="Percent 7 2 3 2 3" xfId="42192" xr:uid="{00000000-0005-0000-0000-0000F5A40000}"/>
    <cellStyle name="Percent 7 2 3 3" xfId="42193" xr:uid="{00000000-0005-0000-0000-0000F6A40000}"/>
    <cellStyle name="Percent 7 2 3 4" xfId="42194" xr:uid="{00000000-0005-0000-0000-0000F7A40000}"/>
    <cellStyle name="Percent 7 2 4" xfId="42195" xr:uid="{00000000-0005-0000-0000-0000F8A40000}"/>
    <cellStyle name="Percent 7 2 4 2" xfId="42196" xr:uid="{00000000-0005-0000-0000-0000F9A40000}"/>
    <cellStyle name="Percent 7 2 4 2 2" xfId="42197" xr:uid="{00000000-0005-0000-0000-0000FAA40000}"/>
    <cellStyle name="Percent 7 2 4 2 3" xfId="42198" xr:uid="{00000000-0005-0000-0000-0000FBA40000}"/>
    <cellStyle name="Percent 7 2 4 3" xfId="42199" xr:uid="{00000000-0005-0000-0000-0000FCA40000}"/>
    <cellStyle name="Percent 7 2 4 4" xfId="42200" xr:uid="{00000000-0005-0000-0000-0000FDA40000}"/>
    <cellStyle name="Percent 7 2 5" xfId="42201" xr:uid="{00000000-0005-0000-0000-0000FEA40000}"/>
    <cellStyle name="Percent 7 2 5 2" xfId="42202" xr:uid="{00000000-0005-0000-0000-0000FFA40000}"/>
    <cellStyle name="Percent 7 2 5 3" xfId="42203" xr:uid="{00000000-0005-0000-0000-000000A50000}"/>
    <cellStyle name="Percent 7 2 6" xfId="42204" xr:uid="{00000000-0005-0000-0000-000001A50000}"/>
    <cellStyle name="Percent 7 2 6 2" xfId="42205" xr:uid="{00000000-0005-0000-0000-000002A50000}"/>
    <cellStyle name="Percent 7 2 6 3" xfId="42206" xr:uid="{00000000-0005-0000-0000-000003A50000}"/>
    <cellStyle name="Percent 7 2 7" xfId="42207" xr:uid="{00000000-0005-0000-0000-000004A50000}"/>
    <cellStyle name="Percent 7 2 8" xfId="42208" xr:uid="{00000000-0005-0000-0000-000005A50000}"/>
    <cellStyle name="Percent 7 2 9" xfId="42209" xr:uid="{00000000-0005-0000-0000-000006A50000}"/>
    <cellStyle name="Percent 7 3" xfId="42210" xr:uid="{00000000-0005-0000-0000-000007A50000}"/>
    <cellStyle name="Percent 7 3 2" xfId="42211" xr:uid="{00000000-0005-0000-0000-000008A50000}"/>
    <cellStyle name="Percent 7 3 2 2" xfId="42212" xr:uid="{00000000-0005-0000-0000-000009A50000}"/>
    <cellStyle name="Percent 7 3 2 3" xfId="42213" xr:uid="{00000000-0005-0000-0000-00000AA50000}"/>
    <cellStyle name="Percent 7 3 3" xfId="42214" xr:uid="{00000000-0005-0000-0000-00000BA50000}"/>
    <cellStyle name="Percent 7 3 4" xfId="42215" xr:uid="{00000000-0005-0000-0000-00000CA50000}"/>
    <cellStyle name="Percent 7 4" xfId="42216" xr:uid="{00000000-0005-0000-0000-00000DA50000}"/>
    <cellStyle name="Percent 7 4 2" xfId="42217" xr:uid="{00000000-0005-0000-0000-00000EA50000}"/>
    <cellStyle name="Percent 7 4 2 2" xfId="42218" xr:uid="{00000000-0005-0000-0000-00000FA50000}"/>
    <cellStyle name="Percent 7 4 2 3" xfId="42219" xr:uid="{00000000-0005-0000-0000-000010A50000}"/>
    <cellStyle name="Percent 7 4 3" xfId="42220" xr:uid="{00000000-0005-0000-0000-000011A50000}"/>
    <cellStyle name="Percent 7 4 4" xfId="42221" xr:uid="{00000000-0005-0000-0000-000012A50000}"/>
    <cellStyle name="Percent 7 5" xfId="42222" xr:uid="{00000000-0005-0000-0000-000013A50000}"/>
    <cellStyle name="Percent 7 5 2" xfId="42223" xr:uid="{00000000-0005-0000-0000-000014A50000}"/>
    <cellStyle name="Percent 7 5 2 2" xfId="42224" xr:uid="{00000000-0005-0000-0000-000015A50000}"/>
    <cellStyle name="Percent 7 5 2 3" xfId="42225" xr:uid="{00000000-0005-0000-0000-000016A50000}"/>
    <cellStyle name="Percent 7 5 3" xfId="42226" xr:uid="{00000000-0005-0000-0000-000017A50000}"/>
    <cellStyle name="Percent 7 5 4" xfId="42227" xr:uid="{00000000-0005-0000-0000-000018A50000}"/>
    <cellStyle name="Percent 7 6" xfId="42228" xr:uid="{00000000-0005-0000-0000-000019A50000}"/>
    <cellStyle name="Percent 7 6 2" xfId="42229" xr:uid="{00000000-0005-0000-0000-00001AA50000}"/>
    <cellStyle name="Percent 7 6 3" xfId="42230" xr:uid="{00000000-0005-0000-0000-00001BA50000}"/>
    <cellStyle name="Percent 7 7" xfId="42231" xr:uid="{00000000-0005-0000-0000-00001CA50000}"/>
    <cellStyle name="Percent 7 7 2" xfId="42232" xr:uid="{00000000-0005-0000-0000-00001DA50000}"/>
    <cellStyle name="Percent 7 7 3" xfId="42233" xr:uid="{00000000-0005-0000-0000-00001EA50000}"/>
    <cellStyle name="Percent 7 8" xfId="42234" xr:uid="{00000000-0005-0000-0000-00001FA50000}"/>
    <cellStyle name="Percent 7 9" xfId="42235" xr:uid="{00000000-0005-0000-0000-000020A50000}"/>
    <cellStyle name="Percent 8" xfId="229" xr:uid="{00000000-0005-0000-0000-000021A50000}"/>
    <cellStyle name="Percent 9" xfId="230" xr:uid="{00000000-0005-0000-0000-000022A50000}"/>
    <cellStyle name="Percent 9 2" xfId="42236" xr:uid="{00000000-0005-0000-0000-000023A50000}"/>
    <cellStyle name="Percent 9 2 2" xfId="42237" xr:uid="{00000000-0005-0000-0000-000024A50000}"/>
    <cellStyle name="Percent 9 2 2 2" xfId="42238" xr:uid="{00000000-0005-0000-0000-000025A50000}"/>
    <cellStyle name="Percent 9 2 2 3" xfId="42239" xr:uid="{00000000-0005-0000-0000-000026A50000}"/>
    <cellStyle name="Percent 9 2 3" xfId="42240" xr:uid="{00000000-0005-0000-0000-000027A50000}"/>
    <cellStyle name="Percent 9 2 4" xfId="42241" xr:uid="{00000000-0005-0000-0000-000028A50000}"/>
    <cellStyle name="Percent 9 3" xfId="42242" xr:uid="{00000000-0005-0000-0000-000029A50000}"/>
    <cellStyle name="Percent 9 3 2" xfId="42243" xr:uid="{00000000-0005-0000-0000-00002AA50000}"/>
    <cellStyle name="Percent 9 3 2 2" xfId="42244" xr:uid="{00000000-0005-0000-0000-00002BA50000}"/>
    <cellStyle name="Percent 9 3 2 3" xfId="42245" xr:uid="{00000000-0005-0000-0000-00002CA50000}"/>
    <cellStyle name="Percent 9 3 3" xfId="42246" xr:uid="{00000000-0005-0000-0000-00002DA50000}"/>
    <cellStyle name="Percent 9 3 4" xfId="42247" xr:uid="{00000000-0005-0000-0000-00002EA50000}"/>
    <cellStyle name="Percent 9 4" xfId="42248" xr:uid="{00000000-0005-0000-0000-00002FA50000}"/>
    <cellStyle name="Percent 9 4 2" xfId="42249" xr:uid="{00000000-0005-0000-0000-000030A50000}"/>
    <cellStyle name="Percent 9 4 2 2" xfId="42250" xr:uid="{00000000-0005-0000-0000-000031A50000}"/>
    <cellStyle name="Percent 9 4 2 3" xfId="42251" xr:uid="{00000000-0005-0000-0000-000032A50000}"/>
    <cellStyle name="Percent 9 4 3" xfId="42252" xr:uid="{00000000-0005-0000-0000-000033A50000}"/>
    <cellStyle name="Percent 9 4 4" xfId="42253" xr:uid="{00000000-0005-0000-0000-000034A50000}"/>
    <cellStyle name="Percent 9 5" xfId="42254" xr:uid="{00000000-0005-0000-0000-000035A50000}"/>
    <cellStyle name="Percent 9 5 2" xfId="42255" xr:uid="{00000000-0005-0000-0000-000036A50000}"/>
    <cellStyle name="Percent 9 5 3" xfId="42256" xr:uid="{00000000-0005-0000-0000-000037A50000}"/>
    <cellStyle name="Percent 9 6" xfId="42257" xr:uid="{00000000-0005-0000-0000-000038A50000}"/>
    <cellStyle name="Percent 9 6 2" xfId="42258" xr:uid="{00000000-0005-0000-0000-000039A50000}"/>
    <cellStyle name="Percent 9 6 3" xfId="42259" xr:uid="{00000000-0005-0000-0000-00003AA50000}"/>
    <cellStyle name="Percent 9 7" xfId="42260" xr:uid="{00000000-0005-0000-0000-00003BA50000}"/>
    <cellStyle name="Percent 9 8" xfId="42261" xr:uid="{00000000-0005-0000-0000-00003CA50000}"/>
    <cellStyle name="Percent 9 9" xfId="42262" xr:uid="{00000000-0005-0000-0000-00003DA50000}"/>
    <cellStyle name="PSChar" xfId="15" xr:uid="{00000000-0005-0000-0000-00003EA50000}"/>
    <cellStyle name="PSChar 2" xfId="42263" xr:uid="{00000000-0005-0000-0000-00003FA50000}"/>
    <cellStyle name="PSChar 2 2" xfId="42264" xr:uid="{00000000-0005-0000-0000-000040A50000}"/>
    <cellStyle name="Range Header" xfId="16" xr:uid="{00000000-0005-0000-0000-000041A50000}"/>
    <cellStyle name="Range Header 2" xfId="17" xr:uid="{00000000-0005-0000-0000-000042A50000}"/>
    <cellStyle name="Range Header_DaytonWorkingCopy33" xfId="18" xr:uid="{00000000-0005-0000-0000-000043A50000}"/>
    <cellStyle name="Row heading" xfId="42318" xr:uid="{00000000-0005-0000-0000-000044A50000}"/>
    <cellStyle name="Table headings" xfId="42319" xr:uid="{00000000-0005-0000-0000-000045A50000}"/>
    <cellStyle name="Table notes" xfId="42320" xr:uid="{00000000-0005-0000-0000-000046A50000}"/>
    <cellStyle name="Title 2" xfId="42265" xr:uid="{00000000-0005-0000-0000-000047A50000}"/>
    <cellStyle name="Titles" xfId="19" xr:uid="{00000000-0005-0000-0000-000048A50000}"/>
    <cellStyle name="Titles 2" xfId="231" xr:uid="{00000000-0005-0000-0000-000049A50000}"/>
    <cellStyle name="Titles 2 2" xfId="42266" xr:uid="{00000000-0005-0000-0000-00004AA50000}"/>
    <cellStyle name="Total 2" xfId="42267" xr:uid="{00000000-0005-0000-0000-00004BA50000}"/>
    <cellStyle name="Total 3" xfId="42268" xr:uid="{00000000-0005-0000-0000-00004CA50000}"/>
    <cellStyle name="Unprotected" xfId="42269" xr:uid="{00000000-0005-0000-0000-00004DA50000}"/>
    <cellStyle name="Version" xfId="20" xr:uid="{00000000-0005-0000-0000-00004EA50000}"/>
    <cellStyle name="Version 2" xfId="232" xr:uid="{00000000-0005-0000-0000-00004FA50000}"/>
    <cellStyle name="Version 2 2" xfId="42270" xr:uid="{00000000-0005-0000-0000-000050A50000}"/>
    <cellStyle name="Warning Text 2" xfId="42271" xr:uid="{00000000-0005-0000-0000-000051A50000}"/>
  </cellStyles>
  <dxfs count="24">
    <dxf>
      <fill>
        <patternFill>
          <bgColor theme="5" tint="0.59996337778862885"/>
        </patternFill>
      </fill>
    </dxf>
    <dxf>
      <fill>
        <patternFill>
          <bgColor theme="8" tint="0.59996337778862885"/>
        </patternFill>
      </fill>
    </dxf>
    <dxf>
      <fill>
        <patternFill>
          <bgColor theme="5" tint="0.59996337778862885"/>
        </patternFill>
      </fill>
    </dxf>
    <dxf>
      <fill>
        <patternFill>
          <bgColor theme="8" tint="0.59996337778862885"/>
        </patternFill>
      </fill>
    </dxf>
    <dxf>
      <fill>
        <patternFill>
          <bgColor theme="5" tint="0.59996337778862885"/>
        </patternFill>
      </fill>
    </dxf>
    <dxf>
      <fill>
        <patternFill>
          <bgColor theme="8" tint="0.59996337778862885"/>
        </patternFill>
      </fill>
    </dxf>
    <dxf>
      <fill>
        <patternFill>
          <bgColor theme="5" tint="0.59996337778862885"/>
        </patternFill>
      </fill>
    </dxf>
    <dxf>
      <fill>
        <patternFill>
          <bgColor theme="8" tint="0.59996337778862885"/>
        </patternFill>
      </fill>
    </dxf>
    <dxf>
      <fill>
        <patternFill>
          <bgColor rgb="FF92D050"/>
        </patternFill>
      </fill>
    </dxf>
    <dxf>
      <fill>
        <patternFill>
          <bgColor theme="5" tint="0.59996337778862885"/>
        </patternFill>
      </fill>
    </dxf>
    <dxf>
      <fill>
        <patternFill>
          <bgColor theme="8" tint="0.59996337778862885"/>
        </patternFill>
      </fill>
    </dxf>
    <dxf>
      <fill>
        <patternFill>
          <bgColor theme="5" tint="0.59996337778862885"/>
        </patternFill>
      </fill>
    </dxf>
    <dxf>
      <fill>
        <patternFill>
          <bgColor theme="8" tint="0.59996337778862885"/>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8" tint="0.59996337778862885"/>
        </patternFill>
      </fill>
    </dxf>
    <dxf>
      <fill>
        <patternFill>
          <bgColor theme="5" tint="0.59996337778862885"/>
        </patternFill>
      </fill>
    </dxf>
    <dxf>
      <fill>
        <patternFill>
          <bgColor rgb="FF92D050"/>
        </patternFill>
      </fill>
    </dxf>
    <dxf>
      <fill>
        <patternFill>
          <bgColor rgb="FF92D050"/>
        </patternFill>
      </fill>
    </dxf>
    <dxf>
      <fill>
        <patternFill>
          <bgColor rgb="FF92D05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F1F3"/>
      <rgbColor rgb="00BC3E19"/>
      <rgbColor rgb="0000FF00"/>
      <rgbColor rgb="003256A0"/>
      <rgbColor rgb="00FFFF00"/>
      <rgbColor rgb="00C88C78"/>
      <rgbColor rgb="0000FFFF"/>
      <rgbColor rgb="00800000"/>
      <rgbColor rgb="00008000"/>
      <rgbColor rgb="00000080"/>
      <rgbColor rgb="00808000"/>
      <rgbColor rgb="00800080"/>
      <rgbColor rgb="00008080"/>
      <rgbColor rgb="00BBC3CF"/>
      <rgbColor rgb="0076869D"/>
      <rgbColor rgb="008080FF"/>
      <rgbColor rgb="00802060"/>
      <rgbColor rgb="00FFFFC0"/>
      <rgbColor rgb="00A0E0E0"/>
      <rgbColor rgb="00600080"/>
      <rgbColor rgb="00FF8080"/>
      <rgbColor rgb="000080C0"/>
      <rgbColor rgb="00FFFFFF"/>
      <rgbColor rgb="00000080"/>
      <rgbColor rgb="00FF00FF"/>
      <rgbColor rgb="00FFFF00"/>
      <rgbColor rgb="0000FFFF"/>
      <rgbColor rgb="00800080"/>
      <rgbColor rgb="00800000"/>
      <rgbColor rgb="00008080"/>
      <rgbColor rgb="000000FF"/>
      <rgbColor rgb="005480B8"/>
      <rgbColor rgb="0069FFFF"/>
      <rgbColor rgb="00CCFFCC"/>
      <rgbColor rgb="00FFFF99"/>
      <rgbColor rgb="00ACC1DC"/>
      <rgbColor rgb="00E9BAAE"/>
      <rgbColor rgb="00CC99FF"/>
      <rgbColor rgb="00E2D3AC"/>
      <rgbColor rgb="003256A0"/>
      <rgbColor rgb="0033CCCC"/>
      <rgbColor rgb="00339933"/>
      <rgbColor rgb="00CFB672"/>
      <rgbColor rgb="00A78827"/>
      <rgbColor rgb="00996666"/>
      <rgbColor rgb="00666699"/>
      <rgbColor rgb="00AAB5C2"/>
      <rgbColor rgb="003333CC"/>
      <rgbColor rgb="00336666"/>
      <rgbColor rgb="00003300"/>
      <rgbColor rgb="00333300"/>
      <rgbColor rgb="00663300"/>
      <rgbColor rgb="00993366"/>
      <rgbColor rgb="00333399"/>
      <rgbColor rgb="00424242"/>
    </indexedColors>
    <mruColors>
      <color rgb="FFFF00FF"/>
      <color rgb="FFFF99FF"/>
      <color rgb="FFFFFFCC"/>
      <color rgb="FF0070C0"/>
      <color rgb="FFE6B8B7"/>
      <color rgb="FF009900"/>
      <color rgb="FFFFFF99"/>
      <color rgb="FF99FF99"/>
      <color rgb="FF547CB8"/>
      <color rgb="FFACC1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Alloc!B1"/><Relationship Id="rId13" Type="http://schemas.openxmlformats.org/officeDocument/2006/relationships/hyperlink" Target="#'Proposed FY 24-25 Overtime Fees'!A1"/><Relationship Id="rId18" Type="http://schemas.openxmlformats.org/officeDocument/2006/relationships/image" Target="../media/image2.png"/><Relationship Id="rId26" Type="http://schemas.openxmlformats.org/officeDocument/2006/relationships/hyperlink" Target="#'Yr 1 Equipment Cost Calc '!A1"/><Relationship Id="rId3" Type="http://schemas.openxmlformats.org/officeDocument/2006/relationships/hyperlink" Target="#InputsRD!A1"/><Relationship Id="rId21" Type="http://schemas.openxmlformats.org/officeDocument/2006/relationships/hyperlink" Target="#'Fee in Lieu'!A1"/><Relationship Id="rId34" Type="http://schemas.openxmlformats.org/officeDocument/2006/relationships/hyperlink" Target="#'Proposed FY 24-25 Fees'!A1"/><Relationship Id="rId7" Type="http://schemas.openxmlformats.org/officeDocument/2006/relationships/hyperlink" Target="#Units!B1"/><Relationship Id="rId12" Type="http://schemas.openxmlformats.org/officeDocument/2006/relationships/hyperlink" Target="#'Fee Schedule'!A1"/><Relationship Id="rId17" Type="http://schemas.openxmlformats.org/officeDocument/2006/relationships/hyperlink" Target="#'Labor Cost Calc'!A1"/><Relationship Id="rId25" Type="http://schemas.openxmlformats.org/officeDocument/2006/relationships/hyperlink" Target="#'Yr 1 Material Cost Calc'!A1"/><Relationship Id="rId33" Type="http://schemas.openxmlformats.org/officeDocument/2006/relationships/hyperlink" Target="#'Hydrant Water Usage Cost'!A1"/><Relationship Id="rId2" Type="http://schemas.openxmlformats.org/officeDocument/2006/relationships/image" Target="../media/image1.png"/><Relationship Id="rId16" Type="http://schemas.openxmlformats.org/officeDocument/2006/relationships/hyperlink" Target="#'Yr 1 Fee Calc'!A1"/><Relationship Id="rId20" Type="http://schemas.openxmlformats.org/officeDocument/2006/relationships/hyperlink" Target="#'Material Costs'!A1"/><Relationship Id="rId29" Type="http://schemas.openxmlformats.org/officeDocument/2006/relationships/hyperlink" Target="#'Yr 2 Equipment Cost Calc'!A1"/><Relationship Id="rId1" Type="http://schemas.openxmlformats.org/officeDocument/2006/relationships/hyperlink" Target="#'OH Rate'!A1"/><Relationship Id="rId6" Type="http://schemas.openxmlformats.org/officeDocument/2006/relationships/hyperlink" Target="#Dist!B1"/><Relationship Id="rId11" Type="http://schemas.openxmlformats.org/officeDocument/2006/relationships/hyperlink" Target="#Tables3!B1"/><Relationship Id="rId24" Type="http://schemas.openxmlformats.org/officeDocument/2006/relationships/hyperlink" Target="#'Yr 1 Labor Cost Calc'!A1"/><Relationship Id="rId32" Type="http://schemas.openxmlformats.org/officeDocument/2006/relationships/hyperlink" Target="#'BLS Data Series'!A1"/><Relationship Id="rId5" Type="http://schemas.openxmlformats.org/officeDocument/2006/relationships/hyperlink" Target="#COS!B1"/><Relationship Id="rId15" Type="http://schemas.openxmlformats.org/officeDocument/2006/relationships/hyperlink" Target="#'Equipment Rates'!A1"/><Relationship Id="rId23" Type="http://schemas.openxmlformats.org/officeDocument/2006/relationships/hyperlink" Target="#'Equipment Cost Calc '!A1"/><Relationship Id="rId28" Type="http://schemas.openxmlformats.org/officeDocument/2006/relationships/hyperlink" Target="#'Salary Information'!A1"/><Relationship Id="rId10" Type="http://schemas.openxmlformats.org/officeDocument/2006/relationships/hyperlink" Target="#Tables2!B1"/><Relationship Id="rId19" Type="http://schemas.openxmlformats.org/officeDocument/2006/relationships/hyperlink" Target="#'Proposed Fees'!A1"/><Relationship Id="rId31" Type="http://schemas.openxmlformats.org/officeDocument/2006/relationships/hyperlink" Target="#'Yr 2 Fee Calc'!A1"/><Relationship Id="rId4" Type="http://schemas.openxmlformats.org/officeDocument/2006/relationships/hyperlink" Target="#Plant!B1"/><Relationship Id="rId9" Type="http://schemas.openxmlformats.org/officeDocument/2006/relationships/hyperlink" Target="#Tables1!A1"/><Relationship Id="rId14" Type="http://schemas.openxmlformats.org/officeDocument/2006/relationships/hyperlink" Target="#'Yr 2 Labor Cost Calc'!A1"/><Relationship Id="rId22" Type="http://schemas.openxmlformats.org/officeDocument/2006/relationships/hyperlink" Target="#'Personnel Rates'!A1"/><Relationship Id="rId27" Type="http://schemas.openxmlformats.org/officeDocument/2006/relationships/hyperlink" Target="#'Existing Fees '!A1"/><Relationship Id="rId30" Type="http://schemas.openxmlformats.org/officeDocument/2006/relationships/hyperlink" Target="#'Yr 2 Material Cost Calc'!A1"/></Relationships>
</file>

<file path=xl/drawings/_rels/drawing10.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TOC!B1"/><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1</xdr:col>
      <xdr:colOff>75788</xdr:colOff>
      <xdr:row>9</xdr:row>
      <xdr:rowOff>131475</xdr:rowOff>
    </xdr:from>
    <xdr:to>
      <xdr:col>1</xdr:col>
      <xdr:colOff>1198168</xdr:colOff>
      <xdr:row>9</xdr:row>
      <xdr:rowOff>360045</xdr:rowOff>
    </xdr:to>
    <xdr:sp macro="" textlink="$B$10">
      <xdr:nvSpPr>
        <xdr:cNvPr id="8" name="Text Box 191">
          <a:hlinkClick xmlns:r="http://schemas.openxmlformats.org/officeDocument/2006/relationships" r:id="rId1"/>
          <a:extLst>
            <a:ext uri="{FF2B5EF4-FFF2-40B4-BE49-F238E27FC236}">
              <a16:creationId xmlns:a16="http://schemas.microsoft.com/office/drawing/2014/main" id="{00000000-0008-0000-0000-000008000000}"/>
            </a:ext>
          </a:extLst>
        </xdr:cNvPr>
        <xdr:cNvSpPr txBox="1">
          <a:spLocks noChangeArrowheads="1" noTextEdit="1"/>
        </xdr:cNvSpPr>
      </xdr:nvSpPr>
      <xdr:spPr bwMode="auto">
        <a:xfrm>
          <a:off x="418688" y="16383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F6D7F3C7-6690-4085-9DFD-0C624E61EF36}" type="TxLink">
            <a:rPr lang="en-US" sz="1000" b="1" i="0" u="none" strike="noStrike" baseline="0">
              <a:solidFill>
                <a:schemeClr val="bg1"/>
              </a:solidFill>
              <a:latin typeface="+mn-lt"/>
              <a:cs typeface="Arial"/>
            </a:rPr>
            <a:pPr algn="ctr" rtl="0">
              <a:defRPr sz="1000"/>
            </a:pPr>
            <a:t> </a:t>
          </a:fld>
          <a:endParaRPr lang="en-US" sz="700" b="1" i="0" u="none" strike="noStrike" baseline="0">
            <a:solidFill>
              <a:schemeClr val="bg1"/>
            </a:solidFill>
            <a:latin typeface="+mn-lt"/>
            <a:cs typeface="Arial"/>
          </a:endParaRPr>
        </a:p>
      </xdr:txBody>
    </xdr:sp>
    <xdr:clientData/>
  </xdr:twoCellAnchor>
  <xdr:twoCellAnchor editAs="absolute">
    <xdr:from>
      <xdr:col>0</xdr:col>
      <xdr:colOff>114300</xdr:colOff>
      <xdr:row>11</xdr:row>
      <xdr:rowOff>290195</xdr:rowOff>
    </xdr:from>
    <xdr:to>
      <xdr:col>1</xdr:col>
      <xdr:colOff>1466374</xdr:colOff>
      <xdr:row>11</xdr:row>
      <xdr:rowOff>291649</xdr:rowOff>
    </xdr:to>
    <xdr:grpSp>
      <xdr:nvGrpSpPr>
        <xdr:cNvPr id="115" name="Group 114">
          <a:extLst>
            <a:ext uri="{FF2B5EF4-FFF2-40B4-BE49-F238E27FC236}">
              <a16:creationId xmlns:a16="http://schemas.microsoft.com/office/drawing/2014/main" id="{00000000-0008-0000-0000-000073000000}"/>
            </a:ext>
          </a:extLst>
        </xdr:cNvPr>
        <xdr:cNvGrpSpPr/>
      </xdr:nvGrpSpPr>
      <xdr:grpSpPr>
        <a:xfrm>
          <a:off x="114300" y="2512695"/>
          <a:ext cx="1694974" cy="1454"/>
          <a:chOff x="114300" y="5743575"/>
          <a:chExt cx="1702594" cy="1512119"/>
        </a:xfrm>
      </xdr:grpSpPr>
      <xdr:pic>
        <xdr:nvPicPr>
          <xdr:cNvPr id="89" name="Picture 190" descr="Another Button copy">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4300" y="5743575"/>
            <a:ext cx="1702594" cy="245294"/>
          </a:xfrm>
          <a:prstGeom prst="rect">
            <a:avLst/>
          </a:prstGeom>
          <a:noFill/>
          <a:ln w="9525">
            <a:noFill/>
            <a:miter lim="800000"/>
            <a:headEnd/>
            <a:tailEnd/>
          </a:ln>
          <a:scene3d>
            <a:camera prst="orthographicFront"/>
            <a:lightRig rig="threePt" dir="t"/>
          </a:scene3d>
          <a:sp3d>
            <a:bevelT/>
          </a:sp3d>
        </xdr:spPr>
      </xdr:pic>
      <xdr:sp macro="" textlink="$B$31">
        <xdr:nvSpPr>
          <xdr:cNvPr id="90" name="Text Box 191">
            <a:hlinkClick xmlns:r="http://schemas.openxmlformats.org/officeDocument/2006/relationships" r:id="rId3"/>
            <a:extLst>
              <a:ext uri="{FF2B5EF4-FFF2-40B4-BE49-F238E27FC236}">
                <a16:creationId xmlns:a16="http://schemas.microsoft.com/office/drawing/2014/main" id="{00000000-0008-0000-0000-00005A000000}"/>
              </a:ext>
            </a:extLst>
          </xdr:cNvPr>
          <xdr:cNvSpPr txBox="1">
            <a:spLocks noChangeArrowheads="1" noTextEdit="1"/>
          </xdr:cNvSpPr>
        </xdr:nvSpPr>
        <xdr:spPr bwMode="auto">
          <a:xfrm>
            <a:off x="409163" y="57531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6A6141A5-675B-4A14-845C-41E76166C204}" type="TxLink">
              <a:rPr lang="en-US" sz="1000" b="1" i="0" u="none" strike="noStrike" baseline="0">
                <a:solidFill>
                  <a:schemeClr val="bg1"/>
                </a:solidFill>
                <a:latin typeface="+mn-lt"/>
                <a:cs typeface="Arial"/>
              </a:rPr>
              <a:pPr algn="ctr" rtl="0">
                <a:defRPr sz="1000"/>
              </a:pPr>
              <a:t> </a:t>
            </a:fld>
            <a:endParaRPr lang="en-US" sz="700" b="1" i="0" u="none" strike="noStrike" baseline="0">
              <a:solidFill>
                <a:schemeClr val="bg1"/>
              </a:solidFill>
              <a:latin typeface="+mn-lt"/>
              <a:cs typeface="Arial"/>
            </a:endParaRPr>
          </a:p>
        </xdr:txBody>
      </xdr:sp>
      <xdr:pic>
        <xdr:nvPicPr>
          <xdr:cNvPr id="91" name="Picture 190" descr="Another Button copy">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4300" y="5991225"/>
            <a:ext cx="1702594" cy="245294"/>
          </a:xfrm>
          <a:prstGeom prst="rect">
            <a:avLst/>
          </a:prstGeom>
          <a:noFill/>
          <a:ln w="9525">
            <a:noFill/>
            <a:miter lim="800000"/>
            <a:headEnd/>
            <a:tailEnd/>
          </a:ln>
          <a:scene3d>
            <a:camera prst="orthographicFront"/>
            <a:lightRig rig="threePt" dir="t"/>
          </a:scene3d>
          <a:sp3d>
            <a:bevelT/>
          </a:sp3d>
        </xdr:spPr>
      </xdr:pic>
      <xdr:sp macro="" textlink="$B$32">
        <xdr:nvSpPr>
          <xdr:cNvPr id="92" name="Text Box 191">
            <a:hlinkClick xmlns:r="http://schemas.openxmlformats.org/officeDocument/2006/relationships" r:id="rId4"/>
            <a:extLst>
              <a:ext uri="{FF2B5EF4-FFF2-40B4-BE49-F238E27FC236}">
                <a16:creationId xmlns:a16="http://schemas.microsoft.com/office/drawing/2014/main" id="{00000000-0008-0000-0000-00005C000000}"/>
              </a:ext>
            </a:extLst>
          </xdr:cNvPr>
          <xdr:cNvSpPr txBox="1">
            <a:spLocks noChangeArrowheads="1" noTextEdit="1"/>
          </xdr:cNvSpPr>
        </xdr:nvSpPr>
        <xdr:spPr bwMode="auto">
          <a:xfrm>
            <a:off x="409163" y="600078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3C31DF62-76E3-4705-BF25-56107F1A0EBE}" type="TxLink">
              <a:rPr lang="en-US" sz="1000" b="1" i="0" u="none" strike="noStrike" baseline="0">
                <a:solidFill>
                  <a:schemeClr val="bg1"/>
                </a:solidFill>
                <a:latin typeface="Calibri"/>
                <a:cs typeface="Calibri"/>
              </a:rPr>
              <a:pPr algn="ctr" rtl="0">
                <a:defRPr sz="1000"/>
              </a:pPr>
              <a:t> </a:t>
            </a:fld>
            <a:endParaRPr lang="en-US" sz="700" b="1" i="0" u="none" strike="noStrike" baseline="0">
              <a:solidFill>
                <a:schemeClr val="bg1"/>
              </a:solidFill>
              <a:latin typeface="+mn-lt"/>
              <a:cs typeface="Arial"/>
            </a:endParaRPr>
          </a:p>
        </xdr:txBody>
      </xdr:sp>
      <xdr:pic>
        <xdr:nvPicPr>
          <xdr:cNvPr id="93" name="Picture 190" descr="Another Button copy">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4300" y="6238875"/>
            <a:ext cx="1702594" cy="245294"/>
          </a:xfrm>
          <a:prstGeom prst="rect">
            <a:avLst/>
          </a:prstGeom>
          <a:noFill/>
          <a:ln w="9525">
            <a:noFill/>
            <a:miter lim="800000"/>
            <a:headEnd/>
            <a:tailEnd/>
          </a:ln>
          <a:scene3d>
            <a:camera prst="orthographicFront"/>
            <a:lightRig rig="threePt" dir="t"/>
          </a:scene3d>
          <a:sp3d>
            <a:bevelT/>
          </a:sp3d>
        </xdr:spPr>
      </xdr:pic>
      <xdr:sp macro="" textlink="$B$33">
        <xdr:nvSpPr>
          <xdr:cNvPr id="94" name="Text Box 191">
            <a:hlinkClick xmlns:r="http://schemas.openxmlformats.org/officeDocument/2006/relationships" r:id="rId5"/>
            <a:extLst>
              <a:ext uri="{FF2B5EF4-FFF2-40B4-BE49-F238E27FC236}">
                <a16:creationId xmlns:a16="http://schemas.microsoft.com/office/drawing/2014/main" id="{00000000-0008-0000-0000-00005E000000}"/>
              </a:ext>
            </a:extLst>
          </xdr:cNvPr>
          <xdr:cNvSpPr txBox="1">
            <a:spLocks noChangeArrowheads="1" noTextEdit="1"/>
          </xdr:cNvSpPr>
        </xdr:nvSpPr>
        <xdr:spPr bwMode="auto">
          <a:xfrm>
            <a:off x="409163" y="6248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D036D88D-799C-4E86-8560-857CD386CDFF}" type="TxLink">
              <a:rPr lang="en-US" sz="1000" b="1" i="0" u="none" strike="noStrike" baseline="0">
                <a:solidFill>
                  <a:schemeClr val="bg1"/>
                </a:solidFill>
                <a:latin typeface="Calibri"/>
                <a:cs typeface="Calibri"/>
              </a:rPr>
              <a:pPr algn="ctr" rtl="0">
                <a:defRPr sz="1000"/>
              </a:pPr>
              <a:t> </a:t>
            </a:fld>
            <a:endParaRPr lang="en-US" sz="700" b="1" i="0" u="none" strike="noStrike" baseline="0">
              <a:solidFill>
                <a:schemeClr val="bg1"/>
              </a:solidFill>
              <a:latin typeface="+mn-lt"/>
              <a:cs typeface="Arial"/>
            </a:endParaRPr>
          </a:p>
        </xdr:txBody>
      </xdr:sp>
      <xdr:pic>
        <xdr:nvPicPr>
          <xdr:cNvPr id="95" name="Picture 190" descr="Another Button copy">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4300" y="7010400"/>
            <a:ext cx="1702594" cy="245294"/>
          </a:xfrm>
          <a:prstGeom prst="rect">
            <a:avLst/>
          </a:prstGeom>
          <a:noFill/>
          <a:ln w="9525">
            <a:noFill/>
            <a:miter lim="800000"/>
            <a:headEnd/>
            <a:tailEnd/>
          </a:ln>
          <a:scene3d>
            <a:camera prst="orthographicFront"/>
            <a:lightRig rig="threePt" dir="t"/>
          </a:scene3d>
          <a:sp3d>
            <a:bevelT/>
          </a:sp3d>
        </xdr:spPr>
      </xdr:pic>
      <xdr:sp macro="" textlink="$B$36">
        <xdr:nvSpPr>
          <xdr:cNvPr id="96" name="Text Box 191">
            <a:hlinkClick xmlns:r="http://schemas.openxmlformats.org/officeDocument/2006/relationships" r:id="rId6"/>
            <a:extLst>
              <a:ext uri="{FF2B5EF4-FFF2-40B4-BE49-F238E27FC236}">
                <a16:creationId xmlns:a16="http://schemas.microsoft.com/office/drawing/2014/main" id="{00000000-0008-0000-0000-000060000000}"/>
              </a:ext>
            </a:extLst>
          </xdr:cNvPr>
          <xdr:cNvSpPr txBox="1">
            <a:spLocks noChangeArrowheads="1" noTextEdit="1"/>
          </xdr:cNvSpPr>
        </xdr:nvSpPr>
        <xdr:spPr bwMode="auto">
          <a:xfrm>
            <a:off x="409163" y="7019955"/>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81B58762-F361-4A09-9E2D-26205CE3DFBA}" type="TxLink">
              <a:rPr lang="en-US" sz="1000" b="1" i="0" u="none" strike="noStrike" baseline="0">
                <a:solidFill>
                  <a:schemeClr val="bg1"/>
                </a:solidFill>
                <a:latin typeface="Calibri"/>
                <a:cs typeface="Calibri"/>
              </a:rPr>
              <a:pPr algn="ctr" rtl="0">
                <a:defRPr sz="1000"/>
              </a:pPr>
              <a:t> </a:t>
            </a:fld>
            <a:endParaRPr lang="en-US" sz="700" b="1" i="0" u="none" strike="noStrike" baseline="0">
              <a:solidFill>
                <a:schemeClr val="bg1"/>
              </a:solidFill>
              <a:latin typeface="Arial"/>
              <a:cs typeface="Arial"/>
            </a:endParaRPr>
          </a:p>
        </xdr:txBody>
      </xdr:sp>
      <xdr:pic>
        <xdr:nvPicPr>
          <xdr:cNvPr id="97" name="Picture 190" descr="Another Button copy">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4300" y="6753225"/>
            <a:ext cx="1702594" cy="245294"/>
          </a:xfrm>
          <a:prstGeom prst="rect">
            <a:avLst/>
          </a:prstGeom>
          <a:noFill/>
          <a:ln w="9525">
            <a:noFill/>
            <a:miter lim="800000"/>
            <a:headEnd/>
            <a:tailEnd/>
          </a:ln>
          <a:scene3d>
            <a:camera prst="orthographicFront"/>
            <a:lightRig rig="threePt" dir="t"/>
          </a:scene3d>
          <a:sp3d>
            <a:bevelT/>
          </a:sp3d>
        </xdr:spPr>
      </xdr:pic>
      <xdr:sp macro="" textlink="$B$35">
        <xdr:nvSpPr>
          <xdr:cNvPr id="98" name="Text Box 191">
            <a:hlinkClick xmlns:r="http://schemas.openxmlformats.org/officeDocument/2006/relationships" r:id="rId7"/>
            <a:extLst>
              <a:ext uri="{FF2B5EF4-FFF2-40B4-BE49-F238E27FC236}">
                <a16:creationId xmlns:a16="http://schemas.microsoft.com/office/drawing/2014/main" id="{00000000-0008-0000-0000-000062000000}"/>
              </a:ext>
            </a:extLst>
          </xdr:cNvPr>
          <xdr:cNvSpPr txBox="1">
            <a:spLocks noChangeArrowheads="1" noTextEdit="1"/>
          </xdr:cNvSpPr>
        </xdr:nvSpPr>
        <xdr:spPr bwMode="auto">
          <a:xfrm>
            <a:off x="409163" y="676278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F5C74E26-C5C4-4AF0-B7FC-AA5819970B68}" type="TxLink">
              <a:rPr lang="en-US" sz="1000" b="1" i="0" u="none" strike="noStrike" baseline="0">
                <a:solidFill>
                  <a:schemeClr val="bg1"/>
                </a:solidFill>
                <a:latin typeface="Calibri"/>
                <a:cs typeface="Calibri"/>
              </a:rPr>
              <a:pPr algn="ctr" rtl="0">
                <a:defRPr sz="1000"/>
              </a:pPr>
              <a:t> </a:t>
            </a:fld>
            <a:endParaRPr lang="en-US" sz="700" b="1" i="0" u="none" strike="noStrike" baseline="0">
              <a:solidFill>
                <a:schemeClr val="bg1"/>
              </a:solidFill>
              <a:latin typeface="+mn-lt"/>
              <a:cs typeface="Arial"/>
            </a:endParaRPr>
          </a:p>
        </xdr:txBody>
      </xdr:sp>
      <xdr:pic>
        <xdr:nvPicPr>
          <xdr:cNvPr id="99" name="Picture 190" descr="Another Button copy">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4300" y="6496050"/>
            <a:ext cx="1702594" cy="245294"/>
          </a:xfrm>
          <a:prstGeom prst="rect">
            <a:avLst/>
          </a:prstGeom>
          <a:noFill/>
          <a:ln w="9525">
            <a:noFill/>
            <a:miter lim="800000"/>
            <a:headEnd/>
            <a:tailEnd/>
          </a:ln>
          <a:scene3d>
            <a:camera prst="orthographicFront"/>
            <a:lightRig rig="threePt" dir="t"/>
          </a:scene3d>
          <a:sp3d>
            <a:bevelT/>
          </a:sp3d>
        </xdr:spPr>
      </xdr:pic>
      <xdr:sp macro="" textlink="$B$34">
        <xdr:nvSpPr>
          <xdr:cNvPr id="100" name="Text Box 191">
            <a:hlinkClick xmlns:r="http://schemas.openxmlformats.org/officeDocument/2006/relationships" r:id="rId8"/>
            <a:extLst>
              <a:ext uri="{FF2B5EF4-FFF2-40B4-BE49-F238E27FC236}">
                <a16:creationId xmlns:a16="http://schemas.microsoft.com/office/drawing/2014/main" id="{00000000-0008-0000-0000-000064000000}"/>
              </a:ext>
            </a:extLst>
          </xdr:cNvPr>
          <xdr:cNvSpPr txBox="1">
            <a:spLocks noChangeArrowheads="1" noTextEdit="1"/>
          </xdr:cNvSpPr>
        </xdr:nvSpPr>
        <xdr:spPr bwMode="auto">
          <a:xfrm>
            <a:off x="409163" y="6505605"/>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949D1BA0-6896-4D4D-A6CE-B5F2ABC75BE5}" type="TxLink">
              <a:rPr lang="en-US" sz="1000" b="1" i="0" u="none" strike="noStrike" baseline="0">
                <a:solidFill>
                  <a:schemeClr val="bg1"/>
                </a:solidFill>
                <a:latin typeface="Calibri"/>
                <a:cs typeface="Calibri"/>
              </a:rPr>
              <a:pPr algn="ctr" rtl="0">
                <a:defRPr sz="1000"/>
              </a:pPr>
              <a:t> </a:t>
            </a:fld>
            <a:endParaRPr lang="en-US" sz="700" b="1" i="0" u="none" strike="noStrike" baseline="0">
              <a:solidFill>
                <a:schemeClr val="bg1"/>
              </a:solidFill>
              <a:latin typeface="+mn-lt"/>
              <a:cs typeface="Arial"/>
            </a:endParaRPr>
          </a:p>
        </xdr:txBody>
      </xdr:sp>
    </xdr:grpSp>
    <xdr:clientData/>
  </xdr:twoCellAnchor>
  <xdr:twoCellAnchor editAs="absolute">
    <xdr:from>
      <xdr:col>0</xdr:col>
      <xdr:colOff>93345</xdr:colOff>
      <xdr:row>11</xdr:row>
      <xdr:rowOff>290195</xdr:rowOff>
    </xdr:from>
    <xdr:to>
      <xdr:col>1</xdr:col>
      <xdr:colOff>1464469</xdr:colOff>
      <xdr:row>11</xdr:row>
      <xdr:rowOff>290195</xdr:rowOff>
    </xdr:to>
    <xdr:grpSp>
      <xdr:nvGrpSpPr>
        <xdr:cNvPr id="117" name="Group 116">
          <a:extLst>
            <a:ext uri="{FF2B5EF4-FFF2-40B4-BE49-F238E27FC236}">
              <a16:creationId xmlns:a16="http://schemas.microsoft.com/office/drawing/2014/main" id="{00000000-0008-0000-0000-000075000000}"/>
            </a:ext>
          </a:extLst>
        </xdr:cNvPr>
        <xdr:cNvGrpSpPr/>
      </xdr:nvGrpSpPr>
      <xdr:grpSpPr>
        <a:xfrm>
          <a:off x="93345" y="2512695"/>
          <a:ext cx="1714024" cy="0"/>
          <a:chOff x="104775" y="9001125"/>
          <a:chExt cx="1702594" cy="740594"/>
        </a:xfrm>
      </xdr:grpSpPr>
      <xdr:pic>
        <xdr:nvPicPr>
          <xdr:cNvPr id="107" name="Picture 190" descr="Another Button copy">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4775" y="9001125"/>
            <a:ext cx="1702594" cy="245294"/>
          </a:xfrm>
          <a:prstGeom prst="rect">
            <a:avLst/>
          </a:prstGeom>
          <a:noFill/>
          <a:ln w="9525">
            <a:noFill/>
            <a:miter lim="800000"/>
            <a:headEnd/>
            <a:tailEnd/>
          </a:ln>
          <a:scene3d>
            <a:camera prst="orthographicFront"/>
            <a:lightRig rig="threePt" dir="t"/>
          </a:scene3d>
          <a:sp3d>
            <a:bevelT/>
          </a:sp3d>
        </xdr:spPr>
      </xdr:pic>
      <xdr:sp macro="" textlink="#REF!">
        <xdr:nvSpPr>
          <xdr:cNvPr id="108" name="Text Box 191">
            <a:hlinkClick xmlns:r="http://schemas.openxmlformats.org/officeDocument/2006/relationships" r:id="rId9"/>
            <a:extLst>
              <a:ext uri="{FF2B5EF4-FFF2-40B4-BE49-F238E27FC236}">
                <a16:creationId xmlns:a16="http://schemas.microsoft.com/office/drawing/2014/main" id="{00000000-0008-0000-0000-00006C000000}"/>
              </a:ext>
            </a:extLst>
          </xdr:cNvPr>
          <xdr:cNvSpPr txBox="1">
            <a:spLocks noChangeArrowheads="1" noTextEdit="1"/>
          </xdr:cNvSpPr>
        </xdr:nvSpPr>
        <xdr:spPr bwMode="auto">
          <a:xfrm>
            <a:off x="399638" y="901068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E3E2E4BD-0055-4F32-9D36-39FE9EC526B2}" type="TxLink">
              <a:rPr lang="en-US" sz="1000" b="1" i="0" u="none" strike="noStrike" baseline="0">
                <a:solidFill>
                  <a:schemeClr val="bg1"/>
                </a:solidFill>
                <a:latin typeface="Calibri"/>
                <a:cs typeface="Calibri"/>
              </a:rPr>
              <a:pPr algn="ctr" rtl="0">
                <a:defRPr sz="1000"/>
              </a:pPr>
              <a:t>Tables 1</a:t>
            </a:fld>
            <a:endParaRPr lang="en-US" sz="700" b="1" i="0" u="none" strike="noStrike" baseline="0">
              <a:solidFill>
                <a:schemeClr val="bg1"/>
              </a:solidFill>
              <a:latin typeface="+mn-lt"/>
              <a:cs typeface="Arial"/>
            </a:endParaRPr>
          </a:p>
        </xdr:txBody>
      </xdr:sp>
      <xdr:pic>
        <xdr:nvPicPr>
          <xdr:cNvPr id="109" name="Picture 190" descr="Another Button copy">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4775" y="9248775"/>
            <a:ext cx="1702594" cy="245294"/>
          </a:xfrm>
          <a:prstGeom prst="rect">
            <a:avLst/>
          </a:prstGeom>
          <a:noFill/>
          <a:ln w="9525">
            <a:noFill/>
            <a:miter lim="800000"/>
            <a:headEnd/>
            <a:tailEnd/>
          </a:ln>
          <a:scene3d>
            <a:camera prst="orthographicFront"/>
            <a:lightRig rig="threePt" dir="t"/>
          </a:scene3d>
          <a:sp3d>
            <a:bevelT/>
          </a:sp3d>
        </xdr:spPr>
      </xdr:pic>
      <xdr:sp macro="" textlink="#REF!">
        <xdr:nvSpPr>
          <xdr:cNvPr id="110" name="Text Box 191">
            <a:hlinkClick xmlns:r="http://schemas.openxmlformats.org/officeDocument/2006/relationships" r:id="rId10"/>
            <a:extLst>
              <a:ext uri="{FF2B5EF4-FFF2-40B4-BE49-F238E27FC236}">
                <a16:creationId xmlns:a16="http://schemas.microsoft.com/office/drawing/2014/main" id="{00000000-0008-0000-0000-00006E000000}"/>
              </a:ext>
            </a:extLst>
          </xdr:cNvPr>
          <xdr:cNvSpPr txBox="1">
            <a:spLocks noChangeArrowheads="1" noTextEdit="1"/>
          </xdr:cNvSpPr>
        </xdr:nvSpPr>
        <xdr:spPr bwMode="auto">
          <a:xfrm>
            <a:off x="399638" y="92583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C9A11D39-0B32-4439-988A-C480B86B4841}" type="TxLink">
              <a:rPr lang="en-US" sz="1000" b="1" i="0" u="none" strike="noStrike" baseline="0">
                <a:solidFill>
                  <a:schemeClr val="bg1"/>
                </a:solidFill>
                <a:latin typeface="Calibri"/>
                <a:cs typeface="Calibri"/>
              </a:rPr>
              <a:pPr algn="ctr" rtl="0">
                <a:defRPr sz="1000"/>
              </a:pPr>
              <a:t>Tables 2</a:t>
            </a:fld>
            <a:endParaRPr lang="en-US" sz="700" b="1" i="0" u="none" strike="noStrike" baseline="0">
              <a:solidFill>
                <a:schemeClr val="bg1"/>
              </a:solidFill>
              <a:latin typeface="+mn-lt"/>
              <a:cs typeface="Arial"/>
            </a:endParaRPr>
          </a:p>
        </xdr:txBody>
      </xdr:sp>
      <xdr:pic>
        <xdr:nvPicPr>
          <xdr:cNvPr id="111" name="Picture 190" descr="Another Button copy">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4775" y="9496425"/>
            <a:ext cx="1702594" cy="245294"/>
          </a:xfrm>
          <a:prstGeom prst="rect">
            <a:avLst/>
          </a:prstGeom>
          <a:noFill/>
          <a:ln w="9525">
            <a:noFill/>
            <a:miter lim="800000"/>
            <a:headEnd/>
            <a:tailEnd/>
          </a:ln>
          <a:scene3d>
            <a:camera prst="orthographicFront"/>
            <a:lightRig rig="threePt" dir="t"/>
          </a:scene3d>
          <a:sp3d>
            <a:bevelT/>
          </a:sp3d>
        </xdr:spPr>
      </xdr:pic>
      <xdr:sp macro="" textlink="#REF!">
        <xdr:nvSpPr>
          <xdr:cNvPr id="112" name="Text Box 191">
            <a:hlinkClick xmlns:r="http://schemas.openxmlformats.org/officeDocument/2006/relationships" r:id="rId11"/>
            <a:extLst>
              <a:ext uri="{FF2B5EF4-FFF2-40B4-BE49-F238E27FC236}">
                <a16:creationId xmlns:a16="http://schemas.microsoft.com/office/drawing/2014/main" id="{00000000-0008-0000-0000-000070000000}"/>
              </a:ext>
            </a:extLst>
          </xdr:cNvPr>
          <xdr:cNvSpPr txBox="1">
            <a:spLocks noChangeArrowheads="1" noTextEdit="1"/>
          </xdr:cNvSpPr>
        </xdr:nvSpPr>
        <xdr:spPr bwMode="auto">
          <a:xfrm>
            <a:off x="399638" y="950598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6CDCF765-9487-4325-AF5E-E7D51A6037F5}" type="TxLink">
              <a:rPr lang="en-US" sz="1000" b="1" i="0" u="none" strike="noStrike" baseline="0">
                <a:solidFill>
                  <a:schemeClr val="bg1"/>
                </a:solidFill>
                <a:latin typeface="Calibri"/>
                <a:cs typeface="Calibri"/>
              </a:rPr>
              <a:pPr algn="ctr" rtl="0">
                <a:defRPr sz="1000"/>
              </a:pPr>
              <a:t>Tables 3</a:t>
            </a:fld>
            <a:endParaRPr lang="en-US" sz="700" b="1" i="0" u="none" strike="noStrike" baseline="0">
              <a:solidFill>
                <a:schemeClr val="bg1"/>
              </a:solidFill>
              <a:latin typeface="+mn-lt"/>
              <a:cs typeface="Arial"/>
            </a:endParaRPr>
          </a:p>
        </xdr:txBody>
      </xdr:sp>
    </xdr:grpSp>
    <xdr:clientData/>
  </xdr:twoCellAnchor>
  <xdr:twoCellAnchor editAs="absolute">
    <xdr:from>
      <xdr:col>1</xdr:col>
      <xdr:colOff>76200</xdr:colOff>
      <xdr:row>11</xdr:row>
      <xdr:rowOff>116205</xdr:rowOff>
    </xdr:from>
    <xdr:to>
      <xdr:col>1</xdr:col>
      <xdr:colOff>1198580</xdr:colOff>
      <xdr:row>11</xdr:row>
      <xdr:rowOff>366365</xdr:rowOff>
    </xdr:to>
    <xdr:sp macro="" textlink="#REF!">
      <xdr:nvSpPr>
        <xdr:cNvPr id="38" name="Text Box 191">
          <a:hlinkClick xmlns:r="http://schemas.openxmlformats.org/officeDocument/2006/relationships" r:id="rId12"/>
          <a:extLst>
            <a:ext uri="{FF2B5EF4-FFF2-40B4-BE49-F238E27FC236}">
              <a16:creationId xmlns:a16="http://schemas.microsoft.com/office/drawing/2014/main" id="{00000000-0008-0000-0000-000026000000}"/>
            </a:ext>
          </a:extLst>
        </xdr:cNvPr>
        <xdr:cNvSpPr txBox="1">
          <a:spLocks noChangeArrowheads="1" noTextEdit="1"/>
        </xdr:cNvSpPr>
      </xdr:nvSpPr>
      <xdr:spPr bwMode="auto">
        <a:xfrm>
          <a:off x="419100" y="2352675"/>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DB17D595-22D2-4DF9-8705-B3575F0D41E4}" type="TxLink">
            <a:rPr lang="en-US" sz="1000" b="1" i="0" u="none" strike="noStrike" baseline="0">
              <a:solidFill>
                <a:schemeClr val="bg1"/>
              </a:solidFill>
              <a:latin typeface="+mn-lt"/>
              <a:cs typeface="Arial"/>
            </a:rPr>
            <a:pPr algn="ctr" rtl="0">
              <a:defRPr sz="1000"/>
            </a:pPr>
            <a:t> </a:t>
          </a:fld>
          <a:endParaRPr lang="en-US" sz="700" b="1" i="0" u="none" strike="noStrike" baseline="0">
            <a:solidFill>
              <a:schemeClr val="bg1"/>
            </a:solidFill>
            <a:latin typeface="+mn-lt"/>
            <a:cs typeface="Arial"/>
          </a:endParaRPr>
        </a:p>
      </xdr:txBody>
    </xdr:sp>
    <xdr:clientData/>
  </xdr:twoCellAnchor>
  <xdr:twoCellAnchor>
    <xdr:from>
      <xdr:col>1</xdr:col>
      <xdr:colOff>114300</xdr:colOff>
      <xdr:row>27</xdr:row>
      <xdr:rowOff>28575</xdr:rowOff>
    </xdr:from>
    <xdr:to>
      <xdr:col>1</xdr:col>
      <xdr:colOff>1809750</xdr:colOff>
      <xdr:row>28</xdr:row>
      <xdr:rowOff>0</xdr:rowOff>
    </xdr:to>
    <xdr:sp macro="" textlink="">
      <xdr:nvSpPr>
        <xdr:cNvPr id="2" name="TextBox 1">
          <a:hlinkClick xmlns:r="http://schemas.openxmlformats.org/officeDocument/2006/relationships" r:id="rId13"/>
          <a:extLst>
            <a:ext uri="{FF2B5EF4-FFF2-40B4-BE49-F238E27FC236}">
              <a16:creationId xmlns:a16="http://schemas.microsoft.com/office/drawing/2014/main" id="{00000000-0008-0000-0000-000002000000}"/>
            </a:ext>
          </a:extLst>
        </xdr:cNvPr>
        <xdr:cNvSpPr txBox="1"/>
      </xdr:nvSpPr>
      <xdr:spPr>
        <a:xfrm>
          <a:off x="114300" y="3838575"/>
          <a:ext cx="1695450" cy="295275"/>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Proposed Fees Overtime</a:t>
          </a:r>
        </a:p>
      </xdr:txBody>
    </xdr:sp>
    <xdr:clientData/>
  </xdr:twoCellAnchor>
  <xdr:twoCellAnchor>
    <xdr:from>
      <xdr:col>1</xdr:col>
      <xdr:colOff>114300</xdr:colOff>
      <xdr:row>16</xdr:row>
      <xdr:rowOff>3810</xdr:rowOff>
    </xdr:from>
    <xdr:to>
      <xdr:col>1</xdr:col>
      <xdr:colOff>1809750</xdr:colOff>
      <xdr:row>16</xdr:row>
      <xdr:rowOff>371476</xdr:rowOff>
    </xdr:to>
    <xdr:sp macro="" textlink="">
      <xdr:nvSpPr>
        <xdr:cNvPr id="41" name="TextBox 40">
          <a:hlinkClick xmlns:r="http://schemas.openxmlformats.org/officeDocument/2006/relationships" r:id="rId14"/>
          <a:extLst>
            <a:ext uri="{FF2B5EF4-FFF2-40B4-BE49-F238E27FC236}">
              <a16:creationId xmlns:a16="http://schemas.microsoft.com/office/drawing/2014/main" id="{00000000-0008-0000-0000-000029000000}"/>
            </a:ext>
          </a:extLst>
        </xdr:cNvPr>
        <xdr:cNvSpPr txBox="1"/>
      </xdr:nvSpPr>
      <xdr:spPr>
        <a:xfrm>
          <a:off x="457200" y="4271010"/>
          <a:ext cx="1695450" cy="367666"/>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Yr 2 Labor Cost Calc</a:t>
          </a:r>
        </a:p>
      </xdr:txBody>
    </xdr:sp>
    <xdr:clientData/>
  </xdr:twoCellAnchor>
  <xdr:twoCellAnchor>
    <xdr:from>
      <xdr:col>1</xdr:col>
      <xdr:colOff>125730</xdr:colOff>
      <xdr:row>13</xdr:row>
      <xdr:rowOff>22859</xdr:rowOff>
    </xdr:from>
    <xdr:to>
      <xdr:col>1</xdr:col>
      <xdr:colOff>1817370</xdr:colOff>
      <xdr:row>13</xdr:row>
      <xdr:rowOff>400050</xdr:rowOff>
    </xdr:to>
    <xdr:sp macro="" textlink="">
      <xdr:nvSpPr>
        <xdr:cNvPr id="42" name="TextBox 41">
          <a:hlinkClick xmlns:r="http://schemas.openxmlformats.org/officeDocument/2006/relationships" r:id="rId15"/>
          <a:extLst>
            <a:ext uri="{FF2B5EF4-FFF2-40B4-BE49-F238E27FC236}">
              <a16:creationId xmlns:a16="http://schemas.microsoft.com/office/drawing/2014/main" id="{00000000-0008-0000-0000-00002A000000}"/>
            </a:ext>
          </a:extLst>
        </xdr:cNvPr>
        <xdr:cNvSpPr txBox="1"/>
      </xdr:nvSpPr>
      <xdr:spPr>
        <a:xfrm>
          <a:off x="468630" y="2975609"/>
          <a:ext cx="1691640" cy="377191"/>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Equipment  Costs</a:t>
          </a:r>
        </a:p>
      </xdr:txBody>
    </xdr:sp>
    <xdr:clientData/>
  </xdr:twoCellAnchor>
  <xdr:twoCellAnchor>
    <xdr:from>
      <xdr:col>1</xdr:col>
      <xdr:colOff>123825</xdr:colOff>
      <xdr:row>22</xdr:row>
      <xdr:rowOff>19049</xdr:rowOff>
    </xdr:from>
    <xdr:to>
      <xdr:col>1</xdr:col>
      <xdr:colOff>1819275</xdr:colOff>
      <xdr:row>23</xdr:row>
      <xdr:rowOff>0</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000-000028000000}"/>
            </a:ext>
          </a:extLst>
        </xdr:cNvPr>
        <xdr:cNvSpPr txBox="1"/>
      </xdr:nvSpPr>
      <xdr:spPr>
        <a:xfrm>
          <a:off x="123825" y="2619374"/>
          <a:ext cx="1695450" cy="257175"/>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Yr 1 Fee Calculation</a:t>
          </a:r>
        </a:p>
      </xdr:txBody>
    </xdr:sp>
    <xdr:clientData/>
  </xdr:twoCellAnchor>
  <xdr:twoCellAnchor>
    <xdr:from>
      <xdr:col>1</xdr:col>
      <xdr:colOff>123825</xdr:colOff>
      <xdr:row>15</xdr:row>
      <xdr:rowOff>19049</xdr:rowOff>
    </xdr:from>
    <xdr:to>
      <xdr:col>1</xdr:col>
      <xdr:colOff>1819275</xdr:colOff>
      <xdr:row>16</xdr:row>
      <xdr:rowOff>0</xdr:rowOff>
    </xdr:to>
    <xdr:sp macro="" textlink="">
      <xdr:nvSpPr>
        <xdr:cNvPr id="43" name="TextBox 42">
          <a:hlinkClick xmlns:r="http://schemas.openxmlformats.org/officeDocument/2006/relationships" r:id="rId17"/>
          <a:extLst>
            <a:ext uri="{FF2B5EF4-FFF2-40B4-BE49-F238E27FC236}">
              <a16:creationId xmlns:a16="http://schemas.microsoft.com/office/drawing/2014/main" id="{00000000-0008-0000-0000-00002B000000}"/>
            </a:ext>
          </a:extLst>
        </xdr:cNvPr>
        <xdr:cNvSpPr txBox="1"/>
      </xdr:nvSpPr>
      <xdr:spPr>
        <a:xfrm>
          <a:off x="123825" y="2371724"/>
          <a:ext cx="1695450" cy="228601"/>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Labor Cost calc</a:t>
          </a:r>
        </a:p>
      </xdr:txBody>
    </xdr:sp>
    <xdr:clientData/>
  </xdr:twoCellAnchor>
  <xdr:twoCellAnchor>
    <xdr:from>
      <xdr:col>1</xdr:col>
      <xdr:colOff>28575</xdr:colOff>
      <xdr:row>0</xdr:row>
      <xdr:rowOff>38100</xdr:rowOff>
    </xdr:from>
    <xdr:to>
      <xdr:col>1</xdr:col>
      <xdr:colOff>2286000</xdr:colOff>
      <xdr:row>5</xdr:row>
      <xdr:rowOff>95250</xdr:rowOff>
    </xdr:to>
    <xdr:pic>
      <xdr:nvPicPr>
        <xdr:cNvPr id="44" name="Picture 1" descr="image00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8575" y="38100"/>
          <a:ext cx="22574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120015</xdr:colOff>
      <xdr:row>25</xdr:row>
      <xdr:rowOff>68580</xdr:rowOff>
    </xdr:from>
    <xdr:to>
      <xdr:col>1</xdr:col>
      <xdr:colOff>1805940</xdr:colOff>
      <xdr:row>26</xdr:row>
      <xdr:rowOff>43815</xdr:rowOff>
    </xdr:to>
    <xdr:sp macro="" textlink="">
      <xdr:nvSpPr>
        <xdr:cNvPr id="45" name="TextBox 44">
          <a:hlinkClick xmlns:r="http://schemas.openxmlformats.org/officeDocument/2006/relationships" r:id="rId19"/>
          <a:extLst>
            <a:ext uri="{FF2B5EF4-FFF2-40B4-BE49-F238E27FC236}">
              <a16:creationId xmlns:a16="http://schemas.microsoft.com/office/drawing/2014/main" id="{00000000-0008-0000-0000-00002D000000}"/>
            </a:ext>
          </a:extLst>
        </xdr:cNvPr>
        <xdr:cNvSpPr txBox="1"/>
      </xdr:nvSpPr>
      <xdr:spPr>
        <a:xfrm>
          <a:off x="462915" y="8602980"/>
          <a:ext cx="1685925" cy="413385"/>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Proposed Fees</a:t>
          </a:r>
        </a:p>
      </xdr:txBody>
    </xdr:sp>
    <xdr:clientData/>
  </xdr:twoCellAnchor>
  <xdr:twoCellAnchor>
    <xdr:from>
      <xdr:col>1</xdr:col>
      <xdr:colOff>142875</xdr:colOff>
      <xdr:row>8</xdr:row>
      <xdr:rowOff>219074</xdr:rowOff>
    </xdr:from>
    <xdr:to>
      <xdr:col>1</xdr:col>
      <xdr:colOff>1779270</xdr:colOff>
      <xdr:row>9</xdr:row>
      <xdr:rowOff>363853</xdr:rowOff>
    </xdr:to>
    <xdr:sp macro="" textlink="">
      <xdr:nvSpPr>
        <xdr:cNvPr id="46" name="TextBox 45">
          <a:hlinkClick xmlns:r="http://schemas.openxmlformats.org/officeDocument/2006/relationships" r:id="rId1"/>
          <a:extLst>
            <a:ext uri="{FF2B5EF4-FFF2-40B4-BE49-F238E27FC236}">
              <a16:creationId xmlns:a16="http://schemas.microsoft.com/office/drawing/2014/main" id="{00000000-0008-0000-0000-00002E000000}"/>
            </a:ext>
          </a:extLst>
        </xdr:cNvPr>
        <xdr:cNvSpPr txBox="1"/>
      </xdr:nvSpPr>
      <xdr:spPr>
        <a:xfrm>
          <a:off x="485775" y="1628774"/>
          <a:ext cx="1636395" cy="373379"/>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Overhead Rate</a:t>
          </a:r>
        </a:p>
      </xdr:txBody>
    </xdr:sp>
    <xdr:clientData/>
  </xdr:twoCellAnchor>
  <xdr:twoCellAnchor>
    <xdr:from>
      <xdr:col>1</xdr:col>
      <xdr:colOff>114300</xdr:colOff>
      <xdr:row>14</xdr:row>
      <xdr:rowOff>11429</xdr:rowOff>
    </xdr:from>
    <xdr:to>
      <xdr:col>1</xdr:col>
      <xdr:colOff>1805940</xdr:colOff>
      <xdr:row>14</xdr:row>
      <xdr:rowOff>381000</xdr:rowOff>
    </xdr:to>
    <xdr:sp macro="" textlink="">
      <xdr:nvSpPr>
        <xdr:cNvPr id="50" name="TextBox 49">
          <a:hlinkClick xmlns:r="http://schemas.openxmlformats.org/officeDocument/2006/relationships" r:id="rId20"/>
          <a:extLst>
            <a:ext uri="{FF2B5EF4-FFF2-40B4-BE49-F238E27FC236}">
              <a16:creationId xmlns:a16="http://schemas.microsoft.com/office/drawing/2014/main" id="{00000000-0008-0000-0000-000032000000}"/>
            </a:ext>
          </a:extLst>
        </xdr:cNvPr>
        <xdr:cNvSpPr txBox="1"/>
      </xdr:nvSpPr>
      <xdr:spPr>
        <a:xfrm>
          <a:off x="457200" y="3402329"/>
          <a:ext cx="1691640" cy="369571"/>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Material  Costs</a:t>
          </a:r>
        </a:p>
      </xdr:txBody>
    </xdr:sp>
    <xdr:clientData/>
  </xdr:twoCellAnchor>
  <xdr:twoCellAnchor>
    <xdr:from>
      <xdr:col>1</xdr:col>
      <xdr:colOff>114300</xdr:colOff>
      <xdr:row>28</xdr:row>
      <xdr:rowOff>47625</xdr:rowOff>
    </xdr:from>
    <xdr:to>
      <xdr:col>1</xdr:col>
      <xdr:colOff>1805940</xdr:colOff>
      <xdr:row>29</xdr:row>
      <xdr:rowOff>47626</xdr:rowOff>
    </xdr:to>
    <xdr:sp macro="" textlink="">
      <xdr:nvSpPr>
        <xdr:cNvPr id="51" name="TextBox 50">
          <a:hlinkClick xmlns:r="http://schemas.openxmlformats.org/officeDocument/2006/relationships" r:id="rId21"/>
          <a:extLst>
            <a:ext uri="{FF2B5EF4-FFF2-40B4-BE49-F238E27FC236}">
              <a16:creationId xmlns:a16="http://schemas.microsoft.com/office/drawing/2014/main" id="{00000000-0008-0000-0000-000033000000}"/>
            </a:ext>
          </a:extLst>
        </xdr:cNvPr>
        <xdr:cNvSpPr txBox="1"/>
      </xdr:nvSpPr>
      <xdr:spPr>
        <a:xfrm>
          <a:off x="457200" y="8582025"/>
          <a:ext cx="1691640" cy="438151"/>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Fee In Lieu</a:t>
          </a:r>
        </a:p>
      </xdr:txBody>
    </xdr:sp>
    <xdr:clientData/>
  </xdr:twoCellAnchor>
  <xdr:twoCellAnchor>
    <xdr:from>
      <xdr:col>1</xdr:col>
      <xdr:colOff>133350</xdr:colOff>
      <xdr:row>11</xdr:row>
      <xdr:rowOff>7620</xdr:rowOff>
    </xdr:from>
    <xdr:to>
      <xdr:col>1</xdr:col>
      <xdr:colOff>1811655</xdr:colOff>
      <xdr:row>11</xdr:row>
      <xdr:rowOff>369571</xdr:rowOff>
    </xdr:to>
    <xdr:sp macro="" textlink="">
      <xdr:nvSpPr>
        <xdr:cNvPr id="53" name="TextBox 52">
          <a:hlinkClick xmlns:r="http://schemas.openxmlformats.org/officeDocument/2006/relationships" r:id="rId22"/>
          <a:extLst>
            <a:ext uri="{FF2B5EF4-FFF2-40B4-BE49-F238E27FC236}">
              <a16:creationId xmlns:a16="http://schemas.microsoft.com/office/drawing/2014/main" id="{00000000-0008-0000-0000-000035000000}"/>
            </a:ext>
          </a:extLst>
        </xdr:cNvPr>
        <xdr:cNvSpPr txBox="1"/>
      </xdr:nvSpPr>
      <xdr:spPr>
        <a:xfrm>
          <a:off x="476250" y="2522220"/>
          <a:ext cx="1678305" cy="361951"/>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Personnel Rates</a:t>
          </a:r>
        </a:p>
      </xdr:txBody>
    </xdr:sp>
    <xdr:clientData/>
  </xdr:twoCellAnchor>
  <xdr:twoCellAnchor>
    <xdr:from>
      <xdr:col>1</xdr:col>
      <xdr:colOff>123825</xdr:colOff>
      <xdr:row>17</xdr:row>
      <xdr:rowOff>19049</xdr:rowOff>
    </xdr:from>
    <xdr:to>
      <xdr:col>1</xdr:col>
      <xdr:colOff>1819275</xdr:colOff>
      <xdr:row>18</xdr:row>
      <xdr:rowOff>0</xdr:rowOff>
    </xdr:to>
    <xdr:sp macro="" textlink="">
      <xdr:nvSpPr>
        <xdr:cNvPr id="47" name="TextBox 46">
          <a:hlinkClick xmlns:r="http://schemas.openxmlformats.org/officeDocument/2006/relationships" r:id="rId23"/>
          <a:extLst>
            <a:ext uri="{FF2B5EF4-FFF2-40B4-BE49-F238E27FC236}">
              <a16:creationId xmlns:a16="http://schemas.microsoft.com/office/drawing/2014/main" id="{00000000-0008-0000-0000-00002F000000}"/>
            </a:ext>
          </a:extLst>
        </xdr:cNvPr>
        <xdr:cNvSpPr txBox="1"/>
      </xdr:nvSpPr>
      <xdr:spPr>
        <a:xfrm>
          <a:off x="123825" y="2886074"/>
          <a:ext cx="1695450" cy="295276"/>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Equipment Cost calc</a:t>
          </a:r>
        </a:p>
      </xdr:txBody>
    </xdr:sp>
    <xdr:clientData/>
  </xdr:twoCellAnchor>
  <xdr:twoCellAnchor>
    <xdr:from>
      <xdr:col>1</xdr:col>
      <xdr:colOff>114300</xdr:colOff>
      <xdr:row>15</xdr:row>
      <xdr:rowOff>15240</xdr:rowOff>
    </xdr:from>
    <xdr:to>
      <xdr:col>1</xdr:col>
      <xdr:colOff>1809750</xdr:colOff>
      <xdr:row>15</xdr:row>
      <xdr:rowOff>400050</xdr:rowOff>
    </xdr:to>
    <xdr:sp macro="" textlink="">
      <xdr:nvSpPr>
        <xdr:cNvPr id="48" name="TextBox 47">
          <a:hlinkClick xmlns:r="http://schemas.openxmlformats.org/officeDocument/2006/relationships" r:id="rId24"/>
          <a:extLst>
            <a:ext uri="{FF2B5EF4-FFF2-40B4-BE49-F238E27FC236}">
              <a16:creationId xmlns:a16="http://schemas.microsoft.com/office/drawing/2014/main" id="{00000000-0008-0000-0000-000030000000}"/>
            </a:ext>
          </a:extLst>
        </xdr:cNvPr>
        <xdr:cNvSpPr txBox="1"/>
      </xdr:nvSpPr>
      <xdr:spPr>
        <a:xfrm>
          <a:off x="457200" y="3844290"/>
          <a:ext cx="1695450" cy="384810"/>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Yr</a:t>
          </a:r>
          <a:r>
            <a:rPr lang="en-US" sz="1100" b="1" baseline="0">
              <a:solidFill>
                <a:schemeClr val="bg1"/>
              </a:solidFill>
            </a:rPr>
            <a:t> 1 </a:t>
          </a:r>
          <a:r>
            <a:rPr lang="en-US" sz="1100" b="1">
              <a:solidFill>
                <a:schemeClr val="bg1"/>
              </a:solidFill>
            </a:rPr>
            <a:t>Labor Cost Calc</a:t>
          </a:r>
        </a:p>
      </xdr:txBody>
    </xdr:sp>
    <xdr:clientData/>
  </xdr:twoCellAnchor>
  <xdr:twoCellAnchor>
    <xdr:from>
      <xdr:col>1</xdr:col>
      <xdr:colOff>123825</xdr:colOff>
      <xdr:row>19</xdr:row>
      <xdr:rowOff>19049</xdr:rowOff>
    </xdr:from>
    <xdr:to>
      <xdr:col>1</xdr:col>
      <xdr:colOff>1819275</xdr:colOff>
      <xdr:row>20</xdr:row>
      <xdr:rowOff>0</xdr:rowOff>
    </xdr:to>
    <xdr:sp macro="" textlink="">
      <xdr:nvSpPr>
        <xdr:cNvPr id="52" name="TextBox 51">
          <a:hlinkClick xmlns:r="http://schemas.openxmlformats.org/officeDocument/2006/relationships" r:id="rId25"/>
          <a:extLst>
            <a:ext uri="{FF2B5EF4-FFF2-40B4-BE49-F238E27FC236}">
              <a16:creationId xmlns:a16="http://schemas.microsoft.com/office/drawing/2014/main" id="{00000000-0008-0000-0000-000034000000}"/>
            </a:ext>
          </a:extLst>
        </xdr:cNvPr>
        <xdr:cNvSpPr txBox="1"/>
      </xdr:nvSpPr>
      <xdr:spPr>
        <a:xfrm>
          <a:off x="123825" y="3200399"/>
          <a:ext cx="1695450" cy="295276"/>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Yr 1 Material Cost calc</a:t>
          </a:r>
        </a:p>
      </xdr:txBody>
    </xdr:sp>
    <xdr:clientData/>
  </xdr:twoCellAnchor>
  <xdr:twoCellAnchor>
    <xdr:from>
      <xdr:col>1</xdr:col>
      <xdr:colOff>114300</xdr:colOff>
      <xdr:row>17</xdr:row>
      <xdr:rowOff>15240</xdr:rowOff>
    </xdr:from>
    <xdr:to>
      <xdr:col>1</xdr:col>
      <xdr:colOff>1809750</xdr:colOff>
      <xdr:row>17</xdr:row>
      <xdr:rowOff>409575</xdr:rowOff>
    </xdr:to>
    <xdr:sp macro="" textlink="">
      <xdr:nvSpPr>
        <xdr:cNvPr id="54" name="TextBox 53">
          <a:hlinkClick xmlns:r="http://schemas.openxmlformats.org/officeDocument/2006/relationships" r:id="rId26"/>
          <a:extLst>
            <a:ext uri="{FF2B5EF4-FFF2-40B4-BE49-F238E27FC236}">
              <a16:creationId xmlns:a16="http://schemas.microsoft.com/office/drawing/2014/main" id="{00000000-0008-0000-0000-000036000000}"/>
            </a:ext>
          </a:extLst>
        </xdr:cNvPr>
        <xdr:cNvSpPr txBox="1"/>
      </xdr:nvSpPr>
      <xdr:spPr>
        <a:xfrm>
          <a:off x="457200" y="4720590"/>
          <a:ext cx="1695450" cy="394335"/>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Yr 1 Equipment Cost Calc</a:t>
          </a:r>
        </a:p>
      </xdr:txBody>
    </xdr:sp>
    <xdr:clientData/>
  </xdr:twoCellAnchor>
  <xdr:twoCellAnchor>
    <xdr:from>
      <xdr:col>1</xdr:col>
      <xdr:colOff>123825</xdr:colOff>
      <xdr:row>24</xdr:row>
      <xdr:rowOff>19049</xdr:rowOff>
    </xdr:from>
    <xdr:to>
      <xdr:col>1</xdr:col>
      <xdr:colOff>1819275</xdr:colOff>
      <xdr:row>25</xdr:row>
      <xdr:rowOff>28575</xdr:rowOff>
    </xdr:to>
    <xdr:sp macro="" textlink="">
      <xdr:nvSpPr>
        <xdr:cNvPr id="55" name="TextBox 54">
          <a:hlinkClick xmlns:r="http://schemas.openxmlformats.org/officeDocument/2006/relationships" r:id="rId27"/>
          <a:extLst>
            <a:ext uri="{FF2B5EF4-FFF2-40B4-BE49-F238E27FC236}">
              <a16:creationId xmlns:a16="http://schemas.microsoft.com/office/drawing/2014/main" id="{00000000-0008-0000-0000-000037000000}"/>
            </a:ext>
          </a:extLst>
        </xdr:cNvPr>
        <xdr:cNvSpPr txBox="1"/>
      </xdr:nvSpPr>
      <xdr:spPr>
        <a:xfrm>
          <a:off x="123825" y="4457699"/>
          <a:ext cx="1695450" cy="323851"/>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Existing Fees</a:t>
          </a:r>
        </a:p>
      </xdr:txBody>
    </xdr:sp>
    <xdr:clientData/>
  </xdr:twoCellAnchor>
  <xdr:twoCellAnchor>
    <xdr:from>
      <xdr:col>1</xdr:col>
      <xdr:colOff>129540</xdr:colOff>
      <xdr:row>9</xdr:row>
      <xdr:rowOff>419099</xdr:rowOff>
    </xdr:from>
    <xdr:to>
      <xdr:col>1</xdr:col>
      <xdr:colOff>1807845</xdr:colOff>
      <xdr:row>10</xdr:row>
      <xdr:rowOff>322579</xdr:rowOff>
    </xdr:to>
    <xdr:sp macro="" textlink="">
      <xdr:nvSpPr>
        <xdr:cNvPr id="56" name="TextBox 55">
          <a:hlinkClick xmlns:r="http://schemas.openxmlformats.org/officeDocument/2006/relationships" r:id="rId28"/>
          <a:extLst>
            <a:ext uri="{FF2B5EF4-FFF2-40B4-BE49-F238E27FC236}">
              <a16:creationId xmlns:a16="http://schemas.microsoft.com/office/drawing/2014/main" id="{8398C402-7C88-47CC-AE7A-83D2CFE21712}"/>
            </a:ext>
          </a:extLst>
        </xdr:cNvPr>
        <xdr:cNvSpPr txBox="1"/>
      </xdr:nvSpPr>
      <xdr:spPr>
        <a:xfrm>
          <a:off x="472440" y="2057399"/>
          <a:ext cx="1678305" cy="408305"/>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Salary Information</a:t>
          </a:r>
        </a:p>
      </xdr:txBody>
    </xdr:sp>
    <xdr:clientData/>
  </xdr:twoCellAnchor>
  <xdr:twoCellAnchor>
    <xdr:from>
      <xdr:col>1</xdr:col>
      <xdr:colOff>125730</xdr:colOff>
      <xdr:row>18</xdr:row>
      <xdr:rowOff>15240</xdr:rowOff>
    </xdr:from>
    <xdr:to>
      <xdr:col>1</xdr:col>
      <xdr:colOff>1811655</xdr:colOff>
      <xdr:row>18</xdr:row>
      <xdr:rowOff>409575</xdr:rowOff>
    </xdr:to>
    <xdr:sp macro="" textlink="">
      <xdr:nvSpPr>
        <xdr:cNvPr id="57" name="TextBox 56">
          <a:hlinkClick xmlns:r="http://schemas.openxmlformats.org/officeDocument/2006/relationships" r:id="rId29"/>
          <a:extLst>
            <a:ext uri="{FF2B5EF4-FFF2-40B4-BE49-F238E27FC236}">
              <a16:creationId xmlns:a16="http://schemas.microsoft.com/office/drawing/2014/main" id="{D2305D3D-2CEC-4AC7-8563-1B2E067C86EE}"/>
            </a:ext>
          </a:extLst>
        </xdr:cNvPr>
        <xdr:cNvSpPr txBox="1"/>
      </xdr:nvSpPr>
      <xdr:spPr>
        <a:xfrm>
          <a:off x="468630" y="5158740"/>
          <a:ext cx="1685925" cy="394335"/>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Yr 2 Equipment Cost Calc</a:t>
          </a:r>
        </a:p>
      </xdr:txBody>
    </xdr:sp>
    <xdr:clientData/>
  </xdr:twoCellAnchor>
  <xdr:twoCellAnchor>
    <xdr:from>
      <xdr:col>1</xdr:col>
      <xdr:colOff>123825</xdr:colOff>
      <xdr:row>20</xdr:row>
      <xdr:rowOff>0</xdr:rowOff>
    </xdr:from>
    <xdr:to>
      <xdr:col>1</xdr:col>
      <xdr:colOff>1819275</xdr:colOff>
      <xdr:row>20</xdr:row>
      <xdr:rowOff>415291</xdr:rowOff>
    </xdr:to>
    <xdr:sp macro="" textlink="">
      <xdr:nvSpPr>
        <xdr:cNvPr id="59" name="TextBox 58">
          <a:hlinkClick xmlns:r="http://schemas.openxmlformats.org/officeDocument/2006/relationships" r:id="rId30"/>
          <a:extLst>
            <a:ext uri="{FF2B5EF4-FFF2-40B4-BE49-F238E27FC236}">
              <a16:creationId xmlns:a16="http://schemas.microsoft.com/office/drawing/2014/main" id="{96803B45-A3BF-4030-A69C-870D5862EBAD}"/>
            </a:ext>
          </a:extLst>
        </xdr:cNvPr>
        <xdr:cNvSpPr txBox="1"/>
      </xdr:nvSpPr>
      <xdr:spPr>
        <a:xfrm>
          <a:off x="466725" y="6019800"/>
          <a:ext cx="1695450" cy="415291"/>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Yr 2 Material Cost calc</a:t>
          </a:r>
        </a:p>
      </xdr:txBody>
    </xdr:sp>
    <xdr:clientData/>
  </xdr:twoCellAnchor>
  <xdr:twoCellAnchor>
    <xdr:from>
      <xdr:col>1</xdr:col>
      <xdr:colOff>123825</xdr:colOff>
      <xdr:row>23</xdr:row>
      <xdr:rowOff>19049</xdr:rowOff>
    </xdr:from>
    <xdr:to>
      <xdr:col>1</xdr:col>
      <xdr:colOff>1819275</xdr:colOff>
      <xdr:row>24</xdr:row>
      <xdr:rowOff>0</xdr:rowOff>
    </xdr:to>
    <xdr:sp macro="" textlink="">
      <xdr:nvSpPr>
        <xdr:cNvPr id="60" name="TextBox 59">
          <a:hlinkClick xmlns:r="http://schemas.openxmlformats.org/officeDocument/2006/relationships" r:id="rId31"/>
          <a:extLst>
            <a:ext uri="{FF2B5EF4-FFF2-40B4-BE49-F238E27FC236}">
              <a16:creationId xmlns:a16="http://schemas.microsoft.com/office/drawing/2014/main" id="{ADA4C136-46FE-4547-AE39-B1891059CF21}"/>
            </a:ext>
          </a:extLst>
        </xdr:cNvPr>
        <xdr:cNvSpPr txBox="1"/>
      </xdr:nvSpPr>
      <xdr:spPr>
        <a:xfrm>
          <a:off x="468630" y="6480809"/>
          <a:ext cx="1691640" cy="415291"/>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Yr 2 Fee Calculation</a:t>
          </a:r>
        </a:p>
      </xdr:txBody>
    </xdr:sp>
    <xdr:clientData/>
  </xdr:twoCellAnchor>
  <xdr:twoCellAnchor>
    <xdr:from>
      <xdr:col>1</xdr:col>
      <xdr:colOff>133350</xdr:colOff>
      <xdr:row>12</xdr:row>
      <xdr:rowOff>7620</xdr:rowOff>
    </xdr:from>
    <xdr:to>
      <xdr:col>1</xdr:col>
      <xdr:colOff>1811655</xdr:colOff>
      <xdr:row>12</xdr:row>
      <xdr:rowOff>369571</xdr:rowOff>
    </xdr:to>
    <xdr:sp macro="" textlink="">
      <xdr:nvSpPr>
        <xdr:cNvPr id="61" name="TextBox 60">
          <a:hlinkClick xmlns:r="http://schemas.openxmlformats.org/officeDocument/2006/relationships" r:id="rId32"/>
          <a:extLst>
            <a:ext uri="{FF2B5EF4-FFF2-40B4-BE49-F238E27FC236}">
              <a16:creationId xmlns:a16="http://schemas.microsoft.com/office/drawing/2014/main" id="{4FD8AC5E-DCA1-4993-B1A5-6158A17B8F0E}"/>
            </a:ext>
          </a:extLst>
        </xdr:cNvPr>
        <xdr:cNvSpPr txBox="1"/>
      </xdr:nvSpPr>
      <xdr:spPr>
        <a:xfrm>
          <a:off x="472440" y="2409825"/>
          <a:ext cx="1678305" cy="358141"/>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BLS Data </a:t>
          </a:r>
        </a:p>
      </xdr:txBody>
    </xdr:sp>
    <xdr:clientData/>
  </xdr:twoCellAnchor>
  <xdr:twoCellAnchor>
    <xdr:from>
      <xdr:col>1</xdr:col>
      <xdr:colOff>123825</xdr:colOff>
      <xdr:row>21</xdr:row>
      <xdr:rowOff>0</xdr:rowOff>
    </xdr:from>
    <xdr:to>
      <xdr:col>1</xdr:col>
      <xdr:colOff>1819275</xdr:colOff>
      <xdr:row>21</xdr:row>
      <xdr:rowOff>415291</xdr:rowOff>
    </xdr:to>
    <xdr:sp macro="" textlink="">
      <xdr:nvSpPr>
        <xdr:cNvPr id="62" name="TextBox 61">
          <a:hlinkClick xmlns:r="http://schemas.openxmlformats.org/officeDocument/2006/relationships" r:id="rId33"/>
          <a:extLst>
            <a:ext uri="{FF2B5EF4-FFF2-40B4-BE49-F238E27FC236}">
              <a16:creationId xmlns:a16="http://schemas.microsoft.com/office/drawing/2014/main" id="{DC90B8B0-66AE-4D12-8087-3DE333E6DD1E}"/>
            </a:ext>
          </a:extLst>
        </xdr:cNvPr>
        <xdr:cNvSpPr txBox="1"/>
      </xdr:nvSpPr>
      <xdr:spPr>
        <a:xfrm>
          <a:off x="468630" y="6343650"/>
          <a:ext cx="1691640" cy="415291"/>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Hydrant Water Usage </a:t>
          </a:r>
        </a:p>
      </xdr:txBody>
    </xdr:sp>
    <xdr:clientData/>
  </xdr:twoCellAnchor>
  <xdr:twoCellAnchor>
    <xdr:from>
      <xdr:col>1</xdr:col>
      <xdr:colOff>120015</xdr:colOff>
      <xdr:row>26</xdr:row>
      <xdr:rowOff>51434</xdr:rowOff>
    </xdr:from>
    <xdr:to>
      <xdr:col>1</xdr:col>
      <xdr:colOff>1819275</xdr:colOff>
      <xdr:row>27</xdr:row>
      <xdr:rowOff>53340</xdr:rowOff>
    </xdr:to>
    <xdr:sp macro="" textlink="">
      <xdr:nvSpPr>
        <xdr:cNvPr id="63" name="TextBox 62">
          <a:hlinkClick xmlns:r="http://schemas.openxmlformats.org/officeDocument/2006/relationships" r:id="rId34"/>
          <a:extLst>
            <a:ext uri="{FF2B5EF4-FFF2-40B4-BE49-F238E27FC236}">
              <a16:creationId xmlns:a16="http://schemas.microsoft.com/office/drawing/2014/main" id="{D323FEE6-466F-4AF4-A35A-6CBF839D32C1}"/>
            </a:ext>
          </a:extLst>
        </xdr:cNvPr>
        <xdr:cNvSpPr txBox="1"/>
      </xdr:nvSpPr>
      <xdr:spPr>
        <a:xfrm>
          <a:off x="462915" y="9023984"/>
          <a:ext cx="1699260" cy="440056"/>
        </a:xfrm>
        <a:prstGeom prst="rect">
          <a:avLst/>
        </a:prstGeom>
        <a:solidFill>
          <a:srgbClr val="547CB8"/>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Proposed 2024-2025  Fees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12065</xdr:rowOff>
    </xdr:from>
    <xdr:to>
      <xdr:col>2</xdr:col>
      <xdr:colOff>1353979</xdr:colOff>
      <xdr:row>1</xdr:row>
      <xdr:rowOff>264344</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23825" y="173990"/>
          <a:ext cx="1706404" cy="252279"/>
          <a:chOff x="142875" y="142875"/>
          <a:chExt cx="1702594" cy="245294"/>
        </a:xfrm>
      </xdr:grpSpPr>
      <xdr:pic>
        <xdr:nvPicPr>
          <xdr:cNvPr id="3" name="Picture 190" descr="Another Button copy">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00000000-0008-0000-0600-000004000000}"/>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9525</xdr:rowOff>
    </xdr:from>
    <xdr:to>
      <xdr:col>2</xdr:col>
      <xdr:colOff>1353979</xdr:colOff>
      <xdr:row>1</xdr:row>
      <xdr:rowOff>264344</xdr:rowOff>
    </xdr:to>
    <xdr:grpSp>
      <xdr:nvGrpSpPr>
        <xdr:cNvPr id="2" name="Group 1">
          <a:extLst>
            <a:ext uri="{FF2B5EF4-FFF2-40B4-BE49-F238E27FC236}">
              <a16:creationId xmlns:a16="http://schemas.microsoft.com/office/drawing/2014/main" id="{EF5CABED-D382-4934-8FCA-F690384CC0BB}"/>
            </a:ext>
          </a:extLst>
        </xdr:cNvPr>
        <xdr:cNvGrpSpPr/>
      </xdr:nvGrpSpPr>
      <xdr:grpSpPr>
        <a:xfrm>
          <a:off x="123825" y="171450"/>
          <a:ext cx="1706404" cy="254819"/>
          <a:chOff x="142875" y="142875"/>
          <a:chExt cx="1702594" cy="245294"/>
        </a:xfrm>
      </xdr:grpSpPr>
      <xdr:pic>
        <xdr:nvPicPr>
          <xdr:cNvPr id="3" name="Picture 190" descr="Another Button copy">
            <a:extLst>
              <a:ext uri="{FF2B5EF4-FFF2-40B4-BE49-F238E27FC236}">
                <a16:creationId xmlns:a16="http://schemas.microsoft.com/office/drawing/2014/main" id="{244E7E54-2DEC-4ED1-A6E6-18195F359A1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84423FA5-7364-4F16-92D7-8B89DC596203}"/>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15875</xdr:rowOff>
    </xdr:from>
    <xdr:to>
      <xdr:col>2</xdr:col>
      <xdr:colOff>1353344</xdr:colOff>
      <xdr:row>1</xdr:row>
      <xdr:rowOff>264344</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123825" y="177800"/>
          <a:ext cx="1705769" cy="248469"/>
          <a:chOff x="142875" y="142875"/>
          <a:chExt cx="1702594" cy="245294"/>
        </a:xfrm>
      </xdr:grpSpPr>
      <xdr:pic>
        <xdr:nvPicPr>
          <xdr:cNvPr id="3" name="Picture 190" descr="Another Button copy">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00000000-0008-0000-0700-000004000000}"/>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15875</xdr:rowOff>
    </xdr:from>
    <xdr:to>
      <xdr:col>2</xdr:col>
      <xdr:colOff>1350169</xdr:colOff>
      <xdr:row>1</xdr:row>
      <xdr:rowOff>264344</xdr:rowOff>
    </xdr:to>
    <xdr:grpSp>
      <xdr:nvGrpSpPr>
        <xdr:cNvPr id="2" name="Group 1">
          <a:extLst>
            <a:ext uri="{FF2B5EF4-FFF2-40B4-BE49-F238E27FC236}">
              <a16:creationId xmlns:a16="http://schemas.microsoft.com/office/drawing/2014/main" id="{B58AEDDD-F1DC-4043-8BF9-77094A3CFD1F}"/>
            </a:ext>
          </a:extLst>
        </xdr:cNvPr>
        <xdr:cNvGrpSpPr/>
      </xdr:nvGrpSpPr>
      <xdr:grpSpPr>
        <a:xfrm>
          <a:off x="123825" y="177800"/>
          <a:ext cx="1702594" cy="248469"/>
          <a:chOff x="142875" y="142875"/>
          <a:chExt cx="1702594" cy="245294"/>
        </a:xfrm>
      </xdr:grpSpPr>
      <xdr:pic>
        <xdr:nvPicPr>
          <xdr:cNvPr id="3" name="Picture 190" descr="Another Button copy">
            <a:extLst>
              <a:ext uri="{FF2B5EF4-FFF2-40B4-BE49-F238E27FC236}">
                <a16:creationId xmlns:a16="http://schemas.microsoft.com/office/drawing/2014/main" id="{3724003B-C29E-4835-A650-C042FC9AFC3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AEA36C92-2D97-4DA0-948E-C64C8A747095}"/>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1350169</xdr:colOff>
      <xdr:row>2</xdr:row>
      <xdr:rowOff>92259</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23825" y="161925"/>
          <a:ext cx="1702594" cy="254184"/>
          <a:chOff x="142875" y="142875"/>
          <a:chExt cx="1702594" cy="245294"/>
        </a:xfrm>
      </xdr:grpSpPr>
      <xdr:pic>
        <xdr:nvPicPr>
          <xdr:cNvPr id="3" name="Picture 190" descr="Another Button copy">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00000000-0008-0000-0800-000004000000}"/>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1350169</xdr:colOff>
      <xdr:row>2</xdr:row>
      <xdr:rowOff>92259</xdr:rowOff>
    </xdr:to>
    <xdr:grpSp>
      <xdr:nvGrpSpPr>
        <xdr:cNvPr id="2" name="Group 1">
          <a:extLst>
            <a:ext uri="{FF2B5EF4-FFF2-40B4-BE49-F238E27FC236}">
              <a16:creationId xmlns:a16="http://schemas.microsoft.com/office/drawing/2014/main" id="{C815C018-7D05-4A37-972D-56486805C6ED}"/>
            </a:ext>
          </a:extLst>
        </xdr:cNvPr>
        <xdr:cNvGrpSpPr/>
      </xdr:nvGrpSpPr>
      <xdr:grpSpPr>
        <a:xfrm>
          <a:off x="123825" y="161925"/>
          <a:ext cx="1702594" cy="254184"/>
          <a:chOff x="142875" y="142875"/>
          <a:chExt cx="1702594" cy="245294"/>
        </a:xfrm>
      </xdr:grpSpPr>
      <xdr:pic>
        <xdr:nvPicPr>
          <xdr:cNvPr id="3" name="Picture 190" descr="Another Button copy">
            <a:extLst>
              <a:ext uri="{FF2B5EF4-FFF2-40B4-BE49-F238E27FC236}">
                <a16:creationId xmlns:a16="http://schemas.microsoft.com/office/drawing/2014/main" id="{5264586C-DF12-464E-B9C8-A0218624A11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B46D283B-2269-42B1-91F8-000601410ADF}"/>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399112</xdr:colOff>
      <xdr:row>2</xdr:row>
      <xdr:rowOff>56815</xdr:rowOff>
    </xdr:to>
    <xdr:grpSp>
      <xdr:nvGrpSpPr>
        <xdr:cNvPr id="2" name="Group 1">
          <a:extLst>
            <a:ext uri="{FF2B5EF4-FFF2-40B4-BE49-F238E27FC236}">
              <a16:creationId xmlns:a16="http://schemas.microsoft.com/office/drawing/2014/main" id="{1474C267-8265-4A1B-B256-F4886959B533}"/>
            </a:ext>
          </a:extLst>
        </xdr:cNvPr>
        <xdr:cNvGrpSpPr/>
      </xdr:nvGrpSpPr>
      <xdr:grpSpPr>
        <a:xfrm>
          <a:off x="657225" y="200025"/>
          <a:ext cx="1713562" cy="256840"/>
          <a:chOff x="142875" y="142875"/>
          <a:chExt cx="1702594" cy="245294"/>
        </a:xfrm>
      </xdr:grpSpPr>
      <xdr:pic>
        <xdr:nvPicPr>
          <xdr:cNvPr id="3" name="Picture 190" descr="Another Button copy">
            <a:extLst>
              <a:ext uri="{FF2B5EF4-FFF2-40B4-BE49-F238E27FC236}">
                <a16:creationId xmlns:a16="http://schemas.microsoft.com/office/drawing/2014/main" id="{E0814A7E-4747-47F1-A00D-BCD56944E81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D297462E-B328-4B6D-A04C-BF7772190D20}"/>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1317149</xdr:colOff>
      <xdr:row>2</xdr:row>
      <xdr:rowOff>19869</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123825" y="200025"/>
          <a:ext cx="1707674" cy="257994"/>
          <a:chOff x="142875" y="142875"/>
          <a:chExt cx="1702594" cy="245294"/>
        </a:xfrm>
      </xdr:grpSpPr>
      <xdr:pic>
        <xdr:nvPicPr>
          <xdr:cNvPr id="3" name="Picture 190" descr="Another Button copy">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00000000-0008-0000-0A00-000004000000}"/>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17722</xdr:colOff>
      <xdr:row>0</xdr:row>
      <xdr:rowOff>97559</xdr:rowOff>
    </xdr:from>
    <xdr:to>
      <xdr:col>2</xdr:col>
      <xdr:colOff>706394</xdr:colOff>
      <xdr:row>1</xdr:row>
      <xdr:rowOff>154374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41547" y="97559"/>
          <a:ext cx="1726897" cy="256840"/>
          <a:chOff x="142875" y="142875"/>
          <a:chExt cx="1702594" cy="245294"/>
        </a:xfrm>
      </xdr:grpSpPr>
      <xdr:pic>
        <xdr:nvPicPr>
          <xdr:cNvPr id="3" name="Picture 190" descr="Another Button copy">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17722</xdr:colOff>
      <xdr:row>0</xdr:row>
      <xdr:rowOff>97559</xdr:rowOff>
    </xdr:from>
    <xdr:to>
      <xdr:col>2</xdr:col>
      <xdr:colOff>778784</xdr:colOff>
      <xdr:row>1</xdr:row>
      <xdr:rowOff>154374</xdr:rowOff>
    </xdr:to>
    <xdr:grpSp>
      <xdr:nvGrpSpPr>
        <xdr:cNvPr id="2" name="Group 1">
          <a:extLst>
            <a:ext uri="{FF2B5EF4-FFF2-40B4-BE49-F238E27FC236}">
              <a16:creationId xmlns:a16="http://schemas.microsoft.com/office/drawing/2014/main" id="{A62F5A8B-0D76-4DFB-91CC-E8947FF20BC6}"/>
            </a:ext>
          </a:extLst>
        </xdr:cNvPr>
        <xdr:cNvGrpSpPr/>
      </xdr:nvGrpSpPr>
      <xdr:grpSpPr>
        <a:xfrm>
          <a:off x="136785" y="97559"/>
          <a:ext cx="1746033" cy="251645"/>
          <a:chOff x="142875" y="142875"/>
          <a:chExt cx="1702594" cy="245294"/>
        </a:xfrm>
      </xdr:grpSpPr>
      <xdr:pic>
        <xdr:nvPicPr>
          <xdr:cNvPr id="3" name="Picture 190" descr="Another Button copy">
            <a:extLst>
              <a:ext uri="{FF2B5EF4-FFF2-40B4-BE49-F238E27FC236}">
                <a16:creationId xmlns:a16="http://schemas.microsoft.com/office/drawing/2014/main" id="{298AB7FC-0FAD-47D3-ADF6-0553F84C50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475CCE2A-8E7E-43B1-BD95-0C545E19C2A4}"/>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169545</xdr:rowOff>
    </xdr:from>
    <xdr:to>
      <xdr:col>2</xdr:col>
      <xdr:colOff>1350169</xdr:colOff>
      <xdr:row>1</xdr:row>
      <xdr:rowOff>226244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123825" y="169545"/>
          <a:ext cx="1702594" cy="256724"/>
          <a:chOff x="142875" y="142875"/>
          <a:chExt cx="1702594" cy="245294"/>
        </a:xfrm>
      </xdr:grpSpPr>
      <xdr:pic>
        <xdr:nvPicPr>
          <xdr:cNvPr id="3" name="Picture 190" descr="Another Button copy">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00000000-0008-0000-0100-000004000000}"/>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18357</xdr:colOff>
      <xdr:row>0</xdr:row>
      <xdr:rowOff>98194</xdr:rowOff>
    </xdr:from>
    <xdr:to>
      <xdr:col>2</xdr:col>
      <xdr:colOff>936264</xdr:colOff>
      <xdr:row>1</xdr:row>
      <xdr:rowOff>154374</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145357" y="98194"/>
          <a:ext cx="1722240" cy="257263"/>
          <a:chOff x="142875" y="142875"/>
          <a:chExt cx="1702594" cy="245294"/>
        </a:xfrm>
      </xdr:grpSpPr>
      <xdr:pic>
        <xdr:nvPicPr>
          <xdr:cNvPr id="3" name="Picture 190" descr="Another Button copy">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00000000-0008-0000-0C00-000004000000}"/>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26670</xdr:colOff>
      <xdr:row>0</xdr:row>
      <xdr:rowOff>114300</xdr:rowOff>
    </xdr:from>
    <xdr:to>
      <xdr:col>3</xdr:col>
      <xdr:colOff>231892</xdr:colOff>
      <xdr:row>1</xdr:row>
      <xdr:rowOff>173268</xdr:rowOff>
    </xdr:to>
    <xdr:grpSp>
      <xdr:nvGrpSpPr>
        <xdr:cNvPr id="2" name="Group 1">
          <a:extLst>
            <a:ext uri="{FF2B5EF4-FFF2-40B4-BE49-F238E27FC236}">
              <a16:creationId xmlns:a16="http://schemas.microsoft.com/office/drawing/2014/main" id="{03B4B6AB-FECA-4E89-9EE0-D83F3B3F3EE3}"/>
            </a:ext>
          </a:extLst>
        </xdr:cNvPr>
        <xdr:cNvGrpSpPr/>
      </xdr:nvGrpSpPr>
      <xdr:grpSpPr>
        <a:xfrm>
          <a:off x="248920" y="114300"/>
          <a:ext cx="1757797" cy="258993"/>
          <a:chOff x="142875" y="142875"/>
          <a:chExt cx="1702594" cy="245294"/>
        </a:xfrm>
      </xdr:grpSpPr>
      <xdr:pic>
        <xdr:nvPicPr>
          <xdr:cNvPr id="3" name="Picture 190" descr="Another Button copy">
            <a:extLst>
              <a:ext uri="{FF2B5EF4-FFF2-40B4-BE49-F238E27FC236}">
                <a16:creationId xmlns:a16="http://schemas.microsoft.com/office/drawing/2014/main" id="{9761B84C-E0C0-4579-9FDC-F9ACD50FC34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6637FC96-B548-443C-8541-B857802C1FA5}"/>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0</xdr:row>
      <xdr:rowOff>133985</xdr:rowOff>
    </xdr:from>
    <xdr:to>
      <xdr:col>2</xdr:col>
      <xdr:colOff>1044734</xdr:colOff>
      <xdr:row>1</xdr:row>
      <xdr:rowOff>168459</xdr:rowOff>
    </xdr:to>
    <xdr:grpSp>
      <xdr:nvGrpSpPr>
        <xdr:cNvPr id="2" name="Group 1">
          <a:extLst>
            <a:ext uri="{FF2B5EF4-FFF2-40B4-BE49-F238E27FC236}">
              <a16:creationId xmlns:a16="http://schemas.microsoft.com/office/drawing/2014/main" id="{C35D957C-CB53-4F54-A404-CCE1021107AE}"/>
            </a:ext>
          </a:extLst>
        </xdr:cNvPr>
        <xdr:cNvGrpSpPr/>
      </xdr:nvGrpSpPr>
      <xdr:grpSpPr>
        <a:xfrm>
          <a:off x="656167" y="133985"/>
          <a:ext cx="1700900" cy="235557"/>
          <a:chOff x="142875" y="142875"/>
          <a:chExt cx="1702594" cy="245294"/>
        </a:xfrm>
      </xdr:grpSpPr>
      <xdr:pic>
        <xdr:nvPicPr>
          <xdr:cNvPr id="3" name="Picture 190" descr="Another Button copy">
            <a:extLst>
              <a:ext uri="{FF2B5EF4-FFF2-40B4-BE49-F238E27FC236}">
                <a16:creationId xmlns:a16="http://schemas.microsoft.com/office/drawing/2014/main" id="{F38CF791-B9E7-44B7-8FA2-E5B250BFCE6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2A1E6AEF-2879-43A2-8933-AAF461EBC53B}"/>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169545</xdr:rowOff>
    </xdr:from>
    <xdr:to>
      <xdr:col>2</xdr:col>
      <xdr:colOff>1430179</xdr:colOff>
      <xdr:row>1</xdr:row>
      <xdr:rowOff>226244</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123825" y="169545"/>
          <a:ext cx="1706404" cy="256724"/>
          <a:chOff x="142875" y="142875"/>
          <a:chExt cx="1702594" cy="245294"/>
        </a:xfrm>
      </xdr:grpSpPr>
      <xdr:pic>
        <xdr:nvPicPr>
          <xdr:cNvPr id="13" name="Picture 190" descr="Another Button copy">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14" name="Text Box 191">
            <a:hlinkClick xmlns:r="http://schemas.openxmlformats.org/officeDocument/2006/relationships" r:id="rId2"/>
            <a:extLst>
              <a:ext uri="{FF2B5EF4-FFF2-40B4-BE49-F238E27FC236}">
                <a16:creationId xmlns:a16="http://schemas.microsoft.com/office/drawing/2014/main" id="{00000000-0008-0000-0200-00000E000000}"/>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515144</xdr:colOff>
      <xdr:row>1</xdr:row>
      <xdr:rowOff>45057</xdr:rowOff>
    </xdr:to>
    <xdr:grpSp>
      <xdr:nvGrpSpPr>
        <xdr:cNvPr id="2" name="Group 1">
          <a:extLst>
            <a:ext uri="{FF2B5EF4-FFF2-40B4-BE49-F238E27FC236}">
              <a16:creationId xmlns:a16="http://schemas.microsoft.com/office/drawing/2014/main" id="{FA7809D7-7492-4574-94C1-9FDD863E66E8}"/>
            </a:ext>
          </a:extLst>
        </xdr:cNvPr>
        <xdr:cNvGrpSpPr/>
      </xdr:nvGrpSpPr>
      <xdr:grpSpPr>
        <a:xfrm>
          <a:off x="1371600" y="0"/>
          <a:ext cx="1715294" cy="248257"/>
          <a:chOff x="142875" y="142875"/>
          <a:chExt cx="1702594" cy="245294"/>
        </a:xfrm>
      </xdr:grpSpPr>
      <xdr:pic>
        <xdr:nvPicPr>
          <xdr:cNvPr id="3" name="Picture 190" descr="Another Button copy">
            <a:extLst>
              <a:ext uri="{FF2B5EF4-FFF2-40B4-BE49-F238E27FC236}">
                <a16:creationId xmlns:a16="http://schemas.microsoft.com/office/drawing/2014/main" id="{BF07D5B9-B845-4724-B4E0-29D647B12B5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A4FDC65A-E6E9-4E3D-BE18-001AAE35F80D}"/>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1353979</xdr:colOff>
      <xdr:row>1</xdr:row>
      <xdr:rowOff>249104</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23825" y="200025"/>
          <a:ext cx="1706404" cy="249104"/>
          <a:chOff x="142875" y="142875"/>
          <a:chExt cx="1702594" cy="245294"/>
        </a:xfrm>
      </xdr:grpSpPr>
      <xdr:pic>
        <xdr:nvPicPr>
          <xdr:cNvPr id="3" name="Picture 190" descr="Another Button copy">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1095534</xdr:colOff>
      <xdr:row>1</xdr:row>
      <xdr:rowOff>245294</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27000" y="201083"/>
          <a:ext cx="1706192" cy="245294"/>
          <a:chOff x="142875" y="142875"/>
          <a:chExt cx="1702594" cy="245294"/>
        </a:xfrm>
      </xdr:grpSpPr>
      <xdr:pic>
        <xdr:nvPicPr>
          <xdr:cNvPr id="3" name="Picture 190" descr="Another Button copy">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00000000-0008-0000-0400-000004000000}"/>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20320</xdr:rowOff>
    </xdr:from>
    <xdr:to>
      <xdr:col>2</xdr:col>
      <xdr:colOff>1353979</xdr:colOff>
      <xdr:row>1</xdr:row>
      <xdr:rowOff>283394</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123825" y="182245"/>
          <a:ext cx="1706404" cy="263074"/>
          <a:chOff x="142875" y="142875"/>
          <a:chExt cx="1702594" cy="245294"/>
        </a:xfrm>
      </xdr:grpSpPr>
      <xdr:pic>
        <xdr:nvPicPr>
          <xdr:cNvPr id="3" name="Picture 190" descr="Another Button copy">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00000000-0008-0000-0500-000004000000}"/>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20320</xdr:rowOff>
    </xdr:from>
    <xdr:to>
      <xdr:col>2</xdr:col>
      <xdr:colOff>1353979</xdr:colOff>
      <xdr:row>1</xdr:row>
      <xdr:rowOff>283394</xdr:rowOff>
    </xdr:to>
    <xdr:grpSp>
      <xdr:nvGrpSpPr>
        <xdr:cNvPr id="2" name="Group 1">
          <a:extLst>
            <a:ext uri="{FF2B5EF4-FFF2-40B4-BE49-F238E27FC236}">
              <a16:creationId xmlns:a16="http://schemas.microsoft.com/office/drawing/2014/main" id="{3F145117-D5F2-4FC2-9C76-46CA93D646C8}"/>
            </a:ext>
          </a:extLst>
        </xdr:cNvPr>
        <xdr:cNvGrpSpPr/>
      </xdr:nvGrpSpPr>
      <xdr:grpSpPr>
        <a:xfrm>
          <a:off x="123825" y="182245"/>
          <a:ext cx="1706404" cy="263074"/>
          <a:chOff x="142875" y="142875"/>
          <a:chExt cx="1702594" cy="245294"/>
        </a:xfrm>
      </xdr:grpSpPr>
      <xdr:pic>
        <xdr:nvPicPr>
          <xdr:cNvPr id="3" name="Picture 190" descr="Another Button copy">
            <a:extLst>
              <a:ext uri="{FF2B5EF4-FFF2-40B4-BE49-F238E27FC236}">
                <a16:creationId xmlns:a16="http://schemas.microsoft.com/office/drawing/2014/main" id="{680E130F-BAA8-4B89-AA9D-9DE46358D49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702594" cy="245294"/>
          </a:xfrm>
          <a:prstGeom prst="rect">
            <a:avLst/>
          </a:prstGeom>
          <a:noFill/>
          <a:ln w="9525">
            <a:noFill/>
            <a:miter lim="800000"/>
            <a:headEnd/>
            <a:tailEnd/>
          </a:ln>
          <a:scene3d>
            <a:camera prst="orthographicFront"/>
            <a:lightRig rig="threePt" dir="t"/>
          </a:scene3d>
          <a:sp3d>
            <a:bevelT/>
          </a:sp3d>
        </xdr:spPr>
      </xdr:pic>
      <xdr:sp macro="" textlink="TOC!$B$7">
        <xdr:nvSpPr>
          <xdr:cNvPr id="4" name="Text Box 191">
            <a:hlinkClick xmlns:r="http://schemas.openxmlformats.org/officeDocument/2006/relationships" r:id="rId2"/>
            <a:extLst>
              <a:ext uri="{FF2B5EF4-FFF2-40B4-BE49-F238E27FC236}">
                <a16:creationId xmlns:a16="http://schemas.microsoft.com/office/drawing/2014/main" id="{0B5B1FB7-85CD-4DF7-8C52-A27BA8463C93}"/>
              </a:ext>
            </a:extLst>
          </xdr:cNvPr>
          <xdr:cNvSpPr txBox="1">
            <a:spLocks noChangeArrowheads="1" noTextEdit="1"/>
          </xdr:cNvSpPr>
        </xdr:nvSpPr>
        <xdr:spPr bwMode="auto">
          <a:xfrm>
            <a:off x="437738" y="152430"/>
            <a:ext cx="1122380" cy="228570"/>
          </a:xfrm>
          <a:prstGeom prst="rect">
            <a:avLst/>
          </a:prstGeom>
          <a:noFill/>
          <a:ln w="9525" algn="ctr">
            <a:noFill/>
            <a:miter lim="800000"/>
            <a:headEnd/>
            <a:tailEnd/>
          </a:ln>
          <a:effectLst/>
          <a:scene3d>
            <a:camera prst="orthographicFront"/>
            <a:lightRig rig="threePt" dir="t"/>
          </a:scene3d>
          <a:sp3d>
            <a:bevelT/>
          </a:sp3d>
        </xdr:spPr>
        <xdr:txBody>
          <a:bodyPr vertOverflow="clip" wrap="square" lIns="0" tIns="0" rIns="0" bIns="0" anchor="ctr" upright="1"/>
          <a:lstStyle/>
          <a:p>
            <a:pPr algn="ctr" rtl="0">
              <a:defRPr sz="1000"/>
            </a:pPr>
            <a:fld id="{4A380DFE-31DD-4BC0-9FFF-3D597EA106FD}" type="TxLink">
              <a:rPr lang="en-US" sz="1000" b="1" i="0" u="none" strike="noStrike" baseline="0">
                <a:solidFill>
                  <a:srgbClr val="EEF1F3"/>
                </a:solidFill>
                <a:latin typeface="+mn-lt"/>
                <a:cs typeface="Arial"/>
              </a:rPr>
              <a:pPr algn="ctr" rtl="0">
                <a:defRPr sz="1000"/>
              </a:pPr>
              <a:t>Table of Contents</a:t>
            </a:fld>
            <a:endParaRPr lang="en-US" sz="700" b="1" i="0" u="none" strike="noStrike" baseline="0">
              <a:solidFill>
                <a:schemeClr val="bg1"/>
              </a:solidFill>
              <a:latin typeface="+mn-lt"/>
              <a:cs typeface="Aria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Documents%20and%20Settings\dyk57944\Desktop\Copy%20of%20Rate%20Model%2003.09.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op Sheet"/>
      <sheetName val="WRev"/>
      <sheetName val="WWRev"/>
      <sheetName val="OM_Original"/>
      <sheetName val="W-OM"/>
      <sheetName val="WW-OM"/>
      <sheetName val="CIP"/>
      <sheetName val="Sheet1"/>
      <sheetName val="CFlow"/>
      <sheetName val="Plant"/>
      <sheetName val="Alloc"/>
      <sheetName val="WCOS"/>
      <sheetName val="SCOS"/>
      <sheetName val="WRates"/>
      <sheetName val="SRates"/>
      <sheetName val="Debt"/>
      <sheetName val="Debt_II"/>
      <sheetName val="BV"/>
      <sheetName val="City"/>
      <sheetName val="Scratch"/>
    </sheetNames>
    <sheetDataSet>
      <sheetData sheetId="0" refreshError="1">
        <row r="12">
          <cell r="C12">
            <v>2007</v>
          </cell>
        </row>
        <row r="20">
          <cell r="G2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alpha val="72000"/>
          </a:srgbClr>
        </a:solidFill>
        <a:ln w="9525" cap="flat" cmpd="sng" algn="ctr">
          <a:solidFill>
            <a:srgbClr val="000000"/>
          </a:solidFill>
          <a:prstDash val="solid"/>
          <a:round/>
          <a:headEnd type="none" w="med" len="med"/>
          <a:tailEnd type="none" w="med" len="med"/>
        </a:ln>
        <a:effectLst/>
      </a:spPr>
      <a:bodyPr vertOverflow="clip" wrap="square" lIns="91440" tIns="0" rIns="91440" bIns="45720" upright="1"/>
      <a:lstStyle/>
    </a:spDef>
    <a:lnDef>
      <a:spPr bwMode="auto">
        <a:xfrm>
          <a:off x="0" y="0"/>
          <a:ext cx="1" cy="1"/>
        </a:xfrm>
        <a:custGeom>
          <a:avLst/>
          <a:gdLst/>
          <a:ahLst/>
          <a:cxnLst/>
          <a:rect l="0" t="0" r="0" b="0"/>
          <a:pathLst/>
        </a:custGeom>
        <a:solidFill>
          <a:srgbClr val="FFFFFF">
            <a:alpha val="72000"/>
          </a:srgbClr>
        </a:solidFill>
        <a:ln w="9525" cap="flat" cmpd="sng" algn="ctr">
          <a:solidFill>
            <a:srgbClr val="000000"/>
          </a:solidFill>
          <a:prstDash val="solid"/>
          <a:round/>
          <a:headEnd type="none" w="med" len="med"/>
          <a:tailEnd type="none" w="med" len="med"/>
        </a:ln>
        <a:effectLst/>
      </a:spPr>
      <a:bodyPr vertOverflow="clip" wrap="square" lIns="91440" tIns="0" rIns="91440" bIns="4572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3">
    <tabColor theme="3"/>
    <pageSetUpPr autoPageBreaks="0"/>
  </sheetPr>
  <dimension ref="A1:K225"/>
  <sheetViews>
    <sheetView showGridLines="0" tabSelected="1" workbookViewId="0"/>
  </sheetViews>
  <sheetFormatPr defaultColWidth="0" defaultRowHeight="13" zeroHeight="1"/>
  <cols>
    <col min="1" max="1" width="4.5" style="6" customWidth="1"/>
    <col min="2" max="2" width="31.5" style="6" customWidth="1"/>
    <col min="3" max="3" width="52.58203125" style="6" customWidth="1"/>
    <col min="4" max="11" width="0" style="6" hidden="1" customWidth="1"/>
    <col min="12" max="16384" width="9" style="6" hidden="1"/>
  </cols>
  <sheetData>
    <row r="1" spans="2:11">
      <c r="B1" s="20"/>
      <c r="C1" s="20"/>
    </row>
    <row r="2" spans="2:11" ht="12.75" customHeight="1">
      <c r="C2" s="493" t="s">
        <v>19</v>
      </c>
      <c r="D2" s="22"/>
      <c r="E2" s="22"/>
      <c r="F2" s="22"/>
      <c r="G2" s="22"/>
      <c r="H2" s="22"/>
      <c r="I2" s="22"/>
      <c r="J2" s="22"/>
      <c r="K2" s="22"/>
    </row>
    <row r="3" spans="2:11" ht="15.75" customHeight="1">
      <c r="B3" s="22"/>
      <c r="C3" s="493"/>
      <c r="D3" s="22"/>
      <c r="E3" s="22"/>
      <c r="F3" s="22"/>
      <c r="G3" s="22"/>
      <c r="H3" s="22"/>
      <c r="I3" s="22"/>
      <c r="J3" s="22"/>
      <c r="K3" s="22"/>
    </row>
    <row r="4" spans="2:11" ht="15.75" customHeight="1">
      <c r="C4" s="494" t="s">
        <v>20</v>
      </c>
      <c r="D4" s="1"/>
      <c r="E4" s="1"/>
      <c r="F4" s="1"/>
      <c r="G4" s="1"/>
      <c r="H4" s="1"/>
      <c r="I4" s="1"/>
      <c r="J4" s="1"/>
      <c r="K4" s="1"/>
    </row>
    <row r="5" spans="2:11" ht="12.75" customHeight="1">
      <c r="B5" s="1"/>
      <c r="C5" s="494"/>
      <c r="D5" s="1"/>
      <c r="E5" s="1"/>
      <c r="F5" s="1"/>
      <c r="G5" s="1"/>
      <c r="H5" s="1"/>
      <c r="I5" s="1"/>
      <c r="J5" s="1"/>
      <c r="K5" s="1"/>
    </row>
    <row r="6" spans="2:11">
      <c r="B6" s="21"/>
      <c r="C6" s="21"/>
    </row>
    <row r="7" spans="2:11">
      <c r="B7" s="492" t="s">
        <v>14</v>
      </c>
      <c r="C7" s="492"/>
    </row>
    <row r="8" spans="2:11" ht="10.25" customHeight="1">
      <c r="B8" s="17"/>
      <c r="C8" s="18"/>
    </row>
    <row r="9" spans="2:11" ht="12" customHeight="1">
      <c r="B9" s="19"/>
      <c r="C9" s="24"/>
    </row>
    <row r="10" spans="2:11" ht="31.5" customHeight="1">
      <c r="B10" s="23"/>
      <c r="C10" s="489" t="s">
        <v>143</v>
      </c>
    </row>
    <row r="11" spans="2:11" ht="26" customHeight="1">
      <c r="B11" s="23"/>
      <c r="C11" s="489" t="s">
        <v>363</v>
      </c>
    </row>
    <row r="12" spans="2:11" ht="30.5" customHeight="1">
      <c r="B12" s="23"/>
      <c r="C12" s="489" t="s">
        <v>364</v>
      </c>
    </row>
    <row r="13" spans="2:11" ht="30.5" customHeight="1">
      <c r="B13" s="23"/>
      <c r="C13" s="489" t="s">
        <v>673</v>
      </c>
    </row>
    <row r="14" spans="2:11" ht="35" customHeight="1">
      <c r="B14" s="23"/>
      <c r="C14" s="489" t="s">
        <v>211</v>
      </c>
    </row>
    <row r="15" spans="2:11" ht="31.5" customHeight="1">
      <c r="B15" s="23"/>
      <c r="C15" s="489" t="s">
        <v>146</v>
      </c>
    </row>
    <row r="16" spans="2:11" ht="35" customHeight="1">
      <c r="B16" s="23"/>
      <c r="C16" s="489" t="s">
        <v>528</v>
      </c>
    </row>
    <row r="17" spans="2:3" ht="30" customHeight="1">
      <c r="B17" s="23"/>
      <c r="C17" s="489" t="s">
        <v>666</v>
      </c>
    </row>
    <row r="18" spans="2:3" ht="35" customHeight="1">
      <c r="B18" s="23"/>
      <c r="C18" s="489" t="s">
        <v>663</v>
      </c>
    </row>
    <row r="19" spans="2:3" ht="32.5" customHeight="1">
      <c r="B19" s="23"/>
      <c r="C19" s="489" t="s">
        <v>668</v>
      </c>
    </row>
    <row r="20" spans="2:3" ht="35" customHeight="1">
      <c r="B20" s="23"/>
      <c r="C20" s="489" t="s">
        <v>664</v>
      </c>
    </row>
    <row r="21" spans="2:3" ht="35" customHeight="1">
      <c r="B21" s="23"/>
      <c r="C21" s="489" t="s">
        <v>669</v>
      </c>
    </row>
    <row r="22" spans="2:3" ht="35" customHeight="1">
      <c r="B22" s="23"/>
      <c r="C22" s="489" t="s">
        <v>468</v>
      </c>
    </row>
    <row r="23" spans="2:3" ht="35" customHeight="1">
      <c r="B23" s="23"/>
      <c r="C23" s="489" t="s">
        <v>665</v>
      </c>
    </row>
    <row r="24" spans="2:3" ht="35" customHeight="1">
      <c r="B24" s="23"/>
      <c r="C24" s="489" t="s">
        <v>670</v>
      </c>
    </row>
    <row r="25" spans="2:3" ht="35" customHeight="1">
      <c r="B25" s="23"/>
      <c r="C25" s="489" t="s">
        <v>332</v>
      </c>
    </row>
    <row r="26" spans="2:3" ht="35" customHeight="1">
      <c r="B26" s="23"/>
      <c r="C26" s="489" t="s">
        <v>320</v>
      </c>
    </row>
    <row r="27" spans="2:3" ht="35" customHeight="1">
      <c r="B27" s="23"/>
      <c r="C27" s="489" t="s">
        <v>674</v>
      </c>
    </row>
    <row r="28" spans="2:3" ht="35" customHeight="1">
      <c r="B28" s="23"/>
      <c r="C28" s="489" t="s">
        <v>331</v>
      </c>
    </row>
    <row r="29" spans="2:3" ht="35" customHeight="1">
      <c r="B29" s="19"/>
      <c r="C29" s="489" t="s">
        <v>667</v>
      </c>
    </row>
    <row r="30" spans="2:3" ht="40" customHeight="1">
      <c r="B30" s="23"/>
      <c r="C30" s="197"/>
    </row>
    <row r="31" spans="2:3" ht="25.4" customHeight="1">
      <c r="B31" s="23"/>
      <c r="C31" s="18"/>
    </row>
    <row r="32" spans="2:3" ht="25.4" customHeight="1">
      <c r="B32" s="23"/>
      <c r="C32" s="18"/>
    </row>
    <row r="33" spans="2:3" ht="19.5" customHeight="1">
      <c r="B33" s="23"/>
      <c r="C33" s="18"/>
    </row>
    <row r="34" spans="2:3" ht="19.5" customHeight="1">
      <c r="B34" s="23"/>
      <c r="C34" s="18"/>
    </row>
    <row r="35" spans="2:3" ht="19.5" customHeight="1">
      <c r="B35" s="23"/>
      <c r="C35" s="18"/>
    </row>
    <row r="36" spans="2:3" ht="19.5" customHeight="1">
      <c r="B36" s="23"/>
      <c r="C36" s="18"/>
    </row>
    <row r="37" spans="2:3"/>
    <row r="38" spans="2:3"/>
    <row r="39" spans="2:3"/>
    <row r="40" spans="2:3"/>
    <row r="41" spans="2:3"/>
    <row r="42" spans="2:3"/>
    <row r="43" spans="2:3"/>
    <row r="44" spans="2:3"/>
    <row r="45" spans="2:3"/>
    <row r="46" spans="2:3"/>
    <row r="47" spans="2:3"/>
    <row r="48" spans="2:3"/>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sheetData>
  <mergeCells count="3">
    <mergeCell ref="B7:C7"/>
    <mergeCell ref="C2:C3"/>
    <mergeCell ref="C4:C5"/>
  </mergeCells>
  <phoneticPr fontId="8" type="noConversion"/>
  <pageMargins left="0.75" right="0.75" top="1" bottom="1" header="0.5" footer="0.5"/>
  <pageSetup scale="7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autoPageBreaks="0" fitToPage="1"/>
  </sheetPr>
  <dimension ref="A2:P264"/>
  <sheetViews>
    <sheetView zoomScaleNormal="100" workbookViewId="0">
      <pane xSplit="3" ySplit="8" topLeftCell="D9" activePane="bottomRight" state="frozen"/>
      <selection activeCell="U141" sqref="U141"/>
      <selection pane="topRight" activeCell="U141" sqref="U141"/>
      <selection pane="bottomLeft" activeCell="U141" sqref="U141"/>
      <selection pane="bottomRight" activeCell="D9" sqref="D9"/>
    </sheetView>
  </sheetViews>
  <sheetFormatPr defaultColWidth="9" defaultRowHeight="13"/>
  <cols>
    <col min="1" max="1" width="1.58203125" style="34" customWidth="1"/>
    <col min="2" max="2" width="4.58203125" style="34" customWidth="1"/>
    <col min="3" max="3" width="57.5" style="34" customWidth="1"/>
    <col min="4" max="4" width="9.58203125" style="34" customWidth="1"/>
    <col min="5" max="5" width="10.08203125" style="34" customWidth="1"/>
    <col min="6" max="6" width="7" style="34" customWidth="1"/>
    <col min="7" max="7" width="8.58203125" style="34" customWidth="1"/>
    <col min="8" max="8" width="7.58203125" style="34" customWidth="1"/>
    <col min="9" max="9" width="8.5" style="34" customWidth="1"/>
    <col min="10" max="10" width="9.83203125" style="34" customWidth="1"/>
    <col min="11" max="12" width="8.58203125" style="34" customWidth="1"/>
    <col min="13" max="14" width="8.5" style="34" customWidth="1"/>
    <col min="15" max="15" width="2.58203125" style="34" customWidth="1"/>
    <col min="16" max="16" width="10.08203125" style="34" customWidth="1"/>
    <col min="17" max="16384" width="9" style="34"/>
  </cols>
  <sheetData>
    <row r="2" spans="1:16" ht="22.5" customHeight="1">
      <c r="A2" s="35"/>
      <c r="B2" s="36"/>
      <c r="E2" s="37"/>
      <c r="F2" s="37"/>
      <c r="G2" s="37"/>
      <c r="H2" s="37"/>
      <c r="I2" s="37"/>
      <c r="J2" s="37"/>
      <c r="K2" s="37"/>
      <c r="L2" s="37"/>
      <c r="M2" s="37"/>
      <c r="N2" s="37"/>
      <c r="O2" s="37"/>
      <c r="P2" s="37"/>
    </row>
    <row r="3" spans="1:16" ht="22.5" customHeight="1">
      <c r="A3" s="35"/>
      <c r="B3" s="38" t="str">
        <f>Client</f>
        <v>Philadelphia Water Department</v>
      </c>
    </row>
    <row r="4" spans="1:16" ht="14.5">
      <c r="A4" s="35"/>
      <c r="B4" s="38" t="str">
        <f>Title</f>
        <v>Miscellaneous Fees &amp; Charges Model</v>
      </c>
    </row>
    <row r="5" spans="1:16" ht="14.5">
      <c r="A5" s="35"/>
      <c r="B5" s="38" t="s">
        <v>129</v>
      </c>
      <c r="M5" s="39"/>
      <c r="N5" s="39"/>
      <c r="O5" s="39"/>
      <c r="P5" s="39"/>
    </row>
    <row r="6" spans="1:16" ht="14.4" customHeight="1" thickBot="1">
      <c r="A6" s="35"/>
      <c r="B6" s="38"/>
      <c r="M6" s="39"/>
      <c r="N6" s="39"/>
      <c r="O6" s="39"/>
      <c r="P6" s="39"/>
    </row>
    <row r="7" spans="1:16" ht="13.5" thickBot="1">
      <c r="A7" s="35"/>
      <c r="B7" s="98"/>
      <c r="C7" s="99"/>
      <c r="D7" s="95"/>
      <c r="E7" s="96"/>
      <c r="F7" s="96"/>
      <c r="G7" s="96"/>
      <c r="H7" s="96"/>
      <c r="I7" s="96"/>
      <c r="J7" s="96"/>
      <c r="K7" s="96"/>
      <c r="L7" s="96"/>
      <c r="M7" s="96"/>
      <c r="N7" s="97"/>
      <c r="O7" s="39"/>
      <c r="P7" s="177"/>
    </row>
    <row r="8" spans="1:16" ht="39.5" thickBot="1">
      <c r="A8" s="35"/>
      <c r="B8" s="102" t="s">
        <v>13</v>
      </c>
      <c r="C8" s="100" t="s">
        <v>10</v>
      </c>
      <c r="D8" s="232" t="str">
        <f>'Equipment Rates'!D$11</f>
        <v>Backhoe</v>
      </c>
      <c r="E8" s="233" t="str">
        <f>'Equipment Rates'!E$11</f>
        <v>Compressor</v>
      </c>
      <c r="F8" s="232" t="str">
        <f>'Equipment Rates'!F$11</f>
        <v xml:space="preserve">Large Dump Truck </v>
      </c>
      <c r="G8" s="233" t="str">
        <f>'Equipment Rates'!G$11</f>
        <v xml:space="preserve">Small Utility Truck </v>
      </c>
      <c r="H8" s="232" t="str">
        <f>'Equipment Rates'!H$11</f>
        <v xml:space="preserve">Crew Truck </v>
      </c>
      <c r="I8" s="233" t="str">
        <f>'Equipment Rates'!I$11</f>
        <v>SUV/ Van</v>
      </c>
      <c r="J8" s="232" t="str">
        <f>'Equipment Rates'!J$11</f>
        <v>Jackhammer</v>
      </c>
      <c r="K8" s="233" t="str">
        <f>'Equipment Rates'!K$11</f>
        <v>Pump</v>
      </c>
      <c r="L8" s="232" t="str">
        <f>'Equipment Rates'!L$11</f>
        <v>Generator</v>
      </c>
      <c r="M8" s="233" t="str">
        <f>'Equipment Rates'!M$11</f>
        <v>Vehicle, Small</v>
      </c>
      <c r="N8" s="234" t="str">
        <f>'Equipment Rates'!N$11</f>
        <v>CCTV Truck</v>
      </c>
      <c r="O8" s="39"/>
      <c r="P8" s="108" t="s">
        <v>207</v>
      </c>
    </row>
    <row r="9" spans="1:16">
      <c r="B9" s="58"/>
      <c r="C9" s="58" t="s">
        <v>24</v>
      </c>
      <c r="D9" s="59"/>
      <c r="E9" s="59"/>
      <c r="F9" s="59"/>
      <c r="G9" s="59"/>
      <c r="H9" s="59"/>
      <c r="I9" s="59"/>
      <c r="J9" s="59"/>
      <c r="K9" s="59"/>
      <c r="L9" s="59"/>
      <c r="M9" s="59"/>
      <c r="N9" s="161"/>
      <c r="O9" s="39"/>
      <c r="P9" s="59"/>
    </row>
    <row r="10" spans="1:16">
      <c r="B10" s="62">
        <v>1</v>
      </c>
      <c r="C10" s="159" t="str">
        <f>'Existing Fees '!C10</f>
        <v>Meter Test Charges</v>
      </c>
      <c r="D10" s="159"/>
      <c r="E10" s="159"/>
      <c r="F10" s="159"/>
      <c r="G10" s="159"/>
      <c r="H10" s="159"/>
      <c r="I10" s="159"/>
      <c r="J10" s="159"/>
      <c r="K10" s="159"/>
      <c r="L10" s="159"/>
      <c r="M10" s="159"/>
      <c r="N10" s="160"/>
      <c r="O10" s="39"/>
      <c r="P10" s="63"/>
    </row>
    <row r="11" spans="1:16">
      <c r="B11" s="65" t="s">
        <v>26</v>
      </c>
      <c r="C11" s="153" t="str">
        <f>'Existing Fees '!C11</f>
        <v xml:space="preserve">5/8" </v>
      </c>
      <c r="D11" s="134"/>
      <c r="E11" s="134"/>
      <c r="F11" s="134"/>
      <c r="G11" s="134"/>
      <c r="H11" s="134"/>
      <c r="I11" s="134">
        <v>1</v>
      </c>
      <c r="J11" s="134"/>
      <c r="K11" s="134"/>
      <c r="L11" s="134"/>
      <c r="M11" s="134"/>
      <c r="N11" s="134"/>
      <c r="O11" s="39"/>
      <c r="P11" s="122">
        <f>'Yr 1 Labor Cost Calc'!AL11</f>
        <v>1</v>
      </c>
    </row>
    <row r="12" spans="1:16">
      <c r="B12" s="65" t="s">
        <v>28</v>
      </c>
      <c r="C12" s="153" t="str">
        <f>'Existing Fees '!C12</f>
        <v>1",1.5",2"</v>
      </c>
      <c r="D12" s="121"/>
      <c r="E12" s="121"/>
      <c r="F12" s="121"/>
      <c r="G12" s="121"/>
      <c r="H12" s="121"/>
      <c r="I12" s="121">
        <v>1</v>
      </c>
      <c r="J12" s="121"/>
      <c r="K12" s="121"/>
      <c r="L12" s="121"/>
      <c r="M12" s="121"/>
      <c r="N12" s="121"/>
      <c r="O12" s="39"/>
      <c r="P12" s="122">
        <f>'Yr 1 Labor Cost Calc'!AL12</f>
        <v>1.5</v>
      </c>
    </row>
    <row r="13" spans="1:16">
      <c r="B13" s="65" t="s">
        <v>30</v>
      </c>
      <c r="C13" s="153" t="str">
        <f>'Existing Fees '!C13</f>
        <v>3",4",6",8",10",12"</v>
      </c>
      <c r="D13" s="121"/>
      <c r="E13" s="121"/>
      <c r="F13" s="121"/>
      <c r="G13" s="121"/>
      <c r="H13" s="121">
        <v>1</v>
      </c>
      <c r="I13" s="121"/>
      <c r="J13" s="121"/>
      <c r="K13" s="121"/>
      <c r="L13" s="121"/>
      <c r="M13" s="121"/>
      <c r="N13" s="121"/>
      <c r="O13" s="39"/>
      <c r="P13" s="122">
        <f>'Yr 1 Labor Cost Calc'!AL13</f>
        <v>2.5</v>
      </c>
    </row>
    <row r="14" spans="1:16">
      <c r="B14" s="65" t="s">
        <v>32</v>
      </c>
      <c r="C14" s="153" t="str">
        <f>'Existing Fees '!C14</f>
        <v>Field Tests 3" and above</v>
      </c>
      <c r="D14" s="130"/>
      <c r="E14" s="130"/>
      <c r="F14" s="130"/>
      <c r="G14" s="130"/>
      <c r="H14" s="130">
        <v>1</v>
      </c>
      <c r="I14" s="130"/>
      <c r="J14" s="130"/>
      <c r="K14" s="130"/>
      <c r="L14" s="130"/>
      <c r="M14" s="130"/>
      <c r="N14" s="130"/>
      <c r="O14" s="39"/>
      <c r="P14" s="122">
        <f>'Yr 1 Labor Cost Calc'!AL14</f>
        <v>2.5</v>
      </c>
    </row>
    <row r="15" spans="1:16">
      <c r="B15" s="62">
        <v>2</v>
      </c>
      <c r="C15" s="159" t="str">
        <f>'Existing Fees '!C15</f>
        <v>Charges for Furnishing and Installation of Water Meters</v>
      </c>
      <c r="D15" s="145"/>
      <c r="E15" s="145"/>
      <c r="F15" s="145"/>
      <c r="G15" s="145"/>
      <c r="H15" s="145"/>
      <c r="I15" s="145"/>
      <c r="J15" s="145"/>
      <c r="K15" s="145"/>
      <c r="L15" s="145"/>
      <c r="M15" s="145"/>
      <c r="N15" s="77"/>
      <c r="O15" s="39"/>
      <c r="P15" s="63"/>
    </row>
    <row r="16" spans="1:16">
      <c r="B16" s="139" t="s">
        <v>26</v>
      </c>
      <c r="C16" s="163" t="str">
        <f>'Existing Fees '!C16</f>
        <v>Setting both Meter and Meter Interface Unit (MIU)</v>
      </c>
      <c r="D16" s="164"/>
      <c r="E16" s="163"/>
      <c r="F16" s="163"/>
      <c r="G16" s="163"/>
      <c r="H16" s="163"/>
      <c r="I16" s="163"/>
      <c r="J16" s="163"/>
      <c r="K16" s="163"/>
      <c r="L16" s="163"/>
      <c r="M16" s="163"/>
      <c r="N16" s="165"/>
      <c r="O16" s="39"/>
      <c r="P16" s="140"/>
    </row>
    <row r="17" spans="2:16">
      <c r="B17" s="65"/>
      <c r="C17" s="153" t="str">
        <f>'Existing Fees '!C17</f>
        <v>5/8"</v>
      </c>
      <c r="D17" s="134"/>
      <c r="E17" s="134"/>
      <c r="F17" s="134"/>
      <c r="G17" s="134"/>
      <c r="H17" s="134"/>
      <c r="I17" s="134">
        <v>1</v>
      </c>
      <c r="J17" s="134"/>
      <c r="K17" s="134"/>
      <c r="L17" s="134"/>
      <c r="M17" s="134"/>
      <c r="N17" s="134"/>
      <c r="O17" s="39"/>
      <c r="P17" s="122">
        <f>'Yr 1 Labor Cost Calc'!AL17</f>
        <v>1</v>
      </c>
    </row>
    <row r="18" spans="2:16">
      <c r="B18" s="65"/>
      <c r="C18" s="153" t="str">
        <f>'Existing Fees '!C18</f>
        <v>3/4 RFSS</v>
      </c>
      <c r="D18" s="121"/>
      <c r="E18" s="121"/>
      <c r="F18" s="121"/>
      <c r="G18" s="121"/>
      <c r="H18" s="121"/>
      <c r="I18" s="121">
        <v>1</v>
      </c>
      <c r="J18" s="121"/>
      <c r="K18" s="121"/>
      <c r="L18" s="121"/>
      <c r="M18" s="121"/>
      <c r="N18" s="121"/>
      <c r="O18" s="39"/>
      <c r="P18" s="122">
        <f>'Yr 1 Labor Cost Calc'!AL18</f>
        <v>1</v>
      </c>
    </row>
    <row r="19" spans="2:16">
      <c r="B19" s="65"/>
      <c r="C19" s="153" t="str">
        <f>'Existing Fees '!C19</f>
        <v>1"</v>
      </c>
      <c r="D19" s="121"/>
      <c r="E19" s="121"/>
      <c r="F19" s="121"/>
      <c r="G19" s="121"/>
      <c r="H19" s="121"/>
      <c r="I19" s="121">
        <v>1</v>
      </c>
      <c r="J19" s="121"/>
      <c r="K19" s="121"/>
      <c r="L19" s="121"/>
      <c r="M19" s="121"/>
      <c r="N19" s="121"/>
      <c r="O19" s="39"/>
      <c r="P19" s="122">
        <f>'Yr 1 Labor Cost Calc'!AL19</f>
        <v>1</v>
      </c>
    </row>
    <row r="20" spans="2:16">
      <c r="B20" s="65"/>
      <c r="C20" s="153" t="str">
        <f>'Existing Fees '!C20</f>
        <v>1" RFSS</v>
      </c>
      <c r="D20" s="121"/>
      <c r="E20" s="121"/>
      <c r="F20" s="121"/>
      <c r="G20" s="121"/>
      <c r="H20" s="121"/>
      <c r="I20" s="121">
        <v>1</v>
      </c>
      <c r="J20" s="121"/>
      <c r="K20" s="121"/>
      <c r="L20" s="121"/>
      <c r="M20" s="121"/>
      <c r="N20" s="121"/>
      <c r="O20" s="39"/>
      <c r="P20" s="122">
        <f>'Yr 1 Labor Cost Calc'!AL20</f>
        <v>1</v>
      </c>
    </row>
    <row r="21" spans="2:16">
      <c r="B21" s="65"/>
      <c r="C21" s="153" t="str">
        <f>'Existing Fees '!C21</f>
        <v>1  1/2</v>
      </c>
      <c r="D21" s="134"/>
      <c r="E21" s="134"/>
      <c r="F21" s="134"/>
      <c r="G21" s="134"/>
      <c r="H21" s="134"/>
      <c r="I21" s="134">
        <v>1</v>
      </c>
      <c r="J21" s="134"/>
      <c r="K21" s="134"/>
      <c r="L21" s="134"/>
      <c r="M21" s="134"/>
      <c r="N21" s="134"/>
      <c r="O21" s="39"/>
      <c r="P21" s="122">
        <f>'Yr 1 Labor Cost Calc'!AL21</f>
        <v>1</v>
      </c>
    </row>
    <row r="22" spans="2:16">
      <c r="B22" s="65"/>
      <c r="C22" s="153" t="str">
        <f>'Existing Fees '!C22</f>
        <v>1  1/2 RFSS</v>
      </c>
      <c r="D22" s="121"/>
      <c r="E22" s="121"/>
      <c r="F22" s="121"/>
      <c r="G22" s="121"/>
      <c r="H22" s="121"/>
      <c r="I22" s="121">
        <v>1</v>
      </c>
      <c r="J22" s="121"/>
      <c r="K22" s="121"/>
      <c r="L22" s="121"/>
      <c r="M22" s="121"/>
      <c r="N22" s="121"/>
      <c r="O22" s="39"/>
      <c r="P22" s="122">
        <f>'Yr 1 Labor Cost Calc'!AL22</f>
        <v>1</v>
      </c>
    </row>
    <row r="23" spans="2:16">
      <c r="B23" s="65"/>
      <c r="C23" s="153" t="str">
        <f>'Existing Fees '!C23</f>
        <v xml:space="preserve">2" </v>
      </c>
      <c r="D23" s="121"/>
      <c r="E23" s="121"/>
      <c r="F23" s="121"/>
      <c r="G23" s="121"/>
      <c r="H23" s="121"/>
      <c r="I23" s="121">
        <v>1</v>
      </c>
      <c r="J23" s="121"/>
      <c r="K23" s="121"/>
      <c r="L23" s="121"/>
      <c r="M23" s="121"/>
      <c r="N23" s="121"/>
      <c r="O23" s="39"/>
      <c r="P23" s="122">
        <f>'Yr 1 Labor Cost Calc'!AL23</f>
        <v>1</v>
      </c>
    </row>
    <row r="24" spans="2:16">
      <c r="B24" s="65"/>
      <c r="C24" s="153" t="str">
        <f>'Existing Fees '!C24</f>
        <v>2" RFSS</v>
      </c>
      <c r="D24" s="121"/>
      <c r="E24" s="121"/>
      <c r="F24" s="121"/>
      <c r="G24" s="121"/>
      <c r="H24" s="121"/>
      <c r="I24" s="121">
        <v>1</v>
      </c>
      <c r="J24" s="121"/>
      <c r="K24" s="121"/>
      <c r="L24" s="121"/>
      <c r="M24" s="121"/>
      <c r="N24" s="121"/>
      <c r="O24" s="39"/>
      <c r="P24" s="122">
        <f>'Yr 1 Labor Cost Calc'!AL24</f>
        <v>1</v>
      </c>
    </row>
    <row r="25" spans="2:16">
      <c r="B25" s="65"/>
      <c r="C25" s="153" t="str">
        <f>'Existing Fees '!C25</f>
        <v>3" Compound</v>
      </c>
      <c r="D25" s="134"/>
      <c r="E25" s="134"/>
      <c r="F25" s="134"/>
      <c r="G25" s="134"/>
      <c r="H25" s="134">
        <v>1</v>
      </c>
      <c r="I25" s="134"/>
      <c r="J25" s="134"/>
      <c r="K25" s="134"/>
      <c r="L25" s="134"/>
      <c r="M25" s="134"/>
      <c r="N25" s="134"/>
      <c r="O25" s="39"/>
      <c r="P25" s="122">
        <f>'Yr 1 Labor Cost Calc'!AL25</f>
        <v>2</v>
      </c>
    </row>
    <row r="26" spans="2:16">
      <c r="B26" s="65"/>
      <c r="C26" s="153" t="str">
        <f>'Existing Fees '!C26</f>
        <v>3" Turbine</v>
      </c>
      <c r="D26" s="121"/>
      <c r="E26" s="121"/>
      <c r="F26" s="121"/>
      <c r="G26" s="121"/>
      <c r="H26" s="121">
        <v>1</v>
      </c>
      <c r="I26" s="121"/>
      <c r="J26" s="121"/>
      <c r="K26" s="121"/>
      <c r="L26" s="121"/>
      <c r="M26" s="121"/>
      <c r="N26" s="121"/>
      <c r="O26" s="39"/>
      <c r="P26" s="122">
        <f>'Yr 1 Labor Cost Calc'!AL26</f>
        <v>2</v>
      </c>
    </row>
    <row r="27" spans="2:16">
      <c r="B27" s="65"/>
      <c r="C27" s="153" t="str">
        <f>'Existing Fees '!C27</f>
        <v>3" Fire Series</v>
      </c>
      <c r="D27" s="121"/>
      <c r="E27" s="121"/>
      <c r="F27" s="121"/>
      <c r="G27" s="121"/>
      <c r="H27" s="121">
        <v>1</v>
      </c>
      <c r="I27" s="121"/>
      <c r="J27" s="121"/>
      <c r="K27" s="121"/>
      <c r="L27" s="121"/>
      <c r="M27" s="121"/>
      <c r="N27" s="121"/>
      <c r="O27" s="39"/>
      <c r="P27" s="122">
        <f>'Yr 1 Labor Cost Calc'!AL27</f>
        <v>2</v>
      </c>
    </row>
    <row r="28" spans="2:16">
      <c r="B28" s="65"/>
      <c r="C28" s="153" t="str">
        <f>'Existing Fees '!C28</f>
        <v>4" Compound</v>
      </c>
      <c r="D28" s="121"/>
      <c r="E28" s="121"/>
      <c r="F28" s="121"/>
      <c r="G28" s="121"/>
      <c r="H28" s="121">
        <v>1</v>
      </c>
      <c r="I28" s="121"/>
      <c r="J28" s="121"/>
      <c r="K28" s="121"/>
      <c r="L28" s="121"/>
      <c r="M28" s="121"/>
      <c r="N28" s="121"/>
      <c r="O28" s="39"/>
      <c r="P28" s="122">
        <f>'Yr 1 Labor Cost Calc'!AL28</f>
        <v>2</v>
      </c>
    </row>
    <row r="29" spans="2:16">
      <c r="B29" s="65"/>
      <c r="C29" s="153" t="str">
        <f>'Existing Fees '!C29</f>
        <v>4" Turbine</v>
      </c>
      <c r="D29" s="134"/>
      <c r="E29" s="134"/>
      <c r="F29" s="134"/>
      <c r="G29" s="134"/>
      <c r="H29" s="134">
        <v>1</v>
      </c>
      <c r="I29" s="134"/>
      <c r="J29" s="134"/>
      <c r="K29" s="134"/>
      <c r="L29" s="134"/>
      <c r="M29" s="134"/>
      <c r="N29" s="134"/>
      <c r="O29" s="39"/>
      <c r="P29" s="122">
        <f>'Yr 1 Labor Cost Calc'!AL29</f>
        <v>2</v>
      </c>
    </row>
    <row r="30" spans="2:16">
      <c r="B30" s="65"/>
      <c r="C30" s="153" t="str">
        <f>'Existing Fees '!C30</f>
        <v>4" Fire Series</v>
      </c>
      <c r="D30" s="121"/>
      <c r="E30" s="121"/>
      <c r="F30" s="121"/>
      <c r="G30" s="121"/>
      <c r="H30" s="121">
        <v>1</v>
      </c>
      <c r="I30" s="121"/>
      <c r="J30" s="121"/>
      <c r="K30" s="121"/>
      <c r="L30" s="121"/>
      <c r="M30" s="121"/>
      <c r="N30" s="121"/>
      <c r="O30" s="39"/>
      <c r="P30" s="122">
        <f>'Yr 1 Labor Cost Calc'!AL30</f>
        <v>2</v>
      </c>
    </row>
    <row r="31" spans="2:16">
      <c r="B31" s="65"/>
      <c r="C31" s="153" t="str">
        <f>'Existing Fees '!C31</f>
        <v>4" Fire Assembly</v>
      </c>
      <c r="D31" s="121"/>
      <c r="E31" s="121"/>
      <c r="F31" s="121"/>
      <c r="G31" s="121"/>
      <c r="H31" s="121">
        <v>1</v>
      </c>
      <c r="I31" s="121"/>
      <c r="J31" s="121"/>
      <c r="K31" s="121"/>
      <c r="L31" s="121"/>
      <c r="M31" s="121"/>
      <c r="N31" s="121"/>
      <c r="O31" s="39"/>
      <c r="P31" s="122">
        <f>'Yr 1 Labor Cost Calc'!AL31</f>
        <v>2</v>
      </c>
    </row>
    <row r="32" spans="2:16">
      <c r="B32" s="65"/>
      <c r="C32" s="153" t="str">
        <f>'Existing Fees '!C32</f>
        <v>6" Compound</v>
      </c>
      <c r="D32" s="121"/>
      <c r="E32" s="121"/>
      <c r="F32" s="121"/>
      <c r="G32" s="121"/>
      <c r="H32" s="121">
        <v>1</v>
      </c>
      <c r="I32" s="121"/>
      <c r="J32" s="121"/>
      <c r="K32" s="121"/>
      <c r="L32" s="121"/>
      <c r="M32" s="121"/>
      <c r="N32" s="121"/>
      <c r="O32" s="39"/>
      <c r="P32" s="122">
        <f>'Yr 1 Labor Cost Calc'!AL32</f>
        <v>2</v>
      </c>
    </row>
    <row r="33" spans="2:16">
      <c r="B33" s="65"/>
      <c r="C33" s="153" t="str">
        <f>'Existing Fees '!C33</f>
        <v>6" Turbine</v>
      </c>
      <c r="D33" s="134"/>
      <c r="E33" s="134"/>
      <c r="F33" s="134"/>
      <c r="G33" s="134"/>
      <c r="H33" s="134">
        <v>1</v>
      </c>
      <c r="I33" s="134"/>
      <c r="J33" s="134"/>
      <c r="K33" s="134"/>
      <c r="L33" s="134"/>
      <c r="M33" s="134"/>
      <c r="N33" s="134"/>
      <c r="O33" s="39"/>
      <c r="P33" s="122">
        <f>'Yr 1 Labor Cost Calc'!AL33</f>
        <v>2</v>
      </c>
    </row>
    <row r="34" spans="2:16">
      <c r="B34" s="65"/>
      <c r="C34" s="153" t="str">
        <f>'Existing Fees '!C34</f>
        <v>6" Fire Series</v>
      </c>
      <c r="D34" s="121"/>
      <c r="E34" s="121"/>
      <c r="F34" s="121"/>
      <c r="G34" s="121"/>
      <c r="H34" s="121">
        <v>1</v>
      </c>
      <c r="I34" s="121"/>
      <c r="J34" s="121"/>
      <c r="K34" s="121"/>
      <c r="L34" s="121"/>
      <c r="M34" s="121"/>
      <c r="N34" s="121"/>
      <c r="O34" s="39"/>
      <c r="P34" s="122">
        <f>'Yr 1 Labor Cost Calc'!AL34</f>
        <v>2</v>
      </c>
    </row>
    <row r="35" spans="2:16">
      <c r="B35" s="65"/>
      <c r="C35" s="153" t="str">
        <f>'Existing Fees '!C35</f>
        <v>6" Fire Assembly</v>
      </c>
      <c r="D35" s="121"/>
      <c r="E35" s="121"/>
      <c r="F35" s="121"/>
      <c r="G35" s="121"/>
      <c r="H35" s="121">
        <v>1</v>
      </c>
      <c r="I35" s="121"/>
      <c r="J35" s="121"/>
      <c r="K35" s="121"/>
      <c r="L35" s="121"/>
      <c r="M35" s="121"/>
      <c r="N35" s="121"/>
      <c r="O35" s="39"/>
      <c r="P35" s="122">
        <f>'Yr 1 Labor Cost Calc'!AL35</f>
        <v>2</v>
      </c>
    </row>
    <row r="36" spans="2:16">
      <c r="B36" s="65"/>
      <c r="C36" s="153" t="str">
        <f>'Existing Fees '!C36</f>
        <v>8" Turbine</v>
      </c>
      <c r="D36" s="121"/>
      <c r="E36" s="121"/>
      <c r="F36" s="121"/>
      <c r="G36" s="121"/>
      <c r="H36" s="121">
        <v>1</v>
      </c>
      <c r="I36" s="121"/>
      <c r="J36" s="121"/>
      <c r="K36" s="121"/>
      <c r="L36" s="121"/>
      <c r="M36" s="121"/>
      <c r="N36" s="121"/>
      <c r="O36" s="39"/>
      <c r="P36" s="122">
        <f>'Yr 1 Labor Cost Calc'!AL36</f>
        <v>2</v>
      </c>
    </row>
    <row r="37" spans="2:16">
      <c r="B37" s="65"/>
      <c r="C37" s="153" t="str">
        <f>'Existing Fees '!C37</f>
        <v>8" Fire Series</v>
      </c>
      <c r="D37" s="134"/>
      <c r="E37" s="134"/>
      <c r="F37" s="134"/>
      <c r="G37" s="134"/>
      <c r="H37" s="134">
        <v>1</v>
      </c>
      <c r="I37" s="134"/>
      <c r="J37" s="134"/>
      <c r="K37" s="134"/>
      <c r="L37" s="134"/>
      <c r="M37" s="134"/>
      <c r="N37" s="134"/>
      <c r="O37" s="39"/>
      <c r="P37" s="122">
        <f>'Yr 1 Labor Cost Calc'!AL37</f>
        <v>2</v>
      </c>
    </row>
    <row r="38" spans="2:16">
      <c r="B38" s="65"/>
      <c r="C38" s="153" t="str">
        <f>'Existing Fees '!C38</f>
        <v>8" Fire Assembly</v>
      </c>
      <c r="D38" s="121"/>
      <c r="E38" s="121"/>
      <c r="F38" s="121"/>
      <c r="G38" s="121"/>
      <c r="H38" s="121">
        <v>1</v>
      </c>
      <c r="I38" s="121"/>
      <c r="J38" s="121"/>
      <c r="K38" s="121"/>
      <c r="L38" s="121"/>
      <c r="M38" s="121"/>
      <c r="N38" s="121"/>
      <c r="O38" s="39"/>
      <c r="P38" s="122">
        <f>'Yr 1 Labor Cost Calc'!AL38</f>
        <v>2</v>
      </c>
    </row>
    <row r="39" spans="2:16">
      <c r="B39" s="65"/>
      <c r="C39" s="153" t="str">
        <f>'Existing Fees '!C39</f>
        <v>10" Turbine</v>
      </c>
      <c r="D39" s="121"/>
      <c r="E39" s="121"/>
      <c r="F39" s="121"/>
      <c r="G39" s="121"/>
      <c r="H39" s="121">
        <v>1</v>
      </c>
      <c r="I39" s="121"/>
      <c r="J39" s="121"/>
      <c r="K39" s="121"/>
      <c r="L39" s="121"/>
      <c r="M39" s="121"/>
      <c r="N39" s="121"/>
      <c r="O39" s="39"/>
      <c r="P39" s="122">
        <f>'Yr 1 Labor Cost Calc'!AL39</f>
        <v>2</v>
      </c>
    </row>
    <row r="40" spans="2:16">
      <c r="B40" s="65"/>
      <c r="C40" s="153" t="str">
        <f>'Existing Fees '!C40</f>
        <v>10" Fire Series</v>
      </c>
      <c r="D40" s="121"/>
      <c r="E40" s="121"/>
      <c r="F40" s="121"/>
      <c r="G40" s="121"/>
      <c r="H40" s="121">
        <v>1</v>
      </c>
      <c r="I40" s="121"/>
      <c r="J40" s="121"/>
      <c r="K40" s="121"/>
      <c r="L40" s="121"/>
      <c r="M40" s="121"/>
      <c r="N40" s="121"/>
      <c r="O40" s="39"/>
      <c r="P40" s="122">
        <f>'Yr 1 Labor Cost Calc'!AL40</f>
        <v>2</v>
      </c>
    </row>
    <row r="41" spans="2:16">
      <c r="B41" s="65"/>
      <c r="C41" s="153" t="str">
        <f>'Existing Fees '!C41</f>
        <v>10" Fire Assembly</v>
      </c>
      <c r="D41" s="134"/>
      <c r="E41" s="134"/>
      <c r="F41" s="134"/>
      <c r="G41" s="134"/>
      <c r="H41" s="134">
        <v>1</v>
      </c>
      <c r="I41" s="134"/>
      <c r="J41" s="134"/>
      <c r="K41" s="134"/>
      <c r="L41" s="134"/>
      <c r="M41" s="134"/>
      <c r="N41" s="134"/>
      <c r="O41" s="39"/>
      <c r="P41" s="122">
        <f>'Yr 1 Labor Cost Calc'!AL41</f>
        <v>2</v>
      </c>
    </row>
    <row r="42" spans="2:16">
      <c r="B42" s="65"/>
      <c r="C42" s="153" t="str">
        <f>'Existing Fees '!C42</f>
        <v>12" Turbine</v>
      </c>
      <c r="D42" s="121"/>
      <c r="E42" s="121"/>
      <c r="F42" s="121"/>
      <c r="G42" s="121"/>
      <c r="H42" s="121">
        <v>1</v>
      </c>
      <c r="I42" s="121"/>
      <c r="J42" s="121"/>
      <c r="K42" s="121"/>
      <c r="L42" s="121"/>
      <c r="M42" s="121"/>
      <c r="N42" s="121"/>
      <c r="O42" s="39"/>
      <c r="P42" s="122">
        <f>'Yr 1 Labor Cost Calc'!AL42</f>
        <v>2</v>
      </c>
    </row>
    <row r="43" spans="2:16">
      <c r="B43" s="65"/>
      <c r="C43" s="153" t="str">
        <f>'Existing Fees '!C43</f>
        <v>12" Fire Series</v>
      </c>
      <c r="D43" s="121"/>
      <c r="E43" s="121"/>
      <c r="F43" s="121"/>
      <c r="G43" s="121"/>
      <c r="H43" s="121">
        <v>1</v>
      </c>
      <c r="I43" s="121"/>
      <c r="J43" s="121"/>
      <c r="K43" s="121"/>
      <c r="L43" s="121"/>
      <c r="M43" s="121"/>
      <c r="N43" s="121"/>
      <c r="O43" s="39"/>
      <c r="P43" s="122">
        <f>'Yr 1 Labor Cost Calc'!AL43</f>
        <v>2</v>
      </c>
    </row>
    <row r="44" spans="2:16">
      <c r="B44" s="65"/>
      <c r="C44" s="153" t="str">
        <f>'Existing Fees '!C44</f>
        <v>12" Fire Assembly</v>
      </c>
      <c r="D44" s="130"/>
      <c r="E44" s="130"/>
      <c r="F44" s="130"/>
      <c r="G44" s="130"/>
      <c r="H44" s="130">
        <v>1</v>
      </c>
      <c r="I44" s="130"/>
      <c r="J44" s="130"/>
      <c r="K44" s="130"/>
      <c r="L44" s="130"/>
      <c r="M44" s="130"/>
      <c r="N44" s="130"/>
      <c r="O44" s="39"/>
      <c r="P44" s="122">
        <f>'Yr 1 Labor Cost Calc'!AL44</f>
        <v>2</v>
      </c>
    </row>
    <row r="45" spans="2:16">
      <c r="B45" s="139" t="s">
        <v>28</v>
      </c>
      <c r="C45" s="163" t="str">
        <f>'Existing Fees '!C45</f>
        <v>Furnishing and Setting Meter Interface Unit (MIU)</v>
      </c>
      <c r="D45" s="149"/>
      <c r="E45" s="148"/>
      <c r="F45" s="148"/>
      <c r="G45" s="148"/>
      <c r="H45" s="148"/>
      <c r="I45" s="148"/>
      <c r="J45" s="148"/>
      <c r="K45" s="148"/>
      <c r="L45" s="148"/>
      <c r="M45" s="148"/>
      <c r="N45" s="150"/>
      <c r="O45" s="39"/>
      <c r="P45" s="140"/>
    </row>
    <row r="46" spans="2:16">
      <c r="B46" s="65"/>
      <c r="C46" s="153" t="str">
        <f>'Existing Fees '!C46</f>
        <v>5/8"</v>
      </c>
      <c r="D46" s="134"/>
      <c r="E46" s="134"/>
      <c r="F46" s="134"/>
      <c r="G46" s="134"/>
      <c r="H46" s="134"/>
      <c r="I46" s="134">
        <v>1</v>
      </c>
      <c r="J46" s="134"/>
      <c r="K46" s="134"/>
      <c r="L46" s="134"/>
      <c r="M46" s="134"/>
      <c r="N46" s="134"/>
      <c r="O46" s="39"/>
      <c r="P46" s="122">
        <f>'Yr 1 Labor Cost Calc'!AL46</f>
        <v>1</v>
      </c>
    </row>
    <row r="47" spans="2:16">
      <c r="B47" s="65"/>
      <c r="C47" s="153" t="str">
        <f>'Existing Fees '!C47</f>
        <v>3/4 RFSS</v>
      </c>
      <c r="D47" s="121"/>
      <c r="E47" s="121"/>
      <c r="F47" s="121"/>
      <c r="G47" s="121"/>
      <c r="H47" s="121"/>
      <c r="I47" s="121">
        <v>1</v>
      </c>
      <c r="J47" s="121"/>
      <c r="K47" s="121"/>
      <c r="L47" s="121"/>
      <c r="M47" s="121"/>
      <c r="N47" s="121"/>
      <c r="O47" s="39"/>
      <c r="P47" s="122">
        <f>'Yr 1 Labor Cost Calc'!AL47</f>
        <v>1</v>
      </c>
    </row>
    <row r="48" spans="2:16">
      <c r="B48" s="65"/>
      <c r="C48" s="153" t="str">
        <f>'Existing Fees '!C48</f>
        <v>1"</v>
      </c>
      <c r="D48" s="121"/>
      <c r="E48" s="121"/>
      <c r="F48" s="121"/>
      <c r="G48" s="121"/>
      <c r="H48" s="121"/>
      <c r="I48" s="121">
        <v>1</v>
      </c>
      <c r="J48" s="121"/>
      <c r="K48" s="121"/>
      <c r="L48" s="121"/>
      <c r="M48" s="121"/>
      <c r="N48" s="121"/>
      <c r="O48" s="39"/>
      <c r="P48" s="122">
        <f>'Yr 1 Labor Cost Calc'!AL48</f>
        <v>1</v>
      </c>
    </row>
    <row r="49" spans="2:16">
      <c r="B49" s="65"/>
      <c r="C49" s="153" t="str">
        <f>'Existing Fees '!C49</f>
        <v>1" RFSS</v>
      </c>
      <c r="D49" s="121"/>
      <c r="E49" s="121"/>
      <c r="F49" s="121"/>
      <c r="G49" s="121"/>
      <c r="H49" s="121"/>
      <c r="I49" s="121">
        <v>1</v>
      </c>
      <c r="J49" s="121"/>
      <c r="K49" s="121"/>
      <c r="L49" s="121"/>
      <c r="M49" s="121"/>
      <c r="N49" s="121"/>
      <c r="O49" s="39"/>
      <c r="P49" s="122">
        <f>'Yr 1 Labor Cost Calc'!AL49</f>
        <v>1</v>
      </c>
    </row>
    <row r="50" spans="2:16">
      <c r="B50" s="65"/>
      <c r="C50" s="153" t="str">
        <f>'Existing Fees '!C50</f>
        <v>1  1/2</v>
      </c>
      <c r="D50" s="134"/>
      <c r="E50" s="134"/>
      <c r="F50" s="134"/>
      <c r="G50" s="134"/>
      <c r="H50" s="134"/>
      <c r="I50" s="134">
        <v>1</v>
      </c>
      <c r="J50" s="134"/>
      <c r="K50" s="134"/>
      <c r="L50" s="134"/>
      <c r="M50" s="134"/>
      <c r="N50" s="134"/>
      <c r="O50" s="39"/>
      <c r="P50" s="122">
        <f>'Yr 1 Labor Cost Calc'!AL50</f>
        <v>1</v>
      </c>
    </row>
    <row r="51" spans="2:16">
      <c r="B51" s="65"/>
      <c r="C51" s="153" t="str">
        <f>'Existing Fees '!C51</f>
        <v>1  1/2 RFSS</v>
      </c>
      <c r="D51" s="121"/>
      <c r="E51" s="121"/>
      <c r="F51" s="121"/>
      <c r="G51" s="121"/>
      <c r="H51" s="121"/>
      <c r="I51" s="121">
        <v>1</v>
      </c>
      <c r="J51" s="121"/>
      <c r="K51" s="121"/>
      <c r="L51" s="121"/>
      <c r="M51" s="121"/>
      <c r="N51" s="121"/>
      <c r="O51" s="39"/>
      <c r="P51" s="122">
        <f>'Yr 1 Labor Cost Calc'!AL51</f>
        <v>1</v>
      </c>
    </row>
    <row r="52" spans="2:16">
      <c r="B52" s="65"/>
      <c r="C52" s="153" t="str">
        <f>'Existing Fees '!C52</f>
        <v xml:space="preserve">2" </v>
      </c>
      <c r="D52" s="121"/>
      <c r="E52" s="121"/>
      <c r="F52" s="121"/>
      <c r="G52" s="121"/>
      <c r="H52" s="121"/>
      <c r="I52" s="121">
        <v>1</v>
      </c>
      <c r="J52" s="121"/>
      <c r="K52" s="121"/>
      <c r="L52" s="121"/>
      <c r="M52" s="121"/>
      <c r="N52" s="121"/>
      <c r="O52" s="39"/>
      <c r="P52" s="122">
        <f>'Yr 1 Labor Cost Calc'!AL52</f>
        <v>1</v>
      </c>
    </row>
    <row r="53" spans="2:16">
      <c r="B53" s="65"/>
      <c r="C53" s="153" t="str">
        <f>'Existing Fees '!C53</f>
        <v>2" RFSS</v>
      </c>
      <c r="D53" s="121"/>
      <c r="E53" s="121"/>
      <c r="F53" s="121"/>
      <c r="G53" s="121"/>
      <c r="H53" s="121"/>
      <c r="I53" s="121">
        <v>1</v>
      </c>
      <c r="J53" s="121"/>
      <c r="K53" s="121"/>
      <c r="L53" s="121"/>
      <c r="M53" s="121"/>
      <c r="N53" s="121"/>
      <c r="O53" s="39"/>
      <c r="P53" s="122">
        <f>'Yr 1 Labor Cost Calc'!AL53</f>
        <v>1</v>
      </c>
    </row>
    <row r="54" spans="2:16">
      <c r="B54" s="65"/>
      <c r="C54" s="153" t="str">
        <f>'Existing Fees '!C54</f>
        <v>3" Compound</v>
      </c>
      <c r="D54" s="134"/>
      <c r="E54" s="134"/>
      <c r="F54" s="134"/>
      <c r="G54" s="134"/>
      <c r="H54" s="134">
        <v>1</v>
      </c>
      <c r="I54" s="134"/>
      <c r="J54" s="134"/>
      <c r="K54" s="134"/>
      <c r="L54" s="134"/>
      <c r="M54" s="134"/>
      <c r="N54" s="134"/>
      <c r="O54" s="39"/>
      <c r="P54" s="122">
        <f>'Yr 1 Labor Cost Calc'!AL54</f>
        <v>2</v>
      </c>
    </row>
    <row r="55" spans="2:16">
      <c r="B55" s="65"/>
      <c r="C55" s="153" t="str">
        <f>'Existing Fees '!C55</f>
        <v>3" Turbine</v>
      </c>
      <c r="D55" s="121"/>
      <c r="E55" s="121"/>
      <c r="F55" s="121"/>
      <c r="G55" s="121"/>
      <c r="H55" s="121">
        <v>1</v>
      </c>
      <c r="I55" s="121"/>
      <c r="J55" s="121"/>
      <c r="K55" s="121"/>
      <c r="L55" s="121"/>
      <c r="M55" s="121"/>
      <c r="N55" s="121"/>
      <c r="O55" s="39"/>
      <c r="P55" s="122">
        <f>'Yr 1 Labor Cost Calc'!AL55</f>
        <v>2</v>
      </c>
    </row>
    <row r="56" spans="2:16">
      <c r="B56" s="65"/>
      <c r="C56" s="153" t="str">
        <f>'Existing Fees '!C56</f>
        <v>4" Compound</v>
      </c>
      <c r="D56" s="121"/>
      <c r="E56" s="121"/>
      <c r="F56" s="121"/>
      <c r="G56" s="121"/>
      <c r="H56" s="121">
        <v>1</v>
      </c>
      <c r="I56" s="121"/>
      <c r="J56" s="121"/>
      <c r="K56" s="121"/>
      <c r="L56" s="121"/>
      <c r="M56" s="121"/>
      <c r="N56" s="121"/>
      <c r="O56" s="39"/>
      <c r="P56" s="122">
        <f>'Yr 1 Labor Cost Calc'!AL56</f>
        <v>2</v>
      </c>
    </row>
    <row r="57" spans="2:16">
      <c r="B57" s="65"/>
      <c r="C57" s="153" t="str">
        <f>'Existing Fees '!C57</f>
        <v>4" Turbine</v>
      </c>
      <c r="D57" s="121"/>
      <c r="E57" s="121"/>
      <c r="F57" s="121"/>
      <c r="G57" s="121"/>
      <c r="H57" s="121">
        <v>1</v>
      </c>
      <c r="I57" s="121"/>
      <c r="J57" s="121"/>
      <c r="K57" s="121"/>
      <c r="L57" s="121"/>
      <c r="M57" s="121"/>
      <c r="N57" s="121"/>
      <c r="O57" s="39"/>
      <c r="P57" s="122">
        <f>'Yr 1 Labor Cost Calc'!AL57</f>
        <v>2</v>
      </c>
    </row>
    <row r="58" spans="2:16">
      <c r="B58" s="65"/>
      <c r="C58" s="153" t="str">
        <f>'Existing Fees '!C58</f>
        <v>6" Compound</v>
      </c>
      <c r="D58" s="134"/>
      <c r="E58" s="134"/>
      <c r="F58" s="134"/>
      <c r="G58" s="134"/>
      <c r="H58" s="134">
        <v>1</v>
      </c>
      <c r="I58" s="134"/>
      <c r="J58" s="134"/>
      <c r="K58" s="134"/>
      <c r="L58" s="134"/>
      <c r="M58" s="134"/>
      <c r="N58" s="134"/>
      <c r="O58" s="39"/>
      <c r="P58" s="122">
        <f>'Yr 1 Labor Cost Calc'!AL58</f>
        <v>2</v>
      </c>
    </row>
    <row r="59" spans="2:16">
      <c r="B59" s="65"/>
      <c r="C59" s="153" t="str">
        <f>'Existing Fees '!C59</f>
        <v>6" Turbine</v>
      </c>
      <c r="D59" s="121"/>
      <c r="E59" s="121"/>
      <c r="F59" s="121"/>
      <c r="G59" s="121"/>
      <c r="H59" s="121">
        <v>1</v>
      </c>
      <c r="I59" s="121"/>
      <c r="J59" s="121"/>
      <c r="K59" s="121"/>
      <c r="L59" s="121"/>
      <c r="M59" s="121"/>
      <c r="N59" s="121"/>
      <c r="O59" s="39"/>
      <c r="P59" s="122">
        <f>'Yr 1 Labor Cost Calc'!AL59</f>
        <v>2</v>
      </c>
    </row>
    <row r="60" spans="2:16">
      <c r="B60" s="65"/>
      <c r="C60" s="153" t="str">
        <f>'Existing Fees '!C60</f>
        <v xml:space="preserve">8" </v>
      </c>
      <c r="D60" s="121"/>
      <c r="E60" s="121"/>
      <c r="F60" s="121"/>
      <c r="G60" s="121"/>
      <c r="H60" s="121">
        <v>1</v>
      </c>
      <c r="I60" s="121"/>
      <c r="J60" s="121"/>
      <c r="K60" s="121"/>
      <c r="L60" s="121"/>
      <c r="M60" s="121"/>
      <c r="N60" s="121"/>
      <c r="O60" s="39"/>
      <c r="P60" s="122">
        <f>'Yr 1 Labor Cost Calc'!AL60</f>
        <v>2</v>
      </c>
    </row>
    <row r="61" spans="2:16">
      <c r="B61" s="65"/>
      <c r="C61" s="153" t="str">
        <f>'Existing Fees '!C61</f>
        <v xml:space="preserve">10" </v>
      </c>
      <c r="D61" s="121"/>
      <c r="E61" s="121"/>
      <c r="F61" s="121"/>
      <c r="G61" s="121"/>
      <c r="H61" s="121">
        <v>1</v>
      </c>
      <c r="I61" s="121"/>
      <c r="J61" s="121"/>
      <c r="K61" s="121"/>
      <c r="L61" s="121"/>
      <c r="M61" s="121"/>
      <c r="N61" s="121"/>
      <c r="O61" s="39"/>
      <c r="P61" s="122">
        <f>'Yr 1 Labor Cost Calc'!AL61</f>
        <v>2</v>
      </c>
    </row>
    <row r="62" spans="2:16">
      <c r="B62" s="62">
        <v>3</v>
      </c>
      <c r="C62" s="159" t="str">
        <f>'Existing Fees '!C62</f>
        <v>Tampering of Meter</v>
      </c>
      <c r="D62" s="145"/>
      <c r="E62" s="145"/>
      <c r="F62" s="145"/>
      <c r="G62" s="145"/>
      <c r="H62" s="145"/>
      <c r="I62" s="145"/>
      <c r="J62" s="145"/>
      <c r="K62" s="145"/>
      <c r="L62" s="145"/>
      <c r="M62" s="145"/>
      <c r="N62" s="77"/>
      <c r="O62" s="39"/>
      <c r="P62" s="63"/>
    </row>
    <row r="63" spans="2:16">
      <c r="B63" s="65" t="s">
        <v>26</v>
      </c>
      <c r="C63" s="153" t="str">
        <f>'Existing Fees '!C63</f>
        <v>5/8" or 3/4"</v>
      </c>
      <c r="D63" s="121"/>
      <c r="E63" s="121"/>
      <c r="F63" s="121"/>
      <c r="G63" s="121"/>
      <c r="H63" s="121"/>
      <c r="I63" s="121">
        <v>1</v>
      </c>
      <c r="J63" s="121"/>
      <c r="K63" s="121"/>
      <c r="L63" s="121"/>
      <c r="M63" s="121"/>
      <c r="N63" s="121"/>
      <c r="O63" s="39"/>
      <c r="P63" s="122">
        <f>'Yr 1 Labor Cost Calc'!AL63</f>
        <v>1</v>
      </c>
    </row>
    <row r="64" spans="2:16">
      <c r="B64" s="65" t="s">
        <v>28</v>
      </c>
      <c r="C64" s="153" t="str">
        <f>'Existing Fees '!C64</f>
        <v>1", 1.5" or 2"</v>
      </c>
      <c r="D64" s="121"/>
      <c r="E64" s="121"/>
      <c r="F64" s="121"/>
      <c r="G64" s="121"/>
      <c r="H64" s="121"/>
      <c r="I64" s="121">
        <v>1</v>
      </c>
      <c r="J64" s="121"/>
      <c r="K64" s="121"/>
      <c r="L64" s="121"/>
      <c r="M64" s="121"/>
      <c r="N64" s="121"/>
      <c r="O64" s="39"/>
      <c r="P64" s="122">
        <f>'Yr 1 Labor Cost Calc'!AL64</f>
        <v>1</v>
      </c>
    </row>
    <row r="65" spans="2:16">
      <c r="B65" s="65" t="s">
        <v>30</v>
      </c>
      <c r="C65" s="153" t="str">
        <f>'Existing Fees '!C65</f>
        <v>3" and larger</v>
      </c>
      <c r="D65" s="121"/>
      <c r="E65" s="121"/>
      <c r="F65" s="121"/>
      <c r="G65" s="121"/>
      <c r="H65" s="121">
        <v>1</v>
      </c>
      <c r="I65" s="121"/>
      <c r="J65" s="121"/>
      <c r="K65" s="121"/>
      <c r="L65" s="121"/>
      <c r="M65" s="121"/>
      <c r="N65" s="121"/>
      <c r="O65" s="39"/>
      <c r="P65" s="122">
        <f>'Yr 1 Labor Cost Calc'!AL65</f>
        <v>2</v>
      </c>
    </row>
    <row r="66" spans="2:16">
      <c r="B66" s="62">
        <v>4</v>
      </c>
      <c r="C66" s="159" t="str">
        <f>'Existing Fees '!C66</f>
        <v>Shut‐Off and Restoration of Water Service</v>
      </c>
      <c r="D66" s="145"/>
      <c r="E66" s="145"/>
      <c r="F66" s="145"/>
      <c r="G66" s="145"/>
      <c r="H66" s="145"/>
      <c r="I66" s="145"/>
      <c r="J66" s="145"/>
      <c r="K66" s="145"/>
      <c r="L66" s="145"/>
      <c r="M66" s="145"/>
      <c r="N66" s="77"/>
      <c r="O66" s="39"/>
      <c r="P66" s="63"/>
    </row>
    <row r="67" spans="2:16">
      <c r="B67" s="65" t="s">
        <v>26</v>
      </c>
      <c r="C67" s="153" t="str">
        <f>'Existing Fees '!C67</f>
        <v>Site Visit for Non-payment</v>
      </c>
      <c r="D67" s="134"/>
      <c r="E67" s="134"/>
      <c r="F67" s="134"/>
      <c r="G67" s="134"/>
      <c r="H67" s="134"/>
      <c r="I67" s="134">
        <v>1</v>
      </c>
      <c r="J67" s="134"/>
      <c r="K67" s="134"/>
      <c r="L67" s="134"/>
      <c r="M67" s="134"/>
      <c r="N67" s="134"/>
      <c r="O67" s="39"/>
      <c r="P67" s="122">
        <f>'Yr 1 Labor Cost Calc'!AL67</f>
        <v>1</v>
      </c>
    </row>
    <row r="68" spans="2:16">
      <c r="B68" s="65" t="s">
        <v>28</v>
      </c>
      <c r="C68" s="307" t="str">
        <f>'Existing Fees '!C68</f>
        <v>Non-compliance with Notice of Defect and/or Metering Non-compliance</v>
      </c>
      <c r="D68" s="121"/>
      <c r="E68" s="121"/>
      <c r="F68" s="121"/>
      <c r="G68" s="121"/>
      <c r="H68" s="121"/>
      <c r="I68" s="121">
        <v>1</v>
      </c>
      <c r="J68" s="121"/>
      <c r="K68" s="121"/>
      <c r="L68" s="121"/>
      <c r="M68" s="121"/>
      <c r="N68" s="121"/>
      <c r="O68" s="39"/>
      <c r="P68" s="122">
        <f>'Yr 1 Labor Cost Calc'!AL68</f>
        <v>1</v>
      </c>
    </row>
    <row r="69" spans="2:16">
      <c r="B69" s="65" t="s">
        <v>30</v>
      </c>
      <c r="C69" s="153" t="str">
        <f>'Existing Fees '!C70</f>
        <v>Operating service valve 2" and smaller service lines</v>
      </c>
      <c r="D69" s="121"/>
      <c r="E69" s="121"/>
      <c r="F69" s="121"/>
      <c r="G69" s="121"/>
      <c r="H69" s="121"/>
      <c r="I69" s="121">
        <v>1</v>
      </c>
      <c r="J69" s="121"/>
      <c r="K69" s="121"/>
      <c r="L69" s="121"/>
      <c r="M69" s="121"/>
      <c r="N69" s="121"/>
      <c r="O69" s="39"/>
      <c r="P69" s="122">
        <f>'Yr 1 Labor Cost Calc'!AL69</f>
        <v>1</v>
      </c>
    </row>
    <row r="70" spans="2:16">
      <c r="B70" s="65" t="s">
        <v>32</v>
      </c>
      <c r="C70" s="153" t="str">
        <f>'Existing Fees '!C71</f>
        <v>Operating service valve larger than 2" service lines</v>
      </c>
      <c r="D70" s="121"/>
      <c r="E70" s="121"/>
      <c r="F70" s="121"/>
      <c r="G70" s="121">
        <v>1</v>
      </c>
      <c r="H70" s="121"/>
      <c r="I70" s="121">
        <v>0.25</v>
      </c>
      <c r="J70" s="121"/>
      <c r="K70" s="121"/>
      <c r="L70" s="121"/>
      <c r="M70" s="121"/>
      <c r="N70" s="121"/>
      <c r="O70" s="39"/>
      <c r="P70" s="122">
        <f>'Yr 1 Labor Cost Calc'!AL70</f>
        <v>2</v>
      </c>
    </row>
    <row r="71" spans="2:16">
      <c r="B71" s="65" t="s">
        <v>44</v>
      </c>
      <c r="C71" s="153" t="str">
        <f>'Existing Fees '!C72</f>
        <v>Obstructed curb stop, missing access box, requires excavation</v>
      </c>
      <c r="D71" s="134"/>
      <c r="E71" s="134"/>
      <c r="F71" s="134"/>
      <c r="G71" s="134">
        <v>1</v>
      </c>
      <c r="H71" s="134"/>
      <c r="I71" s="121">
        <v>0.25</v>
      </c>
      <c r="J71" s="134"/>
      <c r="K71" s="134"/>
      <c r="L71" s="134"/>
      <c r="M71" s="134"/>
      <c r="N71" s="134"/>
      <c r="O71" s="39"/>
      <c r="P71" s="122">
        <f>'Yr 1 Labor Cost Calc'!AL71</f>
        <v>4</v>
      </c>
    </row>
    <row r="72" spans="2:16">
      <c r="B72" s="65" t="s">
        <v>46</v>
      </c>
      <c r="C72" s="153" t="str">
        <f>'Existing Fees '!C73</f>
        <v>Curb stop inoperable, requires installation of new curb stop</v>
      </c>
      <c r="D72" s="121"/>
      <c r="E72" s="121"/>
      <c r="F72" s="121"/>
      <c r="G72" s="121">
        <v>1</v>
      </c>
      <c r="H72" s="121"/>
      <c r="I72" s="121">
        <v>0.25</v>
      </c>
      <c r="J72" s="121"/>
      <c r="K72" s="121"/>
      <c r="L72" s="121"/>
      <c r="M72" s="121"/>
      <c r="N72" s="121"/>
      <c r="O72" s="39"/>
      <c r="P72" s="122">
        <f>'Yr 1 Labor Cost Calc'!AL72</f>
        <v>4</v>
      </c>
    </row>
    <row r="73" spans="2:16">
      <c r="B73" s="65" t="s">
        <v>48</v>
      </c>
      <c r="C73" s="153" t="str">
        <f>'Existing Fees '!C74</f>
        <v>Obstructed curb stop, missing access box, requires excavation and footway paving</v>
      </c>
      <c r="D73" s="134"/>
      <c r="E73" s="134"/>
      <c r="F73" s="134"/>
      <c r="G73" s="134">
        <v>1</v>
      </c>
      <c r="H73" s="134"/>
      <c r="I73" s="121">
        <v>0.25</v>
      </c>
      <c r="J73" s="134"/>
      <c r="K73" s="134"/>
      <c r="L73" s="134"/>
      <c r="M73" s="134"/>
      <c r="N73" s="134"/>
      <c r="O73" s="39"/>
      <c r="P73" s="122">
        <f>'Yr 1 Labor Cost Calc'!AL73</f>
        <v>4</v>
      </c>
    </row>
    <row r="74" spans="2:16">
      <c r="B74" s="65" t="s">
        <v>277</v>
      </c>
      <c r="C74" s="153" t="str">
        <f>'Existing Fees '!C75</f>
        <v>Curb stop inoperable, requires installation of new curb stop and footway paving</v>
      </c>
      <c r="D74" s="121"/>
      <c r="E74" s="121"/>
      <c r="F74" s="121"/>
      <c r="G74" s="121">
        <v>1</v>
      </c>
      <c r="H74" s="121"/>
      <c r="I74" s="121">
        <v>0.25</v>
      </c>
      <c r="J74" s="121"/>
      <c r="K74" s="121"/>
      <c r="L74" s="121"/>
      <c r="M74" s="121"/>
      <c r="N74" s="121"/>
      <c r="O74" s="39"/>
      <c r="P74" s="122">
        <f>'Yr 1 Labor Cost Calc'!AL74</f>
        <v>4</v>
      </c>
    </row>
    <row r="75" spans="2:16">
      <c r="B75" s="65" t="s">
        <v>278</v>
      </c>
      <c r="C75" s="153" t="str">
        <f>'Existing Fees '!C76</f>
        <v>Excavation and shutoff of ferrule at the water main</v>
      </c>
      <c r="D75" s="121">
        <v>1</v>
      </c>
      <c r="E75" s="121"/>
      <c r="F75" s="121">
        <v>1</v>
      </c>
      <c r="G75" s="121">
        <v>1</v>
      </c>
      <c r="H75" s="121"/>
      <c r="I75" s="121">
        <v>0.25</v>
      </c>
      <c r="J75" s="121"/>
      <c r="K75" s="121"/>
      <c r="L75" s="121"/>
      <c r="M75" s="121"/>
      <c r="N75" s="121"/>
      <c r="O75" s="39"/>
      <c r="P75" s="122">
        <f>'Yr 1 Labor Cost Calc'!AL75</f>
        <v>3</v>
      </c>
    </row>
    <row r="76" spans="2:16">
      <c r="B76" s="68">
        <v>5</v>
      </c>
      <c r="C76" s="153" t="str">
        <f>'Existing Fees '!C77</f>
        <v>Pumping of Properties</v>
      </c>
      <c r="D76" s="121"/>
      <c r="E76" s="121"/>
      <c r="F76" s="121"/>
      <c r="G76" s="121"/>
      <c r="H76" s="121"/>
      <c r="I76" s="121"/>
      <c r="J76" s="121"/>
      <c r="K76" s="121">
        <v>1</v>
      </c>
      <c r="L76" s="121"/>
      <c r="M76" s="121"/>
      <c r="N76" s="121"/>
      <c r="O76" s="39"/>
      <c r="P76" s="122">
        <f>'Yr 1 Labor Cost Calc'!AL76</f>
        <v>1</v>
      </c>
    </row>
    <row r="77" spans="2:16">
      <c r="B77" s="68">
        <v>6</v>
      </c>
      <c r="C77" s="153" t="str">
        <f>'Existing Fees '!C78</f>
        <v>Charges for Water Main Shutdown Service</v>
      </c>
      <c r="D77" s="121"/>
      <c r="E77" s="121"/>
      <c r="F77" s="121"/>
      <c r="G77" s="121">
        <v>1</v>
      </c>
      <c r="H77" s="121"/>
      <c r="I77" s="121"/>
      <c r="J77" s="121"/>
      <c r="K77" s="121"/>
      <c r="L77" s="121"/>
      <c r="M77" s="121"/>
      <c r="N77" s="121"/>
      <c r="O77" s="39"/>
      <c r="P77" s="122">
        <f>'Yr 1 Labor Cost Calc'!AL77</f>
        <v>2</v>
      </c>
    </row>
    <row r="78" spans="2:16">
      <c r="B78" s="62">
        <v>7</v>
      </c>
      <c r="C78" s="159" t="str">
        <f>'Existing Fees '!C79</f>
        <v>Water Connection Charges</v>
      </c>
      <c r="D78" s="145"/>
      <c r="E78" s="145"/>
      <c r="F78" s="145"/>
      <c r="G78" s="145"/>
      <c r="H78" s="145"/>
      <c r="I78" s="145"/>
      <c r="J78" s="145"/>
      <c r="K78" s="145"/>
      <c r="L78" s="145"/>
      <c r="M78" s="145"/>
      <c r="N78" s="77"/>
      <c r="O78" s="39"/>
      <c r="P78" s="70"/>
    </row>
    <row r="79" spans="2:16">
      <c r="B79" s="139" t="s">
        <v>28</v>
      </c>
      <c r="C79" s="163" t="str">
        <f>'Existing Fees '!C80</f>
        <v>Ferrule Connections</v>
      </c>
      <c r="D79" s="164"/>
      <c r="E79" s="163"/>
      <c r="F79" s="163"/>
      <c r="G79" s="163"/>
      <c r="H79" s="163"/>
      <c r="I79" s="163"/>
      <c r="J79" s="163"/>
      <c r="K79" s="163"/>
      <c r="L79" s="163"/>
      <c r="M79" s="163"/>
      <c r="N79" s="165"/>
      <c r="O79" s="39"/>
      <c r="P79" s="63"/>
    </row>
    <row r="80" spans="2:16">
      <c r="B80" s="73"/>
      <c r="C80" s="153" t="str">
        <f>'Existing Fees '!C81</f>
        <v>3/4"</v>
      </c>
      <c r="D80" s="134"/>
      <c r="E80" s="134"/>
      <c r="F80" s="134"/>
      <c r="G80" s="134"/>
      <c r="H80" s="134"/>
      <c r="I80" s="134">
        <v>1.25</v>
      </c>
      <c r="J80" s="134"/>
      <c r="K80" s="134"/>
      <c r="L80" s="134"/>
      <c r="M80" s="134"/>
      <c r="N80" s="134"/>
      <c r="O80" s="39"/>
      <c r="P80" s="122">
        <f>'Yr 1 Labor Cost Calc'!AL80</f>
        <v>1</v>
      </c>
    </row>
    <row r="81" spans="2:16">
      <c r="B81" s="73"/>
      <c r="C81" s="153" t="str">
        <f>'Existing Fees '!C82</f>
        <v>1"</v>
      </c>
      <c r="D81" s="121"/>
      <c r="E81" s="121"/>
      <c r="F81" s="121"/>
      <c r="G81" s="121"/>
      <c r="H81" s="121"/>
      <c r="I81" s="121">
        <v>1.25</v>
      </c>
      <c r="J81" s="121"/>
      <c r="K81" s="121"/>
      <c r="L81" s="121"/>
      <c r="M81" s="121"/>
      <c r="N81" s="121"/>
      <c r="O81" s="39"/>
      <c r="P81" s="122">
        <f>'Yr 1 Labor Cost Calc'!AL81</f>
        <v>1</v>
      </c>
    </row>
    <row r="82" spans="2:16">
      <c r="B82" s="73"/>
      <c r="C82" s="153" t="str">
        <f>'Existing Fees '!C83</f>
        <v>1.5"</v>
      </c>
      <c r="D82" s="121"/>
      <c r="E82" s="121"/>
      <c r="F82" s="121"/>
      <c r="G82" s="121"/>
      <c r="H82" s="121"/>
      <c r="I82" s="121">
        <v>1.25</v>
      </c>
      <c r="J82" s="121"/>
      <c r="K82" s="121"/>
      <c r="L82" s="121"/>
      <c r="M82" s="121"/>
      <c r="N82" s="121"/>
      <c r="O82" s="39"/>
      <c r="P82" s="122">
        <f>'Yr 1 Labor Cost Calc'!AL82</f>
        <v>1</v>
      </c>
    </row>
    <row r="83" spans="2:16">
      <c r="B83" s="73"/>
      <c r="C83" s="153" t="str">
        <f>'Existing Fees '!C84</f>
        <v>2"</v>
      </c>
      <c r="D83" s="130"/>
      <c r="E83" s="130"/>
      <c r="F83" s="130"/>
      <c r="G83" s="130"/>
      <c r="H83" s="130"/>
      <c r="I83" s="121">
        <v>1.25</v>
      </c>
      <c r="J83" s="130"/>
      <c r="K83" s="130"/>
      <c r="L83" s="130"/>
      <c r="M83" s="130"/>
      <c r="N83" s="130"/>
      <c r="O83" s="39"/>
      <c r="P83" s="122">
        <f>'Yr 1 Labor Cost Calc'!AL83</f>
        <v>1</v>
      </c>
    </row>
    <row r="84" spans="2:16">
      <c r="B84" s="139" t="s">
        <v>30</v>
      </c>
      <c r="C84" s="163" t="str">
        <f>'Existing Fees '!C85</f>
        <v>Valve Connections</v>
      </c>
      <c r="D84" s="149"/>
      <c r="E84" s="148"/>
      <c r="F84" s="148"/>
      <c r="G84" s="148"/>
      <c r="H84" s="148"/>
      <c r="I84" s="148"/>
      <c r="J84" s="148"/>
      <c r="K84" s="148"/>
      <c r="L84" s="148"/>
      <c r="M84" s="148"/>
      <c r="N84" s="150"/>
      <c r="O84" s="39"/>
      <c r="P84" s="63"/>
    </row>
    <row r="85" spans="2:16">
      <c r="B85" s="73"/>
      <c r="C85" s="133" t="s">
        <v>58</v>
      </c>
      <c r="D85" s="121">
        <v>1</v>
      </c>
      <c r="E85" s="121"/>
      <c r="F85" s="121"/>
      <c r="G85" s="121"/>
      <c r="H85" s="121">
        <v>1</v>
      </c>
      <c r="I85" s="121">
        <v>0.25</v>
      </c>
      <c r="J85" s="121"/>
      <c r="K85" s="121"/>
      <c r="L85" s="121"/>
      <c r="M85" s="121"/>
      <c r="N85" s="121"/>
      <c r="O85" s="39"/>
      <c r="P85" s="122">
        <f>'Yr 1 Labor Cost Calc'!AL85</f>
        <v>32</v>
      </c>
    </row>
    <row r="86" spans="2:16">
      <c r="B86" s="73"/>
      <c r="C86" s="74" t="s">
        <v>59</v>
      </c>
      <c r="D86" s="121">
        <v>1</v>
      </c>
      <c r="E86" s="121"/>
      <c r="F86" s="121"/>
      <c r="G86" s="121"/>
      <c r="H86" s="121">
        <v>1</v>
      </c>
      <c r="I86" s="121">
        <v>0.25</v>
      </c>
      <c r="J86" s="121"/>
      <c r="K86" s="121"/>
      <c r="L86" s="121"/>
      <c r="M86" s="121"/>
      <c r="N86" s="121"/>
      <c r="O86" s="39"/>
      <c r="P86" s="122">
        <f>'Yr 1 Labor Cost Calc'!AL86</f>
        <v>32</v>
      </c>
    </row>
    <row r="87" spans="2:16">
      <c r="B87" s="73"/>
      <c r="C87" s="74" t="s">
        <v>60</v>
      </c>
      <c r="D87" s="130">
        <v>1</v>
      </c>
      <c r="E87" s="130"/>
      <c r="F87" s="130"/>
      <c r="G87" s="130"/>
      <c r="H87" s="130">
        <v>1</v>
      </c>
      <c r="I87" s="130">
        <v>0.25</v>
      </c>
      <c r="J87" s="130"/>
      <c r="K87" s="130"/>
      <c r="L87" s="130"/>
      <c r="M87" s="130"/>
      <c r="N87" s="130"/>
      <c r="O87" s="39"/>
      <c r="P87" s="122">
        <f>'Yr 1 Labor Cost Calc'!AL87</f>
        <v>32</v>
      </c>
    </row>
    <row r="88" spans="2:16">
      <c r="B88" s="147" t="s">
        <v>32</v>
      </c>
      <c r="C88" s="163" t="str">
        <f>'Existing Fees '!C89</f>
        <v>Attachment to a Transmission Main</v>
      </c>
      <c r="D88" s="193"/>
      <c r="E88" s="194"/>
      <c r="F88" s="194"/>
      <c r="G88" s="194"/>
      <c r="H88" s="194"/>
      <c r="I88" s="194"/>
      <c r="J88" s="194"/>
      <c r="K88" s="194"/>
      <c r="L88" s="194"/>
      <c r="M88" s="194"/>
      <c r="N88" s="235"/>
      <c r="O88" s="39"/>
      <c r="P88" s="76"/>
    </row>
    <row r="89" spans="2:16">
      <c r="B89" s="78"/>
      <c r="C89" s="79" t="str">
        <f>'Existing Fees '!C90</f>
        <v>3" &amp; 4" Sleeve</v>
      </c>
      <c r="D89" s="192"/>
      <c r="E89" s="192"/>
      <c r="F89" s="192"/>
      <c r="G89" s="192"/>
      <c r="H89" s="192"/>
      <c r="I89" s="192"/>
      <c r="J89" s="192"/>
      <c r="K89" s="192"/>
      <c r="L89" s="192"/>
      <c r="M89" s="192"/>
      <c r="N89" s="83"/>
      <c r="O89" s="39"/>
      <c r="P89" s="79"/>
    </row>
    <row r="90" spans="2:16">
      <c r="B90" s="73"/>
      <c r="C90" s="153" t="str">
        <f>'Existing Fees '!C91</f>
        <v>16" Main</v>
      </c>
      <c r="D90" s="134">
        <v>1</v>
      </c>
      <c r="E90" s="134"/>
      <c r="F90" s="134"/>
      <c r="G90" s="134"/>
      <c r="H90" s="134">
        <v>1</v>
      </c>
      <c r="I90" s="134">
        <v>0.25</v>
      </c>
      <c r="J90" s="134"/>
      <c r="K90" s="134"/>
      <c r="L90" s="134"/>
      <c r="M90" s="134"/>
      <c r="N90" s="134"/>
      <c r="O90" s="39"/>
      <c r="P90" s="122">
        <f>'Yr 1 Labor Cost Calc'!AL90</f>
        <v>40</v>
      </c>
    </row>
    <row r="91" spans="2:16">
      <c r="B91" s="73"/>
      <c r="C91" s="153" t="str">
        <f>'Existing Fees '!C92</f>
        <v>20" Main</v>
      </c>
      <c r="D91" s="121">
        <v>1</v>
      </c>
      <c r="E91" s="121"/>
      <c r="F91" s="121"/>
      <c r="G91" s="121"/>
      <c r="H91" s="121">
        <v>1</v>
      </c>
      <c r="I91" s="121">
        <v>0.25</v>
      </c>
      <c r="J91" s="121"/>
      <c r="K91" s="121"/>
      <c r="L91" s="121"/>
      <c r="M91" s="121"/>
      <c r="N91" s="121"/>
      <c r="O91" s="39"/>
      <c r="P91" s="122">
        <f>'Yr 1 Labor Cost Calc'!AL91</f>
        <v>40</v>
      </c>
    </row>
    <row r="92" spans="2:16">
      <c r="B92" s="73"/>
      <c r="C92" s="153" t="str">
        <f>'Existing Fees '!C93</f>
        <v>24" Main</v>
      </c>
      <c r="D92" s="121">
        <v>1</v>
      </c>
      <c r="E92" s="121"/>
      <c r="F92" s="121"/>
      <c r="G92" s="121"/>
      <c r="H92" s="121">
        <v>1</v>
      </c>
      <c r="I92" s="121">
        <v>0.25</v>
      </c>
      <c r="J92" s="121"/>
      <c r="K92" s="121"/>
      <c r="L92" s="121"/>
      <c r="M92" s="121"/>
      <c r="N92" s="121"/>
      <c r="O92" s="39"/>
      <c r="P92" s="122">
        <f>'Yr 1 Labor Cost Calc'!AL92</f>
        <v>40</v>
      </c>
    </row>
    <row r="93" spans="2:16">
      <c r="B93" s="73"/>
      <c r="C93" s="153" t="str">
        <f>'Existing Fees '!C94</f>
        <v>30" Main</v>
      </c>
      <c r="D93" s="121">
        <v>1</v>
      </c>
      <c r="E93" s="121"/>
      <c r="F93" s="121"/>
      <c r="G93" s="121"/>
      <c r="H93" s="121">
        <v>1</v>
      </c>
      <c r="I93" s="121">
        <v>0.25</v>
      </c>
      <c r="J93" s="134"/>
      <c r="K93" s="134"/>
      <c r="L93" s="134"/>
      <c r="M93" s="134"/>
      <c r="N93" s="134"/>
      <c r="O93" s="39"/>
      <c r="P93" s="122">
        <f>'Yr 1 Labor Cost Calc'!AL93</f>
        <v>40</v>
      </c>
    </row>
    <row r="94" spans="2:16">
      <c r="B94" s="73"/>
      <c r="C94" s="153" t="str">
        <f>'Existing Fees '!C95</f>
        <v>36" Main</v>
      </c>
      <c r="D94" s="130">
        <v>1</v>
      </c>
      <c r="E94" s="130"/>
      <c r="F94" s="130"/>
      <c r="G94" s="130"/>
      <c r="H94" s="130">
        <v>1</v>
      </c>
      <c r="I94" s="130">
        <v>0.25</v>
      </c>
      <c r="J94" s="130"/>
      <c r="K94" s="130"/>
      <c r="L94" s="130"/>
      <c r="M94" s="130"/>
      <c r="N94" s="130"/>
      <c r="O94" s="39"/>
      <c r="P94" s="122">
        <f>'Yr 1 Labor Cost Calc'!AL94</f>
        <v>40</v>
      </c>
    </row>
    <row r="95" spans="2:16">
      <c r="B95" s="78"/>
      <c r="C95" s="79" t="str">
        <f>'Existing Fees '!C96</f>
        <v>6" &amp; 8" Sleeve</v>
      </c>
      <c r="D95" s="192"/>
      <c r="E95" s="192"/>
      <c r="F95" s="192"/>
      <c r="G95" s="192"/>
      <c r="H95" s="192"/>
      <c r="I95" s="192"/>
      <c r="J95" s="192"/>
      <c r="K95" s="192"/>
      <c r="L95" s="192"/>
      <c r="M95" s="192"/>
      <c r="N95" s="83"/>
      <c r="O95" s="39"/>
      <c r="P95" s="79"/>
    </row>
    <row r="96" spans="2:16">
      <c r="B96" s="73"/>
      <c r="C96" s="153" t="str">
        <f>'Existing Fees '!C97</f>
        <v>16" Main</v>
      </c>
      <c r="D96" s="134">
        <v>1</v>
      </c>
      <c r="E96" s="134"/>
      <c r="F96" s="134"/>
      <c r="G96" s="134"/>
      <c r="H96" s="134">
        <v>1</v>
      </c>
      <c r="I96" s="134">
        <v>0.25</v>
      </c>
      <c r="J96" s="134"/>
      <c r="K96" s="134"/>
      <c r="L96" s="134"/>
      <c r="M96" s="134"/>
      <c r="N96" s="134"/>
      <c r="O96" s="39"/>
      <c r="P96" s="122">
        <f>'Yr 1 Labor Cost Calc'!AL96</f>
        <v>40</v>
      </c>
    </row>
    <row r="97" spans="2:16">
      <c r="B97" s="73"/>
      <c r="C97" s="153" t="str">
        <f>'Existing Fees '!C98</f>
        <v>20" Main</v>
      </c>
      <c r="D97" s="121">
        <v>1</v>
      </c>
      <c r="E97" s="121"/>
      <c r="F97" s="121"/>
      <c r="G97" s="121"/>
      <c r="H97" s="121">
        <v>1</v>
      </c>
      <c r="I97" s="121">
        <v>0.25</v>
      </c>
      <c r="J97" s="121"/>
      <c r="K97" s="121"/>
      <c r="L97" s="121"/>
      <c r="M97" s="121"/>
      <c r="N97" s="121"/>
      <c r="O97" s="39"/>
      <c r="P97" s="122">
        <f>'Yr 1 Labor Cost Calc'!AL97</f>
        <v>40</v>
      </c>
    </row>
    <row r="98" spans="2:16">
      <c r="B98" s="73"/>
      <c r="C98" s="153" t="str">
        <f>'Existing Fees '!C99</f>
        <v>24" Main</v>
      </c>
      <c r="D98" s="121">
        <v>1</v>
      </c>
      <c r="E98" s="121"/>
      <c r="F98" s="121"/>
      <c r="G98" s="121"/>
      <c r="H98" s="121">
        <v>1</v>
      </c>
      <c r="I98" s="121">
        <v>0.25</v>
      </c>
      <c r="J98" s="121"/>
      <c r="K98" s="121"/>
      <c r="L98" s="121"/>
      <c r="M98" s="121"/>
      <c r="N98" s="121"/>
      <c r="O98" s="39"/>
      <c r="P98" s="122">
        <f>'Yr 1 Labor Cost Calc'!AL98</f>
        <v>40</v>
      </c>
    </row>
    <row r="99" spans="2:16">
      <c r="B99" s="73"/>
      <c r="C99" s="153" t="str">
        <f>'Existing Fees '!C100</f>
        <v>30" Main</v>
      </c>
      <c r="D99" s="121">
        <v>1</v>
      </c>
      <c r="E99" s="121"/>
      <c r="F99" s="121"/>
      <c r="G99" s="121"/>
      <c r="H99" s="121">
        <v>1</v>
      </c>
      <c r="I99" s="121">
        <v>0.25</v>
      </c>
      <c r="J99" s="134"/>
      <c r="K99" s="134"/>
      <c r="L99" s="134"/>
      <c r="M99" s="134"/>
      <c r="N99" s="134"/>
      <c r="O99" s="39"/>
      <c r="P99" s="122">
        <f>'Yr 1 Labor Cost Calc'!AL99</f>
        <v>40</v>
      </c>
    </row>
    <row r="100" spans="2:16">
      <c r="B100" s="73"/>
      <c r="C100" s="153" t="str">
        <f>'Existing Fees '!C101</f>
        <v>36" Main</v>
      </c>
      <c r="D100" s="121">
        <v>1</v>
      </c>
      <c r="E100" s="121"/>
      <c r="F100" s="121"/>
      <c r="G100" s="121"/>
      <c r="H100" s="121">
        <v>1</v>
      </c>
      <c r="I100" s="121">
        <v>0.25</v>
      </c>
      <c r="J100" s="121"/>
      <c r="K100" s="121"/>
      <c r="L100" s="121"/>
      <c r="M100" s="121"/>
      <c r="N100" s="121"/>
      <c r="O100" s="39"/>
      <c r="P100" s="122">
        <f>'Yr 1 Labor Cost Calc'!AL100</f>
        <v>40</v>
      </c>
    </row>
    <row r="101" spans="2:16">
      <c r="B101" s="78"/>
      <c r="C101" s="79" t="str">
        <f>'Existing Fees '!C102</f>
        <v>10" &amp; 12" Sleeve</v>
      </c>
      <c r="D101" s="192"/>
      <c r="E101" s="192"/>
      <c r="F101" s="192"/>
      <c r="G101" s="192"/>
      <c r="H101" s="192"/>
      <c r="I101" s="192"/>
      <c r="J101" s="192"/>
      <c r="K101" s="192"/>
      <c r="L101" s="192"/>
      <c r="M101" s="192"/>
      <c r="N101" s="83"/>
      <c r="O101" s="39"/>
      <c r="P101" s="79"/>
    </row>
    <row r="102" spans="2:16">
      <c r="B102" s="73"/>
      <c r="C102" s="153" t="str">
        <f>'Existing Fees '!C103</f>
        <v>16" Main</v>
      </c>
      <c r="D102" s="121">
        <v>1</v>
      </c>
      <c r="E102" s="121"/>
      <c r="F102" s="121"/>
      <c r="G102" s="121"/>
      <c r="H102" s="121">
        <v>1</v>
      </c>
      <c r="I102" s="121">
        <v>0.25</v>
      </c>
      <c r="J102" s="134"/>
      <c r="K102" s="134"/>
      <c r="L102" s="134"/>
      <c r="M102" s="134"/>
      <c r="N102" s="134"/>
      <c r="O102" s="39"/>
      <c r="P102" s="122">
        <f>'Yr 1 Labor Cost Calc'!AL102</f>
        <v>40</v>
      </c>
    </row>
    <row r="103" spans="2:16">
      <c r="B103" s="73"/>
      <c r="C103" s="153" t="str">
        <f>'Existing Fees '!C104</f>
        <v>20" Main</v>
      </c>
      <c r="D103" s="121">
        <v>1</v>
      </c>
      <c r="E103" s="121"/>
      <c r="F103" s="121"/>
      <c r="G103" s="121"/>
      <c r="H103" s="121">
        <v>1</v>
      </c>
      <c r="I103" s="121">
        <v>0.25</v>
      </c>
      <c r="J103" s="121"/>
      <c r="K103" s="121"/>
      <c r="L103" s="121"/>
      <c r="M103" s="121"/>
      <c r="N103" s="121"/>
      <c r="O103" s="39"/>
      <c r="P103" s="122">
        <f>'Yr 1 Labor Cost Calc'!AL103</f>
        <v>40</v>
      </c>
    </row>
    <row r="104" spans="2:16">
      <c r="B104" s="73"/>
      <c r="C104" s="153" t="str">
        <f>'Existing Fees '!C105</f>
        <v>24" Main</v>
      </c>
      <c r="D104" s="121">
        <v>1</v>
      </c>
      <c r="E104" s="121"/>
      <c r="F104" s="121"/>
      <c r="G104" s="121"/>
      <c r="H104" s="121">
        <v>1</v>
      </c>
      <c r="I104" s="121">
        <v>0.25</v>
      </c>
      <c r="J104" s="121"/>
      <c r="K104" s="121"/>
      <c r="L104" s="121"/>
      <c r="M104" s="121"/>
      <c r="N104" s="121"/>
      <c r="O104" s="39"/>
      <c r="P104" s="122">
        <f>'Yr 1 Labor Cost Calc'!AL104</f>
        <v>40</v>
      </c>
    </row>
    <row r="105" spans="2:16">
      <c r="B105" s="73"/>
      <c r="C105" s="153" t="str">
        <f>'Existing Fees '!C106</f>
        <v>30" Main</v>
      </c>
      <c r="D105" s="121">
        <v>1</v>
      </c>
      <c r="E105" s="121"/>
      <c r="F105" s="121"/>
      <c r="G105" s="121"/>
      <c r="H105" s="121">
        <v>1</v>
      </c>
      <c r="I105" s="121">
        <v>0.25</v>
      </c>
      <c r="J105" s="134"/>
      <c r="K105" s="134"/>
      <c r="L105" s="134"/>
      <c r="M105" s="134"/>
      <c r="N105" s="134"/>
      <c r="O105" s="39"/>
      <c r="P105" s="122">
        <f>'Yr 1 Labor Cost Calc'!AL105</f>
        <v>40</v>
      </c>
    </row>
    <row r="106" spans="2:16">
      <c r="B106" s="73"/>
      <c r="C106" s="153" t="str">
        <f>'Existing Fees '!C107</f>
        <v>36" Main</v>
      </c>
      <c r="D106" s="121">
        <v>1</v>
      </c>
      <c r="E106" s="121"/>
      <c r="F106" s="121"/>
      <c r="G106" s="121"/>
      <c r="H106" s="121">
        <v>1</v>
      </c>
      <c r="I106" s="121">
        <v>0.25</v>
      </c>
      <c r="J106" s="121"/>
      <c r="K106" s="121"/>
      <c r="L106" s="121"/>
      <c r="M106" s="121"/>
      <c r="N106" s="121"/>
      <c r="O106" s="39"/>
      <c r="P106" s="122">
        <f>'Yr 1 Labor Cost Calc'!AL106</f>
        <v>40</v>
      </c>
    </row>
    <row r="107" spans="2:16">
      <c r="B107" s="68">
        <v>8</v>
      </c>
      <c r="C107" s="153" t="str">
        <f>'Existing Fees '!C108</f>
        <v>Discontinuance of Water</v>
      </c>
      <c r="D107" s="121">
        <v>1</v>
      </c>
      <c r="E107" s="121"/>
      <c r="F107" s="121"/>
      <c r="G107" s="121"/>
      <c r="H107" s="121">
        <v>1</v>
      </c>
      <c r="I107" s="121"/>
      <c r="J107" s="121"/>
      <c r="K107" s="121"/>
      <c r="L107" s="121"/>
      <c r="M107" s="121"/>
      <c r="N107" s="121"/>
      <c r="O107" s="39"/>
      <c r="P107" s="122">
        <f>'Yr 1 Labor Cost Calc'!AL107</f>
        <v>4</v>
      </c>
    </row>
    <row r="108" spans="2:16">
      <c r="B108" s="62">
        <v>9</v>
      </c>
      <c r="C108" s="159" t="str">
        <f>'Existing Fees '!C109</f>
        <v>Hydrant Permits</v>
      </c>
      <c r="D108" s="192"/>
      <c r="E108" s="192"/>
      <c r="F108" s="192"/>
      <c r="G108" s="192"/>
      <c r="H108" s="192"/>
      <c r="I108" s="192"/>
      <c r="J108" s="192"/>
      <c r="K108" s="192"/>
      <c r="L108" s="192"/>
      <c r="M108" s="192"/>
      <c r="N108" s="83"/>
      <c r="O108" s="39"/>
      <c r="P108" s="63"/>
    </row>
    <row r="109" spans="2:16">
      <c r="B109" s="65" t="s">
        <v>26</v>
      </c>
      <c r="C109" s="153" t="str">
        <f>'Existing Fees '!C110</f>
        <v>One Week</v>
      </c>
      <c r="D109" s="121"/>
      <c r="E109" s="121"/>
      <c r="F109" s="121"/>
      <c r="G109" s="121">
        <v>1</v>
      </c>
      <c r="H109" s="121"/>
      <c r="I109" s="121"/>
      <c r="J109" s="134"/>
      <c r="K109" s="134"/>
      <c r="L109" s="134"/>
      <c r="M109" s="134"/>
      <c r="N109" s="134"/>
      <c r="O109" s="39"/>
      <c r="P109" s="122">
        <f>'Yr 1 Labor Cost Calc'!AL109</f>
        <v>2</v>
      </c>
    </row>
    <row r="110" spans="2:16">
      <c r="B110" s="65" t="s">
        <v>28</v>
      </c>
      <c r="C110" s="153" t="str">
        <f>'Existing Fees '!C111</f>
        <v>Six Month</v>
      </c>
      <c r="D110" s="121"/>
      <c r="E110" s="121"/>
      <c r="F110" s="121"/>
      <c r="G110" s="121">
        <v>1</v>
      </c>
      <c r="H110" s="121"/>
      <c r="I110" s="121"/>
      <c r="J110" s="121"/>
      <c r="K110" s="121"/>
      <c r="L110" s="121"/>
      <c r="M110" s="121"/>
      <c r="N110" s="121"/>
      <c r="O110" s="39"/>
      <c r="P110" s="122">
        <f>'Yr 1 Labor Cost Calc'!AL110</f>
        <v>2</v>
      </c>
    </row>
    <row r="111" spans="2:16">
      <c r="B111" s="68">
        <v>10</v>
      </c>
      <c r="C111" s="153" t="str">
        <f>'Existing Fees '!C112</f>
        <v>Flow Tests</v>
      </c>
      <c r="D111" s="121"/>
      <c r="E111" s="121"/>
      <c r="F111" s="121"/>
      <c r="G111" s="121"/>
      <c r="H111" s="121"/>
      <c r="I111" s="121">
        <v>1</v>
      </c>
      <c r="J111" s="121"/>
      <c r="K111" s="121"/>
      <c r="L111" s="121"/>
      <c r="M111" s="121"/>
      <c r="N111" s="121"/>
      <c r="O111" s="39"/>
      <c r="P111" s="122">
        <f>'Yr 1 Labor Cost Calc'!AL111</f>
        <v>1.5</v>
      </c>
    </row>
    <row r="112" spans="2:16">
      <c r="B112" s="68">
        <v>11</v>
      </c>
      <c r="C112" s="153" t="str">
        <f>'Existing Fees '!C113</f>
        <v>Water Service Line Investigations and/or Inspections</v>
      </c>
      <c r="D112" s="130"/>
      <c r="E112" s="130"/>
      <c r="F112" s="130"/>
      <c r="G112" s="130"/>
      <c r="H112" s="130"/>
      <c r="I112" s="130">
        <v>1</v>
      </c>
      <c r="J112" s="130"/>
      <c r="K112" s="130"/>
      <c r="L112" s="130"/>
      <c r="M112" s="130"/>
      <c r="N112" s="130"/>
      <c r="O112" s="39"/>
      <c r="P112" s="122">
        <f>'Yr 1 Labor Cost Calc'!AL112</f>
        <v>1</v>
      </c>
    </row>
    <row r="113" spans="2:16">
      <c r="B113" s="58"/>
      <c r="C113" s="58" t="s">
        <v>77</v>
      </c>
      <c r="D113" s="59"/>
      <c r="E113" s="59"/>
      <c r="F113" s="59"/>
      <c r="G113" s="59"/>
      <c r="H113" s="59"/>
      <c r="I113" s="59"/>
      <c r="J113" s="59"/>
      <c r="K113" s="59"/>
      <c r="L113" s="59"/>
      <c r="M113" s="59"/>
      <c r="N113" s="161"/>
      <c r="O113" s="39"/>
      <c r="P113" s="195"/>
    </row>
    <row r="114" spans="2:16">
      <c r="B114" s="68">
        <v>1</v>
      </c>
      <c r="C114" s="153" t="str">
        <f>'Existing Fees '!C115</f>
        <v>Sewer Charges for Groundwater</v>
      </c>
      <c r="D114" s="209"/>
      <c r="E114" s="209"/>
      <c r="F114" s="209"/>
      <c r="G114" s="209"/>
      <c r="H114" s="209"/>
      <c r="I114" s="209"/>
      <c r="J114" s="209"/>
      <c r="K114" s="209"/>
      <c r="L114" s="209"/>
      <c r="M114" s="209"/>
      <c r="N114" s="209"/>
      <c r="O114" s="39"/>
      <c r="P114" s="188"/>
    </row>
    <row r="115" spans="2:16">
      <c r="B115" s="68">
        <v>2</v>
      </c>
      <c r="C115" s="153" t="str">
        <f>'Existing Fees '!C116</f>
        <v>Charges for Wastewater Service</v>
      </c>
      <c r="D115" s="196"/>
      <c r="E115" s="196"/>
      <c r="F115" s="196"/>
      <c r="G115" s="196"/>
      <c r="H115" s="196"/>
      <c r="I115" s="196"/>
      <c r="J115" s="196"/>
      <c r="K115" s="196"/>
      <c r="L115" s="196"/>
      <c r="M115" s="196"/>
      <c r="N115" s="196"/>
      <c r="O115" s="39"/>
      <c r="P115" s="188"/>
    </row>
    <row r="116" spans="2:16">
      <c r="B116" s="62">
        <v>3</v>
      </c>
      <c r="C116" s="159" t="str">
        <f>'Existing Fees '!C117</f>
        <v>Wastewater Discharge Permit</v>
      </c>
      <c r="D116" s="121"/>
      <c r="E116" s="121"/>
      <c r="F116" s="121"/>
      <c r="G116" s="121"/>
      <c r="H116" s="121"/>
      <c r="I116" s="121"/>
      <c r="J116" s="121"/>
      <c r="K116" s="121"/>
      <c r="L116" s="121"/>
      <c r="M116" s="121"/>
      <c r="N116" s="121"/>
      <c r="O116" s="39"/>
      <c r="P116" s="122">
        <f>'Yr 1 Labor Cost Calc'!AL116</f>
        <v>0</v>
      </c>
    </row>
    <row r="117" spans="2:16">
      <c r="B117" s="62">
        <v>4</v>
      </c>
      <c r="C117" s="159" t="str">
        <f>'Existing Fees '!C118</f>
        <v>Groundwater Discharge Permit</v>
      </c>
      <c r="D117" s="121"/>
      <c r="E117" s="121"/>
      <c r="F117" s="121"/>
      <c r="G117" s="121"/>
      <c r="H117" s="121"/>
      <c r="I117" s="121"/>
      <c r="J117" s="121"/>
      <c r="K117" s="121"/>
      <c r="L117" s="121"/>
      <c r="M117" s="121"/>
      <c r="N117" s="121"/>
      <c r="O117" s="39"/>
      <c r="P117" s="122">
        <f>'Yr 1 Labor Cost Calc'!AL117</f>
        <v>0</v>
      </c>
    </row>
    <row r="118" spans="2:16">
      <c r="B118" s="68">
        <v>5</v>
      </c>
      <c r="C118" s="153" t="str">
        <f>'Existing Fees '!C119</f>
        <v>Manhole Pump‐out Permit</v>
      </c>
      <c r="D118" s="121"/>
      <c r="E118" s="121"/>
      <c r="F118" s="121"/>
      <c r="G118" s="121"/>
      <c r="H118" s="121"/>
      <c r="I118" s="121"/>
      <c r="J118" s="134"/>
      <c r="K118" s="134"/>
      <c r="L118" s="134"/>
      <c r="M118" s="134"/>
      <c r="N118" s="134"/>
      <c r="O118" s="39"/>
      <c r="P118" s="122">
        <f>'Yr 1 Labor Cost Calc'!AL118</f>
        <v>0</v>
      </c>
    </row>
    <row r="119" spans="2:16">
      <c r="B119" s="68">
        <v>6</v>
      </c>
      <c r="C119" s="153" t="str">
        <f>'Existing Fees '!C120</f>
        <v>Trucked or Hauled Wastewater Permit</v>
      </c>
      <c r="D119" s="121"/>
      <c r="E119" s="121"/>
      <c r="F119" s="121"/>
      <c r="G119" s="121"/>
      <c r="H119" s="121"/>
      <c r="I119" s="121"/>
      <c r="J119" s="121"/>
      <c r="K119" s="121"/>
      <c r="L119" s="121"/>
      <c r="M119" s="121"/>
      <c r="N119" s="121"/>
      <c r="O119" s="39"/>
      <c r="P119" s="122">
        <f>'Yr 1 Labor Cost Calc'!AL119</f>
        <v>0</v>
      </c>
    </row>
    <row r="120" spans="2:16">
      <c r="B120" s="68">
        <v>7</v>
      </c>
      <c r="C120" s="153" t="str">
        <f>'Existing Fees '!C121</f>
        <v>Photographic &amp; Video Inspection</v>
      </c>
      <c r="D120" s="121"/>
      <c r="E120" s="121"/>
      <c r="F120" s="121"/>
      <c r="G120" s="121"/>
      <c r="H120" s="121"/>
      <c r="I120" s="121"/>
      <c r="J120" s="121"/>
      <c r="K120" s="121"/>
      <c r="L120" s="121"/>
      <c r="M120" s="121"/>
      <c r="N120" s="121"/>
      <c r="O120" s="39"/>
      <c r="P120" s="122">
        <f>'Yr 1 Labor Cost Calc'!AL120</f>
        <v>0</v>
      </c>
    </row>
    <row r="121" spans="2:16">
      <c r="B121" s="58"/>
      <c r="C121" s="58" t="s">
        <v>85</v>
      </c>
      <c r="D121" s="182"/>
      <c r="E121" s="182"/>
      <c r="F121" s="182"/>
      <c r="G121" s="182"/>
      <c r="H121" s="182"/>
      <c r="I121" s="182"/>
      <c r="J121" s="182"/>
      <c r="K121" s="182"/>
      <c r="L121" s="182"/>
      <c r="M121" s="182"/>
      <c r="N121" s="183"/>
      <c r="O121" s="39"/>
      <c r="P121" s="195"/>
    </row>
    <row r="122" spans="2:16">
      <c r="B122" s="62">
        <v>1</v>
      </c>
      <c r="C122" s="159" t="str">
        <f>'Existing Fees '!C123</f>
        <v>Stormwater Plan Review Fees</v>
      </c>
      <c r="D122" s="192"/>
      <c r="E122" s="192"/>
      <c r="F122" s="192"/>
      <c r="G122" s="192"/>
      <c r="H122" s="192"/>
      <c r="I122" s="192"/>
      <c r="J122" s="192"/>
      <c r="K122" s="192"/>
      <c r="L122" s="192"/>
      <c r="M122" s="192"/>
      <c r="N122" s="83"/>
      <c r="O122" s="39"/>
      <c r="P122" s="63"/>
    </row>
    <row r="123" spans="2:16">
      <c r="B123" s="85"/>
      <c r="C123" s="153" t="str">
        <f>'Existing Fees '!C124</f>
        <v>Conceptual Stormwater Plan Approval</v>
      </c>
      <c r="D123" s="121"/>
      <c r="E123" s="121"/>
      <c r="F123" s="121"/>
      <c r="G123" s="121"/>
      <c r="H123" s="121"/>
      <c r="I123" s="121"/>
      <c r="J123" s="134"/>
      <c r="K123" s="134"/>
      <c r="L123" s="134"/>
      <c r="M123" s="134"/>
      <c r="N123" s="134"/>
      <c r="O123" s="39"/>
      <c r="P123" s="122">
        <f>'Yr 1 Labor Cost Calc'!AL123</f>
        <v>0</v>
      </c>
    </row>
    <row r="124" spans="2:16">
      <c r="B124" s="65"/>
      <c r="C124" s="346" t="s">
        <v>607</v>
      </c>
      <c r="D124" s="121"/>
      <c r="E124" s="121"/>
      <c r="F124" s="121"/>
      <c r="G124" s="121"/>
      <c r="H124" s="121"/>
      <c r="I124" s="121"/>
      <c r="J124" s="121"/>
      <c r="K124" s="121"/>
      <c r="L124" s="121"/>
      <c r="M124" s="121"/>
      <c r="N124" s="121"/>
      <c r="O124" s="39"/>
      <c r="P124" s="122">
        <f>'Yr 1 Labor Cost Calc'!AL124</f>
        <v>0</v>
      </c>
    </row>
    <row r="125" spans="2:16">
      <c r="B125" s="65"/>
      <c r="C125" s="153" t="str">
        <f>'Existing Fees '!C126</f>
        <v>Post Construction Stormwater Plan Approval (Additional Review Time Fee)</v>
      </c>
      <c r="D125" s="121"/>
      <c r="E125" s="121"/>
      <c r="F125" s="121"/>
      <c r="G125" s="121"/>
      <c r="H125" s="121"/>
      <c r="I125" s="121"/>
      <c r="J125" s="121"/>
      <c r="K125" s="121"/>
      <c r="L125" s="121"/>
      <c r="M125" s="121"/>
      <c r="N125" s="121"/>
      <c r="O125" s="39"/>
      <c r="P125" s="122">
        <f>'Yr 1 Labor Cost Calc'!AL125</f>
        <v>0</v>
      </c>
    </row>
    <row r="126" spans="2:16">
      <c r="B126" s="65"/>
      <c r="C126" s="153" t="str">
        <f>'Existing Fees '!C127</f>
        <v>Utility Plan Review</v>
      </c>
      <c r="D126" s="121"/>
      <c r="E126" s="121"/>
      <c r="F126" s="121"/>
      <c r="G126" s="121"/>
      <c r="H126" s="121"/>
      <c r="I126" s="121"/>
      <c r="J126" s="121"/>
      <c r="K126" s="121"/>
      <c r="L126" s="121"/>
      <c r="M126" s="121"/>
      <c r="N126" s="121"/>
      <c r="O126" s="39"/>
      <c r="P126" s="122">
        <f>'Yr 1 Labor Cost Calc'!AL126</f>
        <v>0</v>
      </c>
    </row>
    <row r="127" spans="2:16">
      <c r="B127" s="65"/>
      <c r="C127" s="153" t="str">
        <f>'Existing Fees '!C128</f>
        <v>Active Construction Stormwater Inspection Fee</v>
      </c>
      <c r="D127" s="121"/>
      <c r="E127" s="121"/>
      <c r="F127" s="121"/>
      <c r="G127" s="121"/>
      <c r="H127" s="121"/>
      <c r="I127" s="121"/>
      <c r="J127" s="121"/>
      <c r="K127" s="121"/>
      <c r="L127" s="121"/>
      <c r="M127" s="121">
        <f>'Yr 1 Labor Cost Calc'!AH127</f>
        <v>4</v>
      </c>
      <c r="N127" s="121"/>
      <c r="O127" s="39"/>
      <c r="P127" s="122">
        <f>'Yr 1 Labor Cost Calc'!AL127</f>
        <v>0</v>
      </c>
    </row>
    <row r="128" spans="2:16">
      <c r="B128" s="62">
        <v>2</v>
      </c>
      <c r="C128" s="159" t="str">
        <f>'Existing Fees '!C129</f>
        <v>Stormwater Management Fee in Lieu</v>
      </c>
      <c r="D128" s="192"/>
      <c r="E128" s="192"/>
      <c r="F128" s="192"/>
      <c r="G128" s="192"/>
      <c r="H128" s="192"/>
      <c r="I128" s="192"/>
      <c r="J128" s="192"/>
      <c r="K128" s="192"/>
      <c r="L128" s="192"/>
      <c r="M128" s="192"/>
      <c r="N128" s="83"/>
      <c r="O128" s="39"/>
      <c r="P128" s="63"/>
    </row>
    <row r="129" spans="2:16">
      <c r="B129" s="73"/>
      <c r="C129" s="153" t="str">
        <f>'Existing Fees '!C130</f>
        <v>Exemption to Water Quality Requirement</v>
      </c>
      <c r="D129" s="121"/>
      <c r="E129" s="121"/>
      <c r="F129" s="121"/>
      <c r="G129" s="121"/>
      <c r="H129" s="121"/>
      <c r="I129" s="121"/>
      <c r="J129" s="134"/>
      <c r="K129" s="134"/>
      <c r="L129" s="134"/>
      <c r="M129" s="134"/>
      <c r="N129" s="134"/>
      <c r="O129" s="39"/>
      <c r="P129" s="122">
        <f>'Yr 1 Labor Cost Calc'!AL129</f>
        <v>0</v>
      </c>
    </row>
    <row r="130" spans="2:16">
      <c r="B130" s="58"/>
      <c r="C130" s="59" t="str">
        <f>'Existing Fees '!C134</f>
        <v>Other- Not in the Miscellaneous Charges Section (Section 4- Rates and Charges)</v>
      </c>
      <c r="D130" s="59"/>
      <c r="E130" s="59"/>
      <c r="F130" s="59"/>
      <c r="G130" s="59"/>
      <c r="H130" s="59"/>
      <c r="I130" s="59"/>
      <c r="J130" s="59"/>
      <c r="K130" s="59"/>
      <c r="L130" s="59"/>
      <c r="M130" s="59"/>
      <c r="N130" s="161"/>
      <c r="O130" s="39"/>
      <c r="P130" s="195"/>
    </row>
    <row r="131" spans="2:16">
      <c r="B131" s="68">
        <v>1</v>
      </c>
      <c r="C131" s="153" t="str">
        <f>'Existing Fees '!C132</f>
        <v>Sewer Credit Application Fee</v>
      </c>
      <c r="D131" s="121"/>
      <c r="E131" s="121"/>
      <c r="F131" s="121"/>
      <c r="G131" s="121"/>
      <c r="H131" s="121"/>
      <c r="I131" s="121"/>
      <c r="J131" s="121"/>
      <c r="K131" s="121"/>
      <c r="L131" s="121"/>
      <c r="M131" s="121"/>
      <c r="N131" s="121"/>
      <c r="O131" s="39"/>
      <c r="P131" s="122">
        <f>'Yr 1 Labor Cost Calc'!AL131</f>
        <v>0</v>
      </c>
    </row>
    <row r="132" spans="2:16">
      <c r="B132" s="68">
        <v>2</v>
      </c>
      <c r="C132" s="153" t="str">
        <f>'Existing Fees '!C133</f>
        <v>Sewer Credit Failure to Inform PWD about increase</v>
      </c>
      <c r="D132" s="121"/>
      <c r="E132" s="121"/>
      <c r="F132" s="121"/>
      <c r="G132" s="121"/>
      <c r="H132" s="121"/>
      <c r="I132" s="121"/>
      <c r="J132" s="134"/>
      <c r="K132" s="134"/>
      <c r="L132" s="134"/>
      <c r="M132" s="134"/>
      <c r="N132" s="134"/>
      <c r="O132" s="39"/>
      <c r="P132" s="122">
        <f>'Yr 1 Labor Cost Calc'!AL132</f>
        <v>0</v>
      </c>
    </row>
    <row r="133" spans="2:16">
      <c r="B133" s="58"/>
      <c r="C133" s="59" t="str">
        <f>'Existing Fees '!C134</f>
        <v>Other- Not in the Miscellaneous Charges Section (Section 4- Rates and Charges)</v>
      </c>
      <c r="D133" s="59"/>
      <c r="E133" s="59"/>
      <c r="F133" s="59"/>
      <c r="G133" s="59"/>
      <c r="H133" s="59"/>
      <c r="I133" s="59"/>
      <c r="J133" s="59"/>
      <c r="K133" s="59"/>
      <c r="L133" s="59"/>
      <c r="M133" s="59"/>
      <c r="N133" s="161"/>
      <c r="O133" s="39"/>
      <c r="P133" s="195"/>
    </row>
    <row r="134" spans="2:16">
      <c r="B134" s="68">
        <v>3</v>
      </c>
      <c r="C134" s="153" t="str">
        <f>'Existing Fees '!C135</f>
        <v>Stormwater Credit Application Fee Renewal</v>
      </c>
      <c r="D134" s="121"/>
      <c r="E134" s="121"/>
      <c r="F134" s="121"/>
      <c r="G134" s="121"/>
      <c r="H134" s="121"/>
      <c r="I134" s="121"/>
      <c r="J134" s="121"/>
      <c r="K134" s="121"/>
      <c r="L134" s="121"/>
      <c r="M134" s="121"/>
      <c r="N134" s="121"/>
      <c r="O134" s="39"/>
      <c r="P134" s="122">
        <f>'Yr 1 Labor Cost Calc'!AL134</f>
        <v>0</v>
      </c>
    </row>
    <row r="135" spans="2:16" ht="14.5">
      <c r="B135" s="38" t="s">
        <v>129</v>
      </c>
      <c r="C135" s="88"/>
      <c r="D135" s="88"/>
      <c r="E135" s="88"/>
      <c r="F135" s="88"/>
      <c r="G135" s="88"/>
      <c r="H135" s="88"/>
      <c r="I135" s="88"/>
      <c r="J135" s="88"/>
      <c r="K135" s="88"/>
      <c r="L135" s="88"/>
      <c r="M135" s="88"/>
      <c r="N135" s="88"/>
      <c r="O135" s="39"/>
      <c r="P135" s="88"/>
    </row>
    <row r="136" spans="2:16" ht="15" thickBot="1">
      <c r="B136" s="38" t="s">
        <v>611</v>
      </c>
      <c r="O136" s="39"/>
    </row>
    <row r="137" spans="2:16" ht="13.5" thickBot="1">
      <c r="B137" s="98"/>
      <c r="C137" s="99"/>
      <c r="D137" s="96" t="s">
        <v>209</v>
      </c>
      <c r="E137" s="96"/>
      <c r="F137" s="96"/>
      <c r="G137" s="96"/>
      <c r="H137" s="96"/>
      <c r="I137" s="96"/>
      <c r="J137" s="96"/>
      <c r="K137" s="96"/>
      <c r="L137" s="96"/>
      <c r="M137" s="96"/>
      <c r="N137" s="97"/>
      <c r="O137" s="39"/>
      <c r="P137" s="96"/>
    </row>
    <row r="138" spans="2:16" ht="39.5" thickBot="1">
      <c r="B138" s="102" t="s">
        <v>13</v>
      </c>
      <c r="C138" s="100" t="s">
        <v>10</v>
      </c>
      <c r="D138" s="104" t="str">
        <f t="shared" ref="D138:N138" si="0">D8</f>
        <v>Backhoe</v>
      </c>
      <c r="E138" s="103" t="str">
        <f t="shared" si="0"/>
        <v>Compressor</v>
      </c>
      <c r="F138" s="104" t="str">
        <f t="shared" si="0"/>
        <v xml:space="preserve">Large Dump Truck </v>
      </c>
      <c r="G138" s="105" t="str">
        <f t="shared" si="0"/>
        <v xml:space="preserve">Small Utility Truck </v>
      </c>
      <c r="H138" s="104" t="str">
        <f t="shared" si="0"/>
        <v xml:space="preserve">Crew Truck </v>
      </c>
      <c r="I138" s="103" t="str">
        <f t="shared" si="0"/>
        <v>SUV/ Van</v>
      </c>
      <c r="J138" s="104" t="str">
        <f t="shared" si="0"/>
        <v>Jackhammer</v>
      </c>
      <c r="K138" s="103" t="str">
        <f t="shared" si="0"/>
        <v>Pump</v>
      </c>
      <c r="L138" s="104" t="str">
        <f t="shared" si="0"/>
        <v>Generator</v>
      </c>
      <c r="M138" s="105" t="str">
        <f t="shared" si="0"/>
        <v>Vehicle, Small</v>
      </c>
      <c r="N138" s="213" t="str">
        <f t="shared" si="0"/>
        <v>CCTV Truck</v>
      </c>
      <c r="O138" s="39"/>
      <c r="P138" s="249" t="s">
        <v>11</v>
      </c>
    </row>
    <row r="139" spans="2:16">
      <c r="B139" s="58"/>
      <c r="C139" s="58" t="s">
        <v>24</v>
      </c>
      <c r="D139" s="59"/>
      <c r="E139" s="59"/>
      <c r="F139" s="59"/>
      <c r="G139" s="59"/>
      <c r="H139" s="59"/>
      <c r="I139" s="59"/>
      <c r="J139" s="59"/>
      <c r="K139" s="59"/>
      <c r="L139" s="59"/>
      <c r="M139" s="59"/>
      <c r="N139" s="161"/>
      <c r="O139" s="39"/>
      <c r="P139" s="195"/>
    </row>
    <row r="140" spans="2:16">
      <c r="B140" s="62">
        <v>1</v>
      </c>
      <c r="C140" s="63" t="s">
        <v>25</v>
      </c>
      <c r="D140" s="145"/>
      <c r="E140" s="145"/>
      <c r="F140" s="145"/>
      <c r="G140" s="145"/>
      <c r="H140" s="145"/>
      <c r="I140" s="145"/>
      <c r="J140" s="145"/>
      <c r="K140" s="145"/>
      <c r="L140" s="145"/>
      <c r="M140" s="145"/>
      <c r="N140" s="77"/>
      <c r="O140" s="39"/>
      <c r="P140" s="63"/>
    </row>
    <row r="141" spans="2:16">
      <c r="B141" s="65"/>
      <c r="C141" s="66" t="s">
        <v>27</v>
      </c>
      <c r="D141" s="135">
        <f>D11*$P11*'Equipment Rates'!D$19</f>
        <v>0</v>
      </c>
      <c r="E141" s="135">
        <f>E11*$P11*'Equipment Rates'!E$19</f>
        <v>0</v>
      </c>
      <c r="F141" s="135">
        <f>F11*$P11*'Equipment Rates'!F$19</f>
        <v>0</v>
      </c>
      <c r="G141" s="135">
        <f>G11*$P11*'Equipment Rates'!G$19</f>
        <v>0</v>
      </c>
      <c r="H141" s="135">
        <f>H11*$P11*'Equipment Rates'!H$19</f>
        <v>0</v>
      </c>
      <c r="I141" s="135">
        <f>I11*$P11*'Equipment Rates'!I$19</f>
        <v>24.24</v>
      </c>
      <c r="J141" s="135">
        <f>J11*$P11*'Equipment Rates'!J$19</f>
        <v>0</v>
      </c>
      <c r="K141" s="135">
        <f>K11*$P11*'Equipment Rates'!K$19</f>
        <v>0</v>
      </c>
      <c r="L141" s="135">
        <f>L11*$P11*'Equipment Rates'!L$19</f>
        <v>0</v>
      </c>
      <c r="M141" s="135">
        <f>M11*$P11*'Equipment Rates'!M$19</f>
        <v>0</v>
      </c>
      <c r="N141" s="166">
        <f>N11*$P11*'Equipment Rates'!N$19</f>
        <v>0</v>
      </c>
      <c r="O141" s="39"/>
      <c r="P141" s="166">
        <f>SUM(D141:O141)</f>
        <v>24.24</v>
      </c>
    </row>
    <row r="142" spans="2:16">
      <c r="B142" s="65"/>
      <c r="C142" s="66" t="s">
        <v>29</v>
      </c>
      <c r="D142" s="135">
        <f>D12*$P12*'Equipment Rates'!D$19</f>
        <v>0</v>
      </c>
      <c r="E142" s="135">
        <f>E12*$P12*'Equipment Rates'!E$19</f>
        <v>0</v>
      </c>
      <c r="F142" s="135">
        <f>F12*$P12*'Equipment Rates'!F$19</f>
        <v>0</v>
      </c>
      <c r="G142" s="135">
        <f>G12*$P12*'Equipment Rates'!G$19</f>
        <v>0</v>
      </c>
      <c r="H142" s="135">
        <f>H12*$P12*'Equipment Rates'!H$19</f>
        <v>0</v>
      </c>
      <c r="I142" s="135">
        <f>I12*$P12*'Equipment Rates'!I$19</f>
        <v>36.36</v>
      </c>
      <c r="J142" s="135">
        <f>J12*$P12*'Equipment Rates'!J$19</f>
        <v>0</v>
      </c>
      <c r="K142" s="135">
        <f>K12*$P12*'Equipment Rates'!K$19</f>
        <v>0</v>
      </c>
      <c r="L142" s="135">
        <f>L12*$P12*'Equipment Rates'!L$19</f>
        <v>0</v>
      </c>
      <c r="M142" s="135">
        <f>M12*$P12*'Equipment Rates'!M$19</f>
        <v>0</v>
      </c>
      <c r="N142" s="166">
        <f>N12*$P12*'Equipment Rates'!N$19</f>
        <v>0</v>
      </c>
      <c r="O142" s="39"/>
      <c r="P142" s="166">
        <f>SUM(D142:O142)</f>
        <v>36.36</v>
      </c>
    </row>
    <row r="143" spans="2:16">
      <c r="B143" s="65"/>
      <c r="C143" s="66" t="s">
        <v>31</v>
      </c>
      <c r="D143" s="135">
        <f>D13*$P13*'Equipment Rates'!D$19</f>
        <v>0</v>
      </c>
      <c r="E143" s="135">
        <f>E13*$P13*'Equipment Rates'!E$19</f>
        <v>0</v>
      </c>
      <c r="F143" s="135">
        <f>F13*$P13*'Equipment Rates'!F$19</f>
        <v>0</v>
      </c>
      <c r="G143" s="135">
        <f>G13*$P13*'Equipment Rates'!G$19</f>
        <v>0</v>
      </c>
      <c r="H143" s="135">
        <f>H13*$P13*'Equipment Rates'!H$19</f>
        <v>34.275000000000006</v>
      </c>
      <c r="I143" s="166">
        <f>I13*$P13*'Equipment Rates'!I$19</f>
        <v>0</v>
      </c>
      <c r="J143" s="135">
        <f>J13*$P13*'Equipment Rates'!J$19</f>
        <v>0</v>
      </c>
      <c r="K143" s="135">
        <f>K13*$P13*'Equipment Rates'!K$19</f>
        <v>0</v>
      </c>
      <c r="L143" s="135">
        <f>L13*$P13*'Equipment Rates'!L$19</f>
        <v>0</v>
      </c>
      <c r="M143" s="135">
        <f>M13*$P13*'Equipment Rates'!M$19</f>
        <v>0</v>
      </c>
      <c r="N143" s="166">
        <f>N13*$P13*'Equipment Rates'!N$19</f>
        <v>0</v>
      </c>
      <c r="O143" s="39"/>
      <c r="P143" s="166">
        <f>SUM(D143:O143)</f>
        <v>34.275000000000006</v>
      </c>
    </row>
    <row r="144" spans="2:16">
      <c r="B144" s="65"/>
      <c r="C144" s="66" t="s">
        <v>33</v>
      </c>
      <c r="D144" s="135">
        <f>D14*$P14*'Equipment Rates'!D$19</f>
        <v>0</v>
      </c>
      <c r="E144" s="135">
        <f>E14*$P14*'Equipment Rates'!E$19</f>
        <v>0</v>
      </c>
      <c r="F144" s="135">
        <f>F14*$P14*'Equipment Rates'!F$19</f>
        <v>0</v>
      </c>
      <c r="G144" s="135">
        <f>G14*$P14*'Equipment Rates'!G$19</f>
        <v>0</v>
      </c>
      <c r="H144" s="135">
        <f>H14*$P14*'Equipment Rates'!H$19</f>
        <v>34.275000000000006</v>
      </c>
      <c r="I144" s="166">
        <f>I14*$P14*'Equipment Rates'!I$19</f>
        <v>0</v>
      </c>
      <c r="J144" s="135">
        <f>J14*$P14*'Equipment Rates'!J$19</f>
        <v>0</v>
      </c>
      <c r="K144" s="135">
        <f>K14*$P14*'Equipment Rates'!K$19</f>
        <v>0</v>
      </c>
      <c r="L144" s="135">
        <f>L14*$P14*'Equipment Rates'!L$19</f>
        <v>0</v>
      </c>
      <c r="M144" s="135">
        <f>M14*$P14*'Equipment Rates'!M$19</f>
        <v>0</v>
      </c>
      <c r="N144" s="166">
        <f>N14*$P14*'Equipment Rates'!N$19</f>
        <v>0</v>
      </c>
      <c r="O144" s="39"/>
      <c r="P144" s="166">
        <f>SUM(D144:O144)</f>
        <v>34.275000000000006</v>
      </c>
    </row>
    <row r="145" spans="2:16">
      <c r="B145" s="62">
        <v>2</v>
      </c>
      <c r="C145" s="63" t="s">
        <v>34</v>
      </c>
      <c r="D145" s="145"/>
      <c r="E145" s="145"/>
      <c r="F145" s="145"/>
      <c r="G145" s="145"/>
      <c r="H145" s="145"/>
      <c r="I145" s="145"/>
      <c r="J145" s="145"/>
      <c r="K145" s="145"/>
      <c r="L145" s="145"/>
      <c r="M145" s="145"/>
      <c r="N145" s="77"/>
      <c r="O145" s="39"/>
      <c r="P145" s="63"/>
    </row>
    <row r="146" spans="2:16">
      <c r="B146" s="139" t="s">
        <v>26</v>
      </c>
      <c r="C146" s="140" t="s">
        <v>35</v>
      </c>
      <c r="D146" s="148"/>
      <c r="E146" s="148"/>
      <c r="F146" s="148"/>
      <c r="G146" s="148"/>
      <c r="H146" s="148"/>
      <c r="I146" s="148"/>
      <c r="J146" s="148"/>
      <c r="K146" s="148"/>
      <c r="L146" s="148"/>
      <c r="M146" s="148"/>
      <c r="N146" s="150"/>
      <c r="O146" s="39"/>
      <c r="P146" s="140"/>
    </row>
    <row r="147" spans="2:16">
      <c r="B147" s="65"/>
      <c r="C147" s="66" t="str">
        <f t="shared" ref="C147:C191" si="1">C17</f>
        <v>5/8"</v>
      </c>
      <c r="D147" s="135">
        <f>D17*$P17*'Equipment Rates'!D$19</f>
        <v>0</v>
      </c>
      <c r="E147" s="135">
        <f>E17*$P17*'Equipment Rates'!E$19</f>
        <v>0</v>
      </c>
      <c r="F147" s="135">
        <f>F17*$P17*'Equipment Rates'!F$19</f>
        <v>0</v>
      </c>
      <c r="G147" s="135">
        <f>G17*$P17*'Equipment Rates'!G$19</f>
        <v>0</v>
      </c>
      <c r="H147" s="135">
        <f>H17*$P17*'Equipment Rates'!H$19</f>
        <v>0</v>
      </c>
      <c r="I147" s="166">
        <f>I17*$P17*'Equipment Rates'!I$19</f>
        <v>24.24</v>
      </c>
      <c r="J147" s="135">
        <f>J17*$P17*'Equipment Rates'!J$19</f>
        <v>0</v>
      </c>
      <c r="K147" s="135">
        <f>K17*$P17*'Equipment Rates'!K$19</f>
        <v>0</v>
      </c>
      <c r="L147" s="135">
        <f>L17*$P17*'Equipment Rates'!L$19</f>
        <v>0</v>
      </c>
      <c r="M147" s="135">
        <f>M17*$P17*'Equipment Rates'!M$19</f>
        <v>0</v>
      </c>
      <c r="N147" s="166">
        <f>N17*$P17*'Equipment Rates'!N$19</f>
        <v>0</v>
      </c>
      <c r="O147" s="39"/>
      <c r="P147" s="166">
        <f t="shared" ref="P147:P174" si="2">SUM(D147:O147)</f>
        <v>24.24</v>
      </c>
    </row>
    <row r="148" spans="2:16">
      <c r="B148" s="65"/>
      <c r="C148" s="66" t="str">
        <f t="shared" si="1"/>
        <v>3/4 RFSS</v>
      </c>
      <c r="D148" s="135">
        <f>D18*$P18*'Equipment Rates'!D$19</f>
        <v>0</v>
      </c>
      <c r="E148" s="135">
        <f>E18*$P18*'Equipment Rates'!E$19</f>
        <v>0</v>
      </c>
      <c r="F148" s="135">
        <f>F18*$P18*'Equipment Rates'!F$19</f>
        <v>0</v>
      </c>
      <c r="G148" s="135">
        <f>G18*$P18*'Equipment Rates'!G$19</f>
        <v>0</v>
      </c>
      <c r="H148" s="135">
        <f>H18*$P18*'Equipment Rates'!H$19</f>
        <v>0</v>
      </c>
      <c r="I148" s="166">
        <f>I18*$P18*'Equipment Rates'!I$19</f>
        <v>24.24</v>
      </c>
      <c r="J148" s="135">
        <f>J18*$P18*'Equipment Rates'!J$19</f>
        <v>0</v>
      </c>
      <c r="K148" s="135">
        <f>K18*$P18*'Equipment Rates'!K$19</f>
        <v>0</v>
      </c>
      <c r="L148" s="135">
        <f>L18*$P18*'Equipment Rates'!L$19</f>
        <v>0</v>
      </c>
      <c r="M148" s="135">
        <f>M18*$P18*'Equipment Rates'!M$19</f>
        <v>0</v>
      </c>
      <c r="N148" s="166">
        <f>N18*$P18*'Equipment Rates'!N$19</f>
        <v>0</v>
      </c>
      <c r="O148" s="39"/>
      <c r="P148" s="166">
        <f t="shared" si="2"/>
        <v>24.24</v>
      </c>
    </row>
    <row r="149" spans="2:16">
      <c r="B149" s="65"/>
      <c r="C149" s="66" t="str">
        <f t="shared" si="1"/>
        <v>1"</v>
      </c>
      <c r="D149" s="135">
        <f>D19*$P19*'Equipment Rates'!D$19</f>
        <v>0</v>
      </c>
      <c r="E149" s="135">
        <f>E19*$P19*'Equipment Rates'!E$19</f>
        <v>0</v>
      </c>
      <c r="F149" s="135">
        <f>F19*$P19*'Equipment Rates'!F$19</f>
        <v>0</v>
      </c>
      <c r="G149" s="135">
        <f>G19*$P19*'Equipment Rates'!G$19</f>
        <v>0</v>
      </c>
      <c r="H149" s="135">
        <f>H19*$P19*'Equipment Rates'!H$19</f>
        <v>0</v>
      </c>
      <c r="I149" s="166">
        <f>I19*$P19*'Equipment Rates'!I$19</f>
        <v>24.24</v>
      </c>
      <c r="J149" s="135">
        <f>J19*$P19*'Equipment Rates'!J$19</f>
        <v>0</v>
      </c>
      <c r="K149" s="135">
        <f>K19*$P19*'Equipment Rates'!K$19</f>
        <v>0</v>
      </c>
      <c r="L149" s="135">
        <f>L19*$P19*'Equipment Rates'!L$19</f>
        <v>0</v>
      </c>
      <c r="M149" s="135">
        <f>M19*$P19*'Equipment Rates'!M$19</f>
        <v>0</v>
      </c>
      <c r="N149" s="166">
        <f>N19*$P19*'Equipment Rates'!N$19</f>
        <v>0</v>
      </c>
      <c r="O149" s="39"/>
      <c r="P149" s="166">
        <f t="shared" si="2"/>
        <v>24.24</v>
      </c>
    </row>
    <row r="150" spans="2:16">
      <c r="B150" s="65"/>
      <c r="C150" s="66" t="str">
        <f t="shared" si="1"/>
        <v>1" RFSS</v>
      </c>
      <c r="D150" s="135">
        <f>D20*$P20*'Equipment Rates'!D$19</f>
        <v>0</v>
      </c>
      <c r="E150" s="135">
        <f>E20*$P20*'Equipment Rates'!E$19</f>
        <v>0</v>
      </c>
      <c r="F150" s="135">
        <f>F20*$P20*'Equipment Rates'!F$19</f>
        <v>0</v>
      </c>
      <c r="G150" s="135">
        <f>G20*$P20*'Equipment Rates'!G$19</f>
        <v>0</v>
      </c>
      <c r="H150" s="135">
        <f>H20*$P20*'Equipment Rates'!H$19</f>
        <v>0</v>
      </c>
      <c r="I150" s="166">
        <f>I20*$P20*'Equipment Rates'!I$19</f>
        <v>24.24</v>
      </c>
      <c r="J150" s="135">
        <f>J20*$P20*'Equipment Rates'!J$19</f>
        <v>0</v>
      </c>
      <c r="K150" s="135">
        <f>K20*$P20*'Equipment Rates'!K$19</f>
        <v>0</v>
      </c>
      <c r="L150" s="135">
        <f>L20*$P20*'Equipment Rates'!L$19</f>
        <v>0</v>
      </c>
      <c r="M150" s="135">
        <f>M20*$P20*'Equipment Rates'!M$19</f>
        <v>0</v>
      </c>
      <c r="N150" s="166">
        <f>N20*$P20*'Equipment Rates'!N$19</f>
        <v>0</v>
      </c>
      <c r="O150" s="39"/>
      <c r="P150" s="166">
        <f t="shared" si="2"/>
        <v>24.24</v>
      </c>
    </row>
    <row r="151" spans="2:16">
      <c r="B151" s="65"/>
      <c r="C151" s="66" t="str">
        <f t="shared" si="1"/>
        <v>1  1/2</v>
      </c>
      <c r="D151" s="135">
        <f>D21*$P21*'Equipment Rates'!D$19</f>
        <v>0</v>
      </c>
      <c r="E151" s="135">
        <f>E21*$P21*'Equipment Rates'!E$19</f>
        <v>0</v>
      </c>
      <c r="F151" s="135">
        <f>F21*$P21*'Equipment Rates'!F$19</f>
        <v>0</v>
      </c>
      <c r="G151" s="135">
        <f>G21*$P21*'Equipment Rates'!G$19</f>
        <v>0</v>
      </c>
      <c r="H151" s="135">
        <f>H21*$P21*'Equipment Rates'!H$19</f>
        <v>0</v>
      </c>
      <c r="I151" s="166">
        <f>I21*$P21*'Equipment Rates'!I$19</f>
        <v>24.24</v>
      </c>
      <c r="J151" s="135">
        <f>J21*$P21*'Equipment Rates'!J$19</f>
        <v>0</v>
      </c>
      <c r="K151" s="135">
        <f>K21*$P21*'Equipment Rates'!K$19</f>
        <v>0</v>
      </c>
      <c r="L151" s="135">
        <f>L21*$P21*'Equipment Rates'!L$19</f>
        <v>0</v>
      </c>
      <c r="M151" s="135">
        <f>M21*$P21*'Equipment Rates'!M$19</f>
        <v>0</v>
      </c>
      <c r="N151" s="166">
        <f>N21*$P21*'Equipment Rates'!N$19</f>
        <v>0</v>
      </c>
      <c r="O151" s="39"/>
      <c r="P151" s="166">
        <f t="shared" si="2"/>
        <v>24.24</v>
      </c>
    </row>
    <row r="152" spans="2:16">
      <c r="B152" s="65"/>
      <c r="C152" s="66" t="str">
        <f t="shared" si="1"/>
        <v>1  1/2 RFSS</v>
      </c>
      <c r="D152" s="135">
        <f>D22*$P22*'Equipment Rates'!D$19</f>
        <v>0</v>
      </c>
      <c r="E152" s="135">
        <f>E22*$P22*'Equipment Rates'!E$19</f>
        <v>0</v>
      </c>
      <c r="F152" s="135">
        <f>F22*$P22*'Equipment Rates'!F$19</f>
        <v>0</v>
      </c>
      <c r="G152" s="135">
        <f>G22*$P22*'Equipment Rates'!G$19</f>
        <v>0</v>
      </c>
      <c r="H152" s="135">
        <f>H22*$P22*'Equipment Rates'!H$19</f>
        <v>0</v>
      </c>
      <c r="I152" s="166">
        <f>I22*$P22*'Equipment Rates'!I$19</f>
        <v>24.24</v>
      </c>
      <c r="J152" s="135">
        <f>J22*$P22*'Equipment Rates'!J$19</f>
        <v>0</v>
      </c>
      <c r="K152" s="135">
        <f>K22*$P22*'Equipment Rates'!K$19</f>
        <v>0</v>
      </c>
      <c r="L152" s="135">
        <f>L22*$P22*'Equipment Rates'!L$19</f>
        <v>0</v>
      </c>
      <c r="M152" s="135">
        <f>M22*$P22*'Equipment Rates'!M$19</f>
        <v>0</v>
      </c>
      <c r="N152" s="166">
        <f>N22*$P22*'Equipment Rates'!N$19</f>
        <v>0</v>
      </c>
      <c r="O152" s="39"/>
      <c r="P152" s="166">
        <f t="shared" si="2"/>
        <v>24.24</v>
      </c>
    </row>
    <row r="153" spans="2:16">
      <c r="B153" s="65"/>
      <c r="C153" s="66" t="str">
        <f t="shared" si="1"/>
        <v xml:space="preserve">2" </v>
      </c>
      <c r="D153" s="135">
        <f>D23*$P23*'Equipment Rates'!D$19</f>
        <v>0</v>
      </c>
      <c r="E153" s="135">
        <f>E23*$P23*'Equipment Rates'!E$19</f>
        <v>0</v>
      </c>
      <c r="F153" s="135">
        <f>F23*$P23*'Equipment Rates'!F$19</f>
        <v>0</v>
      </c>
      <c r="G153" s="135">
        <f>G23*$P23*'Equipment Rates'!G$19</f>
        <v>0</v>
      </c>
      <c r="H153" s="135">
        <f>H23*$P23*'Equipment Rates'!H$19</f>
        <v>0</v>
      </c>
      <c r="I153" s="166">
        <f>I23*$P23*'Equipment Rates'!I$19</f>
        <v>24.24</v>
      </c>
      <c r="J153" s="135">
        <f>J23*$P23*'Equipment Rates'!J$19</f>
        <v>0</v>
      </c>
      <c r="K153" s="135">
        <f>K23*$P23*'Equipment Rates'!K$19</f>
        <v>0</v>
      </c>
      <c r="L153" s="135">
        <f>L23*$P23*'Equipment Rates'!L$19</f>
        <v>0</v>
      </c>
      <c r="M153" s="135">
        <f>M23*$P23*'Equipment Rates'!M$19</f>
        <v>0</v>
      </c>
      <c r="N153" s="166">
        <f>N23*$P23*'Equipment Rates'!N$19</f>
        <v>0</v>
      </c>
      <c r="O153" s="39"/>
      <c r="P153" s="166">
        <f t="shared" si="2"/>
        <v>24.24</v>
      </c>
    </row>
    <row r="154" spans="2:16">
      <c r="B154" s="65"/>
      <c r="C154" s="66" t="str">
        <f t="shared" si="1"/>
        <v>2" RFSS</v>
      </c>
      <c r="D154" s="135">
        <f>D24*$P24*'Equipment Rates'!D$19</f>
        <v>0</v>
      </c>
      <c r="E154" s="135">
        <f>E24*$P24*'Equipment Rates'!E$19</f>
        <v>0</v>
      </c>
      <c r="F154" s="135">
        <f>F24*$P24*'Equipment Rates'!F$19</f>
        <v>0</v>
      </c>
      <c r="G154" s="135">
        <f>G24*$P24*'Equipment Rates'!G$19</f>
        <v>0</v>
      </c>
      <c r="H154" s="135">
        <f>H24*$P24*'Equipment Rates'!H$19</f>
        <v>0</v>
      </c>
      <c r="I154" s="166">
        <f>I24*$P24*'Equipment Rates'!I$19</f>
        <v>24.24</v>
      </c>
      <c r="J154" s="135">
        <f>J24*$P24*'Equipment Rates'!J$19</f>
        <v>0</v>
      </c>
      <c r="K154" s="135">
        <f>K24*$P24*'Equipment Rates'!K$19</f>
        <v>0</v>
      </c>
      <c r="L154" s="135">
        <f>L24*$P24*'Equipment Rates'!L$19</f>
        <v>0</v>
      </c>
      <c r="M154" s="135">
        <f>M24*$P24*'Equipment Rates'!M$19</f>
        <v>0</v>
      </c>
      <c r="N154" s="166">
        <f>N24*$P24*'Equipment Rates'!N$19</f>
        <v>0</v>
      </c>
      <c r="O154" s="39"/>
      <c r="P154" s="166">
        <f t="shared" si="2"/>
        <v>24.24</v>
      </c>
    </row>
    <row r="155" spans="2:16">
      <c r="B155" s="65"/>
      <c r="C155" s="66" t="str">
        <f t="shared" si="1"/>
        <v>3" Compound</v>
      </c>
      <c r="D155" s="135">
        <f>D25*$P25*'Equipment Rates'!D$19</f>
        <v>0</v>
      </c>
      <c r="E155" s="135">
        <f>E25*$P25*'Equipment Rates'!E$19</f>
        <v>0</v>
      </c>
      <c r="F155" s="135">
        <f>F25*$P25*'Equipment Rates'!F$19</f>
        <v>0</v>
      </c>
      <c r="G155" s="135">
        <f>G25*$P25*'Equipment Rates'!G$19</f>
        <v>0</v>
      </c>
      <c r="H155" s="135">
        <f>H25*$P25*'Equipment Rates'!H$19</f>
        <v>27.42</v>
      </c>
      <c r="I155" s="166">
        <f>I25*$P25*'Equipment Rates'!I$19</f>
        <v>0</v>
      </c>
      <c r="J155" s="135">
        <f>J25*$P25*'Equipment Rates'!J$19</f>
        <v>0</v>
      </c>
      <c r="K155" s="135">
        <f>K25*$P25*'Equipment Rates'!K$19</f>
        <v>0</v>
      </c>
      <c r="L155" s="135">
        <f>L25*$P25*'Equipment Rates'!L$19</f>
        <v>0</v>
      </c>
      <c r="M155" s="135">
        <f>M25*$P25*'Equipment Rates'!M$19</f>
        <v>0</v>
      </c>
      <c r="N155" s="166">
        <f>N25*$P25*'Equipment Rates'!N$19</f>
        <v>0</v>
      </c>
      <c r="O155" s="39"/>
      <c r="P155" s="166">
        <f t="shared" si="2"/>
        <v>27.42</v>
      </c>
    </row>
    <row r="156" spans="2:16">
      <c r="B156" s="65"/>
      <c r="C156" s="66" t="str">
        <f t="shared" si="1"/>
        <v>3" Turbine</v>
      </c>
      <c r="D156" s="135">
        <f>D26*$P26*'Equipment Rates'!D$19</f>
        <v>0</v>
      </c>
      <c r="E156" s="135">
        <f>E26*$P26*'Equipment Rates'!E$19</f>
        <v>0</v>
      </c>
      <c r="F156" s="135">
        <f>F26*$P26*'Equipment Rates'!F$19</f>
        <v>0</v>
      </c>
      <c r="G156" s="135">
        <f>G26*$P26*'Equipment Rates'!G$19</f>
        <v>0</v>
      </c>
      <c r="H156" s="135">
        <f>H26*$P26*'Equipment Rates'!H$19</f>
        <v>27.42</v>
      </c>
      <c r="I156" s="166">
        <f>I26*$P26*'Equipment Rates'!I$19</f>
        <v>0</v>
      </c>
      <c r="J156" s="135">
        <f>J26*$P26*'Equipment Rates'!J$19</f>
        <v>0</v>
      </c>
      <c r="K156" s="135">
        <f>K26*$P26*'Equipment Rates'!K$19</f>
        <v>0</v>
      </c>
      <c r="L156" s="135">
        <f>L26*$P26*'Equipment Rates'!L$19</f>
        <v>0</v>
      </c>
      <c r="M156" s="135">
        <f>M26*$P26*'Equipment Rates'!M$19</f>
        <v>0</v>
      </c>
      <c r="N156" s="166">
        <f>N26*$P26*'Equipment Rates'!N$19</f>
        <v>0</v>
      </c>
      <c r="O156" s="39"/>
      <c r="P156" s="166">
        <f t="shared" si="2"/>
        <v>27.42</v>
      </c>
    </row>
    <row r="157" spans="2:16">
      <c r="B157" s="65"/>
      <c r="C157" s="66" t="str">
        <f t="shared" si="1"/>
        <v>3" Fire Series</v>
      </c>
      <c r="D157" s="135">
        <f>D27*$P27*'Equipment Rates'!D$19</f>
        <v>0</v>
      </c>
      <c r="E157" s="135">
        <f>E27*$P27*'Equipment Rates'!E$19</f>
        <v>0</v>
      </c>
      <c r="F157" s="135">
        <f>F27*$P27*'Equipment Rates'!F$19</f>
        <v>0</v>
      </c>
      <c r="G157" s="135">
        <f>G27*$P27*'Equipment Rates'!G$19</f>
        <v>0</v>
      </c>
      <c r="H157" s="135">
        <f>H27*$P27*'Equipment Rates'!H$19</f>
        <v>27.42</v>
      </c>
      <c r="I157" s="166">
        <f>I27*$P27*'Equipment Rates'!I$19</f>
        <v>0</v>
      </c>
      <c r="J157" s="135">
        <f>J27*$P27*'Equipment Rates'!J$19</f>
        <v>0</v>
      </c>
      <c r="K157" s="135">
        <f>K27*$P27*'Equipment Rates'!K$19</f>
        <v>0</v>
      </c>
      <c r="L157" s="135">
        <f>L27*$P27*'Equipment Rates'!L$19</f>
        <v>0</v>
      </c>
      <c r="M157" s="135">
        <f>M27*$P27*'Equipment Rates'!M$19</f>
        <v>0</v>
      </c>
      <c r="N157" s="166">
        <f>N27*$P27*'Equipment Rates'!N$19</f>
        <v>0</v>
      </c>
      <c r="O157" s="39"/>
      <c r="P157" s="166">
        <f t="shared" si="2"/>
        <v>27.42</v>
      </c>
    </row>
    <row r="158" spans="2:16">
      <c r="B158" s="65"/>
      <c r="C158" s="66" t="str">
        <f t="shared" si="1"/>
        <v>4" Compound</v>
      </c>
      <c r="D158" s="135">
        <f>D28*$P28*'Equipment Rates'!D$19</f>
        <v>0</v>
      </c>
      <c r="E158" s="135">
        <f>E28*$P28*'Equipment Rates'!E$19</f>
        <v>0</v>
      </c>
      <c r="F158" s="135">
        <f>F28*$P28*'Equipment Rates'!F$19</f>
        <v>0</v>
      </c>
      <c r="G158" s="135">
        <f>G28*$P28*'Equipment Rates'!G$19</f>
        <v>0</v>
      </c>
      <c r="H158" s="135">
        <f>H28*$P28*'Equipment Rates'!H$19</f>
        <v>27.42</v>
      </c>
      <c r="I158" s="166">
        <f>I28*$P28*'Equipment Rates'!I$19</f>
        <v>0</v>
      </c>
      <c r="J158" s="135">
        <f>J28*$P28*'Equipment Rates'!J$19</f>
        <v>0</v>
      </c>
      <c r="K158" s="135">
        <f>K28*$P28*'Equipment Rates'!K$19</f>
        <v>0</v>
      </c>
      <c r="L158" s="135">
        <f>L28*$P28*'Equipment Rates'!L$19</f>
        <v>0</v>
      </c>
      <c r="M158" s="135">
        <f>M28*$P28*'Equipment Rates'!M$19</f>
        <v>0</v>
      </c>
      <c r="N158" s="166">
        <f>N28*$P28*'Equipment Rates'!N$19</f>
        <v>0</v>
      </c>
      <c r="O158" s="39"/>
      <c r="P158" s="166">
        <f t="shared" si="2"/>
        <v>27.42</v>
      </c>
    </row>
    <row r="159" spans="2:16">
      <c r="B159" s="65"/>
      <c r="C159" s="66" t="str">
        <f t="shared" si="1"/>
        <v>4" Turbine</v>
      </c>
      <c r="D159" s="135">
        <f>D29*$P29*'Equipment Rates'!D$19</f>
        <v>0</v>
      </c>
      <c r="E159" s="135">
        <f>E29*$P29*'Equipment Rates'!E$19</f>
        <v>0</v>
      </c>
      <c r="F159" s="135">
        <f>F29*$P29*'Equipment Rates'!F$19</f>
        <v>0</v>
      </c>
      <c r="G159" s="135">
        <f>G29*$P29*'Equipment Rates'!G$19</f>
        <v>0</v>
      </c>
      <c r="H159" s="135">
        <f>H29*$P29*'Equipment Rates'!H$19</f>
        <v>27.42</v>
      </c>
      <c r="I159" s="166">
        <f>I29*$P29*'Equipment Rates'!I$19</f>
        <v>0</v>
      </c>
      <c r="J159" s="135">
        <f>J29*$P29*'Equipment Rates'!J$19</f>
        <v>0</v>
      </c>
      <c r="K159" s="135">
        <f>K29*$P29*'Equipment Rates'!K$19</f>
        <v>0</v>
      </c>
      <c r="L159" s="135">
        <f>L29*$P29*'Equipment Rates'!L$19</f>
        <v>0</v>
      </c>
      <c r="M159" s="135">
        <f>M29*$P29*'Equipment Rates'!M$19</f>
        <v>0</v>
      </c>
      <c r="N159" s="166">
        <f>N29*$P29*'Equipment Rates'!N$19</f>
        <v>0</v>
      </c>
      <c r="O159" s="39"/>
      <c r="P159" s="166">
        <f t="shared" si="2"/>
        <v>27.42</v>
      </c>
    </row>
    <row r="160" spans="2:16">
      <c r="B160" s="65"/>
      <c r="C160" s="66" t="str">
        <f t="shared" si="1"/>
        <v>4" Fire Series</v>
      </c>
      <c r="D160" s="135">
        <f>D30*$P30*'Equipment Rates'!D$19</f>
        <v>0</v>
      </c>
      <c r="E160" s="135">
        <f>E30*$P30*'Equipment Rates'!E$19</f>
        <v>0</v>
      </c>
      <c r="F160" s="135">
        <f>F30*$P30*'Equipment Rates'!F$19</f>
        <v>0</v>
      </c>
      <c r="G160" s="135">
        <f>G30*$P30*'Equipment Rates'!G$19</f>
        <v>0</v>
      </c>
      <c r="H160" s="135">
        <f>H30*$P30*'Equipment Rates'!H$19</f>
        <v>27.42</v>
      </c>
      <c r="I160" s="166">
        <f>I30*$P30*'Equipment Rates'!I$19</f>
        <v>0</v>
      </c>
      <c r="J160" s="135">
        <f>J30*$P30*'Equipment Rates'!J$19</f>
        <v>0</v>
      </c>
      <c r="K160" s="135">
        <f>K30*$P30*'Equipment Rates'!K$19</f>
        <v>0</v>
      </c>
      <c r="L160" s="135">
        <f>L30*$P30*'Equipment Rates'!L$19</f>
        <v>0</v>
      </c>
      <c r="M160" s="135">
        <f>M30*$P30*'Equipment Rates'!M$19</f>
        <v>0</v>
      </c>
      <c r="N160" s="166">
        <f>N30*$P30*'Equipment Rates'!N$19</f>
        <v>0</v>
      </c>
      <c r="O160" s="39"/>
      <c r="P160" s="166">
        <f t="shared" si="2"/>
        <v>27.42</v>
      </c>
    </row>
    <row r="161" spans="2:16">
      <c r="B161" s="65"/>
      <c r="C161" s="66" t="str">
        <f t="shared" si="1"/>
        <v>4" Fire Assembly</v>
      </c>
      <c r="D161" s="135">
        <f>D31*$P31*'Equipment Rates'!D$19</f>
        <v>0</v>
      </c>
      <c r="E161" s="135">
        <f>E31*$P31*'Equipment Rates'!E$19</f>
        <v>0</v>
      </c>
      <c r="F161" s="135">
        <f>F31*$P31*'Equipment Rates'!F$19</f>
        <v>0</v>
      </c>
      <c r="G161" s="135">
        <f>G31*$P31*'Equipment Rates'!G$19</f>
        <v>0</v>
      </c>
      <c r="H161" s="135">
        <f>H31*$P31*'Equipment Rates'!H$19</f>
        <v>27.42</v>
      </c>
      <c r="I161" s="166">
        <f>I31*$P31*'Equipment Rates'!I$19</f>
        <v>0</v>
      </c>
      <c r="J161" s="135">
        <f>J31*$P31*'Equipment Rates'!J$19</f>
        <v>0</v>
      </c>
      <c r="K161" s="135">
        <f>K31*$P31*'Equipment Rates'!K$19</f>
        <v>0</v>
      </c>
      <c r="L161" s="135">
        <f>L31*$P31*'Equipment Rates'!L$19</f>
        <v>0</v>
      </c>
      <c r="M161" s="135">
        <f>M31*$P31*'Equipment Rates'!M$19</f>
        <v>0</v>
      </c>
      <c r="N161" s="166">
        <f>N31*$P31*'Equipment Rates'!N$19</f>
        <v>0</v>
      </c>
      <c r="O161" s="39"/>
      <c r="P161" s="166">
        <f t="shared" si="2"/>
        <v>27.42</v>
      </c>
    </row>
    <row r="162" spans="2:16">
      <c r="B162" s="65"/>
      <c r="C162" s="66" t="str">
        <f t="shared" si="1"/>
        <v>6" Compound</v>
      </c>
      <c r="D162" s="135">
        <f>D32*$P32*'Equipment Rates'!D$19</f>
        <v>0</v>
      </c>
      <c r="E162" s="135">
        <f>E32*$P32*'Equipment Rates'!E$19</f>
        <v>0</v>
      </c>
      <c r="F162" s="135">
        <f>F32*$P32*'Equipment Rates'!F$19</f>
        <v>0</v>
      </c>
      <c r="G162" s="135">
        <f>G32*$P32*'Equipment Rates'!G$19</f>
        <v>0</v>
      </c>
      <c r="H162" s="135">
        <f>H32*$P32*'Equipment Rates'!H$19</f>
        <v>27.42</v>
      </c>
      <c r="I162" s="166">
        <f>I32*$P32*'Equipment Rates'!I$19</f>
        <v>0</v>
      </c>
      <c r="J162" s="135">
        <f>J32*$P32*'Equipment Rates'!J$19</f>
        <v>0</v>
      </c>
      <c r="K162" s="135">
        <f>K32*$P32*'Equipment Rates'!K$19</f>
        <v>0</v>
      </c>
      <c r="L162" s="135">
        <f>L32*$P32*'Equipment Rates'!L$19</f>
        <v>0</v>
      </c>
      <c r="M162" s="135">
        <f>M32*$P32*'Equipment Rates'!M$19</f>
        <v>0</v>
      </c>
      <c r="N162" s="166">
        <f>N32*$P32*'Equipment Rates'!N$19</f>
        <v>0</v>
      </c>
      <c r="O162" s="39"/>
      <c r="P162" s="166">
        <f t="shared" si="2"/>
        <v>27.42</v>
      </c>
    </row>
    <row r="163" spans="2:16">
      <c r="B163" s="65"/>
      <c r="C163" s="66" t="str">
        <f t="shared" si="1"/>
        <v>6" Turbine</v>
      </c>
      <c r="D163" s="135">
        <f>D33*$P33*'Equipment Rates'!D$19</f>
        <v>0</v>
      </c>
      <c r="E163" s="135">
        <f>E33*$P33*'Equipment Rates'!E$19</f>
        <v>0</v>
      </c>
      <c r="F163" s="135">
        <f>F33*$P33*'Equipment Rates'!F$19</f>
        <v>0</v>
      </c>
      <c r="G163" s="135">
        <f>G33*$P33*'Equipment Rates'!G$19</f>
        <v>0</v>
      </c>
      <c r="H163" s="135">
        <f>H33*$P33*'Equipment Rates'!H$19</f>
        <v>27.42</v>
      </c>
      <c r="I163" s="166">
        <f>I33*$P33*'Equipment Rates'!I$19</f>
        <v>0</v>
      </c>
      <c r="J163" s="135">
        <f>J33*$P33*'Equipment Rates'!J$19</f>
        <v>0</v>
      </c>
      <c r="K163" s="135">
        <f>K33*$P33*'Equipment Rates'!K$19</f>
        <v>0</v>
      </c>
      <c r="L163" s="135">
        <f>L33*$P33*'Equipment Rates'!L$19</f>
        <v>0</v>
      </c>
      <c r="M163" s="135">
        <f>M33*$P33*'Equipment Rates'!M$19</f>
        <v>0</v>
      </c>
      <c r="N163" s="166">
        <f>N33*$P33*'Equipment Rates'!N$19</f>
        <v>0</v>
      </c>
      <c r="O163" s="39"/>
      <c r="P163" s="166">
        <f t="shared" si="2"/>
        <v>27.42</v>
      </c>
    </row>
    <row r="164" spans="2:16">
      <c r="B164" s="65"/>
      <c r="C164" s="66" t="str">
        <f t="shared" si="1"/>
        <v>6" Fire Series</v>
      </c>
      <c r="D164" s="135">
        <f>D34*$P34*'Equipment Rates'!D$19</f>
        <v>0</v>
      </c>
      <c r="E164" s="135">
        <f>E34*$P34*'Equipment Rates'!E$19</f>
        <v>0</v>
      </c>
      <c r="F164" s="135">
        <f>F34*$P34*'Equipment Rates'!F$19</f>
        <v>0</v>
      </c>
      <c r="G164" s="135">
        <f>G34*$P34*'Equipment Rates'!G$19</f>
        <v>0</v>
      </c>
      <c r="H164" s="135">
        <f>H34*$P34*'Equipment Rates'!H$19</f>
        <v>27.42</v>
      </c>
      <c r="I164" s="166">
        <f>I34*$P34*'Equipment Rates'!I$19</f>
        <v>0</v>
      </c>
      <c r="J164" s="135">
        <f>J34*$P34*'Equipment Rates'!J$19</f>
        <v>0</v>
      </c>
      <c r="K164" s="135">
        <f>K34*$P34*'Equipment Rates'!K$19</f>
        <v>0</v>
      </c>
      <c r="L164" s="135">
        <f>L34*$P34*'Equipment Rates'!L$19</f>
        <v>0</v>
      </c>
      <c r="M164" s="135">
        <f>M34*$P34*'Equipment Rates'!M$19</f>
        <v>0</v>
      </c>
      <c r="N164" s="166">
        <f>N34*$P34*'Equipment Rates'!N$19</f>
        <v>0</v>
      </c>
      <c r="O164" s="39"/>
      <c r="P164" s="166">
        <f t="shared" si="2"/>
        <v>27.42</v>
      </c>
    </row>
    <row r="165" spans="2:16">
      <c r="B165" s="65"/>
      <c r="C165" s="66" t="str">
        <f t="shared" si="1"/>
        <v>6" Fire Assembly</v>
      </c>
      <c r="D165" s="135">
        <f>D35*$P35*'Equipment Rates'!D$19</f>
        <v>0</v>
      </c>
      <c r="E165" s="135">
        <f>E35*$P35*'Equipment Rates'!E$19</f>
        <v>0</v>
      </c>
      <c r="F165" s="135">
        <f>F35*$P35*'Equipment Rates'!F$19</f>
        <v>0</v>
      </c>
      <c r="G165" s="135">
        <f>G35*$P35*'Equipment Rates'!G$19</f>
        <v>0</v>
      </c>
      <c r="H165" s="135">
        <f>H35*$P35*'Equipment Rates'!H$19</f>
        <v>27.42</v>
      </c>
      <c r="I165" s="166">
        <f>I35*$P35*'Equipment Rates'!I$19</f>
        <v>0</v>
      </c>
      <c r="J165" s="135">
        <f>J35*$P35*'Equipment Rates'!J$19</f>
        <v>0</v>
      </c>
      <c r="K165" s="135">
        <f>K35*$P35*'Equipment Rates'!K$19</f>
        <v>0</v>
      </c>
      <c r="L165" s="135">
        <f>L35*$P35*'Equipment Rates'!L$19</f>
        <v>0</v>
      </c>
      <c r="M165" s="135">
        <f>M35*$P35*'Equipment Rates'!M$19</f>
        <v>0</v>
      </c>
      <c r="N165" s="166">
        <f>N35*$P35*'Equipment Rates'!N$19</f>
        <v>0</v>
      </c>
      <c r="O165" s="39"/>
      <c r="P165" s="166">
        <f t="shared" si="2"/>
        <v>27.42</v>
      </c>
    </row>
    <row r="166" spans="2:16">
      <c r="B166" s="65"/>
      <c r="C166" s="66" t="str">
        <f t="shared" si="1"/>
        <v>8" Turbine</v>
      </c>
      <c r="D166" s="135">
        <f>D36*$P36*'Equipment Rates'!D$19</f>
        <v>0</v>
      </c>
      <c r="E166" s="135">
        <f>E36*$P36*'Equipment Rates'!E$19</f>
        <v>0</v>
      </c>
      <c r="F166" s="135">
        <f>F36*$P36*'Equipment Rates'!F$19</f>
        <v>0</v>
      </c>
      <c r="G166" s="135">
        <f>G36*$P36*'Equipment Rates'!G$19</f>
        <v>0</v>
      </c>
      <c r="H166" s="135">
        <f>H36*$P36*'Equipment Rates'!H$19</f>
        <v>27.42</v>
      </c>
      <c r="I166" s="166">
        <f>I36*$P36*'Equipment Rates'!I$19</f>
        <v>0</v>
      </c>
      <c r="J166" s="135">
        <f>J36*$P36*'Equipment Rates'!J$19</f>
        <v>0</v>
      </c>
      <c r="K166" s="135">
        <f>K36*$P36*'Equipment Rates'!K$19</f>
        <v>0</v>
      </c>
      <c r="L166" s="135">
        <f>L36*$P36*'Equipment Rates'!L$19</f>
        <v>0</v>
      </c>
      <c r="M166" s="135">
        <f>M36*$P36*'Equipment Rates'!M$19</f>
        <v>0</v>
      </c>
      <c r="N166" s="166">
        <f>N36*$P36*'Equipment Rates'!N$19</f>
        <v>0</v>
      </c>
      <c r="O166" s="39"/>
      <c r="P166" s="166">
        <f t="shared" si="2"/>
        <v>27.42</v>
      </c>
    </row>
    <row r="167" spans="2:16">
      <c r="B167" s="65"/>
      <c r="C167" s="66" t="str">
        <f t="shared" si="1"/>
        <v>8" Fire Series</v>
      </c>
      <c r="D167" s="135">
        <f>D37*$P37*'Equipment Rates'!D$19</f>
        <v>0</v>
      </c>
      <c r="E167" s="135">
        <f>E37*$P37*'Equipment Rates'!E$19</f>
        <v>0</v>
      </c>
      <c r="F167" s="135">
        <f>F37*$P37*'Equipment Rates'!F$19</f>
        <v>0</v>
      </c>
      <c r="G167" s="135">
        <f>G37*$P37*'Equipment Rates'!G$19</f>
        <v>0</v>
      </c>
      <c r="H167" s="135">
        <f>H37*$P37*'Equipment Rates'!H$19</f>
        <v>27.42</v>
      </c>
      <c r="I167" s="166">
        <f>I37*$P37*'Equipment Rates'!I$19</f>
        <v>0</v>
      </c>
      <c r="J167" s="135">
        <f>J37*$P37*'Equipment Rates'!J$19</f>
        <v>0</v>
      </c>
      <c r="K167" s="135">
        <f>K37*$P37*'Equipment Rates'!K$19</f>
        <v>0</v>
      </c>
      <c r="L167" s="135">
        <f>L37*$P37*'Equipment Rates'!L$19</f>
        <v>0</v>
      </c>
      <c r="M167" s="135">
        <f>M37*$P37*'Equipment Rates'!M$19</f>
        <v>0</v>
      </c>
      <c r="N167" s="166">
        <f>N37*$P37*'Equipment Rates'!N$19</f>
        <v>0</v>
      </c>
      <c r="O167" s="39"/>
      <c r="P167" s="166">
        <f t="shared" si="2"/>
        <v>27.42</v>
      </c>
    </row>
    <row r="168" spans="2:16">
      <c r="B168" s="65"/>
      <c r="C168" s="66" t="str">
        <f t="shared" si="1"/>
        <v>8" Fire Assembly</v>
      </c>
      <c r="D168" s="135">
        <f>D38*$P38*'Equipment Rates'!D$19</f>
        <v>0</v>
      </c>
      <c r="E168" s="135">
        <f>E38*$P38*'Equipment Rates'!E$19</f>
        <v>0</v>
      </c>
      <c r="F168" s="135">
        <f>F38*$P38*'Equipment Rates'!F$19</f>
        <v>0</v>
      </c>
      <c r="G168" s="135">
        <f>G38*$P38*'Equipment Rates'!G$19</f>
        <v>0</v>
      </c>
      <c r="H168" s="135">
        <f>H38*$P38*'Equipment Rates'!H$19</f>
        <v>27.42</v>
      </c>
      <c r="I168" s="166">
        <f>I38*$P38*'Equipment Rates'!I$19</f>
        <v>0</v>
      </c>
      <c r="J168" s="135">
        <f>J38*$P38*'Equipment Rates'!J$19</f>
        <v>0</v>
      </c>
      <c r="K168" s="135">
        <f>K38*$P38*'Equipment Rates'!K$19</f>
        <v>0</v>
      </c>
      <c r="L168" s="135">
        <f>L38*$P38*'Equipment Rates'!L$19</f>
        <v>0</v>
      </c>
      <c r="M168" s="135">
        <f>M38*$P38*'Equipment Rates'!M$19</f>
        <v>0</v>
      </c>
      <c r="N168" s="166">
        <f>N38*$P38*'Equipment Rates'!N$19</f>
        <v>0</v>
      </c>
      <c r="O168" s="39"/>
      <c r="P168" s="166">
        <f t="shared" si="2"/>
        <v>27.42</v>
      </c>
    </row>
    <row r="169" spans="2:16">
      <c r="B169" s="65"/>
      <c r="C169" s="66" t="str">
        <f t="shared" si="1"/>
        <v>10" Turbine</v>
      </c>
      <c r="D169" s="135">
        <f>D39*$P39*'Equipment Rates'!D$19</f>
        <v>0</v>
      </c>
      <c r="E169" s="135">
        <f>E39*$P39*'Equipment Rates'!E$19</f>
        <v>0</v>
      </c>
      <c r="F169" s="135">
        <f>F39*$P39*'Equipment Rates'!F$19</f>
        <v>0</v>
      </c>
      <c r="G169" s="135">
        <f>G39*$P39*'Equipment Rates'!G$19</f>
        <v>0</v>
      </c>
      <c r="H169" s="135">
        <f>H39*$P39*'Equipment Rates'!H$19</f>
        <v>27.42</v>
      </c>
      <c r="I169" s="166">
        <f>I39*$P39*'Equipment Rates'!I$19</f>
        <v>0</v>
      </c>
      <c r="J169" s="135">
        <f>J39*$P39*'Equipment Rates'!J$19</f>
        <v>0</v>
      </c>
      <c r="K169" s="135">
        <f>K39*$P39*'Equipment Rates'!K$19</f>
        <v>0</v>
      </c>
      <c r="L169" s="135">
        <f>L39*$P39*'Equipment Rates'!L$19</f>
        <v>0</v>
      </c>
      <c r="M169" s="135">
        <f>M39*$P39*'Equipment Rates'!M$19</f>
        <v>0</v>
      </c>
      <c r="N169" s="166">
        <f>N39*$P39*'Equipment Rates'!N$19</f>
        <v>0</v>
      </c>
      <c r="O169" s="39"/>
      <c r="P169" s="166">
        <f t="shared" si="2"/>
        <v>27.42</v>
      </c>
    </row>
    <row r="170" spans="2:16">
      <c r="B170" s="65"/>
      <c r="C170" s="66" t="str">
        <f t="shared" si="1"/>
        <v>10" Fire Series</v>
      </c>
      <c r="D170" s="135">
        <f>D40*$P40*'Equipment Rates'!D$19</f>
        <v>0</v>
      </c>
      <c r="E170" s="135">
        <f>E40*$P40*'Equipment Rates'!E$19</f>
        <v>0</v>
      </c>
      <c r="F170" s="135">
        <f>F40*$P40*'Equipment Rates'!F$19</f>
        <v>0</v>
      </c>
      <c r="G170" s="135">
        <f>G40*$P40*'Equipment Rates'!G$19</f>
        <v>0</v>
      </c>
      <c r="H170" s="135">
        <f>H40*$P40*'Equipment Rates'!H$19</f>
        <v>27.42</v>
      </c>
      <c r="I170" s="166">
        <f>I40*$P40*'Equipment Rates'!I$19</f>
        <v>0</v>
      </c>
      <c r="J170" s="135">
        <f>J40*$P40*'Equipment Rates'!J$19</f>
        <v>0</v>
      </c>
      <c r="K170" s="135">
        <f>K40*$P40*'Equipment Rates'!K$19</f>
        <v>0</v>
      </c>
      <c r="L170" s="135">
        <f>L40*$P40*'Equipment Rates'!L$19</f>
        <v>0</v>
      </c>
      <c r="M170" s="135">
        <f>M40*$P40*'Equipment Rates'!M$19</f>
        <v>0</v>
      </c>
      <c r="N170" s="166">
        <f>N40*$P40*'Equipment Rates'!N$19</f>
        <v>0</v>
      </c>
      <c r="O170" s="39"/>
      <c r="P170" s="166">
        <f t="shared" si="2"/>
        <v>27.42</v>
      </c>
    </row>
    <row r="171" spans="2:16">
      <c r="B171" s="65"/>
      <c r="C171" s="66" t="str">
        <f t="shared" si="1"/>
        <v>10" Fire Assembly</v>
      </c>
      <c r="D171" s="135">
        <f>D41*$P41*'Equipment Rates'!D$19</f>
        <v>0</v>
      </c>
      <c r="E171" s="135">
        <f>E41*$P41*'Equipment Rates'!E$19</f>
        <v>0</v>
      </c>
      <c r="F171" s="135">
        <f>F41*$P41*'Equipment Rates'!F$19</f>
        <v>0</v>
      </c>
      <c r="G171" s="135">
        <f>G41*$P41*'Equipment Rates'!G$19</f>
        <v>0</v>
      </c>
      <c r="H171" s="135">
        <f>H41*$P41*'Equipment Rates'!H$19</f>
        <v>27.42</v>
      </c>
      <c r="I171" s="166">
        <f>I41*$P41*'Equipment Rates'!I$19</f>
        <v>0</v>
      </c>
      <c r="J171" s="135">
        <f>J41*$P41*'Equipment Rates'!J$19</f>
        <v>0</v>
      </c>
      <c r="K171" s="135">
        <f>K41*$P41*'Equipment Rates'!K$19</f>
        <v>0</v>
      </c>
      <c r="L171" s="135">
        <f>L41*$P41*'Equipment Rates'!L$19</f>
        <v>0</v>
      </c>
      <c r="M171" s="135">
        <f>M41*$P41*'Equipment Rates'!M$19</f>
        <v>0</v>
      </c>
      <c r="N171" s="166">
        <f>N41*$P41*'Equipment Rates'!N$19</f>
        <v>0</v>
      </c>
      <c r="O171" s="39"/>
      <c r="P171" s="166">
        <f t="shared" si="2"/>
        <v>27.42</v>
      </c>
    </row>
    <row r="172" spans="2:16">
      <c r="B172" s="65"/>
      <c r="C172" s="66" t="str">
        <f t="shared" si="1"/>
        <v>12" Turbine</v>
      </c>
      <c r="D172" s="135">
        <f>D42*$P42*'Equipment Rates'!D$19</f>
        <v>0</v>
      </c>
      <c r="E172" s="135">
        <f>E42*$P42*'Equipment Rates'!E$19</f>
        <v>0</v>
      </c>
      <c r="F172" s="135">
        <f>F42*$P42*'Equipment Rates'!F$19</f>
        <v>0</v>
      </c>
      <c r="G172" s="135">
        <f>G42*$P42*'Equipment Rates'!G$19</f>
        <v>0</v>
      </c>
      <c r="H172" s="135">
        <f>H42*$P42*'Equipment Rates'!H$19</f>
        <v>27.42</v>
      </c>
      <c r="I172" s="166">
        <f>I42*$P42*'Equipment Rates'!I$19</f>
        <v>0</v>
      </c>
      <c r="J172" s="135">
        <f>J42*$P42*'Equipment Rates'!J$19</f>
        <v>0</v>
      </c>
      <c r="K172" s="135">
        <f>K42*$P42*'Equipment Rates'!K$19</f>
        <v>0</v>
      </c>
      <c r="L172" s="135">
        <f>L42*$P42*'Equipment Rates'!L$19</f>
        <v>0</v>
      </c>
      <c r="M172" s="135">
        <f>M42*$P42*'Equipment Rates'!M$19</f>
        <v>0</v>
      </c>
      <c r="N172" s="166">
        <f>N42*$P42*'Equipment Rates'!N$19</f>
        <v>0</v>
      </c>
      <c r="O172" s="39"/>
      <c r="P172" s="166">
        <f t="shared" si="2"/>
        <v>27.42</v>
      </c>
    </row>
    <row r="173" spans="2:16">
      <c r="B173" s="65"/>
      <c r="C173" s="66" t="str">
        <f t="shared" si="1"/>
        <v>12" Fire Series</v>
      </c>
      <c r="D173" s="135">
        <f>D43*$P43*'Equipment Rates'!D$19</f>
        <v>0</v>
      </c>
      <c r="E173" s="135">
        <f>E43*$P43*'Equipment Rates'!E$19</f>
        <v>0</v>
      </c>
      <c r="F173" s="135">
        <f>F43*$P43*'Equipment Rates'!F$19</f>
        <v>0</v>
      </c>
      <c r="G173" s="135">
        <f>G43*$P43*'Equipment Rates'!G$19</f>
        <v>0</v>
      </c>
      <c r="H173" s="135">
        <f>H43*$P43*'Equipment Rates'!H$19</f>
        <v>27.42</v>
      </c>
      <c r="I173" s="166">
        <f>I43*$P43*'Equipment Rates'!I$19</f>
        <v>0</v>
      </c>
      <c r="J173" s="135">
        <f>J43*$P43*'Equipment Rates'!J$19</f>
        <v>0</v>
      </c>
      <c r="K173" s="135">
        <f>K43*$P43*'Equipment Rates'!K$19</f>
        <v>0</v>
      </c>
      <c r="L173" s="135">
        <f>L43*$P43*'Equipment Rates'!L$19</f>
        <v>0</v>
      </c>
      <c r="M173" s="135">
        <f>M43*$P43*'Equipment Rates'!M$19</f>
        <v>0</v>
      </c>
      <c r="N173" s="166">
        <f>N43*$P43*'Equipment Rates'!N$19</f>
        <v>0</v>
      </c>
      <c r="O173" s="39"/>
      <c r="P173" s="166">
        <f t="shared" si="2"/>
        <v>27.42</v>
      </c>
    </row>
    <row r="174" spans="2:16">
      <c r="B174" s="65"/>
      <c r="C174" s="66" t="str">
        <f t="shared" si="1"/>
        <v>12" Fire Assembly</v>
      </c>
      <c r="D174" s="214">
        <f>D44*$P44*'Equipment Rates'!D$19</f>
        <v>0</v>
      </c>
      <c r="E174" s="214">
        <f>E44*$P44*'Equipment Rates'!E$19</f>
        <v>0</v>
      </c>
      <c r="F174" s="214">
        <f>F44*$P44*'Equipment Rates'!F$19</f>
        <v>0</v>
      </c>
      <c r="G174" s="214">
        <f>G44*$P44*'Equipment Rates'!G$19</f>
        <v>0</v>
      </c>
      <c r="H174" s="214">
        <f>H44*$P44*'Equipment Rates'!H$19</f>
        <v>27.42</v>
      </c>
      <c r="I174" s="166">
        <f>I44*$P44*'Equipment Rates'!I$19</f>
        <v>0</v>
      </c>
      <c r="J174" s="214">
        <f>J44*$P44*'Equipment Rates'!J$19</f>
        <v>0</v>
      </c>
      <c r="K174" s="214">
        <f>K44*$P44*'Equipment Rates'!K$19</f>
        <v>0</v>
      </c>
      <c r="L174" s="214">
        <f>L44*$P44*'Equipment Rates'!L$19</f>
        <v>0</v>
      </c>
      <c r="M174" s="214">
        <f>M44*$P44*'Equipment Rates'!M$19</f>
        <v>0</v>
      </c>
      <c r="N174" s="243">
        <f>N44*$P44*'Equipment Rates'!N$19</f>
        <v>0</v>
      </c>
      <c r="O174" s="39"/>
      <c r="P174" s="166">
        <f t="shared" si="2"/>
        <v>27.42</v>
      </c>
    </row>
    <row r="175" spans="2:16">
      <c r="B175" s="139" t="s">
        <v>28</v>
      </c>
      <c r="C175" s="178" t="str">
        <f t="shared" si="1"/>
        <v>Furnishing and Setting Meter Interface Unit (MIU)</v>
      </c>
      <c r="D175" s="148"/>
      <c r="E175" s="148"/>
      <c r="F175" s="148"/>
      <c r="G175" s="148"/>
      <c r="H175" s="148"/>
      <c r="I175" s="148"/>
      <c r="J175" s="148"/>
      <c r="K175" s="148"/>
      <c r="L175" s="148"/>
      <c r="M175" s="148"/>
      <c r="N175" s="150"/>
      <c r="O175" s="39"/>
      <c r="P175" s="140"/>
    </row>
    <row r="176" spans="2:16">
      <c r="B176" s="65"/>
      <c r="C176" s="66" t="str">
        <f t="shared" si="1"/>
        <v>5/8"</v>
      </c>
      <c r="D176" s="241">
        <f>D46*$P46*'Equipment Rates'!D$19</f>
        <v>0</v>
      </c>
      <c r="E176" s="241">
        <f>E46*$P46*'Equipment Rates'!E$19</f>
        <v>0</v>
      </c>
      <c r="F176" s="241">
        <f>F46*$P46*'Equipment Rates'!F$19</f>
        <v>0</v>
      </c>
      <c r="G176" s="241">
        <f>G46*$P46*'Equipment Rates'!G$19</f>
        <v>0</v>
      </c>
      <c r="H176" s="241">
        <f>H46*$P46*'Equipment Rates'!H$19</f>
        <v>0</v>
      </c>
      <c r="I176" s="166">
        <f>I46*$P46*'Equipment Rates'!I$19</f>
        <v>24.24</v>
      </c>
      <c r="J176" s="241">
        <f>J46*$P46*'Equipment Rates'!J$19</f>
        <v>0</v>
      </c>
      <c r="K176" s="241">
        <f>K46*$P46*'Equipment Rates'!K$19</f>
        <v>0</v>
      </c>
      <c r="L176" s="241">
        <f>L46*$P46*'Equipment Rates'!L$19</f>
        <v>0</v>
      </c>
      <c r="M176" s="241">
        <f>M46*$P46*'Equipment Rates'!M$19</f>
        <v>0</v>
      </c>
      <c r="N176" s="242">
        <f>N46*$P46*'Equipment Rates'!N$19</f>
        <v>0</v>
      </c>
      <c r="O176" s="39"/>
      <c r="P176" s="166">
        <f t="shared" ref="P176:P191" si="3">SUM(D176:O176)</f>
        <v>24.24</v>
      </c>
    </row>
    <row r="177" spans="2:16">
      <c r="B177" s="65"/>
      <c r="C177" s="66" t="str">
        <f t="shared" si="1"/>
        <v>3/4 RFSS</v>
      </c>
      <c r="D177" s="135">
        <f>D47*$P47*'Equipment Rates'!D$19</f>
        <v>0</v>
      </c>
      <c r="E177" s="135">
        <f>E47*$P47*'Equipment Rates'!E$19</f>
        <v>0</v>
      </c>
      <c r="F177" s="135">
        <f>F47*$P47*'Equipment Rates'!F$19</f>
        <v>0</v>
      </c>
      <c r="G177" s="135">
        <f>G47*$P47*'Equipment Rates'!G$19</f>
        <v>0</v>
      </c>
      <c r="H177" s="135">
        <f>H47*$P47*'Equipment Rates'!H$19</f>
        <v>0</v>
      </c>
      <c r="I177" s="166">
        <f>I47*$P47*'Equipment Rates'!I$19</f>
        <v>24.24</v>
      </c>
      <c r="J177" s="135">
        <f>J47*$P47*'Equipment Rates'!J$19</f>
        <v>0</v>
      </c>
      <c r="K177" s="135">
        <f>K47*$P47*'Equipment Rates'!K$19</f>
        <v>0</v>
      </c>
      <c r="L177" s="135">
        <f>L47*$P47*'Equipment Rates'!L$19</f>
        <v>0</v>
      </c>
      <c r="M177" s="135">
        <f>M47*$P47*'Equipment Rates'!M$19</f>
        <v>0</v>
      </c>
      <c r="N177" s="166">
        <f>N47*$P47*'Equipment Rates'!N$19</f>
        <v>0</v>
      </c>
      <c r="O177" s="39"/>
      <c r="P177" s="166">
        <f t="shared" si="3"/>
        <v>24.24</v>
      </c>
    </row>
    <row r="178" spans="2:16">
      <c r="B178" s="65"/>
      <c r="C178" s="66" t="str">
        <f t="shared" si="1"/>
        <v>1"</v>
      </c>
      <c r="D178" s="135">
        <f>D48*$P48*'Equipment Rates'!D$19</f>
        <v>0</v>
      </c>
      <c r="E178" s="135">
        <f>E48*$P48*'Equipment Rates'!E$19</f>
        <v>0</v>
      </c>
      <c r="F178" s="135">
        <f>F48*$P48*'Equipment Rates'!F$19</f>
        <v>0</v>
      </c>
      <c r="G178" s="135">
        <f>G48*$P48*'Equipment Rates'!G$19</f>
        <v>0</v>
      </c>
      <c r="H178" s="135">
        <f>H48*$P48*'Equipment Rates'!H$19</f>
        <v>0</v>
      </c>
      <c r="I178" s="166">
        <f>I48*$P48*'Equipment Rates'!I$19</f>
        <v>24.24</v>
      </c>
      <c r="J178" s="135">
        <f>J48*$P48*'Equipment Rates'!J$19</f>
        <v>0</v>
      </c>
      <c r="K178" s="135">
        <f>K48*$P48*'Equipment Rates'!K$19</f>
        <v>0</v>
      </c>
      <c r="L178" s="135">
        <f>L48*$P48*'Equipment Rates'!L$19</f>
        <v>0</v>
      </c>
      <c r="M178" s="135">
        <f>M48*$P48*'Equipment Rates'!M$19</f>
        <v>0</v>
      </c>
      <c r="N178" s="166">
        <f>N48*$P48*'Equipment Rates'!N$19</f>
        <v>0</v>
      </c>
      <c r="O178" s="39"/>
      <c r="P178" s="166">
        <f t="shared" si="3"/>
        <v>24.24</v>
      </c>
    </row>
    <row r="179" spans="2:16">
      <c r="B179" s="65"/>
      <c r="C179" s="66" t="str">
        <f t="shared" si="1"/>
        <v>1" RFSS</v>
      </c>
      <c r="D179" s="135">
        <f>D49*$P49*'Equipment Rates'!D$19</f>
        <v>0</v>
      </c>
      <c r="E179" s="135">
        <f>E49*$P49*'Equipment Rates'!E$19</f>
        <v>0</v>
      </c>
      <c r="F179" s="135">
        <f>F49*$P49*'Equipment Rates'!F$19</f>
        <v>0</v>
      </c>
      <c r="G179" s="135">
        <f>G49*$P49*'Equipment Rates'!G$19</f>
        <v>0</v>
      </c>
      <c r="H179" s="135">
        <f>H49*$P49*'Equipment Rates'!H$19</f>
        <v>0</v>
      </c>
      <c r="I179" s="166">
        <f>I49*$P49*'Equipment Rates'!I$19</f>
        <v>24.24</v>
      </c>
      <c r="J179" s="135">
        <f>J49*$P49*'Equipment Rates'!J$19</f>
        <v>0</v>
      </c>
      <c r="K179" s="135">
        <f>K49*$P49*'Equipment Rates'!K$19</f>
        <v>0</v>
      </c>
      <c r="L179" s="135">
        <f>L49*$P49*'Equipment Rates'!L$19</f>
        <v>0</v>
      </c>
      <c r="M179" s="135">
        <f>M49*$P49*'Equipment Rates'!M$19</f>
        <v>0</v>
      </c>
      <c r="N179" s="166">
        <f>N49*$P49*'Equipment Rates'!N$19</f>
        <v>0</v>
      </c>
      <c r="O179" s="39"/>
      <c r="P179" s="166">
        <f t="shared" si="3"/>
        <v>24.24</v>
      </c>
    </row>
    <row r="180" spans="2:16">
      <c r="B180" s="65"/>
      <c r="C180" s="66" t="str">
        <f t="shared" si="1"/>
        <v>1  1/2</v>
      </c>
      <c r="D180" s="135">
        <f>D50*$P50*'Equipment Rates'!D$19</f>
        <v>0</v>
      </c>
      <c r="E180" s="135">
        <f>E50*$P50*'Equipment Rates'!E$19</f>
        <v>0</v>
      </c>
      <c r="F180" s="135">
        <f>F50*$P50*'Equipment Rates'!F$19</f>
        <v>0</v>
      </c>
      <c r="G180" s="135">
        <f>G50*$P50*'Equipment Rates'!G$19</f>
        <v>0</v>
      </c>
      <c r="H180" s="135">
        <f>H50*$P50*'Equipment Rates'!H$19</f>
        <v>0</v>
      </c>
      <c r="I180" s="166">
        <f>I50*$P50*'Equipment Rates'!I$19</f>
        <v>24.24</v>
      </c>
      <c r="J180" s="135">
        <f>J50*$P50*'Equipment Rates'!J$19</f>
        <v>0</v>
      </c>
      <c r="K180" s="135">
        <f>K50*$P50*'Equipment Rates'!K$19</f>
        <v>0</v>
      </c>
      <c r="L180" s="135">
        <f>L50*$P50*'Equipment Rates'!L$19</f>
        <v>0</v>
      </c>
      <c r="M180" s="135">
        <f>M50*$P50*'Equipment Rates'!M$19</f>
        <v>0</v>
      </c>
      <c r="N180" s="166">
        <f>N50*$P50*'Equipment Rates'!N$19</f>
        <v>0</v>
      </c>
      <c r="O180" s="39"/>
      <c r="P180" s="166">
        <f t="shared" si="3"/>
        <v>24.24</v>
      </c>
    </row>
    <row r="181" spans="2:16">
      <c r="B181" s="65"/>
      <c r="C181" s="66" t="str">
        <f t="shared" si="1"/>
        <v>1  1/2 RFSS</v>
      </c>
      <c r="D181" s="135">
        <f>D51*$P51*'Equipment Rates'!D$19</f>
        <v>0</v>
      </c>
      <c r="E181" s="135">
        <f>E51*$P51*'Equipment Rates'!E$19</f>
        <v>0</v>
      </c>
      <c r="F181" s="135">
        <f>F51*$P51*'Equipment Rates'!F$19</f>
        <v>0</v>
      </c>
      <c r="G181" s="135">
        <f>G51*$P51*'Equipment Rates'!G$19</f>
        <v>0</v>
      </c>
      <c r="H181" s="135">
        <f>H51*$P51*'Equipment Rates'!H$19</f>
        <v>0</v>
      </c>
      <c r="I181" s="166">
        <f>I51*$P51*'Equipment Rates'!I$19</f>
        <v>24.24</v>
      </c>
      <c r="J181" s="135">
        <f>J51*$P51*'Equipment Rates'!J$19</f>
        <v>0</v>
      </c>
      <c r="K181" s="135">
        <f>K51*$P51*'Equipment Rates'!K$19</f>
        <v>0</v>
      </c>
      <c r="L181" s="135">
        <f>L51*$P51*'Equipment Rates'!L$19</f>
        <v>0</v>
      </c>
      <c r="M181" s="135">
        <f>M51*$P51*'Equipment Rates'!M$19</f>
        <v>0</v>
      </c>
      <c r="N181" s="166">
        <f>N51*$P51*'Equipment Rates'!N$19</f>
        <v>0</v>
      </c>
      <c r="O181" s="39"/>
      <c r="P181" s="166">
        <f t="shared" si="3"/>
        <v>24.24</v>
      </c>
    </row>
    <row r="182" spans="2:16">
      <c r="B182" s="65"/>
      <c r="C182" s="66" t="str">
        <f t="shared" si="1"/>
        <v xml:space="preserve">2" </v>
      </c>
      <c r="D182" s="135">
        <f>D52*$P52*'Equipment Rates'!D$19</f>
        <v>0</v>
      </c>
      <c r="E182" s="135">
        <f>E52*$P52*'Equipment Rates'!E$19</f>
        <v>0</v>
      </c>
      <c r="F182" s="135">
        <f>F52*$P52*'Equipment Rates'!F$19</f>
        <v>0</v>
      </c>
      <c r="G182" s="135">
        <f>G52*$P52*'Equipment Rates'!G$19</f>
        <v>0</v>
      </c>
      <c r="H182" s="135">
        <f>H52*$P52*'Equipment Rates'!H$19</f>
        <v>0</v>
      </c>
      <c r="I182" s="166">
        <f>I52*$P52*'Equipment Rates'!I$19</f>
        <v>24.24</v>
      </c>
      <c r="J182" s="135">
        <f>J52*$P52*'Equipment Rates'!J$19</f>
        <v>0</v>
      </c>
      <c r="K182" s="135">
        <f>K52*$P52*'Equipment Rates'!K$19</f>
        <v>0</v>
      </c>
      <c r="L182" s="135">
        <f>L52*$P52*'Equipment Rates'!L$19</f>
        <v>0</v>
      </c>
      <c r="M182" s="135">
        <f>M52*$P52*'Equipment Rates'!M$19</f>
        <v>0</v>
      </c>
      <c r="N182" s="166">
        <f>N52*$P52*'Equipment Rates'!N$19</f>
        <v>0</v>
      </c>
      <c r="O182" s="39"/>
      <c r="P182" s="166">
        <f t="shared" si="3"/>
        <v>24.24</v>
      </c>
    </row>
    <row r="183" spans="2:16">
      <c r="B183" s="65"/>
      <c r="C183" s="66" t="str">
        <f t="shared" si="1"/>
        <v>2" RFSS</v>
      </c>
      <c r="D183" s="135">
        <f>D53*$P53*'Equipment Rates'!D$19</f>
        <v>0</v>
      </c>
      <c r="E183" s="135">
        <f>E53*$P53*'Equipment Rates'!E$19</f>
        <v>0</v>
      </c>
      <c r="F183" s="135">
        <f>F53*$P53*'Equipment Rates'!F$19</f>
        <v>0</v>
      </c>
      <c r="G183" s="135">
        <f>G53*$P53*'Equipment Rates'!G$19</f>
        <v>0</v>
      </c>
      <c r="H183" s="135">
        <f>H53*$P53*'Equipment Rates'!H$19</f>
        <v>0</v>
      </c>
      <c r="I183" s="166">
        <f>I53*$P53*'Equipment Rates'!I$19</f>
        <v>24.24</v>
      </c>
      <c r="J183" s="135">
        <f>J53*$P53*'Equipment Rates'!J$19</f>
        <v>0</v>
      </c>
      <c r="K183" s="135">
        <f>K53*$P53*'Equipment Rates'!K$19</f>
        <v>0</v>
      </c>
      <c r="L183" s="135">
        <f>L53*$P53*'Equipment Rates'!L$19</f>
        <v>0</v>
      </c>
      <c r="M183" s="135">
        <f>M53*$P53*'Equipment Rates'!M$19</f>
        <v>0</v>
      </c>
      <c r="N183" s="166">
        <f>N53*$P53*'Equipment Rates'!N$19</f>
        <v>0</v>
      </c>
      <c r="O183" s="39"/>
      <c r="P183" s="166">
        <f t="shared" si="3"/>
        <v>24.24</v>
      </c>
    </row>
    <row r="184" spans="2:16">
      <c r="B184" s="65"/>
      <c r="C184" s="66" t="str">
        <f t="shared" si="1"/>
        <v>3" Compound</v>
      </c>
      <c r="D184" s="135">
        <f>D54*$P54*'Equipment Rates'!D$19</f>
        <v>0</v>
      </c>
      <c r="E184" s="135">
        <f>E54*$P54*'Equipment Rates'!E$19</f>
        <v>0</v>
      </c>
      <c r="F184" s="135">
        <f>F54*$P54*'Equipment Rates'!F$19</f>
        <v>0</v>
      </c>
      <c r="G184" s="135">
        <f>G54*$P54*'Equipment Rates'!G$19</f>
        <v>0</v>
      </c>
      <c r="H184" s="135">
        <f>H54*$P54*'Equipment Rates'!H$19</f>
        <v>27.42</v>
      </c>
      <c r="I184" s="166">
        <f>I54*$P54*'Equipment Rates'!I$19</f>
        <v>0</v>
      </c>
      <c r="J184" s="135">
        <f>J54*$P54*'Equipment Rates'!J$19</f>
        <v>0</v>
      </c>
      <c r="K184" s="135">
        <f>K54*$P54*'Equipment Rates'!K$19</f>
        <v>0</v>
      </c>
      <c r="L184" s="135">
        <f>L54*$P54*'Equipment Rates'!L$19</f>
        <v>0</v>
      </c>
      <c r="M184" s="135">
        <f>M54*$P54*'Equipment Rates'!M$19</f>
        <v>0</v>
      </c>
      <c r="N184" s="166">
        <f>N54*$P54*'Equipment Rates'!N$19</f>
        <v>0</v>
      </c>
      <c r="O184" s="39"/>
      <c r="P184" s="166">
        <f t="shared" si="3"/>
        <v>27.42</v>
      </c>
    </row>
    <row r="185" spans="2:16">
      <c r="B185" s="65"/>
      <c r="C185" s="66" t="str">
        <f t="shared" si="1"/>
        <v>3" Turbine</v>
      </c>
      <c r="D185" s="135">
        <f>D55*$P55*'Equipment Rates'!D$19</f>
        <v>0</v>
      </c>
      <c r="E185" s="135">
        <f>E55*$P55*'Equipment Rates'!E$19</f>
        <v>0</v>
      </c>
      <c r="F185" s="135">
        <f>F55*$P55*'Equipment Rates'!F$19</f>
        <v>0</v>
      </c>
      <c r="G185" s="135">
        <f>G55*$P55*'Equipment Rates'!G$19</f>
        <v>0</v>
      </c>
      <c r="H185" s="135">
        <f>H55*$P55*'Equipment Rates'!H$19</f>
        <v>27.42</v>
      </c>
      <c r="I185" s="166">
        <f>I55*$P55*'Equipment Rates'!I$19</f>
        <v>0</v>
      </c>
      <c r="J185" s="135">
        <f>J55*$P55*'Equipment Rates'!J$19</f>
        <v>0</v>
      </c>
      <c r="K185" s="135">
        <f>K55*$P55*'Equipment Rates'!K$19</f>
        <v>0</v>
      </c>
      <c r="L185" s="135">
        <f>L55*$P55*'Equipment Rates'!L$19</f>
        <v>0</v>
      </c>
      <c r="M185" s="135">
        <f>M55*$P55*'Equipment Rates'!M$19</f>
        <v>0</v>
      </c>
      <c r="N185" s="166">
        <f>N55*$P55*'Equipment Rates'!N$19</f>
        <v>0</v>
      </c>
      <c r="O185" s="39"/>
      <c r="P185" s="166">
        <f t="shared" si="3"/>
        <v>27.42</v>
      </c>
    </row>
    <row r="186" spans="2:16">
      <c r="B186" s="65"/>
      <c r="C186" s="66" t="str">
        <f t="shared" si="1"/>
        <v>4" Compound</v>
      </c>
      <c r="D186" s="135">
        <f>D56*$P56*'Equipment Rates'!D$19</f>
        <v>0</v>
      </c>
      <c r="E186" s="135">
        <f>E56*$P56*'Equipment Rates'!E$19</f>
        <v>0</v>
      </c>
      <c r="F186" s="135">
        <f>F56*$P56*'Equipment Rates'!F$19</f>
        <v>0</v>
      </c>
      <c r="G186" s="135">
        <f>G56*$P56*'Equipment Rates'!G$19</f>
        <v>0</v>
      </c>
      <c r="H186" s="135">
        <f>H56*$P56*'Equipment Rates'!H$19</f>
        <v>27.42</v>
      </c>
      <c r="I186" s="166">
        <f>I56*$P56*'Equipment Rates'!I$19</f>
        <v>0</v>
      </c>
      <c r="J186" s="135">
        <f>J56*$P56*'Equipment Rates'!J$19</f>
        <v>0</v>
      </c>
      <c r="K186" s="135">
        <f>K56*$P56*'Equipment Rates'!K$19</f>
        <v>0</v>
      </c>
      <c r="L186" s="135">
        <f>L56*$P56*'Equipment Rates'!L$19</f>
        <v>0</v>
      </c>
      <c r="M186" s="135">
        <f>M56*$P56*'Equipment Rates'!M$19</f>
        <v>0</v>
      </c>
      <c r="N186" s="166">
        <f>N56*$P56*'Equipment Rates'!N$19</f>
        <v>0</v>
      </c>
      <c r="O186" s="39"/>
      <c r="P186" s="166">
        <f t="shared" si="3"/>
        <v>27.42</v>
      </c>
    </row>
    <row r="187" spans="2:16">
      <c r="B187" s="65"/>
      <c r="C187" s="66" t="str">
        <f t="shared" si="1"/>
        <v>4" Turbine</v>
      </c>
      <c r="D187" s="135">
        <f>D57*$P57*'Equipment Rates'!D$19</f>
        <v>0</v>
      </c>
      <c r="E187" s="135">
        <f>E57*$P57*'Equipment Rates'!E$19</f>
        <v>0</v>
      </c>
      <c r="F187" s="135">
        <f>F57*$P57*'Equipment Rates'!F$19</f>
        <v>0</v>
      </c>
      <c r="G187" s="135">
        <f>G57*$P57*'Equipment Rates'!G$19</f>
        <v>0</v>
      </c>
      <c r="H187" s="135">
        <f>H57*$P57*'Equipment Rates'!H$19</f>
        <v>27.42</v>
      </c>
      <c r="I187" s="166">
        <f>I57*$P57*'Equipment Rates'!I$19</f>
        <v>0</v>
      </c>
      <c r="J187" s="135">
        <f>J57*$P57*'Equipment Rates'!J$19</f>
        <v>0</v>
      </c>
      <c r="K187" s="135">
        <f>K57*$P57*'Equipment Rates'!K$19</f>
        <v>0</v>
      </c>
      <c r="L187" s="135">
        <f>L57*$P57*'Equipment Rates'!L$19</f>
        <v>0</v>
      </c>
      <c r="M187" s="135">
        <f>M57*$P57*'Equipment Rates'!M$19</f>
        <v>0</v>
      </c>
      <c r="N187" s="166">
        <f>N57*$P57*'Equipment Rates'!N$19</f>
        <v>0</v>
      </c>
      <c r="O187" s="39"/>
      <c r="P187" s="166">
        <f t="shared" si="3"/>
        <v>27.42</v>
      </c>
    </row>
    <row r="188" spans="2:16">
      <c r="B188" s="65"/>
      <c r="C188" s="66" t="str">
        <f t="shared" si="1"/>
        <v>6" Compound</v>
      </c>
      <c r="D188" s="135">
        <f>D58*$P58*'Equipment Rates'!D$19</f>
        <v>0</v>
      </c>
      <c r="E188" s="135">
        <f>E58*$P58*'Equipment Rates'!E$19</f>
        <v>0</v>
      </c>
      <c r="F188" s="135">
        <f>F58*$P58*'Equipment Rates'!F$19</f>
        <v>0</v>
      </c>
      <c r="G188" s="135">
        <f>G58*$P58*'Equipment Rates'!G$19</f>
        <v>0</v>
      </c>
      <c r="H188" s="135">
        <f>H58*$P58*'Equipment Rates'!H$19</f>
        <v>27.42</v>
      </c>
      <c r="I188" s="166">
        <f>I58*$P58*'Equipment Rates'!I$19</f>
        <v>0</v>
      </c>
      <c r="J188" s="135">
        <f>J58*$P58*'Equipment Rates'!J$19</f>
        <v>0</v>
      </c>
      <c r="K188" s="135">
        <f>K58*$P58*'Equipment Rates'!K$19</f>
        <v>0</v>
      </c>
      <c r="L188" s="135">
        <f>L58*$P58*'Equipment Rates'!L$19</f>
        <v>0</v>
      </c>
      <c r="M188" s="135">
        <f>M58*$P58*'Equipment Rates'!M$19</f>
        <v>0</v>
      </c>
      <c r="N188" s="166">
        <f>N58*$P58*'Equipment Rates'!N$19</f>
        <v>0</v>
      </c>
      <c r="O188" s="39"/>
      <c r="P188" s="166">
        <f t="shared" si="3"/>
        <v>27.42</v>
      </c>
    </row>
    <row r="189" spans="2:16">
      <c r="B189" s="65"/>
      <c r="C189" s="66" t="str">
        <f t="shared" si="1"/>
        <v>6" Turbine</v>
      </c>
      <c r="D189" s="135">
        <f>D59*$P59*'Equipment Rates'!D$19</f>
        <v>0</v>
      </c>
      <c r="E189" s="135">
        <f>E59*$P59*'Equipment Rates'!E$19</f>
        <v>0</v>
      </c>
      <c r="F189" s="135">
        <f>F59*$P59*'Equipment Rates'!F$19</f>
        <v>0</v>
      </c>
      <c r="G189" s="135">
        <f>G59*$P59*'Equipment Rates'!G$19</f>
        <v>0</v>
      </c>
      <c r="H189" s="135">
        <f>H59*$P59*'Equipment Rates'!H$19</f>
        <v>27.42</v>
      </c>
      <c r="I189" s="166">
        <f>I59*$P59*'Equipment Rates'!I$19</f>
        <v>0</v>
      </c>
      <c r="J189" s="135">
        <f>J59*$P59*'Equipment Rates'!J$19</f>
        <v>0</v>
      </c>
      <c r="K189" s="135">
        <f>K59*$P59*'Equipment Rates'!K$19</f>
        <v>0</v>
      </c>
      <c r="L189" s="135">
        <f>L59*$P59*'Equipment Rates'!L$19</f>
        <v>0</v>
      </c>
      <c r="M189" s="135">
        <f>M59*$P59*'Equipment Rates'!M$19</f>
        <v>0</v>
      </c>
      <c r="N189" s="166">
        <f>N59*$P59*'Equipment Rates'!N$19</f>
        <v>0</v>
      </c>
      <c r="O189" s="39"/>
      <c r="P189" s="166">
        <f t="shared" si="3"/>
        <v>27.42</v>
      </c>
    </row>
    <row r="190" spans="2:16">
      <c r="B190" s="65"/>
      <c r="C190" s="66" t="str">
        <f t="shared" si="1"/>
        <v xml:space="preserve">8" </v>
      </c>
      <c r="D190" s="135">
        <f>D60*$P60*'Equipment Rates'!D$19</f>
        <v>0</v>
      </c>
      <c r="E190" s="135">
        <f>E60*$P60*'Equipment Rates'!E$19</f>
        <v>0</v>
      </c>
      <c r="F190" s="135">
        <f>F60*$P60*'Equipment Rates'!F$19</f>
        <v>0</v>
      </c>
      <c r="G190" s="135">
        <f>G60*$P60*'Equipment Rates'!G$19</f>
        <v>0</v>
      </c>
      <c r="H190" s="135">
        <f>H60*$P60*'Equipment Rates'!H$19</f>
        <v>27.42</v>
      </c>
      <c r="I190" s="166">
        <f>I60*$P60*'Equipment Rates'!I$19</f>
        <v>0</v>
      </c>
      <c r="J190" s="135">
        <f>J60*$P60*'Equipment Rates'!J$19</f>
        <v>0</v>
      </c>
      <c r="K190" s="135">
        <f>K60*$P60*'Equipment Rates'!K$19</f>
        <v>0</v>
      </c>
      <c r="L190" s="135">
        <f>L60*$P60*'Equipment Rates'!L$19</f>
        <v>0</v>
      </c>
      <c r="M190" s="135">
        <f>M60*$P60*'Equipment Rates'!M$19</f>
        <v>0</v>
      </c>
      <c r="N190" s="166">
        <f>N60*$P60*'Equipment Rates'!N$19</f>
        <v>0</v>
      </c>
      <c r="O190" s="39"/>
      <c r="P190" s="166">
        <f t="shared" si="3"/>
        <v>27.42</v>
      </c>
    </row>
    <row r="191" spans="2:16">
      <c r="B191" s="65"/>
      <c r="C191" s="66" t="str">
        <f t="shared" si="1"/>
        <v xml:space="preserve">10" </v>
      </c>
      <c r="D191" s="214">
        <f>D61*$P61*'Equipment Rates'!D$19</f>
        <v>0</v>
      </c>
      <c r="E191" s="214">
        <f>E61*$P61*'Equipment Rates'!E$19</f>
        <v>0</v>
      </c>
      <c r="F191" s="214">
        <f>F61*$P61*'Equipment Rates'!F$19</f>
        <v>0</v>
      </c>
      <c r="G191" s="214">
        <f>G61*$P61*'Equipment Rates'!G$19</f>
        <v>0</v>
      </c>
      <c r="H191" s="214">
        <f>H61*$P61*'Equipment Rates'!H$19</f>
        <v>27.42</v>
      </c>
      <c r="I191" s="166">
        <f>I61*$P61*'Equipment Rates'!I$19</f>
        <v>0</v>
      </c>
      <c r="J191" s="214">
        <f>J61*$P61*'Equipment Rates'!J$19</f>
        <v>0</v>
      </c>
      <c r="K191" s="214">
        <f>K61*$P61*'Equipment Rates'!K$19</f>
        <v>0</v>
      </c>
      <c r="L191" s="214">
        <f>L61*$P61*'Equipment Rates'!L$19</f>
        <v>0</v>
      </c>
      <c r="M191" s="214">
        <f>M61*$P61*'Equipment Rates'!M$19</f>
        <v>0</v>
      </c>
      <c r="N191" s="243">
        <f>N61*$P61*'Equipment Rates'!N$19</f>
        <v>0</v>
      </c>
      <c r="O191" s="39"/>
      <c r="P191" s="166">
        <f t="shared" si="3"/>
        <v>27.42</v>
      </c>
    </row>
    <row r="192" spans="2:16">
      <c r="B192" s="62">
        <v>3</v>
      </c>
      <c r="C192" s="76" t="s">
        <v>37</v>
      </c>
      <c r="D192" s="145"/>
      <c r="E192" s="145"/>
      <c r="F192" s="145"/>
      <c r="G192" s="145"/>
      <c r="H192" s="145"/>
      <c r="I192" s="145"/>
      <c r="J192" s="145"/>
      <c r="K192" s="145"/>
      <c r="L192" s="145"/>
      <c r="M192" s="145"/>
      <c r="N192" s="77"/>
      <c r="O192" s="39"/>
      <c r="P192" s="63"/>
    </row>
    <row r="193" spans="2:16">
      <c r="B193" s="65"/>
      <c r="C193" s="66" t="str">
        <f>C63</f>
        <v>5/8" or 3/4"</v>
      </c>
      <c r="D193" s="241">
        <f>D63*$P63*'Equipment Rates'!D$19</f>
        <v>0</v>
      </c>
      <c r="E193" s="241">
        <f>E63*$P63*'Equipment Rates'!E$19</f>
        <v>0</v>
      </c>
      <c r="F193" s="241">
        <f>F63*$P63*'Equipment Rates'!F$19</f>
        <v>0</v>
      </c>
      <c r="G193" s="241">
        <f>G63*$P63*'Equipment Rates'!G$19</f>
        <v>0</v>
      </c>
      <c r="H193" s="241">
        <f>H63*$P63*'Equipment Rates'!H$19</f>
        <v>0</v>
      </c>
      <c r="I193" s="241">
        <f>I63*$P63*'Equipment Rates'!I$19</f>
        <v>24.24</v>
      </c>
      <c r="J193" s="241">
        <f>J63*$P63*'Equipment Rates'!J$19</f>
        <v>0</v>
      </c>
      <c r="K193" s="241">
        <f>K63*$P63*'Equipment Rates'!K$19</f>
        <v>0</v>
      </c>
      <c r="L193" s="241">
        <f>L63*$P63*'Equipment Rates'!L$19</f>
        <v>0</v>
      </c>
      <c r="M193" s="241">
        <f>M63*$P63*'Equipment Rates'!M$19</f>
        <v>0</v>
      </c>
      <c r="N193" s="242">
        <f>N63*$P63*'Equipment Rates'!N$19</f>
        <v>0</v>
      </c>
      <c r="O193" s="39"/>
      <c r="P193" s="166">
        <f>SUM(D193:O193)</f>
        <v>24.24</v>
      </c>
    </row>
    <row r="194" spans="2:16">
      <c r="B194" s="65"/>
      <c r="C194" s="66" t="str">
        <f>C64</f>
        <v>1", 1.5" or 2"</v>
      </c>
      <c r="D194" s="135">
        <f>D64*$P64*'Equipment Rates'!D$19</f>
        <v>0</v>
      </c>
      <c r="E194" s="135">
        <f>E64*$P64*'Equipment Rates'!E$19</f>
        <v>0</v>
      </c>
      <c r="F194" s="135">
        <f>F64*$P64*'Equipment Rates'!F$19</f>
        <v>0</v>
      </c>
      <c r="G194" s="135">
        <f>G64*$P64*'Equipment Rates'!G$19</f>
        <v>0</v>
      </c>
      <c r="H194" s="135">
        <f>H64*$P64*'Equipment Rates'!H$19</f>
        <v>0</v>
      </c>
      <c r="I194" s="135">
        <f>I64*$P64*'Equipment Rates'!I$19</f>
        <v>24.24</v>
      </c>
      <c r="J194" s="135">
        <f>J64*$P64*'Equipment Rates'!J$19</f>
        <v>0</v>
      </c>
      <c r="K194" s="135">
        <f>K64*$P64*'Equipment Rates'!K$19</f>
        <v>0</v>
      </c>
      <c r="L194" s="135">
        <f>L64*$P64*'Equipment Rates'!L$19</f>
        <v>0</v>
      </c>
      <c r="M194" s="135">
        <f>M64*$P64*'Equipment Rates'!M$19</f>
        <v>0</v>
      </c>
      <c r="N194" s="166">
        <f>N64*$P64*'Equipment Rates'!N$19</f>
        <v>0</v>
      </c>
      <c r="O194" s="39"/>
      <c r="P194" s="166">
        <f>SUM(D194:O194)</f>
        <v>24.24</v>
      </c>
    </row>
    <row r="195" spans="2:16">
      <c r="B195" s="65"/>
      <c r="C195" s="66" t="str">
        <f>C65</f>
        <v>3" and larger</v>
      </c>
      <c r="D195" s="214">
        <f>D65*$P65*'Equipment Rates'!D$19</f>
        <v>0</v>
      </c>
      <c r="E195" s="214">
        <f>E65*$P65*'Equipment Rates'!E$19</f>
        <v>0</v>
      </c>
      <c r="F195" s="214">
        <f>F65*$P65*'Equipment Rates'!F$19</f>
        <v>0</v>
      </c>
      <c r="G195" s="214">
        <f>G65*$P65*'Equipment Rates'!G$19</f>
        <v>0</v>
      </c>
      <c r="H195" s="214">
        <f>H65*$P65*'Equipment Rates'!H$19</f>
        <v>27.42</v>
      </c>
      <c r="I195" s="166">
        <f>I65*$P65*'Equipment Rates'!I$19</f>
        <v>0</v>
      </c>
      <c r="J195" s="214">
        <f>J65*$P65*'Equipment Rates'!J$19</f>
        <v>0</v>
      </c>
      <c r="K195" s="214">
        <f>K65*$P65*'Equipment Rates'!K$19</f>
        <v>0</v>
      </c>
      <c r="L195" s="214">
        <f>L65*$P65*'Equipment Rates'!L$19</f>
        <v>0</v>
      </c>
      <c r="M195" s="214">
        <f>M65*$P65*'Equipment Rates'!M$19</f>
        <v>0</v>
      </c>
      <c r="N195" s="243">
        <f>N65*$P65*'Equipment Rates'!N$19</f>
        <v>0</v>
      </c>
      <c r="O195" s="39"/>
      <c r="P195" s="166">
        <f>SUM(D195:O195)</f>
        <v>27.42</v>
      </c>
    </row>
    <row r="196" spans="2:16">
      <c r="B196" s="62">
        <v>4</v>
      </c>
      <c r="C196" s="76" t="s">
        <v>41</v>
      </c>
      <c r="D196" s="145"/>
      <c r="E196" s="145"/>
      <c r="F196" s="145"/>
      <c r="G196" s="145"/>
      <c r="H196" s="145"/>
      <c r="I196" s="145"/>
      <c r="J196" s="145"/>
      <c r="K196" s="145"/>
      <c r="L196" s="145"/>
      <c r="M196" s="145"/>
      <c r="N196" s="77"/>
      <c r="O196" s="39"/>
      <c r="P196" s="63"/>
    </row>
    <row r="197" spans="2:16">
      <c r="B197" s="65" t="s">
        <v>26</v>
      </c>
      <c r="C197" s="66" t="str">
        <f t="shared" ref="C197:C207" si="4">C67</f>
        <v>Site Visit for Non-payment</v>
      </c>
      <c r="D197" s="241">
        <f>D67*$P67*'Equipment Rates'!D$19</f>
        <v>0</v>
      </c>
      <c r="E197" s="241">
        <f>E67*$P67*'Equipment Rates'!E$19</f>
        <v>0</v>
      </c>
      <c r="F197" s="241">
        <f>F67*$P67*'Equipment Rates'!F$19</f>
        <v>0</v>
      </c>
      <c r="G197" s="241">
        <f>G67*$P67*'Equipment Rates'!G$19</f>
        <v>0</v>
      </c>
      <c r="H197" s="241">
        <f>H67*$P67*'Equipment Rates'!H$19</f>
        <v>0</v>
      </c>
      <c r="I197" s="166">
        <f>I67*$P67*'Equipment Rates'!I$19</f>
        <v>24.24</v>
      </c>
      <c r="J197" s="241">
        <f>J67*$P67*'Equipment Rates'!J$19</f>
        <v>0</v>
      </c>
      <c r="K197" s="241">
        <f>K67*$P67*'Equipment Rates'!K$19</f>
        <v>0</v>
      </c>
      <c r="L197" s="241">
        <f>L67*$P67*'Equipment Rates'!L$19</f>
        <v>0</v>
      </c>
      <c r="M197" s="241">
        <f>M67*$P67*'Equipment Rates'!M$19</f>
        <v>0</v>
      </c>
      <c r="N197" s="242">
        <f>N67*$P67*'Equipment Rates'!N$19</f>
        <v>0</v>
      </c>
      <c r="O197" s="39"/>
      <c r="P197" s="166">
        <f t="shared" ref="P197:P207" si="5">SUM(D197:O197)</f>
        <v>24.24</v>
      </c>
    </row>
    <row r="198" spans="2:16">
      <c r="B198" s="65"/>
      <c r="C198" s="66" t="str">
        <f t="shared" si="4"/>
        <v>Non-compliance with Notice of Defect and/or Metering Non-compliance</v>
      </c>
      <c r="D198" s="135">
        <f>D68*$P68*'Equipment Rates'!D$19</f>
        <v>0</v>
      </c>
      <c r="E198" s="135">
        <f>E68*$P68*'Equipment Rates'!E$19</f>
        <v>0</v>
      </c>
      <c r="F198" s="135">
        <f>F68*$P68*'Equipment Rates'!F$19</f>
        <v>0</v>
      </c>
      <c r="G198" s="135">
        <f>G68*$P68*'Equipment Rates'!G$19</f>
        <v>0</v>
      </c>
      <c r="H198" s="135">
        <f>H68*$P68*'Equipment Rates'!H$19</f>
        <v>0</v>
      </c>
      <c r="I198" s="166">
        <f>I68*$P68*'Equipment Rates'!I$19</f>
        <v>24.24</v>
      </c>
      <c r="J198" s="135">
        <f>J68*$P68*'Equipment Rates'!J$19</f>
        <v>0</v>
      </c>
      <c r="K198" s="135">
        <f>K68*$P68*'Equipment Rates'!K$19</f>
        <v>0</v>
      </c>
      <c r="L198" s="135">
        <f>L68*$P68*'Equipment Rates'!L$19</f>
        <v>0</v>
      </c>
      <c r="M198" s="135">
        <f>M68*$P68*'Equipment Rates'!M$19</f>
        <v>0</v>
      </c>
      <c r="N198" s="166">
        <f>N68*$P68*'Equipment Rates'!N$19</f>
        <v>0</v>
      </c>
      <c r="O198" s="39"/>
      <c r="P198" s="166">
        <f t="shared" si="5"/>
        <v>24.24</v>
      </c>
    </row>
    <row r="199" spans="2:16">
      <c r="B199" s="65"/>
      <c r="C199" s="66" t="str">
        <f t="shared" si="4"/>
        <v>Operating service valve 2" and smaller service lines</v>
      </c>
      <c r="D199" s="135">
        <f>D69*$P69*'Equipment Rates'!D$19</f>
        <v>0</v>
      </c>
      <c r="E199" s="135">
        <f>E69*$P69*'Equipment Rates'!E$19</f>
        <v>0</v>
      </c>
      <c r="F199" s="135">
        <f>F69*$P69*'Equipment Rates'!F$19</f>
        <v>0</v>
      </c>
      <c r="G199" s="135">
        <f>G69*$P69*'Equipment Rates'!G$19</f>
        <v>0</v>
      </c>
      <c r="H199" s="135">
        <f>H69*$P69*'Equipment Rates'!H$19</f>
        <v>0</v>
      </c>
      <c r="I199" s="166">
        <f>I69*$P69*'Equipment Rates'!I$19</f>
        <v>24.24</v>
      </c>
      <c r="J199" s="135">
        <f>J69*$P69*'Equipment Rates'!J$19</f>
        <v>0</v>
      </c>
      <c r="K199" s="135">
        <f>K69*$P69*'Equipment Rates'!K$19</f>
        <v>0</v>
      </c>
      <c r="L199" s="135">
        <f>L69*$P69*'Equipment Rates'!L$19</f>
        <v>0</v>
      </c>
      <c r="M199" s="135">
        <f>M69*$P69*'Equipment Rates'!M$19</f>
        <v>0</v>
      </c>
      <c r="N199" s="166">
        <f>N69*$P69*'Equipment Rates'!N$19</f>
        <v>0</v>
      </c>
      <c r="O199" s="39"/>
      <c r="P199" s="166">
        <f t="shared" si="5"/>
        <v>24.24</v>
      </c>
    </row>
    <row r="200" spans="2:16">
      <c r="B200" s="65"/>
      <c r="C200" s="66" t="str">
        <f t="shared" si="4"/>
        <v>Operating service valve larger than 2" service lines</v>
      </c>
      <c r="D200" s="135">
        <f>D70*$P70*'Equipment Rates'!D$19</f>
        <v>0</v>
      </c>
      <c r="E200" s="135">
        <f>E70*$P70*'Equipment Rates'!E$19</f>
        <v>0</v>
      </c>
      <c r="F200" s="135">
        <f>F70*$P70*'Equipment Rates'!F$19</f>
        <v>0</v>
      </c>
      <c r="G200" s="135">
        <f>G70*$P70*'Equipment Rates'!G$19</f>
        <v>123.6</v>
      </c>
      <c r="H200" s="135">
        <f>H70*$P70*'Equipment Rates'!H$19</f>
        <v>0</v>
      </c>
      <c r="I200" s="166">
        <f>I70*$P70*'Equipment Rates'!I$19</f>
        <v>12.12</v>
      </c>
      <c r="J200" s="135">
        <f>J70*$P70*'Equipment Rates'!J$19</f>
        <v>0</v>
      </c>
      <c r="K200" s="135">
        <f>K70*$P70*'Equipment Rates'!K$19</f>
        <v>0</v>
      </c>
      <c r="L200" s="135">
        <f>L70*$P70*'Equipment Rates'!L$19</f>
        <v>0</v>
      </c>
      <c r="M200" s="135">
        <f>M70*$P70*'Equipment Rates'!M$19</f>
        <v>0</v>
      </c>
      <c r="N200" s="166">
        <f>N70*$P70*'Equipment Rates'!N$19</f>
        <v>0</v>
      </c>
      <c r="O200" s="39"/>
      <c r="P200" s="166">
        <f t="shared" si="5"/>
        <v>135.72</v>
      </c>
    </row>
    <row r="201" spans="2:16">
      <c r="B201" s="65"/>
      <c r="C201" s="66" t="str">
        <f t="shared" si="4"/>
        <v>Obstructed curb stop, missing access box, requires excavation</v>
      </c>
      <c r="D201" s="135">
        <f>D71*$P71*'Equipment Rates'!D$19</f>
        <v>0</v>
      </c>
      <c r="E201" s="135">
        <f>E71*$P71*'Equipment Rates'!E$19</f>
        <v>0</v>
      </c>
      <c r="F201" s="135">
        <f>F71*$P71*'Equipment Rates'!F$19</f>
        <v>0</v>
      </c>
      <c r="G201" s="135">
        <f>G71*$P71*'Equipment Rates'!G$19</f>
        <v>247.2</v>
      </c>
      <c r="H201" s="135">
        <f>H71*$P71*'Equipment Rates'!H$19</f>
        <v>0</v>
      </c>
      <c r="I201" s="166">
        <f>I71*$P71*'Equipment Rates'!I$19</f>
        <v>24.24</v>
      </c>
      <c r="J201" s="135">
        <f>J71*$P71*'Equipment Rates'!J$19</f>
        <v>0</v>
      </c>
      <c r="K201" s="135">
        <f>K71*$P71*'Equipment Rates'!K$19</f>
        <v>0</v>
      </c>
      <c r="L201" s="135">
        <f>L71*$P71*'Equipment Rates'!L$19</f>
        <v>0</v>
      </c>
      <c r="M201" s="135">
        <f>M71*$P71*'Equipment Rates'!M$19</f>
        <v>0</v>
      </c>
      <c r="N201" s="166">
        <f>N71*$P71*'Equipment Rates'!N$19</f>
        <v>0</v>
      </c>
      <c r="O201" s="39"/>
      <c r="P201" s="166">
        <f t="shared" si="5"/>
        <v>271.44</v>
      </c>
    </row>
    <row r="202" spans="2:16">
      <c r="B202" s="65"/>
      <c r="C202" s="66" t="str">
        <f t="shared" si="4"/>
        <v>Curb stop inoperable, requires installation of new curb stop</v>
      </c>
      <c r="D202" s="135">
        <f>D72*$P72*'Equipment Rates'!D$19</f>
        <v>0</v>
      </c>
      <c r="E202" s="135">
        <f>E72*$P72*'Equipment Rates'!E$19</f>
        <v>0</v>
      </c>
      <c r="F202" s="135">
        <f>F72*$P72*'Equipment Rates'!F$19</f>
        <v>0</v>
      </c>
      <c r="G202" s="135">
        <f>G72*$P72*'Equipment Rates'!G$19</f>
        <v>247.2</v>
      </c>
      <c r="H202" s="135">
        <f>H72*$P72*'Equipment Rates'!H$19</f>
        <v>0</v>
      </c>
      <c r="I202" s="166">
        <f>I72*$P72*'Equipment Rates'!I$19</f>
        <v>24.24</v>
      </c>
      <c r="J202" s="135">
        <f>J72*$P72*'Equipment Rates'!J$19</f>
        <v>0</v>
      </c>
      <c r="K202" s="135">
        <f>K72*$P72*'Equipment Rates'!K$19</f>
        <v>0</v>
      </c>
      <c r="L202" s="135">
        <f>L72*$P72*'Equipment Rates'!L$19</f>
        <v>0</v>
      </c>
      <c r="M202" s="135">
        <f>M72*$P72*'Equipment Rates'!M$19</f>
        <v>0</v>
      </c>
      <c r="N202" s="166">
        <f>N72*$P72*'Equipment Rates'!N$19</f>
        <v>0</v>
      </c>
      <c r="O202" s="39"/>
      <c r="P202" s="166">
        <f t="shared" si="5"/>
        <v>271.44</v>
      </c>
    </row>
    <row r="203" spans="2:16">
      <c r="B203" s="65"/>
      <c r="C203" s="66" t="str">
        <f t="shared" si="4"/>
        <v>Obstructed curb stop, missing access box, requires excavation and footway paving</v>
      </c>
      <c r="D203" s="135">
        <f>D73*$P73*'Equipment Rates'!D$19</f>
        <v>0</v>
      </c>
      <c r="E203" s="135">
        <f>E73*$P73*'Equipment Rates'!E$19</f>
        <v>0</v>
      </c>
      <c r="F203" s="135">
        <f>F73*$P73*'Equipment Rates'!F$19</f>
        <v>0</v>
      </c>
      <c r="G203" s="135">
        <f>G73*$P73*'Equipment Rates'!G$19</f>
        <v>247.2</v>
      </c>
      <c r="H203" s="135">
        <f>H73*$P73*'Equipment Rates'!H$19</f>
        <v>0</v>
      </c>
      <c r="I203" s="166">
        <f>I73*$P73*'Equipment Rates'!I$19</f>
        <v>24.24</v>
      </c>
      <c r="J203" s="135">
        <f>J73*$P73*'Equipment Rates'!J$19</f>
        <v>0</v>
      </c>
      <c r="K203" s="135">
        <f>K73*$P73*'Equipment Rates'!K$19</f>
        <v>0</v>
      </c>
      <c r="L203" s="135">
        <f>L73*$P73*'Equipment Rates'!L$19</f>
        <v>0</v>
      </c>
      <c r="M203" s="135">
        <f>M73*$P73*'Equipment Rates'!M$19</f>
        <v>0</v>
      </c>
      <c r="N203" s="166">
        <f>N73*$P73*'Equipment Rates'!N$19</f>
        <v>0</v>
      </c>
      <c r="O203" s="39"/>
      <c r="P203" s="166">
        <f t="shared" si="5"/>
        <v>271.44</v>
      </c>
    </row>
    <row r="204" spans="2:16">
      <c r="B204" s="65"/>
      <c r="C204" s="66" t="str">
        <f t="shared" si="4"/>
        <v>Curb stop inoperable, requires installation of new curb stop and footway paving</v>
      </c>
      <c r="D204" s="135">
        <f>D74*$P74*'Equipment Rates'!D$19</f>
        <v>0</v>
      </c>
      <c r="E204" s="135">
        <f>E74*$P74*'Equipment Rates'!E$19</f>
        <v>0</v>
      </c>
      <c r="F204" s="135">
        <f>F74*$P74*'Equipment Rates'!F$19</f>
        <v>0</v>
      </c>
      <c r="G204" s="135">
        <f>G74*$P74*'Equipment Rates'!G$19</f>
        <v>247.2</v>
      </c>
      <c r="H204" s="135">
        <f>H74*$P74*'Equipment Rates'!H$19</f>
        <v>0</v>
      </c>
      <c r="I204" s="166">
        <f>I74*$P74*'Equipment Rates'!I$19</f>
        <v>24.24</v>
      </c>
      <c r="J204" s="135">
        <f>J74*$P74*'Equipment Rates'!J$19</f>
        <v>0</v>
      </c>
      <c r="K204" s="135">
        <f>K74*$P74*'Equipment Rates'!K$19</f>
        <v>0</v>
      </c>
      <c r="L204" s="135">
        <f>L74*$P74*'Equipment Rates'!L$19</f>
        <v>0</v>
      </c>
      <c r="M204" s="135">
        <f>M74*$P74*'Equipment Rates'!M$19</f>
        <v>0</v>
      </c>
      <c r="N204" s="166">
        <f>N74*$P74*'Equipment Rates'!N$19</f>
        <v>0</v>
      </c>
      <c r="O204" s="39"/>
      <c r="P204" s="166">
        <f t="shared" si="5"/>
        <v>271.44</v>
      </c>
    </row>
    <row r="205" spans="2:16">
      <c r="B205" s="65"/>
      <c r="C205" s="66" t="str">
        <f t="shared" si="4"/>
        <v>Excavation and shutoff of ferrule at the water main</v>
      </c>
      <c r="D205" s="135">
        <f>D75*$P75*'Equipment Rates'!D$19</f>
        <v>119.16</v>
      </c>
      <c r="E205" s="135">
        <f>E75*$P75*'Equipment Rates'!E$19</f>
        <v>0</v>
      </c>
      <c r="F205" s="135">
        <f>F75*$P75*'Equipment Rates'!F$19</f>
        <v>295.02</v>
      </c>
      <c r="G205" s="135">
        <f>G75*$P75*'Equipment Rates'!G$19</f>
        <v>185.39999999999998</v>
      </c>
      <c r="H205" s="135">
        <f>H75*$P75*'Equipment Rates'!H$19</f>
        <v>0</v>
      </c>
      <c r="I205" s="166">
        <f>I75*$P75*'Equipment Rates'!I$19</f>
        <v>18.18</v>
      </c>
      <c r="J205" s="135">
        <f>J75*$P75*'Equipment Rates'!J$19</f>
        <v>0</v>
      </c>
      <c r="K205" s="135">
        <f>K75*$P75*'Equipment Rates'!K$19</f>
        <v>0</v>
      </c>
      <c r="L205" s="135">
        <f>L75*$P75*'Equipment Rates'!L$19</f>
        <v>0</v>
      </c>
      <c r="M205" s="135">
        <f>M75*$P75*'Equipment Rates'!M$19</f>
        <v>0</v>
      </c>
      <c r="N205" s="166">
        <f>N75*$P75*'Equipment Rates'!N$19</f>
        <v>0</v>
      </c>
      <c r="O205" s="39"/>
      <c r="P205" s="166">
        <f t="shared" si="5"/>
        <v>617.75999999999988</v>
      </c>
    </row>
    <row r="206" spans="2:16">
      <c r="B206" s="68">
        <v>5</v>
      </c>
      <c r="C206" s="66" t="str">
        <f t="shared" si="4"/>
        <v>Pumping of Properties</v>
      </c>
      <c r="D206" s="135">
        <f>D76*$P76*'Equipment Rates'!D$19</f>
        <v>0</v>
      </c>
      <c r="E206" s="135">
        <f>E76*$P76*'Equipment Rates'!E$19</f>
        <v>0</v>
      </c>
      <c r="F206" s="135">
        <f>F76*$P76*'Equipment Rates'!F$19</f>
        <v>0</v>
      </c>
      <c r="G206" s="135">
        <f>G76*$P76*'Equipment Rates'!G$19</f>
        <v>0</v>
      </c>
      <c r="H206" s="135">
        <f>H76*$P76*'Equipment Rates'!H$19</f>
        <v>0</v>
      </c>
      <c r="I206" s="166">
        <f>I76*$P76*'Equipment Rates'!I$19</f>
        <v>0</v>
      </c>
      <c r="J206" s="135">
        <f>J76*$P76*'Equipment Rates'!J$19</f>
        <v>0</v>
      </c>
      <c r="K206" s="135">
        <f>K76*$P76*'Equipment Rates'!K$19</f>
        <v>14.29</v>
      </c>
      <c r="L206" s="135">
        <f>L76*$P76*'Equipment Rates'!L$19</f>
        <v>0</v>
      </c>
      <c r="M206" s="135">
        <f>M76*$P76*'Equipment Rates'!M$19</f>
        <v>0</v>
      </c>
      <c r="N206" s="166">
        <f>N76*$P76*'Equipment Rates'!N$19</f>
        <v>0</v>
      </c>
      <c r="O206" s="39"/>
      <c r="P206" s="166">
        <f t="shared" si="5"/>
        <v>14.29</v>
      </c>
    </row>
    <row r="207" spans="2:16">
      <c r="B207" s="68">
        <v>6</v>
      </c>
      <c r="C207" s="66" t="str">
        <f t="shared" si="4"/>
        <v>Charges for Water Main Shutdown Service</v>
      </c>
      <c r="D207" s="214">
        <f>D77*$P77*'Equipment Rates'!D$19</f>
        <v>0</v>
      </c>
      <c r="E207" s="214">
        <f>E77*$P77*'Equipment Rates'!E$19</f>
        <v>0</v>
      </c>
      <c r="F207" s="214">
        <f>F77*$P77*'Equipment Rates'!F$19</f>
        <v>0</v>
      </c>
      <c r="G207" s="214">
        <f>G77*$P77*'Equipment Rates'!G$19</f>
        <v>123.6</v>
      </c>
      <c r="H207" s="214">
        <f>H77*$P77*'Equipment Rates'!H$19</f>
        <v>0</v>
      </c>
      <c r="I207" s="166">
        <f>I77*$P77*'Equipment Rates'!I$19</f>
        <v>0</v>
      </c>
      <c r="J207" s="214">
        <f>J77*$P77*'Equipment Rates'!J$19</f>
        <v>0</v>
      </c>
      <c r="K207" s="214">
        <f>K77*$P77*'Equipment Rates'!K$19</f>
        <v>0</v>
      </c>
      <c r="L207" s="214">
        <f>L77*$P77*'Equipment Rates'!L$19</f>
        <v>0</v>
      </c>
      <c r="M207" s="214">
        <f>M77*$P77*'Equipment Rates'!M$19</f>
        <v>0</v>
      </c>
      <c r="N207" s="243">
        <f>N77*$P77*'Equipment Rates'!N$19</f>
        <v>0</v>
      </c>
      <c r="O207" s="39"/>
      <c r="P207" s="166">
        <f t="shared" si="5"/>
        <v>123.6</v>
      </c>
    </row>
    <row r="208" spans="2:16">
      <c r="B208" s="69">
        <v>7</v>
      </c>
      <c r="C208" s="225" t="s">
        <v>53</v>
      </c>
      <c r="D208" s="244"/>
      <c r="E208" s="244"/>
      <c r="F208" s="244"/>
      <c r="G208" s="244"/>
      <c r="H208" s="244"/>
      <c r="I208" s="244"/>
      <c r="J208" s="244"/>
      <c r="K208" s="244"/>
      <c r="L208" s="244"/>
      <c r="M208" s="244"/>
      <c r="N208" s="245"/>
      <c r="O208" s="39"/>
      <c r="P208" s="70"/>
    </row>
    <row r="209" spans="2:16">
      <c r="B209" s="64" t="s">
        <v>28</v>
      </c>
      <c r="C209" s="76" t="s">
        <v>54</v>
      </c>
      <c r="D209" s="145"/>
      <c r="E209" s="145"/>
      <c r="F209" s="145"/>
      <c r="G209" s="145"/>
      <c r="H209" s="145"/>
      <c r="I209" s="145"/>
      <c r="J209" s="145"/>
      <c r="K209" s="145"/>
      <c r="L209" s="145"/>
      <c r="M209" s="145"/>
      <c r="N209" s="77"/>
      <c r="O209" s="39"/>
      <c r="P209" s="63"/>
    </row>
    <row r="210" spans="2:16">
      <c r="B210" s="73"/>
      <c r="C210" s="66" t="str">
        <f>C80</f>
        <v>3/4"</v>
      </c>
      <c r="D210" s="241">
        <f>D80*$P80*'Equipment Rates'!D$19</f>
        <v>0</v>
      </c>
      <c r="E210" s="241">
        <f>E80*$P80*'Equipment Rates'!E$19</f>
        <v>0</v>
      </c>
      <c r="F210" s="241">
        <f>F80*$P80*'Equipment Rates'!F$19</f>
        <v>0</v>
      </c>
      <c r="G210" s="241">
        <f>G80*$P80*'Equipment Rates'!G$19</f>
        <v>0</v>
      </c>
      <c r="H210" s="241">
        <f>H80*$P80*'Equipment Rates'!H$19</f>
        <v>0</v>
      </c>
      <c r="I210" s="166">
        <f>I80*$P80*'Equipment Rates'!I$19</f>
        <v>30.299999999999997</v>
      </c>
      <c r="J210" s="241">
        <f>J80*$P80*'Equipment Rates'!J$19</f>
        <v>0</v>
      </c>
      <c r="K210" s="241">
        <f>K80*$P80*'Equipment Rates'!K$19</f>
        <v>0</v>
      </c>
      <c r="L210" s="241">
        <f>L80*$P80*'Equipment Rates'!L$19</f>
        <v>0</v>
      </c>
      <c r="M210" s="241">
        <f>M80*$P80*'Equipment Rates'!M$19</f>
        <v>0</v>
      </c>
      <c r="N210" s="242">
        <f>N80*$P80*'Equipment Rates'!N$19</f>
        <v>0</v>
      </c>
      <c r="O210" s="39"/>
      <c r="P210" s="166">
        <f>SUM(D210:O210)</f>
        <v>30.299999999999997</v>
      </c>
    </row>
    <row r="211" spans="2:16">
      <c r="B211" s="73"/>
      <c r="C211" s="66" t="str">
        <f>C81</f>
        <v>1"</v>
      </c>
      <c r="D211" s="135">
        <f>D81*$P81*'Equipment Rates'!D$19</f>
        <v>0</v>
      </c>
      <c r="E211" s="135">
        <f>E81*$P81*'Equipment Rates'!E$19</f>
        <v>0</v>
      </c>
      <c r="F211" s="135">
        <f>F81*$P81*'Equipment Rates'!F$19</f>
        <v>0</v>
      </c>
      <c r="G211" s="135">
        <f>G81*$P81*'Equipment Rates'!G$19</f>
        <v>0</v>
      </c>
      <c r="H211" s="135">
        <f>H81*$P81*'Equipment Rates'!H$19</f>
        <v>0</v>
      </c>
      <c r="I211" s="166">
        <f>I81*$P81*'Equipment Rates'!I$19</f>
        <v>30.299999999999997</v>
      </c>
      <c r="J211" s="135">
        <f>J81*$P81*'Equipment Rates'!J$19</f>
        <v>0</v>
      </c>
      <c r="K211" s="135">
        <f>K81*$P81*'Equipment Rates'!K$19</f>
        <v>0</v>
      </c>
      <c r="L211" s="135">
        <f>L81*$P81*'Equipment Rates'!L$19</f>
        <v>0</v>
      </c>
      <c r="M211" s="135">
        <f>M81*$P81*'Equipment Rates'!M$19</f>
        <v>0</v>
      </c>
      <c r="N211" s="166">
        <f>N81*$P81*'Equipment Rates'!N$19</f>
        <v>0</v>
      </c>
      <c r="O211" s="39"/>
      <c r="P211" s="166">
        <f t="shared" ref="P211:P217" si="6">SUM(D211:O211)</f>
        <v>30.299999999999997</v>
      </c>
    </row>
    <row r="212" spans="2:16">
      <c r="B212" s="73"/>
      <c r="C212" s="66" t="str">
        <f>C82</f>
        <v>1.5"</v>
      </c>
      <c r="D212" s="135">
        <f>D82*$P82*'Equipment Rates'!D$19</f>
        <v>0</v>
      </c>
      <c r="E212" s="135">
        <f>E82*$P82*'Equipment Rates'!E$19</f>
        <v>0</v>
      </c>
      <c r="F212" s="135">
        <f>F82*$P82*'Equipment Rates'!F$19</f>
        <v>0</v>
      </c>
      <c r="G212" s="135">
        <f>G82*$P82*'Equipment Rates'!G$19</f>
        <v>0</v>
      </c>
      <c r="H212" s="135">
        <f>H82*$P82*'Equipment Rates'!H$19</f>
        <v>0</v>
      </c>
      <c r="I212" s="166">
        <f>I82*$P82*'Equipment Rates'!I$19</f>
        <v>30.299999999999997</v>
      </c>
      <c r="J212" s="135">
        <f>J82*$P82*'Equipment Rates'!J$19</f>
        <v>0</v>
      </c>
      <c r="K212" s="135">
        <f>K82*$P82*'Equipment Rates'!K$19</f>
        <v>0</v>
      </c>
      <c r="L212" s="135">
        <f>L82*$P82*'Equipment Rates'!L$19</f>
        <v>0</v>
      </c>
      <c r="M212" s="135">
        <f>M82*$P82*'Equipment Rates'!M$19</f>
        <v>0</v>
      </c>
      <c r="N212" s="166">
        <f>N82*$P82*'Equipment Rates'!N$19</f>
        <v>0</v>
      </c>
      <c r="O212" s="39"/>
      <c r="P212" s="166">
        <f t="shared" si="6"/>
        <v>30.299999999999997</v>
      </c>
    </row>
    <row r="213" spans="2:16">
      <c r="B213" s="73"/>
      <c r="C213" s="66" t="str">
        <f>C83</f>
        <v>2"</v>
      </c>
      <c r="D213" s="135">
        <f>D83*$P83*'Equipment Rates'!D$19</f>
        <v>0</v>
      </c>
      <c r="E213" s="135">
        <f>E83*$P83*'Equipment Rates'!E$19</f>
        <v>0</v>
      </c>
      <c r="F213" s="135">
        <f>F83*$P83*'Equipment Rates'!F$19</f>
        <v>0</v>
      </c>
      <c r="G213" s="135">
        <f>G83*$P83*'Equipment Rates'!G$19</f>
        <v>0</v>
      </c>
      <c r="H213" s="135">
        <f>H83*$P83*'Equipment Rates'!H$19</f>
        <v>0</v>
      </c>
      <c r="I213" s="166">
        <f>I83*$P83*'Equipment Rates'!I$19</f>
        <v>30.299999999999997</v>
      </c>
      <c r="J213" s="135">
        <f>J83*$P83*'Equipment Rates'!J$19</f>
        <v>0</v>
      </c>
      <c r="K213" s="135">
        <f>K83*$P83*'Equipment Rates'!K$19</f>
        <v>0</v>
      </c>
      <c r="L213" s="135">
        <f>L83*$P83*'Equipment Rates'!L$19</f>
        <v>0</v>
      </c>
      <c r="M213" s="135">
        <f>M83*$P83*'Equipment Rates'!M$19</f>
        <v>0</v>
      </c>
      <c r="N213" s="166">
        <f>N83*$P83*'Equipment Rates'!N$19</f>
        <v>0</v>
      </c>
      <c r="O213" s="39"/>
      <c r="P213" s="166">
        <f t="shared" si="6"/>
        <v>30.299999999999997</v>
      </c>
    </row>
    <row r="214" spans="2:16">
      <c r="B214" s="64" t="s">
        <v>30</v>
      </c>
      <c r="C214" s="63" t="s">
        <v>56</v>
      </c>
      <c r="D214" s="145"/>
      <c r="E214" s="145"/>
      <c r="F214" s="145"/>
      <c r="G214" s="145"/>
      <c r="H214" s="145"/>
      <c r="I214" s="145"/>
      <c r="J214" s="145"/>
      <c r="K214" s="145"/>
      <c r="L214" s="145"/>
      <c r="M214" s="145"/>
      <c r="N214" s="77"/>
      <c r="O214" s="39"/>
      <c r="P214" s="63"/>
    </row>
    <row r="215" spans="2:16">
      <c r="B215" s="73"/>
      <c r="C215" s="74" t="s">
        <v>58</v>
      </c>
      <c r="D215" s="135">
        <f>D85*$P85*'Equipment Rates'!D$19</f>
        <v>1271.04</v>
      </c>
      <c r="E215" s="135">
        <f>E85*$P85*'Equipment Rates'!E$19</f>
        <v>0</v>
      </c>
      <c r="F215" s="135">
        <f>F85*$P85*'Equipment Rates'!F$19</f>
        <v>0</v>
      </c>
      <c r="G215" s="135">
        <f>G85*$P85*'Equipment Rates'!G$19</f>
        <v>0</v>
      </c>
      <c r="H215" s="135">
        <f>H85*$P85*'Equipment Rates'!H$19</f>
        <v>438.72</v>
      </c>
      <c r="I215" s="166">
        <f>I85*$P85*'Equipment Rates'!I$19</f>
        <v>193.92</v>
      </c>
      <c r="J215" s="135">
        <f>J85*$P85*'Equipment Rates'!J$19</f>
        <v>0</v>
      </c>
      <c r="K215" s="135">
        <f>K85*$P85*'Equipment Rates'!K$19</f>
        <v>0</v>
      </c>
      <c r="L215" s="135">
        <f>L85*$P85*'Equipment Rates'!L$19</f>
        <v>0</v>
      </c>
      <c r="M215" s="135">
        <f>M85*$P85*'Equipment Rates'!M$19</f>
        <v>0</v>
      </c>
      <c r="N215" s="166">
        <f>N85*$P85*'Equipment Rates'!N$19</f>
        <v>0</v>
      </c>
      <c r="O215" s="39"/>
      <c r="P215" s="166">
        <f t="shared" si="6"/>
        <v>1903.68</v>
      </c>
    </row>
    <row r="216" spans="2:16">
      <c r="B216" s="73"/>
      <c r="C216" s="74" t="s">
        <v>59</v>
      </c>
      <c r="D216" s="135">
        <f>D86*$P86*'Equipment Rates'!D$19</f>
        <v>1271.04</v>
      </c>
      <c r="E216" s="135">
        <f>E86*$P86*'Equipment Rates'!E$19</f>
        <v>0</v>
      </c>
      <c r="F216" s="135">
        <f>F86*$P86*'Equipment Rates'!F$19</f>
        <v>0</v>
      </c>
      <c r="G216" s="135">
        <f>G86*$P86*'Equipment Rates'!G$19</f>
        <v>0</v>
      </c>
      <c r="H216" s="135">
        <f>H86*$P86*'Equipment Rates'!H$19</f>
        <v>438.72</v>
      </c>
      <c r="I216" s="166">
        <f>I86*$P86*'Equipment Rates'!I$19</f>
        <v>193.92</v>
      </c>
      <c r="J216" s="135">
        <f>J86*$P86*'Equipment Rates'!J$19</f>
        <v>0</v>
      </c>
      <c r="K216" s="135">
        <f>K86*$P86*'Equipment Rates'!K$19</f>
        <v>0</v>
      </c>
      <c r="L216" s="135">
        <f>L86*$P86*'Equipment Rates'!L$19</f>
        <v>0</v>
      </c>
      <c r="M216" s="135">
        <f>M86*$P86*'Equipment Rates'!M$19</f>
        <v>0</v>
      </c>
      <c r="N216" s="166">
        <f>N86*$P86*'Equipment Rates'!N$19</f>
        <v>0</v>
      </c>
      <c r="O216" s="39"/>
      <c r="P216" s="166">
        <f t="shared" si="6"/>
        <v>1903.68</v>
      </c>
    </row>
    <row r="217" spans="2:16">
      <c r="B217" s="73"/>
      <c r="C217" s="74" t="s">
        <v>60</v>
      </c>
      <c r="D217" s="135">
        <f>D87*$P87*'Equipment Rates'!D$19</f>
        <v>1271.04</v>
      </c>
      <c r="E217" s="135">
        <f>E87*$P87*'Equipment Rates'!E$19</f>
        <v>0</v>
      </c>
      <c r="F217" s="135">
        <f>F87*$P87*'Equipment Rates'!F$19</f>
        <v>0</v>
      </c>
      <c r="G217" s="135">
        <f>G87*$P87*'Equipment Rates'!G$19</f>
        <v>0</v>
      </c>
      <c r="H217" s="135">
        <f>H87*$P87*'Equipment Rates'!H$19</f>
        <v>438.72</v>
      </c>
      <c r="I217" s="166">
        <f>I87*$P87*'Equipment Rates'!I$19</f>
        <v>193.92</v>
      </c>
      <c r="J217" s="135">
        <f>J87*$P87*'Equipment Rates'!J$19</f>
        <v>0</v>
      </c>
      <c r="K217" s="135">
        <f>K87*$P87*'Equipment Rates'!K$19</f>
        <v>0</v>
      </c>
      <c r="L217" s="135">
        <f>L87*$P87*'Equipment Rates'!L$19</f>
        <v>0</v>
      </c>
      <c r="M217" s="135">
        <f>M87*$P87*'Equipment Rates'!M$19</f>
        <v>0</v>
      </c>
      <c r="N217" s="166">
        <f>N87*$P87*'Equipment Rates'!N$19</f>
        <v>0</v>
      </c>
      <c r="O217" s="39"/>
      <c r="P217" s="166">
        <f t="shared" si="6"/>
        <v>1903.68</v>
      </c>
    </row>
    <row r="218" spans="2:16">
      <c r="B218" s="75" t="s">
        <v>32</v>
      </c>
      <c r="C218" s="76" t="s">
        <v>61</v>
      </c>
      <c r="D218" s="247"/>
      <c r="E218" s="247"/>
      <c r="F218" s="247"/>
      <c r="G218" s="247"/>
      <c r="H218" s="247"/>
      <c r="I218" s="247"/>
      <c r="J218" s="247"/>
      <c r="K218" s="247"/>
      <c r="L218" s="247"/>
      <c r="M218" s="247"/>
      <c r="N218" s="248"/>
      <c r="O218" s="39"/>
      <c r="P218" s="63"/>
    </row>
    <row r="219" spans="2:16">
      <c r="B219" s="78"/>
      <c r="C219" s="79" t="s">
        <v>63</v>
      </c>
      <c r="D219" s="192"/>
      <c r="E219" s="192"/>
      <c r="F219" s="192"/>
      <c r="G219" s="192"/>
      <c r="H219" s="192"/>
      <c r="I219" s="192"/>
      <c r="J219" s="192"/>
      <c r="K219" s="192"/>
      <c r="L219" s="192"/>
      <c r="M219" s="192"/>
      <c r="N219" s="83"/>
      <c r="O219" s="39"/>
      <c r="P219" s="82"/>
    </row>
    <row r="220" spans="2:16">
      <c r="B220" s="73"/>
      <c r="C220" s="74" t="s">
        <v>64</v>
      </c>
      <c r="D220" s="241">
        <f>D90*$P90*'Equipment Rates'!D$19</f>
        <v>1588.8</v>
      </c>
      <c r="E220" s="241">
        <f>E90*$P90*'Equipment Rates'!E$19</f>
        <v>0</v>
      </c>
      <c r="F220" s="241">
        <f>F90*$P90*'Equipment Rates'!F$19</f>
        <v>0</v>
      </c>
      <c r="G220" s="241">
        <f>G90*$P90*'Equipment Rates'!G$19</f>
        <v>0</v>
      </c>
      <c r="H220" s="241">
        <f>H90*$P90*'Equipment Rates'!H$19</f>
        <v>548.40000000000009</v>
      </c>
      <c r="I220" s="166">
        <f>I90*$P90*'Equipment Rates'!I$19</f>
        <v>242.39999999999998</v>
      </c>
      <c r="J220" s="241">
        <f>J90*$P90*'Equipment Rates'!J$19</f>
        <v>0</v>
      </c>
      <c r="K220" s="241">
        <f>K90*$P90*'Equipment Rates'!K$19</f>
        <v>0</v>
      </c>
      <c r="L220" s="241">
        <f>L90*$P90*'Equipment Rates'!L$19</f>
        <v>0</v>
      </c>
      <c r="M220" s="241">
        <f>M90*$P90*'Equipment Rates'!M$19</f>
        <v>0</v>
      </c>
      <c r="N220" s="242">
        <f>N90*$P90*'Equipment Rates'!N$19</f>
        <v>0</v>
      </c>
      <c r="O220" s="39"/>
      <c r="P220" s="166">
        <f t="shared" ref="P220:P242" si="7">SUM(D220:O220)</f>
        <v>2379.6</v>
      </c>
    </row>
    <row r="221" spans="2:16">
      <c r="B221" s="73"/>
      <c r="C221" s="74" t="s">
        <v>65</v>
      </c>
      <c r="D221" s="135">
        <f>D91*$P91*'Equipment Rates'!D$19</f>
        <v>1588.8</v>
      </c>
      <c r="E221" s="135">
        <f>E91*$P91*'Equipment Rates'!E$19</f>
        <v>0</v>
      </c>
      <c r="F221" s="135">
        <f>F91*$P91*'Equipment Rates'!F$19</f>
        <v>0</v>
      </c>
      <c r="G221" s="135">
        <f>G91*$P91*'Equipment Rates'!G$19</f>
        <v>0</v>
      </c>
      <c r="H221" s="135">
        <f>H91*$P91*'Equipment Rates'!H$19</f>
        <v>548.40000000000009</v>
      </c>
      <c r="I221" s="166">
        <f>I91*$P91*'Equipment Rates'!I$19</f>
        <v>242.39999999999998</v>
      </c>
      <c r="J221" s="135">
        <f>J91*$P91*'Equipment Rates'!J$19</f>
        <v>0</v>
      </c>
      <c r="K221" s="135">
        <f>K91*$P91*'Equipment Rates'!K$19</f>
        <v>0</v>
      </c>
      <c r="L221" s="135">
        <f>L91*$P91*'Equipment Rates'!L$19</f>
        <v>0</v>
      </c>
      <c r="M221" s="135">
        <f>M91*$P91*'Equipment Rates'!M$19</f>
        <v>0</v>
      </c>
      <c r="N221" s="166">
        <f>N91*$P91*'Equipment Rates'!N$19</f>
        <v>0</v>
      </c>
      <c r="O221" s="39"/>
      <c r="P221" s="166">
        <f t="shared" si="7"/>
        <v>2379.6</v>
      </c>
    </row>
    <row r="222" spans="2:16">
      <c r="B222" s="73"/>
      <c r="C222" s="74" t="s">
        <v>66</v>
      </c>
      <c r="D222" s="135">
        <f>D92*$P92*'Equipment Rates'!D$19</f>
        <v>1588.8</v>
      </c>
      <c r="E222" s="135">
        <f>E92*$P92*'Equipment Rates'!E$19</f>
        <v>0</v>
      </c>
      <c r="F222" s="135">
        <f>F92*$P92*'Equipment Rates'!F$19</f>
        <v>0</v>
      </c>
      <c r="G222" s="135">
        <f>G92*$P92*'Equipment Rates'!G$19</f>
        <v>0</v>
      </c>
      <c r="H222" s="135">
        <f>H92*$P92*'Equipment Rates'!H$19</f>
        <v>548.40000000000009</v>
      </c>
      <c r="I222" s="166">
        <f>I92*$P92*'Equipment Rates'!I$19</f>
        <v>242.39999999999998</v>
      </c>
      <c r="J222" s="135">
        <f>J92*$P92*'Equipment Rates'!J$19</f>
        <v>0</v>
      </c>
      <c r="K222" s="135">
        <f>K92*$P92*'Equipment Rates'!K$19</f>
        <v>0</v>
      </c>
      <c r="L222" s="135">
        <f>L92*$P92*'Equipment Rates'!L$19</f>
        <v>0</v>
      </c>
      <c r="M222" s="135">
        <f>M92*$P92*'Equipment Rates'!M$19</f>
        <v>0</v>
      </c>
      <c r="N222" s="166">
        <f>N92*$P92*'Equipment Rates'!N$19</f>
        <v>0</v>
      </c>
      <c r="O222" s="39"/>
      <c r="P222" s="166">
        <f t="shared" si="7"/>
        <v>2379.6</v>
      </c>
    </row>
    <row r="223" spans="2:16">
      <c r="B223" s="73"/>
      <c r="C223" s="74" t="s">
        <v>67</v>
      </c>
      <c r="D223" s="135">
        <f>D93*$P93*'Equipment Rates'!D$19</f>
        <v>1588.8</v>
      </c>
      <c r="E223" s="135">
        <f>E93*$P93*'Equipment Rates'!E$19</f>
        <v>0</v>
      </c>
      <c r="F223" s="135">
        <f>F93*$P93*'Equipment Rates'!F$19</f>
        <v>0</v>
      </c>
      <c r="G223" s="135">
        <f>G93*$P93*'Equipment Rates'!G$19</f>
        <v>0</v>
      </c>
      <c r="H223" s="135">
        <f>H93*$P93*'Equipment Rates'!H$19</f>
        <v>548.40000000000009</v>
      </c>
      <c r="I223" s="166">
        <f>I93*$P93*'Equipment Rates'!I$19</f>
        <v>242.39999999999998</v>
      </c>
      <c r="J223" s="135">
        <f>J93*$P93*'Equipment Rates'!J$19</f>
        <v>0</v>
      </c>
      <c r="K223" s="135">
        <f>K93*$P93*'Equipment Rates'!K$19</f>
        <v>0</v>
      </c>
      <c r="L223" s="135">
        <f>L93*$P93*'Equipment Rates'!L$19</f>
        <v>0</v>
      </c>
      <c r="M223" s="135">
        <f>M93*$P93*'Equipment Rates'!M$19</f>
        <v>0</v>
      </c>
      <c r="N223" s="166">
        <f>N93*$P93*'Equipment Rates'!N$19</f>
        <v>0</v>
      </c>
      <c r="O223" s="39"/>
      <c r="P223" s="166">
        <f t="shared" si="7"/>
        <v>2379.6</v>
      </c>
    </row>
    <row r="224" spans="2:16">
      <c r="B224" s="73"/>
      <c r="C224" s="74" t="s">
        <v>68</v>
      </c>
      <c r="D224" s="214">
        <f>D94*$P94*'Equipment Rates'!D$19</f>
        <v>1588.8</v>
      </c>
      <c r="E224" s="214">
        <f>E94*$P94*'Equipment Rates'!E$19</f>
        <v>0</v>
      </c>
      <c r="F224" s="214">
        <f>F94*$P94*'Equipment Rates'!F$19</f>
        <v>0</v>
      </c>
      <c r="G224" s="214">
        <f>G94*$P94*'Equipment Rates'!G$19</f>
        <v>0</v>
      </c>
      <c r="H224" s="214">
        <f>H94*$P94*'Equipment Rates'!H$19</f>
        <v>548.40000000000009</v>
      </c>
      <c r="I224" s="166">
        <f>I94*$P94*'Equipment Rates'!I$19</f>
        <v>242.39999999999998</v>
      </c>
      <c r="J224" s="214">
        <f>J94*$P94*'Equipment Rates'!J$19</f>
        <v>0</v>
      </c>
      <c r="K224" s="214">
        <f>K94*$P94*'Equipment Rates'!K$19</f>
        <v>0</v>
      </c>
      <c r="L224" s="214">
        <f>L94*$P94*'Equipment Rates'!L$19</f>
        <v>0</v>
      </c>
      <c r="M224" s="214">
        <f>M94*$P94*'Equipment Rates'!M$19</f>
        <v>0</v>
      </c>
      <c r="N224" s="243">
        <f>N94*$P94*'Equipment Rates'!N$19</f>
        <v>0</v>
      </c>
      <c r="O224" s="39"/>
      <c r="P224" s="166">
        <f t="shared" si="7"/>
        <v>2379.6</v>
      </c>
    </row>
    <row r="225" spans="2:16">
      <c r="B225" s="78"/>
      <c r="C225" s="79" t="s">
        <v>69</v>
      </c>
      <c r="D225" s="192"/>
      <c r="E225" s="192"/>
      <c r="F225" s="192"/>
      <c r="G225" s="192"/>
      <c r="H225" s="192"/>
      <c r="I225" s="192"/>
      <c r="J225" s="192"/>
      <c r="K225" s="192"/>
      <c r="L225" s="192"/>
      <c r="M225" s="192"/>
      <c r="N225" s="83"/>
      <c r="O225" s="39"/>
      <c r="P225" s="82"/>
    </row>
    <row r="226" spans="2:16">
      <c r="B226" s="73"/>
      <c r="C226" s="74" t="s">
        <v>64</v>
      </c>
      <c r="D226" s="241">
        <f>D96*$P96*'Equipment Rates'!D$19</f>
        <v>1588.8</v>
      </c>
      <c r="E226" s="241">
        <f>E96*$P96*'Equipment Rates'!E$19</f>
        <v>0</v>
      </c>
      <c r="F226" s="241">
        <f>F96*$P96*'Equipment Rates'!F$19</f>
        <v>0</v>
      </c>
      <c r="G226" s="241">
        <f>G96*$P96*'Equipment Rates'!G$19</f>
        <v>0</v>
      </c>
      <c r="H226" s="241">
        <f>H96*$P96*'Equipment Rates'!H$19</f>
        <v>548.40000000000009</v>
      </c>
      <c r="I226" s="166">
        <f>I96*$P96*'Equipment Rates'!I$19</f>
        <v>242.39999999999998</v>
      </c>
      <c r="J226" s="241">
        <f>J96*$P96*'Equipment Rates'!J$19</f>
        <v>0</v>
      </c>
      <c r="K226" s="241">
        <f>K96*$P96*'Equipment Rates'!K$19</f>
        <v>0</v>
      </c>
      <c r="L226" s="241">
        <f>L96*$P96*'Equipment Rates'!L$19</f>
        <v>0</v>
      </c>
      <c r="M226" s="242">
        <f>M96*$P96*'Equipment Rates'!M$19</f>
        <v>0</v>
      </c>
      <c r="N226" s="242">
        <f>N96*$P96*'Equipment Rates'!N$19</f>
        <v>0</v>
      </c>
      <c r="O226" s="39"/>
      <c r="P226" s="166">
        <f t="shared" si="7"/>
        <v>2379.6</v>
      </c>
    </row>
    <row r="227" spans="2:16">
      <c r="B227" s="73"/>
      <c r="C227" s="74" t="s">
        <v>65</v>
      </c>
      <c r="D227" s="135">
        <f>D97*$P97*'Equipment Rates'!D$19</f>
        <v>1588.8</v>
      </c>
      <c r="E227" s="135">
        <f>E97*$P97*'Equipment Rates'!E$19</f>
        <v>0</v>
      </c>
      <c r="F227" s="135">
        <f>F97*$P97*'Equipment Rates'!F$19</f>
        <v>0</v>
      </c>
      <c r="G227" s="135">
        <f>G97*$P97*'Equipment Rates'!G$19</f>
        <v>0</v>
      </c>
      <c r="H227" s="135">
        <f>H97*$P97*'Equipment Rates'!H$19</f>
        <v>548.40000000000009</v>
      </c>
      <c r="I227" s="166">
        <f>I97*$P97*'Equipment Rates'!I$19</f>
        <v>242.39999999999998</v>
      </c>
      <c r="J227" s="135">
        <f>J97*$P97*'Equipment Rates'!J$19</f>
        <v>0</v>
      </c>
      <c r="K227" s="135">
        <f>K97*$P97*'Equipment Rates'!K$19</f>
        <v>0</v>
      </c>
      <c r="L227" s="135">
        <f>L97*$P97*'Equipment Rates'!L$19</f>
        <v>0</v>
      </c>
      <c r="M227" s="166">
        <f>M97*$P97*'Equipment Rates'!M$19</f>
        <v>0</v>
      </c>
      <c r="N227" s="166">
        <f>N97*$P97*'Equipment Rates'!N$19</f>
        <v>0</v>
      </c>
      <c r="O227" s="39"/>
      <c r="P227" s="166">
        <f t="shared" si="7"/>
        <v>2379.6</v>
      </c>
    </row>
    <row r="228" spans="2:16">
      <c r="B228" s="73"/>
      <c r="C228" s="74" t="s">
        <v>66</v>
      </c>
      <c r="D228" s="135">
        <f>D98*$P98*'Equipment Rates'!D$19</f>
        <v>1588.8</v>
      </c>
      <c r="E228" s="135">
        <f>E98*$P98*'Equipment Rates'!E$19</f>
        <v>0</v>
      </c>
      <c r="F228" s="135">
        <f>F98*$P98*'Equipment Rates'!F$19</f>
        <v>0</v>
      </c>
      <c r="G228" s="135">
        <f>G98*$P98*'Equipment Rates'!G$19</f>
        <v>0</v>
      </c>
      <c r="H228" s="135">
        <f>H98*$P98*'Equipment Rates'!H$19</f>
        <v>548.40000000000009</v>
      </c>
      <c r="I228" s="166">
        <f>I98*$P98*'Equipment Rates'!I$19</f>
        <v>242.39999999999998</v>
      </c>
      <c r="J228" s="135">
        <f>J98*$P98*'Equipment Rates'!J$19</f>
        <v>0</v>
      </c>
      <c r="K228" s="135">
        <f>K98*$P98*'Equipment Rates'!K$19</f>
        <v>0</v>
      </c>
      <c r="L228" s="135">
        <f>L98*$P98*'Equipment Rates'!L$19</f>
        <v>0</v>
      </c>
      <c r="M228" s="166">
        <f>M98*$P98*'Equipment Rates'!M$19</f>
        <v>0</v>
      </c>
      <c r="N228" s="166">
        <f>N98*$P98*'Equipment Rates'!N$19</f>
        <v>0</v>
      </c>
      <c r="O228" s="39"/>
      <c r="P228" s="166">
        <f t="shared" si="7"/>
        <v>2379.6</v>
      </c>
    </row>
    <row r="229" spans="2:16">
      <c r="B229" s="73"/>
      <c r="C229" s="74" t="s">
        <v>67</v>
      </c>
      <c r="D229" s="135">
        <f>D99*$P99*'Equipment Rates'!D$19</f>
        <v>1588.8</v>
      </c>
      <c r="E229" s="135">
        <f>E99*$P99*'Equipment Rates'!E$19</f>
        <v>0</v>
      </c>
      <c r="F229" s="135">
        <f>F99*$P99*'Equipment Rates'!F$19</f>
        <v>0</v>
      </c>
      <c r="G229" s="135">
        <f>G99*$P99*'Equipment Rates'!G$19</f>
        <v>0</v>
      </c>
      <c r="H229" s="135">
        <f>H99*$P99*'Equipment Rates'!H$19</f>
        <v>548.40000000000009</v>
      </c>
      <c r="I229" s="166">
        <f>I99*$P99*'Equipment Rates'!I$19</f>
        <v>242.39999999999998</v>
      </c>
      <c r="J229" s="135">
        <f>J99*$P99*'Equipment Rates'!J$19</f>
        <v>0</v>
      </c>
      <c r="K229" s="135">
        <f>K99*$P99*'Equipment Rates'!K$19</f>
        <v>0</v>
      </c>
      <c r="L229" s="135">
        <f>L99*$P99*'Equipment Rates'!L$19</f>
        <v>0</v>
      </c>
      <c r="M229" s="166">
        <f>M99*$P99*'Equipment Rates'!M$19</f>
        <v>0</v>
      </c>
      <c r="N229" s="166">
        <f>N99*$P99*'Equipment Rates'!N$19</f>
        <v>0</v>
      </c>
      <c r="O229" s="39"/>
      <c r="P229" s="166">
        <f t="shared" si="7"/>
        <v>2379.6</v>
      </c>
    </row>
    <row r="230" spans="2:16">
      <c r="B230" s="73"/>
      <c r="C230" s="74" t="s">
        <v>68</v>
      </c>
      <c r="D230" s="214">
        <f>D100*$P100*'Equipment Rates'!D$19</f>
        <v>1588.8</v>
      </c>
      <c r="E230" s="214">
        <f>E100*$P100*'Equipment Rates'!E$19</f>
        <v>0</v>
      </c>
      <c r="F230" s="214">
        <f>F100*$P100*'Equipment Rates'!F$19</f>
        <v>0</v>
      </c>
      <c r="G230" s="214">
        <f>G100*$P100*'Equipment Rates'!G$19</f>
        <v>0</v>
      </c>
      <c r="H230" s="214">
        <f>H100*$P100*'Equipment Rates'!H$19</f>
        <v>548.40000000000009</v>
      </c>
      <c r="I230" s="166">
        <f>I100*$P100*'Equipment Rates'!I$19</f>
        <v>242.39999999999998</v>
      </c>
      <c r="J230" s="214">
        <f>J100*$P100*'Equipment Rates'!J$19</f>
        <v>0</v>
      </c>
      <c r="K230" s="214">
        <f>K100*$P100*'Equipment Rates'!K$19</f>
        <v>0</v>
      </c>
      <c r="L230" s="214">
        <f>L100*$P100*'Equipment Rates'!L$19</f>
        <v>0</v>
      </c>
      <c r="M230" s="243">
        <f>M100*$P100*'Equipment Rates'!M$19</f>
        <v>0</v>
      </c>
      <c r="N230" s="243">
        <f>N100*$P100*'Equipment Rates'!N$19</f>
        <v>0</v>
      </c>
      <c r="O230" s="39"/>
      <c r="P230" s="166">
        <f t="shared" si="7"/>
        <v>2379.6</v>
      </c>
    </row>
    <row r="231" spans="2:16">
      <c r="B231" s="78"/>
      <c r="C231" s="79" t="s">
        <v>70</v>
      </c>
      <c r="D231" s="192"/>
      <c r="E231" s="192"/>
      <c r="F231" s="192"/>
      <c r="G231" s="192"/>
      <c r="H231" s="192"/>
      <c r="I231" s="192"/>
      <c r="J231" s="192"/>
      <c r="K231" s="192"/>
      <c r="L231" s="192"/>
      <c r="M231" s="192"/>
      <c r="N231" s="83"/>
      <c r="O231" s="39"/>
      <c r="P231" s="82"/>
    </row>
    <row r="232" spans="2:16">
      <c r="B232" s="73"/>
      <c r="C232" s="74" t="s">
        <v>64</v>
      </c>
      <c r="D232" s="241">
        <f>D102*$P102*'Equipment Rates'!D$19</f>
        <v>1588.8</v>
      </c>
      <c r="E232" s="241">
        <f>E102*$P102*'Equipment Rates'!E$19</f>
        <v>0</v>
      </c>
      <c r="F232" s="241">
        <f>F102*$P102*'Equipment Rates'!F$19</f>
        <v>0</v>
      </c>
      <c r="G232" s="241">
        <f>G102*$P102*'Equipment Rates'!G$19</f>
        <v>0</v>
      </c>
      <c r="H232" s="241">
        <f>H102*$P102*'Equipment Rates'!H$19</f>
        <v>548.40000000000009</v>
      </c>
      <c r="I232" s="166">
        <f>I102*$P102*'Equipment Rates'!I$19</f>
        <v>242.39999999999998</v>
      </c>
      <c r="J232" s="241">
        <f>J102*$P102*'Equipment Rates'!J$19</f>
        <v>0</v>
      </c>
      <c r="K232" s="241">
        <f>K102*$P102*'Equipment Rates'!K$19</f>
        <v>0</v>
      </c>
      <c r="L232" s="241">
        <f>L102*$P102*'Equipment Rates'!L$19</f>
        <v>0</v>
      </c>
      <c r="M232" s="242">
        <f>M102*$P102*'Equipment Rates'!M$19</f>
        <v>0</v>
      </c>
      <c r="N232" s="242">
        <f>N102*$P102*'Equipment Rates'!N$19</f>
        <v>0</v>
      </c>
      <c r="O232" s="39"/>
      <c r="P232" s="166">
        <f t="shared" si="7"/>
        <v>2379.6</v>
      </c>
    </row>
    <row r="233" spans="2:16">
      <c r="B233" s="73"/>
      <c r="C233" s="74" t="s">
        <v>65</v>
      </c>
      <c r="D233" s="135">
        <f>D103*$P103*'Equipment Rates'!D$19</f>
        <v>1588.8</v>
      </c>
      <c r="E233" s="135">
        <f>E103*$P103*'Equipment Rates'!E$19</f>
        <v>0</v>
      </c>
      <c r="F233" s="135">
        <f>F103*$P103*'Equipment Rates'!F$19</f>
        <v>0</v>
      </c>
      <c r="G233" s="135">
        <f>G103*$P103*'Equipment Rates'!G$19</f>
        <v>0</v>
      </c>
      <c r="H233" s="135">
        <f>H103*$P103*'Equipment Rates'!H$19</f>
        <v>548.40000000000009</v>
      </c>
      <c r="I233" s="166">
        <f>I103*$P103*'Equipment Rates'!I$19</f>
        <v>242.39999999999998</v>
      </c>
      <c r="J233" s="135">
        <f>J103*$P103*'Equipment Rates'!J$19</f>
        <v>0</v>
      </c>
      <c r="K233" s="135">
        <f>K103*$P103*'Equipment Rates'!K$19</f>
        <v>0</v>
      </c>
      <c r="L233" s="135">
        <f>L103*$P103*'Equipment Rates'!L$19</f>
        <v>0</v>
      </c>
      <c r="M233" s="166">
        <f>M103*$P103*'Equipment Rates'!M$19</f>
        <v>0</v>
      </c>
      <c r="N233" s="166">
        <f>N103*$P103*'Equipment Rates'!N$19</f>
        <v>0</v>
      </c>
      <c r="O233" s="39"/>
      <c r="P233" s="166">
        <f t="shared" si="7"/>
        <v>2379.6</v>
      </c>
    </row>
    <row r="234" spans="2:16">
      <c r="B234" s="73"/>
      <c r="C234" s="74" t="s">
        <v>66</v>
      </c>
      <c r="D234" s="135">
        <f>D104*$P104*'Equipment Rates'!D$19</f>
        <v>1588.8</v>
      </c>
      <c r="E234" s="135">
        <f>E104*$P104*'Equipment Rates'!E$19</f>
        <v>0</v>
      </c>
      <c r="F234" s="135">
        <f>F104*$P104*'Equipment Rates'!F$19</f>
        <v>0</v>
      </c>
      <c r="G234" s="135">
        <f>G104*$P104*'Equipment Rates'!G$19</f>
        <v>0</v>
      </c>
      <c r="H234" s="135">
        <f>H104*$P104*'Equipment Rates'!H$19</f>
        <v>548.40000000000009</v>
      </c>
      <c r="I234" s="166">
        <f>I104*$P104*'Equipment Rates'!I$19</f>
        <v>242.39999999999998</v>
      </c>
      <c r="J234" s="135">
        <f>J104*$P104*'Equipment Rates'!J$19</f>
        <v>0</v>
      </c>
      <c r="K234" s="135">
        <f>K104*$P104*'Equipment Rates'!K$19</f>
        <v>0</v>
      </c>
      <c r="L234" s="135">
        <f>L104*$P104*'Equipment Rates'!L$19</f>
        <v>0</v>
      </c>
      <c r="M234" s="166">
        <f>M104*$P104*'Equipment Rates'!M$19</f>
        <v>0</v>
      </c>
      <c r="N234" s="166">
        <f>N104*$P104*'Equipment Rates'!N$19</f>
        <v>0</v>
      </c>
      <c r="O234" s="39"/>
      <c r="P234" s="166">
        <f t="shared" si="7"/>
        <v>2379.6</v>
      </c>
    </row>
    <row r="235" spans="2:16">
      <c r="B235" s="73"/>
      <c r="C235" s="74" t="s">
        <v>67</v>
      </c>
      <c r="D235" s="135">
        <f>D105*$P105*'Equipment Rates'!D$19</f>
        <v>1588.8</v>
      </c>
      <c r="E235" s="135">
        <f>E105*$P105*'Equipment Rates'!E$19</f>
        <v>0</v>
      </c>
      <c r="F235" s="135">
        <f>F105*$P105*'Equipment Rates'!F$19</f>
        <v>0</v>
      </c>
      <c r="G235" s="135">
        <f>G105*$P105*'Equipment Rates'!G$19</f>
        <v>0</v>
      </c>
      <c r="H235" s="135">
        <f>H105*$P105*'Equipment Rates'!H$19</f>
        <v>548.40000000000009</v>
      </c>
      <c r="I235" s="166">
        <f>I105*$P105*'Equipment Rates'!I$19</f>
        <v>242.39999999999998</v>
      </c>
      <c r="J235" s="135">
        <f>J105*$P105*'Equipment Rates'!J$19</f>
        <v>0</v>
      </c>
      <c r="K235" s="135">
        <f>K105*$P105*'Equipment Rates'!K$19</f>
        <v>0</v>
      </c>
      <c r="L235" s="135">
        <f>L105*$P105*'Equipment Rates'!L$19</f>
        <v>0</v>
      </c>
      <c r="M235" s="166">
        <f>M105*$P105*'Equipment Rates'!M$19</f>
        <v>0</v>
      </c>
      <c r="N235" s="166">
        <f>N105*$P105*'Equipment Rates'!N$19</f>
        <v>0</v>
      </c>
      <c r="O235" s="39"/>
      <c r="P235" s="166">
        <f t="shared" si="7"/>
        <v>2379.6</v>
      </c>
    </row>
    <row r="236" spans="2:16">
      <c r="B236" s="73"/>
      <c r="C236" s="74" t="s">
        <v>68</v>
      </c>
      <c r="D236" s="135">
        <f>D106*$P106*'Equipment Rates'!D$19</f>
        <v>1588.8</v>
      </c>
      <c r="E236" s="135">
        <f>E106*$P106*'Equipment Rates'!E$19</f>
        <v>0</v>
      </c>
      <c r="F236" s="135">
        <f>F106*$P106*'Equipment Rates'!F$19</f>
        <v>0</v>
      </c>
      <c r="G236" s="135">
        <f>G106*$P106*'Equipment Rates'!G$19</f>
        <v>0</v>
      </c>
      <c r="H236" s="135">
        <f>H106*$P106*'Equipment Rates'!H$19</f>
        <v>548.40000000000009</v>
      </c>
      <c r="I236" s="166">
        <f>I106*$P106*'Equipment Rates'!I$19</f>
        <v>242.39999999999998</v>
      </c>
      <c r="J236" s="135">
        <f>J106*$P106*'Equipment Rates'!J$19</f>
        <v>0</v>
      </c>
      <c r="K236" s="135">
        <f>K106*$P106*'Equipment Rates'!K$19</f>
        <v>0</v>
      </c>
      <c r="L236" s="135">
        <f>L106*$P106*'Equipment Rates'!L$19</f>
        <v>0</v>
      </c>
      <c r="M236" s="166">
        <f>M106*$P106*'Equipment Rates'!M$19</f>
        <v>0</v>
      </c>
      <c r="N236" s="166">
        <f>N106*$P106*'Equipment Rates'!N$19</f>
        <v>0</v>
      </c>
      <c r="O236" s="39"/>
      <c r="P236" s="166">
        <f t="shared" si="7"/>
        <v>2379.6</v>
      </c>
    </row>
    <row r="237" spans="2:16">
      <c r="B237" s="68">
        <v>8</v>
      </c>
      <c r="C237" s="66" t="s">
        <v>71</v>
      </c>
      <c r="D237" s="214">
        <f>D107*$P107*'Equipment Rates'!D$19</f>
        <v>158.88</v>
      </c>
      <c r="E237" s="214">
        <f>E107*$P107*'Equipment Rates'!E$19</f>
        <v>0</v>
      </c>
      <c r="F237" s="214">
        <f>F107*$P107*'Equipment Rates'!F$19</f>
        <v>0</v>
      </c>
      <c r="G237" s="214">
        <f>G107*$P107*'Equipment Rates'!G$19</f>
        <v>0</v>
      </c>
      <c r="H237" s="214">
        <f>H107*$P107*'Equipment Rates'!H$19</f>
        <v>54.84</v>
      </c>
      <c r="I237" s="166">
        <f>I107*$P107*'Equipment Rates'!I$19</f>
        <v>0</v>
      </c>
      <c r="J237" s="214">
        <f>J107*$P107*'Equipment Rates'!J$19</f>
        <v>0</v>
      </c>
      <c r="K237" s="214">
        <f>K107*$P107*'Equipment Rates'!K$19</f>
        <v>0</v>
      </c>
      <c r="L237" s="214">
        <f>L107*$P107*'Equipment Rates'!L$19</f>
        <v>0</v>
      </c>
      <c r="M237" s="243">
        <f>M107*$P107*'Equipment Rates'!M$19</f>
        <v>0</v>
      </c>
      <c r="N237" s="243">
        <f>N107*$P107*'Equipment Rates'!N$19</f>
        <v>0</v>
      </c>
      <c r="O237" s="39"/>
      <c r="P237" s="166">
        <f t="shared" si="7"/>
        <v>213.72</v>
      </c>
    </row>
    <row r="238" spans="2:16">
      <c r="B238" s="62">
        <v>9</v>
      </c>
      <c r="C238" s="76" t="s">
        <v>72</v>
      </c>
      <c r="D238" s="145"/>
      <c r="E238" s="145"/>
      <c r="F238" s="145"/>
      <c r="G238" s="145"/>
      <c r="H238" s="145"/>
      <c r="I238" s="145"/>
      <c r="J238" s="145"/>
      <c r="K238" s="145"/>
      <c r="L238" s="145"/>
      <c r="M238" s="145"/>
      <c r="N238" s="77"/>
      <c r="O238" s="39"/>
      <c r="P238" s="63"/>
    </row>
    <row r="239" spans="2:16">
      <c r="B239" s="65"/>
      <c r="C239" s="66" t="s">
        <v>73</v>
      </c>
      <c r="D239" s="241">
        <f>D109*$P109*'Equipment Rates'!D$19</f>
        <v>0</v>
      </c>
      <c r="E239" s="241">
        <f>E109*$P109*'Equipment Rates'!E$19</f>
        <v>0</v>
      </c>
      <c r="F239" s="241">
        <f>F109*$P109*'Equipment Rates'!F$19</f>
        <v>0</v>
      </c>
      <c r="G239" s="241">
        <f>G109*$P109*'Equipment Rates'!G$19</f>
        <v>123.6</v>
      </c>
      <c r="H239" s="241">
        <f>H109*$P109*'Equipment Rates'!H$19</f>
        <v>0</v>
      </c>
      <c r="I239" s="166">
        <f>I109*$P109*'Equipment Rates'!I$19</f>
        <v>0</v>
      </c>
      <c r="J239" s="241">
        <f>J109*$P109*'Equipment Rates'!J$19</f>
        <v>0</v>
      </c>
      <c r="K239" s="241">
        <f>K109*$P109*'Equipment Rates'!K$19</f>
        <v>0</v>
      </c>
      <c r="L239" s="241">
        <f>L109*$P109*'Equipment Rates'!L$19</f>
        <v>0</v>
      </c>
      <c r="M239" s="242">
        <f>M109*$P109*'Equipment Rates'!M$19</f>
        <v>0</v>
      </c>
      <c r="N239" s="242">
        <f>N109*$P109*'Equipment Rates'!N$19</f>
        <v>0</v>
      </c>
      <c r="O239" s="39"/>
      <c r="P239" s="166">
        <f t="shared" si="7"/>
        <v>123.6</v>
      </c>
    </row>
    <row r="240" spans="2:16">
      <c r="B240" s="65"/>
      <c r="C240" s="66" t="s">
        <v>74</v>
      </c>
      <c r="D240" s="135">
        <f>D110*$P110*'Equipment Rates'!D$19</f>
        <v>0</v>
      </c>
      <c r="E240" s="135">
        <f>E110*$P110*'Equipment Rates'!E$19</f>
        <v>0</v>
      </c>
      <c r="F240" s="135">
        <f>F110*$P110*'Equipment Rates'!F$19</f>
        <v>0</v>
      </c>
      <c r="G240" s="135">
        <f>G110*$P110*'Equipment Rates'!G$19</f>
        <v>123.6</v>
      </c>
      <c r="H240" s="135">
        <f>H110*$P110*'Equipment Rates'!H$19</f>
        <v>0</v>
      </c>
      <c r="I240" s="166">
        <f>I110*$P110*'Equipment Rates'!I$19</f>
        <v>0</v>
      </c>
      <c r="J240" s="135">
        <f>J110*$P110*'Equipment Rates'!J$19</f>
        <v>0</v>
      </c>
      <c r="K240" s="135">
        <f>K110*$P110*'Equipment Rates'!K$19</f>
        <v>0</v>
      </c>
      <c r="L240" s="135">
        <f>L110*$P110*'Equipment Rates'!L$19</f>
        <v>0</v>
      </c>
      <c r="M240" s="166">
        <f>M110*$P110*'Equipment Rates'!M$19</f>
        <v>0</v>
      </c>
      <c r="N240" s="166">
        <f>N110*$P110*'Equipment Rates'!N$19</f>
        <v>0</v>
      </c>
      <c r="O240" s="39"/>
      <c r="P240" s="166">
        <f t="shared" si="7"/>
        <v>123.6</v>
      </c>
    </row>
    <row r="241" spans="2:16">
      <c r="B241" s="68">
        <v>10</v>
      </c>
      <c r="C241" s="66" t="s">
        <v>75</v>
      </c>
      <c r="D241" s="135">
        <f>D111*$P111*'Equipment Rates'!D$19</f>
        <v>0</v>
      </c>
      <c r="E241" s="135">
        <f>E111*$P111*'Equipment Rates'!E$19</f>
        <v>0</v>
      </c>
      <c r="F241" s="135">
        <f>F111*$P111*'Equipment Rates'!F$19</f>
        <v>0</v>
      </c>
      <c r="G241" s="135">
        <f>G111*$P111*'Equipment Rates'!G$19</f>
        <v>0</v>
      </c>
      <c r="H241" s="135">
        <f>H111*$P111*'Equipment Rates'!H$19</f>
        <v>0</v>
      </c>
      <c r="I241" s="166">
        <f>I111*$P111*'Equipment Rates'!I$19</f>
        <v>36.36</v>
      </c>
      <c r="J241" s="135">
        <f>J111*$P111*'Equipment Rates'!J$19</f>
        <v>0</v>
      </c>
      <c r="K241" s="135">
        <f>K111*$P111*'Equipment Rates'!K$19</f>
        <v>0</v>
      </c>
      <c r="L241" s="135">
        <f>L111*$P111*'Equipment Rates'!L$19</f>
        <v>0</v>
      </c>
      <c r="M241" s="166">
        <f>M111*$P111*'Equipment Rates'!M$19</f>
        <v>0</v>
      </c>
      <c r="N241" s="166">
        <f>N111*$P111*'Equipment Rates'!N$19</f>
        <v>0</v>
      </c>
      <c r="O241" s="39"/>
      <c r="P241" s="166">
        <f t="shared" si="7"/>
        <v>36.36</v>
      </c>
    </row>
    <row r="242" spans="2:16">
      <c r="B242" s="68">
        <v>11</v>
      </c>
      <c r="C242" s="66" t="s">
        <v>76</v>
      </c>
      <c r="D242" s="214">
        <f>D112*$P112*'Equipment Rates'!D$19</f>
        <v>0</v>
      </c>
      <c r="E242" s="214">
        <f>E112*$P112*'Equipment Rates'!E$19</f>
        <v>0</v>
      </c>
      <c r="F242" s="214">
        <f>F112*$P112*'Equipment Rates'!F$19</f>
        <v>0</v>
      </c>
      <c r="G242" s="214">
        <f>G112*$P112*'Equipment Rates'!G$19</f>
        <v>0</v>
      </c>
      <c r="H242" s="214">
        <f>H112*$P112*'Equipment Rates'!H$19</f>
        <v>0</v>
      </c>
      <c r="I242" s="166">
        <f>I112*$P112*'Equipment Rates'!I$19</f>
        <v>24.24</v>
      </c>
      <c r="J242" s="214">
        <f>J112*$P112*'Equipment Rates'!J$19</f>
        <v>0</v>
      </c>
      <c r="K242" s="214">
        <f>K112*$P112*'Equipment Rates'!K$19</f>
        <v>0</v>
      </c>
      <c r="L242" s="214">
        <f>L112*$P112*'Equipment Rates'!L$19</f>
        <v>0</v>
      </c>
      <c r="M242" s="243">
        <f>M112*$P112*'Equipment Rates'!M$19</f>
        <v>0</v>
      </c>
      <c r="N242" s="243">
        <f>N112*$P112*'Equipment Rates'!N$19</f>
        <v>0</v>
      </c>
      <c r="O242" s="39"/>
      <c r="P242" s="166">
        <f t="shared" si="7"/>
        <v>24.24</v>
      </c>
    </row>
    <row r="243" spans="2:16">
      <c r="B243" s="58"/>
      <c r="C243" s="58" t="s">
        <v>77</v>
      </c>
      <c r="D243" s="59"/>
      <c r="E243" s="59"/>
      <c r="F243" s="59"/>
      <c r="G243" s="59"/>
      <c r="H243" s="59"/>
      <c r="I243" s="59"/>
      <c r="J243" s="59"/>
      <c r="K243" s="59"/>
      <c r="L243" s="59"/>
      <c r="M243" s="59"/>
      <c r="N243" s="161"/>
      <c r="O243" s="39"/>
      <c r="P243" s="195"/>
    </row>
    <row r="244" spans="2:16">
      <c r="B244" s="62">
        <v>1</v>
      </c>
      <c r="C244" s="76" t="s">
        <v>78</v>
      </c>
      <c r="D244" s="87"/>
      <c r="E244" s="87"/>
      <c r="F244" s="87"/>
      <c r="G244" s="87"/>
      <c r="H244" s="87"/>
      <c r="I244" s="87"/>
      <c r="J244" s="87"/>
      <c r="K244" s="87"/>
      <c r="L244" s="87"/>
      <c r="M244" s="87"/>
      <c r="N244" s="396"/>
      <c r="O244" s="39"/>
      <c r="P244" s="63"/>
    </row>
    <row r="245" spans="2:16">
      <c r="B245" s="62">
        <v>2</v>
      </c>
      <c r="C245" s="76" t="s">
        <v>79</v>
      </c>
      <c r="D245" s="145"/>
      <c r="E245" s="145"/>
      <c r="F245" s="145"/>
      <c r="G245" s="145"/>
      <c r="H245" s="145"/>
      <c r="I245" s="145"/>
      <c r="J245" s="145"/>
      <c r="K245" s="145"/>
      <c r="L245" s="145"/>
      <c r="M245" s="145"/>
      <c r="N245" s="77"/>
      <c r="O245" s="39"/>
      <c r="P245" s="63"/>
    </row>
    <row r="246" spans="2:16">
      <c r="B246" s="399">
        <v>3</v>
      </c>
      <c r="C246" s="400" t="str">
        <f>C116</f>
        <v>Wastewater Discharge Permit</v>
      </c>
      <c r="D246" s="241">
        <f>D116*'Equipment Rates'!D$19</f>
        <v>0</v>
      </c>
      <c r="E246" s="241">
        <f>E116*'Equipment Rates'!E$19</f>
        <v>0</v>
      </c>
      <c r="F246" s="241">
        <f>F116*'Equipment Rates'!F$19</f>
        <v>0</v>
      </c>
      <c r="G246" s="241">
        <f>G116*'Equipment Rates'!G$19</f>
        <v>0</v>
      </c>
      <c r="H246" s="241">
        <f>H116*'Equipment Rates'!H$19</f>
        <v>0</v>
      </c>
      <c r="I246" s="166">
        <f>I116*'Equipment Rates'!I$19</f>
        <v>0</v>
      </c>
      <c r="J246" s="166">
        <f>J116*'Equipment Rates'!J$19</f>
        <v>0</v>
      </c>
      <c r="K246" s="166">
        <f>K116*'Equipment Rates'!K$19</f>
        <v>0</v>
      </c>
      <c r="L246" s="166">
        <f>L116*'Equipment Rates'!L$19</f>
        <v>0</v>
      </c>
      <c r="M246" s="166">
        <f>M116*'Equipment Rates'!M$19</f>
        <v>0</v>
      </c>
      <c r="N246" s="166">
        <f>N116*'Equipment Rates'!N$19</f>
        <v>0</v>
      </c>
      <c r="O246" s="39"/>
      <c r="P246" s="166">
        <f>SUM(D246:O246)</f>
        <v>0</v>
      </c>
    </row>
    <row r="247" spans="2:16">
      <c r="B247" s="399">
        <v>4</v>
      </c>
      <c r="C247" s="400" t="str">
        <f>C117</f>
        <v>Groundwater Discharge Permit</v>
      </c>
      <c r="D247" s="135">
        <f>D117*'Equipment Rates'!D$19</f>
        <v>0</v>
      </c>
      <c r="E247" s="135">
        <f>E117*'Equipment Rates'!E$19</f>
        <v>0</v>
      </c>
      <c r="F247" s="135">
        <f>F117*'Equipment Rates'!F$19</f>
        <v>0</v>
      </c>
      <c r="G247" s="135">
        <f>G117*'Equipment Rates'!G$19</f>
        <v>0</v>
      </c>
      <c r="H247" s="135">
        <f>H117*'Equipment Rates'!H$19</f>
        <v>0</v>
      </c>
      <c r="I247" s="166">
        <f>I117*'Equipment Rates'!I$19</f>
        <v>0</v>
      </c>
      <c r="J247" s="166">
        <f>J117*'Equipment Rates'!J$19</f>
        <v>0</v>
      </c>
      <c r="K247" s="166">
        <f>K117*'Equipment Rates'!K$19</f>
        <v>0</v>
      </c>
      <c r="L247" s="166">
        <f>L117*'Equipment Rates'!L$19</f>
        <v>0</v>
      </c>
      <c r="M247" s="166">
        <f>M117*'Equipment Rates'!M$19</f>
        <v>0</v>
      </c>
      <c r="N247" s="166">
        <f>N117*'Equipment Rates'!N$19</f>
        <v>0</v>
      </c>
      <c r="O247" s="39"/>
      <c r="P247" s="166">
        <f t="shared" ref="P247:P250" si="8">SUM(D247:O247)</f>
        <v>0</v>
      </c>
    </row>
    <row r="248" spans="2:16">
      <c r="B248" s="68">
        <v>5</v>
      </c>
      <c r="C248" s="66" t="s">
        <v>82</v>
      </c>
      <c r="D248" s="135">
        <f>D118*'Equipment Rates'!D$19</f>
        <v>0</v>
      </c>
      <c r="E248" s="135">
        <f>E118*'Equipment Rates'!E$19</f>
        <v>0</v>
      </c>
      <c r="F248" s="135">
        <f>F118*'Equipment Rates'!F$19</f>
        <v>0</v>
      </c>
      <c r="G248" s="135">
        <f>G118*'Equipment Rates'!G$19</f>
        <v>0</v>
      </c>
      <c r="H248" s="135">
        <f>H118*'Equipment Rates'!H$19</f>
        <v>0</v>
      </c>
      <c r="I248" s="166">
        <f>I118*'Equipment Rates'!I$19</f>
        <v>0</v>
      </c>
      <c r="J248" s="135">
        <f>J118*'Equipment Rates'!J$19</f>
        <v>0</v>
      </c>
      <c r="K248" s="135">
        <f>K118*'Equipment Rates'!K$19</f>
        <v>0</v>
      </c>
      <c r="L248" s="135">
        <f>L118*'Equipment Rates'!L$19</f>
        <v>0</v>
      </c>
      <c r="M248" s="166">
        <f>M118*'Equipment Rates'!M$19</f>
        <v>0</v>
      </c>
      <c r="N248" s="166">
        <f>N118*'Equipment Rates'!N$19</f>
        <v>0</v>
      </c>
      <c r="O248" s="39"/>
      <c r="P248" s="166">
        <f t="shared" si="8"/>
        <v>0</v>
      </c>
    </row>
    <row r="249" spans="2:16">
      <c r="B249" s="68">
        <v>6</v>
      </c>
      <c r="C249" s="66" t="s">
        <v>83</v>
      </c>
      <c r="D249" s="135">
        <f>D119*'Equipment Rates'!D$19</f>
        <v>0</v>
      </c>
      <c r="E249" s="135">
        <f>E119*'Equipment Rates'!E$19</f>
        <v>0</v>
      </c>
      <c r="F249" s="135">
        <f>F119*'Equipment Rates'!F$19</f>
        <v>0</v>
      </c>
      <c r="G249" s="135">
        <f>G119*'Equipment Rates'!G$19</f>
        <v>0</v>
      </c>
      <c r="H249" s="135">
        <f>H119*'Equipment Rates'!H$19</f>
        <v>0</v>
      </c>
      <c r="I249" s="166">
        <f>I119*'Equipment Rates'!I$19</f>
        <v>0</v>
      </c>
      <c r="J249" s="135">
        <f>J119*'Equipment Rates'!J$19</f>
        <v>0</v>
      </c>
      <c r="K249" s="135">
        <f>K119*'Equipment Rates'!K$19</f>
        <v>0</v>
      </c>
      <c r="L249" s="135">
        <f>L119*'Equipment Rates'!L$19</f>
        <v>0</v>
      </c>
      <c r="M249" s="166">
        <f>M119*'Equipment Rates'!M$19</f>
        <v>0</v>
      </c>
      <c r="N249" s="166">
        <f>N119*'Equipment Rates'!N$19</f>
        <v>0</v>
      </c>
      <c r="O249" s="39"/>
      <c r="P249" s="166">
        <f t="shared" si="8"/>
        <v>0</v>
      </c>
    </row>
    <row r="250" spans="2:16">
      <c r="B250" s="68">
        <v>7</v>
      </c>
      <c r="C250" s="66" t="s">
        <v>84</v>
      </c>
      <c r="D250" s="214">
        <f>D120*'Equipment Rates'!D$19</f>
        <v>0</v>
      </c>
      <c r="E250" s="214">
        <f>E120*'Equipment Rates'!E$19</f>
        <v>0</v>
      </c>
      <c r="F250" s="214">
        <f>F120*'Equipment Rates'!F$19</f>
        <v>0</v>
      </c>
      <c r="G250" s="214">
        <f>G120*'Equipment Rates'!G$19</f>
        <v>0</v>
      </c>
      <c r="H250" s="214">
        <f>H120*'Equipment Rates'!H$19</f>
        <v>0</v>
      </c>
      <c r="I250" s="166">
        <f>I120*'Equipment Rates'!I$19</f>
        <v>0</v>
      </c>
      <c r="J250" s="214">
        <f>J120*'Equipment Rates'!J$19</f>
        <v>0</v>
      </c>
      <c r="K250" s="214">
        <f>K120*'Equipment Rates'!K$19</f>
        <v>0</v>
      </c>
      <c r="L250" s="214">
        <f>L120*'Equipment Rates'!L$19</f>
        <v>0</v>
      </c>
      <c r="M250" s="243">
        <f>M120*'Equipment Rates'!M$19</f>
        <v>0</v>
      </c>
      <c r="N250" s="243">
        <f>N120*'Equipment Rates'!N$19</f>
        <v>0</v>
      </c>
      <c r="O250" s="39"/>
      <c r="P250" s="166">
        <f t="shared" si="8"/>
        <v>0</v>
      </c>
    </row>
    <row r="251" spans="2:16">
      <c r="B251" s="58"/>
      <c r="C251" s="58" t="s">
        <v>85</v>
      </c>
      <c r="D251" s="190"/>
      <c r="E251" s="190"/>
      <c r="F251" s="190"/>
      <c r="G251" s="190"/>
      <c r="H251" s="190"/>
      <c r="I251" s="190"/>
      <c r="J251" s="190"/>
      <c r="K251" s="190"/>
      <c r="L251" s="190"/>
      <c r="M251" s="190"/>
      <c r="N251" s="191"/>
      <c r="O251" s="39"/>
      <c r="P251" s="195"/>
    </row>
    <row r="252" spans="2:16">
      <c r="B252" s="62">
        <v>1</v>
      </c>
      <c r="C252" s="76" t="s">
        <v>86</v>
      </c>
      <c r="D252" s="145"/>
      <c r="E252" s="145"/>
      <c r="F252" s="145"/>
      <c r="G252" s="145"/>
      <c r="H252" s="145"/>
      <c r="I252" s="145"/>
      <c r="J252" s="145"/>
      <c r="K252" s="145"/>
      <c r="L252" s="145"/>
      <c r="M252" s="145"/>
      <c r="N252" s="77"/>
      <c r="O252" s="39"/>
      <c r="P252" s="63"/>
    </row>
    <row r="253" spans="2:16">
      <c r="B253" s="85"/>
      <c r="C253" s="66" t="str">
        <f>C123</f>
        <v>Conceptual Stormwater Plan Approval</v>
      </c>
      <c r="D253" s="241">
        <f>D123*'Equipment Rates'!D$19</f>
        <v>0</v>
      </c>
      <c r="E253" s="241">
        <f>E123*'Equipment Rates'!E$19</f>
        <v>0</v>
      </c>
      <c r="F253" s="241">
        <f>F123*'Equipment Rates'!F$19</f>
        <v>0</v>
      </c>
      <c r="G253" s="241">
        <f>G123*'Equipment Rates'!G$19</f>
        <v>0</v>
      </c>
      <c r="H253" s="241">
        <f>H123*'Equipment Rates'!H$19</f>
        <v>0</v>
      </c>
      <c r="I253" s="166">
        <f>I123*'Equipment Rates'!I$19</f>
        <v>0</v>
      </c>
      <c r="J253" s="241">
        <f>J123*'Equipment Rates'!J$19</f>
        <v>0</v>
      </c>
      <c r="K253" s="241">
        <f>K123*'Equipment Rates'!K$19</f>
        <v>0</v>
      </c>
      <c r="L253" s="241">
        <f>L123*'Equipment Rates'!L$19</f>
        <v>0</v>
      </c>
      <c r="M253" s="242">
        <f>M123*'Equipment Rates'!M$19</f>
        <v>0</v>
      </c>
      <c r="N253" s="242">
        <f>N123*'Equipment Rates'!N$19</f>
        <v>0</v>
      </c>
      <c r="O253" s="39"/>
      <c r="P253" s="166">
        <f t="shared" ref="P253:P254" si="9">SUM(D253:O253)</f>
        <v>0</v>
      </c>
    </row>
    <row r="254" spans="2:16">
      <c r="B254" s="65"/>
      <c r="C254" s="346" t="s">
        <v>607</v>
      </c>
      <c r="D254" s="135">
        <f>D124*'Equipment Rates'!D$19</f>
        <v>0</v>
      </c>
      <c r="E254" s="135">
        <f>E124*'Equipment Rates'!E$19</f>
        <v>0</v>
      </c>
      <c r="F254" s="135">
        <f>F124*'Equipment Rates'!F$19</f>
        <v>0</v>
      </c>
      <c r="G254" s="135">
        <f>G124*'Equipment Rates'!G$19</f>
        <v>0</v>
      </c>
      <c r="H254" s="135">
        <f>H124*'Equipment Rates'!H$19</f>
        <v>0</v>
      </c>
      <c r="I254" s="166">
        <f>I124*'Equipment Rates'!I$19</f>
        <v>0</v>
      </c>
      <c r="J254" s="135">
        <f>J124*'Equipment Rates'!J$19</f>
        <v>0</v>
      </c>
      <c r="K254" s="135">
        <f>K124*'Equipment Rates'!K$19</f>
        <v>0</v>
      </c>
      <c r="L254" s="135">
        <f>L124*'Equipment Rates'!L$19</f>
        <v>0</v>
      </c>
      <c r="M254" s="166">
        <f>M124*'Equipment Rates'!M$19</f>
        <v>0</v>
      </c>
      <c r="N254" s="166">
        <f>N124*'Equipment Rates'!N$19</f>
        <v>0</v>
      </c>
      <c r="O254" s="39"/>
      <c r="P254" s="166">
        <f t="shared" si="9"/>
        <v>0</v>
      </c>
    </row>
    <row r="255" spans="2:16">
      <c r="B255" s="65"/>
      <c r="C255" s="66" t="str">
        <f>C125</f>
        <v>Post Construction Stormwater Plan Approval (Additional Review Time Fee)</v>
      </c>
      <c r="D255" s="214">
        <f>D125*'Equipment Rates'!D$19</f>
        <v>0</v>
      </c>
      <c r="E255" s="214">
        <f>E125*'Equipment Rates'!E$19</f>
        <v>0</v>
      </c>
      <c r="F255" s="214">
        <f>F125*'Equipment Rates'!F$19</f>
        <v>0</v>
      </c>
      <c r="G255" s="214">
        <f>G125*'Equipment Rates'!G$19</f>
        <v>0</v>
      </c>
      <c r="H255" s="214">
        <f>H125*'Equipment Rates'!H$19</f>
        <v>0</v>
      </c>
      <c r="I255" s="166">
        <f>I125*'Equipment Rates'!I$19</f>
        <v>0</v>
      </c>
      <c r="J255" s="214">
        <f>J125*'Equipment Rates'!J$19</f>
        <v>0</v>
      </c>
      <c r="K255" s="214">
        <f>K125*'Equipment Rates'!K$19</f>
        <v>0</v>
      </c>
      <c r="L255" s="214">
        <f>L125*'Equipment Rates'!L$19</f>
        <v>0</v>
      </c>
      <c r="M255" s="243">
        <f>M125*'Equipment Rates'!M$19</f>
        <v>0</v>
      </c>
      <c r="N255" s="243">
        <f>N125*'Equipment Rates'!N$19</f>
        <v>0</v>
      </c>
      <c r="O255" s="39"/>
      <c r="P255" s="166">
        <f t="shared" ref="P255" si="10">SUM(D255:O255)</f>
        <v>0</v>
      </c>
    </row>
    <row r="256" spans="2:16">
      <c r="B256" s="65"/>
      <c r="C256" s="66" t="str">
        <f>C126</f>
        <v>Utility Plan Review</v>
      </c>
      <c r="D256" s="214">
        <f>D126*'Equipment Rates'!D$19</f>
        <v>0</v>
      </c>
      <c r="E256" s="214">
        <f>E126*'Equipment Rates'!E$19</f>
        <v>0</v>
      </c>
      <c r="F256" s="214">
        <f>F126*'Equipment Rates'!F$19</f>
        <v>0</v>
      </c>
      <c r="G256" s="214">
        <f>G126*'Equipment Rates'!G$19</f>
        <v>0</v>
      </c>
      <c r="H256" s="214">
        <f>H126*'Equipment Rates'!H$19</f>
        <v>0</v>
      </c>
      <c r="I256" s="166">
        <f>I126*'Equipment Rates'!I$19</f>
        <v>0</v>
      </c>
      <c r="J256" s="214">
        <f>J126*'Equipment Rates'!J$19</f>
        <v>0</v>
      </c>
      <c r="K256" s="214">
        <f>K126*'Equipment Rates'!K$19</f>
        <v>0</v>
      </c>
      <c r="L256" s="214">
        <f>L126*'Equipment Rates'!L$19</f>
        <v>0</v>
      </c>
      <c r="M256" s="243">
        <f>M126*'Equipment Rates'!M$19</f>
        <v>0</v>
      </c>
      <c r="N256" s="243">
        <f>N126*'Equipment Rates'!N$19</f>
        <v>0</v>
      </c>
      <c r="O256" s="39"/>
      <c r="P256" s="166">
        <f t="shared" ref="P256" si="11">SUM(D256:O256)</f>
        <v>0</v>
      </c>
    </row>
    <row r="257" spans="2:16">
      <c r="B257" s="65"/>
      <c r="C257" s="66" t="str">
        <f>C127</f>
        <v>Active Construction Stormwater Inspection Fee</v>
      </c>
      <c r="D257" s="214">
        <f>D127*'Equipment Rates'!D$19*$P127</f>
        <v>0</v>
      </c>
      <c r="E257" s="214">
        <f>E127*'Equipment Rates'!E$19*$P127</f>
        <v>0</v>
      </c>
      <c r="F257" s="214">
        <f>F127*'Equipment Rates'!F$19*$P127</f>
        <v>0</v>
      </c>
      <c r="G257" s="214">
        <f>G127*'Equipment Rates'!G$19*$P127</f>
        <v>0</v>
      </c>
      <c r="H257" s="214">
        <f>H127*'Equipment Rates'!H$19*$P127</f>
        <v>0</v>
      </c>
      <c r="I257" s="214">
        <f>I127*'Equipment Rates'!I$19*$P127</f>
        <v>0</v>
      </c>
      <c r="J257" s="214">
        <f>J127*'Equipment Rates'!J$19*$P127</f>
        <v>0</v>
      </c>
      <c r="K257" s="214">
        <f>K127*'Equipment Rates'!K$19*$P127</f>
        <v>0</v>
      </c>
      <c r="L257" s="214">
        <f>L127*'Equipment Rates'!L$19*$P127</f>
        <v>0</v>
      </c>
      <c r="M257" s="214">
        <f>M127*'Equipment Rates'!M$19</f>
        <v>30.32</v>
      </c>
      <c r="N257" s="243">
        <f>N127*'Equipment Rates'!N$19*$P127</f>
        <v>0</v>
      </c>
      <c r="O257" s="39"/>
      <c r="P257" s="166">
        <f t="shared" ref="P257" si="12">SUM(D257:O257)</f>
        <v>30.32</v>
      </c>
    </row>
    <row r="258" spans="2:16">
      <c r="B258" s="62">
        <v>2</v>
      </c>
      <c r="C258" s="76" t="s">
        <v>88</v>
      </c>
      <c r="D258" s="145"/>
      <c r="E258" s="145"/>
      <c r="F258" s="145"/>
      <c r="G258" s="145"/>
      <c r="H258" s="145"/>
      <c r="I258" s="145"/>
      <c r="J258" s="145"/>
      <c r="K258" s="145"/>
      <c r="L258" s="145"/>
      <c r="M258" s="145"/>
      <c r="N258" s="77"/>
      <c r="O258" s="39"/>
      <c r="P258" s="63"/>
    </row>
    <row r="259" spans="2:16">
      <c r="B259" s="73"/>
      <c r="C259" s="74" t="s">
        <v>89</v>
      </c>
      <c r="D259" s="241">
        <f>D129*'Equipment Rates'!D$19</f>
        <v>0</v>
      </c>
      <c r="E259" s="241">
        <f>E129*'Equipment Rates'!E$19</f>
        <v>0</v>
      </c>
      <c r="F259" s="241">
        <f>F129*'Equipment Rates'!F$19</f>
        <v>0</v>
      </c>
      <c r="G259" s="241">
        <f>G129*'Equipment Rates'!G$19</f>
        <v>0</v>
      </c>
      <c r="H259" s="241">
        <f>H129*'Equipment Rates'!H$19</f>
        <v>0</v>
      </c>
      <c r="I259" s="166">
        <f>I129*'Equipment Rates'!I$19</f>
        <v>0</v>
      </c>
      <c r="J259" s="241">
        <f>J129*'Equipment Rates'!J$19</f>
        <v>0</v>
      </c>
      <c r="K259" s="241">
        <f>K129*'Equipment Rates'!K$19</f>
        <v>0</v>
      </c>
      <c r="L259" s="241">
        <f>L129*'Equipment Rates'!L$19</f>
        <v>0</v>
      </c>
      <c r="M259" s="242">
        <f>M129*'Equipment Rates'!M$19</f>
        <v>0</v>
      </c>
      <c r="N259" s="242">
        <f>N129*'Equipment Rates'!N$19</f>
        <v>0</v>
      </c>
      <c r="O259" s="39"/>
      <c r="P259" s="166">
        <f t="shared" ref="P259" si="13">SUM(D259:O259)</f>
        <v>0</v>
      </c>
    </row>
    <row r="260" spans="2:16">
      <c r="B260" s="58"/>
      <c r="C260" s="58" t="s">
        <v>94</v>
      </c>
      <c r="D260" s="59"/>
      <c r="E260" s="59"/>
      <c r="F260" s="59"/>
      <c r="G260" s="59"/>
      <c r="H260" s="59"/>
      <c r="I260" s="59"/>
      <c r="J260" s="59"/>
      <c r="K260" s="59"/>
      <c r="L260" s="59"/>
      <c r="M260" s="59"/>
      <c r="N260" s="161"/>
      <c r="O260" s="39"/>
      <c r="P260" s="195"/>
    </row>
    <row r="261" spans="2:16">
      <c r="B261" s="68">
        <v>1</v>
      </c>
      <c r="C261" s="66" t="s">
        <v>95</v>
      </c>
      <c r="D261" s="241">
        <f>D131*'Equipment Rates'!D$19</f>
        <v>0</v>
      </c>
      <c r="E261" s="241">
        <f>E131*'Equipment Rates'!E$19</f>
        <v>0</v>
      </c>
      <c r="F261" s="241">
        <f>F131*'Equipment Rates'!F$19</f>
        <v>0</v>
      </c>
      <c r="G261" s="241">
        <f>G131*'Equipment Rates'!G$19</f>
        <v>0</v>
      </c>
      <c r="H261" s="241">
        <f>H131*'Equipment Rates'!H$19</f>
        <v>0</v>
      </c>
      <c r="I261" s="166">
        <f>I131*'Equipment Rates'!I$19</f>
        <v>0</v>
      </c>
      <c r="J261" s="241">
        <f>J131*'Equipment Rates'!J$19</f>
        <v>0</v>
      </c>
      <c r="K261" s="241">
        <f>K131*'Equipment Rates'!K$19</f>
        <v>0</v>
      </c>
      <c r="L261" s="241">
        <f>L131*'Equipment Rates'!L$19</f>
        <v>0</v>
      </c>
      <c r="M261" s="242">
        <f>M131*'Equipment Rates'!M$19</f>
        <v>0</v>
      </c>
      <c r="N261" s="242">
        <f>N131*'Equipment Rates'!N$19</f>
        <v>0</v>
      </c>
      <c r="O261" s="39"/>
      <c r="P261" s="166">
        <f t="shared" ref="P261:P264" si="14">SUM(D261:O261)</f>
        <v>0</v>
      </c>
    </row>
    <row r="262" spans="2:16">
      <c r="B262" s="68">
        <v>2</v>
      </c>
      <c r="C262" s="66" t="s">
        <v>97</v>
      </c>
      <c r="D262" s="135">
        <f>D132*'Equipment Rates'!D$19</f>
        <v>0</v>
      </c>
      <c r="E262" s="135">
        <f>E132*'Equipment Rates'!E$19</f>
        <v>0</v>
      </c>
      <c r="F262" s="135">
        <f>F132*'Equipment Rates'!F$19</f>
        <v>0</v>
      </c>
      <c r="G262" s="135">
        <f>G132*'Equipment Rates'!G$19</f>
        <v>0</v>
      </c>
      <c r="H262" s="135">
        <f>H132*'Equipment Rates'!H$19</f>
        <v>0</v>
      </c>
      <c r="I262" s="166">
        <f>I132*'Equipment Rates'!I$19</f>
        <v>0</v>
      </c>
      <c r="J262" s="135">
        <f>J132*'Equipment Rates'!J$19</f>
        <v>0</v>
      </c>
      <c r="K262" s="135">
        <f>K132*'Equipment Rates'!K$19</f>
        <v>0</v>
      </c>
      <c r="L262" s="135">
        <f>L132*'Equipment Rates'!L$19</f>
        <v>0</v>
      </c>
      <c r="M262" s="166">
        <f>M132*'Equipment Rates'!M$19</f>
        <v>0</v>
      </c>
      <c r="N262" s="166">
        <f>N132*'Equipment Rates'!N$19</f>
        <v>0</v>
      </c>
      <c r="O262" s="39"/>
      <c r="P262" s="166">
        <f t="shared" si="14"/>
        <v>0</v>
      </c>
    </row>
    <row r="263" spans="2:16">
      <c r="B263" s="58"/>
      <c r="C263" s="59" t="s">
        <v>398</v>
      </c>
      <c r="D263" s="59"/>
      <c r="E263" s="59"/>
      <c r="F263" s="59"/>
      <c r="G263" s="59"/>
      <c r="H263" s="59"/>
      <c r="I263" s="59"/>
      <c r="J263" s="59"/>
      <c r="K263" s="59"/>
      <c r="L263" s="59"/>
      <c r="M263" s="59"/>
      <c r="N263" s="161"/>
      <c r="O263" s="39"/>
      <c r="P263" s="195"/>
    </row>
    <row r="264" spans="2:16">
      <c r="B264" s="68">
        <v>3</v>
      </c>
      <c r="C264" s="66" t="s">
        <v>99</v>
      </c>
      <c r="D264" s="135">
        <f>D134*'Equipment Rates'!D$19</f>
        <v>0</v>
      </c>
      <c r="E264" s="135">
        <f>E134*'Equipment Rates'!E$19</f>
        <v>0</v>
      </c>
      <c r="F264" s="135">
        <f>F134*'Equipment Rates'!F$19</f>
        <v>0</v>
      </c>
      <c r="G264" s="135">
        <f>G134*'Equipment Rates'!G$19</f>
        <v>0</v>
      </c>
      <c r="H264" s="135">
        <f>H134*'Equipment Rates'!H$19</f>
        <v>0</v>
      </c>
      <c r="I264" s="166">
        <f>I134*'Equipment Rates'!I$19</f>
        <v>0</v>
      </c>
      <c r="J264" s="135">
        <f>J134*'Equipment Rates'!J$19</f>
        <v>0</v>
      </c>
      <c r="K264" s="135">
        <f>K134*'Equipment Rates'!K$19</f>
        <v>0</v>
      </c>
      <c r="L264" s="135">
        <f>L134*'Equipment Rates'!L$19</f>
        <v>0</v>
      </c>
      <c r="M264" s="166">
        <f>M134*'Equipment Rates'!M$19</f>
        <v>0</v>
      </c>
      <c r="N264" s="166">
        <f>N134*'Equipment Rates'!N$19</f>
        <v>0</v>
      </c>
      <c r="O264" s="39"/>
      <c r="P264" s="166">
        <f t="shared" si="14"/>
        <v>0</v>
      </c>
    </row>
  </sheetData>
  <pageMargins left="0.7" right="0.7" top="0.75" bottom="0.75" header="0.3" footer="0.3"/>
  <pageSetup scale="66"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859E-19BB-483F-B691-03A6CF4B8796}">
  <sheetPr>
    <pageSetUpPr autoPageBreaks="0" fitToPage="1"/>
  </sheetPr>
  <dimension ref="A2:P264"/>
  <sheetViews>
    <sheetView zoomScaleNormal="100" workbookViewId="0">
      <pane xSplit="3" ySplit="8" topLeftCell="D9" activePane="bottomRight" state="frozen"/>
      <selection activeCell="U141" sqref="U141"/>
      <selection pane="topRight" activeCell="U141" sqref="U141"/>
      <selection pane="bottomLeft" activeCell="U141" sqref="U141"/>
      <selection pane="bottomRight" activeCell="D9" sqref="D9"/>
    </sheetView>
  </sheetViews>
  <sheetFormatPr defaultColWidth="9" defaultRowHeight="13"/>
  <cols>
    <col min="1" max="1" width="1.58203125" style="34" customWidth="1"/>
    <col min="2" max="2" width="4.58203125" style="34" customWidth="1"/>
    <col min="3" max="3" width="57.5" style="34" customWidth="1"/>
    <col min="4" max="4" width="9.58203125" style="34" customWidth="1"/>
    <col min="5" max="5" width="10.08203125" style="34" customWidth="1"/>
    <col min="6" max="6" width="7" style="34" customWidth="1"/>
    <col min="7" max="7" width="8.58203125" style="34" customWidth="1"/>
    <col min="8" max="8" width="7.58203125" style="34" customWidth="1"/>
    <col min="9" max="9" width="8.5" style="34" customWidth="1"/>
    <col min="10" max="10" width="9.08203125" style="34" customWidth="1"/>
    <col min="11" max="12" width="8.58203125" style="34" customWidth="1"/>
    <col min="13" max="14" width="8.5" style="34" customWidth="1"/>
    <col min="15" max="15" width="2.58203125" style="34" customWidth="1"/>
    <col min="16" max="16" width="10.08203125" style="34" customWidth="1"/>
    <col min="17" max="16384" width="9" style="34"/>
  </cols>
  <sheetData>
    <row r="2" spans="1:16" ht="22.5" customHeight="1">
      <c r="A2" s="35"/>
      <c r="B2" s="36"/>
      <c r="E2" s="37"/>
      <c r="F2" s="37"/>
      <c r="G2" s="37"/>
      <c r="H2" s="37"/>
      <c r="I2" s="37"/>
      <c r="J2" s="37"/>
      <c r="K2" s="37"/>
      <c r="L2" s="37"/>
      <c r="M2" s="37"/>
      <c r="N2" s="37"/>
      <c r="O2" s="37"/>
      <c r="P2" s="37"/>
    </row>
    <row r="3" spans="1:16" ht="22.5" customHeight="1">
      <c r="A3" s="35"/>
      <c r="B3" s="38" t="str">
        <f>Client</f>
        <v>Philadelphia Water Department</v>
      </c>
    </row>
    <row r="4" spans="1:16" ht="14.5">
      <c r="A4" s="35"/>
      <c r="B4" s="38" t="str">
        <f>Title</f>
        <v>Miscellaneous Fees &amp; Charges Model</v>
      </c>
    </row>
    <row r="5" spans="1:16" ht="14.5">
      <c r="A5" s="35"/>
      <c r="B5" s="38" t="s">
        <v>129</v>
      </c>
      <c r="M5" s="39"/>
      <c r="N5" s="39"/>
      <c r="O5" s="39"/>
      <c r="P5" s="39"/>
    </row>
    <row r="6" spans="1:16" ht="14.4" customHeight="1" thickBot="1">
      <c r="A6" s="35"/>
      <c r="B6" s="38"/>
      <c r="M6" s="39"/>
      <c r="N6" s="39"/>
      <c r="O6" s="39"/>
      <c r="P6" s="39"/>
    </row>
    <row r="7" spans="1:16" ht="13.5" thickBot="1">
      <c r="A7" s="35"/>
      <c r="B7" s="98"/>
      <c r="C7" s="99"/>
      <c r="D7" s="95"/>
      <c r="E7" s="96"/>
      <c r="F7" s="96"/>
      <c r="G7" s="96"/>
      <c r="H7" s="96"/>
      <c r="I7" s="96"/>
      <c r="J7" s="96"/>
      <c r="K7" s="96"/>
      <c r="L7" s="96"/>
      <c r="M7" s="96"/>
      <c r="N7" s="97"/>
      <c r="O7" s="39"/>
      <c r="P7" s="177"/>
    </row>
    <row r="8" spans="1:16" ht="39.5" thickBot="1">
      <c r="A8" s="35"/>
      <c r="B8" s="102" t="s">
        <v>13</v>
      </c>
      <c r="C8" s="100" t="s">
        <v>10</v>
      </c>
      <c r="D8" s="232" t="str">
        <f>'Equipment Rates'!D$11</f>
        <v>Backhoe</v>
      </c>
      <c r="E8" s="233" t="str">
        <f>'Equipment Rates'!E$11</f>
        <v>Compressor</v>
      </c>
      <c r="F8" s="232" t="str">
        <f>'Equipment Rates'!F$11</f>
        <v xml:space="preserve">Large Dump Truck </v>
      </c>
      <c r="G8" s="233" t="str">
        <f>'Equipment Rates'!G$11</f>
        <v xml:space="preserve">Small Utility Truck </v>
      </c>
      <c r="H8" s="232" t="str">
        <f>'Equipment Rates'!H$11</f>
        <v xml:space="preserve">Crew Truck </v>
      </c>
      <c r="I8" s="233" t="str">
        <f>'Equipment Rates'!I$11</f>
        <v>SUV/ Van</v>
      </c>
      <c r="J8" s="232" t="str">
        <f>'Equipment Rates'!J$11</f>
        <v>Jackhammer</v>
      </c>
      <c r="K8" s="233" t="str">
        <f>'Equipment Rates'!K$11</f>
        <v>Pump</v>
      </c>
      <c r="L8" s="232" t="str">
        <f>'Equipment Rates'!L$11</f>
        <v>Generator</v>
      </c>
      <c r="M8" s="233" t="str">
        <f>'Equipment Rates'!M$11</f>
        <v>Vehicle, Small</v>
      </c>
      <c r="N8" s="234" t="str">
        <f>'Equipment Rates'!N$11</f>
        <v>CCTV Truck</v>
      </c>
      <c r="O8" s="39"/>
      <c r="P8" s="108" t="s">
        <v>207</v>
      </c>
    </row>
    <row r="9" spans="1:16">
      <c r="B9" s="58"/>
      <c r="C9" s="58" t="s">
        <v>24</v>
      </c>
      <c r="D9" s="59"/>
      <c r="E9" s="59"/>
      <c r="F9" s="59"/>
      <c r="G9" s="59"/>
      <c r="H9" s="59"/>
      <c r="I9" s="59"/>
      <c r="J9" s="59"/>
      <c r="K9" s="59"/>
      <c r="L9" s="59"/>
      <c r="M9" s="59"/>
      <c r="N9" s="161"/>
      <c r="O9" s="39"/>
      <c r="P9" s="59"/>
    </row>
    <row r="10" spans="1:16">
      <c r="B10" s="62">
        <v>1</v>
      </c>
      <c r="C10" s="159" t="str">
        <f>'Existing Fees '!C10</f>
        <v>Meter Test Charges</v>
      </c>
      <c r="D10" s="159"/>
      <c r="E10" s="159"/>
      <c r="F10" s="159"/>
      <c r="G10" s="159"/>
      <c r="H10" s="159"/>
      <c r="I10" s="159"/>
      <c r="J10" s="159"/>
      <c r="K10" s="159"/>
      <c r="L10" s="159"/>
      <c r="M10" s="159"/>
      <c r="N10" s="160"/>
      <c r="O10" s="39"/>
      <c r="P10" s="63"/>
    </row>
    <row r="11" spans="1:16">
      <c r="B11" s="65" t="s">
        <v>26</v>
      </c>
      <c r="C11" s="153" t="str">
        <f>'Existing Fees '!C11</f>
        <v xml:space="preserve">5/8" </v>
      </c>
      <c r="D11" s="134"/>
      <c r="E11" s="134"/>
      <c r="F11" s="134"/>
      <c r="G11" s="134"/>
      <c r="H11" s="134"/>
      <c r="I11" s="134">
        <v>1</v>
      </c>
      <c r="J11" s="134"/>
      <c r="K11" s="134"/>
      <c r="L11" s="134"/>
      <c r="M11" s="134"/>
      <c r="N11" s="134"/>
      <c r="O11" s="39"/>
      <c r="P11" s="122">
        <f>'Yr 2 Labor Cost Calc'!AL11</f>
        <v>1</v>
      </c>
    </row>
    <row r="12" spans="1:16">
      <c r="B12" s="65" t="s">
        <v>28</v>
      </c>
      <c r="C12" s="153" t="str">
        <f>'Existing Fees '!C12</f>
        <v>1",1.5",2"</v>
      </c>
      <c r="D12" s="121"/>
      <c r="E12" s="121"/>
      <c r="F12" s="121"/>
      <c r="G12" s="121"/>
      <c r="H12" s="121"/>
      <c r="I12" s="121">
        <v>1</v>
      </c>
      <c r="J12" s="121"/>
      <c r="K12" s="121"/>
      <c r="L12" s="121"/>
      <c r="M12" s="121"/>
      <c r="N12" s="121"/>
      <c r="O12" s="39"/>
      <c r="P12" s="122">
        <f>'Yr 2 Labor Cost Calc'!AL12</f>
        <v>1.5</v>
      </c>
    </row>
    <row r="13" spans="1:16">
      <c r="B13" s="65" t="s">
        <v>30</v>
      </c>
      <c r="C13" s="153" t="str">
        <f>'Existing Fees '!C13</f>
        <v>3",4",6",8",10",12"</v>
      </c>
      <c r="D13" s="121"/>
      <c r="E13" s="121"/>
      <c r="F13" s="121"/>
      <c r="G13" s="121"/>
      <c r="H13" s="121">
        <v>1</v>
      </c>
      <c r="I13" s="121"/>
      <c r="J13" s="121"/>
      <c r="K13" s="121"/>
      <c r="L13" s="121"/>
      <c r="M13" s="121"/>
      <c r="N13" s="121"/>
      <c r="O13" s="39"/>
      <c r="P13" s="122">
        <f>'Yr 2 Labor Cost Calc'!AL13</f>
        <v>2.5</v>
      </c>
    </row>
    <row r="14" spans="1:16">
      <c r="B14" s="65" t="s">
        <v>32</v>
      </c>
      <c r="C14" s="153" t="str">
        <f>'Existing Fees '!C14</f>
        <v>Field Tests 3" and above</v>
      </c>
      <c r="D14" s="130"/>
      <c r="E14" s="130"/>
      <c r="F14" s="130"/>
      <c r="G14" s="130"/>
      <c r="H14" s="130">
        <v>1</v>
      </c>
      <c r="I14" s="130"/>
      <c r="J14" s="130"/>
      <c r="K14" s="130"/>
      <c r="L14" s="130"/>
      <c r="M14" s="130"/>
      <c r="N14" s="130"/>
      <c r="O14" s="39"/>
      <c r="P14" s="122">
        <f>'Yr 2 Labor Cost Calc'!AL14</f>
        <v>2.5</v>
      </c>
    </row>
    <row r="15" spans="1:16">
      <c r="B15" s="62">
        <v>2</v>
      </c>
      <c r="C15" s="159" t="str">
        <f>'Existing Fees '!C15</f>
        <v>Charges for Furnishing and Installation of Water Meters</v>
      </c>
      <c r="D15" s="145"/>
      <c r="E15" s="145"/>
      <c r="F15" s="145"/>
      <c r="G15" s="145"/>
      <c r="H15" s="145"/>
      <c r="I15" s="145"/>
      <c r="J15" s="145"/>
      <c r="K15" s="145"/>
      <c r="L15" s="145"/>
      <c r="M15" s="145"/>
      <c r="N15" s="77"/>
      <c r="O15" s="39"/>
      <c r="P15" s="63"/>
    </row>
    <row r="16" spans="1:16">
      <c r="B16" s="139" t="s">
        <v>26</v>
      </c>
      <c r="C16" s="163" t="str">
        <f>'Existing Fees '!C16</f>
        <v>Setting both Meter and Meter Interface Unit (MIU)</v>
      </c>
      <c r="D16" s="164"/>
      <c r="E16" s="163"/>
      <c r="F16" s="163"/>
      <c r="G16" s="163"/>
      <c r="H16" s="163"/>
      <c r="I16" s="163"/>
      <c r="J16" s="163"/>
      <c r="K16" s="163"/>
      <c r="L16" s="163"/>
      <c r="M16" s="163"/>
      <c r="N16" s="165"/>
      <c r="O16" s="39"/>
      <c r="P16" s="140"/>
    </row>
    <row r="17" spans="2:16">
      <c r="B17" s="65"/>
      <c r="C17" s="153" t="str">
        <f>'Existing Fees '!C17</f>
        <v>5/8"</v>
      </c>
      <c r="D17" s="134"/>
      <c r="E17" s="134"/>
      <c r="F17" s="134"/>
      <c r="G17" s="134"/>
      <c r="H17" s="134"/>
      <c r="I17" s="134">
        <v>1</v>
      </c>
      <c r="J17" s="134"/>
      <c r="K17" s="134"/>
      <c r="L17" s="134"/>
      <c r="M17" s="134"/>
      <c r="N17" s="134"/>
      <c r="O17" s="39"/>
      <c r="P17" s="122">
        <f>'Yr 2 Labor Cost Calc'!AL17</f>
        <v>1</v>
      </c>
    </row>
    <row r="18" spans="2:16">
      <c r="B18" s="65"/>
      <c r="C18" s="153" t="str">
        <f>'Existing Fees '!C18</f>
        <v>3/4 RFSS</v>
      </c>
      <c r="D18" s="121"/>
      <c r="E18" s="121"/>
      <c r="F18" s="121"/>
      <c r="G18" s="121"/>
      <c r="H18" s="121"/>
      <c r="I18" s="121">
        <v>1</v>
      </c>
      <c r="J18" s="121"/>
      <c r="K18" s="121"/>
      <c r="L18" s="121"/>
      <c r="M18" s="121"/>
      <c r="N18" s="121"/>
      <c r="O18" s="39"/>
      <c r="P18" s="122">
        <f>'Yr 2 Labor Cost Calc'!AL18</f>
        <v>1</v>
      </c>
    </row>
    <row r="19" spans="2:16">
      <c r="B19" s="65"/>
      <c r="C19" s="153" t="str">
        <f>'Existing Fees '!C19</f>
        <v>1"</v>
      </c>
      <c r="D19" s="121"/>
      <c r="E19" s="121"/>
      <c r="F19" s="121"/>
      <c r="G19" s="121"/>
      <c r="H19" s="121"/>
      <c r="I19" s="121">
        <v>1</v>
      </c>
      <c r="J19" s="121"/>
      <c r="K19" s="121"/>
      <c r="L19" s="121"/>
      <c r="M19" s="121"/>
      <c r="N19" s="121"/>
      <c r="O19" s="39"/>
      <c r="P19" s="122">
        <f>'Yr 2 Labor Cost Calc'!AL19</f>
        <v>1</v>
      </c>
    </row>
    <row r="20" spans="2:16">
      <c r="B20" s="65"/>
      <c r="C20" s="153" t="str">
        <f>'Existing Fees '!C20</f>
        <v>1" RFSS</v>
      </c>
      <c r="D20" s="121"/>
      <c r="E20" s="121"/>
      <c r="F20" s="121"/>
      <c r="G20" s="121"/>
      <c r="H20" s="121"/>
      <c r="I20" s="121">
        <v>1</v>
      </c>
      <c r="J20" s="121"/>
      <c r="K20" s="121"/>
      <c r="L20" s="121"/>
      <c r="M20" s="121"/>
      <c r="N20" s="121"/>
      <c r="O20" s="39"/>
      <c r="P20" s="122">
        <f>'Yr 2 Labor Cost Calc'!AL20</f>
        <v>1</v>
      </c>
    </row>
    <row r="21" spans="2:16">
      <c r="B21" s="65"/>
      <c r="C21" s="153" t="str">
        <f>'Existing Fees '!C21</f>
        <v>1  1/2</v>
      </c>
      <c r="D21" s="134"/>
      <c r="E21" s="134"/>
      <c r="F21" s="134"/>
      <c r="G21" s="134"/>
      <c r="H21" s="134"/>
      <c r="I21" s="134">
        <v>1</v>
      </c>
      <c r="J21" s="134"/>
      <c r="K21" s="134"/>
      <c r="L21" s="134"/>
      <c r="M21" s="134"/>
      <c r="N21" s="134"/>
      <c r="O21" s="39"/>
      <c r="P21" s="122">
        <f>'Yr 2 Labor Cost Calc'!AL21</f>
        <v>1</v>
      </c>
    </row>
    <row r="22" spans="2:16">
      <c r="B22" s="65"/>
      <c r="C22" s="153" t="str">
        <f>'Existing Fees '!C22</f>
        <v>1  1/2 RFSS</v>
      </c>
      <c r="D22" s="121"/>
      <c r="E22" s="121"/>
      <c r="F22" s="121"/>
      <c r="G22" s="121"/>
      <c r="H22" s="121"/>
      <c r="I22" s="121">
        <v>1</v>
      </c>
      <c r="J22" s="121"/>
      <c r="K22" s="121"/>
      <c r="L22" s="121"/>
      <c r="M22" s="121"/>
      <c r="N22" s="121"/>
      <c r="O22" s="39"/>
      <c r="P22" s="122">
        <f>'Yr 2 Labor Cost Calc'!AL22</f>
        <v>1</v>
      </c>
    </row>
    <row r="23" spans="2:16">
      <c r="B23" s="65"/>
      <c r="C23" s="153" t="str">
        <f>'Existing Fees '!C23</f>
        <v xml:space="preserve">2" </v>
      </c>
      <c r="D23" s="121"/>
      <c r="E23" s="121"/>
      <c r="F23" s="121"/>
      <c r="G23" s="121"/>
      <c r="H23" s="121"/>
      <c r="I23" s="121">
        <v>1</v>
      </c>
      <c r="J23" s="121"/>
      <c r="K23" s="121"/>
      <c r="L23" s="121"/>
      <c r="M23" s="121"/>
      <c r="N23" s="121"/>
      <c r="O23" s="39"/>
      <c r="P23" s="122">
        <f>'Yr 2 Labor Cost Calc'!AL23</f>
        <v>1</v>
      </c>
    </row>
    <row r="24" spans="2:16">
      <c r="B24" s="65"/>
      <c r="C24" s="153" t="str">
        <f>'Existing Fees '!C24</f>
        <v>2" RFSS</v>
      </c>
      <c r="D24" s="121"/>
      <c r="E24" s="121"/>
      <c r="F24" s="121"/>
      <c r="G24" s="121"/>
      <c r="H24" s="121"/>
      <c r="I24" s="121">
        <v>1</v>
      </c>
      <c r="J24" s="121"/>
      <c r="K24" s="121"/>
      <c r="L24" s="121"/>
      <c r="M24" s="121"/>
      <c r="N24" s="121"/>
      <c r="O24" s="39"/>
      <c r="P24" s="122">
        <f>'Yr 2 Labor Cost Calc'!AL24</f>
        <v>1</v>
      </c>
    </row>
    <row r="25" spans="2:16">
      <c r="B25" s="65"/>
      <c r="C25" s="153" t="str">
        <f>'Existing Fees '!C25</f>
        <v>3" Compound</v>
      </c>
      <c r="D25" s="134"/>
      <c r="E25" s="134"/>
      <c r="F25" s="134"/>
      <c r="G25" s="134"/>
      <c r="H25" s="134">
        <v>1</v>
      </c>
      <c r="I25" s="134"/>
      <c r="J25" s="134"/>
      <c r="K25" s="134"/>
      <c r="L25" s="134"/>
      <c r="M25" s="134"/>
      <c r="N25" s="134"/>
      <c r="O25" s="39"/>
      <c r="P25" s="122">
        <f>'Yr 2 Labor Cost Calc'!AL25</f>
        <v>2</v>
      </c>
    </row>
    <row r="26" spans="2:16">
      <c r="B26" s="65"/>
      <c r="C26" s="153" t="str">
        <f>'Existing Fees '!C26</f>
        <v>3" Turbine</v>
      </c>
      <c r="D26" s="121"/>
      <c r="E26" s="121"/>
      <c r="F26" s="121"/>
      <c r="G26" s="121"/>
      <c r="H26" s="121">
        <v>1</v>
      </c>
      <c r="I26" s="121"/>
      <c r="J26" s="121"/>
      <c r="K26" s="121"/>
      <c r="L26" s="121"/>
      <c r="M26" s="121"/>
      <c r="N26" s="121"/>
      <c r="O26" s="39"/>
      <c r="P26" s="122">
        <f>'Yr 2 Labor Cost Calc'!AL26</f>
        <v>2</v>
      </c>
    </row>
    <row r="27" spans="2:16">
      <c r="B27" s="65"/>
      <c r="C27" s="153" t="str">
        <f>'Existing Fees '!C27</f>
        <v>3" Fire Series</v>
      </c>
      <c r="D27" s="121"/>
      <c r="E27" s="121"/>
      <c r="F27" s="121"/>
      <c r="G27" s="121"/>
      <c r="H27" s="121">
        <v>1</v>
      </c>
      <c r="I27" s="121"/>
      <c r="J27" s="121"/>
      <c r="K27" s="121"/>
      <c r="L27" s="121"/>
      <c r="M27" s="121"/>
      <c r="N27" s="121"/>
      <c r="O27" s="39"/>
      <c r="P27" s="122">
        <f>'Yr 2 Labor Cost Calc'!AL27</f>
        <v>2</v>
      </c>
    </row>
    <row r="28" spans="2:16">
      <c r="B28" s="65"/>
      <c r="C28" s="153" t="str">
        <f>'Existing Fees '!C28</f>
        <v>4" Compound</v>
      </c>
      <c r="D28" s="121"/>
      <c r="E28" s="121"/>
      <c r="F28" s="121"/>
      <c r="G28" s="121"/>
      <c r="H28" s="121">
        <v>1</v>
      </c>
      <c r="I28" s="121"/>
      <c r="J28" s="121"/>
      <c r="K28" s="121"/>
      <c r="L28" s="121"/>
      <c r="M28" s="121"/>
      <c r="N28" s="121"/>
      <c r="O28" s="39"/>
      <c r="P28" s="122">
        <f>'Yr 2 Labor Cost Calc'!AL28</f>
        <v>2</v>
      </c>
    </row>
    <row r="29" spans="2:16">
      <c r="B29" s="65"/>
      <c r="C29" s="153" t="str">
        <f>'Existing Fees '!C29</f>
        <v>4" Turbine</v>
      </c>
      <c r="D29" s="134"/>
      <c r="E29" s="134"/>
      <c r="F29" s="134"/>
      <c r="G29" s="134"/>
      <c r="H29" s="134">
        <v>1</v>
      </c>
      <c r="I29" s="134"/>
      <c r="J29" s="134"/>
      <c r="K29" s="134"/>
      <c r="L29" s="134"/>
      <c r="M29" s="134"/>
      <c r="N29" s="134"/>
      <c r="O29" s="39"/>
      <c r="P29" s="122">
        <f>'Yr 2 Labor Cost Calc'!AL29</f>
        <v>2</v>
      </c>
    </row>
    <row r="30" spans="2:16">
      <c r="B30" s="65"/>
      <c r="C30" s="153" t="str">
        <f>'Existing Fees '!C30</f>
        <v>4" Fire Series</v>
      </c>
      <c r="D30" s="121"/>
      <c r="E30" s="121"/>
      <c r="F30" s="121"/>
      <c r="G30" s="121"/>
      <c r="H30" s="121">
        <v>1</v>
      </c>
      <c r="I30" s="121"/>
      <c r="J30" s="121"/>
      <c r="K30" s="121"/>
      <c r="L30" s="121"/>
      <c r="M30" s="121"/>
      <c r="N30" s="121"/>
      <c r="O30" s="39"/>
      <c r="P30" s="122">
        <f>'Yr 2 Labor Cost Calc'!AL30</f>
        <v>2</v>
      </c>
    </row>
    <row r="31" spans="2:16">
      <c r="B31" s="65"/>
      <c r="C31" s="153" t="str">
        <f>'Existing Fees '!C31</f>
        <v>4" Fire Assembly</v>
      </c>
      <c r="D31" s="121"/>
      <c r="E31" s="121"/>
      <c r="F31" s="121"/>
      <c r="G31" s="121"/>
      <c r="H31" s="121">
        <v>1</v>
      </c>
      <c r="I31" s="121"/>
      <c r="J31" s="121"/>
      <c r="K31" s="121"/>
      <c r="L31" s="121"/>
      <c r="M31" s="121"/>
      <c r="N31" s="121"/>
      <c r="O31" s="39"/>
      <c r="P31" s="122">
        <f>'Yr 2 Labor Cost Calc'!AL31</f>
        <v>2</v>
      </c>
    </row>
    <row r="32" spans="2:16">
      <c r="B32" s="65"/>
      <c r="C32" s="153" t="str">
        <f>'Existing Fees '!C32</f>
        <v>6" Compound</v>
      </c>
      <c r="D32" s="121"/>
      <c r="E32" s="121"/>
      <c r="F32" s="121"/>
      <c r="G32" s="121"/>
      <c r="H32" s="121">
        <v>1</v>
      </c>
      <c r="I32" s="121"/>
      <c r="J32" s="121"/>
      <c r="K32" s="121"/>
      <c r="L32" s="121"/>
      <c r="M32" s="121"/>
      <c r="N32" s="121"/>
      <c r="O32" s="39"/>
      <c r="P32" s="122">
        <f>'Yr 2 Labor Cost Calc'!AL32</f>
        <v>2</v>
      </c>
    </row>
    <row r="33" spans="2:16">
      <c r="B33" s="65"/>
      <c r="C33" s="153" t="str">
        <f>'Existing Fees '!C33</f>
        <v>6" Turbine</v>
      </c>
      <c r="D33" s="134"/>
      <c r="E33" s="134"/>
      <c r="F33" s="134"/>
      <c r="G33" s="134"/>
      <c r="H33" s="134">
        <v>1</v>
      </c>
      <c r="I33" s="134"/>
      <c r="J33" s="134"/>
      <c r="K33" s="134"/>
      <c r="L33" s="134"/>
      <c r="M33" s="134"/>
      <c r="N33" s="134"/>
      <c r="O33" s="39"/>
      <c r="P33" s="122">
        <f>'Yr 2 Labor Cost Calc'!AL33</f>
        <v>2</v>
      </c>
    </row>
    <row r="34" spans="2:16">
      <c r="B34" s="65"/>
      <c r="C34" s="153" t="str">
        <f>'Existing Fees '!C34</f>
        <v>6" Fire Series</v>
      </c>
      <c r="D34" s="121"/>
      <c r="E34" s="121"/>
      <c r="F34" s="121"/>
      <c r="G34" s="121"/>
      <c r="H34" s="121">
        <v>1</v>
      </c>
      <c r="I34" s="121"/>
      <c r="J34" s="121"/>
      <c r="K34" s="121"/>
      <c r="L34" s="121"/>
      <c r="M34" s="121"/>
      <c r="N34" s="121"/>
      <c r="O34" s="39"/>
      <c r="P34" s="122">
        <f>'Yr 2 Labor Cost Calc'!AL34</f>
        <v>2</v>
      </c>
    </row>
    <row r="35" spans="2:16">
      <c r="B35" s="65"/>
      <c r="C35" s="153" t="str">
        <f>'Existing Fees '!C35</f>
        <v>6" Fire Assembly</v>
      </c>
      <c r="D35" s="121"/>
      <c r="E35" s="121"/>
      <c r="F35" s="121"/>
      <c r="G35" s="121"/>
      <c r="H35" s="121">
        <v>1</v>
      </c>
      <c r="I35" s="121"/>
      <c r="J35" s="121"/>
      <c r="K35" s="121"/>
      <c r="L35" s="121"/>
      <c r="M35" s="121"/>
      <c r="N35" s="121"/>
      <c r="O35" s="39"/>
      <c r="P35" s="122">
        <f>'Yr 2 Labor Cost Calc'!AL35</f>
        <v>2</v>
      </c>
    </row>
    <row r="36" spans="2:16">
      <c r="B36" s="65"/>
      <c r="C36" s="153" t="str">
        <f>'Existing Fees '!C36</f>
        <v>8" Turbine</v>
      </c>
      <c r="D36" s="121"/>
      <c r="E36" s="121"/>
      <c r="F36" s="121"/>
      <c r="G36" s="121"/>
      <c r="H36" s="121">
        <v>1</v>
      </c>
      <c r="I36" s="121"/>
      <c r="J36" s="121"/>
      <c r="K36" s="121"/>
      <c r="L36" s="121"/>
      <c r="M36" s="121"/>
      <c r="N36" s="121"/>
      <c r="O36" s="39"/>
      <c r="P36" s="122">
        <f>'Yr 2 Labor Cost Calc'!AL36</f>
        <v>2</v>
      </c>
    </row>
    <row r="37" spans="2:16">
      <c r="B37" s="65"/>
      <c r="C37" s="153" t="str">
        <f>'Existing Fees '!C37</f>
        <v>8" Fire Series</v>
      </c>
      <c r="D37" s="134"/>
      <c r="E37" s="134"/>
      <c r="F37" s="134"/>
      <c r="G37" s="134"/>
      <c r="H37" s="134">
        <v>1</v>
      </c>
      <c r="I37" s="134"/>
      <c r="J37" s="134"/>
      <c r="K37" s="134"/>
      <c r="L37" s="134"/>
      <c r="M37" s="134"/>
      <c r="N37" s="134"/>
      <c r="O37" s="39"/>
      <c r="P37" s="122">
        <f>'Yr 2 Labor Cost Calc'!AL37</f>
        <v>2</v>
      </c>
    </row>
    <row r="38" spans="2:16">
      <c r="B38" s="65"/>
      <c r="C38" s="153" t="str">
        <f>'Existing Fees '!C38</f>
        <v>8" Fire Assembly</v>
      </c>
      <c r="D38" s="121"/>
      <c r="E38" s="121"/>
      <c r="F38" s="121"/>
      <c r="G38" s="121"/>
      <c r="H38" s="121">
        <v>1</v>
      </c>
      <c r="I38" s="121"/>
      <c r="J38" s="121"/>
      <c r="K38" s="121"/>
      <c r="L38" s="121"/>
      <c r="M38" s="121"/>
      <c r="N38" s="121"/>
      <c r="O38" s="39"/>
      <c r="P38" s="122">
        <f>'Yr 2 Labor Cost Calc'!AL38</f>
        <v>2</v>
      </c>
    </row>
    <row r="39" spans="2:16">
      <c r="B39" s="65"/>
      <c r="C39" s="153" t="str">
        <f>'Existing Fees '!C39</f>
        <v>10" Turbine</v>
      </c>
      <c r="D39" s="121"/>
      <c r="E39" s="121"/>
      <c r="F39" s="121"/>
      <c r="G39" s="121"/>
      <c r="H39" s="121">
        <v>1</v>
      </c>
      <c r="I39" s="121"/>
      <c r="J39" s="121"/>
      <c r="K39" s="121"/>
      <c r="L39" s="121"/>
      <c r="M39" s="121"/>
      <c r="N39" s="121"/>
      <c r="O39" s="39"/>
      <c r="P39" s="122">
        <f>'Yr 2 Labor Cost Calc'!AL39</f>
        <v>2</v>
      </c>
    </row>
    <row r="40" spans="2:16">
      <c r="B40" s="65"/>
      <c r="C40" s="153" t="str">
        <f>'Existing Fees '!C40</f>
        <v>10" Fire Series</v>
      </c>
      <c r="D40" s="121"/>
      <c r="E40" s="121"/>
      <c r="F40" s="121"/>
      <c r="G40" s="121"/>
      <c r="H40" s="121">
        <v>1</v>
      </c>
      <c r="I40" s="121"/>
      <c r="J40" s="121"/>
      <c r="K40" s="121"/>
      <c r="L40" s="121"/>
      <c r="M40" s="121"/>
      <c r="N40" s="121"/>
      <c r="O40" s="39"/>
      <c r="P40" s="122">
        <f>'Yr 2 Labor Cost Calc'!AL40</f>
        <v>2</v>
      </c>
    </row>
    <row r="41" spans="2:16">
      <c r="B41" s="65"/>
      <c r="C41" s="153" t="str">
        <f>'Existing Fees '!C41</f>
        <v>10" Fire Assembly</v>
      </c>
      <c r="D41" s="134"/>
      <c r="E41" s="134"/>
      <c r="F41" s="134"/>
      <c r="G41" s="134"/>
      <c r="H41" s="134">
        <v>1</v>
      </c>
      <c r="I41" s="134"/>
      <c r="J41" s="134"/>
      <c r="K41" s="134"/>
      <c r="L41" s="134"/>
      <c r="M41" s="134"/>
      <c r="N41" s="134"/>
      <c r="O41" s="39"/>
      <c r="P41" s="122">
        <f>'Yr 2 Labor Cost Calc'!AL41</f>
        <v>2</v>
      </c>
    </row>
    <row r="42" spans="2:16">
      <c r="B42" s="65"/>
      <c r="C42" s="153" t="str">
        <f>'Existing Fees '!C42</f>
        <v>12" Turbine</v>
      </c>
      <c r="D42" s="121"/>
      <c r="E42" s="121"/>
      <c r="F42" s="121"/>
      <c r="G42" s="121"/>
      <c r="H42" s="121">
        <v>1</v>
      </c>
      <c r="I42" s="121"/>
      <c r="J42" s="121"/>
      <c r="K42" s="121"/>
      <c r="L42" s="121"/>
      <c r="M42" s="121"/>
      <c r="N42" s="121"/>
      <c r="O42" s="39"/>
      <c r="P42" s="122">
        <f>'Yr 2 Labor Cost Calc'!AL42</f>
        <v>2</v>
      </c>
    </row>
    <row r="43" spans="2:16">
      <c r="B43" s="65"/>
      <c r="C43" s="153" t="str">
        <f>'Existing Fees '!C43</f>
        <v>12" Fire Series</v>
      </c>
      <c r="D43" s="121"/>
      <c r="E43" s="121"/>
      <c r="F43" s="121"/>
      <c r="G43" s="121"/>
      <c r="H43" s="121">
        <v>1</v>
      </c>
      <c r="I43" s="121"/>
      <c r="J43" s="121"/>
      <c r="K43" s="121"/>
      <c r="L43" s="121"/>
      <c r="M43" s="121"/>
      <c r="N43" s="121"/>
      <c r="O43" s="39"/>
      <c r="P43" s="122">
        <f>'Yr 2 Labor Cost Calc'!AL43</f>
        <v>2</v>
      </c>
    </row>
    <row r="44" spans="2:16">
      <c r="B44" s="65"/>
      <c r="C44" s="153" t="str">
        <f>'Existing Fees '!C44</f>
        <v>12" Fire Assembly</v>
      </c>
      <c r="D44" s="130"/>
      <c r="E44" s="130"/>
      <c r="F44" s="130"/>
      <c r="G44" s="130"/>
      <c r="H44" s="130">
        <v>1</v>
      </c>
      <c r="I44" s="130"/>
      <c r="J44" s="130"/>
      <c r="K44" s="130"/>
      <c r="L44" s="130"/>
      <c r="M44" s="130"/>
      <c r="N44" s="130"/>
      <c r="O44" s="39"/>
      <c r="P44" s="122">
        <f>'Yr 2 Labor Cost Calc'!AL44</f>
        <v>2</v>
      </c>
    </row>
    <row r="45" spans="2:16">
      <c r="B45" s="139" t="s">
        <v>28</v>
      </c>
      <c r="C45" s="163" t="str">
        <f>'Existing Fees '!C45</f>
        <v>Furnishing and Setting Meter Interface Unit (MIU)</v>
      </c>
      <c r="D45" s="149"/>
      <c r="E45" s="148"/>
      <c r="F45" s="148"/>
      <c r="G45" s="148"/>
      <c r="H45" s="148"/>
      <c r="I45" s="148"/>
      <c r="J45" s="148"/>
      <c r="K45" s="148"/>
      <c r="L45" s="148"/>
      <c r="M45" s="148"/>
      <c r="N45" s="150"/>
      <c r="O45" s="39"/>
      <c r="P45" s="140"/>
    </row>
    <row r="46" spans="2:16">
      <c r="B46" s="65"/>
      <c r="C46" s="153" t="str">
        <f>'Existing Fees '!C46</f>
        <v>5/8"</v>
      </c>
      <c r="D46" s="134"/>
      <c r="E46" s="134"/>
      <c r="F46" s="134"/>
      <c r="G46" s="134"/>
      <c r="H46" s="134"/>
      <c r="I46" s="134">
        <v>1</v>
      </c>
      <c r="J46" s="134"/>
      <c r="K46" s="134"/>
      <c r="L46" s="134"/>
      <c r="M46" s="134"/>
      <c r="N46" s="134"/>
      <c r="O46" s="39"/>
      <c r="P46" s="122">
        <f>'Yr 2 Labor Cost Calc'!AL46</f>
        <v>1</v>
      </c>
    </row>
    <row r="47" spans="2:16">
      <c r="B47" s="65"/>
      <c r="C47" s="153" t="str">
        <f>'Existing Fees '!C47</f>
        <v>3/4 RFSS</v>
      </c>
      <c r="D47" s="121"/>
      <c r="E47" s="121"/>
      <c r="F47" s="121"/>
      <c r="G47" s="121"/>
      <c r="H47" s="121"/>
      <c r="I47" s="121">
        <v>1</v>
      </c>
      <c r="J47" s="121"/>
      <c r="K47" s="121"/>
      <c r="L47" s="121"/>
      <c r="M47" s="121"/>
      <c r="N47" s="121"/>
      <c r="O47" s="39"/>
      <c r="P47" s="122">
        <f>'Yr 2 Labor Cost Calc'!AL47</f>
        <v>1</v>
      </c>
    </row>
    <row r="48" spans="2:16">
      <c r="B48" s="65"/>
      <c r="C48" s="153" t="str">
        <f>'Existing Fees '!C48</f>
        <v>1"</v>
      </c>
      <c r="D48" s="121"/>
      <c r="E48" s="121"/>
      <c r="F48" s="121"/>
      <c r="G48" s="121"/>
      <c r="H48" s="121"/>
      <c r="I48" s="121">
        <v>1</v>
      </c>
      <c r="J48" s="121"/>
      <c r="K48" s="121"/>
      <c r="L48" s="121"/>
      <c r="M48" s="121"/>
      <c r="N48" s="121"/>
      <c r="O48" s="39"/>
      <c r="P48" s="122">
        <f>'Yr 2 Labor Cost Calc'!AL48</f>
        <v>1</v>
      </c>
    </row>
    <row r="49" spans="2:16">
      <c r="B49" s="65"/>
      <c r="C49" s="153" t="str">
        <f>'Existing Fees '!C49</f>
        <v>1" RFSS</v>
      </c>
      <c r="D49" s="121"/>
      <c r="E49" s="121"/>
      <c r="F49" s="121"/>
      <c r="G49" s="121"/>
      <c r="H49" s="121"/>
      <c r="I49" s="121">
        <v>1</v>
      </c>
      <c r="J49" s="121"/>
      <c r="K49" s="121"/>
      <c r="L49" s="121"/>
      <c r="M49" s="121"/>
      <c r="N49" s="121"/>
      <c r="O49" s="39"/>
      <c r="P49" s="122">
        <f>'Yr 2 Labor Cost Calc'!AL49</f>
        <v>1</v>
      </c>
    </row>
    <row r="50" spans="2:16">
      <c r="B50" s="65"/>
      <c r="C50" s="153" t="str">
        <f>'Existing Fees '!C50</f>
        <v>1  1/2</v>
      </c>
      <c r="D50" s="134"/>
      <c r="E50" s="134"/>
      <c r="F50" s="134"/>
      <c r="G50" s="134"/>
      <c r="H50" s="134"/>
      <c r="I50" s="134">
        <v>1</v>
      </c>
      <c r="J50" s="134"/>
      <c r="K50" s="134"/>
      <c r="L50" s="134"/>
      <c r="M50" s="134"/>
      <c r="N50" s="134"/>
      <c r="O50" s="39"/>
      <c r="P50" s="122">
        <f>'Yr 2 Labor Cost Calc'!AL50</f>
        <v>1</v>
      </c>
    </row>
    <row r="51" spans="2:16">
      <c r="B51" s="65"/>
      <c r="C51" s="153" t="str">
        <f>'Existing Fees '!C51</f>
        <v>1  1/2 RFSS</v>
      </c>
      <c r="D51" s="121"/>
      <c r="E51" s="121"/>
      <c r="F51" s="121"/>
      <c r="G51" s="121"/>
      <c r="H51" s="121"/>
      <c r="I51" s="121">
        <v>1</v>
      </c>
      <c r="J51" s="121"/>
      <c r="K51" s="121"/>
      <c r="L51" s="121"/>
      <c r="M51" s="121"/>
      <c r="N51" s="121"/>
      <c r="O51" s="39"/>
      <c r="P51" s="122">
        <f>'Yr 2 Labor Cost Calc'!AL51</f>
        <v>1</v>
      </c>
    </row>
    <row r="52" spans="2:16">
      <c r="B52" s="65"/>
      <c r="C52" s="153" t="str">
        <f>'Existing Fees '!C52</f>
        <v xml:space="preserve">2" </v>
      </c>
      <c r="D52" s="121"/>
      <c r="E52" s="121"/>
      <c r="F52" s="121"/>
      <c r="G52" s="121"/>
      <c r="H52" s="121"/>
      <c r="I52" s="121">
        <v>1</v>
      </c>
      <c r="J52" s="121"/>
      <c r="K52" s="121"/>
      <c r="L52" s="121"/>
      <c r="M52" s="121"/>
      <c r="N52" s="121"/>
      <c r="O52" s="39"/>
      <c r="P52" s="122">
        <f>'Yr 2 Labor Cost Calc'!AL52</f>
        <v>1</v>
      </c>
    </row>
    <row r="53" spans="2:16">
      <c r="B53" s="65"/>
      <c r="C53" s="153" t="str">
        <f>'Existing Fees '!C53</f>
        <v>2" RFSS</v>
      </c>
      <c r="D53" s="121"/>
      <c r="E53" s="121"/>
      <c r="F53" s="121"/>
      <c r="G53" s="121"/>
      <c r="H53" s="121"/>
      <c r="I53" s="121">
        <v>1</v>
      </c>
      <c r="J53" s="121"/>
      <c r="K53" s="121"/>
      <c r="L53" s="121"/>
      <c r="M53" s="121"/>
      <c r="N53" s="121"/>
      <c r="O53" s="39"/>
      <c r="P53" s="122">
        <f>'Yr 2 Labor Cost Calc'!AL53</f>
        <v>1</v>
      </c>
    </row>
    <row r="54" spans="2:16">
      <c r="B54" s="65"/>
      <c r="C54" s="153" t="str">
        <f>'Existing Fees '!C54</f>
        <v>3" Compound</v>
      </c>
      <c r="D54" s="134"/>
      <c r="E54" s="134"/>
      <c r="F54" s="134"/>
      <c r="G54" s="134"/>
      <c r="H54" s="134">
        <v>1</v>
      </c>
      <c r="I54" s="134"/>
      <c r="J54" s="134"/>
      <c r="K54" s="134"/>
      <c r="L54" s="134"/>
      <c r="M54" s="134"/>
      <c r="N54" s="134"/>
      <c r="O54" s="39"/>
      <c r="P54" s="122">
        <f>'Yr 2 Labor Cost Calc'!AL54</f>
        <v>2</v>
      </c>
    </row>
    <row r="55" spans="2:16">
      <c r="B55" s="65"/>
      <c r="C55" s="153" t="str">
        <f>'Existing Fees '!C55</f>
        <v>3" Turbine</v>
      </c>
      <c r="D55" s="121"/>
      <c r="E55" s="121"/>
      <c r="F55" s="121"/>
      <c r="G55" s="121"/>
      <c r="H55" s="121">
        <v>1</v>
      </c>
      <c r="I55" s="121"/>
      <c r="J55" s="121"/>
      <c r="K55" s="121"/>
      <c r="L55" s="121"/>
      <c r="M55" s="121"/>
      <c r="N55" s="121"/>
      <c r="O55" s="39"/>
      <c r="P55" s="122">
        <f>'Yr 2 Labor Cost Calc'!AL55</f>
        <v>2</v>
      </c>
    </row>
    <row r="56" spans="2:16">
      <c r="B56" s="65"/>
      <c r="C56" s="153" t="str">
        <f>'Existing Fees '!C56</f>
        <v>4" Compound</v>
      </c>
      <c r="D56" s="121"/>
      <c r="E56" s="121"/>
      <c r="F56" s="121"/>
      <c r="G56" s="121"/>
      <c r="H56" s="121">
        <v>1</v>
      </c>
      <c r="I56" s="121"/>
      <c r="J56" s="121"/>
      <c r="K56" s="121"/>
      <c r="L56" s="121"/>
      <c r="M56" s="121"/>
      <c r="N56" s="121"/>
      <c r="O56" s="39"/>
      <c r="P56" s="122">
        <f>'Yr 2 Labor Cost Calc'!AL56</f>
        <v>2</v>
      </c>
    </row>
    <row r="57" spans="2:16">
      <c r="B57" s="65"/>
      <c r="C57" s="153" t="str">
        <f>'Existing Fees '!C57</f>
        <v>4" Turbine</v>
      </c>
      <c r="D57" s="121"/>
      <c r="E57" s="121"/>
      <c r="F57" s="121"/>
      <c r="G57" s="121"/>
      <c r="H57" s="121">
        <v>1</v>
      </c>
      <c r="I57" s="121"/>
      <c r="J57" s="121"/>
      <c r="K57" s="121"/>
      <c r="L57" s="121"/>
      <c r="M57" s="121"/>
      <c r="N57" s="121"/>
      <c r="O57" s="39"/>
      <c r="P57" s="122">
        <f>'Yr 2 Labor Cost Calc'!AL57</f>
        <v>2</v>
      </c>
    </row>
    <row r="58" spans="2:16">
      <c r="B58" s="65"/>
      <c r="C58" s="153" t="str">
        <f>'Existing Fees '!C58</f>
        <v>6" Compound</v>
      </c>
      <c r="D58" s="134"/>
      <c r="E58" s="134"/>
      <c r="F58" s="134"/>
      <c r="G58" s="134"/>
      <c r="H58" s="134">
        <v>1</v>
      </c>
      <c r="I58" s="134"/>
      <c r="J58" s="134"/>
      <c r="K58" s="134"/>
      <c r="L58" s="134"/>
      <c r="M58" s="134"/>
      <c r="N58" s="134"/>
      <c r="O58" s="39"/>
      <c r="P58" s="122">
        <f>'Yr 2 Labor Cost Calc'!AL58</f>
        <v>2</v>
      </c>
    </row>
    <row r="59" spans="2:16">
      <c r="B59" s="65"/>
      <c r="C59" s="153" t="str">
        <f>'Existing Fees '!C59</f>
        <v>6" Turbine</v>
      </c>
      <c r="D59" s="121"/>
      <c r="E59" s="121"/>
      <c r="F59" s="121"/>
      <c r="G59" s="121"/>
      <c r="H59" s="121">
        <v>1</v>
      </c>
      <c r="I59" s="121"/>
      <c r="J59" s="121"/>
      <c r="K59" s="121"/>
      <c r="L59" s="121"/>
      <c r="M59" s="121"/>
      <c r="N59" s="121"/>
      <c r="O59" s="39"/>
      <c r="P59" s="122">
        <f>'Yr 2 Labor Cost Calc'!AL59</f>
        <v>2</v>
      </c>
    </row>
    <row r="60" spans="2:16">
      <c r="B60" s="65"/>
      <c r="C60" s="153" t="str">
        <f>'Existing Fees '!C60</f>
        <v xml:space="preserve">8" </v>
      </c>
      <c r="D60" s="121"/>
      <c r="E60" s="121"/>
      <c r="F60" s="121"/>
      <c r="G60" s="121"/>
      <c r="H60" s="121">
        <v>1</v>
      </c>
      <c r="I60" s="121"/>
      <c r="J60" s="121"/>
      <c r="K60" s="121"/>
      <c r="L60" s="121"/>
      <c r="M60" s="121"/>
      <c r="N60" s="121"/>
      <c r="O60" s="39"/>
      <c r="P60" s="122">
        <f>'Yr 2 Labor Cost Calc'!AL60</f>
        <v>2</v>
      </c>
    </row>
    <row r="61" spans="2:16">
      <c r="B61" s="65"/>
      <c r="C61" s="153" t="str">
        <f>'Existing Fees '!C61</f>
        <v xml:space="preserve">10" </v>
      </c>
      <c r="D61" s="121"/>
      <c r="E61" s="121"/>
      <c r="F61" s="121"/>
      <c r="G61" s="121"/>
      <c r="H61" s="121">
        <v>1</v>
      </c>
      <c r="I61" s="121"/>
      <c r="J61" s="121"/>
      <c r="K61" s="121"/>
      <c r="L61" s="121"/>
      <c r="M61" s="121"/>
      <c r="N61" s="121"/>
      <c r="O61" s="39"/>
      <c r="P61" s="122">
        <f>'Yr 2 Labor Cost Calc'!AL61</f>
        <v>2</v>
      </c>
    </row>
    <row r="62" spans="2:16">
      <c r="B62" s="62">
        <v>3</v>
      </c>
      <c r="C62" s="159" t="str">
        <f>'Existing Fees '!C62</f>
        <v>Tampering of Meter</v>
      </c>
      <c r="D62" s="145"/>
      <c r="E62" s="145"/>
      <c r="F62" s="145"/>
      <c r="G62" s="145"/>
      <c r="H62" s="145"/>
      <c r="I62" s="145"/>
      <c r="J62" s="145"/>
      <c r="K62" s="145"/>
      <c r="L62" s="145"/>
      <c r="M62" s="145"/>
      <c r="N62" s="77"/>
      <c r="O62" s="39"/>
      <c r="P62" s="63"/>
    </row>
    <row r="63" spans="2:16">
      <c r="B63" s="65" t="s">
        <v>26</v>
      </c>
      <c r="C63" s="153" t="str">
        <f>'Existing Fees '!C63</f>
        <v>5/8" or 3/4"</v>
      </c>
      <c r="D63" s="121"/>
      <c r="E63" s="121"/>
      <c r="F63" s="121"/>
      <c r="G63" s="121"/>
      <c r="H63" s="121"/>
      <c r="I63" s="121">
        <v>1</v>
      </c>
      <c r="J63" s="121"/>
      <c r="K63" s="121"/>
      <c r="L63" s="121"/>
      <c r="M63" s="121"/>
      <c r="N63" s="121"/>
      <c r="O63" s="39"/>
      <c r="P63" s="122">
        <f>'Yr 2 Labor Cost Calc'!AL63</f>
        <v>1</v>
      </c>
    </row>
    <row r="64" spans="2:16">
      <c r="B64" s="65" t="s">
        <v>28</v>
      </c>
      <c r="C64" s="153" t="str">
        <f>'Existing Fees '!C64</f>
        <v>1", 1.5" or 2"</v>
      </c>
      <c r="D64" s="121"/>
      <c r="E64" s="121"/>
      <c r="F64" s="121"/>
      <c r="G64" s="121"/>
      <c r="H64" s="121"/>
      <c r="I64" s="121">
        <v>1</v>
      </c>
      <c r="J64" s="121"/>
      <c r="K64" s="121"/>
      <c r="L64" s="121"/>
      <c r="M64" s="121"/>
      <c r="N64" s="121"/>
      <c r="O64" s="39"/>
      <c r="P64" s="122">
        <f>'Yr 2 Labor Cost Calc'!AL64</f>
        <v>1</v>
      </c>
    </row>
    <row r="65" spans="2:16">
      <c r="B65" s="65" t="s">
        <v>30</v>
      </c>
      <c r="C65" s="153" t="str">
        <f>'Existing Fees '!C65</f>
        <v>3" and larger</v>
      </c>
      <c r="D65" s="121"/>
      <c r="E65" s="121"/>
      <c r="F65" s="121"/>
      <c r="G65" s="121"/>
      <c r="H65" s="121">
        <v>1</v>
      </c>
      <c r="I65" s="121"/>
      <c r="J65" s="121"/>
      <c r="K65" s="121"/>
      <c r="L65" s="121"/>
      <c r="M65" s="121"/>
      <c r="N65" s="121"/>
      <c r="O65" s="39"/>
      <c r="P65" s="122">
        <f>'Yr 2 Labor Cost Calc'!AL65</f>
        <v>2</v>
      </c>
    </row>
    <row r="66" spans="2:16">
      <c r="B66" s="62">
        <v>4</v>
      </c>
      <c r="C66" s="159" t="str">
        <f>'Existing Fees '!C66</f>
        <v>Shut‐Off and Restoration of Water Service</v>
      </c>
      <c r="D66" s="145"/>
      <c r="E66" s="145"/>
      <c r="F66" s="145"/>
      <c r="G66" s="145"/>
      <c r="H66" s="145"/>
      <c r="I66" s="145"/>
      <c r="J66" s="145"/>
      <c r="K66" s="145"/>
      <c r="L66" s="145"/>
      <c r="M66" s="145"/>
      <c r="N66" s="77"/>
      <c r="O66" s="39"/>
      <c r="P66" s="63"/>
    </row>
    <row r="67" spans="2:16">
      <c r="B67" s="65" t="s">
        <v>26</v>
      </c>
      <c r="C67" s="153" t="str">
        <f>'Existing Fees '!C67</f>
        <v>Site Visit for Non-payment</v>
      </c>
      <c r="D67" s="134"/>
      <c r="E67" s="134"/>
      <c r="F67" s="134"/>
      <c r="G67" s="134"/>
      <c r="H67" s="134"/>
      <c r="I67" s="134">
        <v>1</v>
      </c>
      <c r="J67" s="134"/>
      <c r="K67" s="134"/>
      <c r="L67" s="134"/>
      <c r="M67" s="134"/>
      <c r="N67" s="134"/>
      <c r="O67" s="39"/>
      <c r="P67" s="122">
        <f>'Yr 2 Labor Cost Calc'!AL67</f>
        <v>1</v>
      </c>
    </row>
    <row r="68" spans="2:16">
      <c r="B68" s="65" t="s">
        <v>28</v>
      </c>
      <c r="C68" s="153" t="str">
        <f>'Existing Fees '!C68</f>
        <v>Non-compliance with Notice of Defect and/or Metering Non-compliance</v>
      </c>
      <c r="D68" s="121"/>
      <c r="E68" s="121"/>
      <c r="F68" s="121"/>
      <c r="G68" s="121"/>
      <c r="H68" s="121"/>
      <c r="I68" s="121">
        <v>1</v>
      </c>
      <c r="J68" s="121"/>
      <c r="K68" s="121"/>
      <c r="L68" s="121"/>
      <c r="M68" s="121"/>
      <c r="N68" s="121"/>
      <c r="O68" s="39"/>
      <c r="P68" s="122">
        <f>'Yr 2 Labor Cost Calc'!AL68</f>
        <v>1</v>
      </c>
    </row>
    <row r="69" spans="2:16">
      <c r="B69" s="65" t="s">
        <v>30</v>
      </c>
      <c r="C69" s="153" t="str">
        <f>'Existing Fees '!C70</f>
        <v>Operating service valve 2" and smaller service lines</v>
      </c>
      <c r="D69" s="121"/>
      <c r="E69" s="121"/>
      <c r="F69" s="121"/>
      <c r="G69" s="121"/>
      <c r="H69" s="121"/>
      <c r="I69" s="121">
        <v>1</v>
      </c>
      <c r="J69" s="121"/>
      <c r="K69" s="121"/>
      <c r="L69" s="121"/>
      <c r="M69" s="121"/>
      <c r="N69" s="121"/>
      <c r="O69" s="39"/>
      <c r="P69" s="122">
        <f>'Yr 2 Labor Cost Calc'!AL69</f>
        <v>1</v>
      </c>
    </row>
    <row r="70" spans="2:16">
      <c r="B70" s="65" t="s">
        <v>32</v>
      </c>
      <c r="C70" s="153" t="str">
        <f>'Existing Fees '!C71</f>
        <v>Operating service valve larger than 2" service lines</v>
      </c>
      <c r="D70" s="121"/>
      <c r="E70" s="121"/>
      <c r="F70" s="121"/>
      <c r="G70" s="121">
        <v>1</v>
      </c>
      <c r="H70" s="121"/>
      <c r="I70" s="121">
        <v>0.25</v>
      </c>
      <c r="J70" s="121"/>
      <c r="K70" s="121"/>
      <c r="L70" s="121"/>
      <c r="M70" s="121"/>
      <c r="N70" s="121"/>
      <c r="O70" s="39"/>
      <c r="P70" s="122">
        <f>'Yr 2 Labor Cost Calc'!AL70</f>
        <v>2</v>
      </c>
    </row>
    <row r="71" spans="2:16">
      <c r="B71" s="65" t="s">
        <v>44</v>
      </c>
      <c r="C71" s="153" t="str">
        <f>'Existing Fees '!C72</f>
        <v>Obstructed curb stop, missing access box, requires excavation</v>
      </c>
      <c r="D71" s="134"/>
      <c r="E71" s="134"/>
      <c r="F71" s="134"/>
      <c r="G71" s="134">
        <v>1</v>
      </c>
      <c r="H71" s="134"/>
      <c r="I71" s="121">
        <v>0.25</v>
      </c>
      <c r="J71" s="134"/>
      <c r="K71" s="134"/>
      <c r="L71" s="134"/>
      <c r="M71" s="134"/>
      <c r="N71" s="134"/>
      <c r="O71" s="39"/>
      <c r="P71" s="122">
        <f>'Yr 2 Labor Cost Calc'!AL71</f>
        <v>4</v>
      </c>
    </row>
    <row r="72" spans="2:16">
      <c r="B72" s="65" t="s">
        <v>46</v>
      </c>
      <c r="C72" s="153" t="str">
        <f>'Existing Fees '!C73</f>
        <v>Curb stop inoperable, requires installation of new curb stop</v>
      </c>
      <c r="D72" s="121"/>
      <c r="E72" s="121"/>
      <c r="F72" s="121"/>
      <c r="G72" s="121">
        <v>1</v>
      </c>
      <c r="H72" s="121"/>
      <c r="I72" s="121">
        <v>0.25</v>
      </c>
      <c r="J72" s="121"/>
      <c r="K72" s="121"/>
      <c r="L72" s="121"/>
      <c r="M72" s="121"/>
      <c r="N72" s="121"/>
      <c r="O72" s="39"/>
      <c r="P72" s="122">
        <f>'Yr 2 Labor Cost Calc'!AL72</f>
        <v>4</v>
      </c>
    </row>
    <row r="73" spans="2:16" ht="26">
      <c r="B73" s="65" t="s">
        <v>48</v>
      </c>
      <c r="C73" s="307" t="str">
        <f>'Existing Fees '!C74</f>
        <v>Obstructed curb stop, missing access box, requires excavation and footway paving</v>
      </c>
      <c r="D73" s="134"/>
      <c r="E73" s="134"/>
      <c r="F73" s="134"/>
      <c r="G73" s="134">
        <v>1</v>
      </c>
      <c r="H73" s="134"/>
      <c r="I73" s="121">
        <v>0.25</v>
      </c>
      <c r="J73" s="134"/>
      <c r="K73" s="134"/>
      <c r="L73" s="134"/>
      <c r="M73" s="134"/>
      <c r="N73" s="134"/>
      <c r="O73" s="39"/>
      <c r="P73" s="122">
        <f>'Yr 2 Labor Cost Calc'!AL73</f>
        <v>4</v>
      </c>
    </row>
    <row r="74" spans="2:16">
      <c r="B74" s="65" t="s">
        <v>277</v>
      </c>
      <c r="C74" s="153" t="str">
        <f>'Existing Fees '!C75</f>
        <v>Curb stop inoperable, requires installation of new curb stop and footway paving</v>
      </c>
      <c r="D74" s="121"/>
      <c r="E74" s="121"/>
      <c r="F74" s="121"/>
      <c r="G74" s="121">
        <v>1</v>
      </c>
      <c r="H74" s="121"/>
      <c r="I74" s="121">
        <v>0.25</v>
      </c>
      <c r="J74" s="121"/>
      <c r="K74" s="121"/>
      <c r="L74" s="121"/>
      <c r="M74" s="121"/>
      <c r="N74" s="121"/>
      <c r="O74" s="39"/>
      <c r="P74" s="122">
        <f>'Yr 2 Labor Cost Calc'!AL74</f>
        <v>4</v>
      </c>
    </row>
    <row r="75" spans="2:16">
      <c r="B75" s="65" t="s">
        <v>278</v>
      </c>
      <c r="C75" s="153" t="str">
        <f>'Existing Fees '!C76</f>
        <v>Excavation and shutoff of ferrule at the water main</v>
      </c>
      <c r="D75" s="121">
        <v>1</v>
      </c>
      <c r="E75" s="121"/>
      <c r="F75" s="121">
        <v>1</v>
      </c>
      <c r="G75" s="121">
        <v>1</v>
      </c>
      <c r="H75" s="121"/>
      <c r="I75" s="121">
        <v>0.25</v>
      </c>
      <c r="J75" s="121"/>
      <c r="K75" s="121"/>
      <c r="L75" s="121"/>
      <c r="M75" s="121"/>
      <c r="N75" s="121"/>
      <c r="O75" s="39"/>
      <c r="P75" s="122">
        <f>'Yr 2 Labor Cost Calc'!AL75</f>
        <v>3</v>
      </c>
    </row>
    <row r="76" spans="2:16">
      <c r="B76" s="68">
        <v>5</v>
      </c>
      <c r="C76" s="153" t="str">
        <f>'Existing Fees '!C77</f>
        <v>Pumping of Properties</v>
      </c>
      <c r="D76" s="121"/>
      <c r="E76" s="121"/>
      <c r="F76" s="121"/>
      <c r="G76" s="121"/>
      <c r="H76" s="121"/>
      <c r="I76" s="121"/>
      <c r="J76" s="121"/>
      <c r="K76" s="121">
        <v>1</v>
      </c>
      <c r="L76" s="121"/>
      <c r="M76" s="121"/>
      <c r="N76" s="121"/>
      <c r="O76" s="39"/>
      <c r="P76" s="122">
        <f>'Yr 2 Labor Cost Calc'!AL76</f>
        <v>1</v>
      </c>
    </row>
    <row r="77" spans="2:16">
      <c r="B77" s="68">
        <v>6</v>
      </c>
      <c r="C77" s="153" t="str">
        <f>'Existing Fees '!C78</f>
        <v>Charges for Water Main Shutdown Service</v>
      </c>
      <c r="D77" s="121"/>
      <c r="E77" s="121"/>
      <c r="F77" s="121"/>
      <c r="G77" s="121">
        <v>1</v>
      </c>
      <c r="H77" s="121"/>
      <c r="I77" s="121"/>
      <c r="J77" s="121"/>
      <c r="K77" s="121"/>
      <c r="L77" s="121"/>
      <c r="M77" s="121"/>
      <c r="N77" s="121"/>
      <c r="O77" s="39"/>
      <c r="P77" s="122">
        <f>'Yr 2 Labor Cost Calc'!AL77</f>
        <v>2</v>
      </c>
    </row>
    <row r="78" spans="2:16">
      <c r="B78" s="62">
        <v>7</v>
      </c>
      <c r="C78" s="159" t="str">
        <f>'Existing Fees '!C79</f>
        <v>Water Connection Charges</v>
      </c>
      <c r="D78" s="145"/>
      <c r="E78" s="145"/>
      <c r="F78" s="145"/>
      <c r="G78" s="145"/>
      <c r="H78" s="145"/>
      <c r="I78" s="145"/>
      <c r="J78" s="145"/>
      <c r="K78" s="145"/>
      <c r="L78" s="145"/>
      <c r="M78" s="145"/>
      <c r="N78" s="77"/>
      <c r="O78" s="39"/>
      <c r="P78" s="70"/>
    </row>
    <row r="79" spans="2:16">
      <c r="B79" s="139" t="s">
        <v>28</v>
      </c>
      <c r="C79" s="163" t="str">
        <f>'Existing Fees '!C80</f>
        <v>Ferrule Connections</v>
      </c>
      <c r="D79" s="164"/>
      <c r="E79" s="163"/>
      <c r="F79" s="163"/>
      <c r="G79" s="163"/>
      <c r="H79" s="163"/>
      <c r="I79" s="163"/>
      <c r="J79" s="163"/>
      <c r="K79" s="163"/>
      <c r="L79" s="163"/>
      <c r="M79" s="163"/>
      <c r="N79" s="165"/>
      <c r="O79" s="39"/>
      <c r="P79" s="63"/>
    </row>
    <row r="80" spans="2:16">
      <c r="B80" s="73"/>
      <c r="C80" s="153" t="str">
        <f>'Existing Fees '!C81</f>
        <v>3/4"</v>
      </c>
      <c r="D80" s="134"/>
      <c r="E80" s="134"/>
      <c r="F80" s="134"/>
      <c r="G80" s="134"/>
      <c r="H80" s="134"/>
      <c r="I80" s="134">
        <v>1.25</v>
      </c>
      <c r="J80" s="134"/>
      <c r="K80" s="134"/>
      <c r="L80" s="134"/>
      <c r="M80" s="134"/>
      <c r="N80" s="134"/>
      <c r="O80" s="39"/>
      <c r="P80" s="122">
        <f>'Yr 2 Labor Cost Calc'!AL80</f>
        <v>1</v>
      </c>
    </row>
    <row r="81" spans="2:16">
      <c r="B81" s="73"/>
      <c r="C81" s="153" t="str">
        <f>'Existing Fees '!C82</f>
        <v>1"</v>
      </c>
      <c r="D81" s="121"/>
      <c r="E81" s="121"/>
      <c r="F81" s="121"/>
      <c r="G81" s="121"/>
      <c r="H81" s="121"/>
      <c r="I81" s="121">
        <v>1.25</v>
      </c>
      <c r="J81" s="121"/>
      <c r="K81" s="121"/>
      <c r="L81" s="121"/>
      <c r="M81" s="121"/>
      <c r="N81" s="121"/>
      <c r="O81" s="39"/>
      <c r="P81" s="122">
        <f>'Yr 2 Labor Cost Calc'!AL81</f>
        <v>1</v>
      </c>
    </row>
    <row r="82" spans="2:16">
      <c r="B82" s="73"/>
      <c r="C82" s="153" t="str">
        <f>'Existing Fees '!C83</f>
        <v>1.5"</v>
      </c>
      <c r="D82" s="121"/>
      <c r="E82" s="121"/>
      <c r="F82" s="121"/>
      <c r="G82" s="121"/>
      <c r="H82" s="121"/>
      <c r="I82" s="121">
        <v>1.25</v>
      </c>
      <c r="J82" s="121"/>
      <c r="K82" s="121"/>
      <c r="L82" s="121"/>
      <c r="M82" s="121"/>
      <c r="N82" s="121"/>
      <c r="O82" s="39"/>
      <c r="P82" s="122">
        <f>'Yr 2 Labor Cost Calc'!AL82</f>
        <v>1</v>
      </c>
    </row>
    <row r="83" spans="2:16">
      <c r="B83" s="73"/>
      <c r="C83" s="153" t="str">
        <f>'Existing Fees '!C84</f>
        <v>2"</v>
      </c>
      <c r="D83" s="130"/>
      <c r="E83" s="130"/>
      <c r="F83" s="130"/>
      <c r="G83" s="130"/>
      <c r="H83" s="130"/>
      <c r="I83" s="121">
        <v>1.25</v>
      </c>
      <c r="J83" s="130"/>
      <c r="K83" s="130"/>
      <c r="L83" s="130"/>
      <c r="M83" s="130"/>
      <c r="N83" s="130"/>
      <c r="O83" s="39"/>
      <c r="P83" s="122">
        <f>'Yr 2 Labor Cost Calc'!AL83</f>
        <v>1</v>
      </c>
    </row>
    <row r="84" spans="2:16">
      <c r="B84" s="139" t="s">
        <v>30</v>
      </c>
      <c r="C84" s="163" t="str">
        <f>'Existing Fees '!C85</f>
        <v>Valve Connections</v>
      </c>
      <c r="D84" s="149"/>
      <c r="E84" s="148"/>
      <c r="F84" s="148"/>
      <c r="G84" s="148"/>
      <c r="H84" s="148"/>
      <c r="I84" s="148"/>
      <c r="J84" s="148"/>
      <c r="K84" s="148"/>
      <c r="L84" s="148"/>
      <c r="M84" s="148"/>
      <c r="N84" s="150"/>
      <c r="O84" s="39"/>
      <c r="P84" s="63"/>
    </row>
    <row r="85" spans="2:16">
      <c r="B85" s="73"/>
      <c r="C85" s="133" t="s">
        <v>58</v>
      </c>
      <c r="D85" s="121">
        <v>1</v>
      </c>
      <c r="E85" s="121"/>
      <c r="F85" s="121"/>
      <c r="G85" s="121"/>
      <c r="H85" s="121">
        <v>1</v>
      </c>
      <c r="I85" s="121">
        <v>0.25</v>
      </c>
      <c r="J85" s="121"/>
      <c r="K85" s="121"/>
      <c r="L85" s="121"/>
      <c r="M85" s="121"/>
      <c r="N85" s="121"/>
      <c r="O85" s="39"/>
      <c r="P85" s="122">
        <f>'Yr 2 Labor Cost Calc'!AL85</f>
        <v>32</v>
      </c>
    </row>
    <row r="86" spans="2:16">
      <c r="B86" s="73"/>
      <c r="C86" s="74" t="s">
        <v>59</v>
      </c>
      <c r="D86" s="121">
        <v>1</v>
      </c>
      <c r="E86" s="121"/>
      <c r="F86" s="121"/>
      <c r="G86" s="121"/>
      <c r="H86" s="121">
        <v>1</v>
      </c>
      <c r="I86" s="121">
        <v>0.25</v>
      </c>
      <c r="J86" s="121"/>
      <c r="K86" s="121"/>
      <c r="L86" s="121"/>
      <c r="M86" s="121"/>
      <c r="N86" s="121"/>
      <c r="O86" s="39"/>
      <c r="P86" s="122">
        <f>'Yr 2 Labor Cost Calc'!AL86</f>
        <v>32</v>
      </c>
    </row>
    <row r="87" spans="2:16">
      <c r="B87" s="73"/>
      <c r="C87" s="74" t="s">
        <v>60</v>
      </c>
      <c r="D87" s="130">
        <v>1</v>
      </c>
      <c r="E87" s="130"/>
      <c r="F87" s="130"/>
      <c r="G87" s="130"/>
      <c r="H87" s="130">
        <v>1</v>
      </c>
      <c r="I87" s="130">
        <v>0.25</v>
      </c>
      <c r="J87" s="130"/>
      <c r="K87" s="130"/>
      <c r="L87" s="130"/>
      <c r="M87" s="130"/>
      <c r="N87" s="130"/>
      <c r="O87" s="39"/>
      <c r="P87" s="122">
        <f>'Yr 2 Labor Cost Calc'!AL87</f>
        <v>32</v>
      </c>
    </row>
    <row r="88" spans="2:16">
      <c r="B88" s="147" t="s">
        <v>32</v>
      </c>
      <c r="C88" s="163" t="str">
        <f>'Existing Fees '!C89</f>
        <v>Attachment to a Transmission Main</v>
      </c>
      <c r="D88" s="193"/>
      <c r="E88" s="194"/>
      <c r="F88" s="194"/>
      <c r="G88" s="194"/>
      <c r="H88" s="194"/>
      <c r="I88" s="194"/>
      <c r="J88" s="194"/>
      <c r="K88" s="194"/>
      <c r="L88" s="194"/>
      <c r="M88" s="194"/>
      <c r="N88" s="235"/>
      <c r="O88" s="39"/>
      <c r="P88" s="76"/>
    </row>
    <row r="89" spans="2:16">
      <c r="B89" s="78"/>
      <c r="C89" s="79" t="str">
        <f>'Existing Fees '!C90</f>
        <v>3" &amp; 4" Sleeve</v>
      </c>
      <c r="D89" s="192"/>
      <c r="E89" s="192"/>
      <c r="F89" s="192"/>
      <c r="G89" s="192"/>
      <c r="H89" s="192"/>
      <c r="I89" s="192"/>
      <c r="J89" s="192"/>
      <c r="K89" s="192"/>
      <c r="L89" s="192"/>
      <c r="M89" s="192"/>
      <c r="N89" s="83"/>
      <c r="O89" s="39"/>
      <c r="P89" s="79"/>
    </row>
    <row r="90" spans="2:16">
      <c r="B90" s="73"/>
      <c r="C90" s="153" t="str">
        <f>'Existing Fees '!C91</f>
        <v>16" Main</v>
      </c>
      <c r="D90" s="134">
        <v>1</v>
      </c>
      <c r="E90" s="134"/>
      <c r="F90" s="134"/>
      <c r="G90" s="134"/>
      <c r="H90" s="134">
        <v>1</v>
      </c>
      <c r="I90" s="134">
        <v>0.25</v>
      </c>
      <c r="J90" s="134"/>
      <c r="K90" s="134"/>
      <c r="L90" s="134"/>
      <c r="M90" s="134"/>
      <c r="N90" s="134"/>
      <c r="O90" s="39"/>
      <c r="P90" s="122">
        <f>'Yr 2 Labor Cost Calc'!AL90</f>
        <v>40</v>
      </c>
    </row>
    <row r="91" spans="2:16">
      <c r="B91" s="73"/>
      <c r="C91" s="153" t="str">
        <f>'Existing Fees '!C92</f>
        <v>20" Main</v>
      </c>
      <c r="D91" s="121">
        <v>1</v>
      </c>
      <c r="E91" s="121"/>
      <c r="F91" s="121"/>
      <c r="G91" s="121"/>
      <c r="H91" s="121">
        <v>1</v>
      </c>
      <c r="I91" s="121">
        <v>0.25</v>
      </c>
      <c r="J91" s="121"/>
      <c r="K91" s="121"/>
      <c r="L91" s="121"/>
      <c r="M91" s="121"/>
      <c r="N91" s="121"/>
      <c r="O91" s="39"/>
      <c r="P91" s="122">
        <f>'Yr 2 Labor Cost Calc'!AL91</f>
        <v>40</v>
      </c>
    </row>
    <row r="92" spans="2:16">
      <c r="B92" s="73"/>
      <c r="C92" s="153" t="str">
        <f>'Existing Fees '!C93</f>
        <v>24" Main</v>
      </c>
      <c r="D92" s="121">
        <v>1</v>
      </c>
      <c r="E92" s="121"/>
      <c r="F92" s="121"/>
      <c r="G92" s="121"/>
      <c r="H92" s="121">
        <v>1</v>
      </c>
      <c r="I92" s="121">
        <v>0.25</v>
      </c>
      <c r="J92" s="121"/>
      <c r="K92" s="121"/>
      <c r="L92" s="121"/>
      <c r="M92" s="121"/>
      <c r="N92" s="121"/>
      <c r="O92" s="39"/>
      <c r="P92" s="122">
        <f>'Yr 2 Labor Cost Calc'!AL92</f>
        <v>40</v>
      </c>
    </row>
    <row r="93" spans="2:16">
      <c r="B93" s="73"/>
      <c r="C93" s="153" t="str">
        <f>'Existing Fees '!C94</f>
        <v>30" Main</v>
      </c>
      <c r="D93" s="121">
        <v>1</v>
      </c>
      <c r="E93" s="121"/>
      <c r="F93" s="121"/>
      <c r="G93" s="121"/>
      <c r="H93" s="121">
        <v>1</v>
      </c>
      <c r="I93" s="121">
        <v>0.25</v>
      </c>
      <c r="J93" s="134"/>
      <c r="K93" s="134"/>
      <c r="L93" s="134"/>
      <c r="M93" s="134"/>
      <c r="N93" s="134"/>
      <c r="O93" s="39"/>
      <c r="P93" s="122">
        <f>'Yr 2 Labor Cost Calc'!AL93</f>
        <v>40</v>
      </c>
    </row>
    <row r="94" spans="2:16">
      <c r="B94" s="73"/>
      <c r="C94" s="153" t="str">
        <f>'Existing Fees '!C95</f>
        <v>36" Main</v>
      </c>
      <c r="D94" s="130">
        <v>1</v>
      </c>
      <c r="E94" s="130"/>
      <c r="F94" s="130"/>
      <c r="G94" s="130"/>
      <c r="H94" s="130">
        <v>1</v>
      </c>
      <c r="I94" s="130">
        <v>0.25</v>
      </c>
      <c r="J94" s="130"/>
      <c r="K94" s="130"/>
      <c r="L94" s="130"/>
      <c r="M94" s="130"/>
      <c r="N94" s="130"/>
      <c r="O94" s="39"/>
      <c r="P94" s="122">
        <f>'Yr 2 Labor Cost Calc'!AL94</f>
        <v>40</v>
      </c>
    </row>
    <row r="95" spans="2:16">
      <c r="B95" s="78"/>
      <c r="C95" s="79" t="str">
        <f>'Existing Fees '!C96</f>
        <v>6" &amp; 8" Sleeve</v>
      </c>
      <c r="D95" s="192"/>
      <c r="E95" s="192"/>
      <c r="F95" s="192"/>
      <c r="G95" s="192"/>
      <c r="H95" s="192"/>
      <c r="I95" s="192"/>
      <c r="J95" s="192"/>
      <c r="K95" s="192"/>
      <c r="L95" s="192"/>
      <c r="M95" s="192"/>
      <c r="N95" s="83"/>
      <c r="O95" s="39"/>
      <c r="P95" s="79"/>
    </row>
    <row r="96" spans="2:16">
      <c r="B96" s="73"/>
      <c r="C96" s="153" t="str">
        <f>'Existing Fees '!C97</f>
        <v>16" Main</v>
      </c>
      <c r="D96" s="134">
        <v>1</v>
      </c>
      <c r="E96" s="134"/>
      <c r="F96" s="134"/>
      <c r="G96" s="134"/>
      <c r="H96" s="134">
        <v>1</v>
      </c>
      <c r="I96" s="134">
        <v>0.25</v>
      </c>
      <c r="J96" s="134"/>
      <c r="K96" s="134"/>
      <c r="L96" s="134"/>
      <c r="M96" s="134"/>
      <c r="N96" s="134"/>
      <c r="O96" s="39"/>
      <c r="P96" s="122">
        <f>'Yr 2 Labor Cost Calc'!AL96</f>
        <v>40</v>
      </c>
    </row>
    <row r="97" spans="2:16">
      <c r="B97" s="73"/>
      <c r="C97" s="153" t="str">
        <f>'Existing Fees '!C98</f>
        <v>20" Main</v>
      </c>
      <c r="D97" s="121">
        <v>1</v>
      </c>
      <c r="E97" s="121"/>
      <c r="F97" s="121"/>
      <c r="G97" s="121"/>
      <c r="H97" s="121">
        <v>1</v>
      </c>
      <c r="I97" s="121">
        <v>0.25</v>
      </c>
      <c r="J97" s="121"/>
      <c r="K97" s="121"/>
      <c r="L97" s="121"/>
      <c r="M97" s="121"/>
      <c r="N97" s="121"/>
      <c r="O97" s="39"/>
      <c r="P97" s="122">
        <f>'Yr 2 Labor Cost Calc'!AL97</f>
        <v>40</v>
      </c>
    </row>
    <row r="98" spans="2:16">
      <c r="B98" s="73"/>
      <c r="C98" s="153" t="str">
        <f>'Existing Fees '!C99</f>
        <v>24" Main</v>
      </c>
      <c r="D98" s="121">
        <v>1</v>
      </c>
      <c r="E98" s="121"/>
      <c r="F98" s="121"/>
      <c r="G98" s="121"/>
      <c r="H98" s="121">
        <v>1</v>
      </c>
      <c r="I98" s="121">
        <v>0.25</v>
      </c>
      <c r="J98" s="121"/>
      <c r="K98" s="121"/>
      <c r="L98" s="121"/>
      <c r="M98" s="121"/>
      <c r="N98" s="121"/>
      <c r="O98" s="39"/>
      <c r="P98" s="122">
        <f>'Yr 2 Labor Cost Calc'!AL98</f>
        <v>40</v>
      </c>
    </row>
    <row r="99" spans="2:16">
      <c r="B99" s="73"/>
      <c r="C99" s="153" t="str">
        <f>'Existing Fees '!C100</f>
        <v>30" Main</v>
      </c>
      <c r="D99" s="121">
        <v>1</v>
      </c>
      <c r="E99" s="121"/>
      <c r="F99" s="121"/>
      <c r="G99" s="121"/>
      <c r="H99" s="121">
        <v>1</v>
      </c>
      <c r="I99" s="121">
        <v>0.25</v>
      </c>
      <c r="J99" s="134"/>
      <c r="K99" s="134"/>
      <c r="L99" s="134"/>
      <c r="M99" s="134"/>
      <c r="N99" s="134"/>
      <c r="O99" s="39"/>
      <c r="P99" s="122">
        <f>'Yr 2 Labor Cost Calc'!AL99</f>
        <v>40</v>
      </c>
    </row>
    <row r="100" spans="2:16">
      <c r="B100" s="73"/>
      <c r="C100" s="153" t="str">
        <f>'Existing Fees '!C101</f>
        <v>36" Main</v>
      </c>
      <c r="D100" s="121">
        <v>1</v>
      </c>
      <c r="E100" s="121"/>
      <c r="F100" s="121"/>
      <c r="G100" s="121"/>
      <c r="H100" s="121">
        <v>1</v>
      </c>
      <c r="I100" s="121">
        <v>0.25</v>
      </c>
      <c r="J100" s="121"/>
      <c r="K100" s="121"/>
      <c r="L100" s="121"/>
      <c r="M100" s="121"/>
      <c r="N100" s="121"/>
      <c r="O100" s="39"/>
      <c r="P100" s="122">
        <f>'Yr 2 Labor Cost Calc'!AL100</f>
        <v>40</v>
      </c>
    </row>
    <row r="101" spans="2:16">
      <c r="B101" s="78"/>
      <c r="C101" s="79" t="str">
        <f>'Existing Fees '!C102</f>
        <v>10" &amp; 12" Sleeve</v>
      </c>
      <c r="D101" s="192"/>
      <c r="E101" s="192"/>
      <c r="F101" s="192"/>
      <c r="G101" s="192"/>
      <c r="H101" s="192"/>
      <c r="I101" s="192"/>
      <c r="J101" s="192"/>
      <c r="K101" s="192"/>
      <c r="L101" s="192"/>
      <c r="M101" s="192"/>
      <c r="N101" s="83"/>
      <c r="O101" s="39"/>
      <c r="P101" s="79"/>
    </row>
    <row r="102" spans="2:16">
      <c r="B102" s="73"/>
      <c r="C102" s="153" t="str">
        <f>'Existing Fees '!C103</f>
        <v>16" Main</v>
      </c>
      <c r="D102" s="121">
        <v>1</v>
      </c>
      <c r="E102" s="121"/>
      <c r="F102" s="121"/>
      <c r="G102" s="121"/>
      <c r="H102" s="121">
        <v>1</v>
      </c>
      <c r="I102" s="121">
        <v>0.25</v>
      </c>
      <c r="J102" s="134"/>
      <c r="K102" s="134"/>
      <c r="L102" s="134"/>
      <c r="M102" s="134"/>
      <c r="N102" s="134"/>
      <c r="O102" s="39"/>
      <c r="P102" s="122">
        <f>'Yr 2 Labor Cost Calc'!AL102</f>
        <v>40</v>
      </c>
    </row>
    <row r="103" spans="2:16">
      <c r="B103" s="73"/>
      <c r="C103" s="153" t="str">
        <f>'Existing Fees '!C104</f>
        <v>20" Main</v>
      </c>
      <c r="D103" s="121">
        <v>1</v>
      </c>
      <c r="E103" s="121"/>
      <c r="F103" s="121"/>
      <c r="G103" s="121"/>
      <c r="H103" s="121">
        <v>1</v>
      </c>
      <c r="I103" s="121">
        <v>0.25</v>
      </c>
      <c r="J103" s="121"/>
      <c r="K103" s="121"/>
      <c r="L103" s="121"/>
      <c r="M103" s="121"/>
      <c r="N103" s="121"/>
      <c r="O103" s="39"/>
      <c r="P103" s="122">
        <f>'Yr 2 Labor Cost Calc'!AL103</f>
        <v>40</v>
      </c>
    </row>
    <row r="104" spans="2:16">
      <c r="B104" s="73"/>
      <c r="C104" s="153" t="str">
        <f>'Existing Fees '!C105</f>
        <v>24" Main</v>
      </c>
      <c r="D104" s="121">
        <v>1</v>
      </c>
      <c r="E104" s="121"/>
      <c r="F104" s="121"/>
      <c r="G104" s="121"/>
      <c r="H104" s="121">
        <v>1</v>
      </c>
      <c r="I104" s="121">
        <v>0.25</v>
      </c>
      <c r="J104" s="121"/>
      <c r="K104" s="121"/>
      <c r="L104" s="121"/>
      <c r="M104" s="121"/>
      <c r="N104" s="121"/>
      <c r="O104" s="39"/>
      <c r="P104" s="122">
        <f>'Yr 2 Labor Cost Calc'!AL104</f>
        <v>40</v>
      </c>
    </row>
    <row r="105" spans="2:16">
      <c r="B105" s="73"/>
      <c r="C105" s="153" t="str">
        <f>'Existing Fees '!C106</f>
        <v>30" Main</v>
      </c>
      <c r="D105" s="121">
        <v>1</v>
      </c>
      <c r="E105" s="121"/>
      <c r="F105" s="121"/>
      <c r="G105" s="121"/>
      <c r="H105" s="121">
        <v>1</v>
      </c>
      <c r="I105" s="121">
        <v>0.25</v>
      </c>
      <c r="J105" s="134"/>
      <c r="K105" s="134"/>
      <c r="L105" s="134"/>
      <c r="M105" s="134"/>
      <c r="N105" s="134"/>
      <c r="O105" s="39"/>
      <c r="P105" s="122">
        <f>'Yr 2 Labor Cost Calc'!AL105</f>
        <v>40</v>
      </c>
    </row>
    <row r="106" spans="2:16">
      <c r="B106" s="73"/>
      <c r="C106" s="153" t="str">
        <f>'Existing Fees '!C107</f>
        <v>36" Main</v>
      </c>
      <c r="D106" s="121">
        <v>1</v>
      </c>
      <c r="E106" s="121"/>
      <c r="F106" s="121"/>
      <c r="G106" s="121"/>
      <c r="H106" s="121">
        <v>1</v>
      </c>
      <c r="I106" s="121">
        <v>0.25</v>
      </c>
      <c r="J106" s="121"/>
      <c r="K106" s="121"/>
      <c r="L106" s="121"/>
      <c r="M106" s="121"/>
      <c r="N106" s="121"/>
      <c r="O106" s="39"/>
      <c r="P106" s="122">
        <f>'Yr 2 Labor Cost Calc'!AL106</f>
        <v>40</v>
      </c>
    </row>
    <row r="107" spans="2:16">
      <c r="B107" s="68">
        <v>8</v>
      </c>
      <c r="C107" s="153" t="str">
        <f>'Existing Fees '!C108</f>
        <v>Discontinuance of Water</v>
      </c>
      <c r="D107" s="121">
        <v>1</v>
      </c>
      <c r="E107" s="121"/>
      <c r="F107" s="121"/>
      <c r="G107" s="121"/>
      <c r="H107" s="121">
        <v>1</v>
      </c>
      <c r="I107" s="121"/>
      <c r="J107" s="121"/>
      <c r="K107" s="121"/>
      <c r="L107" s="121"/>
      <c r="M107" s="121"/>
      <c r="N107" s="121"/>
      <c r="O107" s="39"/>
      <c r="P107" s="122">
        <f>'Yr 2 Labor Cost Calc'!AL107</f>
        <v>4</v>
      </c>
    </row>
    <row r="108" spans="2:16">
      <c r="B108" s="62">
        <v>9</v>
      </c>
      <c r="C108" s="159" t="str">
        <f>'Existing Fees '!C109</f>
        <v>Hydrant Permits</v>
      </c>
      <c r="D108" s="192"/>
      <c r="E108" s="192"/>
      <c r="F108" s="192"/>
      <c r="G108" s="192"/>
      <c r="H108" s="192"/>
      <c r="I108" s="192"/>
      <c r="J108" s="192"/>
      <c r="K108" s="192"/>
      <c r="L108" s="192"/>
      <c r="M108" s="192"/>
      <c r="N108" s="83"/>
      <c r="O108" s="39"/>
      <c r="P108" s="63"/>
    </row>
    <row r="109" spans="2:16">
      <c r="B109" s="65" t="s">
        <v>26</v>
      </c>
      <c r="C109" s="153" t="str">
        <f>'Existing Fees '!C110</f>
        <v>One Week</v>
      </c>
      <c r="D109" s="121"/>
      <c r="E109" s="121"/>
      <c r="F109" s="121"/>
      <c r="G109" s="121">
        <v>1</v>
      </c>
      <c r="H109" s="121"/>
      <c r="I109" s="121"/>
      <c r="J109" s="134"/>
      <c r="K109" s="134"/>
      <c r="L109" s="134"/>
      <c r="M109" s="134"/>
      <c r="N109" s="134"/>
      <c r="O109" s="39"/>
      <c r="P109" s="122">
        <f>'Yr 2 Labor Cost Calc'!AL109</f>
        <v>2</v>
      </c>
    </row>
    <row r="110" spans="2:16">
      <c r="B110" s="65" t="s">
        <v>28</v>
      </c>
      <c r="C110" s="153" t="str">
        <f>'Existing Fees '!C111</f>
        <v>Six Month</v>
      </c>
      <c r="D110" s="121"/>
      <c r="E110" s="121"/>
      <c r="F110" s="121"/>
      <c r="G110" s="121">
        <v>1</v>
      </c>
      <c r="H110" s="121"/>
      <c r="I110" s="121"/>
      <c r="J110" s="121"/>
      <c r="K110" s="121"/>
      <c r="L110" s="121"/>
      <c r="M110" s="121"/>
      <c r="N110" s="121"/>
      <c r="O110" s="39"/>
      <c r="P110" s="122">
        <f>'Yr 2 Labor Cost Calc'!AL110</f>
        <v>2</v>
      </c>
    </row>
    <row r="111" spans="2:16">
      <c r="B111" s="68">
        <v>10</v>
      </c>
      <c r="C111" s="153" t="str">
        <f>'Existing Fees '!C112</f>
        <v>Flow Tests</v>
      </c>
      <c r="D111" s="121"/>
      <c r="E111" s="121"/>
      <c r="F111" s="121"/>
      <c r="G111" s="121"/>
      <c r="H111" s="121"/>
      <c r="I111" s="121">
        <v>1</v>
      </c>
      <c r="J111" s="121"/>
      <c r="K111" s="121"/>
      <c r="L111" s="121"/>
      <c r="M111" s="121"/>
      <c r="N111" s="121"/>
      <c r="O111" s="39"/>
      <c r="P111" s="122">
        <f>'Yr 2 Labor Cost Calc'!AL111</f>
        <v>1.5</v>
      </c>
    </row>
    <row r="112" spans="2:16">
      <c r="B112" s="68">
        <v>11</v>
      </c>
      <c r="C112" s="153" t="str">
        <f>'Existing Fees '!C113</f>
        <v>Water Service Line Investigations and/or Inspections</v>
      </c>
      <c r="D112" s="130"/>
      <c r="E112" s="130"/>
      <c r="F112" s="130"/>
      <c r="G112" s="130"/>
      <c r="H112" s="130"/>
      <c r="I112" s="130">
        <v>1</v>
      </c>
      <c r="J112" s="130"/>
      <c r="K112" s="130"/>
      <c r="L112" s="130"/>
      <c r="M112" s="130"/>
      <c r="N112" s="130"/>
      <c r="O112" s="39"/>
      <c r="P112" s="122">
        <f>'Yr 2 Labor Cost Calc'!AL112</f>
        <v>1</v>
      </c>
    </row>
    <row r="113" spans="2:16">
      <c r="B113" s="58"/>
      <c r="C113" s="58" t="s">
        <v>77</v>
      </c>
      <c r="D113" s="59"/>
      <c r="E113" s="59"/>
      <c r="F113" s="59"/>
      <c r="G113" s="59"/>
      <c r="H113" s="59"/>
      <c r="I113" s="59"/>
      <c r="J113" s="59"/>
      <c r="K113" s="59"/>
      <c r="L113" s="59"/>
      <c r="M113" s="59"/>
      <c r="N113" s="161"/>
      <c r="O113" s="39"/>
      <c r="P113" s="195"/>
    </row>
    <row r="114" spans="2:16">
      <c r="B114" s="68">
        <v>1</v>
      </c>
      <c r="C114" s="153" t="str">
        <f>'Existing Fees '!C115</f>
        <v>Sewer Charges for Groundwater</v>
      </c>
      <c r="D114" s="209"/>
      <c r="E114" s="209"/>
      <c r="F114" s="209"/>
      <c r="G114" s="209"/>
      <c r="H114" s="209"/>
      <c r="I114" s="209"/>
      <c r="J114" s="209"/>
      <c r="K114" s="209"/>
      <c r="L114" s="209"/>
      <c r="M114" s="209"/>
      <c r="N114" s="209"/>
      <c r="O114" s="39"/>
      <c r="P114" s="188"/>
    </row>
    <row r="115" spans="2:16">
      <c r="B115" s="68">
        <v>2</v>
      </c>
      <c r="C115" s="153" t="str">
        <f>'Existing Fees '!C116</f>
        <v>Charges for Wastewater Service</v>
      </c>
      <c r="D115" s="196"/>
      <c r="E115" s="196"/>
      <c r="F115" s="196"/>
      <c r="G115" s="196"/>
      <c r="H115" s="196"/>
      <c r="I115" s="196"/>
      <c r="J115" s="196"/>
      <c r="K115" s="196"/>
      <c r="L115" s="196"/>
      <c r="M115" s="196"/>
      <c r="N115" s="196"/>
      <c r="O115" s="39"/>
      <c r="P115" s="188"/>
    </row>
    <row r="116" spans="2:16">
      <c r="B116" s="62">
        <v>3</v>
      </c>
      <c r="C116" s="159" t="str">
        <f>'Existing Fees '!C117</f>
        <v>Wastewater Discharge Permit</v>
      </c>
      <c r="D116" s="121"/>
      <c r="E116" s="121"/>
      <c r="F116" s="121"/>
      <c r="G116" s="121"/>
      <c r="H116" s="121"/>
      <c r="I116" s="121"/>
      <c r="J116" s="121"/>
      <c r="K116" s="121"/>
      <c r="L116" s="121"/>
      <c r="M116" s="121"/>
      <c r="N116" s="121"/>
      <c r="O116" s="39"/>
      <c r="P116" s="122">
        <f>'Yr 2 Labor Cost Calc'!AL116</f>
        <v>0</v>
      </c>
    </row>
    <row r="117" spans="2:16">
      <c r="B117" s="62">
        <v>4</v>
      </c>
      <c r="C117" s="159" t="str">
        <f>'Existing Fees '!C118</f>
        <v>Groundwater Discharge Permit</v>
      </c>
      <c r="D117" s="121"/>
      <c r="E117" s="121"/>
      <c r="F117" s="121"/>
      <c r="G117" s="121"/>
      <c r="H117" s="121"/>
      <c r="I117" s="121"/>
      <c r="J117" s="121"/>
      <c r="K117" s="121"/>
      <c r="L117" s="121"/>
      <c r="M117" s="121"/>
      <c r="N117" s="121"/>
      <c r="O117" s="39"/>
      <c r="P117" s="122">
        <f>'Yr 2 Labor Cost Calc'!AL117</f>
        <v>0</v>
      </c>
    </row>
    <row r="118" spans="2:16">
      <c r="B118" s="68">
        <v>5</v>
      </c>
      <c r="C118" s="153" t="str">
        <f>'Existing Fees '!C119</f>
        <v>Manhole Pump‐out Permit</v>
      </c>
      <c r="D118" s="121"/>
      <c r="E118" s="121"/>
      <c r="F118" s="121"/>
      <c r="G118" s="121"/>
      <c r="H118" s="121"/>
      <c r="I118" s="121"/>
      <c r="J118" s="134"/>
      <c r="K118" s="134"/>
      <c r="L118" s="134"/>
      <c r="M118" s="134"/>
      <c r="N118" s="134"/>
      <c r="O118" s="39"/>
      <c r="P118" s="122">
        <f>'Yr 2 Labor Cost Calc'!AL118</f>
        <v>0</v>
      </c>
    </row>
    <row r="119" spans="2:16">
      <c r="B119" s="68">
        <v>6</v>
      </c>
      <c r="C119" s="153" t="str">
        <f>'Existing Fees '!C120</f>
        <v>Trucked or Hauled Wastewater Permit</v>
      </c>
      <c r="D119" s="121"/>
      <c r="E119" s="121"/>
      <c r="F119" s="121"/>
      <c r="G119" s="121"/>
      <c r="H119" s="121"/>
      <c r="I119" s="121"/>
      <c r="J119" s="121"/>
      <c r="K119" s="121"/>
      <c r="L119" s="121"/>
      <c r="M119" s="121"/>
      <c r="N119" s="121"/>
      <c r="O119" s="39"/>
      <c r="P119" s="122">
        <f>'Yr 2 Labor Cost Calc'!AL119</f>
        <v>0</v>
      </c>
    </row>
    <row r="120" spans="2:16">
      <c r="B120" s="68">
        <v>7</v>
      </c>
      <c r="C120" s="153" t="str">
        <f>'Existing Fees '!C121</f>
        <v>Photographic &amp; Video Inspection</v>
      </c>
      <c r="D120" s="121"/>
      <c r="E120" s="121"/>
      <c r="F120" s="121"/>
      <c r="G120" s="121"/>
      <c r="H120" s="121"/>
      <c r="I120" s="121"/>
      <c r="J120" s="121"/>
      <c r="K120" s="121"/>
      <c r="L120" s="121"/>
      <c r="M120" s="121"/>
      <c r="N120" s="121"/>
      <c r="O120" s="39"/>
      <c r="P120" s="122">
        <f>'Yr 2 Labor Cost Calc'!AL120</f>
        <v>0</v>
      </c>
    </row>
    <row r="121" spans="2:16">
      <c r="B121" s="58"/>
      <c r="C121" s="58" t="s">
        <v>85</v>
      </c>
      <c r="D121" s="182"/>
      <c r="E121" s="182"/>
      <c r="F121" s="182"/>
      <c r="G121" s="182"/>
      <c r="H121" s="182"/>
      <c r="I121" s="182"/>
      <c r="J121" s="182"/>
      <c r="K121" s="182"/>
      <c r="L121" s="182"/>
      <c r="M121" s="182"/>
      <c r="N121" s="183"/>
      <c r="O121" s="39"/>
      <c r="P121" s="195"/>
    </row>
    <row r="122" spans="2:16">
      <c r="B122" s="62">
        <v>1</v>
      </c>
      <c r="C122" s="159" t="str">
        <f>'Existing Fees '!C123</f>
        <v>Stormwater Plan Review Fees</v>
      </c>
      <c r="D122" s="192"/>
      <c r="E122" s="192"/>
      <c r="F122" s="192"/>
      <c r="G122" s="192"/>
      <c r="H122" s="192"/>
      <c r="I122" s="192"/>
      <c r="J122" s="192"/>
      <c r="K122" s="192"/>
      <c r="L122" s="192"/>
      <c r="M122" s="192"/>
      <c r="N122" s="83"/>
      <c r="O122" s="39"/>
      <c r="P122" s="63"/>
    </row>
    <row r="123" spans="2:16">
      <c r="B123" s="85"/>
      <c r="C123" s="153" t="str">
        <f>'Existing Fees '!C124</f>
        <v>Conceptual Stormwater Plan Approval</v>
      </c>
      <c r="D123" s="121"/>
      <c r="E123" s="121"/>
      <c r="F123" s="121"/>
      <c r="G123" s="121"/>
      <c r="H123" s="121"/>
      <c r="I123" s="121"/>
      <c r="J123" s="134"/>
      <c r="K123" s="134"/>
      <c r="L123" s="134"/>
      <c r="M123" s="134"/>
      <c r="N123" s="134"/>
      <c r="O123" s="39"/>
      <c r="P123" s="122">
        <f>'Yr 2 Labor Cost Calc'!AL123</f>
        <v>0</v>
      </c>
    </row>
    <row r="124" spans="2:16">
      <c r="B124" s="65"/>
      <c r="C124" s="346" t="s">
        <v>607</v>
      </c>
      <c r="D124" s="121"/>
      <c r="E124" s="121"/>
      <c r="F124" s="121"/>
      <c r="G124" s="121"/>
      <c r="H124" s="121"/>
      <c r="I124" s="121"/>
      <c r="J124" s="121"/>
      <c r="K124" s="121"/>
      <c r="L124" s="121"/>
      <c r="M124" s="121"/>
      <c r="N124" s="121"/>
      <c r="O124" s="39"/>
      <c r="P124" s="122">
        <f>'Yr 2 Labor Cost Calc'!AL124</f>
        <v>0</v>
      </c>
    </row>
    <row r="125" spans="2:16">
      <c r="B125" s="65"/>
      <c r="C125" s="153" t="str">
        <f>'Existing Fees '!C126</f>
        <v>Post Construction Stormwater Plan Approval (Additional Review Time Fee)</v>
      </c>
      <c r="D125" s="121"/>
      <c r="E125" s="121"/>
      <c r="F125" s="121"/>
      <c r="G125" s="121"/>
      <c r="H125" s="121"/>
      <c r="I125" s="121"/>
      <c r="J125" s="121"/>
      <c r="K125" s="121"/>
      <c r="L125" s="121"/>
      <c r="M125" s="121"/>
      <c r="N125" s="121"/>
      <c r="O125" s="39"/>
      <c r="P125" s="122">
        <f>'Yr 2 Labor Cost Calc'!AL125</f>
        <v>0</v>
      </c>
    </row>
    <row r="126" spans="2:16">
      <c r="B126" s="65"/>
      <c r="C126" s="153" t="str">
        <f>'Existing Fees '!C127</f>
        <v>Utility Plan Review</v>
      </c>
      <c r="D126" s="121"/>
      <c r="E126" s="121"/>
      <c r="F126" s="121"/>
      <c r="G126" s="121"/>
      <c r="H126" s="121"/>
      <c r="I126" s="121"/>
      <c r="J126" s="121"/>
      <c r="K126" s="121"/>
      <c r="L126" s="121"/>
      <c r="M126" s="121"/>
      <c r="N126" s="121"/>
      <c r="O126" s="39"/>
      <c r="P126" s="122">
        <f>'Yr 2 Labor Cost Calc'!AL126</f>
        <v>0</v>
      </c>
    </row>
    <row r="127" spans="2:16">
      <c r="B127" s="65"/>
      <c r="C127" s="153" t="str">
        <f>'Existing Fees '!C128</f>
        <v>Active Construction Stormwater Inspection Fee</v>
      </c>
      <c r="D127" s="121"/>
      <c r="E127" s="121"/>
      <c r="F127" s="121"/>
      <c r="G127" s="121"/>
      <c r="H127" s="121"/>
      <c r="I127" s="121"/>
      <c r="J127" s="121"/>
      <c r="K127" s="121"/>
      <c r="L127" s="121"/>
      <c r="M127" s="121">
        <f>'Yr 2 Labor Cost Calc'!AH127</f>
        <v>4</v>
      </c>
      <c r="N127" s="121"/>
      <c r="O127" s="39"/>
      <c r="P127" s="122">
        <f>'Yr 2 Labor Cost Calc'!AL127</f>
        <v>0</v>
      </c>
    </row>
    <row r="128" spans="2:16">
      <c r="B128" s="62">
        <v>2</v>
      </c>
      <c r="C128" s="159" t="str">
        <f>'Existing Fees '!C129</f>
        <v>Stormwater Management Fee in Lieu</v>
      </c>
      <c r="D128" s="192"/>
      <c r="E128" s="192"/>
      <c r="F128" s="192"/>
      <c r="G128" s="192"/>
      <c r="H128" s="192"/>
      <c r="I128" s="192"/>
      <c r="J128" s="192"/>
      <c r="K128" s="192"/>
      <c r="L128" s="192"/>
      <c r="M128" s="192"/>
      <c r="N128" s="83"/>
      <c r="O128" s="39"/>
      <c r="P128" s="63"/>
    </row>
    <row r="129" spans="2:16">
      <c r="B129" s="73"/>
      <c r="C129" s="153" t="str">
        <f>'Existing Fees '!C130</f>
        <v>Exemption to Water Quality Requirement</v>
      </c>
      <c r="D129" s="121"/>
      <c r="E129" s="121"/>
      <c r="F129" s="121"/>
      <c r="G129" s="121"/>
      <c r="H129" s="121"/>
      <c r="I129" s="121"/>
      <c r="J129" s="134"/>
      <c r="K129" s="134"/>
      <c r="L129" s="134"/>
      <c r="M129" s="134"/>
      <c r="N129" s="134"/>
      <c r="O129" s="39"/>
      <c r="P129" s="122">
        <f>'Yr 2 Labor Cost Calc'!AL129</f>
        <v>0</v>
      </c>
    </row>
    <row r="130" spans="2:16">
      <c r="B130" s="58"/>
      <c r="C130" s="59" t="str">
        <f>'Existing Fees '!C134</f>
        <v>Other- Not in the Miscellaneous Charges Section (Section 4- Rates and Charges)</v>
      </c>
      <c r="D130" s="59"/>
      <c r="E130" s="59"/>
      <c r="F130" s="59"/>
      <c r="G130" s="59"/>
      <c r="H130" s="59"/>
      <c r="I130" s="59"/>
      <c r="J130" s="59"/>
      <c r="K130" s="59"/>
      <c r="L130" s="59"/>
      <c r="M130" s="59"/>
      <c r="N130" s="161"/>
      <c r="O130" s="39"/>
      <c r="P130" s="195"/>
    </row>
    <row r="131" spans="2:16">
      <c r="B131" s="68">
        <v>1</v>
      </c>
      <c r="C131" s="153" t="str">
        <f>'Existing Fees '!C132</f>
        <v>Sewer Credit Application Fee</v>
      </c>
      <c r="D131" s="121"/>
      <c r="E131" s="121"/>
      <c r="F131" s="121"/>
      <c r="G131" s="121"/>
      <c r="H131" s="121"/>
      <c r="I131" s="121"/>
      <c r="J131" s="121"/>
      <c r="K131" s="121"/>
      <c r="L131" s="121"/>
      <c r="M131" s="121"/>
      <c r="N131" s="121"/>
      <c r="O131" s="39"/>
      <c r="P131" s="122">
        <f>'Yr 2 Labor Cost Calc'!AL131</f>
        <v>0</v>
      </c>
    </row>
    <row r="132" spans="2:16">
      <c r="B132" s="68">
        <v>2</v>
      </c>
      <c r="C132" s="153" t="str">
        <f>'Existing Fees '!C133</f>
        <v>Sewer Credit Failure to Inform PWD about increase</v>
      </c>
      <c r="D132" s="121"/>
      <c r="E132" s="121"/>
      <c r="F132" s="121"/>
      <c r="G132" s="121"/>
      <c r="H132" s="121"/>
      <c r="I132" s="121"/>
      <c r="J132" s="134"/>
      <c r="K132" s="134"/>
      <c r="L132" s="134"/>
      <c r="M132" s="134"/>
      <c r="N132" s="134"/>
      <c r="O132" s="39"/>
      <c r="P132" s="122">
        <f>'Yr 2 Labor Cost Calc'!AL132</f>
        <v>0</v>
      </c>
    </row>
    <row r="133" spans="2:16">
      <c r="B133" s="58"/>
      <c r="C133" s="59" t="str">
        <f>'Existing Fees '!C134</f>
        <v>Other- Not in the Miscellaneous Charges Section (Section 4- Rates and Charges)</v>
      </c>
      <c r="D133" s="59"/>
      <c r="E133" s="59"/>
      <c r="F133" s="59"/>
      <c r="G133" s="59"/>
      <c r="H133" s="59"/>
      <c r="I133" s="59"/>
      <c r="J133" s="59"/>
      <c r="K133" s="59"/>
      <c r="L133" s="59"/>
      <c r="M133" s="59"/>
      <c r="N133" s="161"/>
      <c r="O133" s="39"/>
      <c r="P133" s="195"/>
    </row>
    <row r="134" spans="2:16">
      <c r="B134" s="68">
        <v>3</v>
      </c>
      <c r="C134" s="153" t="str">
        <f>'Existing Fees '!C135</f>
        <v>Stormwater Credit Application Fee Renewal</v>
      </c>
      <c r="D134" s="121"/>
      <c r="E134" s="121"/>
      <c r="F134" s="121"/>
      <c r="G134" s="121"/>
      <c r="H134" s="121"/>
      <c r="I134" s="121"/>
      <c r="J134" s="121"/>
      <c r="K134" s="121"/>
      <c r="L134" s="121"/>
      <c r="M134" s="121"/>
      <c r="N134" s="121"/>
      <c r="O134" s="39"/>
      <c r="P134" s="122">
        <f>'Yr 2 Labor Cost Calc'!AL134</f>
        <v>0</v>
      </c>
    </row>
    <row r="135" spans="2:16" ht="14.5">
      <c r="B135" s="38" t="s">
        <v>129</v>
      </c>
      <c r="C135" s="88"/>
      <c r="D135" s="88"/>
      <c r="E135" s="88"/>
      <c r="F135" s="88"/>
      <c r="G135" s="88"/>
      <c r="H135" s="88"/>
      <c r="I135" s="88"/>
      <c r="J135" s="88"/>
      <c r="K135" s="88"/>
      <c r="L135" s="88"/>
      <c r="M135" s="88"/>
      <c r="N135" s="88"/>
      <c r="O135" s="39"/>
      <c r="P135" s="88"/>
    </row>
    <row r="136" spans="2:16" ht="15" thickBot="1">
      <c r="B136" s="38" t="s">
        <v>612</v>
      </c>
      <c r="O136" s="39"/>
    </row>
    <row r="137" spans="2:16" ht="13.5" thickBot="1">
      <c r="B137" s="98"/>
      <c r="C137" s="99"/>
      <c r="D137" s="96" t="s">
        <v>209</v>
      </c>
      <c r="E137" s="96"/>
      <c r="F137" s="96"/>
      <c r="G137" s="96"/>
      <c r="H137" s="96"/>
      <c r="I137" s="96"/>
      <c r="J137" s="96"/>
      <c r="K137" s="96"/>
      <c r="L137" s="96"/>
      <c r="M137" s="96"/>
      <c r="N137" s="97"/>
      <c r="O137" s="39"/>
      <c r="P137" s="96"/>
    </row>
    <row r="138" spans="2:16" ht="39.5" thickBot="1">
      <c r="B138" s="102" t="s">
        <v>13</v>
      </c>
      <c r="C138" s="100" t="s">
        <v>10</v>
      </c>
      <c r="D138" s="104" t="str">
        <f t="shared" ref="D138:N138" si="0">D8</f>
        <v>Backhoe</v>
      </c>
      <c r="E138" s="103" t="str">
        <f t="shared" si="0"/>
        <v>Compressor</v>
      </c>
      <c r="F138" s="104" t="str">
        <f t="shared" si="0"/>
        <v xml:space="preserve">Large Dump Truck </v>
      </c>
      <c r="G138" s="105" t="str">
        <f t="shared" si="0"/>
        <v xml:space="preserve">Small Utility Truck </v>
      </c>
      <c r="H138" s="104" t="str">
        <f t="shared" si="0"/>
        <v xml:space="preserve">Crew Truck </v>
      </c>
      <c r="I138" s="103" t="str">
        <f t="shared" si="0"/>
        <v>SUV/ Van</v>
      </c>
      <c r="J138" s="104" t="str">
        <f t="shared" si="0"/>
        <v>Jackhammer</v>
      </c>
      <c r="K138" s="103" t="str">
        <f t="shared" si="0"/>
        <v>Pump</v>
      </c>
      <c r="L138" s="104" t="str">
        <f t="shared" si="0"/>
        <v>Generator</v>
      </c>
      <c r="M138" s="105" t="str">
        <f t="shared" si="0"/>
        <v>Vehicle, Small</v>
      </c>
      <c r="N138" s="213" t="str">
        <f t="shared" si="0"/>
        <v>CCTV Truck</v>
      </c>
      <c r="O138" s="39"/>
      <c r="P138" s="249" t="s">
        <v>11</v>
      </c>
    </row>
    <row r="139" spans="2:16">
      <c r="B139" s="58"/>
      <c r="C139" s="58" t="s">
        <v>24</v>
      </c>
      <c r="D139" s="59"/>
      <c r="E139" s="59"/>
      <c r="F139" s="59"/>
      <c r="G139" s="59"/>
      <c r="H139" s="59"/>
      <c r="I139" s="59"/>
      <c r="J139" s="59"/>
      <c r="K139" s="59"/>
      <c r="L139" s="59"/>
      <c r="M139" s="59"/>
      <c r="N139" s="161"/>
      <c r="O139" s="39"/>
      <c r="P139" s="195"/>
    </row>
    <row r="140" spans="2:16">
      <c r="B140" s="62">
        <v>1</v>
      </c>
      <c r="C140" s="63" t="s">
        <v>25</v>
      </c>
      <c r="D140" s="145"/>
      <c r="E140" s="145"/>
      <c r="F140" s="145"/>
      <c r="G140" s="145"/>
      <c r="H140" s="145"/>
      <c r="I140" s="145"/>
      <c r="J140" s="145"/>
      <c r="K140" s="145"/>
      <c r="L140" s="145"/>
      <c r="M140" s="145"/>
      <c r="N140" s="77"/>
      <c r="O140" s="39"/>
      <c r="P140" s="63"/>
    </row>
    <row r="141" spans="2:16">
      <c r="B141" s="65"/>
      <c r="C141" s="66" t="s">
        <v>27</v>
      </c>
      <c r="D141" s="135">
        <f>D11*$P11*'Equipment Rates'!D$20</f>
        <v>0</v>
      </c>
      <c r="E141" s="135">
        <f>E11*$P11*'Equipment Rates'!E$20</f>
        <v>0</v>
      </c>
      <c r="F141" s="135">
        <f>F11*$P11*'Equipment Rates'!F$20</f>
        <v>0</v>
      </c>
      <c r="G141" s="135">
        <f>G11*$P11*'Equipment Rates'!G$20</f>
        <v>0</v>
      </c>
      <c r="H141" s="135">
        <f>H11*$P11*'Equipment Rates'!H$20</f>
        <v>0</v>
      </c>
      <c r="I141" s="135">
        <f>I11*$P11*'Equipment Rates'!I$20</f>
        <v>25.48</v>
      </c>
      <c r="J141" s="135">
        <f>J11*$P11*'Equipment Rates'!J$20</f>
        <v>0</v>
      </c>
      <c r="K141" s="135">
        <f>K11*$P11*'Equipment Rates'!K$20</f>
        <v>0</v>
      </c>
      <c r="L141" s="135">
        <f>L11*$P11*'Equipment Rates'!L$20</f>
        <v>0</v>
      </c>
      <c r="M141" s="135">
        <f>M11*$P11*'Equipment Rates'!M$20</f>
        <v>0</v>
      </c>
      <c r="N141" s="166">
        <f>N11*$P11*'Equipment Rates'!N$20</f>
        <v>0</v>
      </c>
      <c r="O141" s="39"/>
      <c r="P141" s="166">
        <f>SUM(D141:O141)</f>
        <v>25.48</v>
      </c>
    </row>
    <row r="142" spans="2:16">
      <c r="B142" s="65"/>
      <c r="C142" s="66" t="s">
        <v>29</v>
      </c>
      <c r="D142" s="135">
        <f>D12*$P12*'Equipment Rates'!D$20</f>
        <v>0</v>
      </c>
      <c r="E142" s="135">
        <f>E12*$P12*'Equipment Rates'!E$20</f>
        <v>0</v>
      </c>
      <c r="F142" s="135">
        <f>F12*$P12*'Equipment Rates'!F$20</f>
        <v>0</v>
      </c>
      <c r="G142" s="135">
        <f>G12*$P12*'Equipment Rates'!G$20</f>
        <v>0</v>
      </c>
      <c r="H142" s="135">
        <f>H12*$P12*'Equipment Rates'!H$20</f>
        <v>0</v>
      </c>
      <c r="I142" s="135">
        <f>I12*$P12*'Equipment Rates'!I$20</f>
        <v>38.22</v>
      </c>
      <c r="J142" s="135">
        <f>J12*$P12*'Equipment Rates'!J$20</f>
        <v>0</v>
      </c>
      <c r="K142" s="135">
        <f>K12*$P12*'Equipment Rates'!K$20</f>
        <v>0</v>
      </c>
      <c r="L142" s="135">
        <f>L12*$P12*'Equipment Rates'!L$20</f>
        <v>0</v>
      </c>
      <c r="M142" s="135">
        <f>M12*$P12*'Equipment Rates'!M$20</f>
        <v>0</v>
      </c>
      <c r="N142" s="166">
        <f>N12*$P12*'Equipment Rates'!N$20</f>
        <v>0</v>
      </c>
      <c r="O142" s="39"/>
      <c r="P142" s="166">
        <f>SUM(D142:O142)</f>
        <v>38.22</v>
      </c>
    </row>
    <row r="143" spans="2:16">
      <c r="B143" s="65"/>
      <c r="C143" s="66" t="s">
        <v>31</v>
      </c>
      <c r="D143" s="135">
        <f>D13*$P13*'Equipment Rates'!D$20</f>
        <v>0</v>
      </c>
      <c r="E143" s="135">
        <f>E13*$P13*'Equipment Rates'!E$20</f>
        <v>0</v>
      </c>
      <c r="F143" s="135">
        <f>F13*$P13*'Equipment Rates'!F$20</f>
        <v>0</v>
      </c>
      <c r="G143" s="135">
        <f>G13*$P13*'Equipment Rates'!G$20</f>
        <v>0</v>
      </c>
      <c r="H143" s="135">
        <f>H13*$P13*'Equipment Rates'!H$20</f>
        <v>36.024999999999999</v>
      </c>
      <c r="I143" s="166">
        <f>I13*$P13*'Equipment Rates'!I$20</f>
        <v>0</v>
      </c>
      <c r="J143" s="135">
        <f>J13*$P13*'Equipment Rates'!J$20</f>
        <v>0</v>
      </c>
      <c r="K143" s="135">
        <f>K13*$P13*'Equipment Rates'!K$20</f>
        <v>0</v>
      </c>
      <c r="L143" s="135">
        <f>L13*$P13*'Equipment Rates'!L$20</f>
        <v>0</v>
      </c>
      <c r="M143" s="135">
        <f>M13*$P13*'Equipment Rates'!M$20</f>
        <v>0</v>
      </c>
      <c r="N143" s="166">
        <f>N13*$P13*'Equipment Rates'!N$20</f>
        <v>0</v>
      </c>
      <c r="O143" s="39"/>
      <c r="P143" s="166">
        <f>SUM(D143:O143)</f>
        <v>36.024999999999999</v>
      </c>
    </row>
    <row r="144" spans="2:16">
      <c r="B144" s="65"/>
      <c r="C144" s="66" t="s">
        <v>33</v>
      </c>
      <c r="D144" s="135">
        <f>D14*$P14*'Equipment Rates'!D$20</f>
        <v>0</v>
      </c>
      <c r="E144" s="135">
        <f>E14*$P14*'Equipment Rates'!E$20</f>
        <v>0</v>
      </c>
      <c r="F144" s="135">
        <f>F14*$P14*'Equipment Rates'!F$20</f>
        <v>0</v>
      </c>
      <c r="G144" s="135">
        <f>G14*$P14*'Equipment Rates'!G$20</f>
        <v>0</v>
      </c>
      <c r="H144" s="135">
        <f>H14*$P14*'Equipment Rates'!H$20</f>
        <v>36.024999999999999</v>
      </c>
      <c r="I144" s="166">
        <f>I14*$P14*'Equipment Rates'!I$20</f>
        <v>0</v>
      </c>
      <c r="J144" s="135">
        <f>J14*$P14*'Equipment Rates'!J$20</f>
        <v>0</v>
      </c>
      <c r="K144" s="135">
        <f>K14*$P14*'Equipment Rates'!K$20</f>
        <v>0</v>
      </c>
      <c r="L144" s="135">
        <f>L14*$P14*'Equipment Rates'!L$20</f>
        <v>0</v>
      </c>
      <c r="M144" s="135">
        <f>M14*$P14*'Equipment Rates'!M$20</f>
        <v>0</v>
      </c>
      <c r="N144" s="166">
        <f>N14*$P14*'Equipment Rates'!N$20</f>
        <v>0</v>
      </c>
      <c r="O144" s="39"/>
      <c r="P144" s="166">
        <f>SUM(D144:O144)</f>
        <v>36.024999999999999</v>
      </c>
    </row>
    <row r="145" spans="2:16">
      <c r="B145" s="62">
        <v>2</v>
      </c>
      <c r="C145" s="63" t="s">
        <v>34</v>
      </c>
      <c r="D145" s="145"/>
      <c r="E145" s="145"/>
      <c r="F145" s="145"/>
      <c r="G145" s="145"/>
      <c r="H145" s="145"/>
      <c r="I145" s="145"/>
      <c r="J145" s="145"/>
      <c r="K145" s="145"/>
      <c r="L145" s="145"/>
      <c r="M145" s="145"/>
      <c r="N145" s="77"/>
      <c r="O145" s="39"/>
      <c r="P145" s="63"/>
    </row>
    <row r="146" spans="2:16">
      <c r="B146" s="139" t="s">
        <v>26</v>
      </c>
      <c r="C146" s="140" t="s">
        <v>35</v>
      </c>
      <c r="D146" s="148"/>
      <c r="E146" s="148"/>
      <c r="F146" s="148"/>
      <c r="G146" s="148"/>
      <c r="H146" s="148"/>
      <c r="I146" s="148"/>
      <c r="J146" s="148"/>
      <c r="K146" s="148"/>
      <c r="L146" s="148"/>
      <c r="M146" s="148"/>
      <c r="N146" s="150"/>
      <c r="O146" s="39"/>
      <c r="P146" s="140"/>
    </row>
    <row r="147" spans="2:16">
      <c r="B147" s="65"/>
      <c r="C147" s="66" t="str">
        <f t="shared" ref="C147:C191" si="1">C17</f>
        <v>5/8"</v>
      </c>
      <c r="D147" s="135">
        <f>D17*$P17*'Equipment Rates'!D$20</f>
        <v>0</v>
      </c>
      <c r="E147" s="135">
        <f>E17*$P17*'Equipment Rates'!E$20</f>
        <v>0</v>
      </c>
      <c r="F147" s="135">
        <f>F17*$P17*'Equipment Rates'!F$20</f>
        <v>0</v>
      </c>
      <c r="G147" s="135">
        <f>G17*$P17*'Equipment Rates'!G$20</f>
        <v>0</v>
      </c>
      <c r="H147" s="135">
        <f>H17*$P17*'Equipment Rates'!H$20</f>
        <v>0</v>
      </c>
      <c r="I147" s="166">
        <f>I17*$P17*'Equipment Rates'!I$20</f>
        <v>25.48</v>
      </c>
      <c r="J147" s="135">
        <f>J17*$P17*'Equipment Rates'!J$20</f>
        <v>0</v>
      </c>
      <c r="K147" s="135">
        <f>K17*$P17*'Equipment Rates'!K$20</f>
        <v>0</v>
      </c>
      <c r="L147" s="135">
        <f>L17*$P17*'Equipment Rates'!L$20</f>
        <v>0</v>
      </c>
      <c r="M147" s="135">
        <f>M17*$P17*'Equipment Rates'!M$20</f>
        <v>0</v>
      </c>
      <c r="N147" s="166">
        <f>N17*$P17*'Equipment Rates'!N$20</f>
        <v>0</v>
      </c>
      <c r="O147" s="39"/>
      <c r="P147" s="166">
        <f t="shared" ref="P147:P174" si="2">SUM(D147:O147)</f>
        <v>25.48</v>
      </c>
    </row>
    <row r="148" spans="2:16">
      <c r="B148" s="65"/>
      <c r="C148" s="66" t="str">
        <f t="shared" si="1"/>
        <v>3/4 RFSS</v>
      </c>
      <c r="D148" s="135">
        <f>D18*$P18*'Equipment Rates'!D$20</f>
        <v>0</v>
      </c>
      <c r="E148" s="135">
        <f>E18*$P18*'Equipment Rates'!E$20</f>
        <v>0</v>
      </c>
      <c r="F148" s="135">
        <f>F18*$P18*'Equipment Rates'!F$20</f>
        <v>0</v>
      </c>
      <c r="G148" s="135">
        <f>G18*$P18*'Equipment Rates'!G$20</f>
        <v>0</v>
      </c>
      <c r="H148" s="135">
        <f>H18*$P18*'Equipment Rates'!H$20</f>
        <v>0</v>
      </c>
      <c r="I148" s="166">
        <f>I18*$P18*'Equipment Rates'!I$20</f>
        <v>25.48</v>
      </c>
      <c r="J148" s="135">
        <f>J18*$P18*'Equipment Rates'!J$20</f>
        <v>0</v>
      </c>
      <c r="K148" s="135">
        <f>K18*$P18*'Equipment Rates'!K$20</f>
        <v>0</v>
      </c>
      <c r="L148" s="135">
        <f>L18*$P18*'Equipment Rates'!L$20</f>
        <v>0</v>
      </c>
      <c r="M148" s="135">
        <f>M18*$P18*'Equipment Rates'!M$20</f>
        <v>0</v>
      </c>
      <c r="N148" s="166">
        <f>N18*$P18*'Equipment Rates'!N$20</f>
        <v>0</v>
      </c>
      <c r="O148" s="39"/>
      <c r="P148" s="166">
        <f t="shared" si="2"/>
        <v>25.48</v>
      </c>
    </row>
    <row r="149" spans="2:16">
      <c r="B149" s="65"/>
      <c r="C149" s="66" t="str">
        <f t="shared" si="1"/>
        <v>1"</v>
      </c>
      <c r="D149" s="135">
        <f>D19*$P19*'Equipment Rates'!D$20</f>
        <v>0</v>
      </c>
      <c r="E149" s="135">
        <f>E19*$P19*'Equipment Rates'!E$20</f>
        <v>0</v>
      </c>
      <c r="F149" s="135">
        <f>F19*$P19*'Equipment Rates'!F$20</f>
        <v>0</v>
      </c>
      <c r="G149" s="135">
        <f>G19*$P19*'Equipment Rates'!G$20</f>
        <v>0</v>
      </c>
      <c r="H149" s="135">
        <f>H19*$P19*'Equipment Rates'!H$20</f>
        <v>0</v>
      </c>
      <c r="I149" s="166">
        <f>I19*$P19*'Equipment Rates'!I$20</f>
        <v>25.48</v>
      </c>
      <c r="J149" s="135">
        <f>J19*$P19*'Equipment Rates'!J$20</f>
        <v>0</v>
      </c>
      <c r="K149" s="135">
        <f>K19*$P19*'Equipment Rates'!K$20</f>
        <v>0</v>
      </c>
      <c r="L149" s="135">
        <f>L19*$P19*'Equipment Rates'!L$20</f>
        <v>0</v>
      </c>
      <c r="M149" s="135">
        <f>M19*$P19*'Equipment Rates'!M$20</f>
        <v>0</v>
      </c>
      <c r="N149" s="166">
        <f>N19*$P19*'Equipment Rates'!N$20</f>
        <v>0</v>
      </c>
      <c r="O149" s="39"/>
      <c r="P149" s="166">
        <f t="shared" si="2"/>
        <v>25.48</v>
      </c>
    </row>
    <row r="150" spans="2:16">
      <c r="B150" s="65"/>
      <c r="C150" s="66" t="str">
        <f t="shared" si="1"/>
        <v>1" RFSS</v>
      </c>
      <c r="D150" s="135">
        <f>D20*$P20*'Equipment Rates'!D$20</f>
        <v>0</v>
      </c>
      <c r="E150" s="135">
        <f>E20*$P20*'Equipment Rates'!E$20</f>
        <v>0</v>
      </c>
      <c r="F150" s="135">
        <f>F20*$P20*'Equipment Rates'!F$20</f>
        <v>0</v>
      </c>
      <c r="G150" s="135">
        <f>G20*$P20*'Equipment Rates'!G$20</f>
        <v>0</v>
      </c>
      <c r="H150" s="135">
        <f>H20*$P20*'Equipment Rates'!H$20</f>
        <v>0</v>
      </c>
      <c r="I150" s="166">
        <f>I20*$P20*'Equipment Rates'!I$20</f>
        <v>25.48</v>
      </c>
      <c r="J150" s="135">
        <f>J20*$P20*'Equipment Rates'!J$20</f>
        <v>0</v>
      </c>
      <c r="K150" s="135">
        <f>K20*$P20*'Equipment Rates'!K$20</f>
        <v>0</v>
      </c>
      <c r="L150" s="135">
        <f>L20*$P20*'Equipment Rates'!L$20</f>
        <v>0</v>
      </c>
      <c r="M150" s="135">
        <f>M20*$P20*'Equipment Rates'!M$20</f>
        <v>0</v>
      </c>
      <c r="N150" s="166">
        <f>N20*$P20*'Equipment Rates'!N$20</f>
        <v>0</v>
      </c>
      <c r="O150" s="39"/>
      <c r="P150" s="166">
        <f t="shared" si="2"/>
        <v>25.48</v>
      </c>
    </row>
    <row r="151" spans="2:16">
      <c r="B151" s="65"/>
      <c r="C151" s="66" t="str">
        <f t="shared" si="1"/>
        <v>1  1/2</v>
      </c>
      <c r="D151" s="135">
        <f>D21*$P21*'Equipment Rates'!D$20</f>
        <v>0</v>
      </c>
      <c r="E151" s="135">
        <f>E21*$P21*'Equipment Rates'!E$20</f>
        <v>0</v>
      </c>
      <c r="F151" s="135">
        <f>F21*$P21*'Equipment Rates'!F$20</f>
        <v>0</v>
      </c>
      <c r="G151" s="135">
        <f>G21*$P21*'Equipment Rates'!G$20</f>
        <v>0</v>
      </c>
      <c r="H151" s="135">
        <f>H21*$P21*'Equipment Rates'!H$20</f>
        <v>0</v>
      </c>
      <c r="I151" s="166">
        <f>I21*$P21*'Equipment Rates'!I$20</f>
        <v>25.48</v>
      </c>
      <c r="J151" s="135">
        <f>J21*$P21*'Equipment Rates'!J$20</f>
        <v>0</v>
      </c>
      <c r="K151" s="135">
        <f>K21*$P21*'Equipment Rates'!K$20</f>
        <v>0</v>
      </c>
      <c r="L151" s="135">
        <f>L21*$P21*'Equipment Rates'!L$20</f>
        <v>0</v>
      </c>
      <c r="M151" s="135">
        <f>M21*$P21*'Equipment Rates'!M$20</f>
        <v>0</v>
      </c>
      <c r="N151" s="166">
        <f>N21*$P21*'Equipment Rates'!N$20</f>
        <v>0</v>
      </c>
      <c r="O151" s="39"/>
      <c r="P151" s="166">
        <f t="shared" si="2"/>
        <v>25.48</v>
      </c>
    </row>
    <row r="152" spans="2:16">
      <c r="B152" s="65"/>
      <c r="C152" s="66" t="str">
        <f t="shared" si="1"/>
        <v>1  1/2 RFSS</v>
      </c>
      <c r="D152" s="135">
        <f>D22*$P22*'Equipment Rates'!D$20</f>
        <v>0</v>
      </c>
      <c r="E152" s="135">
        <f>E22*$P22*'Equipment Rates'!E$20</f>
        <v>0</v>
      </c>
      <c r="F152" s="135">
        <f>F22*$P22*'Equipment Rates'!F$20</f>
        <v>0</v>
      </c>
      <c r="G152" s="135">
        <f>G22*$P22*'Equipment Rates'!G$20</f>
        <v>0</v>
      </c>
      <c r="H152" s="135">
        <f>H22*$P22*'Equipment Rates'!H$20</f>
        <v>0</v>
      </c>
      <c r="I152" s="166">
        <f>I22*$P22*'Equipment Rates'!I$20</f>
        <v>25.48</v>
      </c>
      <c r="J152" s="135">
        <f>J22*$P22*'Equipment Rates'!J$20</f>
        <v>0</v>
      </c>
      <c r="K152" s="135">
        <f>K22*$P22*'Equipment Rates'!K$20</f>
        <v>0</v>
      </c>
      <c r="L152" s="135">
        <f>L22*$P22*'Equipment Rates'!L$20</f>
        <v>0</v>
      </c>
      <c r="M152" s="135">
        <f>M22*$P22*'Equipment Rates'!M$20</f>
        <v>0</v>
      </c>
      <c r="N152" s="166">
        <f>N22*$P22*'Equipment Rates'!N$20</f>
        <v>0</v>
      </c>
      <c r="O152" s="39"/>
      <c r="P152" s="166">
        <f t="shared" si="2"/>
        <v>25.48</v>
      </c>
    </row>
    <row r="153" spans="2:16">
      <c r="B153" s="65"/>
      <c r="C153" s="66" t="str">
        <f t="shared" si="1"/>
        <v xml:space="preserve">2" </v>
      </c>
      <c r="D153" s="135">
        <f>D23*$P23*'Equipment Rates'!D$20</f>
        <v>0</v>
      </c>
      <c r="E153" s="135">
        <f>E23*$P23*'Equipment Rates'!E$20</f>
        <v>0</v>
      </c>
      <c r="F153" s="135">
        <f>F23*$P23*'Equipment Rates'!F$20</f>
        <v>0</v>
      </c>
      <c r="G153" s="135">
        <f>G23*$P23*'Equipment Rates'!G$20</f>
        <v>0</v>
      </c>
      <c r="H153" s="135">
        <f>H23*$P23*'Equipment Rates'!H$20</f>
        <v>0</v>
      </c>
      <c r="I153" s="166">
        <f>I23*$P23*'Equipment Rates'!I$20</f>
        <v>25.48</v>
      </c>
      <c r="J153" s="135">
        <f>J23*$P23*'Equipment Rates'!J$20</f>
        <v>0</v>
      </c>
      <c r="K153" s="135">
        <f>K23*$P23*'Equipment Rates'!K$20</f>
        <v>0</v>
      </c>
      <c r="L153" s="135">
        <f>L23*$P23*'Equipment Rates'!L$20</f>
        <v>0</v>
      </c>
      <c r="M153" s="135">
        <f>M23*$P23*'Equipment Rates'!M$20</f>
        <v>0</v>
      </c>
      <c r="N153" s="166">
        <f>N23*$P23*'Equipment Rates'!N$20</f>
        <v>0</v>
      </c>
      <c r="O153" s="39"/>
      <c r="P153" s="166">
        <f t="shared" si="2"/>
        <v>25.48</v>
      </c>
    </row>
    <row r="154" spans="2:16">
      <c r="B154" s="65"/>
      <c r="C154" s="66" t="str">
        <f t="shared" si="1"/>
        <v>2" RFSS</v>
      </c>
      <c r="D154" s="135">
        <f>D24*$P24*'Equipment Rates'!D$20</f>
        <v>0</v>
      </c>
      <c r="E154" s="135">
        <f>E24*$P24*'Equipment Rates'!E$20</f>
        <v>0</v>
      </c>
      <c r="F154" s="135">
        <f>F24*$P24*'Equipment Rates'!F$20</f>
        <v>0</v>
      </c>
      <c r="G154" s="135">
        <f>G24*$P24*'Equipment Rates'!G$20</f>
        <v>0</v>
      </c>
      <c r="H154" s="135">
        <f>H24*$P24*'Equipment Rates'!H$20</f>
        <v>0</v>
      </c>
      <c r="I154" s="166">
        <f>I24*$P24*'Equipment Rates'!I$20</f>
        <v>25.48</v>
      </c>
      <c r="J154" s="135">
        <f>J24*$P24*'Equipment Rates'!J$20</f>
        <v>0</v>
      </c>
      <c r="K154" s="135">
        <f>K24*$P24*'Equipment Rates'!K$20</f>
        <v>0</v>
      </c>
      <c r="L154" s="135">
        <f>L24*$P24*'Equipment Rates'!L$20</f>
        <v>0</v>
      </c>
      <c r="M154" s="135">
        <f>M24*$P24*'Equipment Rates'!M$20</f>
        <v>0</v>
      </c>
      <c r="N154" s="166">
        <f>N24*$P24*'Equipment Rates'!N$20</f>
        <v>0</v>
      </c>
      <c r="O154" s="39"/>
      <c r="P154" s="166">
        <f t="shared" si="2"/>
        <v>25.48</v>
      </c>
    </row>
    <row r="155" spans="2:16">
      <c r="B155" s="65"/>
      <c r="C155" s="66" t="str">
        <f t="shared" si="1"/>
        <v>3" Compound</v>
      </c>
      <c r="D155" s="135">
        <f>D25*$P25*'Equipment Rates'!D$20</f>
        <v>0</v>
      </c>
      <c r="E155" s="135">
        <f>E25*$P25*'Equipment Rates'!E$20</f>
        <v>0</v>
      </c>
      <c r="F155" s="135">
        <f>F25*$P25*'Equipment Rates'!F$20</f>
        <v>0</v>
      </c>
      <c r="G155" s="135">
        <f>G25*$P25*'Equipment Rates'!G$20</f>
        <v>0</v>
      </c>
      <c r="H155" s="135">
        <f>H25*$P25*'Equipment Rates'!H$20</f>
        <v>28.82</v>
      </c>
      <c r="I155" s="166">
        <f>I25*$P25*'Equipment Rates'!I$20</f>
        <v>0</v>
      </c>
      <c r="J155" s="135">
        <f>J25*$P25*'Equipment Rates'!J$20</f>
        <v>0</v>
      </c>
      <c r="K155" s="135">
        <f>K25*$P25*'Equipment Rates'!K$20</f>
        <v>0</v>
      </c>
      <c r="L155" s="135">
        <f>L25*$P25*'Equipment Rates'!L$20</f>
        <v>0</v>
      </c>
      <c r="M155" s="135">
        <f>M25*$P25*'Equipment Rates'!M$20</f>
        <v>0</v>
      </c>
      <c r="N155" s="166">
        <f>N25*$P25*'Equipment Rates'!N$20</f>
        <v>0</v>
      </c>
      <c r="O155" s="39"/>
      <c r="P155" s="166">
        <f t="shared" si="2"/>
        <v>28.82</v>
      </c>
    </row>
    <row r="156" spans="2:16">
      <c r="B156" s="65"/>
      <c r="C156" s="66" t="str">
        <f t="shared" si="1"/>
        <v>3" Turbine</v>
      </c>
      <c r="D156" s="135">
        <f>D26*$P26*'Equipment Rates'!D$20</f>
        <v>0</v>
      </c>
      <c r="E156" s="135">
        <f>E26*$P26*'Equipment Rates'!E$20</f>
        <v>0</v>
      </c>
      <c r="F156" s="135">
        <f>F26*$P26*'Equipment Rates'!F$20</f>
        <v>0</v>
      </c>
      <c r="G156" s="135">
        <f>G26*$P26*'Equipment Rates'!G$20</f>
        <v>0</v>
      </c>
      <c r="H156" s="135">
        <f>H26*$P26*'Equipment Rates'!H$20</f>
        <v>28.82</v>
      </c>
      <c r="I156" s="166">
        <f>I26*$P26*'Equipment Rates'!I$20</f>
        <v>0</v>
      </c>
      <c r="J156" s="135">
        <f>J26*$P26*'Equipment Rates'!J$20</f>
        <v>0</v>
      </c>
      <c r="K156" s="135">
        <f>K26*$P26*'Equipment Rates'!K$20</f>
        <v>0</v>
      </c>
      <c r="L156" s="135">
        <f>L26*$P26*'Equipment Rates'!L$20</f>
        <v>0</v>
      </c>
      <c r="M156" s="135">
        <f>M26*$P26*'Equipment Rates'!M$20</f>
        <v>0</v>
      </c>
      <c r="N156" s="166">
        <f>N26*$P26*'Equipment Rates'!N$20</f>
        <v>0</v>
      </c>
      <c r="O156" s="39"/>
      <c r="P156" s="166">
        <f t="shared" si="2"/>
        <v>28.82</v>
      </c>
    </row>
    <row r="157" spans="2:16">
      <c r="B157" s="65"/>
      <c r="C157" s="66" t="str">
        <f t="shared" si="1"/>
        <v>3" Fire Series</v>
      </c>
      <c r="D157" s="135">
        <f>D27*$P27*'Equipment Rates'!D$20</f>
        <v>0</v>
      </c>
      <c r="E157" s="135">
        <f>E27*$P27*'Equipment Rates'!E$20</f>
        <v>0</v>
      </c>
      <c r="F157" s="135">
        <f>F27*$P27*'Equipment Rates'!F$20</f>
        <v>0</v>
      </c>
      <c r="G157" s="135">
        <f>G27*$P27*'Equipment Rates'!G$20</f>
        <v>0</v>
      </c>
      <c r="H157" s="135">
        <f>H27*$P27*'Equipment Rates'!H$20</f>
        <v>28.82</v>
      </c>
      <c r="I157" s="166">
        <f>I27*$P27*'Equipment Rates'!I$20</f>
        <v>0</v>
      </c>
      <c r="J157" s="135">
        <f>J27*$P27*'Equipment Rates'!J$20</f>
        <v>0</v>
      </c>
      <c r="K157" s="135">
        <f>K27*$P27*'Equipment Rates'!K$20</f>
        <v>0</v>
      </c>
      <c r="L157" s="135">
        <f>L27*$P27*'Equipment Rates'!L$20</f>
        <v>0</v>
      </c>
      <c r="M157" s="135">
        <f>M27*$P27*'Equipment Rates'!M$20</f>
        <v>0</v>
      </c>
      <c r="N157" s="166">
        <f>N27*$P27*'Equipment Rates'!N$20</f>
        <v>0</v>
      </c>
      <c r="O157" s="39"/>
      <c r="P157" s="166">
        <f t="shared" si="2"/>
        <v>28.82</v>
      </c>
    </row>
    <row r="158" spans="2:16">
      <c r="B158" s="65"/>
      <c r="C158" s="66" t="str">
        <f t="shared" si="1"/>
        <v>4" Compound</v>
      </c>
      <c r="D158" s="135">
        <f>D28*$P28*'Equipment Rates'!D$20</f>
        <v>0</v>
      </c>
      <c r="E158" s="135">
        <f>E28*$P28*'Equipment Rates'!E$20</f>
        <v>0</v>
      </c>
      <c r="F158" s="135">
        <f>F28*$P28*'Equipment Rates'!F$20</f>
        <v>0</v>
      </c>
      <c r="G158" s="135">
        <f>G28*$P28*'Equipment Rates'!G$20</f>
        <v>0</v>
      </c>
      <c r="H158" s="135">
        <f>H28*$P28*'Equipment Rates'!H$20</f>
        <v>28.82</v>
      </c>
      <c r="I158" s="166">
        <f>I28*$P28*'Equipment Rates'!I$20</f>
        <v>0</v>
      </c>
      <c r="J158" s="135">
        <f>J28*$P28*'Equipment Rates'!J$20</f>
        <v>0</v>
      </c>
      <c r="K158" s="135">
        <f>K28*$P28*'Equipment Rates'!K$20</f>
        <v>0</v>
      </c>
      <c r="L158" s="135">
        <f>L28*$P28*'Equipment Rates'!L$20</f>
        <v>0</v>
      </c>
      <c r="M158" s="135">
        <f>M28*$P28*'Equipment Rates'!M$20</f>
        <v>0</v>
      </c>
      <c r="N158" s="166">
        <f>N28*$P28*'Equipment Rates'!N$20</f>
        <v>0</v>
      </c>
      <c r="O158" s="39"/>
      <c r="P158" s="166">
        <f t="shared" si="2"/>
        <v>28.82</v>
      </c>
    </row>
    <row r="159" spans="2:16">
      <c r="B159" s="65"/>
      <c r="C159" s="66" t="str">
        <f t="shared" si="1"/>
        <v>4" Turbine</v>
      </c>
      <c r="D159" s="135">
        <f>D29*$P29*'Equipment Rates'!D$20</f>
        <v>0</v>
      </c>
      <c r="E159" s="135">
        <f>E29*$P29*'Equipment Rates'!E$20</f>
        <v>0</v>
      </c>
      <c r="F159" s="135">
        <f>F29*$P29*'Equipment Rates'!F$20</f>
        <v>0</v>
      </c>
      <c r="G159" s="135">
        <f>G29*$P29*'Equipment Rates'!G$20</f>
        <v>0</v>
      </c>
      <c r="H159" s="135">
        <f>H29*$P29*'Equipment Rates'!H$20</f>
        <v>28.82</v>
      </c>
      <c r="I159" s="166">
        <f>I29*$P29*'Equipment Rates'!I$20</f>
        <v>0</v>
      </c>
      <c r="J159" s="135">
        <f>J29*$P29*'Equipment Rates'!J$20</f>
        <v>0</v>
      </c>
      <c r="K159" s="135">
        <f>K29*$P29*'Equipment Rates'!K$20</f>
        <v>0</v>
      </c>
      <c r="L159" s="135">
        <f>L29*$P29*'Equipment Rates'!L$20</f>
        <v>0</v>
      </c>
      <c r="M159" s="135">
        <f>M29*$P29*'Equipment Rates'!M$20</f>
        <v>0</v>
      </c>
      <c r="N159" s="166">
        <f>N29*$P29*'Equipment Rates'!N$20</f>
        <v>0</v>
      </c>
      <c r="O159" s="39"/>
      <c r="P159" s="166">
        <f t="shared" si="2"/>
        <v>28.82</v>
      </c>
    </row>
    <row r="160" spans="2:16">
      <c r="B160" s="65"/>
      <c r="C160" s="66" t="str">
        <f t="shared" si="1"/>
        <v>4" Fire Series</v>
      </c>
      <c r="D160" s="135">
        <f>D30*$P30*'Equipment Rates'!D$20</f>
        <v>0</v>
      </c>
      <c r="E160" s="135">
        <f>E30*$P30*'Equipment Rates'!E$20</f>
        <v>0</v>
      </c>
      <c r="F160" s="135">
        <f>F30*$P30*'Equipment Rates'!F$20</f>
        <v>0</v>
      </c>
      <c r="G160" s="135">
        <f>G30*$P30*'Equipment Rates'!G$20</f>
        <v>0</v>
      </c>
      <c r="H160" s="135">
        <f>H30*$P30*'Equipment Rates'!H$20</f>
        <v>28.82</v>
      </c>
      <c r="I160" s="166">
        <f>I30*$P30*'Equipment Rates'!I$20</f>
        <v>0</v>
      </c>
      <c r="J160" s="135">
        <f>J30*$P30*'Equipment Rates'!J$20</f>
        <v>0</v>
      </c>
      <c r="K160" s="135">
        <f>K30*$P30*'Equipment Rates'!K$20</f>
        <v>0</v>
      </c>
      <c r="L160" s="135">
        <f>L30*$P30*'Equipment Rates'!L$20</f>
        <v>0</v>
      </c>
      <c r="M160" s="135">
        <f>M30*$P30*'Equipment Rates'!M$20</f>
        <v>0</v>
      </c>
      <c r="N160" s="166">
        <f>N30*$P30*'Equipment Rates'!N$20</f>
        <v>0</v>
      </c>
      <c r="O160" s="39"/>
      <c r="P160" s="166">
        <f t="shared" si="2"/>
        <v>28.82</v>
      </c>
    </row>
    <row r="161" spans="2:16">
      <c r="B161" s="65"/>
      <c r="C161" s="66" t="str">
        <f t="shared" si="1"/>
        <v>4" Fire Assembly</v>
      </c>
      <c r="D161" s="135">
        <f>D31*$P31*'Equipment Rates'!D$20</f>
        <v>0</v>
      </c>
      <c r="E161" s="135">
        <f>E31*$P31*'Equipment Rates'!E$20</f>
        <v>0</v>
      </c>
      <c r="F161" s="135">
        <f>F31*$P31*'Equipment Rates'!F$20</f>
        <v>0</v>
      </c>
      <c r="G161" s="135">
        <f>G31*$P31*'Equipment Rates'!G$20</f>
        <v>0</v>
      </c>
      <c r="H161" s="135">
        <f>H31*$P31*'Equipment Rates'!H$20</f>
        <v>28.82</v>
      </c>
      <c r="I161" s="166">
        <f>I31*$P31*'Equipment Rates'!I$20</f>
        <v>0</v>
      </c>
      <c r="J161" s="135">
        <f>J31*$P31*'Equipment Rates'!J$20</f>
        <v>0</v>
      </c>
      <c r="K161" s="135">
        <f>K31*$P31*'Equipment Rates'!K$20</f>
        <v>0</v>
      </c>
      <c r="L161" s="135">
        <f>L31*$P31*'Equipment Rates'!L$20</f>
        <v>0</v>
      </c>
      <c r="M161" s="135">
        <f>M31*$P31*'Equipment Rates'!M$20</f>
        <v>0</v>
      </c>
      <c r="N161" s="166">
        <f>N31*$P31*'Equipment Rates'!N$20</f>
        <v>0</v>
      </c>
      <c r="O161" s="39"/>
      <c r="P161" s="166">
        <f t="shared" si="2"/>
        <v>28.82</v>
      </c>
    </row>
    <row r="162" spans="2:16">
      <c r="B162" s="65"/>
      <c r="C162" s="66" t="str">
        <f t="shared" si="1"/>
        <v>6" Compound</v>
      </c>
      <c r="D162" s="135">
        <f>D32*$P32*'Equipment Rates'!D$20</f>
        <v>0</v>
      </c>
      <c r="E162" s="135">
        <f>E32*$P32*'Equipment Rates'!E$20</f>
        <v>0</v>
      </c>
      <c r="F162" s="135">
        <f>F32*$P32*'Equipment Rates'!F$20</f>
        <v>0</v>
      </c>
      <c r="G162" s="135">
        <f>G32*$P32*'Equipment Rates'!G$20</f>
        <v>0</v>
      </c>
      <c r="H162" s="135">
        <f>H32*$P32*'Equipment Rates'!H$20</f>
        <v>28.82</v>
      </c>
      <c r="I162" s="166">
        <f>I32*$P32*'Equipment Rates'!I$20</f>
        <v>0</v>
      </c>
      <c r="J162" s="135">
        <f>J32*$P32*'Equipment Rates'!J$20</f>
        <v>0</v>
      </c>
      <c r="K162" s="135">
        <f>K32*$P32*'Equipment Rates'!K$20</f>
        <v>0</v>
      </c>
      <c r="L162" s="135">
        <f>L32*$P32*'Equipment Rates'!L$20</f>
        <v>0</v>
      </c>
      <c r="M162" s="135">
        <f>M32*$P32*'Equipment Rates'!M$20</f>
        <v>0</v>
      </c>
      <c r="N162" s="166">
        <f>N32*$P32*'Equipment Rates'!N$20</f>
        <v>0</v>
      </c>
      <c r="O162" s="39"/>
      <c r="P162" s="166">
        <f t="shared" si="2"/>
        <v>28.82</v>
      </c>
    </row>
    <row r="163" spans="2:16">
      <c r="B163" s="65"/>
      <c r="C163" s="66" t="str">
        <f t="shared" si="1"/>
        <v>6" Turbine</v>
      </c>
      <c r="D163" s="135">
        <f>D33*$P33*'Equipment Rates'!D$20</f>
        <v>0</v>
      </c>
      <c r="E163" s="135">
        <f>E33*$P33*'Equipment Rates'!E$20</f>
        <v>0</v>
      </c>
      <c r="F163" s="135">
        <f>F33*$P33*'Equipment Rates'!F$20</f>
        <v>0</v>
      </c>
      <c r="G163" s="135">
        <f>G33*$P33*'Equipment Rates'!G$20</f>
        <v>0</v>
      </c>
      <c r="H163" s="135">
        <f>H33*$P33*'Equipment Rates'!H$20</f>
        <v>28.82</v>
      </c>
      <c r="I163" s="166">
        <f>I33*$P33*'Equipment Rates'!I$20</f>
        <v>0</v>
      </c>
      <c r="J163" s="135">
        <f>J33*$P33*'Equipment Rates'!J$20</f>
        <v>0</v>
      </c>
      <c r="K163" s="135">
        <f>K33*$P33*'Equipment Rates'!K$20</f>
        <v>0</v>
      </c>
      <c r="L163" s="135">
        <f>L33*$P33*'Equipment Rates'!L$20</f>
        <v>0</v>
      </c>
      <c r="M163" s="135">
        <f>M33*$P33*'Equipment Rates'!M$20</f>
        <v>0</v>
      </c>
      <c r="N163" s="166">
        <f>N33*$P33*'Equipment Rates'!N$20</f>
        <v>0</v>
      </c>
      <c r="O163" s="39"/>
      <c r="P163" s="166">
        <f t="shared" si="2"/>
        <v>28.82</v>
      </c>
    </row>
    <row r="164" spans="2:16">
      <c r="B164" s="65"/>
      <c r="C164" s="66" t="str">
        <f t="shared" si="1"/>
        <v>6" Fire Series</v>
      </c>
      <c r="D164" s="135">
        <f>D34*$P34*'Equipment Rates'!D$20</f>
        <v>0</v>
      </c>
      <c r="E164" s="135">
        <f>E34*$P34*'Equipment Rates'!E$20</f>
        <v>0</v>
      </c>
      <c r="F164" s="135">
        <f>F34*$P34*'Equipment Rates'!F$20</f>
        <v>0</v>
      </c>
      <c r="G164" s="135">
        <f>G34*$P34*'Equipment Rates'!G$20</f>
        <v>0</v>
      </c>
      <c r="H164" s="135">
        <f>H34*$P34*'Equipment Rates'!H$20</f>
        <v>28.82</v>
      </c>
      <c r="I164" s="166">
        <f>I34*$P34*'Equipment Rates'!I$20</f>
        <v>0</v>
      </c>
      <c r="J164" s="135">
        <f>J34*$P34*'Equipment Rates'!J$20</f>
        <v>0</v>
      </c>
      <c r="K164" s="135">
        <f>K34*$P34*'Equipment Rates'!K$20</f>
        <v>0</v>
      </c>
      <c r="L164" s="135">
        <f>L34*$P34*'Equipment Rates'!L$20</f>
        <v>0</v>
      </c>
      <c r="M164" s="135">
        <f>M34*$P34*'Equipment Rates'!M$20</f>
        <v>0</v>
      </c>
      <c r="N164" s="166">
        <f>N34*$P34*'Equipment Rates'!N$20</f>
        <v>0</v>
      </c>
      <c r="O164" s="39"/>
      <c r="P164" s="166">
        <f t="shared" si="2"/>
        <v>28.82</v>
      </c>
    </row>
    <row r="165" spans="2:16">
      <c r="B165" s="65"/>
      <c r="C165" s="66" t="str">
        <f t="shared" si="1"/>
        <v>6" Fire Assembly</v>
      </c>
      <c r="D165" s="135">
        <f>D35*$P35*'Equipment Rates'!D$20</f>
        <v>0</v>
      </c>
      <c r="E165" s="135">
        <f>E35*$P35*'Equipment Rates'!E$20</f>
        <v>0</v>
      </c>
      <c r="F165" s="135">
        <f>F35*$P35*'Equipment Rates'!F$20</f>
        <v>0</v>
      </c>
      <c r="G165" s="135">
        <f>G35*$P35*'Equipment Rates'!G$20</f>
        <v>0</v>
      </c>
      <c r="H165" s="135">
        <f>H35*$P35*'Equipment Rates'!H$20</f>
        <v>28.82</v>
      </c>
      <c r="I165" s="166">
        <f>I35*$P35*'Equipment Rates'!I$20</f>
        <v>0</v>
      </c>
      <c r="J165" s="135">
        <f>J35*$P35*'Equipment Rates'!J$20</f>
        <v>0</v>
      </c>
      <c r="K165" s="135">
        <f>K35*$P35*'Equipment Rates'!K$20</f>
        <v>0</v>
      </c>
      <c r="L165" s="135">
        <f>L35*$P35*'Equipment Rates'!L$20</f>
        <v>0</v>
      </c>
      <c r="M165" s="135">
        <f>M35*$P35*'Equipment Rates'!M$20</f>
        <v>0</v>
      </c>
      <c r="N165" s="166">
        <f>N35*$P35*'Equipment Rates'!N$20</f>
        <v>0</v>
      </c>
      <c r="O165" s="39"/>
      <c r="P165" s="166">
        <f t="shared" si="2"/>
        <v>28.82</v>
      </c>
    </row>
    <row r="166" spans="2:16">
      <c r="B166" s="65"/>
      <c r="C166" s="66" t="str">
        <f t="shared" si="1"/>
        <v>8" Turbine</v>
      </c>
      <c r="D166" s="135">
        <f>D36*$P36*'Equipment Rates'!D$20</f>
        <v>0</v>
      </c>
      <c r="E166" s="135">
        <f>E36*$P36*'Equipment Rates'!E$20</f>
        <v>0</v>
      </c>
      <c r="F166" s="135">
        <f>F36*$P36*'Equipment Rates'!F$20</f>
        <v>0</v>
      </c>
      <c r="G166" s="135">
        <f>G36*$P36*'Equipment Rates'!G$20</f>
        <v>0</v>
      </c>
      <c r="H166" s="135">
        <f>H36*$P36*'Equipment Rates'!H$20</f>
        <v>28.82</v>
      </c>
      <c r="I166" s="166">
        <f>I36*$P36*'Equipment Rates'!I$20</f>
        <v>0</v>
      </c>
      <c r="J166" s="135">
        <f>J36*$P36*'Equipment Rates'!J$20</f>
        <v>0</v>
      </c>
      <c r="K166" s="135">
        <f>K36*$P36*'Equipment Rates'!K$20</f>
        <v>0</v>
      </c>
      <c r="L166" s="135">
        <f>L36*$P36*'Equipment Rates'!L$20</f>
        <v>0</v>
      </c>
      <c r="M166" s="135">
        <f>M36*$P36*'Equipment Rates'!M$20</f>
        <v>0</v>
      </c>
      <c r="N166" s="166">
        <f>N36*$P36*'Equipment Rates'!N$20</f>
        <v>0</v>
      </c>
      <c r="O166" s="39"/>
      <c r="P166" s="166">
        <f t="shared" si="2"/>
        <v>28.82</v>
      </c>
    </row>
    <row r="167" spans="2:16">
      <c r="B167" s="65"/>
      <c r="C167" s="66" t="str">
        <f t="shared" si="1"/>
        <v>8" Fire Series</v>
      </c>
      <c r="D167" s="135">
        <f>D37*$P37*'Equipment Rates'!D$20</f>
        <v>0</v>
      </c>
      <c r="E167" s="135">
        <f>E37*$P37*'Equipment Rates'!E$20</f>
        <v>0</v>
      </c>
      <c r="F167" s="135">
        <f>F37*$P37*'Equipment Rates'!F$20</f>
        <v>0</v>
      </c>
      <c r="G167" s="135">
        <f>G37*$P37*'Equipment Rates'!G$20</f>
        <v>0</v>
      </c>
      <c r="H167" s="135">
        <f>H37*$P37*'Equipment Rates'!H$20</f>
        <v>28.82</v>
      </c>
      <c r="I167" s="166">
        <f>I37*$P37*'Equipment Rates'!I$20</f>
        <v>0</v>
      </c>
      <c r="J167" s="135">
        <f>J37*$P37*'Equipment Rates'!J$20</f>
        <v>0</v>
      </c>
      <c r="K167" s="135">
        <f>K37*$P37*'Equipment Rates'!K$20</f>
        <v>0</v>
      </c>
      <c r="L167" s="135">
        <f>L37*$P37*'Equipment Rates'!L$20</f>
        <v>0</v>
      </c>
      <c r="M167" s="135">
        <f>M37*$P37*'Equipment Rates'!M$20</f>
        <v>0</v>
      </c>
      <c r="N167" s="166">
        <f>N37*$P37*'Equipment Rates'!N$20</f>
        <v>0</v>
      </c>
      <c r="O167" s="39"/>
      <c r="P167" s="166">
        <f t="shared" si="2"/>
        <v>28.82</v>
      </c>
    </row>
    <row r="168" spans="2:16">
      <c r="B168" s="65"/>
      <c r="C168" s="66" t="str">
        <f t="shared" si="1"/>
        <v>8" Fire Assembly</v>
      </c>
      <c r="D168" s="135">
        <f>D38*$P38*'Equipment Rates'!D$20</f>
        <v>0</v>
      </c>
      <c r="E168" s="135">
        <f>E38*$P38*'Equipment Rates'!E$20</f>
        <v>0</v>
      </c>
      <c r="F168" s="135">
        <f>F38*$P38*'Equipment Rates'!F$20</f>
        <v>0</v>
      </c>
      <c r="G168" s="135">
        <f>G38*$P38*'Equipment Rates'!G$20</f>
        <v>0</v>
      </c>
      <c r="H168" s="135">
        <f>H38*$P38*'Equipment Rates'!H$20</f>
        <v>28.82</v>
      </c>
      <c r="I168" s="166">
        <f>I38*$P38*'Equipment Rates'!I$20</f>
        <v>0</v>
      </c>
      <c r="J168" s="135">
        <f>J38*$P38*'Equipment Rates'!J$20</f>
        <v>0</v>
      </c>
      <c r="K168" s="135">
        <f>K38*$P38*'Equipment Rates'!K$20</f>
        <v>0</v>
      </c>
      <c r="L168" s="135">
        <f>L38*$P38*'Equipment Rates'!L$20</f>
        <v>0</v>
      </c>
      <c r="M168" s="135">
        <f>M38*$P38*'Equipment Rates'!M$20</f>
        <v>0</v>
      </c>
      <c r="N168" s="166">
        <f>N38*$P38*'Equipment Rates'!N$20</f>
        <v>0</v>
      </c>
      <c r="O168" s="39"/>
      <c r="P168" s="166">
        <f t="shared" si="2"/>
        <v>28.82</v>
      </c>
    </row>
    <row r="169" spans="2:16">
      <c r="B169" s="65"/>
      <c r="C169" s="66" t="str">
        <f t="shared" si="1"/>
        <v>10" Turbine</v>
      </c>
      <c r="D169" s="135">
        <f>D39*$P39*'Equipment Rates'!D$20</f>
        <v>0</v>
      </c>
      <c r="E169" s="135">
        <f>E39*$P39*'Equipment Rates'!E$20</f>
        <v>0</v>
      </c>
      <c r="F169" s="135">
        <f>F39*$P39*'Equipment Rates'!F$20</f>
        <v>0</v>
      </c>
      <c r="G169" s="135">
        <f>G39*$P39*'Equipment Rates'!G$20</f>
        <v>0</v>
      </c>
      <c r="H169" s="135">
        <f>H39*$P39*'Equipment Rates'!H$20</f>
        <v>28.82</v>
      </c>
      <c r="I169" s="166">
        <f>I39*$P39*'Equipment Rates'!I$20</f>
        <v>0</v>
      </c>
      <c r="J169" s="135">
        <f>J39*$P39*'Equipment Rates'!J$20</f>
        <v>0</v>
      </c>
      <c r="K169" s="135">
        <f>K39*$P39*'Equipment Rates'!K$20</f>
        <v>0</v>
      </c>
      <c r="L169" s="135">
        <f>L39*$P39*'Equipment Rates'!L$20</f>
        <v>0</v>
      </c>
      <c r="M169" s="135">
        <f>M39*$P39*'Equipment Rates'!M$20</f>
        <v>0</v>
      </c>
      <c r="N169" s="166">
        <f>N39*$P39*'Equipment Rates'!N$20</f>
        <v>0</v>
      </c>
      <c r="O169" s="39"/>
      <c r="P169" s="166">
        <f t="shared" si="2"/>
        <v>28.82</v>
      </c>
    </row>
    <row r="170" spans="2:16">
      <c r="B170" s="65"/>
      <c r="C170" s="66" t="str">
        <f t="shared" si="1"/>
        <v>10" Fire Series</v>
      </c>
      <c r="D170" s="135">
        <f>D40*$P40*'Equipment Rates'!D$20</f>
        <v>0</v>
      </c>
      <c r="E170" s="135">
        <f>E40*$P40*'Equipment Rates'!E$20</f>
        <v>0</v>
      </c>
      <c r="F170" s="135">
        <f>F40*$P40*'Equipment Rates'!F$20</f>
        <v>0</v>
      </c>
      <c r="G170" s="135">
        <f>G40*$P40*'Equipment Rates'!G$20</f>
        <v>0</v>
      </c>
      <c r="H170" s="135">
        <f>H40*$P40*'Equipment Rates'!H$20</f>
        <v>28.82</v>
      </c>
      <c r="I170" s="166">
        <f>I40*$P40*'Equipment Rates'!I$20</f>
        <v>0</v>
      </c>
      <c r="J170" s="135">
        <f>J40*$P40*'Equipment Rates'!J$20</f>
        <v>0</v>
      </c>
      <c r="K170" s="135">
        <f>K40*$P40*'Equipment Rates'!K$20</f>
        <v>0</v>
      </c>
      <c r="L170" s="135">
        <f>L40*$P40*'Equipment Rates'!L$20</f>
        <v>0</v>
      </c>
      <c r="M170" s="135">
        <f>M40*$P40*'Equipment Rates'!M$20</f>
        <v>0</v>
      </c>
      <c r="N170" s="166">
        <f>N40*$P40*'Equipment Rates'!N$20</f>
        <v>0</v>
      </c>
      <c r="O170" s="39"/>
      <c r="P170" s="166">
        <f t="shared" si="2"/>
        <v>28.82</v>
      </c>
    </row>
    <row r="171" spans="2:16">
      <c r="B171" s="65"/>
      <c r="C171" s="66" t="str">
        <f t="shared" si="1"/>
        <v>10" Fire Assembly</v>
      </c>
      <c r="D171" s="135">
        <f>D41*$P41*'Equipment Rates'!D$20</f>
        <v>0</v>
      </c>
      <c r="E171" s="135">
        <f>E41*$P41*'Equipment Rates'!E$20</f>
        <v>0</v>
      </c>
      <c r="F171" s="135">
        <f>F41*$P41*'Equipment Rates'!F$20</f>
        <v>0</v>
      </c>
      <c r="G171" s="135">
        <f>G41*$P41*'Equipment Rates'!G$20</f>
        <v>0</v>
      </c>
      <c r="H171" s="135">
        <f>H41*$P41*'Equipment Rates'!H$20</f>
        <v>28.82</v>
      </c>
      <c r="I171" s="166">
        <f>I41*$P41*'Equipment Rates'!I$20</f>
        <v>0</v>
      </c>
      <c r="J171" s="135">
        <f>J41*$P41*'Equipment Rates'!J$20</f>
        <v>0</v>
      </c>
      <c r="K171" s="135">
        <f>K41*$P41*'Equipment Rates'!K$20</f>
        <v>0</v>
      </c>
      <c r="L171" s="135">
        <f>L41*$P41*'Equipment Rates'!L$20</f>
        <v>0</v>
      </c>
      <c r="M171" s="135">
        <f>M41*$P41*'Equipment Rates'!M$20</f>
        <v>0</v>
      </c>
      <c r="N171" s="166">
        <f>N41*$P41*'Equipment Rates'!N$20</f>
        <v>0</v>
      </c>
      <c r="O171" s="39"/>
      <c r="P171" s="166">
        <f t="shared" si="2"/>
        <v>28.82</v>
      </c>
    </row>
    <row r="172" spans="2:16">
      <c r="B172" s="65"/>
      <c r="C172" s="66" t="str">
        <f t="shared" si="1"/>
        <v>12" Turbine</v>
      </c>
      <c r="D172" s="135">
        <f>D42*$P42*'Equipment Rates'!D$20</f>
        <v>0</v>
      </c>
      <c r="E172" s="135">
        <f>E42*$P42*'Equipment Rates'!E$20</f>
        <v>0</v>
      </c>
      <c r="F172" s="135">
        <f>F42*$P42*'Equipment Rates'!F$20</f>
        <v>0</v>
      </c>
      <c r="G172" s="135">
        <f>G42*$P42*'Equipment Rates'!G$20</f>
        <v>0</v>
      </c>
      <c r="H172" s="135">
        <f>H42*$P42*'Equipment Rates'!H$20</f>
        <v>28.82</v>
      </c>
      <c r="I172" s="166">
        <f>I42*$P42*'Equipment Rates'!I$20</f>
        <v>0</v>
      </c>
      <c r="J172" s="135">
        <f>J42*$P42*'Equipment Rates'!J$20</f>
        <v>0</v>
      </c>
      <c r="K172" s="135">
        <f>K42*$P42*'Equipment Rates'!K$20</f>
        <v>0</v>
      </c>
      <c r="L172" s="135">
        <f>L42*$P42*'Equipment Rates'!L$20</f>
        <v>0</v>
      </c>
      <c r="M172" s="135">
        <f>M42*$P42*'Equipment Rates'!M$20</f>
        <v>0</v>
      </c>
      <c r="N172" s="166">
        <f>N42*$P42*'Equipment Rates'!N$20</f>
        <v>0</v>
      </c>
      <c r="O172" s="39"/>
      <c r="P172" s="166">
        <f t="shared" si="2"/>
        <v>28.82</v>
      </c>
    </row>
    <row r="173" spans="2:16">
      <c r="B173" s="65"/>
      <c r="C173" s="66" t="str">
        <f t="shared" si="1"/>
        <v>12" Fire Series</v>
      </c>
      <c r="D173" s="135">
        <f>D43*$P43*'Equipment Rates'!D$20</f>
        <v>0</v>
      </c>
      <c r="E173" s="135">
        <f>E43*$P43*'Equipment Rates'!E$20</f>
        <v>0</v>
      </c>
      <c r="F173" s="135">
        <f>F43*$P43*'Equipment Rates'!F$20</f>
        <v>0</v>
      </c>
      <c r="G173" s="135">
        <f>G43*$P43*'Equipment Rates'!G$20</f>
        <v>0</v>
      </c>
      <c r="H173" s="135">
        <f>H43*$P43*'Equipment Rates'!H$20</f>
        <v>28.82</v>
      </c>
      <c r="I173" s="166">
        <f>I43*$P43*'Equipment Rates'!I$20</f>
        <v>0</v>
      </c>
      <c r="J173" s="135">
        <f>J43*$P43*'Equipment Rates'!J$20</f>
        <v>0</v>
      </c>
      <c r="K173" s="135">
        <f>K43*$P43*'Equipment Rates'!K$20</f>
        <v>0</v>
      </c>
      <c r="L173" s="135">
        <f>L43*$P43*'Equipment Rates'!L$20</f>
        <v>0</v>
      </c>
      <c r="M173" s="135">
        <f>M43*$P43*'Equipment Rates'!M$20</f>
        <v>0</v>
      </c>
      <c r="N173" s="166">
        <f>N43*$P43*'Equipment Rates'!N$20</f>
        <v>0</v>
      </c>
      <c r="O173" s="39"/>
      <c r="P173" s="166">
        <f t="shared" si="2"/>
        <v>28.82</v>
      </c>
    </row>
    <row r="174" spans="2:16">
      <c r="B174" s="65"/>
      <c r="C174" s="66" t="str">
        <f t="shared" si="1"/>
        <v>12" Fire Assembly</v>
      </c>
      <c r="D174" s="214">
        <f>D44*$P44*'Equipment Rates'!D$20</f>
        <v>0</v>
      </c>
      <c r="E174" s="214">
        <f>E44*$P44*'Equipment Rates'!E$20</f>
        <v>0</v>
      </c>
      <c r="F174" s="214">
        <f>F44*$P44*'Equipment Rates'!F$20</f>
        <v>0</v>
      </c>
      <c r="G174" s="214">
        <f>G44*$P44*'Equipment Rates'!G$20</f>
        <v>0</v>
      </c>
      <c r="H174" s="214">
        <f>H44*$P44*'Equipment Rates'!H$20</f>
        <v>28.82</v>
      </c>
      <c r="I174" s="166">
        <f>I44*$P44*'Equipment Rates'!I$20</f>
        <v>0</v>
      </c>
      <c r="J174" s="214">
        <f>J44*$P44*'Equipment Rates'!J$20</f>
        <v>0</v>
      </c>
      <c r="K174" s="214">
        <f>K44*$P44*'Equipment Rates'!K$20</f>
        <v>0</v>
      </c>
      <c r="L174" s="214">
        <f>L44*$P44*'Equipment Rates'!L$20</f>
        <v>0</v>
      </c>
      <c r="M174" s="214">
        <f>M44*$P44*'Equipment Rates'!M$20</f>
        <v>0</v>
      </c>
      <c r="N174" s="243">
        <f>N44*$P44*'Equipment Rates'!N$20</f>
        <v>0</v>
      </c>
      <c r="O174" s="39"/>
      <c r="P174" s="166">
        <f t="shared" si="2"/>
        <v>28.82</v>
      </c>
    </row>
    <row r="175" spans="2:16">
      <c r="B175" s="139" t="s">
        <v>28</v>
      </c>
      <c r="C175" s="178" t="str">
        <f t="shared" si="1"/>
        <v>Furnishing and Setting Meter Interface Unit (MIU)</v>
      </c>
      <c r="D175" s="148"/>
      <c r="E175" s="148"/>
      <c r="F175" s="148"/>
      <c r="G175" s="148"/>
      <c r="H175" s="148"/>
      <c r="I175" s="148"/>
      <c r="J175" s="148"/>
      <c r="K175" s="148"/>
      <c r="L175" s="148"/>
      <c r="M175" s="148"/>
      <c r="N175" s="150"/>
      <c r="O175" s="39"/>
      <c r="P175" s="140"/>
    </row>
    <row r="176" spans="2:16">
      <c r="B176" s="65"/>
      <c r="C176" s="66" t="str">
        <f t="shared" si="1"/>
        <v>5/8"</v>
      </c>
      <c r="D176" s="241">
        <f>D46*$P46*'Equipment Rates'!D$20</f>
        <v>0</v>
      </c>
      <c r="E176" s="241">
        <f>E46*$P46*'Equipment Rates'!E$20</f>
        <v>0</v>
      </c>
      <c r="F176" s="241">
        <f>F46*$P46*'Equipment Rates'!F$20</f>
        <v>0</v>
      </c>
      <c r="G176" s="241">
        <f>G46*$P46*'Equipment Rates'!G$20</f>
        <v>0</v>
      </c>
      <c r="H176" s="241">
        <f>H46*$P46*'Equipment Rates'!H$20</f>
        <v>0</v>
      </c>
      <c r="I176" s="166">
        <f>I46*$P46*'Equipment Rates'!I$20</f>
        <v>25.48</v>
      </c>
      <c r="J176" s="241">
        <f>J46*$P46*'Equipment Rates'!J$20</f>
        <v>0</v>
      </c>
      <c r="K176" s="241">
        <f>K46*$P46*'Equipment Rates'!K$20</f>
        <v>0</v>
      </c>
      <c r="L176" s="241">
        <f>L46*$P46*'Equipment Rates'!L$20</f>
        <v>0</v>
      </c>
      <c r="M176" s="241">
        <f>M46*$P46*'Equipment Rates'!M$20</f>
        <v>0</v>
      </c>
      <c r="N176" s="242">
        <f>N46*$P46*'Equipment Rates'!N$20</f>
        <v>0</v>
      </c>
      <c r="O176" s="39"/>
      <c r="P176" s="166">
        <f t="shared" ref="P176:P191" si="3">SUM(D176:O176)</f>
        <v>25.48</v>
      </c>
    </row>
    <row r="177" spans="2:16">
      <c r="B177" s="65"/>
      <c r="C177" s="66" t="str">
        <f t="shared" si="1"/>
        <v>3/4 RFSS</v>
      </c>
      <c r="D177" s="135">
        <f>D47*$P47*'Equipment Rates'!D$20</f>
        <v>0</v>
      </c>
      <c r="E177" s="135">
        <f>E47*$P47*'Equipment Rates'!E$20</f>
        <v>0</v>
      </c>
      <c r="F177" s="135">
        <f>F47*$P47*'Equipment Rates'!F$20</f>
        <v>0</v>
      </c>
      <c r="G177" s="135">
        <f>G47*$P47*'Equipment Rates'!G$20</f>
        <v>0</v>
      </c>
      <c r="H177" s="135">
        <f>H47*$P47*'Equipment Rates'!H$20</f>
        <v>0</v>
      </c>
      <c r="I177" s="166">
        <f>I47*$P47*'Equipment Rates'!I$20</f>
        <v>25.48</v>
      </c>
      <c r="J177" s="135">
        <f>J47*$P47*'Equipment Rates'!J$20</f>
        <v>0</v>
      </c>
      <c r="K177" s="135">
        <f>K47*$P47*'Equipment Rates'!K$20</f>
        <v>0</v>
      </c>
      <c r="L177" s="135">
        <f>L47*$P47*'Equipment Rates'!L$20</f>
        <v>0</v>
      </c>
      <c r="M177" s="135">
        <f>M47*$P47*'Equipment Rates'!M$20</f>
        <v>0</v>
      </c>
      <c r="N177" s="166">
        <f>N47*$P47*'Equipment Rates'!N$20</f>
        <v>0</v>
      </c>
      <c r="O177" s="39"/>
      <c r="P177" s="166">
        <f t="shared" si="3"/>
        <v>25.48</v>
      </c>
    </row>
    <row r="178" spans="2:16">
      <c r="B178" s="65"/>
      <c r="C178" s="66" t="str">
        <f t="shared" si="1"/>
        <v>1"</v>
      </c>
      <c r="D178" s="135">
        <f>D48*$P48*'Equipment Rates'!D$20</f>
        <v>0</v>
      </c>
      <c r="E178" s="135">
        <f>E48*$P48*'Equipment Rates'!E$20</f>
        <v>0</v>
      </c>
      <c r="F178" s="135">
        <f>F48*$P48*'Equipment Rates'!F$20</f>
        <v>0</v>
      </c>
      <c r="G178" s="135">
        <f>G48*$P48*'Equipment Rates'!G$20</f>
        <v>0</v>
      </c>
      <c r="H178" s="135">
        <f>H48*$P48*'Equipment Rates'!H$20</f>
        <v>0</v>
      </c>
      <c r="I178" s="166">
        <f>I48*$P48*'Equipment Rates'!I$20</f>
        <v>25.48</v>
      </c>
      <c r="J178" s="135">
        <f>J48*$P48*'Equipment Rates'!J$20</f>
        <v>0</v>
      </c>
      <c r="K178" s="135">
        <f>K48*$P48*'Equipment Rates'!K$20</f>
        <v>0</v>
      </c>
      <c r="L178" s="135">
        <f>L48*$P48*'Equipment Rates'!L$20</f>
        <v>0</v>
      </c>
      <c r="M178" s="135">
        <f>M48*$P48*'Equipment Rates'!M$20</f>
        <v>0</v>
      </c>
      <c r="N178" s="166">
        <f>N48*$P48*'Equipment Rates'!N$20</f>
        <v>0</v>
      </c>
      <c r="O178" s="39"/>
      <c r="P178" s="166">
        <f t="shared" si="3"/>
        <v>25.48</v>
      </c>
    </row>
    <row r="179" spans="2:16">
      <c r="B179" s="65"/>
      <c r="C179" s="66" t="str">
        <f t="shared" si="1"/>
        <v>1" RFSS</v>
      </c>
      <c r="D179" s="135">
        <f>D49*$P49*'Equipment Rates'!D$20</f>
        <v>0</v>
      </c>
      <c r="E179" s="135">
        <f>E49*$P49*'Equipment Rates'!E$20</f>
        <v>0</v>
      </c>
      <c r="F179" s="135">
        <f>F49*$P49*'Equipment Rates'!F$20</f>
        <v>0</v>
      </c>
      <c r="G179" s="135">
        <f>G49*$P49*'Equipment Rates'!G$20</f>
        <v>0</v>
      </c>
      <c r="H179" s="135">
        <f>H49*$P49*'Equipment Rates'!H$20</f>
        <v>0</v>
      </c>
      <c r="I179" s="166">
        <f>I49*$P49*'Equipment Rates'!I$20</f>
        <v>25.48</v>
      </c>
      <c r="J179" s="135">
        <f>J49*$P49*'Equipment Rates'!J$20</f>
        <v>0</v>
      </c>
      <c r="K179" s="135">
        <f>K49*$P49*'Equipment Rates'!K$20</f>
        <v>0</v>
      </c>
      <c r="L179" s="135">
        <f>L49*$P49*'Equipment Rates'!L$20</f>
        <v>0</v>
      </c>
      <c r="M179" s="135">
        <f>M49*$P49*'Equipment Rates'!M$20</f>
        <v>0</v>
      </c>
      <c r="N179" s="166">
        <f>N49*$P49*'Equipment Rates'!N$20</f>
        <v>0</v>
      </c>
      <c r="O179" s="39"/>
      <c r="P179" s="166">
        <f t="shared" si="3"/>
        <v>25.48</v>
      </c>
    </row>
    <row r="180" spans="2:16">
      <c r="B180" s="65"/>
      <c r="C180" s="66" t="str">
        <f t="shared" si="1"/>
        <v>1  1/2</v>
      </c>
      <c r="D180" s="135">
        <f>D50*$P50*'Equipment Rates'!D$20</f>
        <v>0</v>
      </c>
      <c r="E180" s="135">
        <f>E50*$P50*'Equipment Rates'!E$20</f>
        <v>0</v>
      </c>
      <c r="F180" s="135">
        <f>F50*$P50*'Equipment Rates'!F$20</f>
        <v>0</v>
      </c>
      <c r="G180" s="135">
        <f>G50*$P50*'Equipment Rates'!G$20</f>
        <v>0</v>
      </c>
      <c r="H180" s="135">
        <f>H50*$P50*'Equipment Rates'!H$20</f>
        <v>0</v>
      </c>
      <c r="I180" s="166">
        <f>I50*$P50*'Equipment Rates'!I$20</f>
        <v>25.48</v>
      </c>
      <c r="J180" s="135">
        <f>J50*$P50*'Equipment Rates'!J$20</f>
        <v>0</v>
      </c>
      <c r="K180" s="135">
        <f>K50*$P50*'Equipment Rates'!K$20</f>
        <v>0</v>
      </c>
      <c r="L180" s="135">
        <f>L50*$P50*'Equipment Rates'!L$20</f>
        <v>0</v>
      </c>
      <c r="M180" s="135">
        <f>M50*$P50*'Equipment Rates'!M$20</f>
        <v>0</v>
      </c>
      <c r="N180" s="166">
        <f>N50*$P50*'Equipment Rates'!N$20</f>
        <v>0</v>
      </c>
      <c r="O180" s="39"/>
      <c r="P180" s="166">
        <f t="shared" si="3"/>
        <v>25.48</v>
      </c>
    </row>
    <row r="181" spans="2:16">
      <c r="B181" s="65"/>
      <c r="C181" s="66" t="str">
        <f t="shared" si="1"/>
        <v>1  1/2 RFSS</v>
      </c>
      <c r="D181" s="135">
        <f>D51*$P51*'Equipment Rates'!D$20</f>
        <v>0</v>
      </c>
      <c r="E181" s="135">
        <f>E51*$P51*'Equipment Rates'!E$20</f>
        <v>0</v>
      </c>
      <c r="F181" s="135">
        <f>F51*$P51*'Equipment Rates'!F$20</f>
        <v>0</v>
      </c>
      <c r="G181" s="135">
        <f>G51*$P51*'Equipment Rates'!G$20</f>
        <v>0</v>
      </c>
      <c r="H181" s="135">
        <f>H51*$P51*'Equipment Rates'!H$20</f>
        <v>0</v>
      </c>
      <c r="I181" s="166">
        <f>I51*$P51*'Equipment Rates'!I$20</f>
        <v>25.48</v>
      </c>
      <c r="J181" s="135">
        <f>J51*$P51*'Equipment Rates'!J$20</f>
        <v>0</v>
      </c>
      <c r="K181" s="135">
        <f>K51*$P51*'Equipment Rates'!K$20</f>
        <v>0</v>
      </c>
      <c r="L181" s="135">
        <f>L51*$P51*'Equipment Rates'!L$20</f>
        <v>0</v>
      </c>
      <c r="M181" s="135">
        <f>M51*$P51*'Equipment Rates'!M$20</f>
        <v>0</v>
      </c>
      <c r="N181" s="166">
        <f>N51*$P51*'Equipment Rates'!N$20</f>
        <v>0</v>
      </c>
      <c r="O181" s="39"/>
      <c r="P181" s="166">
        <f t="shared" si="3"/>
        <v>25.48</v>
      </c>
    </row>
    <row r="182" spans="2:16">
      <c r="B182" s="65"/>
      <c r="C182" s="66" t="str">
        <f t="shared" si="1"/>
        <v xml:space="preserve">2" </v>
      </c>
      <c r="D182" s="135">
        <f>D52*$P52*'Equipment Rates'!D$20</f>
        <v>0</v>
      </c>
      <c r="E182" s="135">
        <f>E52*$P52*'Equipment Rates'!E$20</f>
        <v>0</v>
      </c>
      <c r="F182" s="135">
        <f>F52*$P52*'Equipment Rates'!F$20</f>
        <v>0</v>
      </c>
      <c r="G182" s="135">
        <f>G52*$P52*'Equipment Rates'!G$20</f>
        <v>0</v>
      </c>
      <c r="H182" s="135">
        <f>H52*$P52*'Equipment Rates'!H$20</f>
        <v>0</v>
      </c>
      <c r="I182" s="166">
        <f>I52*$P52*'Equipment Rates'!I$20</f>
        <v>25.48</v>
      </c>
      <c r="J182" s="135">
        <f>J52*$P52*'Equipment Rates'!J$20</f>
        <v>0</v>
      </c>
      <c r="K182" s="135">
        <f>K52*$P52*'Equipment Rates'!K$20</f>
        <v>0</v>
      </c>
      <c r="L182" s="135">
        <f>L52*$P52*'Equipment Rates'!L$20</f>
        <v>0</v>
      </c>
      <c r="M182" s="135">
        <f>M52*$P52*'Equipment Rates'!M$20</f>
        <v>0</v>
      </c>
      <c r="N182" s="166">
        <f>N52*$P52*'Equipment Rates'!N$20</f>
        <v>0</v>
      </c>
      <c r="O182" s="39"/>
      <c r="P182" s="166">
        <f t="shared" si="3"/>
        <v>25.48</v>
      </c>
    </row>
    <row r="183" spans="2:16">
      <c r="B183" s="65"/>
      <c r="C183" s="66" t="str">
        <f t="shared" si="1"/>
        <v>2" RFSS</v>
      </c>
      <c r="D183" s="135">
        <f>D53*$P53*'Equipment Rates'!D$20</f>
        <v>0</v>
      </c>
      <c r="E183" s="135">
        <f>E53*$P53*'Equipment Rates'!E$20</f>
        <v>0</v>
      </c>
      <c r="F183" s="135">
        <f>F53*$P53*'Equipment Rates'!F$20</f>
        <v>0</v>
      </c>
      <c r="G183" s="135">
        <f>G53*$P53*'Equipment Rates'!G$20</f>
        <v>0</v>
      </c>
      <c r="H183" s="135">
        <f>H53*$P53*'Equipment Rates'!H$20</f>
        <v>0</v>
      </c>
      <c r="I183" s="166">
        <f>I53*$P53*'Equipment Rates'!I$20</f>
        <v>25.48</v>
      </c>
      <c r="J183" s="135">
        <f>J53*$P53*'Equipment Rates'!J$20</f>
        <v>0</v>
      </c>
      <c r="K183" s="135">
        <f>K53*$P53*'Equipment Rates'!K$20</f>
        <v>0</v>
      </c>
      <c r="L183" s="135">
        <f>L53*$P53*'Equipment Rates'!L$20</f>
        <v>0</v>
      </c>
      <c r="M183" s="135">
        <f>M53*$P53*'Equipment Rates'!M$20</f>
        <v>0</v>
      </c>
      <c r="N183" s="166">
        <f>N53*$P53*'Equipment Rates'!N$20</f>
        <v>0</v>
      </c>
      <c r="O183" s="39"/>
      <c r="P183" s="166">
        <f t="shared" si="3"/>
        <v>25.48</v>
      </c>
    </row>
    <row r="184" spans="2:16">
      <c r="B184" s="65"/>
      <c r="C184" s="66" t="str">
        <f t="shared" si="1"/>
        <v>3" Compound</v>
      </c>
      <c r="D184" s="135">
        <f>D54*$P54*'Equipment Rates'!D$20</f>
        <v>0</v>
      </c>
      <c r="E184" s="135">
        <f>E54*$P54*'Equipment Rates'!E$20</f>
        <v>0</v>
      </c>
      <c r="F184" s="135">
        <f>F54*$P54*'Equipment Rates'!F$20</f>
        <v>0</v>
      </c>
      <c r="G184" s="135">
        <f>G54*$P54*'Equipment Rates'!G$20</f>
        <v>0</v>
      </c>
      <c r="H184" s="135">
        <f>H54*$P54*'Equipment Rates'!H$20</f>
        <v>28.82</v>
      </c>
      <c r="I184" s="166">
        <f>I54*$P54*'Equipment Rates'!I$20</f>
        <v>0</v>
      </c>
      <c r="J184" s="135">
        <f>J54*$P54*'Equipment Rates'!J$20</f>
        <v>0</v>
      </c>
      <c r="K184" s="135">
        <f>K54*$P54*'Equipment Rates'!K$20</f>
        <v>0</v>
      </c>
      <c r="L184" s="135">
        <f>L54*$P54*'Equipment Rates'!L$20</f>
        <v>0</v>
      </c>
      <c r="M184" s="135">
        <f>M54*$P54*'Equipment Rates'!M$20</f>
        <v>0</v>
      </c>
      <c r="N184" s="166">
        <f>N54*$P54*'Equipment Rates'!N$20</f>
        <v>0</v>
      </c>
      <c r="O184" s="39"/>
      <c r="P184" s="166">
        <f t="shared" si="3"/>
        <v>28.82</v>
      </c>
    </row>
    <row r="185" spans="2:16">
      <c r="B185" s="65"/>
      <c r="C185" s="66" t="str">
        <f t="shared" si="1"/>
        <v>3" Turbine</v>
      </c>
      <c r="D185" s="135">
        <f>D55*$P55*'Equipment Rates'!D$20</f>
        <v>0</v>
      </c>
      <c r="E185" s="135">
        <f>E55*$P55*'Equipment Rates'!E$20</f>
        <v>0</v>
      </c>
      <c r="F185" s="135">
        <f>F55*$P55*'Equipment Rates'!F$20</f>
        <v>0</v>
      </c>
      <c r="G185" s="135">
        <f>G55*$P55*'Equipment Rates'!G$20</f>
        <v>0</v>
      </c>
      <c r="H185" s="135">
        <f>H55*$P55*'Equipment Rates'!H$20</f>
        <v>28.82</v>
      </c>
      <c r="I185" s="166">
        <f>I55*$P55*'Equipment Rates'!I$20</f>
        <v>0</v>
      </c>
      <c r="J185" s="135">
        <f>J55*$P55*'Equipment Rates'!J$20</f>
        <v>0</v>
      </c>
      <c r="K185" s="135">
        <f>K55*$P55*'Equipment Rates'!K$20</f>
        <v>0</v>
      </c>
      <c r="L185" s="135">
        <f>L55*$P55*'Equipment Rates'!L$20</f>
        <v>0</v>
      </c>
      <c r="M185" s="135">
        <f>M55*$P55*'Equipment Rates'!M$20</f>
        <v>0</v>
      </c>
      <c r="N185" s="166">
        <f>N55*$P55*'Equipment Rates'!N$20</f>
        <v>0</v>
      </c>
      <c r="O185" s="39"/>
      <c r="P185" s="166">
        <f t="shared" si="3"/>
        <v>28.82</v>
      </c>
    </row>
    <row r="186" spans="2:16">
      <c r="B186" s="65"/>
      <c r="C186" s="66" t="str">
        <f t="shared" si="1"/>
        <v>4" Compound</v>
      </c>
      <c r="D186" s="135">
        <f>D56*$P56*'Equipment Rates'!D$20</f>
        <v>0</v>
      </c>
      <c r="E186" s="135">
        <f>E56*$P56*'Equipment Rates'!E$20</f>
        <v>0</v>
      </c>
      <c r="F186" s="135">
        <f>F56*$P56*'Equipment Rates'!F$20</f>
        <v>0</v>
      </c>
      <c r="G186" s="135">
        <f>G56*$P56*'Equipment Rates'!G$20</f>
        <v>0</v>
      </c>
      <c r="H186" s="135">
        <f>H56*$P56*'Equipment Rates'!H$20</f>
        <v>28.82</v>
      </c>
      <c r="I186" s="166">
        <f>I56*$P56*'Equipment Rates'!I$20</f>
        <v>0</v>
      </c>
      <c r="J186" s="135">
        <f>J56*$P56*'Equipment Rates'!J$20</f>
        <v>0</v>
      </c>
      <c r="K186" s="135">
        <f>K56*$P56*'Equipment Rates'!K$20</f>
        <v>0</v>
      </c>
      <c r="L186" s="135">
        <f>L56*$P56*'Equipment Rates'!L$20</f>
        <v>0</v>
      </c>
      <c r="M186" s="135">
        <f>M56*$P56*'Equipment Rates'!M$20</f>
        <v>0</v>
      </c>
      <c r="N186" s="166">
        <f>N56*$P56*'Equipment Rates'!N$20</f>
        <v>0</v>
      </c>
      <c r="O186" s="39"/>
      <c r="P186" s="166">
        <f t="shared" si="3"/>
        <v>28.82</v>
      </c>
    </row>
    <row r="187" spans="2:16">
      <c r="B187" s="65"/>
      <c r="C187" s="66" t="str">
        <f t="shared" si="1"/>
        <v>4" Turbine</v>
      </c>
      <c r="D187" s="135">
        <f>D57*$P57*'Equipment Rates'!D$20</f>
        <v>0</v>
      </c>
      <c r="E187" s="135">
        <f>E57*$P57*'Equipment Rates'!E$20</f>
        <v>0</v>
      </c>
      <c r="F187" s="135">
        <f>F57*$P57*'Equipment Rates'!F$20</f>
        <v>0</v>
      </c>
      <c r="G187" s="135">
        <f>G57*$P57*'Equipment Rates'!G$20</f>
        <v>0</v>
      </c>
      <c r="H187" s="135">
        <f>H57*$P57*'Equipment Rates'!H$20</f>
        <v>28.82</v>
      </c>
      <c r="I187" s="166">
        <f>I57*$P57*'Equipment Rates'!I$20</f>
        <v>0</v>
      </c>
      <c r="J187" s="135">
        <f>J57*$P57*'Equipment Rates'!J$20</f>
        <v>0</v>
      </c>
      <c r="K187" s="135">
        <f>K57*$P57*'Equipment Rates'!K$20</f>
        <v>0</v>
      </c>
      <c r="L187" s="135">
        <f>L57*$P57*'Equipment Rates'!L$20</f>
        <v>0</v>
      </c>
      <c r="M187" s="135">
        <f>M57*$P57*'Equipment Rates'!M$20</f>
        <v>0</v>
      </c>
      <c r="N187" s="166">
        <f>N57*$P57*'Equipment Rates'!N$20</f>
        <v>0</v>
      </c>
      <c r="O187" s="39"/>
      <c r="P187" s="166">
        <f t="shared" si="3"/>
        <v>28.82</v>
      </c>
    </row>
    <row r="188" spans="2:16">
      <c r="B188" s="65"/>
      <c r="C188" s="66" t="str">
        <f t="shared" si="1"/>
        <v>6" Compound</v>
      </c>
      <c r="D188" s="135">
        <f>D58*$P58*'Equipment Rates'!D$20</f>
        <v>0</v>
      </c>
      <c r="E188" s="135">
        <f>E58*$P58*'Equipment Rates'!E$20</f>
        <v>0</v>
      </c>
      <c r="F188" s="135">
        <f>F58*$P58*'Equipment Rates'!F$20</f>
        <v>0</v>
      </c>
      <c r="G188" s="135">
        <f>G58*$P58*'Equipment Rates'!G$20</f>
        <v>0</v>
      </c>
      <c r="H188" s="135">
        <f>H58*$P58*'Equipment Rates'!H$20</f>
        <v>28.82</v>
      </c>
      <c r="I188" s="166">
        <f>I58*$P58*'Equipment Rates'!I$20</f>
        <v>0</v>
      </c>
      <c r="J188" s="135">
        <f>J58*$P58*'Equipment Rates'!J$20</f>
        <v>0</v>
      </c>
      <c r="K188" s="135">
        <f>K58*$P58*'Equipment Rates'!K$20</f>
        <v>0</v>
      </c>
      <c r="L188" s="135">
        <f>L58*$P58*'Equipment Rates'!L$20</f>
        <v>0</v>
      </c>
      <c r="M188" s="135">
        <f>M58*$P58*'Equipment Rates'!M$20</f>
        <v>0</v>
      </c>
      <c r="N188" s="166">
        <f>N58*$P58*'Equipment Rates'!N$20</f>
        <v>0</v>
      </c>
      <c r="O188" s="39"/>
      <c r="P188" s="166">
        <f t="shared" si="3"/>
        <v>28.82</v>
      </c>
    </row>
    <row r="189" spans="2:16">
      <c r="B189" s="65"/>
      <c r="C189" s="66" t="str">
        <f t="shared" si="1"/>
        <v>6" Turbine</v>
      </c>
      <c r="D189" s="135">
        <f>D59*$P59*'Equipment Rates'!D$20</f>
        <v>0</v>
      </c>
      <c r="E189" s="135">
        <f>E59*$P59*'Equipment Rates'!E$20</f>
        <v>0</v>
      </c>
      <c r="F189" s="135">
        <f>F59*$P59*'Equipment Rates'!F$20</f>
        <v>0</v>
      </c>
      <c r="G189" s="135">
        <f>G59*$P59*'Equipment Rates'!G$20</f>
        <v>0</v>
      </c>
      <c r="H189" s="135">
        <f>H59*$P59*'Equipment Rates'!H$20</f>
        <v>28.82</v>
      </c>
      <c r="I189" s="166">
        <f>I59*$P59*'Equipment Rates'!I$20</f>
        <v>0</v>
      </c>
      <c r="J189" s="135">
        <f>J59*$P59*'Equipment Rates'!J$20</f>
        <v>0</v>
      </c>
      <c r="K189" s="135">
        <f>K59*$P59*'Equipment Rates'!K$20</f>
        <v>0</v>
      </c>
      <c r="L189" s="135">
        <f>L59*$P59*'Equipment Rates'!L$20</f>
        <v>0</v>
      </c>
      <c r="M189" s="135">
        <f>M59*$P59*'Equipment Rates'!M$20</f>
        <v>0</v>
      </c>
      <c r="N189" s="166">
        <f>N59*$P59*'Equipment Rates'!N$20</f>
        <v>0</v>
      </c>
      <c r="O189" s="39"/>
      <c r="P189" s="166">
        <f t="shared" si="3"/>
        <v>28.82</v>
      </c>
    </row>
    <row r="190" spans="2:16">
      <c r="B190" s="65"/>
      <c r="C190" s="66" t="str">
        <f t="shared" si="1"/>
        <v xml:space="preserve">8" </v>
      </c>
      <c r="D190" s="135">
        <f>D60*$P60*'Equipment Rates'!D$20</f>
        <v>0</v>
      </c>
      <c r="E190" s="135">
        <f>E60*$P60*'Equipment Rates'!E$20</f>
        <v>0</v>
      </c>
      <c r="F190" s="135">
        <f>F60*$P60*'Equipment Rates'!F$20</f>
        <v>0</v>
      </c>
      <c r="G190" s="135">
        <f>G60*$P60*'Equipment Rates'!G$20</f>
        <v>0</v>
      </c>
      <c r="H190" s="135">
        <f>H60*$P60*'Equipment Rates'!H$20</f>
        <v>28.82</v>
      </c>
      <c r="I190" s="166">
        <f>I60*$P60*'Equipment Rates'!I$20</f>
        <v>0</v>
      </c>
      <c r="J190" s="135">
        <f>J60*$P60*'Equipment Rates'!J$20</f>
        <v>0</v>
      </c>
      <c r="K190" s="135">
        <f>K60*$P60*'Equipment Rates'!K$20</f>
        <v>0</v>
      </c>
      <c r="L190" s="135">
        <f>L60*$P60*'Equipment Rates'!L$20</f>
        <v>0</v>
      </c>
      <c r="M190" s="135">
        <f>M60*$P60*'Equipment Rates'!M$20</f>
        <v>0</v>
      </c>
      <c r="N190" s="166">
        <f>N60*$P60*'Equipment Rates'!N$20</f>
        <v>0</v>
      </c>
      <c r="O190" s="39"/>
      <c r="P190" s="166">
        <f t="shared" si="3"/>
        <v>28.82</v>
      </c>
    </row>
    <row r="191" spans="2:16">
      <c r="B191" s="65"/>
      <c r="C191" s="66" t="str">
        <f t="shared" si="1"/>
        <v xml:space="preserve">10" </v>
      </c>
      <c r="D191" s="214">
        <f>D61*$P61*'Equipment Rates'!D$20</f>
        <v>0</v>
      </c>
      <c r="E191" s="214">
        <f>E61*$P61*'Equipment Rates'!E$20</f>
        <v>0</v>
      </c>
      <c r="F191" s="214">
        <f>F61*$P61*'Equipment Rates'!F$20</f>
        <v>0</v>
      </c>
      <c r="G191" s="214">
        <f>G61*$P61*'Equipment Rates'!G$20</f>
        <v>0</v>
      </c>
      <c r="H191" s="214">
        <f>H61*$P61*'Equipment Rates'!H$20</f>
        <v>28.82</v>
      </c>
      <c r="I191" s="166">
        <f>I61*$P61*'Equipment Rates'!I$20</f>
        <v>0</v>
      </c>
      <c r="J191" s="214">
        <f>J61*$P61*'Equipment Rates'!J$20</f>
        <v>0</v>
      </c>
      <c r="K191" s="214">
        <f>K61*$P61*'Equipment Rates'!K$20</f>
        <v>0</v>
      </c>
      <c r="L191" s="214">
        <f>L61*$P61*'Equipment Rates'!L$20</f>
        <v>0</v>
      </c>
      <c r="M191" s="214">
        <f>M61*$P61*'Equipment Rates'!M$20</f>
        <v>0</v>
      </c>
      <c r="N191" s="243">
        <f>N61*$P61*'Equipment Rates'!N$20</f>
        <v>0</v>
      </c>
      <c r="O191" s="39"/>
      <c r="P191" s="166">
        <f t="shared" si="3"/>
        <v>28.82</v>
      </c>
    </row>
    <row r="192" spans="2:16">
      <c r="B192" s="62">
        <v>3</v>
      </c>
      <c r="C192" s="76" t="s">
        <v>37</v>
      </c>
      <c r="D192" s="145"/>
      <c r="E192" s="145"/>
      <c r="F192" s="145"/>
      <c r="G192" s="145"/>
      <c r="H192" s="145"/>
      <c r="I192" s="145"/>
      <c r="J192" s="145"/>
      <c r="K192" s="145"/>
      <c r="L192" s="145"/>
      <c r="M192" s="145"/>
      <c r="N192" s="77"/>
      <c r="O192" s="39"/>
      <c r="P192" s="63"/>
    </row>
    <row r="193" spans="2:16">
      <c r="B193" s="65"/>
      <c r="C193" s="66" t="str">
        <f>C63</f>
        <v>5/8" or 3/4"</v>
      </c>
      <c r="D193" s="241">
        <f>D63*$P63*'Equipment Rates'!D$20</f>
        <v>0</v>
      </c>
      <c r="E193" s="241">
        <f>E63*$P63*'Equipment Rates'!E$20</f>
        <v>0</v>
      </c>
      <c r="F193" s="241">
        <f>F63*$P63*'Equipment Rates'!F$20</f>
        <v>0</v>
      </c>
      <c r="G193" s="241">
        <f>G63*$P63*'Equipment Rates'!G$20</f>
        <v>0</v>
      </c>
      <c r="H193" s="241">
        <f>H63*$P63*'Equipment Rates'!H$20</f>
        <v>0</v>
      </c>
      <c r="I193" s="241">
        <f>I63*$P63*'Equipment Rates'!I$20</f>
        <v>25.48</v>
      </c>
      <c r="J193" s="241">
        <f>J63*$P63*'Equipment Rates'!J$20</f>
        <v>0</v>
      </c>
      <c r="K193" s="241">
        <f>K63*$P63*'Equipment Rates'!K$20</f>
        <v>0</v>
      </c>
      <c r="L193" s="241">
        <f>L63*$P63*'Equipment Rates'!L$20</f>
        <v>0</v>
      </c>
      <c r="M193" s="241">
        <f>M63*$P63*'Equipment Rates'!M$20</f>
        <v>0</v>
      </c>
      <c r="N193" s="242">
        <f>N63*$P63*'Equipment Rates'!N$20</f>
        <v>0</v>
      </c>
      <c r="O193" s="39"/>
      <c r="P193" s="166">
        <f>SUM(D193:O193)</f>
        <v>25.48</v>
      </c>
    </row>
    <row r="194" spans="2:16">
      <c r="B194" s="65"/>
      <c r="C194" s="66" t="str">
        <f>C64</f>
        <v>1", 1.5" or 2"</v>
      </c>
      <c r="D194" s="135">
        <f>D64*$P64*'Equipment Rates'!D$20</f>
        <v>0</v>
      </c>
      <c r="E194" s="135">
        <f>E64*$P64*'Equipment Rates'!E$20</f>
        <v>0</v>
      </c>
      <c r="F194" s="135">
        <f>F64*$P64*'Equipment Rates'!F$20</f>
        <v>0</v>
      </c>
      <c r="G194" s="135">
        <f>G64*$P64*'Equipment Rates'!G$20</f>
        <v>0</v>
      </c>
      <c r="H194" s="135">
        <f>H64*$P64*'Equipment Rates'!H$20</f>
        <v>0</v>
      </c>
      <c r="I194" s="135">
        <f>I64*$P64*'Equipment Rates'!I$20</f>
        <v>25.48</v>
      </c>
      <c r="J194" s="135">
        <f>J64*$P64*'Equipment Rates'!J$20</f>
        <v>0</v>
      </c>
      <c r="K194" s="135">
        <f>K64*$P64*'Equipment Rates'!K$20</f>
        <v>0</v>
      </c>
      <c r="L194" s="135">
        <f>L64*$P64*'Equipment Rates'!L$20</f>
        <v>0</v>
      </c>
      <c r="M194" s="135">
        <f>M64*$P64*'Equipment Rates'!M$20</f>
        <v>0</v>
      </c>
      <c r="N194" s="166">
        <f>N64*$P64*'Equipment Rates'!N$20</f>
        <v>0</v>
      </c>
      <c r="O194" s="39"/>
      <c r="P194" s="166">
        <f>SUM(D194:O194)</f>
        <v>25.48</v>
      </c>
    </row>
    <row r="195" spans="2:16">
      <c r="B195" s="65"/>
      <c r="C195" s="66" t="str">
        <f>C65</f>
        <v>3" and larger</v>
      </c>
      <c r="D195" s="214">
        <f>D65*$P65*'Equipment Rates'!D$20</f>
        <v>0</v>
      </c>
      <c r="E195" s="214">
        <f>E65*$P65*'Equipment Rates'!E$20</f>
        <v>0</v>
      </c>
      <c r="F195" s="214">
        <f>F65*$P65*'Equipment Rates'!F$20</f>
        <v>0</v>
      </c>
      <c r="G195" s="214">
        <f>G65*$P65*'Equipment Rates'!G$20</f>
        <v>0</v>
      </c>
      <c r="H195" s="214">
        <f>H65*$P65*'Equipment Rates'!H$20</f>
        <v>28.82</v>
      </c>
      <c r="I195" s="166">
        <f>I65*$P65*'Equipment Rates'!I$20</f>
        <v>0</v>
      </c>
      <c r="J195" s="214">
        <f>J65*$P65*'Equipment Rates'!J$20</f>
        <v>0</v>
      </c>
      <c r="K195" s="214">
        <f>K65*$P65*'Equipment Rates'!K$20</f>
        <v>0</v>
      </c>
      <c r="L195" s="214">
        <f>L65*$P65*'Equipment Rates'!L$20</f>
        <v>0</v>
      </c>
      <c r="M195" s="214">
        <f>M65*$P65*'Equipment Rates'!M$20</f>
        <v>0</v>
      </c>
      <c r="N195" s="243">
        <f>N65*$P65*'Equipment Rates'!N$20</f>
        <v>0</v>
      </c>
      <c r="O195" s="39"/>
      <c r="P195" s="166">
        <f>SUM(D195:O195)</f>
        <v>28.82</v>
      </c>
    </row>
    <row r="196" spans="2:16">
      <c r="B196" s="62">
        <v>4</v>
      </c>
      <c r="C196" s="76" t="s">
        <v>41</v>
      </c>
      <c r="D196" s="145"/>
      <c r="E196" s="145"/>
      <c r="F196" s="145"/>
      <c r="G196" s="145"/>
      <c r="H196" s="145"/>
      <c r="I196" s="145"/>
      <c r="J196" s="145"/>
      <c r="K196" s="145"/>
      <c r="L196" s="145"/>
      <c r="M196" s="145"/>
      <c r="N196" s="77"/>
      <c r="O196" s="39"/>
      <c r="P196" s="63"/>
    </row>
    <row r="197" spans="2:16">
      <c r="B197" s="65" t="s">
        <v>26</v>
      </c>
      <c r="C197" s="66" t="str">
        <f t="shared" ref="C197:C207" si="4">C67</f>
        <v>Site Visit for Non-payment</v>
      </c>
      <c r="D197" s="241">
        <f>D67*$P67*'Equipment Rates'!D$20</f>
        <v>0</v>
      </c>
      <c r="E197" s="241">
        <f>E67*$P67*'Equipment Rates'!E$20</f>
        <v>0</v>
      </c>
      <c r="F197" s="241">
        <f>F67*$P67*'Equipment Rates'!F$20</f>
        <v>0</v>
      </c>
      <c r="G197" s="241">
        <f>G67*$P67*'Equipment Rates'!G$20</f>
        <v>0</v>
      </c>
      <c r="H197" s="241">
        <f>H67*$P67*'Equipment Rates'!H$20</f>
        <v>0</v>
      </c>
      <c r="I197" s="166">
        <f>I67*$P67*'Equipment Rates'!I$20</f>
        <v>25.48</v>
      </c>
      <c r="J197" s="241">
        <f>J67*$P67*'Equipment Rates'!J$20</f>
        <v>0</v>
      </c>
      <c r="K197" s="241">
        <f>K67*$P67*'Equipment Rates'!K$20</f>
        <v>0</v>
      </c>
      <c r="L197" s="241">
        <f>L67*$P67*'Equipment Rates'!L$20</f>
        <v>0</v>
      </c>
      <c r="M197" s="241">
        <f>M67*$P67*'Equipment Rates'!M$20</f>
        <v>0</v>
      </c>
      <c r="N197" s="242">
        <f>N67*$P67*'Equipment Rates'!N$20</f>
        <v>0</v>
      </c>
      <c r="O197" s="39"/>
      <c r="P197" s="166">
        <f t="shared" ref="P197:P207" si="5">SUM(D197:O197)</f>
        <v>25.48</v>
      </c>
    </row>
    <row r="198" spans="2:16">
      <c r="B198" s="65"/>
      <c r="C198" s="66" t="str">
        <f t="shared" si="4"/>
        <v>Non-compliance with Notice of Defect and/or Metering Non-compliance</v>
      </c>
      <c r="D198" s="135">
        <f>D68*$P68*'Equipment Rates'!D$20</f>
        <v>0</v>
      </c>
      <c r="E198" s="135">
        <f>E68*$P68*'Equipment Rates'!E$20</f>
        <v>0</v>
      </c>
      <c r="F198" s="135">
        <f>F68*$P68*'Equipment Rates'!F$20</f>
        <v>0</v>
      </c>
      <c r="G198" s="135">
        <f>G68*$P68*'Equipment Rates'!G$20</f>
        <v>0</v>
      </c>
      <c r="H198" s="135">
        <f>H68*$P68*'Equipment Rates'!H$20</f>
        <v>0</v>
      </c>
      <c r="I198" s="166">
        <f>I68*$P68*'Equipment Rates'!I$20</f>
        <v>25.48</v>
      </c>
      <c r="J198" s="135">
        <f>J68*$P68*'Equipment Rates'!J$20</f>
        <v>0</v>
      </c>
      <c r="K198" s="135">
        <f>K68*$P68*'Equipment Rates'!K$20</f>
        <v>0</v>
      </c>
      <c r="L198" s="135">
        <f>L68*$P68*'Equipment Rates'!L$20</f>
        <v>0</v>
      </c>
      <c r="M198" s="135">
        <f>M68*$P68*'Equipment Rates'!M$20</f>
        <v>0</v>
      </c>
      <c r="N198" s="166">
        <f>N68*$P68*'Equipment Rates'!N$20</f>
        <v>0</v>
      </c>
      <c r="O198" s="39"/>
      <c r="P198" s="166">
        <f t="shared" si="5"/>
        <v>25.48</v>
      </c>
    </row>
    <row r="199" spans="2:16">
      <c r="B199" s="65"/>
      <c r="C199" s="66" t="str">
        <f t="shared" si="4"/>
        <v>Operating service valve 2" and smaller service lines</v>
      </c>
      <c r="D199" s="135">
        <f>D69*$P69*'Equipment Rates'!D$20</f>
        <v>0</v>
      </c>
      <c r="E199" s="135">
        <f>E69*$P69*'Equipment Rates'!E$20</f>
        <v>0</v>
      </c>
      <c r="F199" s="135">
        <f>F69*$P69*'Equipment Rates'!F$20</f>
        <v>0</v>
      </c>
      <c r="G199" s="135">
        <f>G69*$P69*'Equipment Rates'!G$20</f>
        <v>0</v>
      </c>
      <c r="H199" s="135">
        <f>H69*$P69*'Equipment Rates'!H$20</f>
        <v>0</v>
      </c>
      <c r="I199" s="166">
        <f>I69*$P69*'Equipment Rates'!I$20</f>
        <v>25.48</v>
      </c>
      <c r="J199" s="135">
        <f>J69*$P69*'Equipment Rates'!J$20</f>
        <v>0</v>
      </c>
      <c r="K199" s="135">
        <f>K69*$P69*'Equipment Rates'!K$20</f>
        <v>0</v>
      </c>
      <c r="L199" s="135">
        <f>L69*$P69*'Equipment Rates'!L$20</f>
        <v>0</v>
      </c>
      <c r="M199" s="135">
        <f>M69*$P69*'Equipment Rates'!M$20</f>
        <v>0</v>
      </c>
      <c r="N199" s="166">
        <f>N69*$P69*'Equipment Rates'!N$20</f>
        <v>0</v>
      </c>
      <c r="O199" s="39"/>
      <c r="P199" s="166">
        <f t="shared" si="5"/>
        <v>25.48</v>
      </c>
    </row>
    <row r="200" spans="2:16">
      <c r="B200" s="65"/>
      <c r="C200" s="66" t="str">
        <f t="shared" si="4"/>
        <v>Operating service valve larger than 2" service lines</v>
      </c>
      <c r="D200" s="135">
        <f>D70*$P70*'Equipment Rates'!D$20</f>
        <v>0</v>
      </c>
      <c r="E200" s="135">
        <f>E70*$P70*'Equipment Rates'!E$20</f>
        <v>0</v>
      </c>
      <c r="F200" s="135">
        <f>F70*$P70*'Equipment Rates'!F$20</f>
        <v>0</v>
      </c>
      <c r="G200" s="135">
        <f>G70*$P70*'Equipment Rates'!G$20</f>
        <v>129.94</v>
      </c>
      <c r="H200" s="135">
        <f>H70*$P70*'Equipment Rates'!H$20</f>
        <v>0</v>
      </c>
      <c r="I200" s="166">
        <f>I70*$P70*'Equipment Rates'!I$20</f>
        <v>12.74</v>
      </c>
      <c r="J200" s="135">
        <f>J70*$P70*'Equipment Rates'!J$20</f>
        <v>0</v>
      </c>
      <c r="K200" s="135">
        <f>K70*$P70*'Equipment Rates'!K$20</f>
        <v>0</v>
      </c>
      <c r="L200" s="135">
        <f>L70*$P70*'Equipment Rates'!L$20</f>
        <v>0</v>
      </c>
      <c r="M200" s="135">
        <f>M70*$P70*'Equipment Rates'!M$20</f>
        <v>0</v>
      </c>
      <c r="N200" s="166">
        <f>N70*$P70*'Equipment Rates'!N$20</f>
        <v>0</v>
      </c>
      <c r="O200" s="39"/>
      <c r="P200" s="166">
        <f t="shared" si="5"/>
        <v>142.68</v>
      </c>
    </row>
    <row r="201" spans="2:16">
      <c r="B201" s="65"/>
      <c r="C201" s="66" t="str">
        <f t="shared" si="4"/>
        <v>Obstructed curb stop, missing access box, requires excavation</v>
      </c>
      <c r="D201" s="135">
        <f>D71*$P71*'Equipment Rates'!D$20</f>
        <v>0</v>
      </c>
      <c r="E201" s="135">
        <f>E71*$P71*'Equipment Rates'!E$20</f>
        <v>0</v>
      </c>
      <c r="F201" s="135">
        <f>F71*$P71*'Equipment Rates'!F$20</f>
        <v>0</v>
      </c>
      <c r="G201" s="135">
        <f>G71*$P71*'Equipment Rates'!G$20</f>
        <v>259.88</v>
      </c>
      <c r="H201" s="135">
        <f>H71*$P71*'Equipment Rates'!H$20</f>
        <v>0</v>
      </c>
      <c r="I201" s="166">
        <f>I71*$P71*'Equipment Rates'!I$20</f>
        <v>25.48</v>
      </c>
      <c r="J201" s="135">
        <f>J71*$P71*'Equipment Rates'!J$20</f>
        <v>0</v>
      </c>
      <c r="K201" s="135">
        <f>K71*$P71*'Equipment Rates'!K$20</f>
        <v>0</v>
      </c>
      <c r="L201" s="135">
        <f>L71*$P71*'Equipment Rates'!L$20</f>
        <v>0</v>
      </c>
      <c r="M201" s="135">
        <f>M71*$P71*'Equipment Rates'!M$20</f>
        <v>0</v>
      </c>
      <c r="N201" s="166">
        <f>N71*$P71*'Equipment Rates'!N$20</f>
        <v>0</v>
      </c>
      <c r="O201" s="39"/>
      <c r="P201" s="166">
        <f t="shared" si="5"/>
        <v>285.36</v>
      </c>
    </row>
    <row r="202" spans="2:16">
      <c r="B202" s="65"/>
      <c r="C202" s="66" t="str">
        <f t="shared" si="4"/>
        <v>Curb stop inoperable, requires installation of new curb stop</v>
      </c>
      <c r="D202" s="135">
        <f>D72*$P72*'Equipment Rates'!D$20</f>
        <v>0</v>
      </c>
      <c r="E202" s="135">
        <f>E72*$P72*'Equipment Rates'!E$20</f>
        <v>0</v>
      </c>
      <c r="F202" s="135">
        <f>F72*$P72*'Equipment Rates'!F$20</f>
        <v>0</v>
      </c>
      <c r="G202" s="135">
        <f>G72*$P72*'Equipment Rates'!G$20</f>
        <v>259.88</v>
      </c>
      <c r="H202" s="135">
        <f>H72*$P72*'Equipment Rates'!H$20</f>
        <v>0</v>
      </c>
      <c r="I202" s="166">
        <f>I72*$P72*'Equipment Rates'!I$20</f>
        <v>25.48</v>
      </c>
      <c r="J202" s="135">
        <f>J72*$P72*'Equipment Rates'!J$20</f>
        <v>0</v>
      </c>
      <c r="K202" s="135">
        <f>K72*$P72*'Equipment Rates'!K$20</f>
        <v>0</v>
      </c>
      <c r="L202" s="135">
        <f>L72*$P72*'Equipment Rates'!L$20</f>
        <v>0</v>
      </c>
      <c r="M202" s="135">
        <f>M72*$P72*'Equipment Rates'!M$20</f>
        <v>0</v>
      </c>
      <c r="N202" s="166">
        <f>N72*$P72*'Equipment Rates'!N$20</f>
        <v>0</v>
      </c>
      <c r="O202" s="39"/>
      <c r="P202" s="166">
        <f t="shared" si="5"/>
        <v>285.36</v>
      </c>
    </row>
    <row r="203" spans="2:16">
      <c r="B203" s="65"/>
      <c r="C203" s="66" t="str">
        <f t="shared" si="4"/>
        <v>Obstructed curb stop, missing access box, requires excavation and footway paving</v>
      </c>
      <c r="D203" s="135">
        <f>D73*$P73*'Equipment Rates'!D$20</f>
        <v>0</v>
      </c>
      <c r="E203" s="135">
        <f>E73*$P73*'Equipment Rates'!E$20</f>
        <v>0</v>
      </c>
      <c r="F203" s="135">
        <f>F73*$P73*'Equipment Rates'!F$20</f>
        <v>0</v>
      </c>
      <c r="G203" s="135">
        <f>G73*$P73*'Equipment Rates'!G$20</f>
        <v>259.88</v>
      </c>
      <c r="H203" s="135">
        <f>H73*$P73*'Equipment Rates'!H$20</f>
        <v>0</v>
      </c>
      <c r="I203" s="166">
        <f>I73*$P73*'Equipment Rates'!I$20</f>
        <v>25.48</v>
      </c>
      <c r="J203" s="135">
        <f>J73*$P73*'Equipment Rates'!J$20</f>
        <v>0</v>
      </c>
      <c r="K203" s="135">
        <f>K73*$P73*'Equipment Rates'!K$20</f>
        <v>0</v>
      </c>
      <c r="L203" s="135">
        <f>L73*$P73*'Equipment Rates'!L$20</f>
        <v>0</v>
      </c>
      <c r="M203" s="135">
        <f>M73*$P73*'Equipment Rates'!M$20</f>
        <v>0</v>
      </c>
      <c r="N203" s="166">
        <f>N73*$P73*'Equipment Rates'!N$20</f>
        <v>0</v>
      </c>
      <c r="O203" s="39"/>
      <c r="P203" s="166">
        <f t="shared" si="5"/>
        <v>285.36</v>
      </c>
    </row>
    <row r="204" spans="2:16">
      <c r="B204" s="65"/>
      <c r="C204" s="66" t="str">
        <f t="shared" si="4"/>
        <v>Curb stop inoperable, requires installation of new curb stop and footway paving</v>
      </c>
      <c r="D204" s="135">
        <f>D74*$P74*'Equipment Rates'!D$20</f>
        <v>0</v>
      </c>
      <c r="E204" s="135">
        <f>E74*$P74*'Equipment Rates'!E$20</f>
        <v>0</v>
      </c>
      <c r="F204" s="135">
        <f>F74*$P74*'Equipment Rates'!F$20</f>
        <v>0</v>
      </c>
      <c r="G204" s="135">
        <f>G74*$P74*'Equipment Rates'!G$20</f>
        <v>259.88</v>
      </c>
      <c r="H204" s="135">
        <f>H74*$P74*'Equipment Rates'!H$20</f>
        <v>0</v>
      </c>
      <c r="I204" s="166">
        <f>I74*$P74*'Equipment Rates'!I$20</f>
        <v>25.48</v>
      </c>
      <c r="J204" s="135">
        <f>J74*$P74*'Equipment Rates'!J$20</f>
        <v>0</v>
      </c>
      <c r="K204" s="135">
        <f>K74*$P74*'Equipment Rates'!K$20</f>
        <v>0</v>
      </c>
      <c r="L204" s="135">
        <f>L74*$P74*'Equipment Rates'!L$20</f>
        <v>0</v>
      </c>
      <c r="M204" s="135">
        <f>M74*$P74*'Equipment Rates'!M$20</f>
        <v>0</v>
      </c>
      <c r="N204" s="166">
        <f>N74*$P74*'Equipment Rates'!N$20</f>
        <v>0</v>
      </c>
      <c r="O204" s="39"/>
      <c r="P204" s="166">
        <f t="shared" si="5"/>
        <v>285.36</v>
      </c>
    </row>
    <row r="205" spans="2:16">
      <c r="B205" s="65"/>
      <c r="C205" s="66" t="str">
        <f t="shared" si="4"/>
        <v>Excavation and shutoff of ferrule at the water main</v>
      </c>
      <c r="D205" s="135">
        <f>D75*$P75*'Equipment Rates'!D$20</f>
        <v>125.28</v>
      </c>
      <c r="E205" s="135">
        <f>E75*$P75*'Equipment Rates'!E$20</f>
        <v>0</v>
      </c>
      <c r="F205" s="135">
        <f>F75*$P75*'Equipment Rates'!F$20</f>
        <v>310.14</v>
      </c>
      <c r="G205" s="135">
        <f>G75*$P75*'Equipment Rates'!G$20</f>
        <v>194.91</v>
      </c>
      <c r="H205" s="135">
        <f>H75*$P75*'Equipment Rates'!H$20</f>
        <v>0</v>
      </c>
      <c r="I205" s="166">
        <f>I75*$P75*'Equipment Rates'!I$20</f>
        <v>19.11</v>
      </c>
      <c r="J205" s="135">
        <f>J75*$P75*'Equipment Rates'!J$20</f>
        <v>0</v>
      </c>
      <c r="K205" s="135">
        <f>K75*$P75*'Equipment Rates'!K$20</f>
        <v>0</v>
      </c>
      <c r="L205" s="135">
        <f>L75*$P75*'Equipment Rates'!L$20</f>
        <v>0</v>
      </c>
      <c r="M205" s="135">
        <f>M75*$P75*'Equipment Rates'!M$20</f>
        <v>0</v>
      </c>
      <c r="N205" s="166">
        <f>N75*$P75*'Equipment Rates'!N$20</f>
        <v>0</v>
      </c>
      <c r="O205" s="39"/>
      <c r="P205" s="166">
        <f t="shared" si="5"/>
        <v>649.43999999999994</v>
      </c>
    </row>
    <row r="206" spans="2:16">
      <c r="B206" s="68">
        <v>5</v>
      </c>
      <c r="C206" s="66" t="str">
        <f t="shared" si="4"/>
        <v>Pumping of Properties</v>
      </c>
      <c r="D206" s="135">
        <f>D76*$P76*'Equipment Rates'!D$20</f>
        <v>0</v>
      </c>
      <c r="E206" s="135">
        <f>E76*$P76*'Equipment Rates'!E$20</f>
        <v>0</v>
      </c>
      <c r="F206" s="135">
        <f>F76*$P76*'Equipment Rates'!F$20</f>
        <v>0</v>
      </c>
      <c r="G206" s="135">
        <f>G76*$P76*'Equipment Rates'!G$20</f>
        <v>0</v>
      </c>
      <c r="H206" s="135">
        <f>H76*$P76*'Equipment Rates'!H$20</f>
        <v>0</v>
      </c>
      <c r="I206" s="166">
        <f>I76*$P76*'Equipment Rates'!I$20</f>
        <v>0</v>
      </c>
      <c r="J206" s="135">
        <f>J76*$P76*'Equipment Rates'!J$20</f>
        <v>0</v>
      </c>
      <c r="K206" s="135">
        <f>K76*$P76*'Equipment Rates'!K$20</f>
        <v>15.02</v>
      </c>
      <c r="L206" s="135">
        <f>L76*$P76*'Equipment Rates'!L$20</f>
        <v>0</v>
      </c>
      <c r="M206" s="135">
        <f>M76*$P76*'Equipment Rates'!M$20</f>
        <v>0</v>
      </c>
      <c r="N206" s="166">
        <f>N76*$P76*'Equipment Rates'!N$20</f>
        <v>0</v>
      </c>
      <c r="O206" s="39"/>
      <c r="P206" s="166">
        <f t="shared" si="5"/>
        <v>15.02</v>
      </c>
    </row>
    <row r="207" spans="2:16">
      <c r="B207" s="68">
        <v>6</v>
      </c>
      <c r="C207" s="66" t="str">
        <f t="shared" si="4"/>
        <v>Charges for Water Main Shutdown Service</v>
      </c>
      <c r="D207" s="214">
        <f>D77*$P77*'Equipment Rates'!D$20</f>
        <v>0</v>
      </c>
      <c r="E207" s="214">
        <f>E77*$P77*'Equipment Rates'!E$20</f>
        <v>0</v>
      </c>
      <c r="F207" s="214">
        <f>F77*$P77*'Equipment Rates'!F$20</f>
        <v>0</v>
      </c>
      <c r="G207" s="214">
        <f>G77*$P77*'Equipment Rates'!G$20</f>
        <v>129.94</v>
      </c>
      <c r="H207" s="214">
        <f>H77*$P77*'Equipment Rates'!H$20</f>
        <v>0</v>
      </c>
      <c r="I207" s="166">
        <f>I77*$P77*'Equipment Rates'!I$20</f>
        <v>0</v>
      </c>
      <c r="J207" s="214">
        <f>J77*$P77*'Equipment Rates'!J$20</f>
        <v>0</v>
      </c>
      <c r="K207" s="214">
        <f>K77*$P77*'Equipment Rates'!K$20</f>
        <v>0</v>
      </c>
      <c r="L207" s="214">
        <f>L77*$P77*'Equipment Rates'!L$20</f>
        <v>0</v>
      </c>
      <c r="M207" s="214">
        <f>M77*$P77*'Equipment Rates'!M$20</f>
        <v>0</v>
      </c>
      <c r="N207" s="243">
        <f>N77*$P77*'Equipment Rates'!N$20</f>
        <v>0</v>
      </c>
      <c r="O207" s="39"/>
      <c r="P207" s="166">
        <f t="shared" si="5"/>
        <v>129.94</v>
      </c>
    </row>
    <row r="208" spans="2:16">
      <c r="B208" s="69">
        <v>7</v>
      </c>
      <c r="C208" s="225" t="s">
        <v>53</v>
      </c>
      <c r="D208" s="244"/>
      <c r="E208" s="244"/>
      <c r="F208" s="244"/>
      <c r="G208" s="244"/>
      <c r="H208" s="244"/>
      <c r="I208" s="244"/>
      <c r="J208" s="244"/>
      <c r="K208" s="244"/>
      <c r="L208" s="244"/>
      <c r="M208" s="244"/>
      <c r="N208" s="245"/>
      <c r="O208" s="39"/>
      <c r="P208" s="70"/>
    </row>
    <row r="209" spans="2:16">
      <c r="B209" s="64" t="s">
        <v>28</v>
      </c>
      <c r="C209" s="76" t="s">
        <v>54</v>
      </c>
      <c r="D209" s="145"/>
      <c r="E209" s="145"/>
      <c r="F209" s="145"/>
      <c r="G209" s="145"/>
      <c r="H209" s="145"/>
      <c r="I209" s="145"/>
      <c r="J209" s="145"/>
      <c r="K209" s="145"/>
      <c r="L209" s="145"/>
      <c r="M209" s="145"/>
      <c r="N209" s="77"/>
      <c r="O209" s="39"/>
      <c r="P209" s="63"/>
    </row>
    <row r="210" spans="2:16">
      <c r="B210" s="73"/>
      <c r="C210" s="66" t="str">
        <f>C80</f>
        <v>3/4"</v>
      </c>
      <c r="D210" s="241">
        <f>D80*$P80*'Equipment Rates'!D$20</f>
        <v>0</v>
      </c>
      <c r="E210" s="241">
        <f>E80*$P80*'Equipment Rates'!E$20</f>
        <v>0</v>
      </c>
      <c r="F210" s="241">
        <f>F80*$P80*'Equipment Rates'!F$20</f>
        <v>0</v>
      </c>
      <c r="G210" s="241">
        <f>G80*$P80*'Equipment Rates'!G$20</f>
        <v>0</v>
      </c>
      <c r="H210" s="241">
        <f>H80*$P80*'Equipment Rates'!H$20</f>
        <v>0</v>
      </c>
      <c r="I210" s="166">
        <f>I80*$P80*'Equipment Rates'!I$20</f>
        <v>31.85</v>
      </c>
      <c r="J210" s="241">
        <f>J80*$P80*'Equipment Rates'!J$20</f>
        <v>0</v>
      </c>
      <c r="K210" s="241">
        <f>K80*$P80*'Equipment Rates'!K$20</f>
        <v>0</v>
      </c>
      <c r="L210" s="241">
        <f>L80*$P80*'Equipment Rates'!L$20</f>
        <v>0</v>
      </c>
      <c r="M210" s="241">
        <f>M80*$P80*'Equipment Rates'!M$20</f>
        <v>0</v>
      </c>
      <c r="N210" s="242">
        <f>N80*$P80*'Equipment Rates'!N$20</f>
        <v>0</v>
      </c>
      <c r="O210" s="39"/>
      <c r="P210" s="166">
        <f>SUM(D210:O210)</f>
        <v>31.85</v>
      </c>
    </row>
    <row r="211" spans="2:16">
      <c r="B211" s="73"/>
      <c r="C211" s="66" t="str">
        <f>C81</f>
        <v>1"</v>
      </c>
      <c r="D211" s="135">
        <f>D81*$P81*'Equipment Rates'!D$20</f>
        <v>0</v>
      </c>
      <c r="E211" s="135">
        <f>E81*$P81*'Equipment Rates'!E$20</f>
        <v>0</v>
      </c>
      <c r="F211" s="135">
        <f>F81*$P81*'Equipment Rates'!F$20</f>
        <v>0</v>
      </c>
      <c r="G211" s="135">
        <f>G81*$P81*'Equipment Rates'!G$20</f>
        <v>0</v>
      </c>
      <c r="H211" s="135">
        <f>H81*$P81*'Equipment Rates'!H$20</f>
        <v>0</v>
      </c>
      <c r="I211" s="166">
        <f>I81*$P81*'Equipment Rates'!I$20</f>
        <v>31.85</v>
      </c>
      <c r="J211" s="135">
        <f>J81*$P81*'Equipment Rates'!J$20</f>
        <v>0</v>
      </c>
      <c r="K211" s="135">
        <f>K81*$P81*'Equipment Rates'!K$20</f>
        <v>0</v>
      </c>
      <c r="L211" s="135">
        <f>L81*$P81*'Equipment Rates'!L$20</f>
        <v>0</v>
      </c>
      <c r="M211" s="135">
        <f>M81*$P81*'Equipment Rates'!M$20</f>
        <v>0</v>
      </c>
      <c r="N211" s="166">
        <f>N81*$P81*'Equipment Rates'!N$20</f>
        <v>0</v>
      </c>
      <c r="O211" s="39"/>
      <c r="P211" s="166">
        <f t="shared" ref="P211:P217" si="6">SUM(D211:O211)</f>
        <v>31.85</v>
      </c>
    </row>
    <row r="212" spans="2:16">
      <c r="B212" s="73"/>
      <c r="C212" s="66" t="str">
        <f>C82</f>
        <v>1.5"</v>
      </c>
      <c r="D212" s="135">
        <f>D82*$P82*'Equipment Rates'!D$20</f>
        <v>0</v>
      </c>
      <c r="E212" s="135">
        <f>E82*$P82*'Equipment Rates'!E$20</f>
        <v>0</v>
      </c>
      <c r="F212" s="135">
        <f>F82*$P82*'Equipment Rates'!F$20</f>
        <v>0</v>
      </c>
      <c r="G212" s="135">
        <f>G82*$P82*'Equipment Rates'!G$20</f>
        <v>0</v>
      </c>
      <c r="H212" s="135">
        <f>H82*$P82*'Equipment Rates'!H$20</f>
        <v>0</v>
      </c>
      <c r="I212" s="166">
        <f>I82*$P82*'Equipment Rates'!I$20</f>
        <v>31.85</v>
      </c>
      <c r="J212" s="135">
        <f>J82*$P82*'Equipment Rates'!J$20</f>
        <v>0</v>
      </c>
      <c r="K212" s="135">
        <f>K82*$P82*'Equipment Rates'!K$20</f>
        <v>0</v>
      </c>
      <c r="L212" s="135">
        <f>L82*$P82*'Equipment Rates'!L$20</f>
        <v>0</v>
      </c>
      <c r="M212" s="135">
        <f>M82*$P82*'Equipment Rates'!M$20</f>
        <v>0</v>
      </c>
      <c r="N212" s="166">
        <f>N82*$P82*'Equipment Rates'!N$20</f>
        <v>0</v>
      </c>
      <c r="O212" s="39"/>
      <c r="P212" s="166">
        <f t="shared" si="6"/>
        <v>31.85</v>
      </c>
    </row>
    <row r="213" spans="2:16">
      <c r="B213" s="73"/>
      <c r="C213" s="66" t="str">
        <f>C83</f>
        <v>2"</v>
      </c>
      <c r="D213" s="135">
        <f>D83*$P83*'Equipment Rates'!D$20</f>
        <v>0</v>
      </c>
      <c r="E213" s="135">
        <f>E83*$P83*'Equipment Rates'!E$20</f>
        <v>0</v>
      </c>
      <c r="F213" s="135">
        <f>F83*$P83*'Equipment Rates'!F$20</f>
        <v>0</v>
      </c>
      <c r="G213" s="135">
        <f>G83*$P83*'Equipment Rates'!G$20</f>
        <v>0</v>
      </c>
      <c r="H213" s="135">
        <f>H83*$P83*'Equipment Rates'!H$20</f>
        <v>0</v>
      </c>
      <c r="I213" s="166">
        <f>I83*$P83*'Equipment Rates'!I$20</f>
        <v>31.85</v>
      </c>
      <c r="J213" s="135">
        <f>J83*$P83*'Equipment Rates'!J$20</f>
        <v>0</v>
      </c>
      <c r="K213" s="135">
        <f>K83*$P83*'Equipment Rates'!K$20</f>
        <v>0</v>
      </c>
      <c r="L213" s="135">
        <f>L83*$P83*'Equipment Rates'!L$20</f>
        <v>0</v>
      </c>
      <c r="M213" s="135">
        <f>M83*$P83*'Equipment Rates'!M$20</f>
        <v>0</v>
      </c>
      <c r="N213" s="166">
        <f>N83*$P83*'Equipment Rates'!N$20</f>
        <v>0</v>
      </c>
      <c r="O213" s="39"/>
      <c r="P213" s="166">
        <f t="shared" si="6"/>
        <v>31.85</v>
      </c>
    </row>
    <row r="214" spans="2:16">
      <c r="B214" s="64" t="s">
        <v>30</v>
      </c>
      <c r="C214" s="63" t="s">
        <v>56</v>
      </c>
      <c r="D214" s="145"/>
      <c r="E214" s="145"/>
      <c r="F214" s="145"/>
      <c r="G214" s="145"/>
      <c r="H214" s="145"/>
      <c r="I214" s="145"/>
      <c r="J214" s="145"/>
      <c r="K214" s="145"/>
      <c r="L214" s="145"/>
      <c r="M214" s="145"/>
      <c r="N214" s="77"/>
      <c r="O214" s="39"/>
      <c r="P214" s="63"/>
    </row>
    <row r="215" spans="2:16">
      <c r="B215" s="73"/>
      <c r="C215" s="74" t="s">
        <v>58</v>
      </c>
      <c r="D215" s="135">
        <f>D85*$P85*'Equipment Rates'!D$20</f>
        <v>1336.32</v>
      </c>
      <c r="E215" s="135">
        <f>E85*$P85*'Equipment Rates'!E$20</f>
        <v>0</v>
      </c>
      <c r="F215" s="135">
        <f>F85*$P85*'Equipment Rates'!F$20</f>
        <v>0</v>
      </c>
      <c r="G215" s="135">
        <f>G85*$P85*'Equipment Rates'!G$20</f>
        <v>0</v>
      </c>
      <c r="H215" s="135">
        <f>H85*$P85*'Equipment Rates'!H$20</f>
        <v>461.12</v>
      </c>
      <c r="I215" s="166">
        <f>I85*$P85*'Equipment Rates'!I$20</f>
        <v>203.84</v>
      </c>
      <c r="J215" s="135">
        <f>J85*$P85*'Equipment Rates'!J$20</f>
        <v>0</v>
      </c>
      <c r="K215" s="135">
        <f>K85*$P85*'Equipment Rates'!K$20</f>
        <v>0</v>
      </c>
      <c r="L215" s="135">
        <f>L85*$P85*'Equipment Rates'!L$20</f>
        <v>0</v>
      </c>
      <c r="M215" s="135">
        <f>M85*$P85*'Equipment Rates'!M$20</f>
        <v>0</v>
      </c>
      <c r="N215" s="166">
        <f>N85*$P85*'Equipment Rates'!N$20</f>
        <v>0</v>
      </c>
      <c r="O215" s="39"/>
      <c r="P215" s="166">
        <f t="shared" si="6"/>
        <v>2001.28</v>
      </c>
    </row>
    <row r="216" spans="2:16">
      <c r="B216" s="73"/>
      <c r="C216" s="74" t="s">
        <v>59</v>
      </c>
      <c r="D216" s="135">
        <f>D86*$P86*'Equipment Rates'!D$20</f>
        <v>1336.32</v>
      </c>
      <c r="E216" s="135">
        <f>E86*$P86*'Equipment Rates'!E$20</f>
        <v>0</v>
      </c>
      <c r="F216" s="135">
        <f>F86*$P86*'Equipment Rates'!F$20</f>
        <v>0</v>
      </c>
      <c r="G216" s="135">
        <f>G86*$P86*'Equipment Rates'!G$20</f>
        <v>0</v>
      </c>
      <c r="H216" s="135">
        <f>H86*$P86*'Equipment Rates'!H$20</f>
        <v>461.12</v>
      </c>
      <c r="I216" s="166">
        <f>I86*$P86*'Equipment Rates'!I$20</f>
        <v>203.84</v>
      </c>
      <c r="J216" s="135">
        <f>J86*$P86*'Equipment Rates'!J$20</f>
        <v>0</v>
      </c>
      <c r="K216" s="135">
        <f>K86*$P86*'Equipment Rates'!K$20</f>
        <v>0</v>
      </c>
      <c r="L216" s="135">
        <f>L86*$P86*'Equipment Rates'!L$20</f>
        <v>0</v>
      </c>
      <c r="M216" s="135">
        <f>M86*$P86*'Equipment Rates'!M$20</f>
        <v>0</v>
      </c>
      <c r="N216" s="166">
        <f>N86*$P86*'Equipment Rates'!N$20</f>
        <v>0</v>
      </c>
      <c r="O216" s="39"/>
      <c r="P216" s="166">
        <f t="shared" si="6"/>
        <v>2001.28</v>
      </c>
    </row>
    <row r="217" spans="2:16">
      <c r="B217" s="73"/>
      <c r="C217" s="74" t="s">
        <v>60</v>
      </c>
      <c r="D217" s="135">
        <f>D87*$P87*'Equipment Rates'!D$20</f>
        <v>1336.32</v>
      </c>
      <c r="E217" s="135">
        <f>E87*$P87*'Equipment Rates'!E$20</f>
        <v>0</v>
      </c>
      <c r="F217" s="135">
        <f>F87*$P87*'Equipment Rates'!F$20</f>
        <v>0</v>
      </c>
      <c r="G217" s="135">
        <f>G87*$P87*'Equipment Rates'!G$20</f>
        <v>0</v>
      </c>
      <c r="H217" s="135">
        <f>H87*$P87*'Equipment Rates'!H$20</f>
        <v>461.12</v>
      </c>
      <c r="I217" s="166">
        <f>I87*$P87*'Equipment Rates'!I$20</f>
        <v>203.84</v>
      </c>
      <c r="J217" s="135">
        <f>J87*$P87*'Equipment Rates'!J$20</f>
        <v>0</v>
      </c>
      <c r="K217" s="135">
        <f>K87*$P87*'Equipment Rates'!K$20</f>
        <v>0</v>
      </c>
      <c r="L217" s="135">
        <f>L87*$P87*'Equipment Rates'!L$20</f>
        <v>0</v>
      </c>
      <c r="M217" s="135">
        <f>M87*$P87*'Equipment Rates'!M$20</f>
        <v>0</v>
      </c>
      <c r="N217" s="166">
        <f>N87*$P87*'Equipment Rates'!N$20</f>
        <v>0</v>
      </c>
      <c r="O217" s="39"/>
      <c r="P217" s="166">
        <f t="shared" si="6"/>
        <v>2001.28</v>
      </c>
    </row>
    <row r="218" spans="2:16">
      <c r="B218" s="75" t="s">
        <v>32</v>
      </c>
      <c r="C218" s="76" t="s">
        <v>61</v>
      </c>
      <c r="D218" s="247"/>
      <c r="E218" s="247"/>
      <c r="F218" s="247"/>
      <c r="G218" s="247"/>
      <c r="H218" s="247"/>
      <c r="I218" s="247"/>
      <c r="J218" s="247"/>
      <c r="K218" s="247"/>
      <c r="L218" s="247"/>
      <c r="M218" s="247"/>
      <c r="N218" s="248"/>
      <c r="O218" s="39"/>
      <c r="P218" s="63"/>
    </row>
    <row r="219" spans="2:16">
      <c r="B219" s="78"/>
      <c r="C219" s="79" t="s">
        <v>63</v>
      </c>
      <c r="D219" s="192"/>
      <c r="E219" s="192"/>
      <c r="F219" s="192"/>
      <c r="G219" s="192"/>
      <c r="H219" s="192"/>
      <c r="I219" s="192"/>
      <c r="J219" s="192"/>
      <c r="K219" s="192"/>
      <c r="L219" s="192"/>
      <c r="M219" s="192"/>
      <c r="N219" s="83"/>
      <c r="O219" s="39"/>
      <c r="P219" s="82"/>
    </row>
    <row r="220" spans="2:16">
      <c r="B220" s="73"/>
      <c r="C220" s="74" t="s">
        <v>64</v>
      </c>
      <c r="D220" s="241">
        <f>D90*$P90*'Equipment Rates'!D$20</f>
        <v>1670.3999999999999</v>
      </c>
      <c r="E220" s="241">
        <f>E90*$P90*'Equipment Rates'!E$20</f>
        <v>0</v>
      </c>
      <c r="F220" s="241">
        <f>F90*$P90*'Equipment Rates'!F$20</f>
        <v>0</v>
      </c>
      <c r="G220" s="241">
        <f>G90*$P90*'Equipment Rates'!G$20</f>
        <v>0</v>
      </c>
      <c r="H220" s="241">
        <f>H90*$P90*'Equipment Rates'!H$20</f>
        <v>576.4</v>
      </c>
      <c r="I220" s="166">
        <f>I90*$P90*'Equipment Rates'!I$20</f>
        <v>254.8</v>
      </c>
      <c r="J220" s="241">
        <f>J90*$P90*'Equipment Rates'!J$20</f>
        <v>0</v>
      </c>
      <c r="K220" s="241">
        <f>K90*$P90*'Equipment Rates'!K$20</f>
        <v>0</v>
      </c>
      <c r="L220" s="241">
        <f>L90*$P90*'Equipment Rates'!L$20</f>
        <v>0</v>
      </c>
      <c r="M220" s="241">
        <f>M90*$P90*'Equipment Rates'!M$20</f>
        <v>0</v>
      </c>
      <c r="N220" s="242">
        <f>N90*$P90*'Equipment Rates'!N$20</f>
        <v>0</v>
      </c>
      <c r="O220" s="39"/>
      <c r="P220" s="166">
        <f t="shared" ref="P220:P242" si="7">SUM(D220:O220)</f>
        <v>2501.6</v>
      </c>
    </row>
    <row r="221" spans="2:16">
      <c r="B221" s="73"/>
      <c r="C221" s="74" t="s">
        <v>65</v>
      </c>
      <c r="D221" s="135">
        <f>D91*$P91*'Equipment Rates'!D$20</f>
        <v>1670.3999999999999</v>
      </c>
      <c r="E221" s="135">
        <f>E91*$P91*'Equipment Rates'!E$20</f>
        <v>0</v>
      </c>
      <c r="F221" s="135">
        <f>F91*$P91*'Equipment Rates'!F$20</f>
        <v>0</v>
      </c>
      <c r="G221" s="135">
        <f>G91*$P91*'Equipment Rates'!G$20</f>
        <v>0</v>
      </c>
      <c r="H221" s="135">
        <f>H91*$P91*'Equipment Rates'!H$20</f>
        <v>576.4</v>
      </c>
      <c r="I221" s="166">
        <f>I91*$P91*'Equipment Rates'!I$20</f>
        <v>254.8</v>
      </c>
      <c r="J221" s="135">
        <f>J91*$P91*'Equipment Rates'!J$20</f>
        <v>0</v>
      </c>
      <c r="K221" s="135">
        <f>K91*$P91*'Equipment Rates'!K$20</f>
        <v>0</v>
      </c>
      <c r="L221" s="135">
        <f>L91*$P91*'Equipment Rates'!L$20</f>
        <v>0</v>
      </c>
      <c r="M221" s="135">
        <f>M91*$P91*'Equipment Rates'!M$20</f>
        <v>0</v>
      </c>
      <c r="N221" s="166">
        <f>N91*$P91*'Equipment Rates'!N$20</f>
        <v>0</v>
      </c>
      <c r="O221" s="39"/>
      <c r="P221" s="166">
        <f t="shared" si="7"/>
        <v>2501.6</v>
      </c>
    </row>
    <row r="222" spans="2:16">
      <c r="B222" s="73"/>
      <c r="C222" s="74" t="s">
        <v>66</v>
      </c>
      <c r="D222" s="135">
        <f>D92*$P92*'Equipment Rates'!D$20</f>
        <v>1670.3999999999999</v>
      </c>
      <c r="E222" s="135">
        <f>E92*$P92*'Equipment Rates'!E$20</f>
        <v>0</v>
      </c>
      <c r="F222" s="135">
        <f>F92*$P92*'Equipment Rates'!F$20</f>
        <v>0</v>
      </c>
      <c r="G222" s="135">
        <f>G92*$P92*'Equipment Rates'!G$20</f>
        <v>0</v>
      </c>
      <c r="H222" s="135">
        <f>H92*$P92*'Equipment Rates'!H$20</f>
        <v>576.4</v>
      </c>
      <c r="I222" s="166">
        <f>I92*$P92*'Equipment Rates'!I$20</f>
        <v>254.8</v>
      </c>
      <c r="J222" s="135">
        <f>J92*$P92*'Equipment Rates'!J$20</f>
        <v>0</v>
      </c>
      <c r="K222" s="135">
        <f>K92*$P92*'Equipment Rates'!K$20</f>
        <v>0</v>
      </c>
      <c r="L222" s="135">
        <f>L92*$P92*'Equipment Rates'!L$20</f>
        <v>0</v>
      </c>
      <c r="M222" s="135">
        <f>M92*$P92*'Equipment Rates'!M$20</f>
        <v>0</v>
      </c>
      <c r="N222" s="166">
        <f>N92*$P92*'Equipment Rates'!N$20</f>
        <v>0</v>
      </c>
      <c r="O222" s="39"/>
      <c r="P222" s="166">
        <f t="shared" si="7"/>
        <v>2501.6</v>
      </c>
    </row>
    <row r="223" spans="2:16">
      <c r="B223" s="73"/>
      <c r="C223" s="74" t="s">
        <v>67</v>
      </c>
      <c r="D223" s="135">
        <f>D93*$P93*'Equipment Rates'!D$20</f>
        <v>1670.3999999999999</v>
      </c>
      <c r="E223" s="135">
        <f>E93*$P93*'Equipment Rates'!E$20</f>
        <v>0</v>
      </c>
      <c r="F223" s="135">
        <f>F93*$P93*'Equipment Rates'!F$20</f>
        <v>0</v>
      </c>
      <c r="G223" s="135">
        <f>G93*$P93*'Equipment Rates'!G$20</f>
        <v>0</v>
      </c>
      <c r="H223" s="135">
        <f>H93*$P93*'Equipment Rates'!H$20</f>
        <v>576.4</v>
      </c>
      <c r="I223" s="166">
        <f>I93*$P93*'Equipment Rates'!I$20</f>
        <v>254.8</v>
      </c>
      <c r="J223" s="135">
        <f>J93*$P93*'Equipment Rates'!J$20</f>
        <v>0</v>
      </c>
      <c r="K223" s="135">
        <f>K93*$P93*'Equipment Rates'!K$20</f>
        <v>0</v>
      </c>
      <c r="L223" s="135">
        <f>L93*$P93*'Equipment Rates'!L$20</f>
        <v>0</v>
      </c>
      <c r="M223" s="135">
        <f>M93*$P93*'Equipment Rates'!M$20</f>
        <v>0</v>
      </c>
      <c r="N223" s="166">
        <f>N93*$P93*'Equipment Rates'!N$20</f>
        <v>0</v>
      </c>
      <c r="O223" s="39"/>
      <c r="P223" s="166">
        <f t="shared" si="7"/>
        <v>2501.6</v>
      </c>
    </row>
    <row r="224" spans="2:16">
      <c r="B224" s="73"/>
      <c r="C224" s="74" t="s">
        <v>68</v>
      </c>
      <c r="D224" s="214">
        <f>D94*$P94*'Equipment Rates'!D$20</f>
        <v>1670.3999999999999</v>
      </c>
      <c r="E224" s="214">
        <f>E94*$P94*'Equipment Rates'!E$20</f>
        <v>0</v>
      </c>
      <c r="F224" s="214">
        <f>F94*$P94*'Equipment Rates'!F$20</f>
        <v>0</v>
      </c>
      <c r="G224" s="214">
        <f>G94*$P94*'Equipment Rates'!G$20</f>
        <v>0</v>
      </c>
      <c r="H224" s="214">
        <f>H94*$P94*'Equipment Rates'!H$20</f>
        <v>576.4</v>
      </c>
      <c r="I224" s="166">
        <f>I94*$P94*'Equipment Rates'!I$20</f>
        <v>254.8</v>
      </c>
      <c r="J224" s="214">
        <f>J94*$P94*'Equipment Rates'!J$20</f>
        <v>0</v>
      </c>
      <c r="K224" s="214">
        <f>K94*$P94*'Equipment Rates'!K$20</f>
        <v>0</v>
      </c>
      <c r="L224" s="214">
        <f>L94*$P94*'Equipment Rates'!L$20</f>
        <v>0</v>
      </c>
      <c r="M224" s="214">
        <f>M94*$P94*'Equipment Rates'!M$20</f>
        <v>0</v>
      </c>
      <c r="N224" s="243">
        <f>N94*$P94*'Equipment Rates'!N$20</f>
        <v>0</v>
      </c>
      <c r="O224" s="39"/>
      <c r="P224" s="166">
        <f t="shared" si="7"/>
        <v>2501.6</v>
      </c>
    </row>
    <row r="225" spans="2:16">
      <c r="B225" s="78"/>
      <c r="C225" s="79" t="s">
        <v>69</v>
      </c>
      <c r="D225" s="192"/>
      <c r="E225" s="192"/>
      <c r="F225" s="192"/>
      <c r="G225" s="192"/>
      <c r="H225" s="192"/>
      <c r="I225" s="192"/>
      <c r="J225" s="192"/>
      <c r="K225" s="192"/>
      <c r="L225" s="192"/>
      <c r="M225" s="192"/>
      <c r="N225" s="83"/>
      <c r="O225" s="39"/>
      <c r="P225" s="82"/>
    </row>
    <row r="226" spans="2:16">
      <c r="B226" s="73"/>
      <c r="C226" s="74" t="s">
        <v>64</v>
      </c>
      <c r="D226" s="241">
        <f>D96*$P96*'Equipment Rates'!D$20</f>
        <v>1670.3999999999999</v>
      </c>
      <c r="E226" s="241">
        <f>E96*$P96*'Equipment Rates'!E$20</f>
        <v>0</v>
      </c>
      <c r="F226" s="241">
        <f>F96*$P96*'Equipment Rates'!F$20</f>
        <v>0</v>
      </c>
      <c r="G226" s="241">
        <f>G96*$P96*'Equipment Rates'!G$20</f>
        <v>0</v>
      </c>
      <c r="H226" s="241">
        <f>H96*$P96*'Equipment Rates'!H$20</f>
        <v>576.4</v>
      </c>
      <c r="I226" s="166">
        <f>I96*$P96*'Equipment Rates'!I$20</f>
        <v>254.8</v>
      </c>
      <c r="J226" s="241">
        <f>J96*$P96*'Equipment Rates'!J$20</f>
        <v>0</v>
      </c>
      <c r="K226" s="241">
        <f>K96*$P96*'Equipment Rates'!K$20</f>
        <v>0</v>
      </c>
      <c r="L226" s="241">
        <f>L96*$P96*'Equipment Rates'!L$20</f>
        <v>0</v>
      </c>
      <c r="M226" s="242">
        <f>M96*$P96*'Equipment Rates'!M$20</f>
        <v>0</v>
      </c>
      <c r="N226" s="242">
        <f>N96*$P96*'Equipment Rates'!N$20</f>
        <v>0</v>
      </c>
      <c r="O226" s="39"/>
      <c r="P226" s="166">
        <f t="shared" si="7"/>
        <v>2501.6</v>
      </c>
    </row>
    <row r="227" spans="2:16">
      <c r="B227" s="73"/>
      <c r="C227" s="74" t="s">
        <v>65</v>
      </c>
      <c r="D227" s="135">
        <f>D97*$P97*'Equipment Rates'!D$20</f>
        <v>1670.3999999999999</v>
      </c>
      <c r="E227" s="135">
        <f>E97*$P97*'Equipment Rates'!E$20</f>
        <v>0</v>
      </c>
      <c r="F227" s="135">
        <f>F97*$P97*'Equipment Rates'!F$20</f>
        <v>0</v>
      </c>
      <c r="G227" s="135">
        <f>G97*$P97*'Equipment Rates'!G$20</f>
        <v>0</v>
      </c>
      <c r="H227" s="135">
        <f>H97*$P97*'Equipment Rates'!H$20</f>
        <v>576.4</v>
      </c>
      <c r="I227" s="166">
        <f>I97*$P97*'Equipment Rates'!I$20</f>
        <v>254.8</v>
      </c>
      <c r="J227" s="135">
        <f>J97*$P97*'Equipment Rates'!J$20</f>
        <v>0</v>
      </c>
      <c r="K227" s="135">
        <f>K97*$P97*'Equipment Rates'!K$20</f>
        <v>0</v>
      </c>
      <c r="L227" s="135">
        <f>L97*$P97*'Equipment Rates'!L$20</f>
        <v>0</v>
      </c>
      <c r="M227" s="166">
        <f>M97*$P97*'Equipment Rates'!M$20</f>
        <v>0</v>
      </c>
      <c r="N227" s="166">
        <f>N97*$P97*'Equipment Rates'!N$20</f>
        <v>0</v>
      </c>
      <c r="O227" s="39"/>
      <c r="P227" s="166">
        <f t="shared" si="7"/>
        <v>2501.6</v>
      </c>
    </row>
    <row r="228" spans="2:16">
      <c r="B228" s="73"/>
      <c r="C228" s="74" t="s">
        <v>66</v>
      </c>
      <c r="D228" s="135">
        <f>D98*$P98*'Equipment Rates'!D$20</f>
        <v>1670.3999999999999</v>
      </c>
      <c r="E228" s="135">
        <f>E98*$P98*'Equipment Rates'!E$20</f>
        <v>0</v>
      </c>
      <c r="F228" s="135">
        <f>F98*$P98*'Equipment Rates'!F$20</f>
        <v>0</v>
      </c>
      <c r="G228" s="135">
        <f>G98*$P98*'Equipment Rates'!G$20</f>
        <v>0</v>
      </c>
      <c r="H228" s="135">
        <f>H98*$P98*'Equipment Rates'!H$20</f>
        <v>576.4</v>
      </c>
      <c r="I228" s="166">
        <f>I98*$P98*'Equipment Rates'!I$20</f>
        <v>254.8</v>
      </c>
      <c r="J228" s="135">
        <f>J98*$P98*'Equipment Rates'!J$20</f>
        <v>0</v>
      </c>
      <c r="K228" s="135">
        <f>K98*$P98*'Equipment Rates'!K$20</f>
        <v>0</v>
      </c>
      <c r="L228" s="135">
        <f>L98*$P98*'Equipment Rates'!L$20</f>
        <v>0</v>
      </c>
      <c r="M228" s="166">
        <f>M98*$P98*'Equipment Rates'!M$20</f>
        <v>0</v>
      </c>
      <c r="N228" s="166">
        <f>N98*$P98*'Equipment Rates'!N$20</f>
        <v>0</v>
      </c>
      <c r="O228" s="39"/>
      <c r="P228" s="166">
        <f t="shared" si="7"/>
        <v>2501.6</v>
      </c>
    </row>
    <row r="229" spans="2:16">
      <c r="B229" s="73"/>
      <c r="C229" s="74" t="s">
        <v>67</v>
      </c>
      <c r="D229" s="135">
        <f>D99*$P99*'Equipment Rates'!D$20</f>
        <v>1670.3999999999999</v>
      </c>
      <c r="E229" s="135">
        <f>E99*$P99*'Equipment Rates'!E$20</f>
        <v>0</v>
      </c>
      <c r="F229" s="135">
        <f>F99*$P99*'Equipment Rates'!F$20</f>
        <v>0</v>
      </c>
      <c r="G229" s="135">
        <f>G99*$P99*'Equipment Rates'!G$20</f>
        <v>0</v>
      </c>
      <c r="H229" s="135">
        <f>H99*$P99*'Equipment Rates'!H$20</f>
        <v>576.4</v>
      </c>
      <c r="I229" s="166">
        <f>I99*$P99*'Equipment Rates'!I$20</f>
        <v>254.8</v>
      </c>
      <c r="J229" s="135">
        <f>J99*$P99*'Equipment Rates'!J$20</f>
        <v>0</v>
      </c>
      <c r="K229" s="135">
        <f>K99*$P99*'Equipment Rates'!K$20</f>
        <v>0</v>
      </c>
      <c r="L229" s="135">
        <f>L99*$P99*'Equipment Rates'!L$20</f>
        <v>0</v>
      </c>
      <c r="M229" s="166">
        <f>M99*$P99*'Equipment Rates'!M$20</f>
        <v>0</v>
      </c>
      <c r="N229" s="166">
        <f>N99*$P99*'Equipment Rates'!N$20</f>
        <v>0</v>
      </c>
      <c r="O229" s="39"/>
      <c r="P229" s="166">
        <f t="shared" si="7"/>
        <v>2501.6</v>
      </c>
    </row>
    <row r="230" spans="2:16">
      <c r="B230" s="73"/>
      <c r="C230" s="74" t="s">
        <v>68</v>
      </c>
      <c r="D230" s="214">
        <f>D100*$P100*'Equipment Rates'!D$20</f>
        <v>1670.3999999999999</v>
      </c>
      <c r="E230" s="214">
        <f>E100*$P100*'Equipment Rates'!E$20</f>
        <v>0</v>
      </c>
      <c r="F230" s="214">
        <f>F100*$P100*'Equipment Rates'!F$20</f>
        <v>0</v>
      </c>
      <c r="G230" s="214">
        <f>G100*$P100*'Equipment Rates'!G$20</f>
        <v>0</v>
      </c>
      <c r="H230" s="214">
        <f>H100*$P100*'Equipment Rates'!H$20</f>
        <v>576.4</v>
      </c>
      <c r="I230" s="166">
        <f>I100*$P100*'Equipment Rates'!I$20</f>
        <v>254.8</v>
      </c>
      <c r="J230" s="214">
        <f>J100*$P100*'Equipment Rates'!J$20</f>
        <v>0</v>
      </c>
      <c r="K230" s="214">
        <f>K100*$P100*'Equipment Rates'!K$20</f>
        <v>0</v>
      </c>
      <c r="L230" s="214">
        <f>L100*$P100*'Equipment Rates'!L$20</f>
        <v>0</v>
      </c>
      <c r="M230" s="243">
        <f>M100*$P100*'Equipment Rates'!M$20</f>
        <v>0</v>
      </c>
      <c r="N230" s="243">
        <f>N100*$P100*'Equipment Rates'!N$20</f>
        <v>0</v>
      </c>
      <c r="O230" s="39"/>
      <c r="P230" s="166">
        <f t="shared" si="7"/>
        <v>2501.6</v>
      </c>
    </row>
    <row r="231" spans="2:16">
      <c r="B231" s="78"/>
      <c r="C231" s="79" t="s">
        <v>70</v>
      </c>
      <c r="D231" s="192"/>
      <c r="E231" s="192"/>
      <c r="F231" s="192"/>
      <c r="G231" s="192"/>
      <c r="H231" s="192"/>
      <c r="I231" s="192"/>
      <c r="J231" s="192"/>
      <c r="K231" s="192"/>
      <c r="L231" s="192"/>
      <c r="M231" s="192"/>
      <c r="N231" s="83"/>
      <c r="O231" s="39"/>
      <c r="P231" s="82"/>
    </row>
    <row r="232" spans="2:16">
      <c r="B232" s="73"/>
      <c r="C232" s="74" t="s">
        <v>64</v>
      </c>
      <c r="D232" s="241">
        <f>D102*$P102*'Equipment Rates'!D$20</f>
        <v>1670.3999999999999</v>
      </c>
      <c r="E232" s="241">
        <f>E102*$P102*'Equipment Rates'!E$20</f>
        <v>0</v>
      </c>
      <c r="F232" s="241">
        <f>F102*$P102*'Equipment Rates'!F$20</f>
        <v>0</v>
      </c>
      <c r="G232" s="241">
        <f>G102*$P102*'Equipment Rates'!G$20</f>
        <v>0</v>
      </c>
      <c r="H232" s="241">
        <f>H102*$P102*'Equipment Rates'!H$20</f>
        <v>576.4</v>
      </c>
      <c r="I232" s="166">
        <f>I102*$P102*'Equipment Rates'!I$20</f>
        <v>254.8</v>
      </c>
      <c r="J232" s="241">
        <f>J102*$P102*'Equipment Rates'!J$20</f>
        <v>0</v>
      </c>
      <c r="K232" s="241">
        <f>K102*$P102*'Equipment Rates'!K$20</f>
        <v>0</v>
      </c>
      <c r="L232" s="241">
        <f>L102*$P102*'Equipment Rates'!L$20</f>
        <v>0</v>
      </c>
      <c r="M232" s="242">
        <f>M102*$P102*'Equipment Rates'!M$20</f>
        <v>0</v>
      </c>
      <c r="N232" s="242">
        <f>N102*$P102*'Equipment Rates'!N$20</f>
        <v>0</v>
      </c>
      <c r="O232" s="39"/>
      <c r="P232" s="166">
        <f t="shared" si="7"/>
        <v>2501.6</v>
      </c>
    </row>
    <row r="233" spans="2:16">
      <c r="B233" s="73"/>
      <c r="C233" s="74" t="s">
        <v>65</v>
      </c>
      <c r="D233" s="135">
        <f>D103*$P103*'Equipment Rates'!D$20</f>
        <v>1670.3999999999999</v>
      </c>
      <c r="E233" s="135">
        <f>E103*$P103*'Equipment Rates'!E$20</f>
        <v>0</v>
      </c>
      <c r="F233" s="135">
        <f>F103*$P103*'Equipment Rates'!F$20</f>
        <v>0</v>
      </c>
      <c r="G233" s="135">
        <f>G103*$P103*'Equipment Rates'!G$20</f>
        <v>0</v>
      </c>
      <c r="H233" s="135">
        <f>H103*$P103*'Equipment Rates'!H$20</f>
        <v>576.4</v>
      </c>
      <c r="I233" s="166">
        <f>I103*$P103*'Equipment Rates'!I$20</f>
        <v>254.8</v>
      </c>
      <c r="J233" s="135">
        <f>J103*$P103*'Equipment Rates'!J$20</f>
        <v>0</v>
      </c>
      <c r="K233" s="135">
        <f>K103*$P103*'Equipment Rates'!K$20</f>
        <v>0</v>
      </c>
      <c r="L233" s="135">
        <f>L103*$P103*'Equipment Rates'!L$20</f>
        <v>0</v>
      </c>
      <c r="M233" s="166">
        <f>M103*$P103*'Equipment Rates'!M$20</f>
        <v>0</v>
      </c>
      <c r="N233" s="166">
        <f>N103*$P103*'Equipment Rates'!N$20</f>
        <v>0</v>
      </c>
      <c r="O233" s="39"/>
      <c r="P233" s="166">
        <f t="shared" si="7"/>
        <v>2501.6</v>
      </c>
    </row>
    <row r="234" spans="2:16">
      <c r="B234" s="73"/>
      <c r="C234" s="74" t="s">
        <v>66</v>
      </c>
      <c r="D234" s="135">
        <f>D104*$P104*'Equipment Rates'!D$20</f>
        <v>1670.3999999999999</v>
      </c>
      <c r="E234" s="135">
        <f>E104*$P104*'Equipment Rates'!E$20</f>
        <v>0</v>
      </c>
      <c r="F234" s="135">
        <f>F104*$P104*'Equipment Rates'!F$20</f>
        <v>0</v>
      </c>
      <c r="G234" s="135">
        <f>G104*$P104*'Equipment Rates'!G$20</f>
        <v>0</v>
      </c>
      <c r="H234" s="135">
        <f>H104*$P104*'Equipment Rates'!H$20</f>
        <v>576.4</v>
      </c>
      <c r="I234" s="166">
        <f>I104*$P104*'Equipment Rates'!I$20</f>
        <v>254.8</v>
      </c>
      <c r="J234" s="135">
        <f>J104*$P104*'Equipment Rates'!J$20</f>
        <v>0</v>
      </c>
      <c r="K234" s="135">
        <f>K104*$P104*'Equipment Rates'!K$20</f>
        <v>0</v>
      </c>
      <c r="L234" s="135">
        <f>L104*$P104*'Equipment Rates'!L$20</f>
        <v>0</v>
      </c>
      <c r="M234" s="166">
        <f>M104*$P104*'Equipment Rates'!M$20</f>
        <v>0</v>
      </c>
      <c r="N234" s="166">
        <f>N104*$P104*'Equipment Rates'!N$20</f>
        <v>0</v>
      </c>
      <c r="O234" s="39"/>
      <c r="P234" s="166">
        <f t="shared" si="7"/>
        <v>2501.6</v>
      </c>
    </row>
    <row r="235" spans="2:16">
      <c r="B235" s="73"/>
      <c r="C235" s="74" t="s">
        <v>67</v>
      </c>
      <c r="D235" s="135">
        <f>D105*$P105*'Equipment Rates'!D$20</f>
        <v>1670.3999999999999</v>
      </c>
      <c r="E235" s="135">
        <f>E105*$P105*'Equipment Rates'!E$20</f>
        <v>0</v>
      </c>
      <c r="F235" s="135">
        <f>F105*$P105*'Equipment Rates'!F$20</f>
        <v>0</v>
      </c>
      <c r="G235" s="135">
        <f>G105*$P105*'Equipment Rates'!G$20</f>
        <v>0</v>
      </c>
      <c r="H235" s="135">
        <f>H105*$P105*'Equipment Rates'!H$20</f>
        <v>576.4</v>
      </c>
      <c r="I235" s="166">
        <f>I105*$P105*'Equipment Rates'!I$20</f>
        <v>254.8</v>
      </c>
      <c r="J235" s="135">
        <f>J105*$P105*'Equipment Rates'!J$20</f>
        <v>0</v>
      </c>
      <c r="K235" s="135">
        <f>K105*$P105*'Equipment Rates'!K$20</f>
        <v>0</v>
      </c>
      <c r="L235" s="135">
        <f>L105*$P105*'Equipment Rates'!L$20</f>
        <v>0</v>
      </c>
      <c r="M235" s="166">
        <f>M105*$P105*'Equipment Rates'!M$20</f>
        <v>0</v>
      </c>
      <c r="N235" s="166">
        <f>N105*$P105*'Equipment Rates'!N$20</f>
        <v>0</v>
      </c>
      <c r="O235" s="39"/>
      <c r="P235" s="166">
        <f t="shared" si="7"/>
        <v>2501.6</v>
      </c>
    </row>
    <row r="236" spans="2:16">
      <c r="B236" s="73"/>
      <c r="C236" s="74" t="s">
        <v>68</v>
      </c>
      <c r="D236" s="135">
        <f>D106*$P106*'Equipment Rates'!D$20</f>
        <v>1670.3999999999999</v>
      </c>
      <c r="E236" s="135">
        <f>E106*$P106*'Equipment Rates'!E$20</f>
        <v>0</v>
      </c>
      <c r="F236" s="135">
        <f>F106*$P106*'Equipment Rates'!F$20</f>
        <v>0</v>
      </c>
      <c r="G236" s="135">
        <f>G106*$P106*'Equipment Rates'!G$20</f>
        <v>0</v>
      </c>
      <c r="H236" s="135">
        <f>H106*$P106*'Equipment Rates'!H$20</f>
        <v>576.4</v>
      </c>
      <c r="I236" s="166">
        <f>I106*$P106*'Equipment Rates'!I$20</f>
        <v>254.8</v>
      </c>
      <c r="J236" s="135">
        <f>J106*$P106*'Equipment Rates'!J$20</f>
        <v>0</v>
      </c>
      <c r="K236" s="135">
        <f>K106*$P106*'Equipment Rates'!K$20</f>
        <v>0</v>
      </c>
      <c r="L236" s="135">
        <f>L106*$P106*'Equipment Rates'!L$20</f>
        <v>0</v>
      </c>
      <c r="M236" s="166">
        <f>M106*$P106*'Equipment Rates'!M$20</f>
        <v>0</v>
      </c>
      <c r="N236" s="166">
        <f>N106*$P106*'Equipment Rates'!N$20</f>
        <v>0</v>
      </c>
      <c r="O236" s="39"/>
      <c r="P236" s="166">
        <f t="shared" si="7"/>
        <v>2501.6</v>
      </c>
    </row>
    <row r="237" spans="2:16">
      <c r="B237" s="68">
        <v>8</v>
      </c>
      <c r="C237" s="66" t="s">
        <v>71</v>
      </c>
      <c r="D237" s="214">
        <f>D107*$P107*'Equipment Rates'!D$20</f>
        <v>167.04</v>
      </c>
      <c r="E237" s="214">
        <f>E107*$P107*'Equipment Rates'!E$20</f>
        <v>0</v>
      </c>
      <c r="F237" s="214">
        <f>F107*$P107*'Equipment Rates'!F$20</f>
        <v>0</v>
      </c>
      <c r="G237" s="214">
        <f>G107*$P107*'Equipment Rates'!G$20</f>
        <v>0</v>
      </c>
      <c r="H237" s="214">
        <f>H107*$P107*'Equipment Rates'!H$20</f>
        <v>57.64</v>
      </c>
      <c r="I237" s="166">
        <f>I107*$P107*'Equipment Rates'!I$20</f>
        <v>0</v>
      </c>
      <c r="J237" s="214">
        <f>J107*$P107*'Equipment Rates'!J$20</f>
        <v>0</v>
      </c>
      <c r="K237" s="214">
        <f>K107*$P107*'Equipment Rates'!K$20</f>
        <v>0</v>
      </c>
      <c r="L237" s="214">
        <f>L107*$P107*'Equipment Rates'!L$20</f>
        <v>0</v>
      </c>
      <c r="M237" s="243">
        <f>M107*$P107*'Equipment Rates'!M$20</f>
        <v>0</v>
      </c>
      <c r="N237" s="243">
        <f>N107*$P107*'Equipment Rates'!N$20</f>
        <v>0</v>
      </c>
      <c r="O237" s="39"/>
      <c r="P237" s="166">
        <f t="shared" si="7"/>
        <v>224.68</v>
      </c>
    </row>
    <row r="238" spans="2:16">
      <c r="B238" s="62">
        <v>9</v>
      </c>
      <c r="C238" s="76" t="s">
        <v>72</v>
      </c>
      <c r="D238" s="145"/>
      <c r="E238" s="145"/>
      <c r="F238" s="145"/>
      <c r="G238" s="145"/>
      <c r="H238" s="145"/>
      <c r="I238" s="145"/>
      <c r="J238" s="145"/>
      <c r="K238" s="145"/>
      <c r="L238" s="145"/>
      <c r="M238" s="145"/>
      <c r="N238" s="77"/>
      <c r="O238" s="39"/>
      <c r="P238" s="63"/>
    </row>
    <row r="239" spans="2:16">
      <c r="B239" s="65"/>
      <c r="C239" s="66" t="s">
        <v>73</v>
      </c>
      <c r="D239" s="241">
        <f>D109*$P109*'Equipment Rates'!D$20</f>
        <v>0</v>
      </c>
      <c r="E239" s="241">
        <f>E109*$P109*'Equipment Rates'!E$20</f>
        <v>0</v>
      </c>
      <c r="F239" s="241">
        <f>F109*$P109*'Equipment Rates'!F$20</f>
        <v>0</v>
      </c>
      <c r="G239" s="241">
        <f>G109*$P109*'Equipment Rates'!G$20</f>
        <v>129.94</v>
      </c>
      <c r="H239" s="241">
        <f>H109*$P109*'Equipment Rates'!H$20</f>
        <v>0</v>
      </c>
      <c r="I239" s="166">
        <f>I109*$P109*'Equipment Rates'!I$20</f>
        <v>0</v>
      </c>
      <c r="J239" s="241">
        <f>J109*$P109*'Equipment Rates'!J$20</f>
        <v>0</v>
      </c>
      <c r="K239" s="241">
        <f>K109*$P109*'Equipment Rates'!K$20</f>
        <v>0</v>
      </c>
      <c r="L239" s="241">
        <f>L109*$P109*'Equipment Rates'!L$20</f>
        <v>0</v>
      </c>
      <c r="M239" s="242">
        <f>M109*$P109*'Equipment Rates'!M$20</f>
        <v>0</v>
      </c>
      <c r="N239" s="242">
        <f>N109*$P109*'Equipment Rates'!N$20</f>
        <v>0</v>
      </c>
      <c r="O239" s="39"/>
      <c r="P239" s="166">
        <f t="shared" si="7"/>
        <v>129.94</v>
      </c>
    </row>
    <row r="240" spans="2:16">
      <c r="B240" s="65"/>
      <c r="C240" s="66" t="s">
        <v>74</v>
      </c>
      <c r="D240" s="135">
        <f>D110*$P110*'Equipment Rates'!D$20</f>
        <v>0</v>
      </c>
      <c r="E240" s="135">
        <f>E110*$P110*'Equipment Rates'!E$20</f>
        <v>0</v>
      </c>
      <c r="F240" s="135">
        <f>F110*$P110*'Equipment Rates'!F$20</f>
        <v>0</v>
      </c>
      <c r="G240" s="135">
        <f>G110*$P110*'Equipment Rates'!G$20</f>
        <v>129.94</v>
      </c>
      <c r="H240" s="135">
        <f>H110*$P110*'Equipment Rates'!H$20</f>
        <v>0</v>
      </c>
      <c r="I240" s="166">
        <f>I110*$P110*'Equipment Rates'!I$20</f>
        <v>0</v>
      </c>
      <c r="J240" s="135">
        <f>J110*$P110*'Equipment Rates'!J$20</f>
        <v>0</v>
      </c>
      <c r="K240" s="135">
        <f>K110*$P110*'Equipment Rates'!K$20</f>
        <v>0</v>
      </c>
      <c r="L240" s="135">
        <f>L110*$P110*'Equipment Rates'!L$20</f>
        <v>0</v>
      </c>
      <c r="M240" s="166">
        <f>M110*$P110*'Equipment Rates'!M$20</f>
        <v>0</v>
      </c>
      <c r="N240" s="166">
        <f>N110*$P110*'Equipment Rates'!N$20</f>
        <v>0</v>
      </c>
      <c r="O240" s="39"/>
      <c r="P240" s="166">
        <f t="shared" si="7"/>
        <v>129.94</v>
      </c>
    </row>
    <row r="241" spans="2:16">
      <c r="B241" s="68">
        <v>10</v>
      </c>
      <c r="C241" s="66" t="s">
        <v>75</v>
      </c>
      <c r="D241" s="135">
        <f>D111*$P111*'Equipment Rates'!D$20</f>
        <v>0</v>
      </c>
      <c r="E241" s="135">
        <f>E111*$P111*'Equipment Rates'!E$20</f>
        <v>0</v>
      </c>
      <c r="F241" s="135">
        <f>F111*$P111*'Equipment Rates'!F$20</f>
        <v>0</v>
      </c>
      <c r="G241" s="135">
        <f>G111*$P111*'Equipment Rates'!G$20</f>
        <v>0</v>
      </c>
      <c r="H241" s="135">
        <f>H111*$P111*'Equipment Rates'!H$20</f>
        <v>0</v>
      </c>
      <c r="I241" s="166">
        <f>I111*$P111*'Equipment Rates'!I$20</f>
        <v>38.22</v>
      </c>
      <c r="J241" s="135">
        <f>J111*$P111*'Equipment Rates'!J$20</f>
        <v>0</v>
      </c>
      <c r="K241" s="135">
        <f>K111*$P111*'Equipment Rates'!K$20</f>
        <v>0</v>
      </c>
      <c r="L241" s="135">
        <f>L111*$P111*'Equipment Rates'!L$20</f>
        <v>0</v>
      </c>
      <c r="M241" s="166">
        <f>M111*$P111*'Equipment Rates'!M$20</f>
        <v>0</v>
      </c>
      <c r="N241" s="166">
        <f>N111*$P111*'Equipment Rates'!N$20</f>
        <v>0</v>
      </c>
      <c r="O241" s="39"/>
      <c r="P241" s="166">
        <f t="shared" si="7"/>
        <v>38.22</v>
      </c>
    </row>
    <row r="242" spans="2:16">
      <c r="B242" s="68">
        <v>11</v>
      </c>
      <c r="C242" s="66" t="s">
        <v>76</v>
      </c>
      <c r="D242" s="214">
        <f>D112*$P112*'Equipment Rates'!D$20</f>
        <v>0</v>
      </c>
      <c r="E242" s="214">
        <f>E112*$P112*'Equipment Rates'!E$20</f>
        <v>0</v>
      </c>
      <c r="F242" s="214">
        <f>F112*$P112*'Equipment Rates'!F$20</f>
        <v>0</v>
      </c>
      <c r="G242" s="214">
        <f>G112*$P112*'Equipment Rates'!G$20</f>
        <v>0</v>
      </c>
      <c r="H242" s="214">
        <f>H112*$P112*'Equipment Rates'!H$20</f>
        <v>0</v>
      </c>
      <c r="I242" s="166">
        <f>I112*$P112*'Equipment Rates'!I$20</f>
        <v>25.48</v>
      </c>
      <c r="J242" s="214">
        <f>J112*$P112*'Equipment Rates'!J$20</f>
        <v>0</v>
      </c>
      <c r="K242" s="214">
        <f>K112*$P112*'Equipment Rates'!K$20</f>
        <v>0</v>
      </c>
      <c r="L242" s="214">
        <f>L112*$P112*'Equipment Rates'!L$20</f>
        <v>0</v>
      </c>
      <c r="M242" s="243">
        <f>M112*$P112*'Equipment Rates'!M$20</f>
        <v>0</v>
      </c>
      <c r="N242" s="243">
        <f>N112*$P112*'Equipment Rates'!N$20</f>
        <v>0</v>
      </c>
      <c r="O242" s="39"/>
      <c r="P242" s="166">
        <f t="shared" si="7"/>
        <v>25.48</v>
      </c>
    </row>
    <row r="243" spans="2:16">
      <c r="B243" s="58"/>
      <c r="C243" s="58" t="s">
        <v>77</v>
      </c>
      <c r="D243" s="59"/>
      <c r="E243" s="59"/>
      <c r="F243" s="59"/>
      <c r="G243" s="59"/>
      <c r="H243" s="59"/>
      <c r="I243" s="59"/>
      <c r="J243" s="59"/>
      <c r="K243" s="59"/>
      <c r="L243" s="59"/>
      <c r="M243" s="59"/>
      <c r="N243" s="161"/>
      <c r="O243" s="39"/>
      <c r="P243" s="195"/>
    </row>
    <row r="244" spans="2:16">
      <c r="B244" s="62">
        <v>1</v>
      </c>
      <c r="C244" s="76" t="s">
        <v>78</v>
      </c>
      <c r="D244" s="87"/>
      <c r="E244" s="87"/>
      <c r="F244" s="87"/>
      <c r="G244" s="87"/>
      <c r="H244" s="87"/>
      <c r="I244" s="87"/>
      <c r="J244" s="87"/>
      <c r="K244" s="87"/>
      <c r="L244" s="87"/>
      <c r="M244" s="87"/>
      <c r="N244" s="396"/>
      <c r="O244" s="39"/>
      <c r="P244" s="63"/>
    </row>
    <row r="245" spans="2:16">
      <c r="B245" s="62">
        <v>2</v>
      </c>
      <c r="C245" s="76" t="s">
        <v>79</v>
      </c>
      <c r="D245" s="145"/>
      <c r="E245" s="145"/>
      <c r="F245" s="145"/>
      <c r="G245" s="145"/>
      <c r="H245" s="145"/>
      <c r="I245" s="145"/>
      <c r="J245" s="145"/>
      <c r="K245" s="145"/>
      <c r="L245" s="145"/>
      <c r="M245" s="145"/>
      <c r="N245" s="77"/>
      <c r="O245" s="39"/>
      <c r="P245" s="63"/>
    </row>
    <row r="246" spans="2:16">
      <c r="B246" s="399">
        <v>3</v>
      </c>
      <c r="C246" s="400" t="str">
        <f>C116</f>
        <v>Wastewater Discharge Permit</v>
      </c>
      <c r="D246" s="241">
        <f>D116*'Equipment Rates'!D$20</f>
        <v>0</v>
      </c>
      <c r="E246" s="241">
        <f>E116*'Equipment Rates'!E$20</f>
        <v>0</v>
      </c>
      <c r="F246" s="241">
        <f>F116*'Equipment Rates'!F$20</f>
        <v>0</v>
      </c>
      <c r="G246" s="241">
        <f>G116*'Equipment Rates'!G$20</f>
        <v>0</v>
      </c>
      <c r="H246" s="241">
        <f>H116*'Equipment Rates'!H$20</f>
        <v>0</v>
      </c>
      <c r="I246" s="241">
        <f>I116*'Equipment Rates'!I$20</f>
        <v>0</v>
      </c>
      <c r="J246" s="241">
        <f>J116*'Equipment Rates'!J$20</f>
        <v>0</v>
      </c>
      <c r="K246" s="241">
        <f>K116*'Equipment Rates'!K$20</f>
        <v>0</v>
      </c>
      <c r="L246" s="241">
        <f>L116*'Equipment Rates'!L$20</f>
        <v>0</v>
      </c>
      <c r="M246" s="241">
        <f>M116*'Equipment Rates'!M$20</f>
        <v>0</v>
      </c>
      <c r="N246" s="241">
        <f>N116*'Equipment Rates'!N$20</f>
        <v>0</v>
      </c>
      <c r="O246" s="39"/>
      <c r="P246" s="166">
        <f>SUM(D246:O246)</f>
        <v>0</v>
      </c>
    </row>
    <row r="247" spans="2:16">
      <c r="B247" s="399">
        <v>4</v>
      </c>
      <c r="C247" s="400" t="str">
        <f>C117</f>
        <v>Groundwater Discharge Permit</v>
      </c>
      <c r="D247" s="241">
        <f>D117*'Equipment Rates'!D$20</f>
        <v>0</v>
      </c>
      <c r="E247" s="241">
        <f>E117*'Equipment Rates'!E$20</f>
        <v>0</v>
      </c>
      <c r="F247" s="241">
        <f>F117*'Equipment Rates'!F$20</f>
        <v>0</v>
      </c>
      <c r="G247" s="241">
        <f>G117*'Equipment Rates'!G$20</f>
        <v>0</v>
      </c>
      <c r="H247" s="241">
        <f>H117*'Equipment Rates'!H$20</f>
        <v>0</v>
      </c>
      <c r="I247" s="241">
        <f>I117*'Equipment Rates'!I$20</f>
        <v>0</v>
      </c>
      <c r="J247" s="241">
        <f>J117*'Equipment Rates'!J$20</f>
        <v>0</v>
      </c>
      <c r="K247" s="241">
        <f>K117*'Equipment Rates'!K$20</f>
        <v>0</v>
      </c>
      <c r="L247" s="241">
        <f>L117*'Equipment Rates'!L$20</f>
        <v>0</v>
      </c>
      <c r="M247" s="241">
        <f>M117*'Equipment Rates'!M$20</f>
        <v>0</v>
      </c>
      <c r="N247" s="241">
        <f>N117*'Equipment Rates'!N$20</f>
        <v>0</v>
      </c>
      <c r="O247" s="39"/>
      <c r="P247" s="166">
        <f t="shared" ref="P247:P250" si="8">SUM(D247:O247)</f>
        <v>0</v>
      </c>
    </row>
    <row r="248" spans="2:16">
      <c r="B248" s="68">
        <v>5</v>
      </c>
      <c r="C248" s="66" t="s">
        <v>82</v>
      </c>
      <c r="D248" s="241">
        <f>D118*'Equipment Rates'!D$20</f>
        <v>0</v>
      </c>
      <c r="E248" s="241">
        <f>E118*'Equipment Rates'!E$20</f>
        <v>0</v>
      </c>
      <c r="F248" s="241">
        <f>F118*'Equipment Rates'!F$20</f>
        <v>0</v>
      </c>
      <c r="G248" s="241">
        <f>G118*'Equipment Rates'!G$20</f>
        <v>0</v>
      </c>
      <c r="H248" s="241">
        <f>H118*'Equipment Rates'!H$20</f>
        <v>0</v>
      </c>
      <c r="I248" s="241">
        <f>I118*'Equipment Rates'!I$20</f>
        <v>0</v>
      </c>
      <c r="J248" s="241">
        <f>J118*'Equipment Rates'!J$20</f>
        <v>0</v>
      </c>
      <c r="K248" s="241">
        <f>K118*'Equipment Rates'!K$20</f>
        <v>0</v>
      </c>
      <c r="L248" s="241">
        <f>L118*'Equipment Rates'!L$20</f>
        <v>0</v>
      </c>
      <c r="M248" s="241">
        <f>M118*'Equipment Rates'!M$20</f>
        <v>0</v>
      </c>
      <c r="N248" s="241">
        <f>N118*'Equipment Rates'!N$20</f>
        <v>0</v>
      </c>
      <c r="O248" s="39"/>
      <c r="P248" s="166">
        <f t="shared" si="8"/>
        <v>0</v>
      </c>
    </row>
    <row r="249" spans="2:16">
      <c r="B249" s="68">
        <v>6</v>
      </c>
      <c r="C249" s="66" t="s">
        <v>83</v>
      </c>
      <c r="D249" s="241">
        <f>D119*'Equipment Rates'!D$20</f>
        <v>0</v>
      </c>
      <c r="E249" s="241">
        <f>E119*'Equipment Rates'!E$20</f>
        <v>0</v>
      </c>
      <c r="F249" s="241">
        <f>F119*'Equipment Rates'!F$20</f>
        <v>0</v>
      </c>
      <c r="G249" s="241">
        <f>G119*'Equipment Rates'!G$20</f>
        <v>0</v>
      </c>
      <c r="H249" s="241">
        <f>H119*'Equipment Rates'!H$20</f>
        <v>0</v>
      </c>
      <c r="I249" s="241">
        <f>I119*'Equipment Rates'!I$20</f>
        <v>0</v>
      </c>
      <c r="J249" s="241">
        <f>J119*'Equipment Rates'!J$20</f>
        <v>0</v>
      </c>
      <c r="K249" s="241">
        <f>K119*'Equipment Rates'!K$20</f>
        <v>0</v>
      </c>
      <c r="L249" s="241">
        <f>L119*'Equipment Rates'!L$20</f>
        <v>0</v>
      </c>
      <c r="M249" s="241">
        <f>M119*'Equipment Rates'!M$20</f>
        <v>0</v>
      </c>
      <c r="N249" s="241">
        <f>N119*'Equipment Rates'!N$20</f>
        <v>0</v>
      </c>
      <c r="O249" s="39"/>
      <c r="P249" s="166">
        <f t="shared" si="8"/>
        <v>0</v>
      </c>
    </row>
    <row r="250" spans="2:16">
      <c r="B250" s="68">
        <v>7</v>
      </c>
      <c r="C250" s="66" t="s">
        <v>84</v>
      </c>
      <c r="D250" s="241">
        <f>D120*'Equipment Rates'!D$20</f>
        <v>0</v>
      </c>
      <c r="E250" s="241">
        <f>E120*'Equipment Rates'!E$20</f>
        <v>0</v>
      </c>
      <c r="F250" s="241">
        <f>F120*'Equipment Rates'!F$20</f>
        <v>0</v>
      </c>
      <c r="G250" s="241">
        <f>G120*'Equipment Rates'!G$20</f>
        <v>0</v>
      </c>
      <c r="H250" s="241">
        <f>H120*'Equipment Rates'!H$20</f>
        <v>0</v>
      </c>
      <c r="I250" s="241">
        <f>I120*'Equipment Rates'!I$20</f>
        <v>0</v>
      </c>
      <c r="J250" s="241">
        <f>J120*'Equipment Rates'!J$20</f>
        <v>0</v>
      </c>
      <c r="K250" s="241">
        <f>K120*'Equipment Rates'!K$20</f>
        <v>0</v>
      </c>
      <c r="L250" s="241">
        <f>L120*'Equipment Rates'!L$20</f>
        <v>0</v>
      </c>
      <c r="M250" s="241">
        <f>M120*'Equipment Rates'!M$20</f>
        <v>0</v>
      </c>
      <c r="N250" s="241">
        <f>N120*'Equipment Rates'!N$20</f>
        <v>0</v>
      </c>
      <c r="O250" s="39"/>
      <c r="P250" s="166">
        <f t="shared" si="8"/>
        <v>0</v>
      </c>
    </row>
    <row r="251" spans="2:16">
      <c r="B251" s="58"/>
      <c r="C251" s="58" t="s">
        <v>85</v>
      </c>
      <c r="D251" s="190"/>
      <c r="E251" s="190"/>
      <c r="F251" s="190"/>
      <c r="G251" s="190"/>
      <c r="H251" s="190"/>
      <c r="I251" s="190"/>
      <c r="J251" s="190"/>
      <c r="K251" s="190"/>
      <c r="L251" s="190"/>
      <c r="M251" s="190"/>
      <c r="N251" s="191"/>
      <c r="O251" s="39"/>
      <c r="P251" s="195"/>
    </row>
    <row r="252" spans="2:16">
      <c r="B252" s="62">
        <v>1</v>
      </c>
      <c r="C252" s="76" t="s">
        <v>86</v>
      </c>
      <c r="D252" s="145"/>
      <c r="E252" s="145"/>
      <c r="F252" s="145"/>
      <c r="G252" s="145"/>
      <c r="H252" s="145"/>
      <c r="I252" s="145"/>
      <c r="J252" s="145"/>
      <c r="K252" s="145"/>
      <c r="L252" s="145"/>
      <c r="M252" s="145"/>
      <c r="N252" s="77"/>
      <c r="O252" s="39"/>
      <c r="P252" s="63"/>
    </row>
    <row r="253" spans="2:16">
      <c r="B253" s="85"/>
      <c r="C253" s="66" t="str">
        <f>C123</f>
        <v>Conceptual Stormwater Plan Approval</v>
      </c>
      <c r="D253" s="241">
        <f>D123*'Equipment Rates'!D$20</f>
        <v>0</v>
      </c>
      <c r="E253" s="241">
        <f>E123*'Equipment Rates'!E$20</f>
        <v>0</v>
      </c>
      <c r="F253" s="241">
        <f>F123*'Equipment Rates'!F$20</f>
        <v>0</v>
      </c>
      <c r="G253" s="241">
        <f>G123*'Equipment Rates'!G$20</f>
        <v>0</v>
      </c>
      <c r="H253" s="241">
        <f>H123*'Equipment Rates'!H$20</f>
        <v>0</v>
      </c>
      <c r="I253" s="241">
        <f>I123*'Equipment Rates'!I$20</f>
        <v>0</v>
      </c>
      <c r="J253" s="241">
        <f>J123*'Equipment Rates'!J$20</f>
        <v>0</v>
      </c>
      <c r="K253" s="241">
        <f>K123*'Equipment Rates'!K$20</f>
        <v>0</v>
      </c>
      <c r="L253" s="241">
        <f>L123*'Equipment Rates'!L$20</f>
        <v>0</v>
      </c>
      <c r="M253" s="241">
        <f>M123*'Equipment Rates'!M$20</f>
        <v>0</v>
      </c>
      <c r="N253" s="241">
        <f>N123*'Equipment Rates'!N$20</f>
        <v>0</v>
      </c>
      <c r="O253" s="39"/>
      <c r="P253" s="166">
        <f t="shared" ref="P253:P256" si="9">SUM(D253:O253)</f>
        <v>0</v>
      </c>
    </row>
    <row r="254" spans="2:16">
      <c r="B254" s="65"/>
      <c r="C254" s="346" t="s">
        <v>607</v>
      </c>
      <c r="D254" s="241">
        <f>D124*'Equipment Rates'!D$20</f>
        <v>0</v>
      </c>
      <c r="E254" s="241">
        <f>E124*'Equipment Rates'!E$20</f>
        <v>0</v>
      </c>
      <c r="F254" s="241">
        <f>F124*'Equipment Rates'!F$20</f>
        <v>0</v>
      </c>
      <c r="G254" s="241">
        <f>G124*'Equipment Rates'!G$20</f>
        <v>0</v>
      </c>
      <c r="H254" s="241">
        <f>H124*'Equipment Rates'!H$20</f>
        <v>0</v>
      </c>
      <c r="I254" s="241">
        <f>I124*'Equipment Rates'!I$20</f>
        <v>0</v>
      </c>
      <c r="J254" s="241">
        <f>J124*'Equipment Rates'!J$20</f>
        <v>0</v>
      </c>
      <c r="K254" s="241">
        <f>K124*'Equipment Rates'!K$20</f>
        <v>0</v>
      </c>
      <c r="L254" s="241">
        <f>L124*'Equipment Rates'!L$20</f>
        <v>0</v>
      </c>
      <c r="M254" s="241">
        <f>M124*'Equipment Rates'!M$20</f>
        <v>0</v>
      </c>
      <c r="N254" s="241">
        <f>N124*'Equipment Rates'!N$20</f>
        <v>0</v>
      </c>
      <c r="O254" s="39"/>
      <c r="P254" s="166">
        <f t="shared" si="9"/>
        <v>0</v>
      </c>
    </row>
    <row r="255" spans="2:16">
      <c r="B255" s="65"/>
      <c r="C255" s="66" t="str">
        <f>C125</f>
        <v>Post Construction Stormwater Plan Approval (Additional Review Time Fee)</v>
      </c>
      <c r="D255" s="241">
        <f>D125*'Equipment Rates'!D$20</f>
        <v>0</v>
      </c>
      <c r="E255" s="241">
        <f>E125*'Equipment Rates'!E$20</f>
        <v>0</v>
      </c>
      <c r="F255" s="241">
        <f>F125*'Equipment Rates'!F$20</f>
        <v>0</v>
      </c>
      <c r="G255" s="241">
        <f>G125*'Equipment Rates'!G$20</f>
        <v>0</v>
      </c>
      <c r="H255" s="241">
        <f>H125*'Equipment Rates'!H$20</f>
        <v>0</v>
      </c>
      <c r="I255" s="241">
        <f>I125*'Equipment Rates'!I$20</f>
        <v>0</v>
      </c>
      <c r="J255" s="241">
        <f>J125*'Equipment Rates'!J$20</f>
        <v>0</v>
      </c>
      <c r="K255" s="241">
        <f>K125*'Equipment Rates'!K$20</f>
        <v>0</v>
      </c>
      <c r="L255" s="241">
        <f>L125*'Equipment Rates'!L$20</f>
        <v>0</v>
      </c>
      <c r="M255" s="241">
        <f>M125*'Equipment Rates'!M$20</f>
        <v>0</v>
      </c>
      <c r="N255" s="241">
        <f>N125*'Equipment Rates'!N$20</f>
        <v>0</v>
      </c>
      <c r="O255" s="39"/>
      <c r="P255" s="166">
        <f t="shared" si="9"/>
        <v>0</v>
      </c>
    </row>
    <row r="256" spans="2:16">
      <c r="B256" s="65"/>
      <c r="C256" s="66" t="str">
        <f>C126</f>
        <v>Utility Plan Review</v>
      </c>
      <c r="D256" s="241">
        <f>D126*'Equipment Rates'!D$20</f>
        <v>0</v>
      </c>
      <c r="E256" s="241">
        <f>E126*'Equipment Rates'!E$20</f>
        <v>0</v>
      </c>
      <c r="F256" s="241">
        <f>F126*'Equipment Rates'!F$20</f>
        <v>0</v>
      </c>
      <c r="G256" s="241">
        <f>G126*'Equipment Rates'!G$20</f>
        <v>0</v>
      </c>
      <c r="H256" s="241">
        <f>H126*'Equipment Rates'!H$20</f>
        <v>0</v>
      </c>
      <c r="I256" s="241">
        <f>I126*'Equipment Rates'!I$20</f>
        <v>0</v>
      </c>
      <c r="J256" s="241">
        <f>J126*'Equipment Rates'!J$20</f>
        <v>0</v>
      </c>
      <c r="K256" s="241">
        <f>K126*'Equipment Rates'!K$20</f>
        <v>0</v>
      </c>
      <c r="L256" s="241">
        <f>L126*'Equipment Rates'!L$20</f>
        <v>0</v>
      </c>
      <c r="M256" s="241">
        <f>M126*'Equipment Rates'!M$20</f>
        <v>0</v>
      </c>
      <c r="N256" s="241">
        <f>N126*'Equipment Rates'!N$20</f>
        <v>0</v>
      </c>
      <c r="O256" s="39"/>
      <c r="P256" s="166">
        <f t="shared" si="9"/>
        <v>0</v>
      </c>
    </row>
    <row r="257" spans="2:16">
      <c r="B257" s="65"/>
      <c r="C257" s="66" t="str">
        <f>C127</f>
        <v>Active Construction Stormwater Inspection Fee</v>
      </c>
      <c r="D257" s="241">
        <f>D127*'Equipment Rates'!D$20</f>
        <v>0</v>
      </c>
      <c r="E257" s="241">
        <f>E127*'Equipment Rates'!E$20</f>
        <v>0</v>
      </c>
      <c r="F257" s="241">
        <f>F127*'Equipment Rates'!F$20</f>
        <v>0</v>
      </c>
      <c r="G257" s="241">
        <f>G127*'Equipment Rates'!G$20</f>
        <v>0</v>
      </c>
      <c r="H257" s="241">
        <f>H127*'Equipment Rates'!H$20</f>
        <v>0</v>
      </c>
      <c r="I257" s="241">
        <f>I127*'Equipment Rates'!I$20</f>
        <v>0</v>
      </c>
      <c r="J257" s="241">
        <f>J127*'Equipment Rates'!J$20</f>
        <v>0</v>
      </c>
      <c r="K257" s="241">
        <f>K127*'Equipment Rates'!K$20</f>
        <v>0</v>
      </c>
      <c r="L257" s="241">
        <f>L127*'Equipment Rates'!L$20</f>
        <v>0</v>
      </c>
      <c r="M257" s="241">
        <f>M127*'Equipment Rates'!M$20</f>
        <v>31.88</v>
      </c>
      <c r="N257" s="241">
        <f>N127*'Equipment Rates'!N$20</f>
        <v>0</v>
      </c>
      <c r="O257" s="39"/>
      <c r="P257" s="166">
        <f t="shared" ref="P257" si="10">SUM(D257:O257)</f>
        <v>31.88</v>
      </c>
    </row>
    <row r="258" spans="2:16">
      <c r="B258" s="62">
        <v>2</v>
      </c>
      <c r="C258" s="76" t="s">
        <v>88</v>
      </c>
      <c r="D258" s="145"/>
      <c r="E258" s="145"/>
      <c r="F258" s="145"/>
      <c r="G258" s="145"/>
      <c r="H258" s="145"/>
      <c r="I258" s="145"/>
      <c r="J258" s="145"/>
      <c r="K258" s="145"/>
      <c r="L258" s="145"/>
      <c r="M258" s="145"/>
      <c r="N258" s="77"/>
      <c r="O258" s="39"/>
      <c r="P258" s="63"/>
    </row>
    <row r="259" spans="2:16">
      <c r="B259" s="73"/>
      <c r="C259" s="74" t="s">
        <v>89</v>
      </c>
      <c r="D259" s="241">
        <f>D129*'Equipment Rates'!D$20</f>
        <v>0</v>
      </c>
      <c r="E259" s="241">
        <f>E129*'Equipment Rates'!E$20</f>
        <v>0</v>
      </c>
      <c r="F259" s="241">
        <f>F129*'Equipment Rates'!F$20</f>
        <v>0</v>
      </c>
      <c r="G259" s="241">
        <f>G129*'Equipment Rates'!G$20</f>
        <v>0</v>
      </c>
      <c r="H259" s="241">
        <f>H129*'Equipment Rates'!H$20</f>
        <v>0</v>
      </c>
      <c r="I259" s="166">
        <f>I129*'Equipment Rates'!I$20</f>
        <v>0</v>
      </c>
      <c r="J259" s="241">
        <f>J129*'Equipment Rates'!J$20</f>
        <v>0</v>
      </c>
      <c r="K259" s="241">
        <f>K129*'Equipment Rates'!K$20</f>
        <v>0</v>
      </c>
      <c r="L259" s="241">
        <f>L129*'Equipment Rates'!L$20</f>
        <v>0</v>
      </c>
      <c r="M259" s="242">
        <f>M129*'Equipment Rates'!M$20</f>
        <v>0</v>
      </c>
      <c r="N259" s="242">
        <f>N129*'Equipment Rates'!N$20</f>
        <v>0</v>
      </c>
      <c r="O259" s="39"/>
      <c r="P259" s="166">
        <f t="shared" ref="P259" si="11">SUM(D259:O259)</f>
        <v>0</v>
      </c>
    </row>
    <row r="260" spans="2:16">
      <c r="B260" s="58"/>
      <c r="C260" s="58" t="s">
        <v>94</v>
      </c>
      <c r="D260" s="59"/>
      <c r="E260" s="59"/>
      <c r="F260" s="59"/>
      <c r="G260" s="59"/>
      <c r="H260" s="59"/>
      <c r="I260" s="59"/>
      <c r="J260" s="59"/>
      <c r="K260" s="59"/>
      <c r="L260" s="59"/>
      <c r="M260" s="59"/>
      <c r="N260" s="161"/>
      <c r="O260" s="39"/>
      <c r="P260" s="195"/>
    </row>
    <row r="261" spans="2:16">
      <c r="B261" s="68">
        <v>1</v>
      </c>
      <c r="C261" s="66" t="s">
        <v>95</v>
      </c>
      <c r="D261" s="241">
        <f>D131*'Equipment Rates'!D$20</f>
        <v>0</v>
      </c>
      <c r="E261" s="241">
        <f>E131*'Equipment Rates'!E$20</f>
        <v>0</v>
      </c>
      <c r="F261" s="241">
        <f>F131*'Equipment Rates'!F$20</f>
        <v>0</v>
      </c>
      <c r="G261" s="241">
        <f>G131*'Equipment Rates'!G$20</f>
        <v>0</v>
      </c>
      <c r="H261" s="241">
        <f>H131*'Equipment Rates'!H$20</f>
        <v>0</v>
      </c>
      <c r="I261" s="241">
        <f>I131*'Equipment Rates'!I$20</f>
        <v>0</v>
      </c>
      <c r="J261" s="241">
        <f>J131*'Equipment Rates'!J$20</f>
        <v>0</v>
      </c>
      <c r="K261" s="241">
        <f>K131*'Equipment Rates'!K$20</f>
        <v>0</v>
      </c>
      <c r="L261" s="241">
        <f>L131*'Equipment Rates'!L$20</f>
        <v>0</v>
      </c>
      <c r="M261" s="241">
        <f>M131*'Equipment Rates'!M$20</f>
        <v>0</v>
      </c>
      <c r="N261" s="241">
        <f>N131*'Equipment Rates'!N$20</f>
        <v>0</v>
      </c>
      <c r="O261" s="39"/>
      <c r="P261" s="166">
        <f t="shared" ref="P261:P264" si="12">SUM(D261:O261)</f>
        <v>0</v>
      </c>
    </row>
    <row r="262" spans="2:16">
      <c r="B262" s="68">
        <v>2</v>
      </c>
      <c r="C262" s="66" t="s">
        <v>97</v>
      </c>
      <c r="D262" s="241">
        <f>D132*'Equipment Rates'!D$20</f>
        <v>0</v>
      </c>
      <c r="E262" s="241">
        <f>E132*'Equipment Rates'!E$20</f>
        <v>0</v>
      </c>
      <c r="F262" s="241">
        <f>F132*'Equipment Rates'!F$20</f>
        <v>0</v>
      </c>
      <c r="G262" s="241">
        <f>G132*'Equipment Rates'!G$20</f>
        <v>0</v>
      </c>
      <c r="H262" s="241">
        <f>H132*'Equipment Rates'!H$20</f>
        <v>0</v>
      </c>
      <c r="I262" s="241">
        <f>I132*'Equipment Rates'!I$20</f>
        <v>0</v>
      </c>
      <c r="J262" s="241">
        <f>J132*'Equipment Rates'!J$20</f>
        <v>0</v>
      </c>
      <c r="K262" s="241">
        <f>K132*'Equipment Rates'!K$20</f>
        <v>0</v>
      </c>
      <c r="L262" s="241">
        <f>L132*'Equipment Rates'!L$20</f>
        <v>0</v>
      </c>
      <c r="M262" s="241">
        <f>M132*'Equipment Rates'!M$20</f>
        <v>0</v>
      </c>
      <c r="N262" s="241">
        <f>N132*'Equipment Rates'!N$20</f>
        <v>0</v>
      </c>
      <c r="O262" s="39"/>
      <c r="P262" s="166">
        <f t="shared" si="12"/>
        <v>0</v>
      </c>
    </row>
    <row r="263" spans="2:16">
      <c r="B263" s="58"/>
      <c r="C263" s="59" t="s">
        <v>398</v>
      </c>
      <c r="D263" s="59"/>
      <c r="E263" s="59"/>
      <c r="F263" s="59"/>
      <c r="G263" s="59"/>
      <c r="H263" s="59"/>
      <c r="I263" s="59"/>
      <c r="J263" s="59"/>
      <c r="K263" s="59"/>
      <c r="L263" s="59"/>
      <c r="M263" s="59"/>
      <c r="N263" s="161"/>
      <c r="O263" s="39"/>
      <c r="P263" s="195"/>
    </row>
    <row r="264" spans="2:16">
      <c r="B264" s="68">
        <v>3</v>
      </c>
      <c r="C264" s="66" t="s">
        <v>99</v>
      </c>
      <c r="D264" s="241">
        <f>D134*'Equipment Rates'!D$20</f>
        <v>0</v>
      </c>
      <c r="E264" s="241">
        <f>E134*'Equipment Rates'!E$20</f>
        <v>0</v>
      </c>
      <c r="F264" s="241">
        <f>F134*'Equipment Rates'!F$20</f>
        <v>0</v>
      </c>
      <c r="G264" s="241">
        <f>G134*'Equipment Rates'!G$20</f>
        <v>0</v>
      </c>
      <c r="H264" s="241">
        <f>H134*'Equipment Rates'!H$20</f>
        <v>0</v>
      </c>
      <c r="I264" s="241">
        <f>I134*'Equipment Rates'!I$20</f>
        <v>0</v>
      </c>
      <c r="J264" s="241">
        <f>J134*'Equipment Rates'!J$20</f>
        <v>0</v>
      </c>
      <c r="K264" s="241">
        <f>K134*'Equipment Rates'!K$20</f>
        <v>0</v>
      </c>
      <c r="L264" s="241">
        <f>L134*'Equipment Rates'!L$20</f>
        <v>0</v>
      </c>
      <c r="M264" s="241">
        <f>M134*'Equipment Rates'!M$20</f>
        <v>0</v>
      </c>
      <c r="N264" s="241">
        <f>N134*'Equipment Rates'!N$20</f>
        <v>0</v>
      </c>
      <c r="O264" s="39"/>
      <c r="P264" s="166">
        <f t="shared" si="12"/>
        <v>0</v>
      </c>
    </row>
  </sheetData>
  <pageMargins left="0.7" right="0.7" top="0.75" bottom="0.75" header="0.3" footer="0.3"/>
  <pageSetup scale="66"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sheetPr>
  <dimension ref="A2:V269"/>
  <sheetViews>
    <sheetView zoomScaleNormal="100" workbookViewId="0">
      <pane xSplit="3" ySplit="9" topLeftCell="D10" activePane="bottomRight" state="frozen"/>
      <selection activeCell="U141" sqref="U141"/>
      <selection pane="topRight" activeCell="U141" sqref="U141"/>
      <selection pane="bottomLeft" activeCell="U141" sqref="U141"/>
      <selection pane="bottomRight" activeCell="D10" sqref="D10"/>
    </sheetView>
  </sheetViews>
  <sheetFormatPr defaultColWidth="9" defaultRowHeight="13"/>
  <cols>
    <col min="1" max="1" width="1.58203125" style="34" customWidth="1"/>
    <col min="2" max="2" width="4.58203125" style="34" customWidth="1"/>
    <col min="3" max="3" width="48.08203125" style="34" customWidth="1"/>
    <col min="4" max="6" width="10" style="34" customWidth="1"/>
    <col min="7" max="7" width="9.58203125" style="34" customWidth="1"/>
    <col min="8" max="8" width="10.08203125" style="34" customWidth="1"/>
    <col min="9" max="9" width="9" style="34" customWidth="1"/>
    <col min="10" max="10" width="9.08203125" style="34" customWidth="1"/>
    <col min="11" max="11" width="6.58203125" style="34" customWidth="1"/>
    <col min="12" max="12" width="8.5" style="34" customWidth="1"/>
    <col min="13" max="13" width="8.08203125" style="34" customWidth="1"/>
    <col min="14" max="14" width="8.58203125" style="34" customWidth="1"/>
    <col min="15" max="19" width="10" style="34" customWidth="1"/>
    <col min="20" max="20" width="2.5" style="34" customWidth="1"/>
    <col min="21" max="22" width="10.08203125" style="34" customWidth="1"/>
    <col min="23" max="16384" width="9" style="34"/>
  </cols>
  <sheetData>
    <row r="2" spans="1:22" ht="21.65" customHeight="1">
      <c r="A2" s="35"/>
      <c r="B2" s="36"/>
      <c r="D2" s="37"/>
      <c r="E2" s="37"/>
      <c r="F2" s="37"/>
      <c r="H2" s="37"/>
      <c r="I2" s="37"/>
      <c r="J2" s="37"/>
      <c r="K2" s="37"/>
      <c r="L2" s="37"/>
      <c r="M2" s="37"/>
      <c r="N2" s="37"/>
      <c r="O2" s="37"/>
      <c r="P2" s="37"/>
      <c r="Q2" s="37"/>
      <c r="R2" s="37"/>
      <c r="S2" s="37"/>
      <c r="T2" s="37"/>
      <c r="U2" s="37"/>
      <c r="V2" s="37"/>
    </row>
    <row r="3" spans="1:22" ht="22.5" customHeight="1">
      <c r="A3" s="35"/>
      <c r="B3" s="38" t="str">
        <f>Client</f>
        <v>Philadelphia Water Department</v>
      </c>
    </row>
    <row r="4" spans="1:22" ht="14.5">
      <c r="A4" s="35"/>
      <c r="B4" s="38" t="str">
        <f>Title</f>
        <v>Miscellaneous Fees &amp; Charges Model</v>
      </c>
    </row>
    <row r="5" spans="1:22" ht="13.4" customHeight="1">
      <c r="A5" s="35"/>
      <c r="B5" s="38" t="s">
        <v>291</v>
      </c>
      <c r="D5" s="39"/>
      <c r="E5" s="39"/>
      <c r="F5" s="39"/>
      <c r="T5" s="39"/>
      <c r="U5" s="39"/>
      <c r="V5" s="39"/>
    </row>
    <row r="6" spans="1:22" ht="13.4" customHeight="1">
      <c r="A6" s="35"/>
      <c r="B6" s="38"/>
      <c r="D6" s="39"/>
      <c r="E6" s="39"/>
      <c r="F6" s="39"/>
      <c r="T6" s="39"/>
      <c r="U6" s="39"/>
      <c r="V6" s="39"/>
    </row>
    <row r="7" spans="1:22" ht="13.4" customHeight="1" thickBot="1">
      <c r="A7" s="35"/>
      <c r="B7" s="38"/>
      <c r="D7" s="39"/>
      <c r="E7" s="39"/>
      <c r="F7" s="39"/>
      <c r="T7" s="39"/>
      <c r="U7" s="39"/>
      <c r="V7" s="39"/>
    </row>
    <row r="8" spans="1:22" ht="13.5" thickBot="1">
      <c r="B8" s="98"/>
      <c r="C8" s="99"/>
      <c r="D8" s="95" t="s">
        <v>455</v>
      </c>
      <c r="E8" s="95"/>
      <c r="F8" s="95"/>
      <c r="G8" s="95"/>
      <c r="H8" s="96"/>
      <c r="I8" s="96"/>
      <c r="J8" s="96"/>
      <c r="K8" s="96"/>
      <c r="L8" s="96"/>
      <c r="M8" s="96"/>
      <c r="N8" s="96"/>
      <c r="O8" s="97"/>
      <c r="P8" s="97"/>
      <c r="Q8" s="97"/>
      <c r="R8" s="97"/>
      <c r="S8" s="97"/>
      <c r="T8" s="39"/>
    </row>
    <row r="9" spans="1:22" ht="52.5" thickBot="1">
      <c r="B9" s="102" t="s">
        <v>13</v>
      </c>
      <c r="C9" s="100" t="s">
        <v>10</v>
      </c>
      <c r="D9" s="212" t="s">
        <v>228</v>
      </c>
      <c r="E9" s="104" t="s">
        <v>125</v>
      </c>
      <c r="F9" s="105" t="s">
        <v>124</v>
      </c>
      <c r="G9" s="104" t="s">
        <v>229</v>
      </c>
      <c r="H9" s="105" t="s">
        <v>230</v>
      </c>
      <c r="I9" s="104" t="s">
        <v>231</v>
      </c>
      <c r="J9" s="105" t="s">
        <v>234</v>
      </c>
      <c r="K9" s="104" t="s">
        <v>281</v>
      </c>
      <c r="L9" s="105" t="s">
        <v>282</v>
      </c>
      <c r="M9" s="104" t="s">
        <v>454</v>
      </c>
      <c r="N9" s="105" t="s">
        <v>224</v>
      </c>
      <c r="O9" s="104" t="s">
        <v>235</v>
      </c>
      <c r="P9" s="105" t="s">
        <v>323</v>
      </c>
      <c r="Q9" s="104" t="s">
        <v>324</v>
      </c>
      <c r="R9" s="105" t="s">
        <v>325</v>
      </c>
      <c r="S9" s="213" t="s">
        <v>460</v>
      </c>
      <c r="T9" s="39"/>
    </row>
    <row r="10" spans="1:22">
      <c r="B10" s="58"/>
      <c r="C10" s="58" t="s">
        <v>24</v>
      </c>
      <c r="D10" s="379"/>
      <c r="E10" s="379"/>
      <c r="F10" s="379"/>
      <c r="G10" s="379"/>
      <c r="H10" s="379"/>
      <c r="I10" s="379"/>
      <c r="J10" s="379"/>
      <c r="K10" s="380"/>
      <c r="L10" s="380"/>
      <c r="M10" s="380"/>
      <c r="N10" s="380"/>
      <c r="O10" s="380"/>
      <c r="P10" s="380"/>
      <c r="Q10" s="380"/>
      <c r="R10" s="380"/>
      <c r="S10" s="381"/>
      <c r="T10" s="39"/>
    </row>
    <row r="11" spans="1:22">
      <c r="B11" s="62">
        <v>1</v>
      </c>
      <c r="C11" s="159" t="str">
        <f>'Existing Fees '!C10</f>
        <v>Meter Test Charges</v>
      </c>
      <c r="D11" s="63"/>
      <c r="E11" s="63"/>
      <c r="F11" s="63"/>
      <c r="G11" s="63"/>
      <c r="H11" s="63"/>
      <c r="I11" s="76"/>
      <c r="J11" s="76"/>
      <c r="K11" s="145"/>
      <c r="L11" s="145"/>
      <c r="M11" s="145"/>
      <c r="N11" s="145"/>
      <c r="O11" s="145"/>
      <c r="P11" s="145"/>
      <c r="Q11" s="145"/>
      <c r="R11" s="145"/>
      <c r="S11" s="77"/>
      <c r="T11" s="39"/>
    </row>
    <row r="12" spans="1:22">
      <c r="B12" s="65" t="s">
        <v>26</v>
      </c>
      <c r="C12" s="153" t="str">
        <f>'Existing Fees '!C11</f>
        <v xml:space="preserve">5/8" </v>
      </c>
      <c r="D12" s="121"/>
      <c r="E12" s="121"/>
      <c r="F12" s="121"/>
      <c r="G12" s="121"/>
      <c r="H12" s="121"/>
      <c r="I12" s="121"/>
      <c r="J12" s="134"/>
      <c r="K12" s="134"/>
      <c r="L12" s="134"/>
      <c r="M12" s="134"/>
      <c r="N12" s="134"/>
      <c r="O12" s="134"/>
      <c r="P12" s="134"/>
      <c r="Q12" s="134"/>
      <c r="R12" s="134"/>
      <c r="S12" s="134"/>
      <c r="T12" s="39"/>
    </row>
    <row r="13" spans="1:22">
      <c r="B13" s="65" t="s">
        <v>28</v>
      </c>
      <c r="C13" s="153" t="str">
        <f>'Existing Fees '!C12</f>
        <v>1",1.5",2"</v>
      </c>
      <c r="D13" s="121"/>
      <c r="E13" s="121"/>
      <c r="F13" s="121"/>
      <c r="G13" s="121"/>
      <c r="H13" s="121"/>
      <c r="I13" s="121"/>
      <c r="J13" s="121"/>
      <c r="K13" s="121"/>
      <c r="L13" s="121"/>
      <c r="M13" s="121"/>
      <c r="N13" s="121"/>
      <c r="O13" s="121"/>
      <c r="P13" s="121"/>
      <c r="Q13" s="121"/>
      <c r="R13" s="121"/>
      <c r="S13" s="121"/>
      <c r="T13" s="39"/>
    </row>
    <row r="14" spans="1:22">
      <c r="B14" s="65" t="s">
        <v>30</v>
      </c>
      <c r="C14" s="153" t="str">
        <f>'Existing Fees '!C13</f>
        <v>3",4",6",8",10",12"</v>
      </c>
      <c r="D14" s="121"/>
      <c r="E14" s="121"/>
      <c r="F14" s="121"/>
      <c r="G14" s="121"/>
      <c r="H14" s="121"/>
      <c r="I14" s="121"/>
      <c r="J14" s="121"/>
      <c r="K14" s="121"/>
      <c r="L14" s="121"/>
      <c r="M14" s="121"/>
      <c r="N14" s="121"/>
      <c r="O14" s="121"/>
      <c r="P14" s="121"/>
      <c r="Q14" s="121"/>
      <c r="R14" s="121"/>
      <c r="S14" s="121"/>
      <c r="T14" s="39"/>
    </row>
    <row r="15" spans="1:22">
      <c r="B15" s="65" t="s">
        <v>32</v>
      </c>
      <c r="C15" s="153" t="str">
        <f>'Existing Fees '!C14</f>
        <v>Field Tests 3" and above</v>
      </c>
      <c r="D15" s="130"/>
      <c r="E15" s="130"/>
      <c r="F15" s="130"/>
      <c r="G15" s="130"/>
      <c r="H15" s="130"/>
      <c r="I15" s="130"/>
      <c r="J15" s="130"/>
      <c r="K15" s="130"/>
      <c r="L15" s="130"/>
      <c r="M15" s="130"/>
      <c r="N15" s="130"/>
      <c r="O15" s="130"/>
      <c r="P15" s="130"/>
      <c r="Q15" s="130"/>
      <c r="R15" s="130"/>
      <c r="S15" s="130"/>
      <c r="T15" s="39"/>
    </row>
    <row r="16" spans="1:22">
      <c r="B16" s="62">
        <v>2</v>
      </c>
      <c r="C16" s="159" t="str">
        <f>'Existing Fees '!C15</f>
        <v>Charges for Furnishing and Installation of Water Meters</v>
      </c>
      <c r="D16" s="76"/>
      <c r="E16" s="145"/>
      <c r="F16" s="145"/>
      <c r="G16" s="145"/>
      <c r="H16" s="145"/>
      <c r="I16" s="145"/>
      <c r="J16" s="145"/>
      <c r="K16" s="145"/>
      <c r="L16" s="145"/>
      <c r="M16" s="145"/>
      <c r="N16" s="145"/>
      <c r="O16" s="145"/>
      <c r="P16" s="145"/>
      <c r="Q16" s="145"/>
      <c r="R16" s="145"/>
      <c r="S16" s="77"/>
      <c r="T16" s="39"/>
      <c r="U16" s="329"/>
      <c r="V16" s="329"/>
    </row>
    <row r="17" spans="2:22">
      <c r="B17" s="139" t="s">
        <v>26</v>
      </c>
      <c r="C17" s="163" t="str">
        <f>'Existing Fees '!C16</f>
        <v>Setting both Meter and Meter Interface Unit (MIU)</v>
      </c>
      <c r="D17" s="178"/>
      <c r="E17" s="148"/>
      <c r="F17" s="148"/>
      <c r="G17" s="149"/>
      <c r="H17" s="148"/>
      <c r="I17" s="148"/>
      <c r="J17" s="148"/>
      <c r="K17" s="148"/>
      <c r="L17" s="148"/>
      <c r="M17" s="148"/>
      <c r="N17" s="148"/>
      <c r="O17" s="148"/>
      <c r="P17" s="148"/>
      <c r="Q17" s="148"/>
      <c r="R17" s="148"/>
      <c r="S17" s="150"/>
      <c r="T17" s="39"/>
      <c r="U17" s="329"/>
      <c r="V17" s="329"/>
    </row>
    <row r="18" spans="2:22">
      <c r="B18" s="65"/>
      <c r="C18" s="153" t="str">
        <f>'Existing Fees '!C17</f>
        <v>5/8"</v>
      </c>
      <c r="D18" s="134">
        <v>1</v>
      </c>
      <c r="E18" s="134"/>
      <c r="F18" s="134"/>
      <c r="G18" s="134"/>
      <c r="H18" s="134"/>
      <c r="I18" s="134"/>
      <c r="J18" s="134"/>
      <c r="K18" s="134"/>
      <c r="L18" s="134"/>
      <c r="M18" s="134"/>
      <c r="N18" s="134"/>
      <c r="O18" s="134"/>
      <c r="P18" s="134"/>
      <c r="Q18" s="134"/>
      <c r="R18" s="134"/>
      <c r="S18" s="134"/>
      <c r="T18" s="39"/>
      <c r="U18" s="329"/>
      <c r="V18" s="329"/>
    </row>
    <row r="19" spans="2:22">
      <c r="B19" s="65"/>
      <c r="C19" s="153" t="str">
        <f>'Existing Fees '!C18</f>
        <v>3/4 RFSS</v>
      </c>
      <c r="D19" s="121">
        <v>1</v>
      </c>
      <c r="E19" s="121"/>
      <c r="F19" s="121"/>
      <c r="G19" s="121"/>
      <c r="H19" s="121"/>
      <c r="I19" s="121"/>
      <c r="J19" s="121"/>
      <c r="K19" s="121"/>
      <c r="L19" s="121"/>
      <c r="M19" s="121"/>
      <c r="N19" s="121"/>
      <c r="O19" s="121"/>
      <c r="P19" s="121"/>
      <c r="Q19" s="121"/>
      <c r="R19" s="121"/>
      <c r="S19" s="121"/>
      <c r="T19" s="39"/>
      <c r="U19" s="329"/>
      <c r="V19" s="329"/>
    </row>
    <row r="20" spans="2:22">
      <c r="B20" s="65"/>
      <c r="C20" s="153" t="str">
        <f>'Existing Fees '!C19</f>
        <v>1"</v>
      </c>
      <c r="D20" s="121">
        <v>1</v>
      </c>
      <c r="E20" s="121"/>
      <c r="F20" s="121"/>
      <c r="G20" s="121"/>
      <c r="H20" s="121"/>
      <c r="I20" s="121"/>
      <c r="J20" s="121"/>
      <c r="K20" s="121"/>
      <c r="L20" s="121"/>
      <c r="M20" s="121"/>
      <c r="N20" s="121"/>
      <c r="O20" s="121"/>
      <c r="P20" s="121"/>
      <c r="Q20" s="121"/>
      <c r="R20" s="121"/>
      <c r="S20" s="121"/>
      <c r="T20" s="39"/>
      <c r="U20" s="329"/>
      <c r="V20" s="329"/>
    </row>
    <row r="21" spans="2:22">
      <c r="B21" s="65"/>
      <c r="C21" s="153" t="str">
        <f>'Existing Fees '!C20</f>
        <v>1" RFSS</v>
      </c>
      <c r="D21" s="121">
        <v>1</v>
      </c>
      <c r="E21" s="121"/>
      <c r="F21" s="121"/>
      <c r="G21" s="121"/>
      <c r="H21" s="121"/>
      <c r="I21" s="121"/>
      <c r="J21" s="121"/>
      <c r="K21" s="121"/>
      <c r="L21" s="121"/>
      <c r="M21" s="121"/>
      <c r="N21" s="121"/>
      <c r="O21" s="121"/>
      <c r="P21" s="121"/>
      <c r="Q21" s="121"/>
      <c r="R21" s="121"/>
      <c r="S21" s="121"/>
      <c r="T21" s="39"/>
      <c r="U21" s="329"/>
      <c r="V21" s="329"/>
    </row>
    <row r="22" spans="2:22">
      <c r="B22" s="65"/>
      <c r="C22" s="153" t="str">
        <f>'Existing Fees '!C21</f>
        <v>1  1/2</v>
      </c>
      <c r="D22" s="121">
        <v>1</v>
      </c>
      <c r="E22" s="121"/>
      <c r="F22" s="121"/>
      <c r="G22" s="121"/>
      <c r="H22" s="121"/>
      <c r="I22" s="121"/>
      <c r="J22" s="121"/>
      <c r="K22" s="121"/>
      <c r="L22" s="121"/>
      <c r="M22" s="121"/>
      <c r="N22" s="121"/>
      <c r="O22" s="121"/>
      <c r="P22" s="121"/>
      <c r="Q22" s="121"/>
      <c r="R22" s="121"/>
      <c r="S22" s="121"/>
      <c r="T22" s="39"/>
      <c r="U22" s="329"/>
      <c r="V22" s="329"/>
    </row>
    <row r="23" spans="2:22">
      <c r="B23" s="65"/>
      <c r="C23" s="153" t="str">
        <f>'Existing Fees '!C22</f>
        <v>1  1/2 RFSS</v>
      </c>
      <c r="D23" s="121">
        <v>1</v>
      </c>
      <c r="E23" s="121"/>
      <c r="F23" s="121"/>
      <c r="G23" s="121"/>
      <c r="H23" s="121"/>
      <c r="I23" s="121"/>
      <c r="J23" s="121"/>
      <c r="K23" s="121"/>
      <c r="L23" s="121"/>
      <c r="M23" s="121"/>
      <c r="N23" s="121"/>
      <c r="O23" s="121"/>
      <c r="P23" s="121"/>
      <c r="Q23" s="121"/>
      <c r="R23" s="121"/>
      <c r="S23" s="121"/>
      <c r="T23" s="39"/>
      <c r="U23" s="329"/>
      <c r="V23" s="329"/>
    </row>
    <row r="24" spans="2:22">
      <c r="B24" s="65"/>
      <c r="C24" s="153" t="str">
        <f>'Existing Fees '!C23</f>
        <v xml:space="preserve">2" </v>
      </c>
      <c r="D24" s="121">
        <v>1</v>
      </c>
      <c r="E24" s="121"/>
      <c r="F24" s="121"/>
      <c r="G24" s="121"/>
      <c r="H24" s="121"/>
      <c r="I24" s="121"/>
      <c r="J24" s="121"/>
      <c r="K24" s="121"/>
      <c r="L24" s="121"/>
      <c r="M24" s="121"/>
      <c r="N24" s="121"/>
      <c r="O24" s="121"/>
      <c r="P24" s="121"/>
      <c r="Q24" s="121"/>
      <c r="R24" s="121"/>
      <c r="S24" s="121"/>
      <c r="T24" s="39"/>
      <c r="U24" s="329"/>
      <c r="V24" s="329"/>
    </row>
    <row r="25" spans="2:22">
      <c r="B25" s="65"/>
      <c r="C25" s="153" t="str">
        <f>'Existing Fees '!C24</f>
        <v>2" RFSS</v>
      </c>
      <c r="D25" s="121">
        <v>1</v>
      </c>
      <c r="E25" s="121"/>
      <c r="F25" s="121"/>
      <c r="G25" s="121"/>
      <c r="H25" s="121"/>
      <c r="I25" s="121"/>
      <c r="J25" s="121"/>
      <c r="K25" s="121"/>
      <c r="L25" s="121"/>
      <c r="M25" s="121"/>
      <c r="N25" s="121"/>
      <c r="O25" s="121"/>
      <c r="P25" s="121"/>
      <c r="Q25" s="121"/>
      <c r="R25" s="121"/>
      <c r="S25" s="121"/>
      <c r="T25" s="39"/>
      <c r="U25" s="329"/>
      <c r="V25" s="329"/>
    </row>
    <row r="26" spans="2:22">
      <c r="B26" s="65"/>
      <c r="C26" s="153" t="str">
        <f>'Existing Fees '!C25</f>
        <v>3" Compound</v>
      </c>
      <c r="D26" s="121">
        <v>1</v>
      </c>
      <c r="E26" s="121"/>
      <c r="F26" s="121"/>
      <c r="G26" s="121"/>
      <c r="H26" s="121"/>
      <c r="I26" s="121"/>
      <c r="J26" s="121"/>
      <c r="K26" s="121"/>
      <c r="L26" s="121"/>
      <c r="M26" s="121"/>
      <c r="N26" s="121"/>
      <c r="O26" s="121"/>
      <c r="P26" s="121"/>
      <c r="Q26" s="121"/>
      <c r="R26" s="121"/>
      <c r="S26" s="121"/>
      <c r="T26" s="39"/>
      <c r="U26" s="329"/>
      <c r="V26" s="329"/>
    </row>
    <row r="27" spans="2:22">
      <c r="B27" s="65"/>
      <c r="C27" s="153" t="str">
        <f>'Existing Fees '!C26</f>
        <v>3" Turbine</v>
      </c>
      <c r="D27" s="121">
        <v>1</v>
      </c>
      <c r="E27" s="121"/>
      <c r="F27" s="121"/>
      <c r="G27" s="121"/>
      <c r="H27" s="121"/>
      <c r="I27" s="121"/>
      <c r="J27" s="121"/>
      <c r="K27" s="121"/>
      <c r="L27" s="121"/>
      <c r="M27" s="121"/>
      <c r="N27" s="121"/>
      <c r="O27" s="121"/>
      <c r="P27" s="121"/>
      <c r="Q27" s="121"/>
      <c r="R27" s="121"/>
      <c r="S27" s="121"/>
      <c r="T27" s="39"/>
      <c r="U27" s="329"/>
      <c r="V27" s="329"/>
    </row>
    <row r="28" spans="2:22">
      <c r="B28" s="65"/>
      <c r="C28" s="153" t="str">
        <f>'Existing Fees '!C27</f>
        <v>3" Fire Series</v>
      </c>
      <c r="D28" s="121">
        <v>1</v>
      </c>
      <c r="E28" s="121"/>
      <c r="F28" s="121"/>
      <c r="G28" s="121"/>
      <c r="H28" s="121"/>
      <c r="I28" s="121"/>
      <c r="J28" s="121"/>
      <c r="K28" s="121"/>
      <c r="L28" s="121"/>
      <c r="M28" s="121"/>
      <c r="N28" s="121"/>
      <c r="O28" s="121"/>
      <c r="P28" s="121"/>
      <c r="Q28" s="121"/>
      <c r="R28" s="121"/>
      <c r="S28" s="121"/>
      <c r="T28" s="39"/>
      <c r="U28" s="329"/>
      <c r="V28" s="329"/>
    </row>
    <row r="29" spans="2:22">
      <c r="B29" s="65"/>
      <c r="C29" s="153" t="str">
        <f>'Existing Fees '!C28</f>
        <v>4" Compound</v>
      </c>
      <c r="D29" s="121">
        <v>1</v>
      </c>
      <c r="E29" s="121"/>
      <c r="F29" s="121"/>
      <c r="G29" s="121"/>
      <c r="H29" s="121"/>
      <c r="I29" s="121"/>
      <c r="J29" s="121"/>
      <c r="K29" s="121"/>
      <c r="L29" s="121"/>
      <c r="M29" s="121"/>
      <c r="N29" s="121"/>
      <c r="O29" s="121"/>
      <c r="P29" s="121"/>
      <c r="Q29" s="121"/>
      <c r="R29" s="121"/>
      <c r="S29" s="121"/>
      <c r="T29" s="39"/>
      <c r="U29" s="329"/>
      <c r="V29" s="329"/>
    </row>
    <row r="30" spans="2:22">
      <c r="B30" s="65"/>
      <c r="C30" s="153" t="str">
        <f>'Existing Fees '!C29</f>
        <v>4" Turbine</v>
      </c>
      <c r="D30" s="121">
        <v>1</v>
      </c>
      <c r="E30" s="121"/>
      <c r="F30" s="121"/>
      <c r="G30" s="121"/>
      <c r="H30" s="121"/>
      <c r="I30" s="121"/>
      <c r="J30" s="121"/>
      <c r="K30" s="121"/>
      <c r="L30" s="121"/>
      <c r="M30" s="121"/>
      <c r="N30" s="121"/>
      <c r="O30" s="121"/>
      <c r="P30" s="121"/>
      <c r="Q30" s="121"/>
      <c r="R30" s="121"/>
      <c r="S30" s="121"/>
      <c r="T30" s="39"/>
      <c r="U30" s="329"/>
      <c r="V30" s="329"/>
    </row>
    <row r="31" spans="2:22">
      <c r="B31" s="65"/>
      <c r="C31" s="153" t="str">
        <f>'Existing Fees '!C30</f>
        <v>4" Fire Series</v>
      </c>
      <c r="D31" s="121">
        <v>1</v>
      </c>
      <c r="E31" s="121"/>
      <c r="F31" s="121"/>
      <c r="G31" s="121"/>
      <c r="H31" s="121"/>
      <c r="I31" s="121"/>
      <c r="J31" s="121"/>
      <c r="K31" s="121"/>
      <c r="L31" s="121"/>
      <c r="M31" s="121"/>
      <c r="N31" s="121"/>
      <c r="O31" s="121"/>
      <c r="P31" s="121"/>
      <c r="Q31" s="121"/>
      <c r="R31" s="121"/>
      <c r="S31" s="121"/>
      <c r="T31" s="39"/>
      <c r="U31" s="329"/>
      <c r="V31" s="329"/>
    </row>
    <row r="32" spans="2:22">
      <c r="B32" s="65"/>
      <c r="C32" s="153" t="str">
        <f>'Existing Fees '!C31</f>
        <v>4" Fire Assembly</v>
      </c>
      <c r="D32" s="121">
        <v>1</v>
      </c>
      <c r="E32" s="121"/>
      <c r="F32" s="121"/>
      <c r="G32" s="121"/>
      <c r="H32" s="121"/>
      <c r="I32" s="121"/>
      <c r="J32" s="121"/>
      <c r="K32" s="121"/>
      <c r="L32" s="121"/>
      <c r="M32" s="121"/>
      <c r="N32" s="121"/>
      <c r="O32" s="121"/>
      <c r="P32" s="121"/>
      <c r="Q32" s="121"/>
      <c r="R32" s="121"/>
      <c r="S32" s="121"/>
      <c r="T32" s="39"/>
      <c r="U32" s="329"/>
      <c r="V32" s="329"/>
    </row>
    <row r="33" spans="2:22">
      <c r="B33" s="65"/>
      <c r="C33" s="153" t="str">
        <f>'Existing Fees '!C32</f>
        <v>6" Compound</v>
      </c>
      <c r="D33" s="121">
        <v>1</v>
      </c>
      <c r="E33" s="121"/>
      <c r="F33" s="121"/>
      <c r="G33" s="121"/>
      <c r="H33" s="121"/>
      <c r="I33" s="121"/>
      <c r="J33" s="121"/>
      <c r="K33" s="121"/>
      <c r="L33" s="121"/>
      <c r="M33" s="121"/>
      <c r="N33" s="121"/>
      <c r="O33" s="121"/>
      <c r="P33" s="121"/>
      <c r="Q33" s="121"/>
      <c r="R33" s="121"/>
      <c r="S33" s="121"/>
      <c r="T33" s="39"/>
      <c r="U33" s="329"/>
      <c r="V33" s="329"/>
    </row>
    <row r="34" spans="2:22">
      <c r="B34" s="65"/>
      <c r="C34" s="153" t="str">
        <f>'Existing Fees '!C33</f>
        <v>6" Turbine</v>
      </c>
      <c r="D34" s="121">
        <v>1</v>
      </c>
      <c r="E34" s="121"/>
      <c r="F34" s="121"/>
      <c r="G34" s="121"/>
      <c r="H34" s="121"/>
      <c r="I34" s="121"/>
      <c r="J34" s="121"/>
      <c r="K34" s="121"/>
      <c r="L34" s="121"/>
      <c r="M34" s="121"/>
      <c r="N34" s="121"/>
      <c r="O34" s="121"/>
      <c r="P34" s="121"/>
      <c r="Q34" s="121"/>
      <c r="R34" s="121"/>
      <c r="S34" s="121"/>
      <c r="T34" s="39"/>
      <c r="U34" s="329"/>
      <c r="V34" s="329"/>
    </row>
    <row r="35" spans="2:22">
      <c r="B35" s="65"/>
      <c r="C35" s="153" t="str">
        <f>'Existing Fees '!C34</f>
        <v>6" Fire Series</v>
      </c>
      <c r="D35" s="121">
        <v>1</v>
      </c>
      <c r="E35" s="121"/>
      <c r="F35" s="121"/>
      <c r="G35" s="121"/>
      <c r="H35" s="121"/>
      <c r="I35" s="121"/>
      <c r="J35" s="121"/>
      <c r="K35" s="121"/>
      <c r="L35" s="121"/>
      <c r="M35" s="121"/>
      <c r="N35" s="121"/>
      <c r="O35" s="121"/>
      <c r="P35" s="121"/>
      <c r="Q35" s="121"/>
      <c r="R35" s="121"/>
      <c r="S35" s="121"/>
      <c r="T35" s="39"/>
      <c r="U35" s="329"/>
      <c r="V35" s="329"/>
    </row>
    <row r="36" spans="2:22">
      <c r="B36" s="65"/>
      <c r="C36" s="153" t="str">
        <f>'Existing Fees '!C35</f>
        <v>6" Fire Assembly</v>
      </c>
      <c r="D36" s="121">
        <v>1</v>
      </c>
      <c r="E36" s="121"/>
      <c r="F36" s="121"/>
      <c r="G36" s="121"/>
      <c r="H36" s="121"/>
      <c r="I36" s="121"/>
      <c r="J36" s="121"/>
      <c r="K36" s="121"/>
      <c r="L36" s="121"/>
      <c r="M36" s="121"/>
      <c r="N36" s="121"/>
      <c r="O36" s="121"/>
      <c r="P36" s="121"/>
      <c r="Q36" s="121"/>
      <c r="R36" s="121"/>
      <c r="S36" s="121"/>
      <c r="T36" s="39"/>
      <c r="U36" s="329"/>
      <c r="V36" s="329"/>
    </row>
    <row r="37" spans="2:22">
      <c r="B37" s="65"/>
      <c r="C37" s="153" t="str">
        <f>'Existing Fees '!C36</f>
        <v>8" Turbine</v>
      </c>
      <c r="D37" s="121">
        <v>1</v>
      </c>
      <c r="E37" s="121"/>
      <c r="F37" s="121"/>
      <c r="G37" s="121"/>
      <c r="H37" s="121"/>
      <c r="I37" s="121"/>
      <c r="J37" s="121"/>
      <c r="K37" s="121"/>
      <c r="L37" s="121"/>
      <c r="M37" s="121"/>
      <c r="N37" s="121"/>
      <c r="O37" s="121"/>
      <c r="P37" s="121"/>
      <c r="Q37" s="121"/>
      <c r="R37" s="121"/>
      <c r="S37" s="121"/>
      <c r="T37" s="39"/>
      <c r="U37" s="329"/>
      <c r="V37" s="329"/>
    </row>
    <row r="38" spans="2:22">
      <c r="B38" s="65"/>
      <c r="C38" s="153" t="str">
        <f>'Existing Fees '!C37</f>
        <v>8" Fire Series</v>
      </c>
      <c r="D38" s="121">
        <v>1</v>
      </c>
      <c r="E38" s="121"/>
      <c r="F38" s="121"/>
      <c r="G38" s="121"/>
      <c r="H38" s="121"/>
      <c r="I38" s="121"/>
      <c r="J38" s="121"/>
      <c r="K38" s="121"/>
      <c r="L38" s="121"/>
      <c r="M38" s="121"/>
      <c r="N38" s="121"/>
      <c r="O38" s="121"/>
      <c r="P38" s="121"/>
      <c r="Q38" s="121"/>
      <c r="R38" s="121"/>
      <c r="S38" s="121"/>
      <c r="T38" s="39"/>
      <c r="U38" s="329"/>
      <c r="V38" s="329"/>
    </row>
    <row r="39" spans="2:22">
      <c r="B39" s="65"/>
      <c r="C39" s="153" t="str">
        <f>'Existing Fees '!C38</f>
        <v>8" Fire Assembly</v>
      </c>
      <c r="D39" s="121">
        <v>1</v>
      </c>
      <c r="E39" s="121"/>
      <c r="F39" s="121"/>
      <c r="G39" s="121"/>
      <c r="H39" s="121"/>
      <c r="I39" s="121"/>
      <c r="J39" s="121"/>
      <c r="K39" s="121"/>
      <c r="L39" s="121"/>
      <c r="M39" s="121"/>
      <c r="N39" s="121"/>
      <c r="O39" s="121"/>
      <c r="P39" s="121"/>
      <c r="Q39" s="121"/>
      <c r="R39" s="121"/>
      <c r="S39" s="121"/>
      <c r="T39" s="39"/>
      <c r="U39" s="329"/>
      <c r="V39" s="329"/>
    </row>
    <row r="40" spans="2:22">
      <c r="B40" s="65"/>
      <c r="C40" s="153" t="str">
        <f>'Existing Fees '!C39</f>
        <v>10" Turbine</v>
      </c>
      <c r="D40" s="121">
        <v>1</v>
      </c>
      <c r="E40" s="121"/>
      <c r="F40" s="121"/>
      <c r="G40" s="121"/>
      <c r="H40" s="121"/>
      <c r="I40" s="121"/>
      <c r="J40" s="121"/>
      <c r="K40" s="121"/>
      <c r="L40" s="121"/>
      <c r="M40" s="121"/>
      <c r="N40" s="121"/>
      <c r="O40" s="121"/>
      <c r="P40" s="121"/>
      <c r="Q40" s="121"/>
      <c r="R40" s="121"/>
      <c r="S40" s="121"/>
      <c r="T40" s="39"/>
      <c r="U40" s="329"/>
      <c r="V40" s="329"/>
    </row>
    <row r="41" spans="2:22">
      <c r="B41" s="65"/>
      <c r="C41" s="153" t="str">
        <f>'Existing Fees '!C40</f>
        <v>10" Fire Series</v>
      </c>
      <c r="D41" s="121">
        <v>1</v>
      </c>
      <c r="E41" s="121"/>
      <c r="F41" s="121"/>
      <c r="G41" s="121"/>
      <c r="H41" s="121"/>
      <c r="I41" s="121"/>
      <c r="J41" s="121"/>
      <c r="K41" s="121"/>
      <c r="L41" s="121"/>
      <c r="M41" s="121"/>
      <c r="N41" s="121"/>
      <c r="O41" s="121"/>
      <c r="P41" s="121"/>
      <c r="Q41" s="121"/>
      <c r="R41" s="121"/>
      <c r="S41" s="121"/>
      <c r="T41" s="39"/>
      <c r="U41" s="329"/>
      <c r="V41" s="329"/>
    </row>
    <row r="42" spans="2:22">
      <c r="B42" s="65"/>
      <c r="C42" s="153" t="str">
        <f>'Existing Fees '!C41</f>
        <v>10" Fire Assembly</v>
      </c>
      <c r="D42" s="121">
        <v>1</v>
      </c>
      <c r="E42" s="121"/>
      <c r="F42" s="121"/>
      <c r="G42" s="121"/>
      <c r="H42" s="121"/>
      <c r="I42" s="121"/>
      <c r="J42" s="121"/>
      <c r="K42" s="121"/>
      <c r="L42" s="121"/>
      <c r="M42" s="121"/>
      <c r="N42" s="121"/>
      <c r="O42" s="121"/>
      <c r="P42" s="121"/>
      <c r="Q42" s="121"/>
      <c r="R42" s="121"/>
      <c r="S42" s="121"/>
      <c r="T42" s="39"/>
      <c r="U42" s="329"/>
      <c r="V42" s="329"/>
    </row>
    <row r="43" spans="2:22">
      <c r="B43" s="65"/>
      <c r="C43" s="153" t="str">
        <f>'Existing Fees '!C42</f>
        <v>12" Turbine</v>
      </c>
      <c r="D43" s="121">
        <v>1</v>
      </c>
      <c r="E43" s="121"/>
      <c r="F43" s="121"/>
      <c r="G43" s="121"/>
      <c r="H43" s="121"/>
      <c r="I43" s="121"/>
      <c r="J43" s="121"/>
      <c r="K43" s="121"/>
      <c r="L43" s="121"/>
      <c r="M43" s="121"/>
      <c r="N43" s="121"/>
      <c r="O43" s="121"/>
      <c r="P43" s="121"/>
      <c r="Q43" s="121"/>
      <c r="R43" s="121"/>
      <c r="S43" s="121"/>
      <c r="T43" s="39"/>
      <c r="U43" s="329"/>
      <c r="V43" s="329"/>
    </row>
    <row r="44" spans="2:22">
      <c r="B44" s="65"/>
      <c r="C44" s="153" t="str">
        <f>'Existing Fees '!C43</f>
        <v>12" Fire Series</v>
      </c>
      <c r="D44" s="121">
        <v>1</v>
      </c>
      <c r="E44" s="121"/>
      <c r="F44" s="121"/>
      <c r="G44" s="121"/>
      <c r="H44" s="121"/>
      <c r="I44" s="121"/>
      <c r="J44" s="121"/>
      <c r="K44" s="121"/>
      <c r="L44" s="121"/>
      <c r="M44" s="121"/>
      <c r="N44" s="121"/>
      <c r="O44" s="121"/>
      <c r="P44" s="121"/>
      <c r="Q44" s="121"/>
      <c r="R44" s="121"/>
      <c r="S44" s="121"/>
      <c r="T44" s="39"/>
      <c r="U44" s="329"/>
      <c r="V44" s="329"/>
    </row>
    <row r="45" spans="2:22">
      <c r="B45" s="65"/>
      <c r="C45" s="153" t="str">
        <f>'Existing Fees '!C44</f>
        <v>12" Fire Assembly</v>
      </c>
      <c r="D45" s="121">
        <v>1</v>
      </c>
      <c r="E45" s="130"/>
      <c r="F45" s="130"/>
      <c r="G45" s="130"/>
      <c r="H45" s="130"/>
      <c r="I45" s="130"/>
      <c r="J45" s="130"/>
      <c r="K45" s="130"/>
      <c r="L45" s="130"/>
      <c r="M45" s="130"/>
      <c r="N45" s="130"/>
      <c r="O45" s="130"/>
      <c r="P45" s="130"/>
      <c r="Q45" s="130"/>
      <c r="R45" s="130"/>
      <c r="S45" s="130"/>
      <c r="T45" s="39"/>
      <c r="U45" s="329"/>
      <c r="V45" s="329"/>
    </row>
    <row r="46" spans="2:22">
      <c r="B46" s="139" t="s">
        <v>28</v>
      </c>
      <c r="C46" s="163" t="str">
        <f>'Existing Fees '!C45</f>
        <v>Furnishing and Setting Meter Interface Unit (MIU)</v>
      </c>
      <c r="D46" s="178"/>
      <c r="E46" s="178"/>
      <c r="F46" s="148"/>
      <c r="G46" s="149"/>
      <c r="H46" s="148"/>
      <c r="I46" s="148"/>
      <c r="J46" s="148"/>
      <c r="K46" s="148"/>
      <c r="L46" s="148"/>
      <c r="M46" s="148"/>
      <c r="N46" s="148"/>
      <c r="O46" s="148"/>
      <c r="P46" s="148"/>
      <c r="Q46" s="148"/>
      <c r="R46" s="148"/>
      <c r="S46" s="150"/>
      <c r="T46" s="39"/>
    </row>
    <row r="47" spans="2:22">
      <c r="B47" s="65"/>
      <c r="C47" s="153" t="str">
        <f>'Existing Fees '!C46</f>
        <v>5/8"</v>
      </c>
      <c r="D47" s="121"/>
      <c r="E47" s="134"/>
      <c r="F47" s="134"/>
      <c r="G47" s="134"/>
      <c r="H47" s="134"/>
      <c r="I47" s="134"/>
      <c r="J47" s="134"/>
      <c r="K47" s="134"/>
      <c r="L47" s="134"/>
      <c r="M47" s="134"/>
      <c r="N47" s="134"/>
      <c r="O47" s="134"/>
      <c r="P47" s="134"/>
      <c r="Q47" s="134"/>
      <c r="R47" s="134"/>
      <c r="S47" s="134"/>
      <c r="T47" s="39"/>
    </row>
    <row r="48" spans="2:22">
      <c r="B48" s="65"/>
      <c r="C48" s="153" t="str">
        <f>'Existing Fees '!C47</f>
        <v>3/4 RFSS</v>
      </c>
      <c r="D48" s="121"/>
      <c r="E48" s="121"/>
      <c r="F48" s="121"/>
      <c r="G48" s="121"/>
      <c r="H48" s="121"/>
      <c r="I48" s="121"/>
      <c r="J48" s="121"/>
      <c r="K48" s="121"/>
      <c r="L48" s="121"/>
      <c r="M48" s="121"/>
      <c r="N48" s="121"/>
      <c r="O48" s="121"/>
      <c r="P48" s="121"/>
      <c r="Q48" s="121"/>
      <c r="R48" s="121"/>
      <c r="S48" s="121"/>
      <c r="T48" s="39"/>
    </row>
    <row r="49" spans="2:20">
      <c r="B49" s="65"/>
      <c r="C49" s="153" t="str">
        <f>'Existing Fees '!C48</f>
        <v>1"</v>
      </c>
      <c r="D49" s="121"/>
      <c r="E49" s="121"/>
      <c r="F49" s="121"/>
      <c r="G49" s="121"/>
      <c r="H49" s="121"/>
      <c r="I49" s="121"/>
      <c r="J49" s="121"/>
      <c r="K49" s="121"/>
      <c r="L49" s="121"/>
      <c r="M49" s="121"/>
      <c r="N49" s="121"/>
      <c r="O49" s="121"/>
      <c r="P49" s="121"/>
      <c r="Q49" s="121"/>
      <c r="R49" s="121"/>
      <c r="S49" s="121"/>
      <c r="T49" s="39"/>
    </row>
    <row r="50" spans="2:20">
      <c r="B50" s="65"/>
      <c r="C50" s="153" t="str">
        <f>'Existing Fees '!C49</f>
        <v>1" RFSS</v>
      </c>
      <c r="D50" s="121"/>
      <c r="E50" s="121"/>
      <c r="F50" s="121"/>
      <c r="G50" s="121"/>
      <c r="H50" s="121"/>
      <c r="I50" s="121"/>
      <c r="J50" s="121"/>
      <c r="K50" s="121"/>
      <c r="L50" s="121"/>
      <c r="M50" s="121"/>
      <c r="N50" s="121"/>
      <c r="O50" s="121"/>
      <c r="P50" s="121"/>
      <c r="Q50" s="121"/>
      <c r="R50" s="121"/>
      <c r="S50" s="121"/>
      <c r="T50" s="39"/>
    </row>
    <row r="51" spans="2:20">
      <c r="B51" s="65"/>
      <c r="C51" s="153" t="str">
        <f>'Existing Fees '!C50</f>
        <v>1  1/2</v>
      </c>
      <c r="D51" s="121"/>
      <c r="E51" s="121"/>
      <c r="F51" s="121"/>
      <c r="G51" s="121"/>
      <c r="H51" s="121"/>
      <c r="I51" s="121"/>
      <c r="J51" s="121"/>
      <c r="K51" s="121"/>
      <c r="L51" s="121"/>
      <c r="M51" s="121"/>
      <c r="N51" s="121"/>
      <c r="O51" s="121"/>
      <c r="P51" s="121"/>
      <c r="Q51" s="121"/>
      <c r="R51" s="121"/>
      <c r="S51" s="121"/>
      <c r="T51" s="39"/>
    </row>
    <row r="52" spans="2:20">
      <c r="B52" s="65"/>
      <c r="C52" s="153" t="str">
        <f>'Existing Fees '!C51</f>
        <v>1  1/2 RFSS</v>
      </c>
      <c r="D52" s="121"/>
      <c r="E52" s="121"/>
      <c r="F52" s="121"/>
      <c r="G52" s="121"/>
      <c r="H52" s="121"/>
      <c r="I52" s="121"/>
      <c r="J52" s="121"/>
      <c r="K52" s="121"/>
      <c r="L52" s="121"/>
      <c r="M52" s="121"/>
      <c r="N52" s="121"/>
      <c r="O52" s="121"/>
      <c r="P52" s="121"/>
      <c r="Q52" s="121"/>
      <c r="R52" s="121"/>
      <c r="S52" s="121"/>
      <c r="T52" s="39"/>
    </row>
    <row r="53" spans="2:20">
      <c r="B53" s="65"/>
      <c r="C53" s="153" t="str">
        <f>'Existing Fees '!C52</f>
        <v xml:space="preserve">2" </v>
      </c>
      <c r="D53" s="121"/>
      <c r="E53" s="121"/>
      <c r="F53" s="121"/>
      <c r="G53" s="121"/>
      <c r="H53" s="121"/>
      <c r="I53" s="121"/>
      <c r="J53" s="121"/>
      <c r="K53" s="121"/>
      <c r="L53" s="121"/>
      <c r="M53" s="121"/>
      <c r="N53" s="121"/>
      <c r="O53" s="121"/>
      <c r="P53" s="121"/>
      <c r="Q53" s="121"/>
      <c r="R53" s="121"/>
      <c r="S53" s="121"/>
      <c r="T53" s="39"/>
    </row>
    <row r="54" spans="2:20">
      <c r="B54" s="65"/>
      <c r="C54" s="153" t="str">
        <f>'Existing Fees '!C53</f>
        <v>2" RFSS</v>
      </c>
      <c r="D54" s="121"/>
      <c r="E54" s="121"/>
      <c r="F54" s="121"/>
      <c r="G54" s="121"/>
      <c r="H54" s="121"/>
      <c r="I54" s="121"/>
      <c r="J54" s="121"/>
      <c r="K54" s="121"/>
      <c r="L54" s="121"/>
      <c r="M54" s="121"/>
      <c r="N54" s="121"/>
      <c r="O54" s="121"/>
      <c r="P54" s="121"/>
      <c r="Q54" s="121"/>
      <c r="R54" s="121"/>
      <c r="S54" s="121"/>
      <c r="T54" s="39"/>
    </row>
    <row r="55" spans="2:20">
      <c r="B55" s="65"/>
      <c r="C55" s="153" t="str">
        <f>'Existing Fees '!C54</f>
        <v>3" Compound</v>
      </c>
      <c r="D55" s="121"/>
      <c r="E55" s="121"/>
      <c r="F55" s="121"/>
      <c r="G55" s="121"/>
      <c r="H55" s="121"/>
      <c r="I55" s="121"/>
      <c r="J55" s="121"/>
      <c r="K55" s="121"/>
      <c r="L55" s="121"/>
      <c r="M55" s="121"/>
      <c r="N55" s="121"/>
      <c r="O55" s="121"/>
      <c r="P55" s="121"/>
      <c r="Q55" s="121"/>
      <c r="R55" s="121"/>
      <c r="S55" s="121"/>
      <c r="T55" s="39"/>
    </row>
    <row r="56" spans="2:20">
      <c r="B56" s="65"/>
      <c r="C56" s="153" t="str">
        <f>'Existing Fees '!C55</f>
        <v>3" Turbine</v>
      </c>
      <c r="D56" s="121"/>
      <c r="E56" s="121"/>
      <c r="F56" s="121"/>
      <c r="G56" s="121"/>
      <c r="H56" s="121"/>
      <c r="I56" s="121"/>
      <c r="J56" s="121"/>
      <c r="K56" s="121"/>
      <c r="L56" s="121"/>
      <c r="M56" s="121"/>
      <c r="N56" s="121"/>
      <c r="O56" s="121"/>
      <c r="P56" s="121"/>
      <c r="Q56" s="121"/>
      <c r="R56" s="121"/>
      <c r="S56" s="121"/>
      <c r="T56" s="39"/>
    </row>
    <row r="57" spans="2:20">
      <c r="B57" s="65"/>
      <c r="C57" s="153" t="str">
        <f>'Existing Fees '!C56</f>
        <v>4" Compound</v>
      </c>
      <c r="D57" s="121"/>
      <c r="E57" s="121"/>
      <c r="F57" s="121"/>
      <c r="G57" s="121"/>
      <c r="H57" s="121"/>
      <c r="I57" s="121"/>
      <c r="J57" s="121"/>
      <c r="K57" s="121"/>
      <c r="L57" s="121"/>
      <c r="M57" s="121"/>
      <c r="N57" s="121"/>
      <c r="O57" s="121"/>
      <c r="P57" s="121"/>
      <c r="Q57" s="121"/>
      <c r="R57" s="121"/>
      <c r="S57" s="121"/>
      <c r="T57" s="39"/>
    </row>
    <row r="58" spans="2:20">
      <c r="B58" s="65"/>
      <c r="C58" s="153" t="str">
        <f>'Existing Fees '!C57</f>
        <v>4" Turbine</v>
      </c>
      <c r="D58" s="121"/>
      <c r="E58" s="121"/>
      <c r="F58" s="121"/>
      <c r="G58" s="121"/>
      <c r="H58" s="121"/>
      <c r="I58" s="121"/>
      <c r="J58" s="121"/>
      <c r="K58" s="121"/>
      <c r="L58" s="121"/>
      <c r="M58" s="121"/>
      <c r="N58" s="121"/>
      <c r="O58" s="121"/>
      <c r="P58" s="121"/>
      <c r="Q58" s="121"/>
      <c r="R58" s="121"/>
      <c r="S58" s="121"/>
      <c r="T58" s="39"/>
    </row>
    <row r="59" spans="2:20">
      <c r="B59" s="65"/>
      <c r="C59" s="153" t="str">
        <f>'Existing Fees '!C58</f>
        <v>6" Compound</v>
      </c>
      <c r="D59" s="121"/>
      <c r="E59" s="121"/>
      <c r="F59" s="121"/>
      <c r="G59" s="121"/>
      <c r="H59" s="121"/>
      <c r="I59" s="121"/>
      <c r="J59" s="121"/>
      <c r="K59" s="121"/>
      <c r="L59" s="121"/>
      <c r="M59" s="121"/>
      <c r="N59" s="121"/>
      <c r="O59" s="121"/>
      <c r="P59" s="121"/>
      <c r="Q59" s="121"/>
      <c r="R59" s="121"/>
      <c r="S59" s="121"/>
      <c r="T59" s="39"/>
    </row>
    <row r="60" spans="2:20">
      <c r="B60" s="65"/>
      <c r="C60" s="153" t="str">
        <f>'Existing Fees '!C59</f>
        <v>6" Turbine</v>
      </c>
      <c r="D60" s="121"/>
      <c r="E60" s="121"/>
      <c r="F60" s="121"/>
      <c r="G60" s="121"/>
      <c r="H60" s="121"/>
      <c r="I60" s="121"/>
      <c r="J60" s="121"/>
      <c r="K60" s="121"/>
      <c r="L60" s="121"/>
      <c r="M60" s="121"/>
      <c r="N60" s="121"/>
      <c r="O60" s="121"/>
      <c r="P60" s="121"/>
      <c r="Q60" s="121"/>
      <c r="R60" s="121"/>
      <c r="S60" s="121"/>
      <c r="T60" s="39"/>
    </row>
    <row r="61" spans="2:20">
      <c r="B61" s="65"/>
      <c r="C61" s="153" t="str">
        <f>'Existing Fees '!C60</f>
        <v xml:space="preserve">8" </v>
      </c>
      <c r="D61" s="121"/>
      <c r="E61" s="121"/>
      <c r="F61" s="121"/>
      <c r="G61" s="121"/>
      <c r="H61" s="121"/>
      <c r="I61" s="121"/>
      <c r="J61" s="121"/>
      <c r="K61" s="121"/>
      <c r="L61" s="121"/>
      <c r="M61" s="121"/>
      <c r="N61" s="121"/>
      <c r="O61" s="121"/>
      <c r="P61" s="121"/>
      <c r="Q61" s="121"/>
      <c r="R61" s="121"/>
      <c r="S61" s="121"/>
      <c r="T61" s="39"/>
    </row>
    <row r="62" spans="2:20">
      <c r="B62" s="65"/>
      <c r="C62" s="153" t="str">
        <f>'Existing Fees '!C61</f>
        <v xml:space="preserve">10" </v>
      </c>
      <c r="D62" s="121"/>
      <c r="E62" s="121"/>
      <c r="F62" s="121"/>
      <c r="G62" s="121"/>
      <c r="H62" s="121"/>
      <c r="I62" s="121"/>
      <c r="J62" s="121"/>
      <c r="K62" s="121"/>
      <c r="L62" s="121"/>
      <c r="M62" s="121"/>
      <c r="N62" s="121"/>
      <c r="O62" s="121"/>
      <c r="P62" s="121"/>
      <c r="Q62" s="121"/>
      <c r="R62" s="121"/>
      <c r="S62" s="121"/>
      <c r="T62" s="39"/>
    </row>
    <row r="63" spans="2:20">
      <c r="B63" s="62">
        <v>3</v>
      </c>
      <c r="C63" s="159" t="str">
        <f>'Existing Fees '!C62</f>
        <v>Tampering of Meter</v>
      </c>
      <c r="D63" s="145"/>
      <c r="E63" s="145"/>
      <c r="F63" s="145"/>
      <c r="G63" s="145"/>
      <c r="H63" s="145"/>
      <c r="I63" s="145"/>
      <c r="J63" s="145"/>
      <c r="K63" s="145"/>
      <c r="L63" s="145"/>
      <c r="M63" s="145"/>
      <c r="N63" s="145"/>
      <c r="O63" s="145"/>
      <c r="P63" s="145"/>
      <c r="Q63" s="145"/>
      <c r="R63" s="145"/>
      <c r="S63" s="77"/>
      <c r="T63" s="39"/>
    </row>
    <row r="64" spans="2:20">
      <c r="B64" s="65" t="s">
        <v>26</v>
      </c>
      <c r="C64" s="153" t="str">
        <f>'Existing Fees '!C63</f>
        <v>5/8" or 3/4"</v>
      </c>
      <c r="D64" s="121"/>
      <c r="E64" s="121"/>
      <c r="F64" s="121"/>
      <c r="G64" s="121"/>
      <c r="H64" s="121"/>
      <c r="I64" s="121"/>
      <c r="J64" s="121"/>
      <c r="K64" s="121"/>
      <c r="L64" s="121"/>
      <c r="M64" s="121"/>
      <c r="N64" s="121"/>
      <c r="O64" s="121"/>
      <c r="P64" s="121"/>
      <c r="Q64" s="121"/>
      <c r="R64" s="121"/>
      <c r="S64" s="121"/>
      <c r="T64" s="39"/>
    </row>
    <row r="65" spans="2:20">
      <c r="B65" s="65" t="s">
        <v>28</v>
      </c>
      <c r="C65" s="153" t="str">
        <f>'Existing Fees '!C64</f>
        <v>1", 1.5" or 2"</v>
      </c>
      <c r="D65" s="121"/>
      <c r="E65" s="121"/>
      <c r="F65" s="121"/>
      <c r="G65" s="121"/>
      <c r="H65" s="121"/>
      <c r="I65" s="121"/>
      <c r="J65" s="121"/>
      <c r="K65" s="121"/>
      <c r="L65" s="121"/>
      <c r="M65" s="121"/>
      <c r="N65" s="121"/>
      <c r="O65" s="121"/>
      <c r="P65" s="121"/>
      <c r="Q65" s="121"/>
      <c r="R65" s="121"/>
      <c r="S65" s="121"/>
      <c r="T65" s="39"/>
    </row>
    <row r="66" spans="2:20">
      <c r="B66" s="65" t="s">
        <v>30</v>
      </c>
      <c r="C66" s="153" t="str">
        <f>'Existing Fees '!C65</f>
        <v>3" and larger</v>
      </c>
      <c r="D66" s="121"/>
      <c r="E66" s="121"/>
      <c r="F66" s="121"/>
      <c r="G66" s="121"/>
      <c r="H66" s="121"/>
      <c r="I66" s="121"/>
      <c r="J66" s="121"/>
      <c r="K66" s="121"/>
      <c r="L66" s="121"/>
      <c r="M66" s="121"/>
      <c r="N66" s="121"/>
      <c r="O66" s="121"/>
      <c r="P66" s="121"/>
      <c r="Q66" s="121"/>
      <c r="R66" s="121"/>
      <c r="S66" s="121"/>
      <c r="T66" s="39"/>
    </row>
    <row r="67" spans="2:20">
      <c r="B67" s="62">
        <v>4</v>
      </c>
      <c r="C67" s="159" t="str">
        <f>'Existing Fees '!C66</f>
        <v>Shut‐Off and Restoration of Water Service</v>
      </c>
      <c r="D67" s="145"/>
      <c r="E67" s="145"/>
      <c r="F67" s="145"/>
      <c r="G67" s="145"/>
      <c r="H67" s="145"/>
      <c r="I67" s="145"/>
      <c r="J67" s="145"/>
      <c r="K67" s="145"/>
      <c r="L67" s="145"/>
      <c r="M67" s="145"/>
      <c r="N67" s="145"/>
      <c r="O67" s="145"/>
      <c r="P67" s="145"/>
      <c r="Q67" s="145"/>
      <c r="R67" s="145"/>
      <c r="S67" s="77"/>
      <c r="T67" s="39"/>
    </row>
    <row r="68" spans="2:20">
      <c r="B68" s="65" t="s">
        <v>26</v>
      </c>
      <c r="C68" s="153" t="str">
        <f>'Existing Fees '!C67</f>
        <v>Site Visit for Non-payment</v>
      </c>
      <c r="D68" s="121"/>
      <c r="E68" s="121"/>
      <c r="F68" s="121"/>
      <c r="G68" s="121"/>
      <c r="H68" s="121"/>
      <c r="I68" s="121"/>
      <c r="J68" s="121"/>
      <c r="K68" s="121"/>
      <c r="L68" s="121"/>
      <c r="M68" s="121"/>
      <c r="N68" s="121"/>
      <c r="O68" s="121"/>
      <c r="P68" s="121"/>
      <c r="Q68" s="121"/>
      <c r="R68" s="121"/>
      <c r="S68" s="121"/>
      <c r="T68" s="39"/>
    </row>
    <row r="69" spans="2:20" ht="26">
      <c r="B69" s="65" t="s">
        <v>28</v>
      </c>
      <c r="C69" s="307" t="str">
        <f>'Existing Fees '!C68</f>
        <v>Non-compliance with Notice of Defect and/or Metering Non-compliance</v>
      </c>
      <c r="D69" s="121"/>
      <c r="E69" s="121"/>
      <c r="F69" s="121"/>
      <c r="G69" s="121"/>
      <c r="H69" s="121"/>
      <c r="I69" s="121"/>
      <c r="J69" s="121"/>
      <c r="K69" s="121"/>
      <c r="L69" s="121"/>
      <c r="M69" s="121"/>
      <c r="N69" s="121"/>
      <c r="O69" s="121"/>
      <c r="P69" s="121"/>
      <c r="Q69" s="121"/>
      <c r="R69" s="121"/>
      <c r="S69" s="121"/>
      <c r="T69" s="39"/>
    </row>
    <row r="70" spans="2:20">
      <c r="B70" s="332"/>
      <c r="C70" s="333" t="str">
        <f>'Existing Fees '!C69</f>
        <v>Restoration of Water Service</v>
      </c>
      <c r="D70" s="334"/>
      <c r="E70" s="334"/>
      <c r="F70" s="334"/>
      <c r="G70" s="334"/>
      <c r="H70" s="334"/>
      <c r="I70" s="334"/>
      <c r="J70" s="334"/>
      <c r="K70" s="334"/>
      <c r="L70" s="334"/>
      <c r="M70" s="334"/>
      <c r="N70" s="334"/>
      <c r="O70" s="334"/>
      <c r="P70" s="334"/>
      <c r="Q70" s="334"/>
      <c r="R70" s="334"/>
      <c r="S70" s="334"/>
      <c r="T70" s="39"/>
    </row>
    <row r="71" spans="2:20">
      <c r="B71" s="65" t="s">
        <v>30</v>
      </c>
      <c r="C71" s="153" t="str">
        <f>'Existing Fees '!C70</f>
        <v>Operating service valve 2" and smaller service lines</v>
      </c>
      <c r="D71" s="121"/>
      <c r="E71" s="121"/>
      <c r="F71" s="121"/>
      <c r="G71" s="121"/>
      <c r="H71" s="121"/>
      <c r="I71" s="121"/>
      <c r="J71" s="121"/>
      <c r="K71" s="121"/>
      <c r="L71" s="121"/>
      <c r="M71" s="121"/>
      <c r="N71" s="121"/>
      <c r="O71" s="121"/>
      <c r="P71" s="121"/>
      <c r="Q71" s="121"/>
      <c r="R71" s="121"/>
      <c r="S71" s="121"/>
      <c r="T71" s="39"/>
    </row>
    <row r="72" spans="2:20">
      <c r="B72" s="65" t="s">
        <v>32</v>
      </c>
      <c r="C72" s="153" t="str">
        <f>'Existing Fees '!C71</f>
        <v>Operating service valve larger than 2" service lines</v>
      </c>
      <c r="D72" s="121"/>
      <c r="E72" s="121"/>
      <c r="F72" s="121"/>
      <c r="G72" s="121"/>
      <c r="H72" s="121"/>
      <c r="I72" s="121"/>
      <c r="J72" s="121"/>
      <c r="K72" s="121"/>
      <c r="L72" s="121"/>
      <c r="M72" s="121"/>
      <c r="N72" s="121"/>
      <c r="O72" s="121"/>
      <c r="P72" s="121"/>
      <c r="Q72" s="121"/>
      <c r="R72" s="121"/>
      <c r="S72" s="121"/>
      <c r="T72" s="39"/>
    </row>
    <row r="73" spans="2:20">
      <c r="B73" s="65" t="s">
        <v>44</v>
      </c>
      <c r="C73" s="153" t="str">
        <f>'Existing Fees '!C72</f>
        <v>Obstructed curb stop, missing access box, requires excavation</v>
      </c>
      <c r="D73" s="121"/>
      <c r="E73" s="121">
        <v>1</v>
      </c>
      <c r="F73" s="121"/>
      <c r="G73" s="121"/>
      <c r="H73" s="121"/>
      <c r="I73" s="121"/>
      <c r="J73" s="121"/>
      <c r="K73" s="121"/>
      <c r="L73" s="121"/>
      <c r="M73" s="121"/>
      <c r="N73" s="121"/>
      <c r="O73" s="121"/>
      <c r="P73" s="121"/>
      <c r="Q73" s="121"/>
      <c r="R73" s="121"/>
      <c r="S73" s="121"/>
      <c r="T73" s="39"/>
    </row>
    <row r="74" spans="2:20">
      <c r="B74" s="65" t="s">
        <v>46</v>
      </c>
      <c r="C74" s="307" t="str">
        <f>'Existing Fees '!C73</f>
        <v>Curb stop inoperable, requires installation of new curb stop</v>
      </c>
      <c r="D74" s="121"/>
      <c r="E74" s="121"/>
      <c r="F74" s="121">
        <v>1</v>
      </c>
      <c r="G74" s="121"/>
      <c r="H74" s="121"/>
      <c r="I74" s="121"/>
      <c r="J74" s="121"/>
      <c r="K74" s="121"/>
      <c r="L74" s="121"/>
      <c r="M74" s="121"/>
      <c r="N74" s="121"/>
      <c r="O74" s="121"/>
      <c r="P74" s="121"/>
      <c r="Q74" s="121"/>
      <c r="R74" s="121"/>
      <c r="S74" s="121"/>
      <c r="T74" s="39"/>
    </row>
    <row r="75" spans="2:20" ht="26">
      <c r="B75" s="65" t="s">
        <v>48</v>
      </c>
      <c r="C75" s="307" t="str">
        <f>'Existing Fees '!C74</f>
        <v>Obstructed curb stop, missing access box, requires excavation and footway paving</v>
      </c>
      <c r="D75" s="121"/>
      <c r="E75" s="121">
        <v>1</v>
      </c>
      <c r="F75" s="121"/>
      <c r="G75" s="121"/>
      <c r="H75" s="121"/>
      <c r="I75" s="121"/>
      <c r="J75" s="121"/>
      <c r="K75" s="121"/>
      <c r="L75" s="121"/>
      <c r="M75" s="121">
        <v>1</v>
      </c>
      <c r="N75" s="121"/>
      <c r="O75" s="121"/>
      <c r="P75" s="121"/>
      <c r="Q75" s="121"/>
      <c r="R75" s="121"/>
      <c r="S75" s="121"/>
      <c r="T75" s="39"/>
    </row>
    <row r="76" spans="2:20" ht="26">
      <c r="B76" s="65" t="s">
        <v>277</v>
      </c>
      <c r="C76" s="307" t="str">
        <f>'Existing Fees '!C75</f>
        <v>Curb stop inoperable, requires installation of new curb stop and footway paving</v>
      </c>
      <c r="D76" s="121"/>
      <c r="E76" s="121"/>
      <c r="F76" s="121">
        <v>1</v>
      </c>
      <c r="G76" s="121"/>
      <c r="H76" s="121"/>
      <c r="I76" s="121"/>
      <c r="J76" s="121"/>
      <c r="K76" s="121"/>
      <c r="L76" s="121"/>
      <c r="M76" s="121">
        <v>1</v>
      </c>
      <c r="N76" s="121"/>
      <c r="O76" s="121"/>
      <c r="P76" s="121"/>
      <c r="Q76" s="121"/>
      <c r="R76" s="121"/>
      <c r="S76" s="121"/>
      <c r="T76" s="39"/>
    </row>
    <row r="77" spans="2:20">
      <c r="B77" s="68" t="s">
        <v>278</v>
      </c>
      <c r="C77" s="153" t="str">
        <f>'Existing Fees '!C76</f>
        <v>Excavation and shutoff of ferrule at the water main</v>
      </c>
      <c r="D77" s="121"/>
      <c r="E77" s="121"/>
      <c r="F77" s="121"/>
      <c r="G77" s="121"/>
      <c r="H77" s="121"/>
      <c r="I77" s="121"/>
      <c r="J77" s="121"/>
      <c r="K77" s="121"/>
      <c r="L77" s="121"/>
      <c r="M77" s="121">
        <v>2</v>
      </c>
      <c r="N77" s="121"/>
      <c r="O77" s="121"/>
      <c r="P77" s="121"/>
      <c r="Q77" s="121"/>
      <c r="R77" s="121"/>
      <c r="S77" s="121"/>
      <c r="T77" s="39"/>
    </row>
    <row r="78" spans="2:20">
      <c r="B78" s="68">
        <v>5</v>
      </c>
      <c r="C78" s="153" t="str">
        <f>'Existing Fees '!C77</f>
        <v>Pumping of Properties</v>
      </c>
      <c r="D78" s="121"/>
      <c r="E78" s="121"/>
      <c r="F78" s="121"/>
      <c r="G78" s="121"/>
      <c r="H78" s="121"/>
      <c r="I78" s="121"/>
      <c r="J78" s="121"/>
      <c r="K78" s="121"/>
      <c r="L78" s="121"/>
      <c r="M78" s="121"/>
      <c r="N78" s="121"/>
      <c r="O78" s="121"/>
      <c r="P78" s="121"/>
      <c r="Q78" s="121"/>
      <c r="R78" s="121"/>
      <c r="S78" s="121"/>
      <c r="T78" s="39"/>
    </row>
    <row r="79" spans="2:20">
      <c r="B79" s="68">
        <v>6</v>
      </c>
      <c r="C79" s="331" t="str">
        <f>'Existing Fees '!C78</f>
        <v>Charges for Water Main Shutdown Service</v>
      </c>
      <c r="D79" s="130"/>
      <c r="E79" s="130"/>
      <c r="F79" s="130"/>
      <c r="G79" s="130"/>
      <c r="H79" s="130"/>
      <c r="I79" s="130"/>
      <c r="J79" s="130"/>
      <c r="K79" s="130"/>
      <c r="L79" s="130"/>
      <c r="M79" s="130"/>
      <c r="N79" s="130"/>
      <c r="O79" s="130"/>
      <c r="P79" s="130"/>
      <c r="Q79" s="130"/>
      <c r="R79" s="130"/>
      <c r="S79" s="130"/>
      <c r="T79" s="39"/>
    </row>
    <row r="80" spans="2:20">
      <c r="B80" s="62">
        <v>7</v>
      </c>
      <c r="C80" s="159" t="str">
        <f>'Existing Fees '!C79</f>
        <v>Water Connection Charges</v>
      </c>
      <c r="D80" s="246"/>
      <c r="E80" s="247"/>
      <c r="F80" s="247"/>
      <c r="G80" s="247"/>
      <c r="H80" s="247"/>
      <c r="I80" s="247"/>
      <c r="J80" s="247"/>
      <c r="K80" s="247"/>
      <c r="L80" s="247"/>
      <c r="M80" s="247"/>
      <c r="N80" s="247"/>
      <c r="O80" s="247"/>
      <c r="P80" s="247"/>
      <c r="Q80" s="247"/>
      <c r="R80" s="247"/>
      <c r="S80" s="248"/>
      <c r="T80" s="39"/>
    </row>
    <row r="81" spans="2:20">
      <c r="B81" s="139" t="s">
        <v>28</v>
      </c>
      <c r="C81" s="178" t="str">
        <f>'Existing Fees '!C80</f>
        <v>Ferrule Connections</v>
      </c>
      <c r="D81" s="178"/>
      <c r="E81" s="148"/>
      <c r="F81" s="148"/>
      <c r="G81" s="148"/>
      <c r="H81" s="148"/>
      <c r="I81" s="148"/>
      <c r="J81" s="148"/>
      <c r="K81" s="148"/>
      <c r="L81" s="148"/>
      <c r="M81" s="148"/>
      <c r="N81" s="148"/>
      <c r="O81" s="148"/>
      <c r="P81" s="148"/>
      <c r="Q81" s="148"/>
      <c r="R81" s="148"/>
      <c r="S81" s="150"/>
      <c r="T81" s="39"/>
    </row>
    <row r="82" spans="2:20">
      <c r="B82" s="73"/>
      <c r="C82" s="153" t="str">
        <f>'Existing Fees '!C81</f>
        <v>3/4"</v>
      </c>
      <c r="D82" s="134"/>
      <c r="E82" s="134"/>
      <c r="F82" s="134"/>
      <c r="G82" s="134">
        <v>1</v>
      </c>
      <c r="H82" s="134">
        <v>1</v>
      </c>
      <c r="I82" s="134"/>
      <c r="J82" s="134"/>
      <c r="K82" s="134"/>
      <c r="L82" s="134"/>
      <c r="M82" s="134"/>
      <c r="N82" s="134"/>
      <c r="O82" s="134"/>
      <c r="P82" s="134"/>
      <c r="Q82" s="134"/>
      <c r="R82" s="134"/>
      <c r="S82" s="134"/>
      <c r="T82" s="39"/>
    </row>
    <row r="83" spans="2:20">
      <c r="B83" s="73"/>
      <c r="C83" s="153" t="str">
        <f>'Existing Fees '!C82</f>
        <v>1"</v>
      </c>
      <c r="D83" s="121"/>
      <c r="E83" s="121"/>
      <c r="F83" s="121"/>
      <c r="G83" s="121">
        <v>1</v>
      </c>
      <c r="H83" s="121">
        <v>1</v>
      </c>
      <c r="I83" s="121"/>
      <c r="J83" s="121"/>
      <c r="K83" s="121"/>
      <c r="L83" s="121"/>
      <c r="M83" s="121"/>
      <c r="N83" s="121"/>
      <c r="O83" s="121"/>
      <c r="P83" s="121"/>
      <c r="Q83" s="121"/>
      <c r="R83" s="121"/>
      <c r="S83" s="121"/>
      <c r="T83" s="39"/>
    </row>
    <row r="84" spans="2:20">
      <c r="B84" s="73"/>
      <c r="C84" s="153" t="str">
        <f>'Existing Fees '!C83</f>
        <v>1.5"</v>
      </c>
      <c r="D84" s="121"/>
      <c r="E84" s="121"/>
      <c r="F84" s="121"/>
      <c r="G84" s="121">
        <v>1</v>
      </c>
      <c r="H84" s="121">
        <v>1</v>
      </c>
      <c r="I84" s="121"/>
      <c r="J84" s="121"/>
      <c r="K84" s="121"/>
      <c r="L84" s="121"/>
      <c r="M84" s="121"/>
      <c r="N84" s="121"/>
      <c r="O84" s="121"/>
      <c r="P84" s="121"/>
      <c r="Q84" s="121"/>
      <c r="R84" s="121"/>
      <c r="S84" s="121"/>
      <c r="T84" s="39"/>
    </row>
    <row r="85" spans="2:20">
      <c r="B85" s="73"/>
      <c r="C85" s="153" t="str">
        <f>'Existing Fees '!C84</f>
        <v>2"</v>
      </c>
      <c r="D85" s="121"/>
      <c r="E85" s="121"/>
      <c r="F85" s="121"/>
      <c r="G85" s="121">
        <v>1</v>
      </c>
      <c r="H85" s="121">
        <v>1</v>
      </c>
      <c r="I85" s="121"/>
      <c r="J85" s="121"/>
      <c r="K85" s="121"/>
      <c r="L85" s="121"/>
      <c r="M85" s="121"/>
      <c r="N85" s="121"/>
      <c r="O85" s="121"/>
      <c r="P85" s="121"/>
      <c r="Q85" s="121"/>
      <c r="R85" s="121"/>
      <c r="S85" s="121"/>
      <c r="T85" s="39"/>
    </row>
    <row r="86" spans="2:20">
      <c r="B86" s="139" t="s">
        <v>30</v>
      </c>
      <c r="C86" s="140" t="str">
        <f>'Existing Fees '!C85</f>
        <v>Valve Connections</v>
      </c>
      <c r="D86" s="178"/>
      <c r="E86" s="148"/>
      <c r="F86" s="148"/>
      <c r="G86" s="148"/>
      <c r="H86" s="148"/>
      <c r="I86" s="148"/>
      <c r="J86" s="148"/>
      <c r="K86" s="148"/>
      <c r="L86" s="148"/>
      <c r="M86" s="148"/>
      <c r="N86" s="148"/>
      <c r="O86" s="148"/>
      <c r="P86" s="148"/>
      <c r="Q86" s="148"/>
      <c r="R86" s="148"/>
      <c r="S86" s="150"/>
      <c r="T86" s="39"/>
    </row>
    <row r="87" spans="2:20">
      <c r="B87" s="73"/>
      <c r="C87" s="133" t="str">
        <f>'Existing Fees '!C86</f>
        <v xml:space="preserve">3" &amp; 4" </v>
      </c>
      <c r="D87" s="121"/>
      <c r="E87" s="121"/>
      <c r="F87" s="121"/>
      <c r="G87" s="121"/>
      <c r="H87" s="121"/>
      <c r="I87" s="121">
        <v>1</v>
      </c>
      <c r="J87" s="121">
        <v>1</v>
      </c>
      <c r="K87" s="121"/>
      <c r="L87" s="121"/>
      <c r="M87" s="121">
        <f>AVERAGE(6,10)</f>
        <v>8</v>
      </c>
      <c r="N87" s="121">
        <v>1</v>
      </c>
      <c r="O87" s="121"/>
      <c r="P87" s="121"/>
      <c r="Q87" s="121"/>
      <c r="R87" s="121"/>
      <c r="S87" s="121"/>
      <c r="T87" s="39"/>
    </row>
    <row r="88" spans="2:20">
      <c r="B88" s="73"/>
      <c r="C88" s="74" t="str">
        <f>'Existing Fees '!C87</f>
        <v>6" &amp; 8"</v>
      </c>
      <c r="D88" s="121"/>
      <c r="E88" s="121"/>
      <c r="F88" s="121"/>
      <c r="G88" s="121"/>
      <c r="H88" s="121"/>
      <c r="I88" s="121">
        <v>1</v>
      </c>
      <c r="J88" s="121">
        <v>1</v>
      </c>
      <c r="K88" s="121"/>
      <c r="L88" s="121"/>
      <c r="M88" s="121">
        <f t="shared" ref="M88:M89" si="0">AVERAGE(6,10)</f>
        <v>8</v>
      </c>
      <c r="N88" s="121">
        <v>1</v>
      </c>
      <c r="O88" s="121"/>
      <c r="P88" s="121"/>
      <c r="Q88" s="121"/>
      <c r="R88" s="121"/>
      <c r="S88" s="121"/>
      <c r="T88" s="39"/>
    </row>
    <row r="89" spans="2:20">
      <c r="B89" s="73"/>
      <c r="C89" s="74" t="str">
        <f>'Existing Fees '!C88</f>
        <v>10" &amp; 12"</v>
      </c>
      <c r="D89" s="121"/>
      <c r="E89" s="121"/>
      <c r="F89" s="121"/>
      <c r="G89" s="121"/>
      <c r="H89" s="121"/>
      <c r="I89" s="121">
        <v>1</v>
      </c>
      <c r="J89" s="121">
        <v>1</v>
      </c>
      <c r="K89" s="121"/>
      <c r="L89" s="121"/>
      <c r="M89" s="121">
        <f t="shared" si="0"/>
        <v>8</v>
      </c>
      <c r="N89" s="121">
        <v>1</v>
      </c>
      <c r="O89" s="121"/>
      <c r="P89" s="121"/>
      <c r="Q89" s="121"/>
      <c r="R89" s="121"/>
      <c r="S89" s="121"/>
      <c r="T89" s="39"/>
    </row>
    <row r="90" spans="2:20">
      <c r="B90" s="139" t="s">
        <v>32</v>
      </c>
      <c r="C90" s="140" t="str">
        <f>'Existing Fees '!C89</f>
        <v>Attachment to a Transmission Main</v>
      </c>
      <c r="D90" s="178"/>
      <c r="E90" s="148"/>
      <c r="F90" s="148"/>
      <c r="G90" s="148"/>
      <c r="H90" s="148"/>
      <c r="I90" s="148"/>
      <c r="J90" s="148"/>
      <c r="K90" s="148"/>
      <c r="L90" s="148"/>
      <c r="M90" s="148"/>
      <c r="N90" s="148"/>
      <c r="O90" s="148"/>
      <c r="P90" s="148"/>
      <c r="Q90" s="148"/>
      <c r="R90" s="148"/>
      <c r="S90" s="150"/>
      <c r="T90" s="39"/>
    </row>
    <row r="91" spans="2:20">
      <c r="B91" s="78"/>
      <c r="C91" s="79" t="str">
        <f>'Existing Fees '!C90</f>
        <v>3" &amp; 4" Sleeve</v>
      </c>
      <c r="D91" s="246"/>
      <c r="E91" s="247"/>
      <c r="F91" s="247"/>
      <c r="G91" s="247"/>
      <c r="H91" s="247"/>
      <c r="I91" s="247"/>
      <c r="J91" s="247"/>
      <c r="K91" s="247"/>
      <c r="L91" s="247"/>
      <c r="M91" s="247"/>
      <c r="N91" s="247"/>
      <c r="O91" s="247"/>
      <c r="P91" s="247"/>
      <c r="Q91" s="247"/>
      <c r="R91" s="247"/>
      <c r="S91" s="248"/>
      <c r="T91" s="39"/>
    </row>
    <row r="92" spans="2:20">
      <c r="B92" s="73"/>
      <c r="C92" s="153" t="str">
        <f>'Existing Fees '!C91</f>
        <v>16" Main</v>
      </c>
      <c r="D92" s="121"/>
      <c r="E92" s="121"/>
      <c r="F92" s="121"/>
      <c r="G92" s="121"/>
      <c r="H92" s="121"/>
      <c r="I92" s="121"/>
      <c r="J92" s="121">
        <v>1</v>
      </c>
      <c r="K92" s="121"/>
      <c r="L92" s="121"/>
      <c r="M92" s="121">
        <f>AVERAGE(6,10)</f>
        <v>8</v>
      </c>
      <c r="N92" s="121"/>
      <c r="O92" s="121"/>
      <c r="P92" s="121"/>
      <c r="Q92" s="121"/>
      <c r="R92" s="121"/>
      <c r="S92" s="121"/>
      <c r="T92" s="39"/>
    </row>
    <row r="93" spans="2:20">
      <c r="B93" s="73"/>
      <c r="C93" s="153" t="str">
        <f>'Existing Fees '!C92</f>
        <v>20" Main</v>
      </c>
      <c r="D93" s="121"/>
      <c r="E93" s="121"/>
      <c r="F93" s="121"/>
      <c r="G93" s="121"/>
      <c r="H93" s="121"/>
      <c r="I93" s="121"/>
      <c r="J93" s="121">
        <v>1</v>
      </c>
      <c r="K93" s="121"/>
      <c r="L93" s="121"/>
      <c r="M93" s="121">
        <f>M$92</f>
        <v>8</v>
      </c>
      <c r="N93" s="121"/>
      <c r="O93" s="121"/>
      <c r="P93" s="121"/>
      <c r="Q93" s="121"/>
      <c r="R93" s="121"/>
      <c r="S93" s="121"/>
      <c r="T93" s="39"/>
    </row>
    <row r="94" spans="2:20">
      <c r="B94" s="73"/>
      <c r="C94" s="153" t="str">
        <f>'Existing Fees '!C93</f>
        <v>24" Main</v>
      </c>
      <c r="D94" s="121"/>
      <c r="E94" s="121"/>
      <c r="F94" s="121"/>
      <c r="G94" s="121"/>
      <c r="H94" s="121"/>
      <c r="I94" s="121"/>
      <c r="J94" s="121">
        <v>1</v>
      </c>
      <c r="K94" s="121"/>
      <c r="L94" s="121"/>
      <c r="M94" s="121">
        <f t="shared" ref="M94:M109" si="1">M$92</f>
        <v>8</v>
      </c>
      <c r="N94" s="121"/>
      <c r="O94" s="121"/>
      <c r="P94" s="121"/>
      <c r="Q94" s="121"/>
      <c r="R94" s="121"/>
      <c r="S94" s="121"/>
      <c r="T94" s="39"/>
    </row>
    <row r="95" spans="2:20">
      <c r="B95" s="73"/>
      <c r="C95" s="153" t="str">
        <f>'Existing Fees '!C94</f>
        <v>30" Main</v>
      </c>
      <c r="D95" s="121"/>
      <c r="E95" s="121"/>
      <c r="F95" s="121"/>
      <c r="G95" s="121"/>
      <c r="H95" s="121"/>
      <c r="I95" s="121"/>
      <c r="J95" s="121">
        <v>1</v>
      </c>
      <c r="K95" s="121"/>
      <c r="L95" s="121"/>
      <c r="M95" s="121">
        <f t="shared" si="1"/>
        <v>8</v>
      </c>
      <c r="N95" s="121"/>
      <c r="O95" s="121"/>
      <c r="P95" s="121"/>
      <c r="Q95" s="121"/>
      <c r="R95" s="121"/>
      <c r="S95" s="121"/>
      <c r="T95" s="39"/>
    </row>
    <row r="96" spans="2:20">
      <c r="B96" s="73"/>
      <c r="C96" s="153" t="str">
        <f>'Existing Fees '!C95</f>
        <v>36" Main</v>
      </c>
      <c r="D96" s="130"/>
      <c r="E96" s="130"/>
      <c r="F96" s="130"/>
      <c r="G96" s="130"/>
      <c r="H96" s="130"/>
      <c r="I96" s="130"/>
      <c r="J96" s="130">
        <v>1</v>
      </c>
      <c r="K96" s="130"/>
      <c r="L96" s="130"/>
      <c r="M96" s="130">
        <f t="shared" si="1"/>
        <v>8</v>
      </c>
      <c r="N96" s="130"/>
      <c r="O96" s="130"/>
      <c r="P96" s="130"/>
      <c r="Q96" s="130"/>
      <c r="R96" s="130"/>
      <c r="S96" s="130"/>
      <c r="T96" s="39"/>
    </row>
    <row r="97" spans="2:20">
      <c r="B97" s="78"/>
      <c r="C97" s="79" t="str">
        <f>'Existing Fees '!C96</f>
        <v>6" &amp; 8" Sleeve</v>
      </c>
      <c r="D97" s="79"/>
      <c r="E97" s="192"/>
      <c r="F97" s="192"/>
      <c r="G97" s="192"/>
      <c r="H97" s="192"/>
      <c r="I97" s="192"/>
      <c r="J97" s="192"/>
      <c r="K97" s="192"/>
      <c r="L97" s="192"/>
      <c r="M97" s="192"/>
      <c r="N97" s="192"/>
      <c r="O97" s="192"/>
      <c r="P97" s="192"/>
      <c r="Q97" s="192"/>
      <c r="R97" s="192"/>
      <c r="S97" s="83"/>
      <c r="T97" s="39"/>
    </row>
    <row r="98" spans="2:20">
      <c r="B98" s="73"/>
      <c r="C98" s="153" t="str">
        <f>'Existing Fees '!C97</f>
        <v>16" Main</v>
      </c>
      <c r="D98" s="134"/>
      <c r="E98" s="134"/>
      <c r="F98" s="134"/>
      <c r="G98" s="134"/>
      <c r="H98" s="134"/>
      <c r="I98" s="134"/>
      <c r="J98" s="134">
        <v>1</v>
      </c>
      <c r="K98" s="134"/>
      <c r="L98" s="134"/>
      <c r="M98" s="134">
        <f t="shared" si="1"/>
        <v>8</v>
      </c>
      <c r="N98" s="134"/>
      <c r="O98" s="134"/>
      <c r="P98" s="134"/>
      <c r="Q98" s="134"/>
      <c r="R98" s="134"/>
      <c r="S98" s="134"/>
      <c r="T98" s="39"/>
    </row>
    <row r="99" spans="2:20">
      <c r="B99" s="73"/>
      <c r="C99" s="153" t="str">
        <f>'Existing Fees '!C98</f>
        <v>20" Main</v>
      </c>
      <c r="D99" s="121"/>
      <c r="E99" s="121"/>
      <c r="F99" s="121"/>
      <c r="G99" s="121"/>
      <c r="H99" s="121"/>
      <c r="I99" s="121"/>
      <c r="J99" s="121">
        <v>1</v>
      </c>
      <c r="K99" s="121"/>
      <c r="L99" s="121"/>
      <c r="M99" s="121">
        <f t="shared" si="1"/>
        <v>8</v>
      </c>
      <c r="N99" s="121"/>
      <c r="O99" s="121"/>
      <c r="P99" s="121"/>
      <c r="Q99" s="121"/>
      <c r="R99" s="121"/>
      <c r="S99" s="121"/>
      <c r="T99" s="39"/>
    </row>
    <row r="100" spans="2:20">
      <c r="B100" s="73"/>
      <c r="C100" s="153" t="str">
        <f>'Existing Fees '!C99</f>
        <v>24" Main</v>
      </c>
      <c r="D100" s="121"/>
      <c r="E100" s="121"/>
      <c r="F100" s="121"/>
      <c r="G100" s="121"/>
      <c r="H100" s="121"/>
      <c r="I100" s="121"/>
      <c r="J100" s="121">
        <v>1</v>
      </c>
      <c r="K100" s="121"/>
      <c r="L100" s="121"/>
      <c r="M100" s="121">
        <f t="shared" si="1"/>
        <v>8</v>
      </c>
      <c r="N100" s="121"/>
      <c r="O100" s="121"/>
      <c r="P100" s="121"/>
      <c r="Q100" s="121"/>
      <c r="R100" s="121"/>
      <c r="S100" s="121"/>
      <c r="T100" s="39"/>
    </row>
    <row r="101" spans="2:20">
      <c r="B101" s="73"/>
      <c r="C101" s="153" t="str">
        <f>'Existing Fees '!C100</f>
        <v>30" Main</v>
      </c>
      <c r="D101" s="121"/>
      <c r="E101" s="121"/>
      <c r="F101" s="121"/>
      <c r="G101" s="121"/>
      <c r="H101" s="121"/>
      <c r="I101" s="121"/>
      <c r="J101" s="121">
        <v>1</v>
      </c>
      <c r="K101" s="121"/>
      <c r="L101" s="121"/>
      <c r="M101" s="121">
        <f t="shared" si="1"/>
        <v>8</v>
      </c>
      <c r="N101" s="121"/>
      <c r="O101" s="121"/>
      <c r="P101" s="121"/>
      <c r="Q101" s="121"/>
      <c r="R101" s="121"/>
      <c r="S101" s="121"/>
      <c r="T101" s="39"/>
    </row>
    <row r="102" spans="2:20">
      <c r="B102" s="73"/>
      <c r="C102" s="153" t="str">
        <f>'Existing Fees '!C101</f>
        <v>36" Main</v>
      </c>
      <c r="D102" s="130"/>
      <c r="E102" s="130"/>
      <c r="F102" s="130"/>
      <c r="G102" s="130"/>
      <c r="H102" s="130"/>
      <c r="I102" s="130"/>
      <c r="J102" s="130">
        <v>1</v>
      </c>
      <c r="K102" s="130"/>
      <c r="L102" s="130"/>
      <c r="M102" s="130">
        <f t="shared" si="1"/>
        <v>8</v>
      </c>
      <c r="N102" s="130"/>
      <c r="O102" s="130"/>
      <c r="P102" s="130"/>
      <c r="Q102" s="130"/>
      <c r="R102" s="130"/>
      <c r="S102" s="130"/>
      <c r="T102" s="39"/>
    </row>
    <row r="103" spans="2:20">
      <c r="B103" s="78"/>
      <c r="C103" s="79" t="str">
        <f>'Existing Fees '!C102</f>
        <v>10" &amp; 12" Sleeve</v>
      </c>
      <c r="D103" s="79"/>
      <c r="E103" s="192"/>
      <c r="F103" s="192"/>
      <c r="G103" s="192"/>
      <c r="H103" s="192"/>
      <c r="I103" s="192"/>
      <c r="J103" s="192"/>
      <c r="K103" s="192"/>
      <c r="L103" s="192"/>
      <c r="M103" s="192"/>
      <c r="N103" s="192"/>
      <c r="O103" s="192"/>
      <c r="P103" s="192"/>
      <c r="Q103" s="192"/>
      <c r="R103" s="192"/>
      <c r="S103" s="83"/>
      <c r="T103" s="39"/>
    </row>
    <row r="104" spans="2:20">
      <c r="B104" s="73"/>
      <c r="C104" s="153" t="str">
        <f>'Existing Fees '!C103</f>
        <v>16" Main</v>
      </c>
      <c r="D104" s="134"/>
      <c r="E104" s="134"/>
      <c r="F104" s="134"/>
      <c r="G104" s="134"/>
      <c r="H104" s="134"/>
      <c r="I104" s="134"/>
      <c r="J104" s="134">
        <v>1</v>
      </c>
      <c r="K104" s="134"/>
      <c r="L104" s="134"/>
      <c r="M104" s="134">
        <f t="shared" si="1"/>
        <v>8</v>
      </c>
      <c r="N104" s="134"/>
      <c r="O104" s="134"/>
      <c r="P104" s="134"/>
      <c r="Q104" s="134"/>
      <c r="R104" s="134"/>
      <c r="S104" s="134"/>
      <c r="T104" s="39"/>
    </row>
    <row r="105" spans="2:20">
      <c r="B105" s="73"/>
      <c r="C105" s="153" t="str">
        <f>'Existing Fees '!C104</f>
        <v>20" Main</v>
      </c>
      <c r="D105" s="121"/>
      <c r="E105" s="121"/>
      <c r="F105" s="121"/>
      <c r="G105" s="121"/>
      <c r="H105" s="121"/>
      <c r="I105" s="121"/>
      <c r="J105" s="121">
        <v>1</v>
      </c>
      <c r="K105" s="121"/>
      <c r="L105" s="121"/>
      <c r="M105" s="121">
        <f t="shared" si="1"/>
        <v>8</v>
      </c>
      <c r="N105" s="121"/>
      <c r="O105" s="121"/>
      <c r="P105" s="121"/>
      <c r="Q105" s="121"/>
      <c r="R105" s="121"/>
      <c r="S105" s="121"/>
      <c r="T105" s="39"/>
    </row>
    <row r="106" spans="2:20">
      <c r="B106" s="73"/>
      <c r="C106" s="153" t="str">
        <f>'Existing Fees '!C105</f>
        <v>24" Main</v>
      </c>
      <c r="D106" s="121"/>
      <c r="E106" s="121"/>
      <c r="F106" s="121"/>
      <c r="G106" s="121"/>
      <c r="H106" s="121"/>
      <c r="I106" s="121"/>
      <c r="J106" s="121">
        <v>1</v>
      </c>
      <c r="K106" s="121"/>
      <c r="L106" s="121"/>
      <c r="M106" s="121">
        <f t="shared" si="1"/>
        <v>8</v>
      </c>
      <c r="N106" s="121"/>
      <c r="O106" s="121"/>
      <c r="P106" s="121"/>
      <c r="Q106" s="121"/>
      <c r="R106" s="121"/>
      <c r="S106" s="121"/>
      <c r="T106" s="39"/>
    </row>
    <row r="107" spans="2:20">
      <c r="B107" s="73"/>
      <c r="C107" s="153" t="str">
        <f>'Existing Fees '!C106</f>
        <v>30" Main</v>
      </c>
      <c r="D107" s="121"/>
      <c r="E107" s="121"/>
      <c r="F107" s="121"/>
      <c r="G107" s="121"/>
      <c r="H107" s="121"/>
      <c r="I107" s="121"/>
      <c r="J107" s="121">
        <v>1</v>
      </c>
      <c r="K107" s="121"/>
      <c r="L107" s="121"/>
      <c r="M107" s="121">
        <f t="shared" si="1"/>
        <v>8</v>
      </c>
      <c r="N107" s="121"/>
      <c r="O107" s="121"/>
      <c r="P107" s="121"/>
      <c r="Q107" s="121"/>
      <c r="R107" s="121"/>
      <c r="S107" s="121"/>
      <c r="T107" s="39"/>
    </row>
    <row r="108" spans="2:20">
      <c r="B108" s="73"/>
      <c r="C108" s="153" t="str">
        <f>'Existing Fees '!C107</f>
        <v>36" Main</v>
      </c>
      <c r="D108" s="121"/>
      <c r="E108" s="121"/>
      <c r="F108" s="121"/>
      <c r="G108" s="121"/>
      <c r="H108" s="121"/>
      <c r="I108" s="121"/>
      <c r="J108" s="121">
        <v>1</v>
      </c>
      <c r="K108" s="121"/>
      <c r="L108" s="121"/>
      <c r="M108" s="121">
        <f t="shared" si="1"/>
        <v>8</v>
      </c>
      <c r="N108" s="121"/>
      <c r="O108" s="121"/>
      <c r="P108" s="121"/>
      <c r="Q108" s="121"/>
      <c r="R108" s="121"/>
      <c r="S108" s="121"/>
      <c r="T108" s="39"/>
    </row>
    <row r="109" spans="2:20">
      <c r="B109" s="68">
        <v>8</v>
      </c>
      <c r="C109" s="153" t="str">
        <f>'Existing Fees '!C108</f>
        <v>Discontinuance of Water</v>
      </c>
      <c r="D109" s="130"/>
      <c r="E109" s="130"/>
      <c r="F109" s="130"/>
      <c r="G109" s="130"/>
      <c r="H109" s="130"/>
      <c r="I109" s="130"/>
      <c r="J109" s="130"/>
      <c r="K109" s="130">
        <v>1</v>
      </c>
      <c r="L109" s="130">
        <v>1</v>
      </c>
      <c r="M109" s="130">
        <f t="shared" si="1"/>
        <v>8</v>
      </c>
      <c r="N109" s="130"/>
      <c r="O109" s="130"/>
      <c r="P109" s="130"/>
      <c r="Q109" s="130"/>
      <c r="R109" s="130"/>
      <c r="S109" s="130"/>
      <c r="T109" s="39"/>
    </row>
    <row r="110" spans="2:20">
      <c r="B110" s="62">
        <v>9</v>
      </c>
      <c r="C110" s="159" t="str">
        <f>'Existing Fees '!C109</f>
        <v>Hydrant Permits</v>
      </c>
      <c r="D110" s="76"/>
      <c r="E110" s="145"/>
      <c r="F110" s="145"/>
      <c r="G110" s="145"/>
      <c r="H110" s="145"/>
      <c r="I110" s="145"/>
      <c r="J110" s="145"/>
      <c r="K110" s="145"/>
      <c r="L110" s="145"/>
      <c r="M110" s="145"/>
      <c r="N110" s="145"/>
      <c r="O110" s="145"/>
      <c r="P110" s="145"/>
      <c r="Q110" s="145"/>
      <c r="R110" s="145"/>
      <c r="S110" s="77"/>
      <c r="T110" s="39"/>
    </row>
    <row r="111" spans="2:20">
      <c r="B111" s="65"/>
      <c r="C111" s="153" t="str">
        <f>'Existing Fees '!C110</f>
        <v>One Week</v>
      </c>
      <c r="D111" s="134"/>
      <c r="E111" s="134"/>
      <c r="F111" s="134"/>
      <c r="G111" s="134"/>
      <c r="H111" s="134"/>
      <c r="I111" s="134"/>
      <c r="J111" s="134"/>
      <c r="K111" s="134"/>
      <c r="L111" s="134"/>
      <c r="M111" s="134"/>
      <c r="N111" s="134"/>
      <c r="O111" s="134"/>
      <c r="P111" s="134">
        <v>1</v>
      </c>
      <c r="Q111" s="134">
        <v>1</v>
      </c>
      <c r="R111" s="134">
        <v>1</v>
      </c>
      <c r="S111" s="134">
        <v>22.46</v>
      </c>
      <c r="T111" s="39"/>
    </row>
    <row r="112" spans="2:20">
      <c r="B112" s="65"/>
      <c r="C112" s="153" t="str">
        <f>'Existing Fees '!C111</f>
        <v>Six Month</v>
      </c>
      <c r="D112" s="121"/>
      <c r="E112" s="121"/>
      <c r="F112" s="121"/>
      <c r="G112" s="121"/>
      <c r="H112" s="121"/>
      <c r="I112" s="121"/>
      <c r="J112" s="121"/>
      <c r="K112" s="121"/>
      <c r="L112" s="121"/>
      <c r="M112" s="121"/>
      <c r="N112" s="121"/>
      <c r="O112" s="121"/>
      <c r="P112" s="121">
        <v>1</v>
      </c>
      <c r="Q112" s="121">
        <v>1</v>
      </c>
      <c r="R112" s="121">
        <v>1</v>
      </c>
      <c r="S112" s="121">
        <v>462.03</v>
      </c>
      <c r="T112" s="39"/>
    </row>
    <row r="113" spans="2:20">
      <c r="B113" s="68">
        <v>10</v>
      </c>
      <c r="C113" s="153" t="str">
        <f>'Existing Fees '!C112</f>
        <v>Flow Tests</v>
      </c>
      <c r="D113" s="121"/>
      <c r="E113" s="121"/>
      <c r="F113" s="121"/>
      <c r="G113" s="121"/>
      <c r="H113" s="121"/>
      <c r="I113" s="121"/>
      <c r="J113" s="121"/>
      <c r="K113" s="121"/>
      <c r="L113" s="121"/>
      <c r="M113" s="121"/>
      <c r="N113" s="121"/>
      <c r="O113" s="121"/>
      <c r="P113" s="121"/>
      <c r="Q113" s="121"/>
      <c r="R113" s="121"/>
      <c r="S113" s="121">
        <v>1.47</v>
      </c>
      <c r="T113" s="39"/>
    </row>
    <row r="114" spans="2:20">
      <c r="B114" s="68">
        <v>11</v>
      </c>
      <c r="C114" s="153" t="str">
        <f>'Existing Fees '!C113</f>
        <v>Water Service Line Investigations and/or Inspections</v>
      </c>
      <c r="D114" s="121"/>
      <c r="E114" s="121"/>
      <c r="F114" s="121"/>
      <c r="G114" s="121"/>
      <c r="H114" s="121"/>
      <c r="I114" s="121"/>
      <c r="J114" s="121"/>
      <c r="K114" s="121"/>
      <c r="L114" s="121"/>
      <c r="M114" s="121"/>
      <c r="N114" s="121"/>
      <c r="O114" s="121"/>
      <c r="P114" s="121"/>
      <c r="Q114" s="121"/>
      <c r="R114" s="121"/>
      <c r="S114" s="121"/>
      <c r="T114" s="39"/>
    </row>
    <row r="115" spans="2:20">
      <c r="B115" s="58"/>
      <c r="C115" s="58" t="str">
        <f>'Existing Fees '!C114</f>
        <v>Section 7- Miscellaneous Sewer Charges</v>
      </c>
      <c r="D115" s="189"/>
      <c r="E115" s="190"/>
      <c r="F115" s="190"/>
      <c r="G115" s="190"/>
      <c r="H115" s="190"/>
      <c r="I115" s="190"/>
      <c r="J115" s="190"/>
      <c r="K115" s="190"/>
      <c r="L115" s="190"/>
      <c r="M115" s="190"/>
      <c r="N115" s="190"/>
      <c r="O115" s="190"/>
      <c r="P115" s="190"/>
      <c r="Q115" s="190"/>
      <c r="R115" s="190"/>
      <c r="S115" s="191"/>
      <c r="T115" s="39"/>
    </row>
    <row r="116" spans="2:20">
      <c r="B116" s="64">
        <v>1</v>
      </c>
      <c r="C116" s="251" t="str">
        <f>'Existing Fees '!C115</f>
        <v>Sewer Charges for Groundwater</v>
      </c>
      <c r="D116" s="76"/>
      <c r="E116" s="145"/>
      <c r="F116" s="145"/>
      <c r="G116" s="145"/>
      <c r="H116" s="145"/>
      <c r="I116" s="145"/>
      <c r="J116" s="145"/>
      <c r="K116" s="145"/>
      <c r="L116" s="145"/>
      <c r="M116" s="145"/>
      <c r="N116" s="145"/>
      <c r="O116" s="145"/>
      <c r="P116" s="145"/>
      <c r="Q116" s="145"/>
      <c r="R116" s="145"/>
      <c r="S116" s="77"/>
      <c r="T116" s="39"/>
    </row>
    <row r="117" spans="2:20">
      <c r="B117" s="64">
        <v>2</v>
      </c>
      <c r="C117" s="251" t="str">
        <f>'Existing Fees '!C116</f>
        <v>Charges for Wastewater Service</v>
      </c>
      <c r="D117" s="76"/>
      <c r="E117" s="145"/>
      <c r="F117" s="145"/>
      <c r="G117" s="145"/>
      <c r="H117" s="145"/>
      <c r="I117" s="145"/>
      <c r="J117" s="145"/>
      <c r="K117" s="145"/>
      <c r="L117" s="145"/>
      <c r="M117" s="145"/>
      <c r="N117" s="145"/>
      <c r="O117" s="145"/>
      <c r="P117" s="145"/>
      <c r="Q117" s="145"/>
      <c r="R117" s="145"/>
      <c r="S117" s="77"/>
      <c r="T117" s="39"/>
    </row>
    <row r="118" spans="2:20">
      <c r="B118" s="62">
        <v>3</v>
      </c>
      <c r="C118" s="159" t="str">
        <f>'Existing Fees '!C117</f>
        <v>Wastewater Discharge Permit</v>
      </c>
      <c r="D118" s="76"/>
      <c r="E118" s="145"/>
      <c r="F118" s="145"/>
      <c r="G118" s="145"/>
      <c r="H118" s="145"/>
      <c r="I118" s="145"/>
      <c r="J118" s="145"/>
      <c r="K118" s="145"/>
      <c r="L118" s="145"/>
      <c r="M118" s="145"/>
      <c r="N118" s="145"/>
      <c r="O118" s="145"/>
      <c r="P118" s="145"/>
      <c r="Q118" s="145"/>
      <c r="R118" s="145"/>
      <c r="S118" s="77"/>
      <c r="T118" s="39"/>
    </row>
    <row r="119" spans="2:20">
      <c r="B119" s="62">
        <v>4</v>
      </c>
      <c r="C119" s="159" t="str">
        <f>'Existing Fees '!C118</f>
        <v>Groundwater Discharge Permit</v>
      </c>
      <c r="D119" s="76"/>
      <c r="E119" s="145"/>
      <c r="F119" s="145"/>
      <c r="G119" s="145"/>
      <c r="H119" s="145"/>
      <c r="I119" s="145"/>
      <c r="J119" s="145"/>
      <c r="K119" s="145"/>
      <c r="L119" s="145"/>
      <c r="M119" s="145"/>
      <c r="N119" s="145"/>
      <c r="O119" s="145"/>
      <c r="P119" s="145"/>
      <c r="Q119" s="145"/>
      <c r="R119" s="145"/>
      <c r="S119" s="77"/>
      <c r="T119" s="39"/>
    </row>
    <row r="120" spans="2:20">
      <c r="B120" s="68">
        <v>5</v>
      </c>
      <c r="C120" s="153" t="str">
        <f>'Existing Fees '!C119</f>
        <v>Manhole Pump‐out Permit</v>
      </c>
      <c r="D120" s="121"/>
      <c r="E120" s="121"/>
      <c r="F120" s="121"/>
      <c r="G120" s="121"/>
      <c r="H120" s="121"/>
      <c r="I120" s="121"/>
      <c r="J120" s="121"/>
      <c r="K120" s="121"/>
      <c r="L120" s="121"/>
      <c r="M120" s="121"/>
      <c r="N120" s="121"/>
      <c r="O120" s="121"/>
      <c r="P120" s="121"/>
      <c r="Q120" s="121"/>
      <c r="R120" s="121"/>
      <c r="S120" s="121"/>
      <c r="T120" s="39"/>
    </row>
    <row r="121" spans="2:20">
      <c r="B121" s="68">
        <v>6</v>
      </c>
      <c r="C121" s="153" t="str">
        <f>'Existing Fees '!C120</f>
        <v>Trucked or Hauled Wastewater Permit</v>
      </c>
      <c r="D121" s="121"/>
      <c r="E121" s="121"/>
      <c r="F121" s="121"/>
      <c r="G121" s="121"/>
      <c r="H121" s="121"/>
      <c r="I121" s="121"/>
      <c r="J121" s="121"/>
      <c r="K121" s="121"/>
      <c r="L121" s="121"/>
      <c r="M121" s="121"/>
      <c r="N121" s="121"/>
      <c r="O121" s="121"/>
      <c r="P121" s="121"/>
      <c r="Q121" s="121"/>
      <c r="R121" s="121"/>
      <c r="S121" s="121"/>
      <c r="T121" s="39"/>
    </row>
    <row r="122" spans="2:20">
      <c r="B122" s="68">
        <v>7</v>
      </c>
      <c r="C122" s="153" t="str">
        <f>'Existing Fees '!C121</f>
        <v>Photographic &amp; Video Inspection</v>
      </c>
      <c r="D122" s="130"/>
      <c r="E122" s="130"/>
      <c r="F122" s="130"/>
      <c r="G122" s="130"/>
      <c r="H122" s="130"/>
      <c r="I122" s="130"/>
      <c r="J122" s="130"/>
      <c r="K122" s="130"/>
      <c r="L122" s="130"/>
      <c r="M122" s="130"/>
      <c r="N122" s="130"/>
      <c r="O122" s="130">
        <v>1</v>
      </c>
      <c r="P122" s="130"/>
      <c r="Q122" s="130"/>
      <c r="R122" s="130"/>
      <c r="S122" s="130"/>
      <c r="T122" s="39"/>
    </row>
    <row r="123" spans="2:20">
      <c r="B123" s="58"/>
      <c r="C123" s="58" t="str">
        <f>'Existing Fees '!C122</f>
        <v>Section 8- Miscellaneous Stormwater Charges</v>
      </c>
      <c r="D123" s="189"/>
      <c r="E123" s="190"/>
      <c r="F123" s="190"/>
      <c r="G123" s="190"/>
      <c r="H123" s="190"/>
      <c r="I123" s="190"/>
      <c r="J123" s="190"/>
      <c r="K123" s="190"/>
      <c r="L123" s="190"/>
      <c r="M123" s="190"/>
      <c r="N123" s="190"/>
      <c r="O123" s="190"/>
      <c r="P123" s="190"/>
      <c r="Q123" s="190"/>
      <c r="R123" s="190"/>
      <c r="S123" s="191"/>
      <c r="T123" s="39"/>
    </row>
    <row r="124" spans="2:20">
      <c r="B124" s="62">
        <v>1</v>
      </c>
      <c r="C124" s="159" t="str">
        <f>'Existing Fees '!C123</f>
        <v>Stormwater Plan Review Fees</v>
      </c>
      <c r="D124" s="76"/>
      <c r="E124" s="145"/>
      <c r="F124" s="145"/>
      <c r="G124" s="145"/>
      <c r="H124" s="145"/>
      <c r="I124" s="145"/>
      <c r="J124" s="145"/>
      <c r="K124" s="145"/>
      <c r="L124" s="145"/>
      <c r="M124" s="145"/>
      <c r="N124" s="145"/>
      <c r="O124" s="145"/>
      <c r="P124" s="145"/>
      <c r="Q124" s="145"/>
      <c r="R124" s="145"/>
      <c r="S124" s="77"/>
      <c r="T124" s="39"/>
    </row>
    <row r="125" spans="2:20">
      <c r="B125" s="85"/>
      <c r="C125" s="153" t="str">
        <f>'Existing Fees '!C124</f>
        <v>Conceptual Stormwater Plan Approval</v>
      </c>
      <c r="D125" s="134"/>
      <c r="E125" s="134"/>
      <c r="F125" s="134"/>
      <c r="G125" s="134"/>
      <c r="H125" s="134"/>
      <c r="I125" s="134"/>
      <c r="J125" s="134"/>
      <c r="K125" s="134"/>
      <c r="L125" s="134"/>
      <c r="M125" s="134"/>
      <c r="N125" s="134"/>
      <c r="O125" s="134">
        <v>1</v>
      </c>
      <c r="P125" s="134"/>
      <c r="Q125" s="134"/>
      <c r="R125" s="134"/>
      <c r="S125" s="134"/>
      <c r="T125" s="39"/>
    </row>
    <row r="126" spans="2:20">
      <c r="B126" s="65"/>
      <c r="C126" s="346" t="s">
        <v>607</v>
      </c>
      <c r="D126" s="121"/>
      <c r="E126" s="121"/>
      <c r="F126" s="121"/>
      <c r="G126" s="121"/>
      <c r="H126" s="121"/>
      <c r="I126" s="121"/>
      <c r="J126" s="121"/>
      <c r="K126" s="121"/>
      <c r="L126" s="121"/>
      <c r="M126" s="121"/>
      <c r="N126" s="121"/>
      <c r="O126" s="121"/>
      <c r="P126" s="121"/>
      <c r="Q126" s="121"/>
      <c r="R126" s="121"/>
      <c r="S126" s="121"/>
      <c r="T126" s="39"/>
    </row>
    <row r="127" spans="2:20" ht="26">
      <c r="B127" s="65"/>
      <c r="C127" s="307" t="str">
        <f>'Existing Fees '!C126</f>
        <v>Post Construction Stormwater Plan Approval (Additional Review Time Fee)</v>
      </c>
      <c r="D127" s="121"/>
      <c r="E127" s="121"/>
      <c r="F127" s="121"/>
      <c r="G127" s="121"/>
      <c r="H127" s="121"/>
      <c r="I127" s="121"/>
      <c r="J127" s="121"/>
      <c r="K127" s="121"/>
      <c r="L127" s="121"/>
      <c r="M127" s="121"/>
      <c r="N127" s="121"/>
      <c r="O127" s="121">
        <v>1</v>
      </c>
      <c r="P127" s="121"/>
      <c r="Q127" s="121"/>
      <c r="R127" s="121"/>
      <c r="S127" s="121"/>
      <c r="T127" s="39"/>
    </row>
    <row r="128" spans="2:20" ht="19.399999999999999" customHeight="1">
      <c r="B128" s="65"/>
      <c r="C128" s="307" t="str">
        <f>'Existing Fees '!C127</f>
        <v>Utility Plan Review</v>
      </c>
      <c r="D128" s="121"/>
      <c r="E128" s="121"/>
      <c r="F128" s="121"/>
      <c r="G128" s="121"/>
      <c r="H128" s="121"/>
      <c r="I128" s="121"/>
      <c r="J128" s="121"/>
      <c r="K128" s="121"/>
      <c r="L128" s="121"/>
      <c r="M128" s="121"/>
      <c r="N128" s="121"/>
      <c r="O128" s="121"/>
      <c r="P128" s="121"/>
      <c r="Q128" s="121"/>
      <c r="R128" s="121"/>
      <c r="S128" s="121"/>
      <c r="T128" s="39"/>
    </row>
    <row r="129" spans="1:22" ht="19.399999999999999" customHeight="1">
      <c r="B129" s="65"/>
      <c r="C129" s="307" t="str">
        <f>'Existing Fees '!C128</f>
        <v>Active Construction Stormwater Inspection Fee</v>
      </c>
      <c r="D129" s="121"/>
      <c r="E129" s="121"/>
      <c r="F129" s="121"/>
      <c r="G129" s="121"/>
      <c r="H129" s="121"/>
      <c r="I129" s="121"/>
      <c r="J129" s="121"/>
      <c r="K129" s="121"/>
      <c r="L129" s="121"/>
      <c r="M129" s="121"/>
      <c r="N129" s="121"/>
      <c r="O129" s="121">
        <v>1</v>
      </c>
      <c r="P129" s="121"/>
      <c r="Q129" s="121"/>
      <c r="R129" s="121"/>
      <c r="S129" s="121"/>
      <c r="T129" s="39"/>
    </row>
    <row r="130" spans="1:22">
      <c r="B130" s="62">
        <v>2</v>
      </c>
      <c r="C130" s="159" t="str">
        <f>'Existing Fees '!C129</f>
        <v>Stormwater Management Fee in Lieu</v>
      </c>
      <c r="D130" s="76"/>
      <c r="E130" s="145"/>
      <c r="F130" s="145"/>
      <c r="G130" s="145"/>
      <c r="H130" s="145"/>
      <c r="I130" s="145"/>
      <c r="J130" s="145"/>
      <c r="K130" s="145"/>
      <c r="L130" s="145"/>
      <c r="M130" s="145"/>
      <c r="N130" s="145"/>
      <c r="O130" s="145"/>
      <c r="P130" s="145"/>
      <c r="Q130" s="145"/>
      <c r="R130" s="145"/>
      <c r="S130" s="77"/>
      <c r="T130" s="39"/>
    </row>
    <row r="131" spans="1:22">
      <c r="B131" s="73"/>
      <c r="C131" s="153" t="str">
        <f>'Existing Fees '!C130</f>
        <v>Exemption to Water Quality Requirement</v>
      </c>
      <c r="D131" s="121"/>
      <c r="E131" s="121"/>
      <c r="F131" s="121"/>
      <c r="G131" s="121"/>
      <c r="H131" s="121"/>
      <c r="I131" s="121"/>
      <c r="J131" s="121"/>
      <c r="K131" s="121"/>
      <c r="L131" s="121"/>
      <c r="M131" s="121"/>
      <c r="N131" s="121"/>
      <c r="O131" s="121"/>
      <c r="P131" s="121"/>
      <c r="Q131" s="121"/>
      <c r="R131" s="121"/>
      <c r="S131" s="121"/>
      <c r="T131" s="39"/>
    </row>
    <row r="132" spans="1:22" ht="26">
      <c r="B132" s="58"/>
      <c r="C132" s="482" t="str">
        <f>'Existing Fees '!C131</f>
        <v>Other- Not in the Miscellaneous Charges Section (Section 3- Rates and Charges)</v>
      </c>
      <c r="D132" s="58"/>
      <c r="E132" s="59"/>
      <c r="F132" s="59"/>
      <c r="G132" s="59"/>
      <c r="H132" s="59"/>
      <c r="I132" s="59"/>
      <c r="J132" s="59"/>
      <c r="K132" s="59"/>
      <c r="L132" s="59"/>
      <c r="M132" s="59"/>
      <c r="N132" s="59"/>
      <c r="O132" s="59"/>
      <c r="P132" s="59"/>
      <c r="Q132" s="59"/>
      <c r="R132" s="59"/>
      <c r="S132" s="161"/>
      <c r="T132" s="39"/>
    </row>
    <row r="133" spans="1:22">
      <c r="B133" s="68">
        <v>1</v>
      </c>
      <c r="C133" s="153" t="str">
        <f>'Existing Fees '!C132</f>
        <v>Sewer Credit Application Fee</v>
      </c>
      <c r="D133" s="121"/>
      <c r="E133" s="121"/>
      <c r="F133" s="121"/>
      <c r="G133" s="121"/>
      <c r="H133" s="121"/>
      <c r="I133" s="121"/>
      <c r="J133" s="121"/>
      <c r="K133" s="121"/>
      <c r="L133" s="121"/>
      <c r="M133" s="121"/>
      <c r="N133" s="121"/>
      <c r="O133" s="121"/>
      <c r="P133" s="121"/>
      <c r="Q133" s="121"/>
      <c r="R133" s="121"/>
      <c r="S133" s="121"/>
      <c r="T133" s="39"/>
    </row>
    <row r="134" spans="1:22">
      <c r="B134" s="68">
        <v>2</v>
      </c>
      <c r="C134" s="153" t="str">
        <f>'Existing Fees '!C133</f>
        <v>Sewer Credit Failure to Inform PWD about increase</v>
      </c>
      <c r="D134" s="121"/>
      <c r="E134" s="121"/>
      <c r="F134" s="121"/>
      <c r="G134" s="121"/>
      <c r="H134" s="121"/>
      <c r="I134" s="121"/>
      <c r="J134" s="121"/>
      <c r="K134" s="121"/>
      <c r="L134" s="121"/>
      <c r="M134" s="121"/>
      <c r="N134" s="121"/>
      <c r="O134" s="121"/>
      <c r="P134" s="121"/>
      <c r="Q134" s="121"/>
      <c r="R134" s="121"/>
      <c r="S134" s="121"/>
      <c r="T134" s="39"/>
    </row>
    <row r="135" spans="1:22" ht="26">
      <c r="B135" s="58"/>
      <c r="C135" s="482" t="str">
        <f>'Existing Fees '!C134</f>
        <v>Other- Not in the Miscellaneous Charges Section (Section 4- Rates and Charges)</v>
      </c>
      <c r="D135" s="58"/>
      <c r="E135" s="59"/>
      <c r="F135" s="59"/>
      <c r="G135" s="59"/>
      <c r="H135" s="59"/>
      <c r="I135" s="59"/>
      <c r="J135" s="59"/>
      <c r="K135" s="59"/>
      <c r="L135" s="59"/>
      <c r="M135" s="59"/>
      <c r="N135" s="59"/>
      <c r="O135" s="59"/>
      <c r="P135" s="59"/>
      <c r="Q135" s="59"/>
      <c r="R135" s="59"/>
      <c r="S135" s="161"/>
      <c r="T135" s="39"/>
    </row>
    <row r="136" spans="1:22">
      <c r="B136" s="68">
        <v>3</v>
      </c>
      <c r="C136" s="153" t="str">
        <f>'Existing Fees '!C135</f>
        <v>Stormwater Credit Application Fee Renewal</v>
      </c>
      <c r="D136" s="121"/>
      <c r="E136" s="121"/>
      <c r="F136" s="121"/>
      <c r="G136" s="121"/>
      <c r="H136" s="121"/>
      <c r="I136" s="121"/>
      <c r="J136" s="121"/>
      <c r="K136" s="121"/>
      <c r="L136" s="121"/>
      <c r="M136" s="121"/>
      <c r="N136" s="121"/>
      <c r="O136" s="121"/>
      <c r="P136" s="121"/>
      <c r="Q136" s="121"/>
      <c r="R136" s="121"/>
      <c r="S136" s="121"/>
      <c r="T136" s="39"/>
    </row>
    <row r="138" spans="1:22" ht="14.5">
      <c r="B138" s="38" t="s">
        <v>291</v>
      </c>
    </row>
    <row r="139" spans="1:22" ht="13.5" thickBot="1">
      <c r="B139" s="36" t="s">
        <v>613</v>
      </c>
      <c r="C139" s="36"/>
    </row>
    <row r="140" spans="1:22" ht="13.5" thickBot="1">
      <c r="A140" s="35"/>
      <c r="B140" s="98"/>
      <c r="C140" s="99"/>
      <c r="D140" s="95" t="s">
        <v>233</v>
      </c>
      <c r="E140" s="95"/>
      <c r="F140" s="95"/>
      <c r="G140" s="95"/>
      <c r="H140" s="96"/>
      <c r="I140" s="96"/>
      <c r="J140" s="96"/>
      <c r="K140" s="96"/>
      <c r="L140" s="96"/>
      <c r="M140" s="96"/>
      <c r="N140" s="96"/>
      <c r="O140" s="97"/>
      <c r="P140" s="97"/>
      <c r="Q140" s="97"/>
      <c r="R140" s="97"/>
      <c r="S140" s="97"/>
      <c r="T140" s="39"/>
      <c r="U140" s="177"/>
      <c r="V140" s="39"/>
    </row>
    <row r="141" spans="1:22" ht="52.5" thickBot="1">
      <c r="A141" s="35"/>
      <c r="B141" s="102" t="s">
        <v>13</v>
      </c>
      <c r="C141" s="100" t="s">
        <v>10</v>
      </c>
      <c r="D141" s="212" t="str">
        <f t="shared" ref="D141:S141" si="2">D9</f>
        <v>Meter</v>
      </c>
      <c r="E141" s="104" t="str">
        <f t="shared" si="2"/>
        <v>Curb Box</v>
      </c>
      <c r="F141" s="105" t="str">
        <f t="shared" si="2"/>
        <v>Curb Stop</v>
      </c>
      <c r="G141" s="104" t="str">
        <f t="shared" si="2"/>
        <v>Ferrule</v>
      </c>
      <c r="H141" s="105" t="str">
        <f t="shared" si="2"/>
        <v>Adapter</v>
      </c>
      <c r="I141" s="104" t="str">
        <f t="shared" si="2"/>
        <v>Valve</v>
      </c>
      <c r="J141" s="105" t="str">
        <f t="shared" si="2"/>
        <v>Sleeve</v>
      </c>
      <c r="K141" s="104" t="str">
        <f t="shared" si="2"/>
        <v>Caps</v>
      </c>
      <c r="L141" s="105" t="str">
        <f t="shared" si="2"/>
        <v>Bands</v>
      </c>
      <c r="M141" s="104" t="str">
        <f t="shared" si="2"/>
        <v>Temp Paving (Blacktop Bag)</v>
      </c>
      <c r="N141" s="105" t="str">
        <f t="shared" si="2"/>
        <v>Street Restoration</v>
      </c>
      <c r="O141" s="104" t="str">
        <f t="shared" si="2"/>
        <v>Contractor Costs</v>
      </c>
      <c r="P141" s="105" t="str">
        <f t="shared" si="2"/>
        <v>CCL Kit</v>
      </c>
      <c r="Q141" s="104" t="str">
        <f t="shared" si="2"/>
        <v>CCL Bonnet</v>
      </c>
      <c r="R141" s="105" t="str">
        <f t="shared" si="2"/>
        <v>Operating Nut</v>
      </c>
      <c r="S141" s="213" t="str">
        <f t="shared" si="2"/>
        <v>Hydrant Water Usage</v>
      </c>
      <c r="T141" s="39"/>
      <c r="U141" s="108" t="s">
        <v>232</v>
      </c>
      <c r="V141" s="39"/>
    </row>
    <row r="142" spans="1:22">
      <c r="B142" s="58"/>
      <c r="C142" s="58" t="s">
        <v>24</v>
      </c>
      <c r="D142" s="58"/>
      <c r="E142" s="58"/>
      <c r="F142" s="58"/>
      <c r="G142" s="58"/>
      <c r="H142" s="58"/>
      <c r="I142" s="58"/>
      <c r="J142" s="58"/>
      <c r="K142" s="58"/>
      <c r="L142" s="58"/>
      <c r="M142" s="58"/>
      <c r="N142" s="58"/>
      <c r="O142" s="195"/>
      <c r="P142" s="195"/>
      <c r="Q142" s="195"/>
      <c r="R142" s="195"/>
      <c r="S142" s="195"/>
      <c r="T142" s="39"/>
      <c r="U142" s="195"/>
      <c r="V142" s="39"/>
    </row>
    <row r="143" spans="1:22">
      <c r="B143" s="62">
        <v>1</v>
      </c>
      <c r="C143" s="159" t="str">
        <f>'Existing Fees '!C10</f>
        <v>Meter Test Charges</v>
      </c>
      <c r="D143" s="63"/>
      <c r="E143" s="63"/>
      <c r="F143" s="63"/>
      <c r="G143" s="63"/>
      <c r="H143" s="63"/>
      <c r="I143" s="63"/>
      <c r="J143" s="63"/>
      <c r="K143" s="63"/>
      <c r="L143" s="63"/>
      <c r="M143" s="63"/>
      <c r="N143" s="76"/>
      <c r="O143" s="63"/>
      <c r="P143" s="63"/>
      <c r="Q143" s="63"/>
      <c r="R143" s="63"/>
      <c r="S143" s="63"/>
      <c r="T143" s="39"/>
      <c r="U143" s="63"/>
      <c r="V143" s="39"/>
    </row>
    <row r="144" spans="1:22">
      <c r="B144" s="65" t="s">
        <v>26</v>
      </c>
      <c r="C144" s="153" t="str">
        <f>'Existing Fees '!C11</f>
        <v xml:space="preserve">5/8" </v>
      </c>
      <c r="D144" s="135"/>
      <c r="E144" s="135"/>
      <c r="F144" s="135"/>
      <c r="G144" s="135"/>
      <c r="H144" s="135"/>
      <c r="I144" s="135"/>
      <c r="J144" s="135"/>
      <c r="K144" s="135"/>
      <c r="L144" s="135"/>
      <c r="M144" s="135"/>
      <c r="N144" s="135"/>
      <c r="O144" s="135"/>
      <c r="P144" s="135"/>
      <c r="Q144" s="135"/>
      <c r="R144" s="135"/>
      <c r="S144" s="166"/>
      <c r="T144" s="39"/>
      <c r="U144" s="166">
        <f>SUM(D144:S144)</f>
        <v>0</v>
      </c>
      <c r="V144" s="39"/>
    </row>
    <row r="145" spans="2:22">
      <c r="B145" s="65" t="s">
        <v>28</v>
      </c>
      <c r="C145" s="153" t="str">
        <f>'Existing Fees '!C12</f>
        <v>1",1.5",2"</v>
      </c>
      <c r="D145" s="135"/>
      <c r="E145" s="135"/>
      <c r="F145" s="135"/>
      <c r="G145" s="135"/>
      <c r="H145" s="135"/>
      <c r="I145" s="135"/>
      <c r="J145" s="135"/>
      <c r="K145" s="135"/>
      <c r="L145" s="135"/>
      <c r="M145" s="135"/>
      <c r="N145" s="135"/>
      <c r="O145" s="135"/>
      <c r="P145" s="135"/>
      <c r="Q145" s="135"/>
      <c r="R145" s="135"/>
      <c r="S145" s="166"/>
      <c r="T145" s="39"/>
      <c r="U145" s="166">
        <f>SUM(D145:S145)</f>
        <v>0</v>
      </c>
      <c r="V145" s="39"/>
    </row>
    <row r="146" spans="2:22">
      <c r="B146" s="65" t="s">
        <v>30</v>
      </c>
      <c r="C146" s="153" t="str">
        <f>'Existing Fees '!C13</f>
        <v>3",4",6",8",10",12"</v>
      </c>
      <c r="D146" s="135"/>
      <c r="E146" s="135"/>
      <c r="F146" s="135"/>
      <c r="G146" s="135"/>
      <c r="H146" s="135"/>
      <c r="I146" s="135"/>
      <c r="J146" s="135"/>
      <c r="K146" s="135"/>
      <c r="L146" s="135"/>
      <c r="M146" s="135"/>
      <c r="N146" s="135"/>
      <c r="O146" s="135"/>
      <c r="P146" s="135"/>
      <c r="Q146" s="135"/>
      <c r="R146" s="135"/>
      <c r="S146" s="166"/>
      <c r="T146" s="39"/>
      <c r="U146" s="166">
        <f>SUM(D146:S146)</f>
        <v>0</v>
      </c>
      <c r="V146" s="39"/>
    </row>
    <row r="147" spans="2:22">
      <c r="B147" s="65" t="s">
        <v>32</v>
      </c>
      <c r="C147" s="153" t="str">
        <f>'Existing Fees '!C14</f>
        <v>Field Tests 3" and above</v>
      </c>
      <c r="D147" s="135"/>
      <c r="E147" s="135"/>
      <c r="F147" s="135"/>
      <c r="G147" s="135"/>
      <c r="H147" s="135"/>
      <c r="I147" s="135"/>
      <c r="J147" s="135"/>
      <c r="K147" s="135"/>
      <c r="L147" s="135"/>
      <c r="M147" s="135"/>
      <c r="N147" s="135"/>
      <c r="O147" s="135"/>
      <c r="P147" s="135"/>
      <c r="Q147" s="135"/>
      <c r="R147" s="135"/>
      <c r="S147" s="166"/>
      <c r="T147" s="39"/>
      <c r="U147" s="166">
        <f>SUM(D147:S147)</f>
        <v>0</v>
      </c>
      <c r="V147" s="39"/>
    </row>
    <row r="148" spans="2:22">
      <c r="B148" s="62">
        <v>2</v>
      </c>
      <c r="C148" s="159" t="str">
        <f>'Existing Fees '!C15</f>
        <v>Charges for Furnishing and Installation of Water Meters</v>
      </c>
      <c r="D148" s="63"/>
      <c r="E148" s="63"/>
      <c r="F148" s="63"/>
      <c r="G148" s="63"/>
      <c r="H148" s="63"/>
      <c r="I148" s="63"/>
      <c r="J148" s="63"/>
      <c r="K148" s="63"/>
      <c r="L148" s="63"/>
      <c r="M148" s="63"/>
      <c r="N148" s="76"/>
      <c r="O148" s="63"/>
      <c r="P148" s="63"/>
      <c r="Q148" s="63"/>
      <c r="R148" s="63"/>
      <c r="S148" s="63"/>
      <c r="T148" s="39"/>
      <c r="U148" s="63"/>
      <c r="V148" s="39"/>
    </row>
    <row r="149" spans="2:22">
      <c r="B149" s="139" t="s">
        <v>26</v>
      </c>
      <c r="C149" s="163" t="str">
        <f>'Existing Fees '!C16</f>
        <v>Setting both Meter and Meter Interface Unit (MIU)</v>
      </c>
      <c r="D149" s="140"/>
      <c r="E149" s="206"/>
      <c r="F149" s="206"/>
      <c r="G149" s="141"/>
      <c r="H149" s="140"/>
      <c r="I149" s="140"/>
      <c r="J149" s="140"/>
      <c r="K149" s="140"/>
      <c r="L149" s="140"/>
      <c r="M149" s="140"/>
      <c r="N149" s="178"/>
      <c r="O149" s="140"/>
      <c r="P149" s="140"/>
      <c r="Q149" s="140"/>
      <c r="R149" s="140"/>
      <c r="S149" s="140"/>
      <c r="T149" s="39"/>
      <c r="U149" s="140"/>
      <c r="V149" s="39"/>
    </row>
    <row r="150" spans="2:22">
      <c r="B150" s="65"/>
      <c r="C150" s="153" t="str">
        <f>'Existing Fees '!C17</f>
        <v>5/8"</v>
      </c>
      <c r="D150" s="336">
        <f>D18*'Material Costs'!$E10</f>
        <v>152.91</v>
      </c>
      <c r="E150" s="135"/>
      <c r="F150" s="135"/>
      <c r="G150" s="135"/>
      <c r="H150" s="135"/>
      <c r="I150" s="135"/>
      <c r="J150" s="135"/>
      <c r="K150" s="135"/>
      <c r="L150" s="135"/>
      <c r="M150" s="135"/>
      <c r="N150" s="135"/>
      <c r="O150" s="135"/>
      <c r="P150" s="135"/>
      <c r="Q150" s="135"/>
      <c r="R150" s="135"/>
      <c r="S150" s="166"/>
      <c r="T150" s="39"/>
      <c r="U150" s="166">
        <f t="shared" ref="U150:U177" si="3">SUM(D150:S150)</f>
        <v>152.91</v>
      </c>
      <c r="V150" s="39"/>
    </row>
    <row r="151" spans="2:22">
      <c r="B151" s="65"/>
      <c r="C151" s="153" t="str">
        <f>'Existing Fees '!C18</f>
        <v>3/4 RFSS</v>
      </c>
      <c r="D151" s="336">
        <f>D19*'Material Costs'!E11</f>
        <v>342.3</v>
      </c>
      <c r="E151" s="135"/>
      <c r="F151" s="135"/>
      <c r="G151" s="135"/>
      <c r="H151" s="135"/>
      <c r="I151" s="135"/>
      <c r="J151" s="135"/>
      <c r="K151" s="135"/>
      <c r="L151" s="135"/>
      <c r="M151" s="135"/>
      <c r="N151" s="135"/>
      <c r="O151" s="135"/>
      <c r="P151" s="135"/>
      <c r="Q151" s="135"/>
      <c r="R151" s="135"/>
      <c r="S151" s="166"/>
      <c r="T151" s="39"/>
      <c r="U151" s="166">
        <f t="shared" si="3"/>
        <v>342.3</v>
      </c>
      <c r="V151" s="39"/>
    </row>
    <row r="152" spans="2:22">
      <c r="B152" s="65"/>
      <c r="C152" s="153" t="str">
        <f>'Existing Fees '!C19</f>
        <v>1"</v>
      </c>
      <c r="D152" s="336">
        <f>D20*'Material Costs'!E12</f>
        <v>257.5</v>
      </c>
      <c r="E152" s="135"/>
      <c r="F152" s="135"/>
      <c r="G152" s="135"/>
      <c r="H152" s="135"/>
      <c r="I152" s="135"/>
      <c r="J152" s="135"/>
      <c r="K152" s="135"/>
      <c r="L152" s="135"/>
      <c r="M152" s="135"/>
      <c r="N152" s="135"/>
      <c r="O152" s="135"/>
      <c r="P152" s="135"/>
      <c r="Q152" s="135"/>
      <c r="R152" s="135"/>
      <c r="S152" s="166"/>
      <c r="T152" s="39"/>
      <c r="U152" s="166">
        <f t="shared" si="3"/>
        <v>257.5</v>
      </c>
      <c r="V152" s="39"/>
    </row>
    <row r="153" spans="2:22">
      <c r="B153" s="65"/>
      <c r="C153" s="153" t="str">
        <f>'Existing Fees '!C20</f>
        <v>1" RFSS</v>
      </c>
      <c r="D153" s="336">
        <f>D21*'Material Costs'!E13</f>
        <v>350.7</v>
      </c>
      <c r="E153" s="135"/>
      <c r="F153" s="135"/>
      <c r="G153" s="135"/>
      <c r="H153" s="135"/>
      <c r="I153" s="135"/>
      <c r="J153" s="135"/>
      <c r="K153" s="135"/>
      <c r="L153" s="135"/>
      <c r="M153" s="135"/>
      <c r="N153" s="135"/>
      <c r="O153" s="135"/>
      <c r="P153" s="135"/>
      <c r="Q153" s="135"/>
      <c r="R153" s="135"/>
      <c r="S153" s="166"/>
      <c r="T153" s="39"/>
      <c r="U153" s="166">
        <f t="shared" si="3"/>
        <v>350.7</v>
      </c>
      <c r="V153" s="39"/>
    </row>
    <row r="154" spans="2:22">
      <c r="B154" s="65"/>
      <c r="C154" s="153" t="str">
        <f>'Existing Fees '!C21</f>
        <v>1  1/2</v>
      </c>
      <c r="D154" s="336">
        <f>D22*'Material Costs'!E14</f>
        <v>715.83</v>
      </c>
      <c r="E154" s="135"/>
      <c r="F154" s="135"/>
      <c r="G154" s="135"/>
      <c r="H154" s="135"/>
      <c r="I154" s="135"/>
      <c r="J154" s="135"/>
      <c r="K154" s="135"/>
      <c r="L154" s="135"/>
      <c r="M154" s="135"/>
      <c r="N154" s="135"/>
      <c r="O154" s="135"/>
      <c r="P154" s="135"/>
      <c r="Q154" s="135"/>
      <c r="R154" s="135"/>
      <c r="S154" s="166"/>
      <c r="T154" s="39"/>
      <c r="U154" s="166">
        <f t="shared" si="3"/>
        <v>715.83</v>
      </c>
      <c r="V154" s="39"/>
    </row>
    <row r="155" spans="2:22">
      <c r="B155" s="65"/>
      <c r="C155" s="153" t="str">
        <f>'Existing Fees '!C22</f>
        <v>1  1/2 RFSS</v>
      </c>
      <c r="D155" s="336">
        <f>D23*'Material Costs'!E15</f>
        <v>666.76</v>
      </c>
      <c r="E155" s="135"/>
      <c r="F155" s="135"/>
      <c r="G155" s="135"/>
      <c r="H155" s="135"/>
      <c r="I155" s="135"/>
      <c r="J155" s="135"/>
      <c r="K155" s="135"/>
      <c r="L155" s="135"/>
      <c r="M155" s="135"/>
      <c r="N155" s="135"/>
      <c r="O155" s="135"/>
      <c r="P155" s="135"/>
      <c r="Q155" s="135"/>
      <c r="R155" s="135"/>
      <c r="S155" s="166"/>
      <c r="T155" s="39"/>
      <c r="U155" s="166">
        <f t="shared" si="3"/>
        <v>666.76</v>
      </c>
      <c r="V155" s="39"/>
    </row>
    <row r="156" spans="2:22">
      <c r="B156" s="65"/>
      <c r="C156" s="153" t="str">
        <f>'Existing Fees '!C23</f>
        <v xml:space="preserve">2" </v>
      </c>
      <c r="D156" s="336">
        <f>D24*'Material Costs'!E16</f>
        <v>888.66</v>
      </c>
      <c r="E156" s="135"/>
      <c r="F156" s="135"/>
      <c r="G156" s="135"/>
      <c r="H156" s="135"/>
      <c r="I156" s="135"/>
      <c r="J156" s="135"/>
      <c r="K156" s="135"/>
      <c r="L156" s="135"/>
      <c r="M156" s="135"/>
      <c r="N156" s="135"/>
      <c r="O156" s="135"/>
      <c r="P156" s="135"/>
      <c r="Q156" s="135"/>
      <c r="R156" s="135"/>
      <c r="S156" s="166"/>
      <c r="T156" s="39"/>
      <c r="U156" s="166">
        <f t="shared" si="3"/>
        <v>888.66</v>
      </c>
      <c r="V156" s="39"/>
    </row>
    <row r="157" spans="2:22">
      <c r="B157" s="65"/>
      <c r="C157" s="153" t="str">
        <f>'Existing Fees '!C24</f>
        <v>2" RFSS</v>
      </c>
      <c r="D157" s="336">
        <f>D25*'Material Costs'!E17</f>
        <v>901.18</v>
      </c>
      <c r="E157" s="135"/>
      <c r="F157" s="135"/>
      <c r="G157" s="135"/>
      <c r="H157" s="135"/>
      <c r="I157" s="135"/>
      <c r="J157" s="135"/>
      <c r="K157" s="135"/>
      <c r="L157" s="135"/>
      <c r="M157" s="135"/>
      <c r="N157" s="135"/>
      <c r="O157" s="135"/>
      <c r="P157" s="135"/>
      <c r="Q157" s="135"/>
      <c r="R157" s="135"/>
      <c r="S157" s="166"/>
      <c r="T157" s="39"/>
      <c r="U157" s="166">
        <f t="shared" si="3"/>
        <v>901.18</v>
      </c>
      <c r="V157" s="39"/>
    </row>
    <row r="158" spans="2:22">
      <c r="B158" s="65"/>
      <c r="C158" s="153" t="str">
        <f>'Existing Fees '!C25</f>
        <v>3" Compound</v>
      </c>
      <c r="D158" s="336">
        <f>D26*'Material Costs'!E18</f>
        <v>3017.23</v>
      </c>
      <c r="E158" s="135"/>
      <c r="F158" s="135"/>
      <c r="G158" s="135"/>
      <c r="H158" s="135"/>
      <c r="I158" s="135"/>
      <c r="J158" s="135"/>
      <c r="K158" s="135"/>
      <c r="L158" s="135"/>
      <c r="M158" s="135"/>
      <c r="N158" s="135"/>
      <c r="O158" s="135"/>
      <c r="P158" s="135"/>
      <c r="Q158" s="135"/>
      <c r="R158" s="135"/>
      <c r="S158" s="166"/>
      <c r="T158" s="39"/>
      <c r="U158" s="166">
        <f t="shared" si="3"/>
        <v>3017.23</v>
      </c>
      <c r="V158" s="39"/>
    </row>
    <row r="159" spans="2:22">
      <c r="B159" s="65"/>
      <c r="C159" s="153" t="str">
        <f>'Existing Fees '!C26</f>
        <v>3" Turbine</v>
      </c>
      <c r="D159" s="336">
        <f>D27*'Material Costs'!E19</f>
        <v>1515.08</v>
      </c>
      <c r="E159" s="135"/>
      <c r="F159" s="135"/>
      <c r="G159" s="135"/>
      <c r="H159" s="135"/>
      <c r="I159" s="135"/>
      <c r="J159" s="135"/>
      <c r="K159" s="135"/>
      <c r="L159" s="135"/>
      <c r="M159" s="135"/>
      <c r="N159" s="135"/>
      <c r="O159" s="135"/>
      <c r="P159" s="135"/>
      <c r="Q159" s="135"/>
      <c r="R159" s="135"/>
      <c r="S159" s="166"/>
      <c r="T159" s="39"/>
      <c r="U159" s="166">
        <f t="shared" si="3"/>
        <v>1515.08</v>
      </c>
      <c r="V159" s="39"/>
    </row>
    <row r="160" spans="2:22">
      <c r="B160" s="65"/>
      <c r="C160" s="153" t="str">
        <f>'Existing Fees '!C27</f>
        <v>3" Fire Series</v>
      </c>
      <c r="D160" s="336">
        <f>D28*'Material Costs'!E20</f>
        <v>3334.26</v>
      </c>
      <c r="E160" s="135"/>
      <c r="F160" s="135"/>
      <c r="G160" s="135"/>
      <c r="H160" s="135"/>
      <c r="I160" s="135"/>
      <c r="J160" s="135"/>
      <c r="K160" s="135"/>
      <c r="L160" s="135"/>
      <c r="M160" s="135"/>
      <c r="N160" s="135"/>
      <c r="O160" s="135"/>
      <c r="P160" s="135"/>
      <c r="Q160" s="135"/>
      <c r="R160" s="135"/>
      <c r="S160" s="166"/>
      <c r="T160" s="39"/>
      <c r="U160" s="166">
        <f t="shared" si="3"/>
        <v>3334.26</v>
      </c>
      <c r="V160" s="39"/>
    </row>
    <row r="161" spans="2:22">
      <c r="B161" s="65"/>
      <c r="C161" s="153" t="str">
        <f>'Existing Fees '!C28</f>
        <v>4" Compound</v>
      </c>
      <c r="D161" s="336">
        <f>D29*'Material Costs'!E21</f>
        <v>4293.8100000000004</v>
      </c>
      <c r="E161" s="135"/>
      <c r="F161" s="135"/>
      <c r="G161" s="135"/>
      <c r="H161" s="135"/>
      <c r="I161" s="135"/>
      <c r="J161" s="135"/>
      <c r="K161" s="135"/>
      <c r="L161" s="135"/>
      <c r="M161" s="135"/>
      <c r="N161" s="135"/>
      <c r="O161" s="135"/>
      <c r="P161" s="135"/>
      <c r="Q161" s="135"/>
      <c r="R161" s="135"/>
      <c r="S161" s="166"/>
      <c r="T161" s="39"/>
      <c r="U161" s="166">
        <f t="shared" si="3"/>
        <v>4293.8100000000004</v>
      </c>
      <c r="V161" s="39"/>
    </row>
    <row r="162" spans="2:22">
      <c r="B162" s="65"/>
      <c r="C162" s="153" t="str">
        <f>'Existing Fees '!C29</f>
        <v>4" Turbine</v>
      </c>
      <c r="D162" s="336">
        <f>D30*'Material Costs'!E22</f>
        <v>2325.33</v>
      </c>
      <c r="E162" s="135"/>
      <c r="F162" s="135"/>
      <c r="G162" s="135"/>
      <c r="H162" s="135"/>
      <c r="I162" s="135"/>
      <c r="J162" s="135"/>
      <c r="K162" s="135"/>
      <c r="L162" s="135"/>
      <c r="M162" s="135"/>
      <c r="N162" s="135"/>
      <c r="O162" s="135"/>
      <c r="P162" s="135"/>
      <c r="Q162" s="135"/>
      <c r="R162" s="135"/>
      <c r="S162" s="166"/>
      <c r="T162" s="39"/>
      <c r="U162" s="166">
        <f t="shared" si="3"/>
        <v>2325.33</v>
      </c>
      <c r="V162" s="39"/>
    </row>
    <row r="163" spans="2:22">
      <c r="B163" s="65"/>
      <c r="C163" s="153" t="str">
        <f>'Existing Fees '!C30</f>
        <v>4" Fire Series</v>
      </c>
      <c r="D163" s="336">
        <f>D31*'Material Costs'!E23</f>
        <v>4195.82</v>
      </c>
      <c r="E163" s="135"/>
      <c r="F163" s="135"/>
      <c r="G163" s="135"/>
      <c r="H163" s="135"/>
      <c r="I163" s="135"/>
      <c r="J163" s="135"/>
      <c r="K163" s="135"/>
      <c r="L163" s="135"/>
      <c r="M163" s="135"/>
      <c r="N163" s="135"/>
      <c r="O163" s="135"/>
      <c r="P163" s="135"/>
      <c r="Q163" s="135"/>
      <c r="R163" s="135"/>
      <c r="S163" s="166"/>
      <c r="T163" s="39"/>
      <c r="U163" s="166">
        <f t="shared" si="3"/>
        <v>4195.82</v>
      </c>
      <c r="V163" s="39"/>
    </row>
    <row r="164" spans="2:22">
      <c r="B164" s="65"/>
      <c r="C164" s="153" t="str">
        <f>'Existing Fees '!C31</f>
        <v>4" Fire Assembly</v>
      </c>
      <c r="D164" s="336">
        <f>D32*'Material Costs'!E24</f>
        <v>5775</v>
      </c>
      <c r="E164" s="135"/>
      <c r="F164" s="135"/>
      <c r="G164" s="135"/>
      <c r="H164" s="135"/>
      <c r="I164" s="135"/>
      <c r="J164" s="135"/>
      <c r="K164" s="135"/>
      <c r="L164" s="135"/>
      <c r="M164" s="135"/>
      <c r="N164" s="135"/>
      <c r="O164" s="135"/>
      <c r="P164" s="135"/>
      <c r="Q164" s="135"/>
      <c r="R164" s="135"/>
      <c r="S164" s="166"/>
      <c r="T164" s="39"/>
      <c r="U164" s="166">
        <f t="shared" si="3"/>
        <v>5775</v>
      </c>
      <c r="V164" s="39"/>
    </row>
    <row r="165" spans="2:22">
      <c r="B165" s="65"/>
      <c r="C165" s="153" t="str">
        <f>'Existing Fees '!C32</f>
        <v>6" Compound</v>
      </c>
      <c r="D165" s="336">
        <f>D33*'Material Costs'!E25</f>
        <v>6133.32</v>
      </c>
      <c r="E165" s="135"/>
      <c r="F165" s="135"/>
      <c r="G165" s="135"/>
      <c r="H165" s="135"/>
      <c r="I165" s="135"/>
      <c r="J165" s="135"/>
      <c r="K165" s="135"/>
      <c r="L165" s="135"/>
      <c r="M165" s="135"/>
      <c r="N165" s="135"/>
      <c r="O165" s="135"/>
      <c r="P165" s="135"/>
      <c r="Q165" s="135"/>
      <c r="R165" s="135"/>
      <c r="S165" s="166"/>
      <c r="T165" s="39"/>
      <c r="U165" s="166">
        <f t="shared" si="3"/>
        <v>6133.32</v>
      </c>
      <c r="V165" s="39"/>
    </row>
    <row r="166" spans="2:22">
      <c r="B166" s="65"/>
      <c r="C166" s="153" t="str">
        <f>'Existing Fees '!C33</f>
        <v>6" Turbine</v>
      </c>
      <c r="D166" s="336">
        <f>D34*'Material Costs'!E26</f>
        <v>4646.21</v>
      </c>
      <c r="E166" s="135"/>
      <c r="F166" s="135"/>
      <c r="G166" s="135"/>
      <c r="H166" s="135"/>
      <c r="I166" s="135"/>
      <c r="J166" s="135"/>
      <c r="K166" s="135"/>
      <c r="L166" s="135"/>
      <c r="M166" s="135"/>
      <c r="N166" s="135"/>
      <c r="O166" s="135"/>
      <c r="P166" s="135"/>
      <c r="Q166" s="135"/>
      <c r="R166" s="135"/>
      <c r="S166" s="166"/>
      <c r="T166" s="39"/>
      <c r="U166" s="166">
        <f t="shared" si="3"/>
        <v>4646.21</v>
      </c>
      <c r="V166" s="39"/>
    </row>
    <row r="167" spans="2:22">
      <c r="B167" s="65"/>
      <c r="C167" s="153" t="str">
        <f>'Existing Fees '!C34</f>
        <v>6" Fire Series</v>
      </c>
      <c r="D167" s="336">
        <f>D35*'Material Costs'!E27</f>
        <v>5655.02</v>
      </c>
      <c r="E167" s="135"/>
      <c r="F167" s="135"/>
      <c r="G167" s="135"/>
      <c r="H167" s="135"/>
      <c r="I167" s="135"/>
      <c r="J167" s="135"/>
      <c r="K167" s="135"/>
      <c r="L167" s="135"/>
      <c r="M167" s="135"/>
      <c r="N167" s="135"/>
      <c r="O167" s="135"/>
      <c r="P167" s="135"/>
      <c r="Q167" s="135"/>
      <c r="R167" s="135"/>
      <c r="S167" s="166"/>
      <c r="T167" s="39"/>
      <c r="U167" s="166">
        <f t="shared" si="3"/>
        <v>5655.02</v>
      </c>
      <c r="V167" s="39"/>
    </row>
    <row r="168" spans="2:22">
      <c r="B168" s="65"/>
      <c r="C168" s="153" t="str">
        <f>'Existing Fees '!C35</f>
        <v>6" Fire Assembly</v>
      </c>
      <c r="D168" s="336">
        <f>D36*'Material Costs'!E28</f>
        <v>8383.2199999999993</v>
      </c>
      <c r="E168" s="135"/>
      <c r="F168" s="135"/>
      <c r="G168" s="135"/>
      <c r="H168" s="135"/>
      <c r="I168" s="135"/>
      <c r="J168" s="135"/>
      <c r="K168" s="135"/>
      <c r="L168" s="135"/>
      <c r="M168" s="135"/>
      <c r="N168" s="135"/>
      <c r="O168" s="135"/>
      <c r="P168" s="135"/>
      <c r="Q168" s="135"/>
      <c r="R168" s="135"/>
      <c r="S168" s="166"/>
      <c r="T168" s="39"/>
      <c r="U168" s="166">
        <f t="shared" si="3"/>
        <v>8383.2199999999993</v>
      </c>
      <c r="V168" s="39"/>
    </row>
    <row r="169" spans="2:22">
      <c r="B169" s="65"/>
      <c r="C169" s="153" t="str">
        <f>'Existing Fees '!C36</f>
        <v>8" Turbine</v>
      </c>
      <c r="D169" s="336">
        <f>D37*'Material Costs'!E29</f>
        <v>5576.77</v>
      </c>
      <c r="E169" s="135"/>
      <c r="F169" s="135"/>
      <c r="G169" s="135"/>
      <c r="H169" s="135"/>
      <c r="I169" s="135"/>
      <c r="J169" s="135"/>
      <c r="K169" s="135"/>
      <c r="L169" s="135"/>
      <c r="M169" s="135"/>
      <c r="N169" s="135"/>
      <c r="O169" s="135"/>
      <c r="P169" s="135"/>
      <c r="Q169" s="135"/>
      <c r="R169" s="135"/>
      <c r="S169" s="166"/>
      <c r="T169" s="39"/>
      <c r="U169" s="166">
        <f t="shared" si="3"/>
        <v>5576.77</v>
      </c>
      <c r="V169" s="39"/>
    </row>
    <row r="170" spans="2:22">
      <c r="B170" s="65"/>
      <c r="C170" s="153" t="str">
        <f>'Existing Fees '!C37</f>
        <v>8" Fire Series</v>
      </c>
      <c r="D170" s="336">
        <f>D38*'Material Costs'!E30</f>
        <v>7241.46</v>
      </c>
      <c r="E170" s="135"/>
      <c r="F170" s="135"/>
      <c r="G170" s="135"/>
      <c r="H170" s="135"/>
      <c r="I170" s="135"/>
      <c r="J170" s="135"/>
      <c r="K170" s="135"/>
      <c r="L170" s="135"/>
      <c r="M170" s="135"/>
      <c r="N170" s="135"/>
      <c r="O170" s="135"/>
      <c r="P170" s="135"/>
      <c r="Q170" s="135"/>
      <c r="R170" s="135"/>
      <c r="S170" s="166"/>
      <c r="T170" s="39"/>
      <c r="U170" s="166">
        <f t="shared" si="3"/>
        <v>7241.46</v>
      </c>
      <c r="V170" s="39"/>
    </row>
    <row r="171" spans="2:22">
      <c r="B171" s="65"/>
      <c r="C171" s="153" t="str">
        <f>'Existing Fees '!C38</f>
        <v>8" Fire Assembly</v>
      </c>
      <c r="D171" s="336">
        <f>D39*'Material Costs'!E31</f>
        <v>11974.52</v>
      </c>
      <c r="E171" s="135"/>
      <c r="F171" s="135"/>
      <c r="G171" s="135"/>
      <c r="H171" s="135"/>
      <c r="I171" s="135"/>
      <c r="J171" s="135"/>
      <c r="K171" s="135"/>
      <c r="L171" s="135"/>
      <c r="M171" s="135"/>
      <c r="N171" s="135"/>
      <c r="O171" s="135"/>
      <c r="P171" s="135"/>
      <c r="Q171" s="135"/>
      <c r="R171" s="135"/>
      <c r="S171" s="166"/>
      <c r="T171" s="39"/>
      <c r="U171" s="166">
        <f t="shared" si="3"/>
        <v>11974.52</v>
      </c>
      <c r="V171" s="39"/>
    </row>
    <row r="172" spans="2:22">
      <c r="B172" s="65"/>
      <c r="C172" s="153" t="str">
        <f>'Existing Fees '!C39</f>
        <v>10" Turbine</v>
      </c>
      <c r="D172" s="336">
        <f>D40*'Material Costs'!E32</f>
        <v>8231.27</v>
      </c>
      <c r="E172" s="135"/>
      <c r="F172" s="135"/>
      <c r="G172" s="135"/>
      <c r="H172" s="135"/>
      <c r="I172" s="135"/>
      <c r="J172" s="135"/>
      <c r="K172" s="135"/>
      <c r="L172" s="135"/>
      <c r="M172" s="135"/>
      <c r="N172" s="135"/>
      <c r="O172" s="135"/>
      <c r="P172" s="135"/>
      <c r="Q172" s="135"/>
      <c r="R172" s="135"/>
      <c r="S172" s="166"/>
      <c r="T172" s="39"/>
      <c r="U172" s="166">
        <f t="shared" si="3"/>
        <v>8231.27</v>
      </c>
      <c r="V172" s="39"/>
    </row>
    <row r="173" spans="2:22">
      <c r="B173" s="65"/>
      <c r="C173" s="153" t="str">
        <f>'Existing Fees '!C40</f>
        <v>10" Fire Series</v>
      </c>
      <c r="D173" s="336">
        <f>D41*'Material Costs'!E33</f>
        <v>8990.02</v>
      </c>
      <c r="E173" s="135"/>
      <c r="F173" s="135"/>
      <c r="G173" s="135"/>
      <c r="H173" s="135"/>
      <c r="I173" s="135"/>
      <c r="J173" s="135"/>
      <c r="K173" s="135"/>
      <c r="L173" s="135"/>
      <c r="M173" s="135"/>
      <c r="N173" s="135"/>
      <c r="O173" s="135"/>
      <c r="P173" s="135"/>
      <c r="Q173" s="135"/>
      <c r="R173" s="135"/>
      <c r="S173" s="166"/>
      <c r="T173" s="39"/>
      <c r="U173" s="166">
        <f t="shared" si="3"/>
        <v>8990.02</v>
      </c>
      <c r="V173" s="39"/>
    </row>
    <row r="174" spans="2:22">
      <c r="B174" s="65"/>
      <c r="C174" s="153" t="str">
        <f>'Existing Fees '!C41</f>
        <v>10" Fire Assembly</v>
      </c>
      <c r="D174" s="336">
        <f>D42*'Material Costs'!E34</f>
        <v>17437.73</v>
      </c>
      <c r="E174" s="135"/>
      <c r="F174" s="135"/>
      <c r="G174" s="135"/>
      <c r="H174" s="135"/>
      <c r="I174" s="135"/>
      <c r="J174" s="135"/>
      <c r="K174" s="135"/>
      <c r="L174" s="135"/>
      <c r="M174" s="135"/>
      <c r="N174" s="135"/>
      <c r="O174" s="135"/>
      <c r="P174" s="135"/>
      <c r="Q174" s="135"/>
      <c r="R174" s="135"/>
      <c r="S174" s="166"/>
      <c r="T174" s="39"/>
      <c r="U174" s="166">
        <f t="shared" si="3"/>
        <v>17437.73</v>
      </c>
      <c r="V174" s="39"/>
    </row>
    <row r="175" spans="2:22">
      <c r="B175" s="65"/>
      <c r="C175" s="153" t="str">
        <f>'Existing Fees '!C42</f>
        <v>12" Turbine</v>
      </c>
      <c r="D175" s="336">
        <f>D43*'Material Costs'!E35</f>
        <v>8734.9500000000007</v>
      </c>
      <c r="E175" s="135"/>
      <c r="F175" s="135"/>
      <c r="G175" s="135"/>
      <c r="H175" s="135"/>
      <c r="I175" s="135"/>
      <c r="J175" s="135"/>
      <c r="K175" s="135"/>
      <c r="L175" s="135"/>
      <c r="M175" s="135"/>
      <c r="N175" s="135"/>
      <c r="O175" s="135"/>
      <c r="P175" s="135"/>
      <c r="Q175" s="135"/>
      <c r="R175" s="135"/>
      <c r="S175" s="166"/>
      <c r="T175" s="39"/>
      <c r="U175" s="166">
        <f t="shared" si="3"/>
        <v>8734.9500000000007</v>
      </c>
      <c r="V175" s="39"/>
    </row>
    <row r="176" spans="2:22">
      <c r="B176" s="65"/>
      <c r="C176" s="153" t="str">
        <f>'Existing Fees '!C43</f>
        <v>12" Fire Series</v>
      </c>
      <c r="D176" s="336">
        <f>D44*'Material Costs'!E36</f>
        <v>10147.370000000001</v>
      </c>
      <c r="E176" s="135"/>
      <c r="F176" s="135"/>
      <c r="G176" s="135"/>
      <c r="H176" s="135"/>
      <c r="I176" s="135"/>
      <c r="J176" s="135"/>
      <c r="K176" s="135"/>
      <c r="L176" s="135"/>
      <c r="M176" s="135"/>
      <c r="N176" s="135"/>
      <c r="O176" s="135"/>
      <c r="P176" s="135"/>
      <c r="Q176" s="135"/>
      <c r="R176" s="135"/>
      <c r="S176" s="166"/>
      <c r="T176" s="39"/>
      <c r="U176" s="166">
        <f t="shared" si="3"/>
        <v>10147.370000000001</v>
      </c>
      <c r="V176" s="39"/>
    </row>
    <row r="177" spans="2:22">
      <c r="B177" s="65"/>
      <c r="C177" s="153" t="str">
        <f>'Existing Fees '!C44</f>
        <v>12" Fire Assembly</v>
      </c>
      <c r="D177" s="336">
        <f>D45*'Material Costs'!E37</f>
        <v>18595.080000000002</v>
      </c>
      <c r="E177" s="135"/>
      <c r="F177" s="135"/>
      <c r="G177" s="135"/>
      <c r="H177" s="135"/>
      <c r="I177" s="135"/>
      <c r="J177" s="135"/>
      <c r="K177" s="135"/>
      <c r="L177" s="135"/>
      <c r="M177" s="135"/>
      <c r="N177" s="135"/>
      <c r="O177" s="135"/>
      <c r="P177" s="135"/>
      <c r="Q177" s="135"/>
      <c r="R177" s="135"/>
      <c r="S177" s="166"/>
      <c r="T177" s="39"/>
      <c r="U177" s="166">
        <f t="shared" si="3"/>
        <v>18595.080000000002</v>
      </c>
      <c r="V177" s="39"/>
    </row>
    <row r="178" spans="2:22">
      <c r="B178" s="139" t="s">
        <v>28</v>
      </c>
      <c r="C178" s="163" t="str">
        <f>'Existing Fees '!C45</f>
        <v>Furnishing and Setting Meter Interface Unit (MIU)</v>
      </c>
      <c r="D178" s="178"/>
      <c r="E178" s="148"/>
      <c r="F178" s="148"/>
      <c r="G178" s="149"/>
      <c r="H178" s="148"/>
      <c r="I178" s="148"/>
      <c r="J178" s="148"/>
      <c r="K178" s="148"/>
      <c r="L178" s="148"/>
      <c r="M178" s="148"/>
      <c r="N178" s="148"/>
      <c r="O178" s="140"/>
      <c r="P178" s="150"/>
      <c r="Q178" s="150"/>
      <c r="R178" s="150"/>
      <c r="S178" s="150"/>
      <c r="T178" s="39"/>
      <c r="U178" s="140"/>
      <c r="V178" s="39"/>
    </row>
    <row r="179" spans="2:22">
      <c r="B179" s="65"/>
      <c r="C179" s="153" t="str">
        <f>'Existing Fees '!C46</f>
        <v>5/8"</v>
      </c>
      <c r="D179" s="135"/>
      <c r="E179" s="135"/>
      <c r="F179" s="135"/>
      <c r="G179" s="135"/>
      <c r="H179" s="135"/>
      <c r="I179" s="135"/>
      <c r="J179" s="135"/>
      <c r="K179" s="135"/>
      <c r="L179" s="135"/>
      <c r="M179" s="135"/>
      <c r="N179" s="135"/>
      <c r="O179" s="135"/>
      <c r="P179" s="135"/>
      <c r="Q179" s="135"/>
      <c r="R179" s="135"/>
      <c r="S179" s="166"/>
      <c r="T179" s="39"/>
      <c r="U179" s="166">
        <f t="shared" ref="U179:U194" si="4">SUM(D179:S179)</f>
        <v>0</v>
      </c>
      <c r="V179" s="39"/>
    </row>
    <row r="180" spans="2:22">
      <c r="B180" s="65"/>
      <c r="C180" s="153" t="str">
        <f>'Existing Fees '!C47</f>
        <v>3/4 RFSS</v>
      </c>
      <c r="D180" s="135"/>
      <c r="E180" s="135"/>
      <c r="F180" s="135"/>
      <c r="G180" s="135"/>
      <c r="H180" s="135"/>
      <c r="I180" s="135"/>
      <c r="J180" s="135"/>
      <c r="K180" s="135"/>
      <c r="L180" s="135"/>
      <c r="M180" s="135"/>
      <c r="N180" s="135"/>
      <c r="O180" s="135"/>
      <c r="P180" s="135"/>
      <c r="Q180" s="135"/>
      <c r="R180" s="135"/>
      <c r="S180" s="166"/>
      <c r="T180" s="39"/>
      <c r="U180" s="166">
        <f t="shared" si="4"/>
        <v>0</v>
      </c>
      <c r="V180" s="39"/>
    </row>
    <row r="181" spans="2:22">
      <c r="B181" s="65"/>
      <c r="C181" s="153" t="str">
        <f>'Existing Fees '!C48</f>
        <v>1"</v>
      </c>
      <c r="D181" s="135"/>
      <c r="E181" s="135"/>
      <c r="F181" s="135"/>
      <c r="G181" s="135"/>
      <c r="H181" s="135"/>
      <c r="I181" s="135"/>
      <c r="J181" s="135"/>
      <c r="K181" s="135"/>
      <c r="L181" s="135"/>
      <c r="M181" s="135"/>
      <c r="N181" s="135"/>
      <c r="O181" s="135"/>
      <c r="P181" s="135"/>
      <c r="Q181" s="135"/>
      <c r="R181" s="135"/>
      <c r="S181" s="166"/>
      <c r="T181" s="39"/>
      <c r="U181" s="166">
        <f t="shared" si="4"/>
        <v>0</v>
      </c>
      <c r="V181" s="39"/>
    </row>
    <row r="182" spans="2:22">
      <c r="B182" s="65"/>
      <c r="C182" s="153" t="str">
        <f>'Existing Fees '!C49</f>
        <v>1" RFSS</v>
      </c>
      <c r="D182" s="135"/>
      <c r="E182" s="135"/>
      <c r="F182" s="135"/>
      <c r="G182" s="135"/>
      <c r="H182" s="135"/>
      <c r="I182" s="135"/>
      <c r="J182" s="135"/>
      <c r="K182" s="135"/>
      <c r="L182" s="135"/>
      <c r="M182" s="135"/>
      <c r="N182" s="135"/>
      <c r="O182" s="135"/>
      <c r="P182" s="135"/>
      <c r="Q182" s="135"/>
      <c r="R182" s="135"/>
      <c r="S182" s="166"/>
      <c r="T182" s="39"/>
      <c r="U182" s="166">
        <f t="shared" si="4"/>
        <v>0</v>
      </c>
      <c r="V182" s="39"/>
    </row>
    <row r="183" spans="2:22">
      <c r="B183" s="65"/>
      <c r="C183" s="153" t="str">
        <f>'Existing Fees '!C50</f>
        <v>1  1/2</v>
      </c>
      <c r="D183" s="135"/>
      <c r="E183" s="135"/>
      <c r="F183" s="135"/>
      <c r="G183" s="135"/>
      <c r="H183" s="135"/>
      <c r="I183" s="135"/>
      <c r="J183" s="135"/>
      <c r="K183" s="135"/>
      <c r="L183" s="135"/>
      <c r="M183" s="135"/>
      <c r="N183" s="135"/>
      <c r="O183" s="135"/>
      <c r="P183" s="135"/>
      <c r="Q183" s="135"/>
      <c r="R183" s="135"/>
      <c r="S183" s="166"/>
      <c r="T183" s="39"/>
      <c r="U183" s="166">
        <f t="shared" si="4"/>
        <v>0</v>
      </c>
      <c r="V183" s="39"/>
    </row>
    <row r="184" spans="2:22">
      <c r="B184" s="65"/>
      <c r="C184" s="153" t="str">
        <f>'Existing Fees '!C51</f>
        <v>1  1/2 RFSS</v>
      </c>
      <c r="D184" s="135"/>
      <c r="E184" s="135"/>
      <c r="F184" s="135"/>
      <c r="G184" s="135"/>
      <c r="H184" s="135"/>
      <c r="I184" s="135"/>
      <c r="J184" s="135"/>
      <c r="K184" s="135"/>
      <c r="L184" s="135"/>
      <c r="M184" s="135"/>
      <c r="N184" s="135"/>
      <c r="O184" s="135"/>
      <c r="P184" s="135"/>
      <c r="Q184" s="135"/>
      <c r="R184" s="135"/>
      <c r="S184" s="166"/>
      <c r="T184" s="39"/>
      <c r="U184" s="166">
        <f t="shared" si="4"/>
        <v>0</v>
      </c>
      <c r="V184" s="39"/>
    </row>
    <row r="185" spans="2:22">
      <c r="B185" s="65"/>
      <c r="C185" s="153" t="str">
        <f>'Existing Fees '!C52</f>
        <v xml:space="preserve">2" </v>
      </c>
      <c r="D185" s="135"/>
      <c r="E185" s="135"/>
      <c r="F185" s="135"/>
      <c r="G185" s="135"/>
      <c r="H185" s="135"/>
      <c r="I185" s="135"/>
      <c r="J185" s="135"/>
      <c r="K185" s="135"/>
      <c r="L185" s="135"/>
      <c r="M185" s="135"/>
      <c r="N185" s="135"/>
      <c r="O185" s="135"/>
      <c r="P185" s="135"/>
      <c r="Q185" s="135"/>
      <c r="R185" s="135"/>
      <c r="S185" s="166"/>
      <c r="T185" s="39"/>
      <c r="U185" s="166">
        <f t="shared" si="4"/>
        <v>0</v>
      </c>
      <c r="V185" s="39"/>
    </row>
    <row r="186" spans="2:22">
      <c r="B186" s="65"/>
      <c r="C186" s="153" t="str">
        <f>'Existing Fees '!C53</f>
        <v>2" RFSS</v>
      </c>
      <c r="D186" s="135"/>
      <c r="E186" s="135"/>
      <c r="F186" s="135"/>
      <c r="G186" s="135"/>
      <c r="H186" s="135"/>
      <c r="I186" s="135"/>
      <c r="J186" s="135"/>
      <c r="K186" s="135"/>
      <c r="L186" s="135"/>
      <c r="M186" s="135"/>
      <c r="N186" s="135"/>
      <c r="O186" s="135"/>
      <c r="P186" s="135"/>
      <c r="Q186" s="135"/>
      <c r="R186" s="135"/>
      <c r="S186" s="166"/>
      <c r="T186" s="39"/>
      <c r="U186" s="166">
        <f t="shared" si="4"/>
        <v>0</v>
      </c>
      <c r="V186" s="39"/>
    </row>
    <row r="187" spans="2:22">
      <c r="B187" s="65"/>
      <c r="C187" s="153" t="str">
        <f>'Existing Fees '!C54</f>
        <v>3" Compound</v>
      </c>
      <c r="D187" s="135"/>
      <c r="E187" s="135"/>
      <c r="F187" s="135"/>
      <c r="G187" s="135"/>
      <c r="H187" s="135"/>
      <c r="I187" s="135"/>
      <c r="J187" s="135"/>
      <c r="K187" s="135"/>
      <c r="L187" s="135"/>
      <c r="M187" s="135"/>
      <c r="N187" s="135"/>
      <c r="O187" s="135"/>
      <c r="P187" s="135"/>
      <c r="Q187" s="135"/>
      <c r="R187" s="135"/>
      <c r="S187" s="166"/>
      <c r="T187" s="39"/>
      <c r="U187" s="166">
        <f t="shared" si="4"/>
        <v>0</v>
      </c>
      <c r="V187" s="39"/>
    </row>
    <row r="188" spans="2:22">
      <c r="B188" s="65"/>
      <c r="C188" s="153" t="str">
        <f>'Existing Fees '!C55</f>
        <v>3" Turbine</v>
      </c>
      <c r="D188" s="135"/>
      <c r="E188" s="135"/>
      <c r="F188" s="135"/>
      <c r="G188" s="135"/>
      <c r="H188" s="135"/>
      <c r="I188" s="135"/>
      <c r="J188" s="135"/>
      <c r="K188" s="135"/>
      <c r="L188" s="135"/>
      <c r="M188" s="135"/>
      <c r="N188" s="135"/>
      <c r="O188" s="135"/>
      <c r="P188" s="135"/>
      <c r="Q188" s="135"/>
      <c r="R188" s="135"/>
      <c r="S188" s="166"/>
      <c r="T188" s="39"/>
      <c r="U188" s="166">
        <f t="shared" si="4"/>
        <v>0</v>
      </c>
      <c r="V188" s="39"/>
    </row>
    <row r="189" spans="2:22">
      <c r="B189" s="65"/>
      <c r="C189" s="153" t="str">
        <f>'Existing Fees '!C56</f>
        <v>4" Compound</v>
      </c>
      <c r="D189" s="135"/>
      <c r="E189" s="135"/>
      <c r="F189" s="135"/>
      <c r="G189" s="135"/>
      <c r="H189" s="135"/>
      <c r="I189" s="135"/>
      <c r="J189" s="135"/>
      <c r="K189" s="135"/>
      <c r="L189" s="135"/>
      <c r="M189" s="135"/>
      <c r="N189" s="135"/>
      <c r="O189" s="135"/>
      <c r="P189" s="135"/>
      <c r="Q189" s="135"/>
      <c r="R189" s="135"/>
      <c r="S189" s="166"/>
      <c r="T189" s="39"/>
      <c r="U189" s="166">
        <f t="shared" si="4"/>
        <v>0</v>
      </c>
      <c r="V189" s="39"/>
    </row>
    <row r="190" spans="2:22">
      <c r="B190" s="65"/>
      <c r="C190" s="153" t="str">
        <f>'Existing Fees '!C57</f>
        <v>4" Turbine</v>
      </c>
      <c r="D190" s="135"/>
      <c r="E190" s="135"/>
      <c r="F190" s="135"/>
      <c r="G190" s="135"/>
      <c r="H190" s="135"/>
      <c r="I190" s="135"/>
      <c r="J190" s="135"/>
      <c r="K190" s="135"/>
      <c r="L190" s="135"/>
      <c r="M190" s="135"/>
      <c r="N190" s="135"/>
      <c r="O190" s="135"/>
      <c r="P190" s="135"/>
      <c r="Q190" s="135"/>
      <c r="R190" s="135"/>
      <c r="S190" s="166"/>
      <c r="T190" s="39"/>
      <c r="U190" s="166">
        <f t="shared" si="4"/>
        <v>0</v>
      </c>
      <c r="V190" s="39"/>
    </row>
    <row r="191" spans="2:22">
      <c r="B191" s="65"/>
      <c r="C191" s="153" t="str">
        <f>'Existing Fees '!C58</f>
        <v>6" Compound</v>
      </c>
      <c r="D191" s="135"/>
      <c r="E191" s="135"/>
      <c r="F191" s="135"/>
      <c r="G191" s="135"/>
      <c r="H191" s="135"/>
      <c r="I191" s="135"/>
      <c r="J191" s="135"/>
      <c r="K191" s="135"/>
      <c r="L191" s="135"/>
      <c r="M191" s="135"/>
      <c r="N191" s="135"/>
      <c r="O191" s="135"/>
      <c r="P191" s="135"/>
      <c r="Q191" s="135"/>
      <c r="R191" s="135"/>
      <c r="S191" s="166"/>
      <c r="T191" s="39"/>
      <c r="U191" s="166">
        <f t="shared" si="4"/>
        <v>0</v>
      </c>
      <c r="V191" s="39"/>
    </row>
    <row r="192" spans="2:22">
      <c r="B192" s="65"/>
      <c r="C192" s="153" t="str">
        <f>'Existing Fees '!C59</f>
        <v>6" Turbine</v>
      </c>
      <c r="D192" s="135"/>
      <c r="E192" s="135"/>
      <c r="F192" s="135"/>
      <c r="G192" s="135"/>
      <c r="H192" s="135"/>
      <c r="I192" s="135"/>
      <c r="J192" s="135"/>
      <c r="K192" s="135"/>
      <c r="L192" s="135"/>
      <c r="M192" s="135"/>
      <c r="N192" s="135"/>
      <c r="O192" s="135"/>
      <c r="P192" s="135"/>
      <c r="Q192" s="135"/>
      <c r="R192" s="135"/>
      <c r="S192" s="166"/>
      <c r="T192" s="39"/>
      <c r="U192" s="166">
        <f t="shared" si="4"/>
        <v>0</v>
      </c>
      <c r="V192" s="39"/>
    </row>
    <row r="193" spans="2:22">
      <c r="B193" s="65"/>
      <c r="C193" s="153" t="str">
        <f>'Existing Fees '!C60</f>
        <v xml:space="preserve">8" </v>
      </c>
      <c r="D193" s="135"/>
      <c r="E193" s="135"/>
      <c r="F193" s="135"/>
      <c r="G193" s="135"/>
      <c r="H193" s="135"/>
      <c r="I193" s="135"/>
      <c r="J193" s="135"/>
      <c r="K193" s="135"/>
      <c r="L193" s="135"/>
      <c r="M193" s="135"/>
      <c r="N193" s="135"/>
      <c r="O193" s="135"/>
      <c r="P193" s="135"/>
      <c r="Q193" s="135"/>
      <c r="R193" s="135"/>
      <c r="S193" s="166"/>
      <c r="T193" s="39"/>
      <c r="U193" s="166">
        <f t="shared" si="4"/>
        <v>0</v>
      </c>
      <c r="V193" s="39"/>
    </row>
    <row r="194" spans="2:22">
      <c r="B194" s="65"/>
      <c r="C194" s="153" t="str">
        <f>'Existing Fees '!C61</f>
        <v xml:space="preserve">10" </v>
      </c>
      <c r="D194" s="135"/>
      <c r="E194" s="135"/>
      <c r="F194" s="135"/>
      <c r="G194" s="135"/>
      <c r="H194" s="135"/>
      <c r="I194" s="135"/>
      <c r="J194" s="135"/>
      <c r="K194" s="135"/>
      <c r="L194" s="135"/>
      <c r="M194" s="135"/>
      <c r="N194" s="135"/>
      <c r="O194" s="135"/>
      <c r="P194" s="135"/>
      <c r="Q194" s="135"/>
      <c r="R194" s="135"/>
      <c r="S194" s="166"/>
      <c r="T194" s="39"/>
      <c r="U194" s="166">
        <f t="shared" si="4"/>
        <v>0</v>
      </c>
      <c r="V194" s="39"/>
    </row>
    <row r="195" spans="2:22">
      <c r="B195" s="62">
        <v>3</v>
      </c>
      <c r="C195" s="159" t="str">
        <f>'Existing Fees '!C62</f>
        <v>Tampering of Meter</v>
      </c>
      <c r="D195" s="63"/>
      <c r="E195" s="63"/>
      <c r="F195" s="63"/>
      <c r="G195" s="63"/>
      <c r="H195" s="63"/>
      <c r="I195" s="63"/>
      <c r="J195" s="63"/>
      <c r="K195" s="63"/>
      <c r="L195" s="63"/>
      <c r="M195" s="63"/>
      <c r="N195" s="76"/>
      <c r="O195" s="63"/>
      <c r="P195" s="63"/>
      <c r="Q195" s="63"/>
      <c r="R195" s="63"/>
      <c r="S195" s="63"/>
      <c r="T195" s="39"/>
      <c r="U195" s="63"/>
      <c r="V195" s="39"/>
    </row>
    <row r="196" spans="2:22">
      <c r="B196" s="65" t="s">
        <v>26</v>
      </c>
      <c r="C196" s="153" t="str">
        <f>'Existing Fees '!C63</f>
        <v>5/8" or 3/4"</v>
      </c>
      <c r="D196" s="135"/>
      <c r="E196" s="135"/>
      <c r="F196" s="135"/>
      <c r="G196" s="135"/>
      <c r="H196" s="135"/>
      <c r="I196" s="135"/>
      <c r="J196" s="135"/>
      <c r="K196" s="135"/>
      <c r="L196" s="135"/>
      <c r="M196" s="135"/>
      <c r="N196" s="135"/>
      <c r="O196" s="135"/>
      <c r="P196" s="135"/>
      <c r="Q196" s="135"/>
      <c r="R196" s="135"/>
      <c r="S196" s="166"/>
      <c r="T196" s="39"/>
      <c r="U196" s="166">
        <f>SUM(D196:S196)</f>
        <v>0</v>
      </c>
      <c r="V196" s="39"/>
    </row>
    <row r="197" spans="2:22">
      <c r="B197" s="65" t="s">
        <v>28</v>
      </c>
      <c r="C197" s="153" t="str">
        <f>'Existing Fees '!C64</f>
        <v>1", 1.5" or 2"</v>
      </c>
      <c r="D197" s="135"/>
      <c r="E197" s="135"/>
      <c r="F197" s="135"/>
      <c r="G197" s="135"/>
      <c r="H197" s="135"/>
      <c r="I197" s="135"/>
      <c r="J197" s="135"/>
      <c r="K197" s="135"/>
      <c r="L197" s="135"/>
      <c r="M197" s="135"/>
      <c r="N197" s="135"/>
      <c r="O197" s="135"/>
      <c r="P197" s="135"/>
      <c r="Q197" s="135"/>
      <c r="R197" s="135"/>
      <c r="S197" s="166"/>
      <c r="T197" s="39"/>
      <c r="U197" s="166">
        <f>SUM(D197:S197)</f>
        <v>0</v>
      </c>
      <c r="V197" s="39"/>
    </row>
    <row r="198" spans="2:22">
      <c r="B198" s="65" t="s">
        <v>30</v>
      </c>
      <c r="C198" s="153" t="str">
        <f>'Existing Fees '!C65</f>
        <v>3" and larger</v>
      </c>
      <c r="D198" s="135"/>
      <c r="E198" s="135"/>
      <c r="F198" s="135"/>
      <c r="G198" s="135"/>
      <c r="H198" s="135"/>
      <c r="I198" s="135"/>
      <c r="J198" s="135"/>
      <c r="K198" s="135"/>
      <c r="L198" s="135"/>
      <c r="M198" s="135"/>
      <c r="N198" s="135"/>
      <c r="O198" s="135"/>
      <c r="P198" s="135"/>
      <c r="Q198" s="135"/>
      <c r="R198" s="135"/>
      <c r="S198" s="166"/>
      <c r="T198" s="39"/>
      <c r="U198" s="166">
        <f>SUM(D198:S198)</f>
        <v>0</v>
      </c>
      <c r="V198" s="39"/>
    </row>
    <row r="199" spans="2:22">
      <c r="B199" s="62">
        <v>4</v>
      </c>
      <c r="C199" s="159" t="str">
        <f>'Existing Fees '!C66</f>
        <v>Shut‐Off and Restoration of Water Service</v>
      </c>
      <c r="D199" s="63"/>
      <c r="E199" s="63"/>
      <c r="F199" s="63"/>
      <c r="G199" s="63"/>
      <c r="H199" s="63"/>
      <c r="I199" s="63"/>
      <c r="J199" s="63"/>
      <c r="K199" s="63"/>
      <c r="L199" s="63"/>
      <c r="M199" s="63"/>
      <c r="N199" s="76"/>
      <c r="O199" s="63"/>
      <c r="P199" s="63"/>
      <c r="Q199" s="63"/>
      <c r="R199" s="63"/>
      <c r="S199" s="63"/>
      <c r="T199" s="39"/>
      <c r="U199" s="63"/>
      <c r="V199" s="39"/>
    </row>
    <row r="200" spans="2:22">
      <c r="B200" s="65" t="s">
        <v>26</v>
      </c>
      <c r="C200" s="153" t="str">
        <f>'Existing Fees '!C67</f>
        <v>Site Visit for Non-payment</v>
      </c>
      <c r="D200" s="135"/>
      <c r="E200" s="135"/>
      <c r="F200" s="135"/>
      <c r="G200" s="135"/>
      <c r="H200" s="135"/>
      <c r="I200" s="135"/>
      <c r="J200" s="135"/>
      <c r="K200" s="135"/>
      <c r="L200" s="135"/>
      <c r="M200" s="135"/>
      <c r="N200" s="135"/>
      <c r="O200" s="135"/>
      <c r="P200" s="135"/>
      <c r="Q200" s="135"/>
      <c r="R200" s="135"/>
      <c r="S200" s="166"/>
      <c r="T200" s="39"/>
      <c r="U200" s="166">
        <f>SUM(D200:S200)</f>
        <v>0</v>
      </c>
      <c r="V200" s="39"/>
    </row>
    <row r="201" spans="2:22" ht="26">
      <c r="B201" s="65" t="s">
        <v>28</v>
      </c>
      <c r="C201" s="307" t="str">
        <f>'Existing Fees '!C68</f>
        <v>Non-compliance with Notice of Defect and/or Metering Non-compliance</v>
      </c>
      <c r="D201" s="135"/>
      <c r="E201" s="135"/>
      <c r="F201" s="135"/>
      <c r="G201" s="135"/>
      <c r="H201" s="135"/>
      <c r="I201" s="135"/>
      <c r="J201" s="135"/>
      <c r="K201" s="135"/>
      <c r="L201" s="135"/>
      <c r="M201" s="135"/>
      <c r="N201" s="135"/>
      <c r="O201" s="135"/>
      <c r="P201" s="135"/>
      <c r="Q201" s="135"/>
      <c r="R201" s="135"/>
      <c r="S201" s="166"/>
      <c r="T201" s="39"/>
      <c r="U201" s="166">
        <f>SUM(D201:S201)</f>
        <v>0</v>
      </c>
      <c r="V201" s="39"/>
    </row>
    <row r="202" spans="2:22">
      <c r="B202" s="65" t="s">
        <v>30</v>
      </c>
      <c r="C202" s="153" t="str">
        <f>'Existing Fees '!C70</f>
        <v>Operating service valve 2" and smaller service lines</v>
      </c>
      <c r="D202" s="135"/>
      <c r="E202" s="135"/>
      <c r="F202" s="135"/>
      <c r="G202" s="135"/>
      <c r="H202" s="135"/>
      <c r="I202" s="135"/>
      <c r="J202" s="135"/>
      <c r="K202" s="135"/>
      <c r="L202" s="135"/>
      <c r="M202" s="135"/>
      <c r="N202" s="135"/>
      <c r="O202" s="135"/>
      <c r="P202" s="135"/>
      <c r="Q202" s="135"/>
      <c r="R202" s="135"/>
      <c r="S202" s="166"/>
      <c r="T202" s="39"/>
      <c r="U202" s="166">
        <f t="shared" ref="U202:U210" si="5">SUM(D202:S202)</f>
        <v>0</v>
      </c>
      <c r="V202" s="39"/>
    </row>
    <row r="203" spans="2:22">
      <c r="B203" s="65" t="s">
        <v>32</v>
      </c>
      <c r="C203" s="153" t="str">
        <f>'Existing Fees '!C71</f>
        <v>Operating service valve larger than 2" service lines</v>
      </c>
      <c r="D203" s="135"/>
      <c r="E203" s="135"/>
      <c r="F203" s="135"/>
      <c r="G203" s="135"/>
      <c r="H203" s="135"/>
      <c r="I203" s="135"/>
      <c r="J203" s="135"/>
      <c r="K203" s="135"/>
      <c r="L203" s="135"/>
      <c r="M203" s="135"/>
      <c r="N203" s="135"/>
      <c r="O203" s="135"/>
      <c r="P203" s="135"/>
      <c r="Q203" s="135"/>
      <c r="R203" s="135"/>
      <c r="S203" s="166"/>
      <c r="T203" s="39"/>
      <c r="U203" s="166">
        <f t="shared" si="5"/>
        <v>0</v>
      </c>
      <c r="V203" s="39"/>
    </row>
    <row r="204" spans="2:22">
      <c r="B204" s="65" t="s">
        <v>44</v>
      </c>
      <c r="C204" s="153" t="str">
        <f>'Existing Fees '!C72</f>
        <v>Obstructed curb stop, missing access box, requires excavation</v>
      </c>
      <c r="D204" s="135"/>
      <c r="E204" s="135">
        <f>E73*'Material Costs'!$E$111</f>
        <v>51.17</v>
      </c>
      <c r="F204" s="135"/>
      <c r="G204" s="135"/>
      <c r="H204" s="135"/>
      <c r="I204" s="135"/>
      <c r="J204" s="135"/>
      <c r="K204" s="135"/>
      <c r="L204" s="135"/>
      <c r="M204" s="135"/>
      <c r="N204" s="135"/>
      <c r="O204" s="135"/>
      <c r="P204" s="135"/>
      <c r="Q204" s="135"/>
      <c r="R204" s="135"/>
      <c r="S204" s="166"/>
      <c r="T204" s="39"/>
      <c r="U204" s="166">
        <f t="shared" si="5"/>
        <v>51.17</v>
      </c>
      <c r="V204" s="39"/>
    </row>
    <row r="205" spans="2:22">
      <c r="B205" s="65" t="s">
        <v>46</v>
      </c>
      <c r="C205" s="153" t="str">
        <f>'Existing Fees '!C73</f>
        <v>Curb stop inoperable, requires installation of new curb stop</v>
      </c>
      <c r="D205" s="135"/>
      <c r="E205" s="135"/>
      <c r="F205" s="135">
        <f>F74*'Material Costs'!$E$110</f>
        <v>85.38</v>
      </c>
      <c r="G205" s="135"/>
      <c r="H205" s="135"/>
      <c r="I205" s="135"/>
      <c r="J205" s="135"/>
      <c r="K205" s="135"/>
      <c r="L205" s="135"/>
      <c r="M205" s="135"/>
      <c r="N205" s="135"/>
      <c r="O205" s="135"/>
      <c r="P205" s="135"/>
      <c r="Q205" s="135"/>
      <c r="R205" s="135"/>
      <c r="S205" s="166"/>
      <c r="T205" s="39"/>
      <c r="U205" s="166">
        <f t="shared" si="5"/>
        <v>85.38</v>
      </c>
      <c r="V205" s="39"/>
    </row>
    <row r="206" spans="2:22" ht="26">
      <c r="B206" s="65" t="s">
        <v>48</v>
      </c>
      <c r="C206" s="307" t="str">
        <f>'Existing Fees '!C74</f>
        <v>Obstructed curb stop, missing access box, requires excavation and footway paving</v>
      </c>
      <c r="D206" s="135"/>
      <c r="E206" s="135">
        <f>E75*'Material Costs'!$E$111</f>
        <v>51.17</v>
      </c>
      <c r="F206" s="135"/>
      <c r="G206" s="135"/>
      <c r="H206" s="135"/>
      <c r="I206" s="135"/>
      <c r="J206" s="135"/>
      <c r="K206" s="135"/>
      <c r="L206" s="135"/>
      <c r="M206" s="135">
        <f>M75*'Material Costs'!$E$113</f>
        <v>10.09</v>
      </c>
      <c r="N206" s="135"/>
      <c r="O206" s="135"/>
      <c r="P206" s="135"/>
      <c r="Q206" s="135"/>
      <c r="R206" s="135"/>
      <c r="S206" s="166"/>
      <c r="T206" s="39"/>
      <c r="U206" s="166">
        <f t="shared" si="5"/>
        <v>61.260000000000005</v>
      </c>
      <c r="V206" s="39"/>
    </row>
    <row r="207" spans="2:22" ht="26">
      <c r="B207" s="65" t="s">
        <v>277</v>
      </c>
      <c r="C207" s="307" t="str">
        <f>'Existing Fees '!C75</f>
        <v>Curb stop inoperable, requires installation of new curb stop and footway paving</v>
      </c>
      <c r="D207" s="135"/>
      <c r="E207" s="135"/>
      <c r="F207" s="135">
        <f>F76*'Material Costs'!$E$110</f>
        <v>85.38</v>
      </c>
      <c r="G207" s="135"/>
      <c r="H207" s="135"/>
      <c r="I207" s="135"/>
      <c r="J207" s="135"/>
      <c r="K207" s="135"/>
      <c r="L207" s="135"/>
      <c r="M207" s="135">
        <f>M76*'Material Costs'!$E$113</f>
        <v>10.09</v>
      </c>
      <c r="N207" s="135"/>
      <c r="O207" s="135"/>
      <c r="P207" s="135"/>
      <c r="Q207" s="135"/>
      <c r="R207" s="135"/>
      <c r="S207" s="166"/>
      <c r="T207" s="39"/>
      <c r="U207" s="166">
        <f t="shared" si="5"/>
        <v>95.47</v>
      </c>
      <c r="V207" s="39"/>
    </row>
    <row r="208" spans="2:22">
      <c r="B208" s="65" t="s">
        <v>278</v>
      </c>
      <c r="C208" s="153" t="str">
        <f>'Existing Fees '!C76</f>
        <v>Excavation and shutoff of ferrule at the water main</v>
      </c>
      <c r="D208" s="135"/>
      <c r="E208" s="135"/>
      <c r="F208" s="135"/>
      <c r="G208" s="135"/>
      <c r="H208" s="135"/>
      <c r="I208" s="135"/>
      <c r="J208" s="135"/>
      <c r="K208" s="135"/>
      <c r="L208" s="135"/>
      <c r="M208" s="135">
        <f>M77*'Material Costs'!$E$113</f>
        <v>20.18</v>
      </c>
      <c r="N208" s="135"/>
      <c r="O208" s="135"/>
      <c r="P208" s="135"/>
      <c r="Q208" s="135"/>
      <c r="R208" s="135"/>
      <c r="S208" s="166"/>
      <c r="T208" s="39"/>
      <c r="U208" s="166">
        <f t="shared" si="5"/>
        <v>20.18</v>
      </c>
      <c r="V208" s="39"/>
    </row>
    <row r="209" spans="2:22">
      <c r="B209" s="68">
        <v>5</v>
      </c>
      <c r="C209" s="153" t="str">
        <f>'Existing Fees '!C77</f>
        <v>Pumping of Properties</v>
      </c>
      <c r="D209" s="135"/>
      <c r="E209" s="135"/>
      <c r="F209" s="135"/>
      <c r="G209" s="135"/>
      <c r="H209" s="135"/>
      <c r="I209" s="135"/>
      <c r="J209" s="135"/>
      <c r="K209" s="135"/>
      <c r="L209" s="135"/>
      <c r="M209" s="135"/>
      <c r="N209" s="135"/>
      <c r="O209" s="135"/>
      <c r="P209" s="135"/>
      <c r="Q209" s="135"/>
      <c r="R209" s="135"/>
      <c r="S209" s="166"/>
      <c r="T209" s="39"/>
      <c r="U209" s="166">
        <f t="shared" si="5"/>
        <v>0</v>
      </c>
      <c r="V209" s="39"/>
    </row>
    <row r="210" spans="2:22">
      <c r="B210" s="68">
        <v>6</v>
      </c>
      <c r="C210" s="153" t="str">
        <f>'Existing Fees '!C78</f>
        <v>Charges for Water Main Shutdown Service</v>
      </c>
      <c r="D210" s="135"/>
      <c r="E210" s="135"/>
      <c r="F210" s="135"/>
      <c r="G210" s="135"/>
      <c r="H210" s="135"/>
      <c r="I210" s="135"/>
      <c r="J210" s="135"/>
      <c r="K210" s="135"/>
      <c r="L210" s="135"/>
      <c r="M210" s="135"/>
      <c r="N210" s="135"/>
      <c r="O210" s="135"/>
      <c r="P210" s="135"/>
      <c r="Q210" s="135"/>
      <c r="R210" s="135"/>
      <c r="S210" s="166"/>
      <c r="T210" s="39"/>
      <c r="U210" s="166">
        <f t="shared" si="5"/>
        <v>0</v>
      </c>
      <c r="V210" s="39"/>
    </row>
    <row r="211" spans="2:22">
      <c r="B211" s="62">
        <v>7</v>
      </c>
      <c r="C211" s="159" t="str">
        <f>'Existing Fees '!C79</f>
        <v>Water Connection Charges</v>
      </c>
      <c r="D211" s="63"/>
      <c r="E211" s="63"/>
      <c r="F211" s="63"/>
      <c r="G211" s="63"/>
      <c r="H211" s="63"/>
      <c r="I211" s="63"/>
      <c r="J211" s="63"/>
      <c r="K211" s="63"/>
      <c r="L211" s="63"/>
      <c r="M211" s="63"/>
      <c r="N211" s="76"/>
      <c r="O211" s="63"/>
      <c r="P211" s="63"/>
      <c r="Q211" s="63"/>
      <c r="R211" s="63"/>
      <c r="S211" s="63"/>
      <c r="T211" s="39"/>
      <c r="U211" s="63"/>
      <c r="V211" s="39"/>
    </row>
    <row r="212" spans="2:22">
      <c r="B212" s="139" t="s">
        <v>28</v>
      </c>
      <c r="C212" s="140" t="str">
        <f>'Existing Fees '!C80</f>
        <v>Ferrule Connections</v>
      </c>
      <c r="D212" s="140"/>
      <c r="E212" s="140"/>
      <c r="F212" s="140"/>
      <c r="G212" s="140"/>
      <c r="H212" s="140"/>
      <c r="I212" s="140"/>
      <c r="J212" s="140"/>
      <c r="K212" s="140"/>
      <c r="L212" s="140"/>
      <c r="M212" s="140"/>
      <c r="N212" s="178"/>
      <c r="O212" s="140"/>
      <c r="P212" s="140"/>
      <c r="Q212" s="140"/>
      <c r="R212" s="140"/>
      <c r="S212" s="140"/>
      <c r="T212" s="39"/>
      <c r="U212" s="63"/>
      <c r="V212" s="39"/>
    </row>
    <row r="213" spans="2:22">
      <c r="B213" s="73"/>
      <c r="C213" s="153" t="str">
        <f>'Existing Fees '!C81</f>
        <v>3/4"</v>
      </c>
      <c r="D213" s="135"/>
      <c r="E213" s="135"/>
      <c r="F213" s="135"/>
      <c r="G213" s="336">
        <f>G82*'Material Costs'!E39</f>
        <v>25.55</v>
      </c>
      <c r="H213" s="336">
        <f>H82*'Material Costs'!E44</f>
        <v>16.510000000000002</v>
      </c>
      <c r="I213" s="135"/>
      <c r="J213" s="135"/>
      <c r="K213" s="135"/>
      <c r="L213" s="135"/>
      <c r="M213" s="135"/>
      <c r="N213" s="135"/>
      <c r="O213" s="135"/>
      <c r="P213" s="135"/>
      <c r="Q213" s="135"/>
      <c r="R213" s="135"/>
      <c r="S213" s="166"/>
      <c r="T213" s="39"/>
      <c r="U213" s="166">
        <f>SUM(D213:S213)</f>
        <v>42.06</v>
      </c>
      <c r="V213" s="39"/>
    </row>
    <row r="214" spans="2:22">
      <c r="B214" s="73"/>
      <c r="C214" s="153" t="str">
        <f>'Existing Fees '!C82</f>
        <v>1"</v>
      </c>
      <c r="D214" s="135"/>
      <c r="E214" s="135"/>
      <c r="F214" s="135"/>
      <c r="G214" s="336">
        <f>G83*'Material Costs'!E40</f>
        <v>37.880000000000003</v>
      </c>
      <c r="H214" s="336">
        <f>H83*'Material Costs'!E45</f>
        <v>30.96</v>
      </c>
      <c r="I214" s="135"/>
      <c r="J214" s="135"/>
      <c r="K214" s="135"/>
      <c r="L214" s="135"/>
      <c r="M214" s="135"/>
      <c r="N214" s="135"/>
      <c r="O214" s="135"/>
      <c r="P214" s="135"/>
      <c r="Q214" s="135"/>
      <c r="R214" s="135"/>
      <c r="S214" s="166"/>
      <c r="T214" s="39"/>
      <c r="U214" s="166">
        <f>SUM(D214:S214)</f>
        <v>68.84</v>
      </c>
      <c r="V214" s="39"/>
    </row>
    <row r="215" spans="2:22">
      <c r="B215" s="73"/>
      <c r="C215" s="153" t="str">
        <f>'Existing Fees '!C83</f>
        <v>1.5"</v>
      </c>
      <c r="D215" s="135"/>
      <c r="E215" s="135"/>
      <c r="F215" s="135"/>
      <c r="G215" s="336">
        <f>G84*'Material Costs'!E41</f>
        <v>108.75</v>
      </c>
      <c r="H215" s="336"/>
      <c r="I215" s="135"/>
      <c r="J215" s="135"/>
      <c r="K215" s="135"/>
      <c r="L215" s="135"/>
      <c r="M215" s="135"/>
      <c r="N215" s="135"/>
      <c r="O215" s="135"/>
      <c r="P215" s="135"/>
      <c r="Q215" s="135"/>
      <c r="R215" s="135"/>
      <c r="S215" s="166"/>
      <c r="T215" s="39"/>
      <c r="U215" s="166">
        <f>SUM(D215:S215)</f>
        <v>108.75</v>
      </c>
      <c r="V215" s="39"/>
    </row>
    <row r="216" spans="2:22">
      <c r="B216" s="73"/>
      <c r="C216" s="153" t="str">
        <f>'Existing Fees '!C84</f>
        <v>2"</v>
      </c>
      <c r="D216" s="135"/>
      <c r="E216" s="135"/>
      <c r="F216" s="135"/>
      <c r="G216" s="336">
        <f>G85*'Material Costs'!E42</f>
        <v>175.96</v>
      </c>
      <c r="H216" s="336"/>
      <c r="I216" s="135"/>
      <c r="J216" s="135"/>
      <c r="K216" s="135"/>
      <c r="L216" s="135"/>
      <c r="M216" s="135"/>
      <c r="N216" s="135"/>
      <c r="O216" s="135"/>
      <c r="P216" s="135"/>
      <c r="Q216" s="135"/>
      <c r="R216" s="135"/>
      <c r="S216" s="166"/>
      <c r="T216" s="39"/>
      <c r="U216" s="166">
        <f>SUM(D216:S216)</f>
        <v>175.96</v>
      </c>
      <c r="V216" s="39"/>
    </row>
    <row r="217" spans="2:22">
      <c r="B217" s="139" t="s">
        <v>30</v>
      </c>
      <c r="C217" s="140" t="str">
        <f>'Existing Fees '!C85</f>
        <v>Valve Connections</v>
      </c>
      <c r="D217" s="140"/>
      <c r="E217" s="140"/>
      <c r="F217" s="140"/>
      <c r="G217" s="140"/>
      <c r="H217" s="140"/>
      <c r="I217" s="140"/>
      <c r="J217" s="140"/>
      <c r="K217" s="140"/>
      <c r="L217" s="140"/>
      <c r="M217" s="140"/>
      <c r="N217" s="178"/>
      <c r="O217" s="140"/>
      <c r="P217" s="140"/>
      <c r="Q217" s="140"/>
      <c r="R217" s="140"/>
      <c r="S217" s="140"/>
      <c r="T217" s="39"/>
      <c r="U217" s="63"/>
      <c r="V217" s="39"/>
    </row>
    <row r="218" spans="2:22">
      <c r="B218" s="73"/>
      <c r="C218" s="133" t="s">
        <v>573</v>
      </c>
      <c r="D218" s="135"/>
      <c r="E218" s="135"/>
      <c r="F218" s="135"/>
      <c r="G218" s="135"/>
      <c r="H218" s="135"/>
      <c r="I218" s="336">
        <f>I87*'Material Costs'!E$48</f>
        <v>726.58</v>
      </c>
      <c r="J218" s="336">
        <f>J87*'Material Costs'!E$55</f>
        <v>600.23</v>
      </c>
      <c r="K218" s="135"/>
      <c r="L218" s="135"/>
      <c r="M218" s="135">
        <f>M87*'Material Costs'!$E$113</f>
        <v>80.72</v>
      </c>
      <c r="N218" s="135">
        <f>N87*'Material Costs'!$E$112</f>
        <v>802.5</v>
      </c>
      <c r="O218" s="135"/>
      <c r="P218" s="135"/>
      <c r="Q218" s="135"/>
      <c r="R218" s="135"/>
      <c r="S218" s="166"/>
      <c r="T218" s="39"/>
      <c r="U218" s="166">
        <f>SUM(D218:S218)</f>
        <v>2210.0299999999997</v>
      </c>
      <c r="V218" s="39"/>
    </row>
    <row r="219" spans="2:22">
      <c r="B219" s="73"/>
      <c r="C219" s="74" t="s">
        <v>59</v>
      </c>
      <c r="D219" s="135"/>
      <c r="E219" s="135"/>
      <c r="F219" s="135"/>
      <c r="G219" s="135"/>
      <c r="H219" s="135"/>
      <c r="I219" s="336">
        <f>I88*AVERAGE('Material Costs'!E$49:E$50)</f>
        <v>1249.9850000000001</v>
      </c>
      <c r="J219" s="336">
        <f>J88*AVERAGE('Material Costs'!E$56:E$57)</f>
        <v>939.82500000000005</v>
      </c>
      <c r="K219" s="135"/>
      <c r="L219" s="135"/>
      <c r="M219" s="135">
        <f>M88*'Material Costs'!$E$113</f>
        <v>80.72</v>
      </c>
      <c r="N219" s="135">
        <f>N88*'Material Costs'!$E$112</f>
        <v>802.5</v>
      </c>
      <c r="O219" s="135"/>
      <c r="P219" s="135"/>
      <c r="Q219" s="135"/>
      <c r="R219" s="135"/>
      <c r="S219" s="166"/>
      <c r="T219" s="39"/>
      <c r="U219" s="166">
        <f>SUM(D219:S219)</f>
        <v>3073.03</v>
      </c>
      <c r="V219" s="39"/>
    </row>
    <row r="220" spans="2:22">
      <c r="B220" s="73"/>
      <c r="C220" s="74" t="s">
        <v>60</v>
      </c>
      <c r="D220" s="135"/>
      <c r="E220" s="135"/>
      <c r="F220" s="135"/>
      <c r="G220" s="135"/>
      <c r="H220" s="135"/>
      <c r="I220" s="336">
        <f>I89*AVERAGE('Material Costs'!E$51:E$52)</f>
        <v>2818.75</v>
      </c>
      <c r="J220" s="336">
        <f>J89*AVERAGE('Material Costs'!E$58:E$59)</f>
        <v>2013.91</v>
      </c>
      <c r="K220" s="135"/>
      <c r="L220" s="135"/>
      <c r="M220" s="135">
        <f>M89*'Material Costs'!$E$113</f>
        <v>80.72</v>
      </c>
      <c r="N220" s="135">
        <f>N89*'Material Costs'!$E$112</f>
        <v>802.5</v>
      </c>
      <c r="O220" s="135"/>
      <c r="P220" s="135"/>
      <c r="Q220" s="135"/>
      <c r="R220" s="135"/>
      <c r="S220" s="166"/>
      <c r="T220" s="39"/>
      <c r="U220" s="166">
        <f>SUM(D220:S220)</f>
        <v>5715.88</v>
      </c>
      <c r="V220" s="39"/>
    </row>
    <row r="221" spans="2:22">
      <c r="B221" s="139" t="s">
        <v>32</v>
      </c>
      <c r="C221" s="140" t="str">
        <f>'Existing Fees '!C89</f>
        <v>Attachment to a Transmission Main</v>
      </c>
      <c r="D221" s="140"/>
      <c r="E221" s="140"/>
      <c r="F221" s="140"/>
      <c r="G221" s="140"/>
      <c r="H221" s="140"/>
      <c r="I221" s="140"/>
      <c r="J221" s="140"/>
      <c r="K221" s="140"/>
      <c r="L221" s="140"/>
      <c r="M221" s="140"/>
      <c r="N221" s="178"/>
      <c r="O221" s="140"/>
      <c r="P221" s="140"/>
      <c r="Q221" s="140"/>
      <c r="R221" s="140"/>
      <c r="S221" s="140"/>
      <c r="T221" s="39"/>
      <c r="U221" s="63"/>
      <c r="V221" s="39"/>
    </row>
    <row r="222" spans="2:22">
      <c r="B222" s="78"/>
      <c r="C222" s="79" t="str">
        <f>'Existing Fees '!C90</f>
        <v>3" &amp; 4" Sleeve</v>
      </c>
      <c r="D222" s="79"/>
      <c r="E222" s="79"/>
      <c r="F222" s="79"/>
      <c r="G222" s="79"/>
      <c r="H222" s="79"/>
      <c r="I222" s="79"/>
      <c r="J222" s="79"/>
      <c r="K222" s="79"/>
      <c r="L222" s="79"/>
      <c r="M222" s="79"/>
      <c r="N222" s="79"/>
      <c r="O222" s="82"/>
      <c r="P222" s="82"/>
      <c r="Q222" s="82"/>
      <c r="R222" s="82"/>
      <c r="S222" s="82"/>
      <c r="T222" s="39"/>
      <c r="U222" s="82"/>
      <c r="V222" s="39"/>
    </row>
    <row r="223" spans="2:22">
      <c r="B223" s="73"/>
      <c r="C223" s="153" t="str">
        <f>'Existing Fees '!C91</f>
        <v>16" Main</v>
      </c>
      <c r="D223" s="135"/>
      <c r="E223" s="135"/>
      <c r="F223" s="135"/>
      <c r="G223" s="135"/>
      <c r="H223" s="135"/>
      <c r="I223" s="135"/>
      <c r="J223" s="336">
        <f>J92*'Material Costs'!E62</f>
        <v>7466.89</v>
      </c>
      <c r="K223" s="135"/>
      <c r="L223" s="135"/>
      <c r="M223" s="135">
        <f>M92*'Material Costs'!$E$113</f>
        <v>80.72</v>
      </c>
      <c r="N223" s="135">
        <f>N92*'Material Costs'!$E$112</f>
        <v>0</v>
      </c>
      <c r="O223" s="135"/>
      <c r="P223" s="135"/>
      <c r="Q223" s="135"/>
      <c r="R223" s="135"/>
      <c r="S223" s="166"/>
      <c r="T223" s="39"/>
      <c r="U223" s="166">
        <f>SUM(D223:S223)</f>
        <v>7547.6100000000006</v>
      </c>
      <c r="V223" s="39"/>
    </row>
    <row r="224" spans="2:22">
      <c r="B224" s="73"/>
      <c r="C224" s="153" t="str">
        <f>'Existing Fees '!C92</f>
        <v>20" Main</v>
      </c>
      <c r="D224" s="135"/>
      <c r="E224" s="135"/>
      <c r="F224" s="135"/>
      <c r="G224" s="135"/>
      <c r="H224" s="135"/>
      <c r="I224" s="135"/>
      <c r="J224" s="336">
        <f>J93*'Material Costs'!E63</f>
        <v>9620.7999999999993</v>
      </c>
      <c r="K224" s="135"/>
      <c r="L224" s="135"/>
      <c r="M224" s="135">
        <f>M93*'Material Costs'!$E$113</f>
        <v>80.72</v>
      </c>
      <c r="N224" s="135">
        <f>N93*'Material Costs'!$E$112</f>
        <v>0</v>
      </c>
      <c r="O224" s="135"/>
      <c r="P224" s="135"/>
      <c r="Q224" s="135"/>
      <c r="R224" s="135"/>
      <c r="S224" s="166"/>
      <c r="T224" s="39"/>
      <c r="U224" s="166">
        <f>SUM(D224:S224)</f>
        <v>9701.5199999999986</v>
      </c>
      <c r="V224" s="39"/>
    </row>
    <row r="225" spans="2:22">
      <c r="B225" s="73"/>
      <c r="C225" s="153" t="str">
        <f>'Existing Fees '!C93</f>
        <v>24" Main</v>
      </c>
      <c r="D225" s="135"/>
      <c r="E225" s="135"/>
      <c r="F225" s="135"/>
      <c r="G225" s="135"/>
      <c r="H225" s="135"/>
      <c r="I225" s="135"/>
      <c r="J225" s="336">
        <f>J94*'Material Costs'!E64</f>
        <v>11918.3</v>
      </c>
      <c r="K225" s="135"/>
      <c r="L225" s="135"/>
      <c r="M225" s="135">
        <f>M94*'Material Costs'!$E$113</f>
        <v>80.72</v>
      </c>
      <c r="N225" s="135">
        <f>N94*'Material Costs'!$E$112</f>
        <v>0</v>
      </c>
      <c r="O225" s="135"/>
      <c r="P225" s="135"/>
      <c r="Q225" s="135"/>
      <c r="R225" s="135"/>
      <c r="S225" s="166"/>
      <c r="T225" s="39"/>
      <c r="U225" s="166">
        <f>SUM(D225:S225)</f>
        <v>11999.019999999999</v>
      </c>
      <c r="V225" s="39"/>
    </row>
    <row r="226" spans="2:22">
      <c r="B226" s="73"/>
      <c r="C226" s="153" t="str">
        <f>'Existing Fees '!C94</f>
        <v>30" Main</v>
      </c>
      <c r="D226" s="135"/>
      <c r="E226" s="135"/>
      <c r="F226" s="135"/>
      <c r="G226" s="135"/>
      <c r="H226" s="135"/>
      <c r="I226" s="135"/>
      <c r="J226" s="336">
        <f>J95*'Material Costs'!E65</f>
        <v>24103.279999999999</v>
      </c>
      <c r="K226" s="135"/>
      <c r="L226" s="135"/>
      <c r="M226" s="135">
        <f>M95*'Material Costs'!$E$113</f>
        <v>80.72</v>
      </c>
      <c r="N226" s="135">
        <f>N95*'Material Costs'!$E$112</f>
        <v>0</v>
      </c>
      <c r="O226" s="135"/>
      <c r="P226" s="135"/>
      <c r="Q226" s="135"/>
      <c r="R226" s="135"/>
      <c r="S226" s="166"/>
      <c r="T226" s="39"/>
      <c r="U226" s="166">
        <f>SUM(D226:S226)</f>
        <v>24184</v>
      </c>
      <c r="V226" s="39"/>
    </row>
    <row r="227" spans="2:22">
      <c r="B227" s="73"/>
      <c r="C227" s="153" t="str">
        <f>'Existing Fees '!C95</f>
        <v>36" Main</v>
      </c>
      <c r="D227" s="135"/>
      <c r="E227" s="135"/>
      <c r="F227" s="135"/>
      <c r="G227" s="135"/>
      <c r="H227" s="135"/>
      <c r="I227" s="135"/>
      <c r="J227" s="336">
        <f>J96*'Material Costs'!E66</f>
        <v>31024.03</v>
      </c>
      <c r="K227" s="135"/>
      <c r="L227" s="135"/>
      <c r="M227" s="135">
        <f>M96*'Material Costs'!$E$113</f>
        <v>80.72</v>
      </c>
      <c r="N227" s="135">
        <f>N96*'Material Costs'!$E$112</f>
        <v>0</v>
      </c>
      <c r="O227" s="135"/>
      <c r="P227" s="135"/>
      <c r="Q227" s="135"/>
      <c r="R227" s="135"/>
      <c r="S227" s="166"/>
      <c r="T227" s="39"/>
      <c r="U227" s="166">
        <f>SUM(D227:S227)</f>
        <v>31104.75</v>
      </c>
      <c r="V227" s="39"/>
    </row>
    <row r="228" spans="2:22">
      <c r="B228" s="78"/>
      <c r="C228" s="79" t="str">
        <f>'Existing Fees '!C96</f>
        <v>6" &amp; 8" Sleeve</v>
      </c>
      <c r="D228" s="79"/>
      <c r="E228" s="79"/>
      <c r="F228" s="79"/>
      <c r="G228" s="79"/>
      <c r="H228" s="79"/>
      <c r="I228" s="79"/>
      <c r="J228" s="79"/>
      <c r="K228" s="79"/>
      <c r="L228" s="79"/>
      <c r="M228" s="79"/>
      <c r="N228" s="79"/>
      <c r="O228" s="82"/>
      <c r="P228" s="82"/>
      <c r="Q228" s="82"/>
      <c r="R228" s="82"/>
      <c r="S228" s="82"/>
      <c r="T228" s="39"/>
      <c r="U228" s="82"/>
      <c r="V228" s="39"/>
    </row>
    <row r="229" spans="2:22">
      <c r="B229" s="73"/>
      <c r="C229" s="153" t="str">
        <f>'Existing Fees '!C97</f>
        <v>16" Main</v>
      </c>
      <c r="D229" s="135"/>
      <c r="E229" s="135"/>
      <c r="F229" s="135"/>
      <c r="G229" s="135"/>
      <c r="H229" s="135"/>
      <c r="I229" s="135"/>
      <c r="J229" s="336">
        <f>J98*'Material Costs'!E69</f>
        <v>7682.28</v>
      </c>
      <c r="K229" s="135"/>
      <c r="L229" s="135"/>
      <c r="M229" s="135">
        <f>M98*'Material Costs'!$E$113</f>
        <v>80.72</v>
      </c>
      <c r="N229" s="135">
        <f>N98*'Material Costs'!$E$112</f>
        <v>0</v>
      </c>
      <c r="O229" s="135"/>
      <c r="P229" s="135"/>
      <c r="Q229" s="135"/>
      <c r="R229" s="135"/>
      <c r="S229" s="166"/>
      <c r="T229" s="39"/>
      <c r="U229" s="166">
        <f>SUM(D229:S229)</f>
        <v>7763</v>
      </c>
      <c r="V229" s="39"/>
    </row>
    <row r="230" spans="2:22">
      <c r="B230" s="73"/>
      <c r="C230" s="153" t="str">
        <f>'Existing Fees '!C98</f>
        <v>20" Main</v>
      </c>
      <c r="D230" s="135"/>
      <c r="E230" s="135"/>
      <c r="F230" s="135"/>
      <c r="G230" s="135"/>
      <c r="H230" s="135"/>
      <c r="I230" s="135"/>
      <c r="J230" s="336">
        <f>J99*'Material Costs'!E70</f>
        <v>9333.61</v>
      </c>
      <c r="K230" s="135"/>
      <c r="L230" s="135"/>
      <c r="M230" s="135">
        <f>M99*'Material Costs'!$E$113</f>
        <v>80.72</v>
      </c>
      <c r="N230" s="135">
        <f>N99*'Material Costs'!$E$112</f>
        <v>0</v>
      </c>
      <c r="O230" s="135"/>
      <c r="P230" s="135"/>
      <c r="Q230" s="135"/>
      <c r="R230" s="135"/>
      <c r="S230" s="166"/>
      <c r="T230" s="39"/>
      <c r="U230" s="166">
        <f>SUM(D230:S230)</f>
        <v>9414.33</v>
      </c>
      <c r="V230" s="39"/>
    </row>
    <row r="231" spans="2:22">
      <c r="B231" s="73"/>
      <c r="C231" s="153" t="str">
        <f>'Existing Fees '!C99</f>
        <v>24" Main</v>
      </c>
      <c r="D231" s="135"/>
      <c r="E231" s="135"/>
      <c r="F231" s="135"/>
      <c r="G231" s="135"/>
      <c r="H231" s="135"/>
      <c r="I231" s="135"/>
      <c r="J231" s="336">
        <f>J100*'Material Costs'!E71</f>
        <v>11918.3</v>
      </c>
      <c r="K231" s="135"/>
      <c r="L231" s="135"/>
      <c r="M231" s="135">
        <f>M100*'Material Costs'!$E$113</f>
        <v>80.72</v>
      </c>
      <c r="N231" s="135">
        <f>N100*'Material Costs'!$E$112</f>
        <v>0</v>
      </c>
      <c r="O231" s="135"/>
      <c r="P231" s="135"/>
      <c r="Q231" s="135"/>
      <c r="R231" s="135"/>
      <c r="S231" s="166"/>
      <c r="T231" s="39"/>
      <c r="U231" s="166">
        <f>SUM(D231:S231)</f>
        <v>11999.019999999999</v>
      </c>
      <c r="V231" s="39"/>
    </row>
    <row r="232" spans="2:22">
      <c r="B232" s="73"/>
      <c r="C232" s="153" t="str">
        <f>'Existing Fees '!C100</f>
        <v>30" Main</v>
      </c>
      <c r="D232" s="135"/>
      <c r="E232" s="135"/>
      <c r="F232" s="135"/>
      <c r="G232" s="135"/>
      <c r="H232" s="135"/>
      <c r="I232" s="135"/>
      <c r="J232" s="336">
        <f>J101*'Material Costs'!E72</f>
        <v>26092.9</v>
      </c>
      <c r="K232" s="135"/>
      <c r="L232" s="135"/>
      <c r="M232" s="135">
        <f>M101*'Material Costs'!$E$113</f>
        <v>80.72</v>
      </c>
      <c r="N232" s="135">
        <f>N101*'Material Costs'!$E$112</f>
        <v>0</v>
      </c>
      <c r="O232" s="135"/>
      <c r="P232" s="135"/>
      <c r="Q232" s="135"/>
      <c r="R232" s="135"/>
      <c r="S232" s="166"/>
      <c r="T232" s="39"/>
      <c r="U232" s="166">
        <f>SUM(D232:S232)</f>
        <v>26173.620000000003</v>
      </c>
      <c r="V232" s="39"/>
    </row>
    <row r="233" spans="2:22">
      <c r="B233" s="73"/>
      <c r="C233" s="153" t="str">
        <f>'Existing Fees '!C101</f>
        <v>36" Main</v>
      </c>
      <c r="D233" s="135"/>
      <c r="E233" s="135"/>
      <c r="F233" s="135"/>
      <c r="G233" s="135"/>
      <c r="H233" s="135"/>
      <c r="I233" s="135"/>
      <c r="J233" s="336">
        <f>J102*'Material Costs'!E73</f>
        <v>35609.26</v>
      </c>
      <c r="K233" s="135"/>
      <c r="L233" s="135"/>
      <c r="M233" s="135">
        <f>M102*'Material Costs'!$E$113</f>
        <v>80.72</v>
      </c>
      <c r="N233" s="135">
        <f>N102*'Material Costs'!$E$112</f>
        <v>0</v>
      </c>
      <c r="O233" s="135"/>
      <c r="P233" s="135"/>
      <c r="Q233" s="135"/>
      <c r="R233" s="135"/>
      <c r="S233" s="166"/>
      <c r="T233" s="39"/>
      <c r="U233" s="166">
        <f>SUM(D233:S233)</f>
        <v>35689.980000000003</v>
      </c>
      <c r="V233" s="39"/>
    </row>
    <row r="234" spans="2:22">
      <c r="B234" s="78"/>
      <c r="C234" s="79" t="str">
        <f>'Existing Fees '!C102</f>
        <v>10" &amp; 12" Sleeve</v>
      </c>
      <c r="D234" s="79"/>
      <c r="E234" s="79"/>
      <c r="F234" s="79"/>
      <c r="G234" s="79"/>
      <c r="H234" s="79"/>
      <c r="I234" s="79"/>
      <c r="J234" s="79"/>
      <c r="K234" s="79"/>
      <c r="L234" s="79"/>
      <c r="M234" s="79"/>
      <c r="N234" s="79"/>
      <c r="O234" s="82"/>
      <c r="P234" s="82"/>
      <c r="Q234" s="82"/>
      <c r="R234" s="82"/>
      <c r="S234" s="82"/>
      <c r="T234" s="39"/>
      <c r="U234" s="82"/>
      <c r="V234" s="39"/>
    </row>
    <row r="235" spans="2:22">
      <c r="B235" s="73"/>
      <c r="C235" s="153" t="str">
        <f>'Existing Fees '!C103</f>
        <v>16" Main</v>
      </c>
      <c r="D235" s="135"/>
      <c r="E235" s="135"/>
      <c r="F235" s="135"/>
      <c r="G235" s="135"/>
      <c r="H235" s="135"/>
      <c r="I235" s="135"/>
      <c r="J235" s="336">
        <f>J104*'Material Costs'!E76</f>
        <v>7754.08</v>
      </c>
      <c r="K235" s="135"/>
      <c r="L235" s="135"/>
      <c r="M235" s="135">
        <f>M104*'Material Costs'!$E$113</f>
        <v>80.72</v>
      </c>
      <c r="N235" s="135">
        <f>N104*'Material Costs'!$E$112</f>
        <v>0</v>
      </c>
      <c r="O235" s="135"/>
      <c r="P235" s="135"/>
      <c r="Q235" s="135"/>
      <c r="R235" s="135"/>
      <c r="S235" s="166"/>
      <c r="T235" s="39"/>
      <c r="U235" s="166">
        <f t="shared" ref="U235:U240" si="6">SUM(D235:S235)</f>
        <v>7834.8</v>
      </c>
      <c r="V235" s="39"/>
    </row>
    <row r="236" spans="2:22">
      <c r="B236" s="73"/>
      <c r="C236" s="153" t="str">
        <f>'Existing Fees '!C104</f>
        <v>20" Main</v>
      </c>
      <c r="D236" s="135"/>
      <c r="E236" s="135"/>
      <c r="F236" s="135"/>
      <c r="G236" s="135"/>
      <c r="H236" s="135"/>
      <c r="I236" s="135"/>
      <c r="J236" s="336">
        <f>J105*'Material Costs'!E77</f>
        <v>9692.6</v>
      </c>
      <c r="K236" s="135"/>
      <c r="L236" s="135"/>
      <c r="M236" s="135">
        <f>M105*'Material Costs'!$E$113</f>
        <v>80.72</v>
      </c>
      <c r="N236" s="135">
        <f>N105*'Material Costs'!$E$112</f>
        <v>0</v>
      </c>
      <c r="O236" s="135"/>
      <c r="P236" s="135"/>
      <c r="Q236" s="135"/>
      <c r="R236" s="135"/>
      <c r="S236" s="166"/>
      <c r="T236" s="39"/>
      <c r="U236" s="166">
        <f t="shared" si="6"/>
        <v>9773.32</v>
      </c>
      <c r="V236" s="39"/>
    </row>
    <row r="237" spans="2:22">
      <c r="B237" s="73"/>
      <c r="C237" s="153" t="str">
        <f>'Existing Fees '!C105</f>
        <v>24" Main</v>
      </c>
      <c r="D237" s="135"/>
      <c r="E237" s="135"/>
      <c r="F237" s="135"/>
      <c r="G237" s="135"/>
      <c r="H237" s="135"/>
      <c r="I237" s="135"/>
      <c r="J237" s="336">
        <f>J106*'Material Costs'!E78</f>
        <v>11918.3</v>
      </c>
      <c r="K237" s="135"/>
      <c r="L237" s="135"/>
      <c r="M237" s="135">
        <f>M106*'Material Costs'!$E$113</f>
        <v>80.72</v>
      </c>
      <c r="N237" s="135">
        <f>N106*'Material Costs'!$E$112</f>
        <v>0</v>
      </c>
      <c r="O237" s="135"/>
      <c r="P237" s="135"/>
      <c r="Q237" s="135"/>
      <c r="R237" s="135"/>
      <c r="S237" s="166"/>
      <c r="T237" s="39"/>
      <c r="U237" s="166">
        <f t="shared" si="6"/>
        <v>11999.019999999999</v>
      </c>
      <c r="V237" s="39"/>
    </row>
    <row r="238" spans="2:22">
      <c r="B238" s="73"/>
      <c r="C238" s="153" t="str">
        <f>'Existing Fees '!C106</f>
        <v>30" Main</v>
      </c>
      <c r="D238" s="135"/>
      <c r="E238" s="135"/>
      <c r="F238" s="135"/>
      <c r="G238" s="135"/>
      <c r="H238" s="135"/>
      <c r="I238" s="135"/>
      <c r="J238" s="336">
        <f>J107*'Material Costs'!E79</f>
        <v>26729.73</v>
      </c>
      <c r="K238" s="135"/>
      <c r="L238" s="135"/>
      <c r="M238" s="135">
        <f>M107*'Material Costs'!$E$113</f>
        <v>80.72</v>
      </c>
      <c r="N238" s="135">
        <f>N107*'Material Costs'!$E$112</f>
        <v>0</v>
      </c>
      <c r="O238" s="135"/>
      <c r="P238" s="135"/>
      <c r="Q238" s="135"/>
      <c r="R238" s="135"/>
      <c r="S238" s="166"/>
      <c r="T238" s="39"/>
      <c r="U238" s="166">
        <f t="shared" si="6"/>
        <v>26810.45</v>
      </c>
      <c r="V238" s="39"/>
    </row>
    <row r="239" spans="2:22">
      <c r="B239" s="73"/>
      <c r="C239" s="153" t="str">
        <f>'Existing Fees '!C107</f>
        <v>36" Main</v>
      </c>
      <c r="D239" s="135"/>
      <c r="E239" s="135"/>
      <c r="F239" s="135"/>
      <c r="G239" s="135"/>
      <c r="H239" s="135"/>
      <c r="I239" s="135"/>
      <c r="J239" s="336">
        <f>J108*'Material Costs'!E80</f>
        <v>38320.18</v>
      </c>
      <c r="K239" s="336"/>
      <c r="L239" s="336"/>
      <c r="M239" s="135">
        <f>M108*'Material Costs'!$E$113</f>
        <v>80.72</v>
      </c>
      <c r="N239" s="135">
        <f>N108*'Material Costs'!$E$112</f>
        <v>0</v>
      </c>
      <c r="O239" s="135"/>
      <c r="P239" s="135"/>
      <c r="Q239" s="135"/>
      <c r="R239" s="135"/>
      <c r="S239" s="166"/>
      <c r="T239" s="39"/>
      <c r="U239" s="166">
        <f t="shared" si="6"/>
        <v>38400.9</v>
      </c>
      <c r="V239" s="39"/>
    </row>
    <row r="240" spans="2:22">
      <c r="B240" s="68">
        <v>8</v>
      </c>
      <c r="C240" s="153" t="str">
        <f>'Existing Fees '!C108</f>
        <v>Discontinuance of Water</v>
      </c>
      <c r="D240" s="135"/>
      <c r="E240" s="135"/>
      <c r="F240" s="135"/>
      <c r="G240" s="135"/>
      <c r="H240" s="135"/>
      <c r="I240" s="135"/>
      <c r="J240" s="336"/>
      <c r="K240" s="336">
        <f>K109*AVERAGE('Material Costs'!$E$96:$E$101)</f>
        <v>217.21</v>
      </c>
      <c r="L240" s="336">
        <f>L109*AVERAGE('Material Costs'!$E$103:$E$108)</f>
        <v>240.25166666666667</v>
      </c>
      <c r="M240" s="135">
        <f>M109*'Material Costs'!$E$113</f>
        <v>80.72</v>
      </c>
      <c r="N240" s="135">
        <f>N109*'Material Costs'!$E$112</f>
        <v>0</v>
      </c>
      <c r="O240" s="135"/>
      <c r="P240" s="135"/>
      <c r="Q240" s="135"/>
      <c r="R240" s="135"/>
      <c r="S240" s="166"/>
      <c r="T240" s="39"/>
      <c r="U240" s="166">
        <f t="shared" si="6"/>
        <v>538.18166666666673</v>
      </c>
      <c r="V240" s="39"/>
    </row>
    <row r="241" spans="2:22">
      <c r="B241" s="62">
        <v>9</v>
      </c>
      <c r="C241" s="159" t="str">
        <f>'Existing Fees '!C109</f>
        <v>Hydrant Permits</v>
      </c>
      <c r="D241" s="63"/>
      <c r="E241" s="63"/>
      <c r="F241" s="63"/>
      <c r="G241" s="63"/>
      <c r="H241" s="63"/>
      <c r="I241" s="63"/>
      <c r="J241" s="63"/>
      <c r="K241" s="63"/>
      <c r="L241" s="63"/>
      <c r="M241" s="63"/>
      <c r="N241" s="76"/>
      <c r="O241" s="63"/>
      <c r="P241" s="63"/>
      <c r="Q241" s="63"/>
      <c r="R241" s="63"/>
      <c r="S241" s="63"/>
      <c r="T241" s="39"/>
      <c r="U241" s="63"/>
      <c r="V241" s="39"/>
    </row>
    <row r="242" spans="2:22">
      <c r="B242" s="65"/>
      <c r="C242" s="153" t="str">
        <f>'Existing Fees '!C110</f>
        <v>One Week</v>
      </c>
      <c r="D242" s="135"/>
      <c r="E242" s="135"/>
      <c r="F242" s="135"/>
      <c r="G242" s="135"/>
      <c r="H242" s="135"/>
      <c r="I242" s="135"/>
      <c r="J242" s="135"/>
      <c r="K242" s="135"/>
      <c r="L242" s="135"/>
      <c r="M242" s="135"/>
      <c r="N242" s="135"/>
      <c r="O242" s="135"/>
      <c r="P242" s="135">
        <f>P111*'Material Costs'!$E$115</f>
        <v>494.85</v>
      </c>
      <c r="Q242" s="135">
        <f>Q111*'Material Costs'!$E$116</f>
        <v>22.2</v>
      </c>
      <c r="R242" s="135">
        <f>R111*'Material Costs'!$E$117</f>
        <v>54.99</v>
      </c>
      <c r="S242" s="338">
        <f>'Hydrant Water Usage Cost'!F15</f>
        <v>1023.8458000000001</v>
      </c>
      <c r="T242" s="39"/>
      <c r="U242" s="166">
        <f>SUM(D242:S242)</f>
        <v>1595.8858</v>
      </c>
      <c r="V242" s="39"/>
    </row>
    <row r="243" spans="2:22">
      <c r="B243" s="65"/>
      <c r="C243" s="153" t="str">
        <f>'Existing Fees '!C111</f>
        <v>Six Month</v>
      </c>
      <c r="D243" s="135"/>
      <c r="E243" s="135"/>
      <c r="F243" s="135"/>
      <c r="G243" s="135"/>
      <c r="H243" s="135"/>
      <c r="I243" s="135"/>
      <c r="J243" s="135"/>
      <c r="K243" s="135"/>
      <c r="L243" s="135"/>
      <c r="M243" s="135"/>
      <c r="N243" s="135"/>
      <c r="O243" s="135"/>
      <c r="P243" s="135">
        <f>P112*'Material Costs'!$E$115</f>
        <v>494.85</v>
      </c>
      <c r="Q243" s="135">
        <f>Q112*'Material Costs'!$E$116</f>
        <v>22.2</v>
      </c>
      <c r="R243" s="135">
        <f>R112*'Material Costs'!$E$117</f>
        <v>54.99</v>
      </c>
      <c r="S243" s="338">
        <f>'Hydrant Water Usage Cost'!F18</f>
        <v>17220.131499999996</v>
      </c>
      <c r="T243" s="39"/>
      <c r="U243" s="166">
        <f>SUM(D243:S243)</f>
        <v>17792.171499999997</v>
      </c>
      <c r="V243" s="39"/>
    </row>
    <row r="244" spans="2:22">
      <c r="B244" s="68">
        <v>10</v>
      </c>
      <c r="C244" s="153" t="str">
        <f>'Existing Fees '!C112</f>
        <v>Flow Tests</v>
      </c>
      <c r="D244" s="135"/>
      <c r="E244" s="135"/>
      <c r="F244" s="135"/>
      <c r="G244" s="135"/>
      <c r="H244" s="135"/>
      <c r="I244" s="135"/>
      <c r="J244" s="135"/>
      <c r="K244" s="135"/>
      <c r="L244" s="135"/>
      <c r="M244" s="135"/>
      <c r="N244" s="135"/>
      <c r="O244" s="135"/>
      <c r="P244" s="135"/>
      <c r="Q244" s="135"/>
      <c r="R244" s="135"/>
      <c r="S244" s="166">
        <f>'Hydrant Water Usage Cost'!F21</f>
        <v>72.353399999999993</v>
      </c>
      <c r="T244" s="39"/>
      <c r="U244" s="166">
        <f>SUM(D244:S244)</f>
        <v>72.353399999999993</v>
      </c>
      <c r="V244" s="39"/>
    </row>
    <row r="245" spans="2:22">
      <c r="B245" s="68">
        <v>11</v>
      </c>
      <c r="C245" s="153" t="str">
        <f>'Existing Fees '!C113</f>
        <v>Water Service Line Investigations and/or Inspections</v>
      </c>
      <c r="D245" s="135"/>
      <c r="E245" s="135"/>
      <c r="F245" s="135"/>
      <c r="G245" s="135"/>
      <c r="H245" s="135"/>
      <c r="I245" s="135"/>
      <c r="J245" s="135"/>
      <c r="K245" s="135"/>
      <c r="L245" s="135"/>
      <c r="M245" s="135"/>
      <c r="N245" s="135"/>
      <c r="O245" s="135"/>
      <c r="P245" s="135"/>
      <c r="Q245" s="135"/>
      <c r="R245" s="135"/>
      <c r="S245" s="166"/>
      <c r="T245" s="39"/>
      <c r="U245" s="166">
        <f>SUM(D245:S245)</f>
        <v>0</v>
      </c>
      <c r="V245" s="39"/>
    </row>
    <row r="246" spans="2:22">
      <c r="B246" s="58"/>
      <c r="C246" s="58" t="s">
        <v>77</v>
      </c>
      <c r="D246" s="58"/>
      <c r="E246" s="58"/>
      <c r="F246" s="58"/>
      <c r="G246" s="58"/>
      <c r="H246" s="58"/>
      <c r="I246" s="58"/>
      <c r="J246" s="58"/>
      <c r="K246" s="58"/>
      <c r="L246" s="58"/>
      <c r="M246" s="58"/>
      <c r="N246" s="58"/>
      <c r="O246" s="195"/>
      <c r="P246" s="195"/>
      <c r="Q246" s="195"/>
      <c r="R246" s="195"/>
      <c r="S246" s="195"/>
      <c r="T246" s="39"/>
      <c r="U246" s="195"/>
      <c r="V246" s="39"/>
    </row>
    <row r="247" spans="2:22">
      <c r="B247" s="64">
        <v>1</v>
      </c>
      <c r="C247" s="251" t="str">
        <f>'Existing Fees '!C115</f>
        <v>Sewer Charges for Groundwater</v>
      </c>
      <c r="D247" s="395"/>
      <c r="E247" s="395"/>
      <c r="F247" s="395"/>
      <c r="G247" s="395"/>
      <c r="H247" s="395"/>
      <c r="I247" s="395"/>
      <c r="J247" s="395"/>
      <c r="K247" s="395"/>
      <c r="L247" s="395"/>
      <c r="M247" s="395"/>
      <c r="N247" s="395"/>
      <c r="O247" s="395"/>
      <c r="P247" s="395"/>
      <c r="Q247" s="395"/>
      <c r="R247" s="395"/>
      <c r="S247" s="395"/>
      <c r="T247" s="39"/>
      <c r="U247" s="63"/>
      <c r="V247" s="39"/>
    </row>
    <row r="248" spans="2:22">
      <c r="B248" s="64">
        <v>2</v>
      </c>
      <c r="C248" s="251" t="str">
        <f>'Existing Fees '!C116</f>
        <v>Charges for Wastewater Service</v>
      </c>
      <c r="D248" s="395"/>
      <c r="E248" s="395"/>
      <c r="F248" s="395"/>
      <c r="G248" s="395"/>
      <c r="H248" s="395"/>
      <c r="I248" s="395"/>
      <c r="J248" s="395"/>
      <c r="K248" s="395"/>
      <c r="L248" s="395"/>
      <c r="M248" s="395"/>
      <c r="N248" s="395"/>
      <c r="O248" s="395"/>
      <c r="P248" s="395"/>
      <c r="Q248" s="395"/>
      <c r="R248" s="395"/>
      <c r="S248" s="395"/>
      <c r="T248" s="39"/>
      <c r="U248" s="63"/>
      <c r="V248" s="39"/>
    </row>
    <row r="249" spans="2:22">
      <c r="B249" s="399">
        <v>3</v>
      </c>
      <c r="C249" s="401" t="str">
        <f>'Existing Fees '!C117</f>
        <v>Wastewater Discharge Permit</v>
      </c>
      <c r="D249" s="402"/>
      <c r="E249" s="402"/>
      <c r="F249" s="402"/>
      <c r="G249" s="402"/>
      <c r="H249" s="402"/>
      <c r="I249" s="402"/>
      <c r="J249" s="402"/>
      <c r="K249" s="402"/>
      <c r="L249" s="402"/>
      <c r="M249" s="402"/>
      <c r="N249" s="400"/>
      <c r="O249" s="402"/>
      <c r="P249" s="402"/>
      <c r="Q249" s="402"/>
      <c r="R249" s="402"/>
      <c r="S249" s="402"/>
      <c r="T249" s="39"/>
      <c r="U249" s="166">
        <f t="shared" ref="U249:U253" si="7">SUM(D249:S249)</f>
        <v>0</v>
      </c>
      <c r="V249" s="39"/>
    </row>
    <row r="250" spans="2:22">
      <c r="B250" s="399">
        <v>4</v>
      </c>
      <c r="C250" s="401" t="str">
        <f>'Existing Fees '!C118</f>
        <v>Groundwater Discharge Permit</v>
      </c>
      <c r="D250" s="402"/>
      <c r="E250" s="402"/>
      <c r="F250" s="402"/>
      <c r="G250" s="402"/>
      <c r="H250" s="402"/>
      <c r="I250" s="402"/>
      <c r="J250" s="402"/>
      <c r="K250" s="402"/>
      <c r="L250" s="402"/>
      <c r="M250" s="402"/>
      <c r="N250" s="400"/>
      <c r="O250" s="402"/>
      <c r="P250" s="402"/>
      <c r="Q250" s="402"/>
      <c r="R250" s="402"/>
      <c r="S250" s="402"/>
      <c r="T250" s="39"/>
      <c r="U250" s="166">
        <f t="shared" si="7"/>
        <v>0</v>
      </c>
      <c r="V250" s="39"/>
    </row>
    <row r="251" spans="2:22">
      <c r="B251" s="68">
        <v>5</v>
      </c>
      <c r="C251" s="153" t="str">
        <f>'Existing Fees '!C119</f>
        <v>Manhole Pump‐out Permit</v>
      </c>
      <c r="D251" s="135"/>
      <c r="E251" s="135"/>
      <c r="F251" s="135"/>
      <c r="G251" s="135"/>
      <c r="H251" s="135"/>
      <c r="I251" s="135"/>
      <c r="J251" s="135"/>
      <c r="K251" s="135"/>
      <c r="L251" s="135"/>
      <c r="M251" s="135"/>
      <c r="N251" s="135"/>
      <c r="O251" s="135"/>
      <c r="P251" s="135"/>
      <c r="Q251" s="135"/>
      <c r="R251" s="135"/>
      <c r="S251" s="166"/>
      <c r="T251" s="39"/>
      <c r="U251" s="166">
        <f t="shared" si="7"/>
        <v>0</v>
      </c>
      <c r="V251" s="39"/>
    </row>
    <row r="252" spans="2:22">
      <c r="B252" s="68">
        <v>6</v>
      </c>
      <c r="C252" s="153" t="str">
        <f>'Existing Fees '!C120</f>
        <v>Trucked or Hauled Wastewater Permit</v>
      </c>
      <c r="D252" s="135"/>
      <c r="E252" s="135"/>
      <c r="F252" s="135"/>
      <c r="G252" s="135"/>
      <c r="H252" s="135"/>
      <c r="I252" s="135"/>
      <c r="J252" s="135"/>
      <c r="K252" s="135"/>
      <c r="L252" s="135"/>
      <c r="M252" s="135"/>
      <c r="N252" s="135"/>
      <c r="O252" s="135"/>
      <c r="P252" s="135"/>
      <c r="Q252" s="135"/>
      <c r="R252" s="135"/>
      <c r="S252" s="166"/>
      <c r="T252" s="39"/>
      <c r="U252" s="166">
        <f t="shared" si="7"/>
        <v>0</v>
      </c>
      <c r="V252" s="39"/>
    </row>
    <row r="253" spans="2:22">
      <c r="B253" s="68">
        <v>7</v>
      </c>
      <c r="C253" s="153" t="str">
        <f>'Existing Fees '!C121</f>
        <v>Photographic &amp; Video Inspection</v>
      </c>
      <c r="D253" s="135"/>
      <c r="E253" s="135"/>
      <c r="F253" s="135"/>
      <c r="G253" s="135"/>
      <c r="H253" s="135"/>
      <c r="I253" s="135"/>
      <c r="J253" s="135"/>
      <c r="K253" s="135"/>
      <c r="L253" s="135"/>
      <c r="M253" s="135"/>
      <c r="N253" s="135"/>
      <c r="O253" s="336">
        <f>O122*'Material Costs'!$E$122</f>
        <v>275</v>
      </c>
      <c r="P253" s="135"/>
      <c r="Q253" s="135"/>
      <c r="R253" s="135"/>
      <c r="S253" s="166"/>
      <c r="T253" s="39"/>
      <c r="U253" s="166">
        <f t="shared" si="7"/>
        <v>275</v>
      </c>
      <c r="V253" s="39"/>
    </row>
    <row r="254" spans="2:22">
      <c r="B254" s="58"/>
      <c r="C254" s="58" t="s">
        <v>85</v>
      </c>
      <c r="D254" s="58"/>
      <c r="E254" s="58"/>
      <c r="F254" s="58"/>
      <c r="G254" s="58"/>
      <c r="H254" s="58"/>
      <c r="I254" s="58"/>
      <c r="J254" s="58"/>
      <c r="K254" s="58"/>
      <c r="L254" s="58"/>
      <c r="M254" s="58"/>
      <c r="N254" s="58"/>
      <c r="O254" s="195"/>
      <c r="P254" s="195"/>
      <c r="Q254" s="195"/>
      <c r="R254" s="195"/>
      <c r="S254" s="195"/>
      <c r="T254" s="39"/>
      <c r="U254" s="195"/>
      <c r="V254" s="39"/>
    </row>
    <row r="255" spans="2:22">
      <c r="B255" s="62">
        <v>1</v>
      </c>
      <c r="C255" s="159" t="str">
        <f>'Existing Fees '!C123</f>
        <v>Stormwater Plan Review Fees</v>
      </c>
      <c r="D255" s="63"/>
      <c r="E255" s="63"/>
      <c r="F255" s="63"/>
      <c r="G255" s="63"/>
      <c r="H255" s="63"/>
      <c r="I255" s="63"/>
      <c r="J255" s="63"/>
      <c r="K255" s="63"/>
      <c r="L255" s="63"/>
      <c r="M255" s="63"/>
      <c r="N255" s="76"/>
      <c r="O255" s="63"/>
      <c r="P255" s="63"/>
      <c r="Q255" s="63"/>
      <c r="R255" s="63"/>
      <c r="S255" s="63"/>
      <c r="T255" s="39"/>
      <c r="U255" s="63"/>
      <c r="V255" s="39"/>
    </row>
    <row r="256" spans="2:22">
      <c r="B256" s="85"/>
      <c r="C256" s="153" t="str">
        <f>'Existing Fees '!C124</f>
        <v>Conceptual Stormwater Plan Approval</v>
      </c>
      <c r="D256" s="135"/>
      <c r="E256" s="135"/>
      <c r="F256" s="135"/>
      <c r="G256" s="135"/>
      <c r="H256" s="135"/>
      <c r="I256" s="135"/>
      <c r="J256" s="135"/>
      <c r="K256" s="135"/>
      <c r="L256" s="135"/>
      <c r="M256" s="135"/>
      <c r="N256" s="135"/>
      <c r="O256" s="336">
        <f>O125*'Material Costs'!$E$123</f>
        <v>700</v>
      </c>
      <c r="P256" s="336"/>
      <c r="Q256" s="336"/>
      <c r="R256" s="336"/>
      <c r="S256" s="166"/>
      <c r="T256" s="39"/>
      <c r="U256" s="166">
        <f>SUM(D256:S256)</f>
        <v>700</v>
      </c>
      <c r="V256" s="39"/>
    </row>
    <row r="257" spans="2:22">
      <c r="B257" s="65"/>
      <c r="C257" s="346" t="s">
        <v>607</v>
      </c>
      <c r="D257" s="135"/>
      <c r="E257" s="135"/>
      <c r="F257" s="135"/>
      <c r="G257" s="135"/>
      <c r="H257" s="135"/>
      <c r="I257" s="135"/>
      <c r="J257" s="135"/>
      <c r="K257" s="135"/>
      <c r="L257" s="135"/>
      <c r="M257" s="135"/>
      <c r="N257" s="135"/>
      <c r="O257" s="135"/>
      <c r="P257" s="135"/>
      <c r="Q257" s="135"/>
      <c r="R257" s="135"/>
      <c r="S257" s="166"/>
      <c r="T257" s="39"/>
      <c r="U257" s="166">
        <f>SUM(D257:S257)</f>
        <v>0</v>
      </c>
      <c r="V257" s="39"/>
    </row>
    <row r="258" spans="2:22" ht="26">
      <c r="B258" s="65"/>
      <c r="C258" s="307" t="str">
        <f>'Existing Fees '!C126</f>
        <v>Post Construction Stormwater Plan Approval (Additional Review Time Fee)</v>
      </c>
      <c r="D258" s="135"/>
      <c r="E258" s="135"/>
      <c r="F258" s="135"/>
      <c r="G258" s="135"/>
      <c r="H258" s="135"/>
      <c r="I258" s="135"/>
      <c r="J258" s="135"/>
      <c r="K258" s="135"/>
      <c r="L258" s="135"/>
      <c r="M258" s="135"/>
      <c r="N258" s="135"/>
      <c r="O258" s="336">
        <f>O127*'Material Costs'!$E$124</f>
        <v>71</v>
      </c>
      <c r="P258" s="135"/>
      <c r="Q258" s="135"/>
      <c r="R258" s="135"/>
      <c r="S258" s="166"/>
      <c r="T258" s="39"/>
      <c r="U258" s="166">
        <f>SUM(D258:S258)</f>
        <v>71</v>
      </c>
      <c r="V258" s="39"/>
    </row>
    <row r="259" spans="2:22">
      <c r="B259" s="65"/>
      <c r="C259" s="307" t="str">
        <f>'Existing Fees '!C127</f>
        <v>Utility Plan Review</v>
      </c>
      <c r="D259" s="135"/>
      <c r="E259" s="135"/>
      <c r="F259" s="135"/>
      <c r="G259" s="135"/>
      <c r="H259" s="135"/>
      <c r="I259" s="135"/>
      <c r="J259" s="135"/>
      <c r="K259" s="135"/>
      <c r="L259" s="135"/>
      <c r="M259" s="135"/>
      <c r="N259" s="135"/>
      <c r="O259" s="135"/>
      <c r="P259" s="135"/>
      <c r="Q259" s="135"/>
      <c r="R259" s="135"/>
      <c r="S259" s="166"/>
      <c r="T259" s="39"/>
      <c r="U259" s="166">
        <f>SUM(D259:S259)</f>
        <v>0</v>
      </c>
      <c r="V259" s="39"/>
    </row>
    <row r="260" spans="2:22">
      <c r="B260" s="65"/>
      <c r="C260" s="307" t="str">
        <f>'Existing Fees '!C128</f>
        <v>Active Construction Stormwater Inspection Fee</v>
      </c>
      <c r="D260" s="135"/>
      <c r="E260" s="135"/>
      <c r="F260" s="135"/>
      <c r="G260" s="135"/>
      <c r="H260" s="135"/>
      <c r="I260" s="135"/>
      <c r="J260" s="135"/>
      <c r="K260" s="135"/>
      <c r="L260" s="135"/>
      <c r="M260" s="135"/>
      <c r="N260" s="135"/>
      <c r="O260" s="336"/>
      <c r="P260" s="135"/>
      <c r="Q260" s="135"/>
      <c r="R260" s="135"/>
      <c r="S260" s="166"/>
      <c r="T260" s="39"/>
      <c r="U260" s="166">
        <f>SUM(D260:S260)</f>
        <v>0</v>
      </c>
      <c r="V260" s="39"/>
    </row>
    <row r="261" spans="2:22">
      <c r="B261" s="62">
        <v>2</v>
      </c>
      <c r="C261" s="159" t="str">
        <f>'Existing Fees '!C129</f>
        <v>Stormwater Management Fee in Lieu</v>
      </c>
      <c r="D261" s="63"/>
      <c r="E261" s="63"/>
      <c r="F261" s="63"/>
      <c r="G261" s="63"/>
      <c r="H261" s="63"/>
      <c r="I261" s="63"/>
      <c r="J261" s="63"/>
      <c r="K261" s="63"/>
      <c r="L261" s="63"/>
      <c r="M261" s="63"/>
      <c r="N261" s="76"/>
      <c r="O261" s="63"/>
      <c r="P261" s="63"/>
      <c r="Q261" s="63"/>
      <c r="R261" s="63"/>
      <c r="S261" s="63"/>
      <c r="T261" s="39"/>
      <c r="U261" s="63"/>
      <c r="V261" s="39"/>
    </row>
    <row r="262" spans="2:22">
      <c r="B262" s="73"/>
      <c r="C262" s="153" t="str">
        <f>'Existing Fees '!C130</f>
        <v>Exemption to Water Quality Requirement</v>
      </c>
      <c r="D262" s="135"/>
      <c r="E262" s="135"/>
      <c r="F262" s="135"/>
      <c r="G262" s="135"/>
      <c r="H262" s="135"/>
      <c r="I262" s="135"/>
      <c r="J262" s="135"/>
      <c r="K262" s="135"/>
      <c r="L262" s="135"/>
      <c r="M262" s="135"/>
      <c r="N262" s="135"/>
      <c r="O262" s="135"/>
      <c r="P262" s="135"/>
      <c r="Q262" s="135"/>
      <c r="R262" s="135"/>
      <c r="S262" s="166"/>
      <c r="T262" s="39"/>
      <c r="U262" s="166">
        <f>SUM(D262:S262)</f>
        <v>0</v>
      </c>
      <c r="V262" s="39"/>
    </row>
    <row r="263" spans="2:22" ht="26">
      <c r="B263" s="58"/>
      <c r="C263" s="482" t="str">
        <f>'Existing Fees '!C131</f>
        <v>Other- Not in the Miscellaneous Charges Section (Section 3- Rates and Charges)</v>
      </c>
      <c r="D263" s="58"/>
      <c r="E263" s="59"/>
      <c r="F263" s="59"/>
      <c r="G263" s="59"/>
      <c r="H263" s="59"/>
      <c r="I263" s="59"/>
      <c r="J263" s="59"/>
      <c r="K263" s="59"/>
      <c r="L263" s="59"/>
      <c r="M263" s="59"/>
      <c r="N263" s="59"/>
      <c r="O263" s="161"/>
      <c r="P263" s="161"/>
      <c r="Q263" s="161"/>
      <c r="R263" s="161"/>
      <c r="S263" s="195"/>
      <c r="T263" s="39"/>
      <c r="U263" s="195"/>
      <c r="V263" s="39"/>
    </row>
    <row r="264" spans="2:22">
      <c r="B264" s="68">
        <v>1</v>
      </c>
      <c r="C264" s="153" t="str">
        <f>'Existing Fees '!C132</f>
        <v>Sewer Credit Application Fee</v>
      </c>
      <c r="D264" s="135"/>
      <c r="E264" s="135"/>
      <c r="F264" s="135"/>
      <c r="G264" s="135"/>
      <c r="H264" s="135"/>
      <c r="I264" s="135"/>
      <c r="J264" s="135"/>
      <c r="K264" s="135"/>
      <c r="L264" s="135"/>
      <c r="M264" s="135"/>
      <c r="N264" s="135"/>
      <c r="O264" s="135"/>
      <c r="P264" s="135"/>
      <c r="Q264" s="135"/>
      <c r="R264" s="135"/>
      <c r="S264" s="166"/>
      <c r="T264" s="39"/>
      <c r="U264" s="166">
        <f>SUM(D264:S264)</f>
        <v>0</v>
      </c>
      <c r="V264" s="39"/>
    </row>
    <row r="265" spans="2:22">
      <c r="B265" s="68">
        <v>2</v>
      </c>
      <c r="C265" s="153" t="str">
        <f>'Existing Fees '!C133</f>
        <v>Sewer Credit Failure to Inform PWD about increase</v>
      </c>
      <c r="D265" s="135"/>
      <c r="E265" s="135"/>
      <c r="F265" s="135"/>
      <c r="G265" s="135"/>
      <c r="H265" s="135"/>
      <c r="I265" s="135"/>
      <c r="J265" s="135"/>
      <c r="K265" s="135"/>
      <c r="L265" s="135"/>
      <c r="M265" s="135"/>
      <c r="N265" s="135"/>
      <c r="O265" s="135"/>
      <c r="P265" s="135"/>
      <c r="Q265" s="135"/>
      <c r="R265" s="135"/>
      <c r="S265" s="166"/>
      <c r="T265" s="39"/>
      <c r="U265" s="166">
        <f>SUM(D265:S265)</f>
        <v>0</v>
      </c>
      <c r="V265" s="39"/>
    </row>
    <row r="266" spans="2:22" ht="26">
      <c r="B266" s="58"/>
      <c r="C266" s="482" t="str">
        <f>'Existing Fees '!C134</f>
        <v>Other- Not in the Miscellaneous Charges Section (Section 4- Rates and Charges)</v>
      </c>
      <c r="D266" s="58"/>
      <c r="E266" s="59"/>
      <c r="F266" s="59"/>
      <c r="G266" s="59"/>
      <c r="H266" s="59"/>
      <c r="I266" s="59"/>
      <c r="J266" s="59"/>
      <c r="K266" s="59"/>
      <c r="L266" s="59"/>
      <c r="M266" s="59"/>
      <c r="N266" s="59"/>
      <c r="O266" s="161"/>
      <c r="P266" s="161"/>
      <c r="Q266" s="161"/>
      <c r="R266" s="161"/>
      <c r="S266" s="195"/>
      <c r="T266" s="39"/>
      <c r="U266" s="195"/>
      <c r="V266" s="39"/>
    </row>
    <row r="267" spans="2:22">
      <c r="B267" s="68">
        <v>3</v>
      </c>
      <c r="C267" s="153" t="str">
        <f>'Existing Fees '!C135</f>
        <v>Stormwater Credit Application Fee Renewal</v>
      </c>
      <c r="D267" s="135"/>
      <c r="E267" s="135"/>
      <c r="F267" s="135"/>
      <c r="G267" s="135"/>
      <c r="H267" s="135"/>
      <c r="I267" s="135"/>
      <c r="J267" s="135"/>
      <c r="K267" s="135"/>
      <c r="L267" s="135"/>
      <c r="M267" s="135"/>
      <c r="N267" s="135"/>
      <c r="O267" s="135"/>
      <c r="P267" s="135"/>
      <c r="Q267" s="135"/>
      <c r="R267" s="135"/>
      <c r="S267" s="166"/>
      <c r="T267" s="39"/>
      <c r="U267" s="166">
        <f>SUM(D267:S267)</f>
        <v>0</v>
      </c>
      <c r="V267" s="39"/>
    </row>
    <row r="268" spans="2:22">
      <c r="B268" s="101"/>
      <c r="C268" s="88"/>
      <c r="D268" s="88"/>
      <c r="E268" s="88"/>
      <c r="F268" s="88"/>
      <c r="G268" s="88"/>
      <c r="H268" s="88"/>
      <c r="I268" s="88"/>
      <c r="J268" s="88"/>
      <c r="K268" s="88"/>
      <c r="L268" s="88"/>
      <c r="M268" s="88"/>
      <c r="N268" s="88"/>
      <c r="O268" s="88"/>
      <c r="P268" s="88"/>
      <c r="Q268" s="88"/>
      <c r="R268" s="88"/>
      <c r="S268" s="88"/>
      <c r="T268" s="39"/>
      <c r="U268" s="88"/>
      <c r="V268" s="88"/>
    </row>
    <row r="269" spans="2:22">
      <c r="T269" s="39"/>
    </row>
  </sheetData>
  <phoneticPr fontId="8" type="noConversion"/>
  <pageMargins left="0.7" right="0.7" top="0.75" bottom="0.75" header="0.3" footer="0.3"/>
  <pageSetup scale="70" fitToWidth="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75361-AF9A-43A5-AC12-5372A6D7A000}">
  <sheetPr>
    <pageSetUpPr autoPageBreaks="0"/>
  </sheetPr>
  <dimension ref="A2:V269"/>
  <sheetViews>
    <sheetView zoomScaleNormal="100" workbookViewId="0">
      <pane xSplit="3" ySplit="9" topLeftCell="D10" activePane="bottomRight" state="frozen"/>
      <selection activeCell="U141" sqref="U141"/>
      <selection pane="topRight" activeCell="U141" sqref="U141"/>
      <selection pane="bottomLeft" activeCell="U141" sqref="U141"/>
      <selection pane="bottomRight" activeCell="D10" sqref="D10"/>
    </sheetView>
  </sheetViews>
  <sheetFormatPr defaultColWidth="9" defaultRowHeight="13"/>
  <cols>
    <col min="1" max="1" width="1.58203125" style="34" customWidth="1"/>
    <col min="2" max="2" width="4.58203125" style="34" customWidth="1"/>
    <col min="3" max="3" width="48.08203125" style="34" customWidth="1"/>
    <col min="4" max="6" width="10" style="34" customWidth="1"/>
    <col min="7" max="7" width="9.58203125" style="34" customWidth="1"/>
    <col min="8" max="8" width="10.08203125" style="34" customWidth="1"/>
    <col min="9" max="9" width="9" style="34" customWidth="1"/>
    <col min="10" max="10" width="9.08203125" style="34" customWidth="1"/>
    <col min="11" max="11" width="7.08203125" style="34" customWidth="1"/>
    <col min="12" max="12" width="8.5" style="34" customWidth="1"/>
    <col min="13" max="13" width="8.08203125" style="34" customWidth="1"/>
    <col min="14" max="14" width="8.58203125" style="34" customWidth="1"/>
    <col min="15" max="19" width="10" style="34" customWidth="1"/>
    <col min="20" max="20" width="2.5" style="34" customWidth="1"/>
    <col min="21" max="22" width="10.08203125" style="34" customWidth="1"/>
    <col min="23" max="16384" width="9" style="34"/>
  </cols>
  <sheetData>
    <row r="2" spans="1:22" ht="21.65" customHeight="1">
      <c r="A2" s="35"/>
      <c r="B2" s="36"/>
      <c r="D2" s="37"/>
      <c r="E2" s="37"/>
      <c r="F2" s="37"/>
      <c r="H2" s="37"/>
      <c r="I2" s="37"/>
      <c r="J2" s="37"/>
      <c r="K2" s="37"/>
      <c r="L2" s="37"/>
      <c r="M2" s="37"/>
      <c r="N2" s="37"/>
      <c r="O2" s="37"/>
      <c r="P2" s="37"/>
      <c r="Q2" s="37"/>
      <c r="R2" s="37"/>
      <c r="S2" s="37"/>
      <c r="T2" s="37"/>
      <c r="U2" s="37"/>
      <c r="V2" s="37"/>
    </row>
    <row r="3" spans="1:22" ht="22.5" customHeight="1">
      <c r="A3" s="35"/>
      <c r="B3" s="38" t="str">
        <f>Client</f>
        <v>Philadelphia Water Department</v>
      </c>
    </row>
    <row r="4" spans="1:22" ht="14.5">
      <c r="A4" s="35"/>
      <c r="B4" s="38" t="str">
        <f>Title</f>
        <v>Miscellaneous Fees &amp; Charges Model</v>
      </c>
    </row>
    <row r="5" spans="1:22" ht="13.4" customHeight="1">
      <c r="A5" s="35"/>
      <c r="B5" s="38" t="s">
        <v>291</v>
      </c>
      <c r="D5" s="39"/>
      <c r="E5" s="39"/>
      <c r="F5" s="39"/>
      <c r="T5" s="39"/>
      <c r="U5" s="39"/>
      <c r="V5" s="39"/>
    </row>
    <row r="6" spans="1:22" ht="13.4" customHeight="1">
      <c r="A6" s="35"/>
      <c r="B6" s="38"/>
      <c r="D6" s="39"/>
      <c r="E6" s="39"/>
      <c r="F6" s="39"/>
      <c r="T6" s="39"/>
      <c r="U6" s="39"/>
      <c r="V6" s="39"/>
    </row>
    <row r="7" spans="1:22" ht="13.4" customHeight="1" thickBot="1">
      <c r="A7" s="35"/>
      <c r="B7" s="38"/>
      <c r="D7" s="39"/>
      <c r="E7" s="39"/>
      <c r="F7" s="39"/>
      <c r="T7" s="39"/>
      <c r="U7" s="39"/>
      <c r="V7" s="39"/>
    </row>
    <row r="8" spans="1:22" ht="13.5" thickBot="1">
      <c r="B8" s="98"/>
      <c r="C8" s="99"/>
      <c r="D8" s="95" t="s">
        <v>455</v>
      </c>
      <c r="E8" s="95"/>
      <c r="F8" s="95"/>
      <c r="G8" s="95"/>
      <c r="H8" s="96"/>
      <c r="I8" s="96"/>
      <c r="J8" s="96"/>
      <c r="K8" s="96"/>
      <c r="L8" s="96"/>
      <c r="M8" s="96"/>
      <c r="N8" s="96"/>
      <c r="O8" s="97"/>
      <c r="P8" s="97"/>
      <c r="Q8" s="97"/>
      <c r="R8" s="97"/>
      <c r="S8" s="97"/>
      <c r="T8" s="39"/>
    </row>
    <row r="9" spans="1:22" ht="52.5" thickBot="1">
      <c r="B9" s="102" t="s">
        <v>13</v>
      </c>
      <c r="C9" s="100" t="s">
        <v>10</v>
      </c>
      <c r="D9" s="212" t="s">
        <v>228</v>
      </c>
      <c r="E9" s="104" t="s">
        <v>125</v>
      </c>
      <c r="F9" s="105" t="s">
        <v>124</v>
      </c>
      <c r="G9" s="104" t="s">
        <v>229</v>
      </c>
      <c r="H9" s="105" t="s">
        <v>230</v>
      </c>
      <c r="I9" s="104" t="s">
        <v>231</v>
      </c>
      <c r="J9" s="105" t="s">
        <v>234</v>
      </c>
      <c r="K9" s="104" t="s">
        <v>281</v>
      </c>
      <c r="L9" s="105" t="s">
        <v>282</v>
      </c>
      <c r="M9" s="104" t="s">
        <v>454</v>
      </c>
      <c r="N9" s="105" t="s">
        <v>224</v>
      </c>
      <c r="O9" s="104" t="s">
        <v>235</v>
      </c>
      <c r="P9" s="105" t="s">
        <v>323</v>
      </c>
      <c r="Q9" s="104" t="s">
        <v>324</v>
      </c>
      <c r="R9" s="105" t="s">
        <v>325</v>
      </c>
      <c r="S9" s="213" t="s">
        <v>460</v>
      </c>
      <c r="T9" s="39"/>
    </row>
    <row r="10" spans="1:22">
      <c r="B10" s="58"/>
      <c r="C10" s="58" t="s">
        <v>24</v>
      </c>
      <c r="D10" s="379"/>
      <c r="E10" s="379"/>
      <c r="F10" s="379"/>
      <c r="G10" s="379"/>
      <c r="H10" s="379"/>
      <c r="I10" s="379"/>
      <c r="J10" s="379"/>
      <c r="K10" s="380"/>
      <c r="L10" s="380"/>
      <c r="M10" s="380"/>
      <c r="N10" s="380"/>
      <c r="O10" s="380"/>
      <c r="P10" s="380"/>
      <c r="Q10" s="380"/>
      <c r="R10" s="380"/>
      <c r="S10" s="381"/>
      <c r="T10" s="39"/>
    </row>
    <row r="11" spans="1:22">
      <c r="B11" s="62">
        <v>1</v>
      </c>
      <c r="C11" s="159" t="str">
        <f>'Existing Fees '!C10</f>
        <v>Meter Test Charges</v>
      </c>
      <c r="D11" s="63"/>
      <c r="E11" s="63"/>
      <c r="F11" s="63"/>
      <c r="G11" s="63"/>
      <c r="H11" s="63"/>
      <c r="I11" s="76"/>
      <c r="J11" s="76"/>
      <c r="K11" s="145"/>
      <c r="L11" s="145"/>
      <c r="M11" s="145"/>
      <c r="N11" s="145"/>
      <c r="O11" s="145"/>
      <c r="P11" s="145"/>
      <c r="Q11" s="145"/>
      <c r="R11" s="145"/>
      <c r="S11" s="77"/>
      <c r="T11" s="39"/>
    </row>
    <row r="12" spans="1:22">
      <c r="B12" s="65" t="s">
        <v>26</v>
      </c>
      <c r="C12" s="153" t="str">
        <f>'Existing Fees '!C11</f>
        <v xml:space="preserve">5/8" </v>
      </c>
      <c r="D12" s="121"/>
      <c r="E12" s="121"/>
      <c r="F12" s="121"/>
      <c r="G12" s="121"/>
      <c r="H12" s="121"/>
      <c r="I12" s="121"/>
      <c r="J12" s="134"/>
      <c r="K12" s="134"/>
      <c r="L12" s="134"/>
      <c r="M12" s="134"/>
      <c r="N12" s="134"/>
      <c r="O12" s="134"/>
      <c r="P12" s="134"/>
      <c r="Q12" s="134"/>
      <c r="R12" s="134"/>
      <c r="S12" s="134"/>
      <c r="T12" s="39"/>
    </row>
    <row r="13" spans="1:22">
      <c r="B13" s="65" t="s">
        <v>28</v>
      </c>
      <c r="C13" s="153" t="str">
        <f>'Existing Fees '!C12</f>
        <v>1",1.5",2"</v>
      </c>
      <c r="D13" s="121"/>
      <c r="E13" s="121"/>
      <c r="F13" s="121"/>
      <c r="G13" s="121"/>
      <c r="H13" s="121"/>
      <c r="I13" s="121"/>
      <c r="J13" s="121"/>
      <c r="K13" s="121"/>
      <c r="L13" s="121"/>
      <c r="M13" s="121"/>
      <c r="N13" s="121"/>
      <c r="O13" s="121"/>
      <c r="P13" s="121"/>
      <c r="Q13" s="121"/>
      <c r="R13" s="121"/>
      <c r="S13" s="121"/>
      <c r="T13" s="39"/>
    </row>
    <row r="14" spans="1:22">
      <c r="B14" s="65" t="s">
        <v>30</v>
      </c>
      <c r="C14" s="153" t="str">
        <f>'Existing Fees '!C13</f>
        <v>3",4",6",8",10",12"</v>
      </c>
      <c r="D14" s="121"/>
      <c r="E14" s="121"/>
      <c r="F14" s="121"/>
      <c r="G14" s="121"/>
      <c r="H14" s="121"/>
      <c r="I14" s="121"/>
      <c r="J14" s="121"/>
      <c r="K14" s="121"/>
      <c r="L14" s="121"/>
      <c r="M14" s="121"/>
      <c r="N14" s="121"/>
      <c r="O14" s="121"/>
      <c r="P14" s="121"/>
      <c r="Q14" s="121"/>
      <c r="R14" s="121"/>
      <c r="S14" s="121"/>
      <c r="T14" s="39"/>
    </row>
    <row r="15" spans="1:22">
      <c r="B15" s="65" t="s">
        <v>32</v>
      </c>
      <c r="C15" s="153" t="str">
        <f>'Existing Fees '!C14</f>
        <v>Field Tests 3" and above</v>
      </c>
      <c r="D15" s="130"/>
      <c r="E15" s="130"/>
      <c r="F15" s="130"/>
      <c r="G15" s="130"/>
      <c r="H15" s="130"/>
      <c r="I15" s="130"/>
      <c r="J15" s="130"/>
      <c r="K15" s="130"/>
      <c r="L15" s="130"/>
      <c r="M15" s="130"/>
      <c r="N15" s="130"/>
      <c r="O15" s="130"/>
      <c r="P15" s="130"/>
      <c r="Q15" s="130"/>
      <c r="R15" s="130"/>
      <c r="S15" s="130"/>
      <c r="T15" s="39"/>
    </row>
    <row r="16" spans="1:22">
      <c r="B16" s="62">
        <v>2</v>
      </c>
      <c r="C16" s="159" t="str">
        <f>'Existing Fees '!C15</f>
        <v>Charges for Furnishing and Installation of Water Meters</v>
      </c>
      <c r="D16" s="76"/>
      <c r="E16" s="145"/>
      <c r="F16" s="145"/>
      <c r="G16" s="145"/>
      <c r="H16" s="145"/>
      <c r="I16" s="145"/>
      <c r="J16" s="145"/>
      <c r="K16" s="145"/>
      <c r="L16" s="145"/>
      <c r="M16" s="145"/>
      <c r="N16" s="145"/>
      <c r="O16" s="145"/>
      <c r="P16" s="145"/>
      <c r="Q16" s="145"/>
      <c r="R16" s="145"/>
      <c r="S16" s="77"/>
      <c r="T16" s="39"/>
      <c r="U16" s="329"/>
      <c r="V16" s="329"/>
    </row>
    <row r="17" spans="2:22">
      <c r="B17" s="139" t="s">
        <v>26</v>
      </c>
      <c r="C17" s="163" t="str">
        <f>'Existing Fees '!C16</f>
        <v>Setting both Meter and Meter Interface Unit (MIU)</v>
      </c>
      <c r="D17" s="178"/>
      <c r="E17" s="148"/>
      <c r="F17" s="148"/>
      <c r="G17" s="149"/>
      <c r="H17" s="148"/>
      <c r="I17" s="148"/>
      <c r="J17" s="148"/>
      <c r="K17" s="148"/>
      <c r="L17" s="148"/>
      <c r="M17" s="148"/>
      <c r="N17" s="148"/>
      <c r="O17" s="148"/>
      <c r="P17" s="148"/>
      <c r="Q17" s="148"/>
      <c r="R17" s="148"/>
      <c r="S17" s="150"/>
      <c r="T17" s="39"/>
      <c r="U17" s="329"/>
      <c r="V17" s="329"/>
    </row>
    <row r="18" spans="2:22">
      <c r="B18" s="65"/>
      <c r="C18" s="153" t="str">
        <f>'Existing Fees '!C17</f>
        <v>5/8"</v>
      </c>
      <c r="D18" s="134">
        <v>1</v>
      </c>
      <c r="E18" s="134"/>
      <c r="F18" s="134"/>
      <c r="G18" s="134"/>
      <c r="H18" s="134"/>
      <c r="I18" s="134"/>
      <c r="J18" s="134"/>
      <c r="K18" s="134"/>
      <c r="L18" s="134"/>
      <c r="M18" s="134"/>
      <c r="N18" s="134"/>
      <c r="O18" s="134"/>
      <c r="P18" s="134"/>
      <c r="Q18" s="134"/>
      <c r="R18" s="134"/>
      <c r="S18" s="134"/>
      <c r="T18" s="39"/>
      <c r="U18" s="329"/>
      <c r="V18" s="329"/>
    </row>
    <row r="19" spans="2:22">
      <c r="B19" s="65"/>
      <c r="C19" s="153" t="str">
        <f>'Existing Fees '!C18</f>
        <v>3/4 RFSS</v>
      </c>
      <c r="D19" s="121">
        <v>1</v>
      </c>
      <c r="E19" s="121"/>
      <c r="F19" s="121"/>
      <c r="G19" s="121"/>
      <c r="H19" s="121"/>
      <c r="I19" s="121"/>
      <c r="J19" s="121"/>
      <c r="K19" s="121"/>
      <c r="L19" s="121"/>
      <c r="M19" s="121"/>
      <c r="N19" s="121"/>
      <c r="O19" s="121"/>
      <c r="P19" s="121"/>
      <c r="Q19" s="121"/>
      <c r="R19" s="121"/>
      <c r="S19" s="121"/>
      <c r="T19" s="39"/>
      <c r="U19" s="329"/>
      <c r="V19" s="329"/>
    </row>
    <row r="20" spans="2:22">
      <c r="B20" s="65"/>
      <c r="C20" s="153" t="str">
        <f>'Existing Fees '!C19</f>
        <v>1"</v>
      </c>
      <c r="D20" s="121">
        <v>1</v>
      </c>
      <c r="E20" s="121"/>
      <c r="F20" s="121"/>
      <c r="G20" s="121"/>
      <c r="H20" s="121"/>
      <c r="I20" s="121"/>
      <c r="J20" s="121"/>
      <c r="K20" s="121"/>
      <c r="L20" s="121"/>
      <c r="M20" s="121"/>
      <c r="N20" s="121"/>
      <c r="O20" s="121"/>
      <c r="P20" s="121"/>
      <c r="Q20" s="121"/>
      <c r="R20" s="121"/>
      <c r="S20" s="121"/>
      <c r="T20" s="39"/>
      <c r="U20" s="329"/>
      <c r="V20" s="329"/>
    </row>
    <row r="21" spans="2:22">
      <c r="B21" s="65"/>
      <c r="C21" s="153" t="str">
        <f>'Existing Fees '!C20</f>
        <v>1" RFSS</v>
      </c>
      <c r="D21" s="121">
        <v>1</v>
      </c>
      <c r="E21" s="121"/>
      <c r="F21" s="121"/>
      <c r="G21" s="121"/>
      <c r="H21" s="121"/>
      <c r="I21" s="121"/>
      <c r="J21" s="121"/>
      <c r="K21" s="121"/>
      <c r="L21" s="121"/>
      <c r="M21" s="121"/>
      <c r="N21" s="121"/>
      <c r="O21" s="121"/>
      <c r="P21" s="121"/>
      <c r="Q21" s="121"/>
      <c r="R21" s="121"/>
      <c r="S21" s="121"/>
      <c r="T21" s="39"/>
      <c r="U21" s="329"/>
      <c r="V21" s="329"/>
    </row>
    <row r="22" spans="2:22">
      <c r="B22" s="65"/>
      <c r="C22" s="153" t="str">
        <f>'Existing Fees '!C21</f>
        <v>1  1/2</v>
      </c>
      <c r="D22" s="121">
        <v>1</v>
      </c>
      <c r="E22" s="121"/>
      <c r="F22" s="121"/>
      <c r="G22" s="121"/>
      <c r="H22" s="121"/>
      <c r="I22" s="121"/>
      <c r="J22" s="121"/>
      <c r="K22" s="121"/>
      <c r="L22" s="121"/>
      <c r="M22" s="121"/>
      <c r="N22" s="121"/>
      <c r="O22" s="121"/>
      <c r="P22" s="121"/>
      <c r="Q22" s="121"/>
      <c r="R22" s="121"/>
      <c r="S22" s="121"/>
      <c r="T22" s="39"/>
      <c r="U22" s="329"/>
      <c r="V22" s="329"/>
    </row>
    <row r="23" spans="2:22">
      <c r="B23" s="65"/>
      <c r="C23" s="153" t="str">
        <f>'Existing Fees '!C22</f>
        <v>1  1/2 RFSS</v>
      </c>
      <c r="D23" s="121">
        <v>1</v>
      </c>
      <c r="E23" s="121"/>
      <c r="F23" s="121"/>
      <c r="G23" s="121"/>
      <c r="H23" s="121"/>
      <c r="I23" s="121"/>
      <c r="J23" s="121"/>
      <c r="K23" s="121"/>
      <c r="L23" s="121"/>
      <c r="M23" s="121"/>
      <c r="N23" s="121"/>
      <c r="O23" s="121"/>
      <c r="P23" s="121"/>
      <c r="Q23" s="121"/>
      <c r="R23" s="121"/>
      <c r="S23" s="121"/>
      <c r="T23" s="39"/>
      <c r="U23" s="329"/>
      <c r="V23" s="329"/>
    </row>
    <row r="24" spans="2:22">
      <c r="B24" s="65"/>
      <c r="C24" s="153" t="str">
        <f>'Existing Fees '!C23</f>
        <v xml:space="preserve">2" </v>
      </c>
      <c r="D24" s="121">
        <v>1</v>
      </c>
      <c r="E24" s="121"/>
      <c r="F24" s="121"/>
      <c r="G24" s="121"/>
      <c r="H24" s="121"/>
      <c r="I24" s="121"/>
      <c r="J24" s="121"/>
      <c r="K24" s="121"/>
      <c r="L24" s="121"/>
      <c r="M24" s="121"/>
      <c r="N24" s="121"/>
      <c r="O24" s="121"/>
      <c r="P24" s="121"/>
      <c r="Q24" s="121"/>
      <c r="R24" s="121"/>
      <c r="S24" s="121"/>
      <c r="T24" s="39"/>
      <c r="U24" s="329"/>
      <c r="V24" s="329"/>
    </row>
    <row r="25" spans="2:22">
      <c r="B25" s="65"/>
      <c r="C25" s="153" t="str">
        <f>'Existing Fees '!C24</f>
        <v>2" RFSS</v>
      </c>
      <c r="D25" s="121">
        <v>1</v>
      </c>
      <c r="E25" s="121"/>
      <c r="F25" s="121"/>
      <c r="G25" s="121"/>
      <c r="H25" s="121"/>
      <c r="I25" s="121"/>
      <c r="J25" s="121"/>
      <c r="K25" s="121"/>
      <c r="L25" s="121"/>
      <c r="M25" s="121"/>
      <c r="N25" s="121"/>
      <c r="O25" s="121"/>
      <c r="P25" s="121"/>
      <c r="Q25" s="121"/>
      <c r="R25" s="121"/>
      <c r="S25" s="121"/>
      <c r="T25" s="39"/>
      <c r="U25" s="329"/>
      <c r="V25" s="329"/>
    </row>
    <row r="26" spans="2:22">
      <c r="B26" s="65"/>
      <c r="C26" s="153" t="str">
        <f>'Existing Fees '!C25</f>
        <v>3" Compound</v>
      </c>
      <c r="D26" s="121">
        <v>1</v>
      </c>
      <c r="E26" s="121"/>
      <c r="F26" s="121"/>
      <c r="G26" s="121"/>
      <c r="H26" s="121"/>
      <c r="I26" s="121"/>
      <c r="J26" s="121"/>
      <c r="K26" s="121"/>
      <c r="L26" s="121"/>
      <c r="M26" s="121"/>
      <c r="N26" s="121"/>
      <c r="O26" s="121"/>
      <c r="P26" s="121"/>
      <c r="Q26" s="121"/>
      <c r="R26" s="121"/>
      <c r="S26" s="121"/>
      <c r="T26" s="39"/>
      <c r="U26" s="329"/>
      <c r="V26" s="329"/>
    </row>
    <row r="27" spans="2:22">
      <c r="B27" s="65"/>
      <c r="C27" s="153" t="str">
        <f>'Existing Fees '!C26</f>
        <v>3" Turbine</v>
      </c>
      <c r="D27" s="121">
        <v>1</v>
      </c>
      <c r="E27" s="121"/>
      <c r="F27" s="121"/>
      <c r="G27" s="121"/>
      <c r="H27" s="121"/>
      <c r="I27" s="121"/>
      <c r="J27" s="121"/>
      <c r="K27" s="121"/>
      <c r="L27" s="121"/>
      <c r="M27" s="121"/>
      <c r="N27" s="121"/>
      <c r="O27" s="121"/>
      <c r="P27" s="121"/>
      <c r="Q27" s="121"/>
      <c r="R27" s="121"/>
      <c r="S27" s="121"/>
      <c r="T27" s="39"/>
      <c r="U27" s="329"/>
      <c r="V27" s="329"/>
    </row>
    <row r="28" spans="2:22">
      <c r="B28" s="65"/>
      <c r="C28" s="153" t="str">
        <f>'Existing Fees '!C27</f>
        <v>3" Fire Series</v>
      </c>
      <c r="D28" s="121">
        <v>1</v>
      </c>
      <c r="E28" s="121"/>
      <c r="F28" s="121"/>
      <c r="G28" s="121"/>
      <c r="H28" s="121"/>
      <c r="I28" s="121"/>
      <c r="J28" s="121"/>
      <c r="K28" s="121"/>
      <c r="L28" s="121"/>
      <c r="M28" s="121"/>
      <c r="N28" s="121"/>
      <c r="O28" s="121"/>
      <c r="P28" s="121"/>
      <c r="Q28" s="121"/>
      <c r="R28" s="121"/>
      <c r="S28" s="121"/>
      <c r="T28" s="39"/>
      <c r="U28" s="329"/>
      <c r="V28" s="329"/>
    </row>
    <row r="29" spans="2:22">
      <c r="B29" s="65"/>
      <c r="C29" s="153" t="str">
        <f>'Existing Fees '!C28</f>
        <v>4" Compound</v>
      </c>
      <c r="D29" s="121">
        <v>1</v>
      </c>
      <c r="E29" s="121"/>
      <c r="F29" s="121"/>
      <c r="G29" s="121"/>
      <c r="H29" s="121"/>
      <c r="I29" s="121"/>
      <c r="J29" s="121"/>
      <c r="K29" s="121"/>
      <c r="L29" s="121"/>
      <c r="M29" s="121"/>
      <c r="N29" s="121"/>
      <c r="O29" s="121"/>
      <c r="P29" s="121"/>
      <c r="Q29" s="121"/>
      <c r="R29" s="121"/>
      <c r="S29" s="121"/>
      <c r="T29" s="39"/>
      <c r="U29" s="329"/>
      <c r="V29" s="329"/>
    </row>
    <row r="30" spans="2:22">
      <c r="B30" s="65"/>
      <c r="C30" s="153" t="str">
        <f>'Existing Fees '!C29</f>
        <v>4" Turbine</v>
      </c>
      <c r="D30" s="121">
        <v>1</v>
      </c>
      <c r="E30" s="121"/>
      <c r="F30" s="121"/>
      <c r="G30" s="121"/>
      <c r="H30" s="121"/>
      <c r="I30" s="121"/>
      <c r="J30" s="121"/>
      <c r="K30" s="121"/>
      <c r="L30" s="121"/>
      <c r="M30" s="121"/>
      <c r="N30" s="121"/>
      <c r="O30" s="121"/>
      <c r="P30" s="121"/>
      <c r="Q30" s="121"/>
      <c r="R30" s="121"/>
      <c r="S30" s="121"/>
      <c r="T30" s="39"/>
      <c r="U30" s="329"/>
      <c r="V30" s="329"/>
    </row>
    <row r="31" spans="2:22">
      <c r="B31" s="65"/>
      <c r="C31" s="153" t="str">
        <f>'Existing Fees '!C30</f>
        <v>4" Fire Series</v>
      </c>
      <c r="D31" s="121">
        <v>1</v>
      </c>
      <c r="E31" s="121"/>
      <c r="F31" s="121"/>
      <c r="G31" s="121"/>
      <c r="H31" s="121"/>
      <c r="I31" s="121"/>
      <c r="J31" s="121"/>
      <c r="K31" s="121"/>
      <c r="L31" s="121"/>
      <c r="M31" s="121"/>
      <c r="N31" s="121"/>
      <c r="O31" s="121"/>
      <c r="P31" s="121"/>
      <c r="Q31" s="121"/>
      <c r="R31" s="121"/>
      <c r="S31" s="121"/>
      <c r="T31" s="39"/>
      <c r="U31" s="329"/>
      <c r="V31" s="329"/>
    </row>
    <row r="32" spans="2:22">
      <c r="B32" s="65"/>
      <c r="C32" s="153" t="str">
        <f>'Existing Fees '!C31</f>
        <v>4" Fire Assembly</v>
      </c>
      <c r="D32" s="121">
        <v>1</v>
      </c>
      <c r="E32" s="121"/>
      <c r="F32" s="121"/>
      <c r="G32" s="121"/>
      <c r="H32" s="121"/>
      <c r="I32" s="121"/>
      <c r="J32" s="121"/>
      <c r="K32" s="121"/>
      <c r="L32" s="121"/>
      <c r="M32" s="121"/>
      <c r="N32" s="121"/>
      <c r="O32" s="121"/>
      <c r="P32" s="121"/>
      <c r="Q32" s="121"/>
      <c r="R32" s="121"/>
      <c r="S32" s="121"/>
      <c r="T32" s="39"/>
      <c r="U32" s="329"/>
      <c r="V32" s="329"/>
    </row>
    <row r="33" spans="2:22">
      <c r="B33" s="65"/>
      <c r="C33" s="153" t="str">
        <f>'Existing Fees '!C32</f>
        <v>6" Compound</v>
      </c>
      <c r="D33" s="121">
        <v>1</v>
      </c>
      <c r="E33" s="121"/>
      <c r="F33" s="121"/>
      <c r="G33" s="121"/>
      <c r="H33" s="121"/>
      <c r="I33" s="121"/>
      <c r="J33" s="121"/>
      <c r="K33" s="121"/>
      <c r="L33" s="121"/>
      <c r="M33" s="121"/>
      <c r="N33" s="121"/>
      <c r="O33" s="121"/>
      <c r="P33" s="121"/>
      <c r="Q33" s="121"/>
      <c r="R33" s="121"/>
      <c r="S33" s="121"/>
      <c r="T33" s="39"/>
      <c r="U33" s="329"/>
      <c r="V33" s="329"/>
    </row>
    <row r="34" spans="2:22">
      <c r="B34" s="65"/>
      <c r="C34" s="153" t="str">
        <f>'Existing Fees '!C33</f>
        <v>6" Turbine</v>
      </c>
      <c r="D34" s="121">
        <v>1</v>
      </c>
      <c r="E34" s="121"/>
      <c r="F34" s="121"/>
      <c r="G34" s="121"/>
      <c r="H34" s="121"/>
      <c r="I34" s="121"/>
      <c r="J34" s="121"/>
      <c r="K34" s="121"/>
      <c r="L34" s="121"/>
      <c r="M34" s="121"/>
      <c r="N34" s="121"/>
      <c r="O34" s="121"/>
      <c r="P34" s="121"/>
      <c r="Q34" s="121"/>
      <c r="R34" s="121"/>
      <c r="S34" s="121"/>
      <c r="T34" s="39"/>
      <c r="U34" s="329"/>
      <c r="V34" s="329"/>
    </row>
    <row r="35" spans="2:22">
      <c r="B35" s="65"/>
      <c r="C35" s="153" t="str">
        <f>'Existing Fees '!C34</f>
        <v>6" Fire Series</v>
      </c>
      <c r="D35" s="121">
        <v>1</v>
      </c>
      <c r="E35" s="121"/>
      <c r="F35" s="121"/>
      <c r="G35" s="121"/>
      <c r="H35" s="121"/>
      <c r="I35" s="121"/>
      <c r="J35" s="121"/>
      <c r="K35" s="121"/>
      <c r="L35" s="121"/>
      <c r="M35" s="121"/>
      <c r="N35" s="121"/>
      <c r="O35" s="121"/>
      <c r="P35" s="121"/>
      <c r="Q35" s="121"/>
      <c r="R35" s="121"/>
      <c r="S35" s="121"/>
      <c r="T35" s="39"/>
      <c r="U35" s="329"/>
      <c r="V35" s="329"/>
    </row>
    <row r="36" spans="2:22">
      <c r="B36" s="65"/>
      <c r="C36" s="153" t="str">
        <f>'Existing Fees '!C35</f>
        <v>6" Fire Assembly</v>
      </c>
      <c r="D36" s="121">
        <v>1</v>
      </c>
      <c r="E36" s="121"/>
      <c r="F36" s="121"/>
      <c r="G36" s="121"/>
      <c r="H36" s="121"/>
      <c r="I36" s="121"/>
      <c r="J36" s="121"/>
      <c r="K36" s="121"/>
      <c r="L36" s="121"/>
      <c r="M36" s="121"/>
      <c r="N36" s="121"/>
      <c r="O36" s="121"/>
      <c r="P36" s="121"/>
      <c r="Q36" s="121"/>
      <c r="R36" s="121"/>
      <c r="S36" s="121"/>
      <c r="T36" s="39"/>
      <c r="U36" s="329"/>
      <c r="V36" s="329"/>
    </row>
    <row r="37" spans="2:22">
      <c r="B37" s="65"/>
      <c r="C37" s="153" t="str">
        <f>'Existing Fees '!C36</f>
        <v>8" Turbine</v>
      </c>
      <c r="D37" s="121">
        <v>1</v>
      </c>
      <c r="E37" s="121"/>
      <c r="F37" s="121"/>
      <c r="G37" s="121"/>
      <c r="H37" s="121"/>
      <c r="I37" s="121"/>
      <c r="J37" s="121"/>
      <c r="K37" s="121"/>
      <c r="L37" s="121"/>
      <c r="M37" s="121"/>
      <c r="N37" s="121"/>
      <c r="O37" s="121"/>
      <c r="P37" s="121"/>
      <c r="Q37" s="121"/>
      <c r="R37" s="121"/>
      <c r="S37" s="121"/>
      <c r="T37" s="39"/>
      <c r="U37" s="329"/>
      <c r="V37" s="329"/>
    </row>
    <row r="38" spans="2:22">
      <c r="B38" s="65"/>
      <c r="C38" s="153" t="str">
        <f>'Existing Fees '!C37</f>
        <v>8" Fire Series</v>
      </c>
      <c r="D38" s="121">
        <v>1</v>
      </c>
      <c r="E38" s="121"/>
      <c r="F38" s="121"/>
      <c r="G38" s="121"/>
      <c r="H38" s="121"/>
      <c r="I38" s="121"/>
      <c r="J38" s="121"/>
      <c r="K38" s="121"/>
      <c r="L38" s="121"/>
      <c r="M38" s="121"/>
      <c r="N38" s="121"/>
      <c r="O38" s="121"/>
      <c r="P38" s="121"/>
      <c r="Q38" s="121"/>
      <c r="R38" s="121"/>
      <c r="S38" s="121"/>
      <c r="T38" s="39"/>
      <c r="U38" s="329"/>
      <c r="V38" s="329"/>
    </row>
    <row r="39" spans="2:22">
      <c r="B39" s="65"/>
      <c r="C39" s="153" t="str">
        <f>'Existing Fees '!C38</f>
        <v>8" Fire Assembly</v>
      </c>
      <c r="D39" s="121">
        <v>1</v>
      </c>
      <c r="E39" s="121"/>
      <c r="F39" s="121"/>
      <c r="G39" s="121"/>
      <c r="H39" s="121"/>
      <c r="I39" s="121"/>
      <c r="J39" s="121"/>
      <c r="K39" s="121"/>
      <c r="L39" s="121"/>
      <c r="M39" s="121"/>
      <c r="N39" s="121"/>
      <c r="O39" s="121"/>
      <c r="P39" s="121"/>
      <c r="Q39" s="121"/>
      <c r="R39" s="121"/>
      <c r="S39" s="121"/>
      <c r="T39" s="39"/>
      <c r="U39" s="329"/>
      <c r="V39" s="329"/>
    </row>
    <row r="40" spans="2:22">
      <c r="B40" s="65"/>
      <c r="C40" s="153" t="str">
        <f>'Existing Fees '!C39</f>
        <v>10" Turbine</v>
      </c>
      <c r="D40" s="121">
        <v>1</v>
      </c>
      <c r="E40" s="121"/>
      <c r="F40" s="121"/>
      <c r="G40" s="121"/>
      <c r="H40" s="121"/>
      <c r="I40" s="121"/>
      <c r="J40" s="121"/>
      <c r="K40" s="121"/>
      <c r="L40" s="121"/>
      <c r="M40" s="121"/>
      <c r="N40" s="121"/>
      <c r="O40" s="121"/>
      <c r="P40" s="121"/>
      <c r="Q40" s="121"/>
      <c r="R40" s="121"/>
      <c r="S40" s="121"/>
      <c r="T40" s="39"/>
      <c r="U40" s="329"/>
      <c r="V40" s="329"/>
    </row>
    <row r="41" spans="2:22">
      <c r="B41" s="65"/>
      <c r="C41" s="153" t="str">
        <f>'Existing Fees '!C40</f>
        <v>10" Fire Series</v>
      </c>
      <c r="D41" s="121">
        <v>1</v>
      </c>
      <c r="E41" s="121"/>
      <c r="F41" s="121"/>
      <c r="G41" s="121"/>
      <c r="H41" s="121"/>
      <c r="I41" s="121"/>
      <c r="J41" s="121"/>
      <c r="K41" s="121"/>
      <c r="L41" s="121"/>
      <c r="M41" s="121"/>
      <c r="N41" s="121"/>
      <c r="O41" s="121"/>
      <c r="P41" s="121"/>
      <c r="Q41" s="121"/>
      <c r="R41" s="121"/>
      <c r="S41" s="121"/>
      <c r="T41" s="39"/>
      <c r="U41" s="329"/>
      <c r="V41" s="329"/>
    </row>
    <row r="42" spans="2:22">
      <c r="B42" s="65"/>
      <c r="C42" s="153" t="str">
        <f>'Existing Fees '!C41</f>
        <v>10" Fire Assembly</v>
      </c>
      <c r="D42" s="121">
        <v>1</v>
      </c>
      <c r="E42" s="121"/>
      <c r="F42" s="121"/>
      <c r="G42" s="121"/>
      <c r="H42" s="121"/>
      <c r="I42" s="121"/>
      <c r="J42" s="121"/>
      <c r="K42" s="121"/>
      <c r="L42" s="121"/>
      <c r="M42" s="121"/>
      <c r="N42" s="121"/>
      <c r="O42" s="121"/>
      <c r="P42" s="121"/>
      <c r="Q42" s="121"/>
      <c r="R42" s="121"/>
      <c r="S42" s="121"/>
      <c r="T42" s="39"/>
      <c r="U42" s="329"/>
      <c r="V42" s="329"/>
    </row>
    <row r="43" spans="2:22">
      <c r="B43" s="65"/>
      <c r="C43" s="153" t="str">
        <f>'Existing Fees '!C42</f>
        <v>12" Turbine</v>
      </c>
      <c r="D43" s="121">
        <v>1</v>
      </c>
      <c r="E43" s="121"/>
      <c r="F43" s="121"/>
      <c r="G43" s="121"/>
      <c r="H43" s="121"/>
      <c r="I43" s="121"/>
      <c r="J43" s="121"/>
      <c r="K43" s="121"/>
      <c r="L43" s="121"/>
      <c r="M43" s="121"/>
      <c r="N43" s="121"/>
      <c r="O43" s="121"/>
      <c r="P43" s="121"/>
      <c r="Q43" s="121"/>
      <c r="R43" s="121"/>
      <c r="S43" s="121"/>
      <c r="T43" s="39"/>
      <c r="U43" s="329"/>
      <c r="V43" s="329"/>
    </row>
    <row r="44" spans="2:22">
      <c r="B44" s="65"/>
      <c r="C44" s="153" t="str">
        <f>'Existing Fees '!C43</f>
        <v>12" Fire Series</v>
      </c>
      <c r="D44" s="121">
        <v>1</v>
      </c>
      <c r="E44" s="121"/>
      <c r="F44" s="121"/>
      <c r="G44" s="121"/>
      <c r="H44" s="121"/>
      <c r="I44" s="121"/>
      <c r="J44" s="121"/>
      <c r="K44" s="121"/>
      <c r="L44" s="121"/>
      <c r="M44" s="121"/>
      <c r="N44" s="121"/>
      <c r="O44" s="121"/>
      <c r="P44" s="121"/>
      <c r="Q44" s="121"/>
      <c r="R44" s="121"/>
      <c r="S44" s="121"/>
      <c r="T44" s="39"/>
      <c r="U44" s="329"/>
      <c r="V44" s="329"/>
    </row>
    <row r="45" spans="2:22">
      <c r="B45" s="65"/>
      <c r="C45" s="153" t="str">
        <f>'Existing Fees '!C44</f>
        <v>12" Fire Assembly</v>
      </c>
      <c r="D45" s="121">
        <v>1</v>
      </c>
      <c r="E45" s="130"/>
      <c r="F45" s="130"/>
      <c r="G45" s="130"/>
      <c r="H45" s="130"/>
      <c r="I45" s="130"/>
      <c r="J45" s="130"/>
      <c r="K45" s="130"/>
      <c r="L45" s="130"/>
      <c r="M45" s="130"/>
      <c r="N45" s="130"/>
      <c r="O45" s="130"/>
      <c r="P45" s="130"/>
      <c r="Q45" s="130"/>
      <c r="R45" s="130"/>
      <c r="S45" s="130"/>
      <c r="T45" s="39"/>
      <c r="U45" s="329"/>
      <c r="V45" s="329"/>
    </row>
    <row r="46" spans="2:22">
      <c r="B46" s="139" t="s">
        <v>28</v>
      </c>
      <c r="C46" s="163" t="str">
        <f>'Existing Fees '!C45</f>
        <v>Furnishing and Setting Meter Interface Unit (MIU)</v>
      </c>
      <c r="D46" s="178"/>
      <c r="E46" s="178"/>
      <c r="F46" s="148"/>
      <c r="G46" s="149"/>
      <c r="H46" s="148"/>
      <c r="I46" s="148"/>
      <c r="J46" s="148"/>
      <c r="K46" s="148"/>
      <c r="L46" s="148"/>
      <c r="M46" s="148"/>
      <c r="N46" s="148"/>
      <c r="O46" s="148"/>
      <c r="P46" s="148"/>
      <c r="Q46" s="148"/>
      <c r="R46" s="148"/>
      <c r="S46" s="150"/>
      <c r="T46" s="39"/>
    </row>
    <row r="47" spans="2:22">
      <c r="B47" s="65"/>
      <c r="C47" s="153" t="str">
        <f>'Existing Fees '!C46</f>
        <v>5/8"</v>
      </c>
      <c r="D47" s="121"/>
      <c r="E47" s="134"/>
      <c r="F47" s="134"/>
      <c r="G47" s="134"/>
      <c r="H47" s="134"/>
      <c r="I47" s="134"/>
      <c r="J47" s="134"/>
      <c r="K47" s="134"/>
      <c r="L47" s="134"/>
      <c r="M47" s="134"/>
      <c r="N47" s="134"/>
      <c r="O47" s="134"/>
      <c r="P47" s="134"/>
      <c r="Q47" s="134"/>
      <c r="R47" s="134"/>
      <c r="S47" s="134"/>
      <c r="T47" s="39"/>
    </row>
    <row r="48" spans="2:22">
      <c r="B48" s="65"/>
      <c r="C48" s="153" t="str">
        <f>'Existing Fees '!C47</f>
        <v>3/4 RFSS</v>
      </c>
      <c r="D48" s="121"/>
      <c r="E48" s="121"/>
      <c r="F48" s="121"/>
      <c r="G48" s="121"/>
      <c r="H48" s="121"/>
      <c r="I48" s="121"/>
      <c r="J48" s="121"/>
      <c r="K48" s="121"/>
      <c r="L48" s="121"/>
      <c r="M48" s="121"/>
      <c r="N48" s="121"/>
      <c r="O48" s="121"/>
      <c r="P48" s="121"/>
      <c r="Q48" s="121"/>
      <c r="R48" s="121"/>
      <c r="S48" s="121"/>
      <c r="T48" s="39"/>
    </row>
    <row r="49" spans="2:20">
      <c r="B49" s="65"/>
      <c r="C49" s="153" t="str">
        <f>'Existing Fees '!C48</f>
        <v>1"</v>
      </c>
      <c r="D49" s="121"/>
      <c r="E49" s="121"/>
      <c r="F49" s="121"/>
      <c r="G49" s="121"/>
      <c r="H49" s="121"/>
      <c r="I49" s="121"/>
      <c r="J49" s="121"/>
      <c r="K49" s="121"/>
      <c r="L49" s="121"/>
      <c r="M49" s="121"/>
      <c r="N49" s="121"/>
      <c r="O49" s="121"/>
      <c r="P49" s="121"/>
      <c r="Q49" s="121"/>
      <c r="R49" s="121"/>
      <c r="S49" s="121"/>
      <c r="T49" s="39"/>
    </row>
    <row r="50" spans="2:20">
      <c r="B50" s="65"/>
      <c r="C50" s="153" t="str">
        <f>'Existing Fees '!C49</f>
        <v>1" RFSS</v>
      </c>
      <c r="D50" s="121"/>
      <c r="E50" s="121"/>
      <c r="F50" s="121"/>
      <c r="G50" s="121"/>
      <c r="H50" s="121"/>
      <c r="I50" s="121"/>
      <c r="J50" s="121"/>
      <c r="K50" s="121"/>
      <c r="L50" s="121"/>
      <c r="M50" s="121"/>
      <c r="N50" s="121"/>
      <c r="O50" s="121"/>
      <c r="P50" s="121"/>
      <c r="Q50" s="121"/>
      <c r="R50" s="121"/>
      <c r="S50" s="121"/>
      <c r="T50" s="39"/>
    </row>
    <row r="51" spans="2:20">
      <c r="B51" s="65"/>
      <c r="C51" s="153" t="str">
        <f>'Existing Fees '!C50</f>
        <v>1  1/2</v>
      </c>
      <c r="D51" s="121"/>
      <c r="E51" s="121"/>
      <c r="F51" s="121"/>
      <c r="G51" s="121"/>
      <c r="H51" s="121"/>
      <c r="I51" s="121"/>
      <c r="J51" s="121"/>
      <c r="K51" s="121"/>
      <c r="L51" s="121"/>
      <c r="M51" s="121"/>
      <c r="N51" s="121"/>
      <c r="O51" s="121"/>
      <c r="P51" s="121"/>
      <c r="Q51" s="121"/>
      <c r="R51" s="121"/>
      <c r="S51" s="121"/>
      <c r="T51" s="39"/>
    </row>
    <row r="52" spans="2:20">
      <c r="B52" s="65"/>
      <c r="C52" s="153" t="str">
        <f>'Existing Fees '!C51</f>
        <v>1  1/2 RFSS</v>
      </c>
      <c r="D52" s="121"/>
      <c r="E52" s="121"/>
      <c r="F52" s="121"/>
      <c r="G52" s="121"/>
      <c r="H52" s="121"/>
      <c r="I52" s="121"/>
      <c r="J52" s="121"/>
      <c r="K52" s="121"/>
      <c r="L52" s="121"/>
      <c r="M52" s="121"/>
      <c r="N52" s="121"/>
      <c r="O52" s="121"/>
      <c r="P52" s="121"/>
      <c r="Q52" s="121"/>
      <c r="R52" s="121"/>
      <c r="S52" s="121"/>
      <c r="T52" s="39"/>
    </row>
    <row r="53" spans="2:20">
      <c r="B53" s="65"/>
      <c r="C53" s="153" t="str">
        <f>'Existing Fees '!C52</f>
        <v xml:space="preserve">2" </v>
      </c>
      <c r="D53" s="121"/>
      <c r="E53" s="121"/>
      <c r="F53" s="121"/>
      <c r="G53" s="121"/>
      <c r="H53" s="121"/>
      <c r="I53" s="121"/>
      <c r="J53" s="121"/>
      <c r="K53" s="121"/>
      <c r="L53" s="121"/>
      <c r="M53" s="121"/>
      <c r="N53" s="121"/>
      <c r="O53" s="121"/>
      <c r="P53" s="121"/>
      <c r="Q53" s="121"/>
      <c r="R53" s="121"/>
      <c r="S53" s="121"/>
      <c r="T53" s="39"/>
    </row>
    <row r="54" spans="2:20">
      <c r="B54" s="65"/>
      <c r="C54" s="153" t="str">
        <f>'Existing Fees '!C53</f>
        <v>2" RFSS</v>
      </c>
      <c r="D54" s="121"/>
      <c r="E54" s="121"/>
      <c r="F54" s="121"/>
      <c r="G54" s="121"/>
      <c r="H54" s="121"/>
      <c r="I54" s="121"/>
      <c r="J54" s="121"/>
      <c r="K54" s="121"/>
      <c r="L54" s="121"/>
      <c r="M54" s="121"/>
      <c r="N54" s="121"/>
      <c r="O54" s="121"/>
      <c r="P54" s="121"/>
      <c r="Q54" s="121"/>
      <c r="R54" s="121"/>
      <c r="S54" s="121"/>
      <c r="T54" s="39"/>
    </row>
    <row r="55" spans="2:20">
      <c r="B55" s="65"/>
      <c r="C55" s="153" t="str">
        <f>'Existing Fees '!C54</f>
        <v>3" Compound</v>
      </c>
      <c r="D55" s="121"/>
      <c r="E55" s="121"/>
      <c r="F55" s="121"/>
      <c r="G55" s="121"/>
      <c r="H55" s="121"/>
      <c r="I55" s="121"/>
      <c r="J55" s="121"/>
      <c r="K55" s="121"/>
      <c r="L55" s="121"/>
      <c r="M55" s="121"/>
      <c r="N55" s="121"/>
      <c r="O55" s="121"/>
      <c r="P55" s="121"/>
      <c r="Q55" s="121"/>
      <c r="R55" s="121"/>
      <c r="S55" s="121"/>
      <c r="T55" s="39"/>
    </row>
    <row r="56" spans="2:20">
      <c r="B56" s="65"/>
      <c r="C56" s="153" t="str">
        <f>'Existing Fees '!C55</f>
        <v>3" Turbine</v>
      </c>
      <c r="D56" s="121"/>
      <c r="E56" s="121"/>
      <c r="F56" s="121"/>
      <c r="G56" s="121"/>
      <c r="H56" s="121"/>
      <c r="I56" s="121"/>
      <c r="J56" s="121"/>
      <c r="K56" s="121"/>
      <c r="L56" s="121"/>
      <c r="M56" s="121"/>
      <c r="N56" s="121"/>
      <c r="O56" s="121"/>
      <c r="P56" s="121"/>
      <c r="Q56" s="121"/>
      <c r="R56" s="121"/>
      <c r="S56" s="121"/>
      <c r="T56" s="39"/>
    </row>
    <row r="57" spans="2:20">
      <c r="B57" s="65"/>
      <c r="C57" s="153" t="str">
        <f>'Existing Fees '!C56</f>
        <v>4" Compound</v>
      </c>
      <c r="D57" s="121"/>
      <c r="E57" s="121"/>
      <c r="F57" s="121"/>
      <c r="G57" s="121"/>
      <c r="H57" s="121"/>
      <c r="I57" s="121"/>
      <c r="J57" s="121"/>
      <c r="K57" s="121"/>
      <c r="L57" s="121"/>
      <c r="M57" s="121"/>
      <c r="N57" s="121"/>
      <c r="O57" s="121"/>
      <c r="P57" s="121"/>
      <c r="Q57" s="121"/>
      <c r="R57" s="121"/>
      <c r="S57" s="121"/>
      <c r="T57" s="39"/>
    </row>
    <row r="58" spans="2:20">
      <c r="B58" s="65"/>
      <c r="C58" s="153" t="str">
        <f>'Existing Fees '!C57</f>
        <v>4" Turbine</v>
      </c>
      <c r="D58" s="121"/>
      <c r="E58" s="121"/>
      <c r="F58" s="121"/>
      <c r="G58" s="121"/>
      <c r="H58" s="121"/>
      <c r="I58" s="121"/>
      <c r="J58" s="121"/>
      <c r="K58" s="121"/>
      <c r="L58" s="121"/>
      <c r="M58" s="121"/>
      <c r="N58" s="121"/>
      <c r="O58" s="121"/>
      <c r="P58" s="121"/>
      <c r="Q58" s="121"/>
      <c r="R58" s="121"/>
      <c r="S58" s="121"/>
      <c r="T58" s="39"/>
    </row>
    <row r="59" spans="2:20">
      <c r="B59" s="65"/>
      <c r="C59" s="153" t="str">
        <f>'Existing Fees '!C58</f>
        <v>6" Compound</v>
      </c>
      <c r="D59" s="121"/>
      <c r="E59" s="121"/>
      <c r="F59" s="121"/>
      <c r="G59" s="121"/>
      <c r="H59" s="121"/>
      <c r="I59" s="121"/>
      <c r="J59" s="121"/>
      <c r="K59" s="121"/>
      <c r="L59" s="121"/>
      <c r="M59" s="121"/>
      <c r="N59" s="121"/>
      <c r="O59" s="121"/>
      <c r="P59" s="121"/>
      <c r="Q59" s="121"/>
      <c r="R59" s="121"/>
      <c r="S59" s="121"/>
      <c r="T59" s="39"/>
    </row>
    <row r="60" spans="2:20">
      <c r="B60" s="65"/>
      <c r="C60" s="153" t="str">
        <f>'Existing Fees '!C59</f>
        <v>6" Turbine</v>
      </c>
      <c r="D60" s="121"/>
      <c r="E60" s="121"/>
      <c r="F60" s="121"/>
      <c r="G60" s="121"/>
      <c r="H60" s="121"/>
      <c r="I60" s="121"/>
      <c r="J60" s="121"/>
      <c r="K60" s="121"/>
      <c r="L60" s="121"/>
      <c r="M60" s="121"/>
      <c r="N60" s="121"/>
      <c r="O60" s="121"/>
      <c r="P60" s="121"/>
      <c r="Q60" s="121"/>
      <c r="R60" s="121"/>
      <c r="S60" s="121"/>
      <c r="T60" s="39"/>
    </row>
    <row r="61" spans="2:20">
      <c r="B61" s="65"/>
      <c r="C61" s="153" t="str">
        <f>'Existing Fees '!C60</f>
        <v xml:space="preserve">8" </v>
      </c>
      <c r="D61" s="121"/>
      <c r="E61" s="121"/>
      <c r="F61" s="121"/>
      <c r="G61" s="121"/>
      <c r="H61" s="121"/>
      <c r="I61" s="121"/>
      <c r="J61" s="121"/>
      <c r="K61" s="121"/>
      <c r="L61" s="121"/>
      <c r="M61" s="121"/>
      <c r="N61" s="121"/>
      <c r="O61" s="121"/>
      <c r="P61" s="121"/>
      <c r="Q61" s="121"/>
      <c r="R61" s="121"/>
      <c r="S61" s="121"/>
      <c r="T61" s="39"/>
    </row>
    <row r="62" spans="2:20">
      <c r="B62" s="65"/>
      <c r="C62" s="153" t="str">
        <f>'Existing Fees '!C61</f>
        <v xml:space="preserve">10" </v>
      </c>
      <c r="D62" s="121"/>
      <c r="E62" s="121"/>
      <c r="F62" s="121"/>
      <c r="G62" s="121"/>
      <c r="H62" s="121"/>
      <c r="I62" s="121"/>
      <c r="J62" s="121"/>
      <c r="K62" s="121"/>
      <c r="L62" s="121"/>
      <c r="M62" s="121"/>
      <c r="N62" s="121"/>
      <c r="O62" s="121"/>
      <c r="P62" s="121"/>
      <c r="Q62" s="121"/>
      <c r="R62" s="121"/>
      <c r="S62" s="121"/>
      <c r="T62" s="39"/>
    </row>
    <row r="63" spans="2:20">
      <c r="B63" s="62">
        <v>3</v>
      </c>
      <c r="C63" s="159" t="str">
        <f>'Existing Fees '!C62</f>
        <v>Tampering of Meter</v>
      </c>
      <c r="D63" s="63"/>
      <c r="E63" s="63"/>
      <c r="F63" s="63"/>
      <c r="G63" s="63"/>
      <c r="H63" s="63"/>
      <c r="I63" s="63"/>
      <c r="J63" s="63"/>
      <c r="K63" s="63"/>
      <c r="L63" s="63"/>
      <c r="M63" s="63"/>
      <c r="N63" s="76"/>
      <c r="O63" s="63"/>
      <c r="P63" s="63"/>
      <c r="Q63" s="63"/>
      <c r="R63" s="63"/>
      <c r="S63" s="63"/>
      <c r="T63" s="39"/>
    </row>
    <row r="64" spans="2:20">
      <c r="B64" s="65" t="s">
        <v>26</v>
      </c>
      <c r="C64" s="153" t="str">
        <f>'Existing Fees '!C63</f>
        <v>5/8" or 3/4"</v>
      </c>
      <c r="D64" s="121"/>
      <c r="E64" s="121"/>
      <c r="F64" s="121"/>
      <c r="G64" s="121"/>
      <c r="H64" s="121"/>
      <c r="I64" s="121"/>
      <c r="J64" s="121"/>
      <c r="K64" s="121"/>
      <c r="L64" s="121"/>
      <c r="M64" s="121"/>
      <c r="N64" s="121"/>
      <c r="O64" s="121"/>
      <c r="P64" s="121"/>
      <c r="Q64" s="121"/>
      <c r="R64" s="121"/>
      <c r="S64" s="121"/>
      <c r="T64" s="39"/>
    </row>
    <row r="65" spans="2:20">
      <c r="B65" s="65" t="s">
        <v>28</v>
      </c>
      <c r="C65" s="153" t="str">
        <f>'Existing Fees '!C64</f>
        <v>1", 1.5" or 2"</v>
      </c>
      <c r="D65" s="121"/>
      <c r="E65" s="121"/>
      <c r="F65" s="121"/>
      <c r="G65" s="121"/>
      <c r="H65" s="121"/>
      <c r="I65" s="121"/>
      <c r="J65" s="121"/>
      <c r="K65" s="121"/>
      <c r="L65" s="121"/>
      <c r="M65" s="121"/>
      <c r="N65" s="121"/>
      <c r="O65" s="121"/>
      <c r="P65" s="121"/>
      <c r="Q65" s="121"/>
      <c r="R65" s="121"/>
      <c r="S65" s="121"/>
      <c r="T65" s="39"/>
    </row>
    <row r="66" spans="2:20">
      <c r="B66" s="65" t="s">
        <v>30</v>
      </c>
      <c r="C66" s="153" t="str">
        <f>'Existing Fees '!C65</f>
        <v>3" and larger</v>
      </c>
      <c r="D66" s="121"/>
      <c r="E66" s="121"/>
      <c r="F66" s="121"/>
      <c r="G66" s="121"/>
      <c r="H66" s="121"/>
      <c r="I66" s="121"/>
      <c r="J66" s="121"/>
      <c r="K66" s="121"/>
      <c r="L66" s="121"/>
      <c r="M66" s="121"/>
      <c r="N66" s="121"/>
      <c r="O66" s="121"/>
      <c r="P66" s="121"/>
      <c r="Q66" s="121"/>
      <c r="R66" s="121"/>
      <c r="S66" s="121"/>
      <c r="T66" s="39"/>
    </row>
    <row r="67" spans="2:20">
      <c r="B67" s="62">
        <v>4</v>
      </c>
      <c r="C67" s="159" t="str">
        <f>'Existing Fees '!C66</f>
        <v>Shut‐Off and Restoration of Water Service</v>
      </c>
      <c r="D67" s="63"/>
      <c r="E67" s="63"/>
      <c r="F67" s="63"/>
      <c r="G67" s="63"/>
      <c r="H67" s="63"/>
      <c r="I67" s="63"/>
      <c r="J67" s="63"/>
      <c r="K67" s="63"/>
      <c r="L67" s="63"/>
      <c r="M67" s="63"/>
      <c r="N67" s="76"/>
      <c r="O67" s="63"/>
      <c r="P67" s="63"/>
      <c r="Q67" s="63"/>
      <c r="R67" s="63"/>
      <c r="S67" s="63"/>
      <c r="T67" s="39"/>
    </row>
    <row r="68" spans="2:20">
      <c r="B68" s="65" t="s">
        <v>26</v>
      </c>
      <c r="C68" s="153" t="str">
        <f>'Existing Fees '!C67</f>
        <v>Site Visit for Non-payment</v>
      </c>
      <c r="D68" s="121"/>
      <c r="E68" s="121"/>
      <c r="F68" s="121"/>
      <c r="G68" s="121"/>
      <c r="H68" s="121"/>
      <c r="I68" s="121"/>
      <c r="J68" s="121"/>
      <c r="K68" s="121"/>
      <c r="L68" s="121"/>
      <c r="M68" s="121"/>
      <c r="N68" s="121"/>
      <c r="O68" s="121"/>
      <c r="P68" s="121"/>
      <c r="Q68" s="121"/>
      <c r="R68" s="121"/>
      <c r="S68" s="121"/>
      <c r="T68" s="39"/>
    </row>
    <row r="69" spans="2:20" ht="26">
      <c r="B69" s="65" t="s">
        <v>28</v>
      </c>
      <c r="C69" s="307" t="str">
        <f>'Existing Fees '!C68</f>
        <v>Non-compliance with Notice of Defect and/or Metering Non-compliance</v>
      </c>
      <c r="D69" s="121"/>
      <c r="E69" s="121"/>
      <c r="F69" s="121"/>
      <c r="G69" s="121"/>
      <c r="H69" s="121"/>
      <c r="I69" s="121"/>
      <c r="J69" s="121"/>
      <c r="K69" s="121"/>
      <c r="L69" s="121"/>
      <c r="M69" s="121"/>
      <c r="N69" s="121"/>
      <c r="O69" s="121"/>
      <c r="P69" s="121"/>
      <c r="Q69" s="121"/>
      <c r="R69" s="121"/>
      <c r="S69" s="121"/>
      <c r="T69" s="39"/>
    </row>
    <row r="70" spans="2:20">
      <c r="B70" s="332"/>
      <c r="C70" s="333" t="str">
        <f>'Existing Fees '!C69</f>
        <v>Restoration of Water Service</v>
      </c>
      <c r="D70" s="334"/>
      <c r="E70" s="334"/>
      <c r="F70" s="334"/>
      <c r="G70" s="334"/>
      <c r="H70" s="334"/>
      <c r="I70" s="334"/>
      <c r="J70" s="334"/>
      <c r="K70" s="334"/>
      <c r="L70" s="334"/>
      <c r="M70" s="334"/>
      <c r="N70" s="334"/>
      <c r="O70" s="334"/>
      <c r="P70" s="334"/>
      <c r="Q70" s="334"/>
      <c r="R70" s="334"/>
      <c r="S70" s="334"/>
      <c r="T70" s="39"/>
    </row>
    <row r="71" spans="2:20">
      <c r="B71" s="65" t="s">
        <v>30</v>
      </c>
      <c r="C71" s="153" t="str">
        <f>'Existing Fees '!C70</f>
        <v>Operating service valve 2" and smaller service lines</v>
      </c>
      <c r="D71" s="121"/>
      <c r="E71" s="121"/>
      <c r="F71" s="121"/>
      <c r="G71" s="121"/>
      <c r="H71" s="121"/>
      <c r="I71" s="121"/>
      <c r="J71" s="121"/>
      <c r="K71" s="121"/>
      <c r="L71" s="121"/>
      <c r="M71" s="121"/>
      <c r="N71" s="121"/>
      <c r="O71" s="121"/>
      <c r="P71" s="121"/>
      <c r="Q71" s="121"/>
      <c r="R71" s="121"/>
      <c r="S71" s="121"/>
      <c r="T71" s="39"/>
    </row>
    <row r="72" spans="2:20">
      <c r="B72" s="65" t="s">
        <v>32</v>
      </c>
      <c r="C72" s="153" t="str">
        <f>'Existing Fees '!C71</f>
        <v>Operating service valve larger than 2" service lines</v>
      </c>
      <c r="D72" s="121"/>
      <c r="E72" s="121"/>
      <c r="F72" s="121"/>
      <c r="G72" s="121"/>
      <c r="H72" s="121"/>
      <c r="I72" s="121"/>
      <c r="J72" s="121"/>
      <c r="K72" s="121"/>
      <c r="L72" s="121"/>
      <c r="M72" s="121"/>
      <c r="N72" s="121"/>
      <c r="O72" s="121"/>
      <c r="P72" s="121"/>
      <c r="Q72" s="121"/>
      <c r="R72" s="121"/>
      <c r="S72" s="121"/>
      <c r="T72" s="39"/>
    </row>
    <row r="73" spans="2:20">
      <c r="B73" s="65" t="s">
        <v>44</v>
      </c>
      <c r="C73" s="153" t="str">
        <f>'Existing Fees '!C72</f>
        <v>Obstructed curb stop, missing access box, requires excavation</v>
      </c>
      <c r="D73" s="121"/>
      <c r="E73" s="121">
        <v>1</v>
      </c>
      <c r="F73" s="121"/>
      <c r="G73" s="121"/>
      <c r="H73" s="121"/>
      <c r="I73" s="121"/>
      <c r="J73" s="121"/>
      <c r="K73" s="121"/>
      <c r="L73" s="121"/>
      <c r="M73" s="121"/>
      <c r="N73" s="121"/>
      <c r="O73" s="121"/>
      <c r="P73" s="121"/>
      <c r="Q73" s="121"/>
      <c r="R73" s="121"/>
      <c r="S73" s="121"/>
      <c r="T73" s="39"/>
    </row>
    <row r="74" spans="2:20">
      <c r="B74" s="65" t="s">
        <v>46</v>
      </c>
      <c r="C74" s="307" t="str">
        <f>'Existing Fees '!C73</f>
        <v>Curb stop inoperable, requires installation of new curb stop</v>
      </c>
      <c r="D74" s="121"/>
      <c r="E74" s="121"/>
      <c r="F74" s="121">
        <v>1</v>
      </c>
      <c r="G74" s="121"/>
      <c r="H74" s="121"/>
      <c r="I74" s="121"/>
      <c r="J74" s="121"/>
      <c r="K74" s="121"/>
      <c r="L74" s="121"/>
      <c r="M74" s="121"/>
      <c r="N74" s="121"/>
      <c r="O74" s="121"/>
      <c r="P74" s="121"/>
      <c r="Q74" s="121"/>
      <c r="R74" s="121"/>
      <c r="S74" s="121"/>
      <c r="T74" s="39"/>
    </row>
    <row r="75" spans="2:20" ht="26">
      <c r="B75" s="65" t="s">
        <v>48</v>
      </c>
      <c r="C75" s="307" t="str">
        <f>'Existing Fees '!C74</f>
        <v>Obstructed curb stop, missing access box, requires excavation and footway paving</v>
      </c>
      <c r="D75" s="121"/>
      <c r="E75" s="121">
        <v>1</v>
      </c>
      <c r="F75" s="121"/>
      <c r="G75" s="121"/>
      <c r="H75" s="121"/>
      <c r="I75" s="121"/>
      <c r="J75" s="121"/>
      <c r="K75" s="121"/>
      <c r="L75" s="121"/>
      <c r="M75" s="121">
        <v>1</v>
      </c>
      <c r="N75" s="121"/>
      <c r="O75" s="121"/>
      <c r="P75" s="121"/>
      <c r="Q75" s="121"/>
      <c r="R75" s="121"/>
      <c r="S75" s="121"/>
      <c r="T75" s="39"/>
    </row>
    <row r="76" spans="2:20" ht="26">
      <c r="B76" s="65" t="s">
        <v>277</v>
      </c>
      <c r="C76" s="307" t="str">
        <f>'Existing Fees '!C75</f>
        <v>Curb stop inoperable, requires installation of new curb stop and footway paving</v>
      </c>
      <c r="D76" s="121"/>
      <c r="E76" s="121"/>
      <c r="F76" s="121">
        <v>1</v>
      </c>
      <c r="G76" s="121"/>
      <c r="H76" s="121"/>
      <c r="I76" s="121"/>
      <c r="J76" s="121"/>
      <c r="K76" s="121"/>
      <c r="L76" s="121"/>
      <c r="M76" s="121">
        <v>1</v>
      </c>
      <c r="N76" s="121"/>
      <c r="O76" s="121"/>
      <c r="P76" s="121"/>
      <c r="Q76" s="121"/>
      <c r="R76" s="121"/>
      <c r="S76" s="121"/>
      <c r="T76" s="39"/>
    </row>
    <row r="77" spans="2:20">
      <c r="B77" s="68" t="s">
        <v>278</v>
      </c>
      <c r="C77" s="153" t="str">
        <f>'Existing Fees '!C76</f>
        <v>Excavation and shutoff of ferrule at the water main</v>
      </c>
      <c r="D77" s="121"/>
      <c r="E77" s="121"/>
      <c r="F77" s="121"/>
      <c r="G77" s="121"/>
      <c r="H77" s="121"/>
      <c r="I77" s="121"/>
      <c r="J77" s="121"/>
      <c r="K77" s="121"/>
      <c r="L77" s="121"/>
      <c r="M77" s="121">
        <v>2</v>
      </c>
      <c r="N77" s="121"/>
      <c r="O77" s="121"/>
      <c r="P77" s="121"/>
      <c r="Q77" s="121"/>
      <c r="R77" s="121"/>
      <c r="S77" s="121"/>
      <c r="T77" s="39"/>
    </row>
    <row r="78" spans="2:20">
      <c r="B78" s="68">
        <v>5</v>
      </c>
      <c r="C78" s="153" t="str">
        <f>'Existing Fees '!C77</f>
        <v>Pumping of Properties</v>
      </c>
      <c r="D78" s="121"/>
      <c r="E78" s="121"/>
      <c r="F78" s="121"/>
      <c r="G78" s="121"/>
      <c r="H78" s="121"/>
      <c r="I78" s="121"/>
      <c r="J78" s="121"/>
      <c r="K78" s="121"/>
      <c r="L78" s="121"/>
      <c r="M78" s="121"/>
      <c r="N78" s="121"/>
      <c r="O78" s="121"/>
      <c r="P78" s="121"/>
      <c r="Q78" s="121"/>
      <c r="R78" s="121"/>
      <c r="S78" s="121"/>
      <c r="T78" s="39"/>
    </row>
    <row r="79" spans="2:20">
      <c r="B79" s="68">
        <v>6</v>
      </c>
      <c r="C79" s="331" t="str">
        <f>'Existing Fees '!C78</f>
        <v>Charges for Water Main Shutdown Service</v>
      </c>
      <c r="D79" s="130"/>
      <c r="E79" s="130"/>
      <c r="F79" s="130"/>
      <c r="G79" s="130"/>
      <c r="H79" s="130"/>
      <c r="I79" s="130"/>
      <c r="J79" s="130"/>
      <c r="K79" s="130"/>
      <c r="L79" s="130"/>
      <c r="M79" s="130"/>
      <c r="N79" s="130"/>
      <c r="O79" s="130"/>
      <c r="P79" s="130"/>
      <c r="Q79" s="130"/>
      <c r="R79" s="130"/>
      <c r="S79" s="130"/>
      <c r="T79" s="39"/>
    </row>
    <row r="80" spans="2:20">
      <c r="B80" s="62">
        <v>7</v>
      </c>
      <c r="C80" s="159" t="str">
        <f>'Existing Fees '!C79</f>
        <v>Water Connection Charges</v>
      </c>
      <c r="D80" s="246"/>
      <c r="E80" s="247"/>
      <c r="F80" s="247"/>
      <c r="G80" s="247"/>
      <c r="H80" s="247"/>
      <c r="I80" s="247"/>
      <c r="J80" s="247"/>
      <c r="K80" s="247"/>
      <c r="L80" s="247"/>
      <c r="M80" s="247"/>
      <c r="N80" s="247"/>
      <c r="O80" s="247"/>
      <c r="P80" s="247"/>
      <c r="Q80" s="247"/>
      <c r="R80" s="247"/>
      <c r="S80" s="248"/>
      <c r="T80" s="39"/>
    </row>
    <row r="81" spans="2:20">
      <c r="B81" s="139" t="s">
        <v>28</v>
      </c>
      <c r="C81" s="178" t="str">
        <f>'Existing Fees '!C80</f>
        <v>Ferrule Connections</v>
      </c>
      <c r="D81" s="178"/>
      <c r="E81" s="148"/>
      <c r="F81" s="148"/>
      <c r="G81" s="148"/>
      <c r="H81" s="148"/>
      <c r="I81" s="148"/>
      <c r="J81" s="148"/>
      <c r="K81" s="148"/>
      <c r="L81" s="148"/>
      <c r="M81" s="148"/>
      <c r="N81" s="148"/>
      <c r="O81" s="148"/>
      <c r="P81" s="148"/>
      <c r="Q81" s="148"/>
      <c r="R81" s="148"/>
      <c r="S81" s="150"/>
      <c r="T81" s="39"/>
    </row>
    <row r="82" spans="2:20">
      <c r="B82" s="73"/>
      <c r="C82" s="153" t="str">
        <f>'Existing Fees '!C81</f>
        <v>3/4"</v>
      </c>
      <c r="D82" s="134"/>
      <c r="E82" s="134"/>
      <c r="F82" s="134"/>
      <c r="G82" s="134">
        <v>1</v>
      </c>
      <c r="H82" s="134">
        <v>1</v>
      </c>
      <c r="I82" s="134"/>
      <c r="J82" s="134"/>
      <c r="K82" s="134"/>
      <c r="L82" s="134"/>
      <c r="M82" s="134"/>
      <c r="N82" s="134"/>
      <c r="O82" s="134"/>
      <c r="P82" s="134"/>
      <c r="Q82" s="134"/>
      <c r="R82" s="134"/>
      <c r="S82" s="134"/>
      <c r="T82" s="39"/>
    </row>
    <row r="83" spans="2:20">
      <c r="B83" s="73"/>
      <c r="C83" s="153" t="str">
        <f>'Existing Fees '!C82</f>
        <v>1"</v>
      </c>
      <c r="D83" s="121"/>
      <c r="E83" s="121"/>
      <c r="F83" s="121"/>
      <c r="G83" s="121">
        <v>1</v>
      </c>
      <c r="H83" s="121">
        <v>1</v>
      </c>
      <c r="I83" s="121"/>
      <c r="J83" s="121"/>
      <c r="K83" s="121"/>
      <c r="L83" s="121"/>
      <c r="M83" s="121"/>
      <c r="N83" s="121"/>
      <c r="O83" s="121"/>
      <c r="P83" s="121"/>
      <c r="Q83" s="121"/>
      <c r="R83" s="121"/>
      <c r="S83" s="121"/>
      <c r="T83" s="39"/>
    </row>
    <row r="84" spans="2:20">
      <c r="B84" s="73"/>
      <c r="C84" s="153" t="str">
        <f>'Existing Fees '!C83</f>
        <v>1.5"</v>
      </c>
      <c r="D84" s="121"/>
      <c r="E84" s="121"/>
      <c r="F84" s="121"/>
      <c r="G84" s="121">
        <v>1</v>
      </c>
      <c r="H84" s="121">
        <v>1</v>
      </c>
      <c r="I84" s="121"/>
      <c r="J84" s="121"/>
      <c r="K84" s="121"/>
      <c r="L84" s="121"/>
      <c r="M84" s="121"/>
      <c r="N84" s="121"/>
      <c r="O84" s="121"/>
      <c r="P84" s="121"/>
      <c r="Q84" s="121"/>
      <c r="R84" s="121"/>
      <c r="S84" s="121"/>
      <c r="T84" s="39"/>
    </row>
    <row r="85" spans="2:20">
      <c r="B85" s="73"/>
      <c r="C85" s="153" t="str">
        <f>'Existing Fees '!C84</f>
        <v>2"</v>
      </c>
      <c r="D85" s="121"/>
      <c r="E85" s="121"/>
      <c r="F85" s="121"/>
      <c r="G85" s="121">
        <v>1</v>
      </c>
      <c r="H85" s="121">
        <v>1</v>
      </c>
      <c r="I85" s="121"/>
      <c r="J85" s="121"/>
      <c r="K85" s="121"/>
      <c r="L85" s="121"/>
      <c r="M85" s="121"/>
      <c r="N85" s="121"/>
      <c r="O85" s="121"/>
      <c r="P85" s="121"/>
      <c r="Q85" s="121"/>
      <c r="R85" s="121"/>
      <c r="S85" s="121"/>
      <c r="T85" s="39"/>
    </row>
    <row r="86" spans="2:20">
      <c r="B86" s="139" t="s">
        <v>30</v>
      </c>
      <c r="C86" s="140" t="str">
        <f>'Existing Fees '!C85</f>
        <v>Valve Connections</v>
      </c>
      <c r="D86" s="140"/>
      <c r="E86" s="140"/>
      <c r="F86" s="140"/>
      <c r="G86" s="140"/>
      <c r="H86" s="140"/>
      <c r="I86" s="140"/>
      <c r="J86" s="140"/>
      <c r="K86" s="140"/>
      <c r="L86" s="140"/>
      <c r="M86" s="140"/>
      <c r="N86" s="178"/>
      <c r="O86" s="140"/>
      <c r="P86" s="140"/>
      <c r="Q86" s="140"/>
      <c r="R86" s="140"/>
      <c r="S86" s="140"/>
      <c r="T86" s="39"/>
    </row>
    <row r="87" spans="2:20">
      <c r="B87" s="73"/>
      <c r="C87" s="133" t="str">
        <f>'Existing Fees '!C86</f>
        <v xml:space="preserve">3" &amp; 4" </v>
      </c>
      <c r="D87" s="121"/>
      <c r="E87" s="121"/>
      <c r="F87" s="121"/>
      <c r="G87" s="121"/>
      <c r="H87" s="121"/>
      <c r="I87" s="121">
        <v>1</v>
      </c>
      <c r="J87" s="121">
        <v>1</v>
      </c>
      <c r="K87" s="121"/>
      <c r="L87" s="121"/>
      <c r="M87" s="121">
        <f>AVERAGE(6,10)</f>
        <v>8</v>
      </c>
      <c r="N87" s="121">
        <v>1</v>
      </c>
      <c r="O87" s="121"/>
      <c r="P87" s="121"/>
      <c r="Q87" s="121"/>
      <c r="R87" s="121"/>
      <c r="S87" s="121"/>
      <c r="T87" s="39"/>
    </row>
    <row r="88" spans="2:20">
      <c r="B88" s="73"/>
      <c r="C88" s="74" t="str">
        <f>'Existing Fees '!C87</f>
        <v>6" &amp; 8"</v>
      </c>
      <c r="D88" s="121"/>
      <c r="E88" s="121"/>
      <c r="F88" s="121"/>
      <c r="G88" s="121"/>
      <c r="H88" s="121"/>
      <c r="I88" s="121">
        <v>1</v>
      </c>
      <c r="J88" s="121">
        <v>1</v>
      </c>
      <c r="K88" s="121"/>
      <c r="L88" s="121"/>
      <c r="M88" s="121">
        <f t="shared" ref="M88:M89" si="0">AVERAGE(6,10)</f>
        <v>8</v>
      </c>
      <c r="N88" s="121">
        <v>1</v>
      </c>
      <c r="O88" s="121"/>
      <c r="P88" s="121"/>
      <c r="Q88" s="121"/>
      <c r="R88" s="121"/>
      <c r="S88" s="121"/>
      <c r="T88" s="39"/>
    </row>
    <row r="89" spans="2:20">
      <c r="B89" s="73"/>
      <c r="C89" s="74" t="str">
        <f>'Existing Fees '!C88</f>
        <v>10" &amp; 12"</v>
      </c>
      <c r="D89" s="121"/>
      <c r="E89" s="121"/>
      <c r="F89" s="121"/>
      <c r="G89" s="121"/>
      <c r="H89" s="121"/>
      <c r="I89" s="121">
        <v>1</v>
      </c>
      <c r="J89" s="121">
        <v>1</v>
      </c>
      <c r="K89" s="121"/>
      <c r="L89" s="121"/>
      <c r="M89" s="121">
        <f t="shared" si="0"/>
        <v>8</v>
      </c>
      <c r="N89" s="121">
        <v>1</v>
      </c>
      <c r="O89" s="121"/>
      <c r="P89" s="121"/>
      <c r="Q89" s="121"/>
      <c r="R89" s="121"/>
      <c r="S89" s="121"/>
      <c r="T89" s="39"/>
    </row>
    <row r="90" spans="2:20">
      <c r="B90" s="139" t="s">
        <v>32</v>
      </c>
      <c r="C90" s="140" t="str">
        <f>'Existing Fees '!C89</f>
        <v>Attachment to a Transmission Main</v>
      </c>
      <c r="D90" s="140"/>
      <c r="E90" s="140"/>
      <c r="F90" s="140"/>
      <c r="G90" s="140"/>
      <c r="H90" s="140"/>
      <c r="I90" s="140"/>
      <c r="J90" s="140"/>
      <c r="K90" s="140"/>
      <c r="L90" s="140"/>
      <c r="M90" s="140"/>
      <c r="N90" s="178"/>
      <c r="O90" s="140"/>
      <c r="P90" s="140"/>
      <c r="Q90" s="140"/>
      <c r="R90" s="140"/>
      <c r="S90" s="140"/>
      <c r="T90" s="39"/>
    </row>
    <row r="91" spans="2:20">
      <c r="B91" s="78"/>
      <c r="C91" s="79" t="str">
        <f>'Existing Fees '!C90</f>
        <v>3" &amp; 4" Sleeve</v>
      </c>
      <c r="D91" s="79"/>
      <c r="E91" s="79"/>
      <c r="F91" s="79"/>
      <c r="G91" s="79"/>
      <c r="H91" s="79"/>
      <c r="I91" s="79"/>
      <c r="J91" s="79"/>
      <c r="K91" s="79"/>
      <c r="L91" s="79"/>
      <c r="M91" s="79"/>
      <c r="N91" s="79"/>
      <c r="O91" s="82"/>
      <c r="P91" s="82"/>
      <c r="Q91" s="82"/>
      <c r="R91" s="82"/>
      <c r="S91" s="82"/>
      <c r="T91" s="39"/>
    </row>
    <row r="92" spans="2:20">
      <c r="B92" s="73"/>
      <c r="C92" s="153" t="str">
        <f>'Existing Fees '!C91</f>
        <v>16" Main</v>
      </c>
      <c r="D92" s="121"/>
      <c r="E92" s="121"/>
      <c r="F92" s="121"/>
      <c r="G92" s="121"/>
      <c r="H92" s="121"/>
      <c r="I92" s="121"/>
      <c r="J92" s="121">
        <v>1</v>
      </c>
      <c r="K92" s="121"/>
      <c r="L92" s="121"/>
      <c r="M92" s="121">
        <f>AVERAGE(6,10)</f>
        <v>8</v>
      </c>
      <c r="N92" s="121"/>
      <c r="O92" s="121"/>
      <c r="P92" s="121"/>
      <c r="Q92" s="121"/>
      <c r="R92" s="121"/>
      <c r="S92" s="121"/>
      <c r="T92" s="39"/>
    </row>
    <row r="93" spans="2:20">
      <c r="B93" s="73"/>
      <c r="C93" s="153" t="str">
        <f>'Existing Fees '!C92</f>
        <v>20" Main</v>
      </c>
      <c r="D93" s="121"/>
      <c r="E93" s="121"/>
      <c r="F93" s="121"/>
      <c r="G93" s="121"/>
      <c r="H93" s="121"/>
      <c r="I93" s="121"/>
      <c r="J93" s="121">
        <v>1</v>
      </c>
      <c r="K93" s="121"/>
      <c r="L93" s="121"/>
      <c r="M93" s="121">
        <f>M$92</f>
        <v>8</v>
      </c>
      <c r="N93" s="121"/>
      <c r="O93" s="121"/>
      <c r="P93" s="121"/>
      <c r="Q93" s="121"/>
      <c r="R93" s="121"/>
      <c r="S93" s="121"/>
      <c r="T93" s="39"/>
    </row>
    <row r="94" spans="2:20">
      <c r="B94" s="73"/>
      <c r="C94" s="153" t="str">
        <f>'Existing Fees '!C93</f>
        <v>24" Main</v>
      </c>
      <c r="D94" s="121"/>
      <c r="E94" s="121"/>
      <c r="F94" s="121"/>
      <c r="G94" s="121"/>
      <c r="H94" s="121"/>
      <c r="I94" s="121"/>
      <c r="J94" s="121">
        <v>1</v>
      </c>
      <c r="K94" s="121"/>
      <c r="L94" s="121"/>
      <c r="M94" s="121">
        <f t="shared" ref="M94:M109" si="1">M$92</f>
        <v>8</v>
      </c>
      <c r="N94" s="121"/>
      <c r="O94" s="121"/>
      <c r="P94" s="121"/>
      <c r="Q94" s="121"/>
      <c r="R94" s="121"/>
      <c r="S94" s="121"/>
      <c r="T94" s="39"/>
    </row>
    <row r="95" spans="2:20">
      <c r="B95" s="73"/>
      <c r="C95" s="153" t="str">
        <f>'Existing Fees '!C94</f>
        <v>30" Main</v>
      </c>
      <c r="D95" s="121"/>
      <c r="E95" s="121"/>
      <c r="F95" s="121"/>
      <c r="G95" s="121"/>
      <c r="H95" s="121"/>
      <c r="I95" s="121"/>
      <c r="J95" s="121">
        <v>1</v>
      </c>
      <c r="K95" s="121"/>
      <c r="L95" s="121"/>
      <c r="M95" s="121">
        <f t="shared" si="1"/>
        <v>8</v>
      </c>
      <c r="N95" s="121"/>
      <c r="O95" s="121"/>
      <c r="P95" s="121"/>
      <c r="Q95" s="121"/>
      <c r="R95" s="121"/>
      <c r="S95" s="121"/>
      <c r="T95" s="39"/>
    </row>
    <row r="96" spans="2:20">
      <c r="B96" s="73"/>
      <c r="C96" s="153" t="str">
        <f>'Existing Fees '!C95</f>
        <v>36" Main</v>
      </c>
      <c r="D96" s="130"/>
      <c r="E96" s="130"/>
      <c r="F96" s="130"/>
      <c r="G96" s="130"/>
      <c r="H96" s="130"/>
      <c r="I96" s="130"/>
      <c r="J96" s="130">
        <v>1</v>
      </c>
      <c r="K96" s="130"/>
      <c r="L96" s="130"/>
      <c r="M96" s="130">
        <f t="shared" si="1"/>
        <v>8</v>
      </c>
      <c r="N96" s="130"/>
      <c r="O96" s="130"/>
      <c r="P96" s="130"/>
      <c r="Q96" s="130"/>
      <c r="R96" s="130"/>
      <c r="S96" s="130"/>
      <c r="T96" s="39"/>
    </row>
    <row r="97" spans="2:20">
      <c r="B97" s="78"/>
      <c r="C97" s="79" t="str">
        <f>'Existing Fees '!C96</f>
        <v>6" &amp; 8" Sleeve</v>
      </c>
      <c r="D97" s="79"/>
      <c r="E97" s="192"/>
      <c r="F97" s="192"/>
      <c r="G97" s="192"/>
      <c r="H97" s="192"/>
      <c r="I97" s="192"/>
      <c r="J97" s="192"/>
      <c r="K97" s="192"/>
      <c r="L97" s="192"/>
      <c r="M97" s="192"/>
      <c r="N97" s="192"/>
      <c r="O97" s="192"/>
      <c r="P97" s="192"/>
      <c r="Q97" s="192"/>
      <c r="R97" s="192"/>
      <c r="S97" s="83"/>
      <c r="T97" s="39"/>
    </row>
    <row r="98" spans="2:20">
      <c r="B98" s="73"/>
      <c r="C98" s="153" t="str">
        <f>'Existing Fees '!C97</f>
        <v>16" Main</v>
      </c>
      <c r="D98" s="134"/>
      <c r="E98" s="134"/>
      <c r="F98" s="134"/>
      <c r="G98" s="134"/>
      <c r="H98" s="134"/>
      <c r="I98" s="134"/>
      <c r="J98" s="134">
        <v>1</v>
      </c>
      <c r="K98" s="134"/>
      <c r="L98" s="134"/>
      <c r="M98" s="134">
        <f t="shared" si="1"/>
        <v>8</v>
      </c>
      <c r="N98" s="134"/>
      <c r="O98" s="134"/>
      <c r="P98" s="134"/>
      <c r="Q98" s="134"/>
      <c r="R98" s="134"/>
      <c r="S98" s="134"/>
      <c r="T98" s="39"/>
    </row>
    <row r="99" spans="2:20">
      <c r="B99" s="73"/>
      <c r="C99" s="153" t="str">
        <f>'Existing Fees '!C98</f>
        <v>20" Main</v>
      </c>
      <c r="D99" s="121"/>
      <c r="E99" s="121"/>
      <c r="F99" s="121"/>
      <c r="G99" s="121"/>
      <c r="H99" s="121"/>
      <c r="I99" s="121"/>
      <c r="J99" s="121">
        <v>1</v>
      </c>
      <c r="K99" s="121"/>
      <c r="L99" s="121"/>
      <c r="M99" s="121">
        <f t="shared" si="1"/>
        <v>8</v>
      </c>
      <c r="N99" s="121"/>
      <c r="O99" s="121"/>
      <c r="P99" s="121"/>
      <c r="Q99" s="121"/>
      <c r="R99" s="121"/>
      <c r="S99" s="121"/>
      <c r="T99" s="39"/>
    </row>
    <row r="100" spans="2:20">
      <c r="B100" s="73"/>
      <c r="C100" s="153" t="str">
        <f>'Existing Fees '!C99</f>
        <v>24" Main</v>
      </c>
      <c r="D100" s="121"/>
      <c r="E100" s="121"/>
      <c r="F100" s="121"/>
      <c r="G100" s="121"/>
      <c r="H100" s="121"/>
      <c r="I100" s="121"/>
      <c r="J100" s="121">
        <v>1</v>
      </c>
      <c r="K100" s="121"/>
      <c r="L100" s="121"/>
      <c r="M100" s="121">
        <f t="shared" si="1"/>
        <v>8</v>
      </c>
      <c r="N100" s="121"/>
      <c r="O100" s="121"/>
      <c r="P100" s="121"/>
      <c r="Q100" s="121"/>
      <c r="R100" s="121"/>
      <c r="S100" s="121"/>
      <c r="T100" s="39"/>
    </row>
    <row r="101" spans="2:20">
      <c r="B101" s="73"/>
      <c r="C101" s="153" t="str">
        <f>'Existing Fees '!C100</f>
        <v>30" Main</v>
      </c>
      <c r="D101" s="121"/>
      <c r="E101" s="121"/>
      <c r="F101" s="121"/>
      <c r="G101" s="121"/>
      <c r="H101" s="121"/>
      <c r="I101" s="121"/>
      <c r="J101" s="121">
        <v>1</v>
      </c>
      <c r="K101" s="121"/>
      <c r="L101" s="121"/>
      <c r="M101" s="121">
        <f t="shared" si="1"/>
        <v>8</v>
      </c>
      <c r="N101" s="121"/>
      <c r="O101" s="121"/>
      <c r="P101" s="121"/>
      <c r="Q101" s="121"/>
      <c r="R101" s="121"/>
      <c r="S101" s="121"/>
      <c r="T101" s="39"/>
    </row>
    <row r="102" spans="2:20">
      <c r="B102" s="73"/>
      <c r="C102" s="153" t="str">
        <f>'Existing Fees '!C101</f>
        <v>36" Main</v>
      </c>
      <c r="D102" s="130"/>
      <c r="E102" s="130"/>
      <c r="F102" s="130"/>
      <c r="G102" s="130"/>
      <c r="H102" s="130"/>
      <c r="I102" s="130"/>
      <c r="J102" s="130">
        <v>1</v>
      </c>
      <c r="K102" s="130"/>
      <c r="L102" s="130"/>
      <c r="M102" s="130">
        <f t="shared" si="1"/>
        <v>8</v>
      </c>
      <c r="N102" s="130"/>
      <c r="O102" s="130"/>
      <c r="P102" s="130"/>
      <c r="Q102" s="130"/>
      <c r="R102" s="130"/>
      <c r="S102" s="130"/>
      <c r="T102" s="39"/>
    </row>
    <row r="103" spans="2:20">
      <c r="B103" s="78"/>
      <c r="C103" s="79" t="str">
        <f>'Existing Fees '!C102</f>
        <v>10" &amp; 12" Sleeve</v>
      </c>
      <c r="D103" s="79"/>
      <c r="E103" s="192"/>
      <c r="F103" s="192"/>
      <c r="G103" s="192"/>
      <c r="H103" s="192"/>
      <c r="I103" s="192"/>
      <c r="J103" s="192"/>
      <c r="K103" s="192"/>
      <c r="L103" s="192"/>
      <c r="M103" s="192"/>
      <c r="N103" s="192"/>
      <c r="O103" s="192"/>
      <c r="P103" s="192"/>
      <c r="Q103" s="192"/>
      <c r="R103" s="192"/>
      <c r="S103" s="83"/>
      <c r="T103" s="39"/>
    </row>
    <row r="104" spans="2:20">
      <c r="B104" s="73"/>
      <c r="C104" s="153" t="str">
        <f>'Existing Fees '!C103</f>
        <v>16" Main</v>
      </c>
      <c r="D104" s="134"/>
      <c r="E104" s="134"/>
      <c r="F104" s="134"/>
      <c r="G104" s="134"/>
      <c r="H104" s="134"/>
      <c r="I104" s="134"/>
      <c r="J104" s="134">
        <v>1</v>
      </c>
      <c r="K104" s="134"/>
      <c r="L104" s="134"/>
      <c r="M104" s="134">
        <f t="shared" si="1"/>
        <v>8</v>
      </c>
      <c r="N104" s="134"/>
      <c r="O104" s="134"/>
      <c r="P104" s="134"/>
      <c r="Q104" s="134"/>
      <c r="R104" s="134"/>
      <c r="S104" s="134"/>
      <c r="T104" s="39"/>
    </row>
    <row r="105" spans="2:20">
      <c r="B105" s="73"/>
      <c r="C105" s="153" t="str">
        <f>'Existing Fees '!C104</f>
        <v>20" Main</v>
      </c>
      <c r="D105" s="121"/>
      <c r="E105" s="121"/>
      <c r="F105" s="121"/>
      <c r="G105" s="121"/>
      <c r="H105" s="121"/>
      <c r="I105" s="121"/>
      <c r="J105" s="121">
        <v>1</v>
      </c>
      <c r="K105" s="121"/>
      <c r="L105" s="121"/>
      <c r="M105" s="121">
        <f t="shared" si="1"/>
        <v>8</v>
      </c>
      <c r="N105" s="121"/>
      <c r="O105" s="121"/>
      <c r="P105" s="121"/>
      <c r="Q105" s="121"/>
      <c r="R105" s="121"/>
      <c r="S105" s="121"/>
      <c r="T105" s="39"/>
    </row>
    <row r="106" spans="2:20">
      <c r="B106" s="73"/>
      <c r="C106" s="153" t="str">
        <f>'Existing Fees '!C105</f>
        <v>24" Main</v>
      </c>
      <c r="D106" s="121"/>
      <c r="E106" s="121"/>
      <c r="F106" s="121"/>
      <c r="G106" s="121"/>
      <c r="H106" s="121"/>
      <c r="I106" s="121"/>
      <c r="J106" s="121">
        <v>1</v>
      </c>
      <c r="K106" s="121"/>
      <c r="L106" s="121"/>
      <c r="M106" s="121">
        <f t="shared" si="1"/>
        <v>8</v>
      </c>
      <c r="N106" s="121"/>
      <c r="O106" s="121"/>
      <c r="P106" s="121"/>
      <c r="Q106" s="121"/>
      <c r="R106" s="121"/>
      <c r="S106" s="121"/>
      <c r="T106" s="39"/>
    </row>
    <row r="107" spans="2:20">
      <c r="B107" s="73"/>
      <c r="C107" s="153" t="str">
        <f>'Existing Fees '!C106</f>
        <v>30" Main</v>
      </c>
      <c r="D107" s="121"/>
      <c r="E107" s="121"/>
      <c r="F107" s="121"/>
      <c r="G107" s="121"/>
      <c r="H107" s="121"/>
      <c r="I107" s="121"/>
      <c r="J107" s="121">
        <v>1</v>
      </c>
      <c r="K107" s="121"/>
      <c r="L107" s="121"/>
      <c r="M107" s="121">
        <f t="shared" si="1"/>
        <v>8</v>
      </c>
      <c r="N107" s="121"/>
      <c r="O107" s="121"/>
      <c r="P107" s="121"/>
      <c r="Q107" s="121"/>
      <c r="R107" s="121"/>
      <c r="S107" s="121"/>
      <c r="T107" s="39"/>
    </row>
    <row r="108" spans="2:20">
      <c r="B108" s="73"/>
      <c r="C108" s="153" t="str">
        <f>'Existing Fees '!C107</f>
        <v>36" Main</v>
      </c>
      <c r="D108" s="121"/>
      <c r="E108" s="121"/>
      <c r="F108" s="121"/>
      <c r="G108" s="121"/>
      <c r="H108" s="121"/>
      <c r="I108" s="121"/>
      <c r="J108" s="121">
        <v>1</v>
      </c>
      <c r="K108" s="121"/>
      <c r="L108" s="121"/>
      <c r="M108" s="121">
        <f t="shared" si="1"/>
        <v>8</v>
      </c>
      <c r="N108" s="121"/>
      <c r="O108" s="121"/>
      <c r="P108" s="121"/>
      <c r="Q108" s="121"/>
      <c r="R108" s="121"/>
      <c r="S108" s="121"/>
      <c r="T108" s="39"/>
    </row>
    <row r="109" spans="2:20">
      <c r="B109" s="68">
        <v>8</v>
      </c>
      <c r="C109" s="153" t="str">
        <f>'Existing Fees '!C108</f>
        <v>Discontinuance of Water</v>
      </c>
      <c r="D109" s="130"/>
      <c r="E109" s="130"/>
      <c r="F109" s="130"/>
      <c r="G109" s="130"/>
      <c r="H109" s="130"/>
      <c r="I109" s="130"/>
      <c r="J109" s="130"/>
      <c r="K109" s="130">
        <v>1</v>
      </c>
      <c r="L109" s="130">
        <v>1</v>
      </c>
      <c r="M109" s="130">
        <f t="shared" si="1"/>
        <v>8</v>
      </c>
      <c r="N109" s="130"/>
      <c r="O109" s="130"/>
      <c r="P109" s="130"/>
      <c r="Q109" s="130"/>
      <c r="R109" s="130"/>
      <c r="S109" s="130"/>
      <c r="T109" s="39"/>
    </row>
    <row r="110" spans="2:20">
      <c r="B110" s="62">
        <v>9</v>
      </c>
      <c r="C110" s="159" t="str">
        <f>'Existing Fees '!C109</f>
        <v>Hydrant Permits</v>
      </c>
      <c r="D110" s="76"/>
      <c r="E110" s="145"/>
      <c r="F110" s="145"/>
      <c r="G110" s="145"/>
      <c r="H110" s="145"/>
      <c r="I110" s="145"/>
      <c r="J110" s="145"/>
      <c r="K110" s="145"/>
      <c r="L110" s="145"/>
      <c r="M110" s="145"/>
      <c r="N110" s="145"/>
      <c r="O110" s="145"/>
      <c r="P110" s="145"/>
      <c r="Q110" s="145"/>
      <c r="R110" s="145"/>
      <c r="S110" s="77"/>
      <c r="T110" s="39"/>
    </row>
    <row r="111" spans="2:20">
      <c r="B111" s="65"/>
      <c r="C111" s="153" t="str">
        <f>'Existing Fees '!C110</f>
        <v>One Week</v>
      </c>
      <c r="D111" s="134"/>
      <c r="E111" s="134"/>
      <c r="F111" s="134"/>
      <c r="G111" s="134"/>
      <c r="H111" s="134"/>
      <c r="I111" s="134"/>
      <c r="J111" s="134"/>
      <c r="K111" s="134"/>
      <c r="L111" s="134"/>
      <c r="M111" s="134"/>
      <c r="N111" s="134"/>
      <c r="O111" s="134"/>
      <c r="P111" s="134">
        <v>1</v>
      </c>
      <c r="Q111" s="134">
        <v>1</v>
      </c>
      <c r="R111" s="134">
        <v>1</v>
      </c>
      <c r="S111" s="134">
        <v>22.46</v>
      </c>
      <c r="T111" s="39"/>
    </row>
    <row r="112" spans="2:20">
      <c r="B112" s="65"/>
      <c r="C112" s="153" t="str">
        <f>'Existing Fees '!C111</f>
        <v>Six Month</v>
      </c>
      <c r="D112" s="121"/>
      <c r="E112" s="121"/>
      <c r="F112" s="121"/>
      <c r="G112" s="121"/>
      <c r="H112" s="121"/>
      <c r="I112" s="121"/>
      <c r="J112" s="121"/>
      <c r="K112" s="121"/>
      <c r="L112" s="121"/>
      <c r="M112" s="121"/>
      <c r="N112" s="121"/>
      <c r="O112" s="121"/>
      <c r="P112" s="121">
        <v>1</v>
      </c>
      <c r="Q112" s="121">
        <v>1</v>
      </c>
      <c r="R112" s="121">
        <v>1</v>
      </c>
      <c r="S112" s="121">
        <v>462.03</v>
      </c>
      <c r="T112" s="39"/>
    </row>
    <row r="113" spans="2:20">
      <c r="B113" s="68">
        <v>10</v>
      </c>
      <c r="C113" s="153" t="str">
        <f>'Existing Fees '!C112</f>
        <v>Flow Tests</v>
      </c>
      <c r="D113" s="121"/>
      <c r="E113" s="121"/>
      <c r="F113" s="121"/>
      <c r="G113" s="121"/>
      <c r="H113" s="121"/>
      <c r="I113" s="121"/>
      <c r="J113" s="121"/>
      <c r="K113" s="121"/>
      <c r="L113" s="121"/>
      <c r="M113" s="121"/>
      <c r="N113" s="121"/>
      <c r="O113" s="121"/>
      <c r="P113" s="121"/>
      <c r="Q113" s="121"/>
      <c r="R113" s="121"/>
      <c r="S113" s="121">
        <v>1.47</v>
      </c>
      <c r="T113" s="39"/>
    </row>
    <row r="114" spans="2:20">
      <c r="B114" s="68">
        <v>11</v>
      </c>
      <c r="C114" s="153" t="str">
        <f>'Existing Fees '!C113</f>
        <v>Water Service Line Investigations and/or Inspections</v>
      </c>
      <c r="D114" s="121"/>
      <c r="E114" s="121"/>
      <c r="F114" s="121"/>
      <c r="G114" s="121"/>
      <c r="H114" s="121"/>
      <c r="I114" s="121"/>
      <c r="J114" s="121"/>
      <c r="K114" s="121"/>
      <c r="L114" s="121"/>
      <c r="M114" s="121"/>
      <c r="N114" s="121"/>
      <c r="O114" s="121"/>
      <c r="P114" s="121"/>
      <c r="Q114" s="121"/>
      <c r="R114" s="121"/>
      <c r="S114" s="121"/>
      <c r="T114" s="39"/>
    </row>
    <row r="115" spans="2:20">
      <c r="B115" s="58"/>
      <c r="C115" s="58" t="str">
        <f>'Existing Fees '!C114</f>
        <v>Section 7- Miscellaneous Sewer Charges</v>
      </c>
      <c r="D115" s="58"/>
      <c r="E115" s="58"/>
      <c r="F115" s="58"/>
      <c r="G115" s="58"/>
      <c r="H115" s="58"/>
      <c r="I115" s="58"/>
      <c r="J115" s="58"/>
      <c r="K115" s="58"/>
      <c r="L115" s="58"/>
      <c r="M115" s="58"/>
      <c r="N115" s="58"/>
      <c r="O115" s="195"/>
      <c r="P115" s="195"/>
      <c r="Q115" s="195"/>
      <c r="R115" s="195"/>
      <c r="S115" s="195"/>
      <c r="T115" s="39"/>
    </row>
    <row r="116" spans="2:20">
      <c r="B116" s="64">
        <v>1</v>
      </c>
      <c r="C116" s="251" t="str">
        <f>'Existing Fees '!C115</f>
        <v>Sewer Charges for Groundwater</v>
      </c>
      <c r="D116" s="395"/>
      <c r="E116" s="395"/>
      <c r="F116" s="395"/>
      <c r="G116" s="395"/>
      <c r="H116" s="395"/>
      <c r="I116" s="395"/>
      <c r="J116" s="395"/>
      <c r="K116" s="395"/>
      <c r="L116" s="395"/>
      <c r="M116" s="395"/>
      <c r="N116" s="395"/>
      <c r="O116" s="395"/>
      <c r="P116" s="395"/>
      <c r="Q116" s="395"/>
      <c r="R116" s="395"/>
      <c r="S116" s="395"/>
      <c r="T116" s="39"/>
    </row>
    <row r="117" spans="2:20">
      <c r="B117" s="64">
        <v>2</v>
      </c>
      <c r="C117" s="251" t="str">
        <f>'Existing Fees '!C116</f>
        <v>Charges for Wastewater Service</v>
      </c>
      <c r="D117" s="395"/>
      <c r="E117" s="395"/>
      <c r="F117" s="395"/>
      <c r="G117" s="395"/>
      <c r="H117" s="395"/>
      <c r="I117" s="395"/>
      <c r="J117" s="395"/>
      <c r="K117" s="395"/>
      <c r="L117" s="395"/>
      <c r="M117" s="395"/>
      <c r="N117" s="395"/>
      <c r="O117" s="395"/>
      <c r="P117" s="395"/>
      <c r="Q117" s="395"/>
      <c r="R117" s="395"/>
      <c r="S117" s="395"/>
      <c r="T117" s="39"/>
    </row>
    <row r="118" spans="2:20">
      <c r="B118" s="62">
        <v>3</v>
      </c>
      <c r="C118" s="159" t="str">
        <f>'Existing Fees '!C117</f>
        <v>Wastewater Discharge Permit</v>
      </c>
      <c r="D118" s="63"/>
      <c r="E118" s="63"/>
      <c r="F118" s="63"/>
      <c r="G118" s="63"/>
      <c r="H118" s="63"/>
      <c r="I118" s="63"/>
      <c r="J118" s="63"/>
      <c r="K118" s="63"/>
      <c r="L118" s="63"/>
      <c r="M118" s="63"/>
      <c r="N118" s="76"/>
      <c r="O118" s="63"/>
      <c r="P118" s="63"/>
      <c r="Q118" s="63"/>
      <c r="R118" s="63"/>
      <c r="S118" s="63"/>
      <c r="T118" s="39"/>
    </row>
    <row r="119" spans="2:20">
      <c r="B119" s="62">
        <v>4</v>
      </c>
      <c r="C119" s="159" t="str">
        <f>'Existing Fees '!C118</f>
        <v>Groundwater Discharge Permit</v>
      </c>
      <c r="D119" s="63"/>
      <c r="E119" s="63"/>
      <c r="F119" s="63"/>
      <c r="G119" s="63"/>
      <c r="H119" s="63"/>
      <c r="I119" s="63"/>
      <c r="J119" s="63"/>
      <c r="K119" s="63"/>
      <c r="L119" s="63"/>
      <c r="M119" s="63"/>
      <c r="N119" s="76"/>
      <c r="O119" s="63"/>
      <c r="P119" s="63"/>
      <c r="Q119" s="63"/>
      <c r="R119" s="63"/>
      <c r="S119" s="63"/>
      <c r="T119" s="39"/>
    </row>
    <row r="120" spans="2:20">
      <c r="B120" s="68">
        <v>5</v>
      </c>
      <c r="C120" s="153" t="str">
        <f>'Existing Fees '!C119</f>
        <v>Manhole Pump‐out Permit</v>
      </c>
      <c r="D120" s="121"/>
      <c r="E120" s="121"/>
      <c r="F120" s="121"/>
      <c r="G120" s="121"/>
      <c r="H120" s="121"/>
      <c r="I120" s="121"/>
      <c r="J120" s="121"/>
      <c r="K120" s="121"/>
      <c r="L120" s="121"/>
      <c r="M120" s="121"/>
      <c r="N120" s="121"/>
      <c r="O120" s="121"/>
      <c r="P120" s="121"/>
      <c r="Q120" s="121"/>
      <c r="R120" s="121"/>
      <c r="S120" s="121"/>
      <c r="T120" s="39"/>
    </row>
    <row r="121" spans="2:20">
      <c r="B121" s="68">
        <v>6</v>
      </c>
      <c r="C121" s="153" t="str">
        <f>'Existing Fees '!C120</f>
        <v>Trucked or Hauled Wastewater Permit</v>
      </c>
      <c r="D121" s="121"/>
      <c r="E121" s="121"/>
      <c r="F121" s="121"/>
      <c r="G121" s="121"/>
      <c r="H121" s="121"/>
      <c r="I121" s="121"/>
      <c r="J121" s="121"/>
      <c r="K121" s="121"/>
      <c r="L121" s="121"/>
      <c r="M121" s="121"/>
      <c r="N121" s="121"/>
      <c r="O121" s="121"/>
      <c r="P121" s="121"/>
      <c r="Q121" s="121"/>
      <c r="R121" s="121"/>
      <c r="S121" s="121"/>
      <c r="T121" s="39"/>
    </row>
    <row r="122" spans="2:20">
      <c r="B122" s="68">
        <v>7</v>
      </c>
      <c r="C122" s="153" t="str">
        <f>'Existing Fees '!C121</f>
        <v>Photographic &amp; Video Inspection</v>
      </c>
      <c r="D122" s="130"/>
      <c r="E122" s="130"/>
      <c r="F122" s="130"/>
      <c r="G122" s="130"/>
      <c r="H122" s="130"/>
      <c r="I122" s="130"/>
      <c r="J122" s="130"/>
      <c r="K122" s="130"/>
      <c r="L122" s="130"/>
      <c r="M122" s="130"/>
      <c r="N122" s="130"/>
      <c r="O122" s="130">
        <v>1</v>
      </c>
      <c r="P122" s="130"/>
      <c r="Q122" s="130"/>
      <c r="R122" s="130"/>
      <c r="S122" s="130"/>
      <c r="T122" s="39"/>
    </row>
    <row r="123" spans="2:20">
      <c r="B123" s="58"/>
      <c r="C123" s="58" t="str">
        <f>'Existing Fees '!C122</f>
        <v>Section 8- Miscellaneous Stormwater Charges</v>
      </c>
      <c r="D123" s="189"/>
      <c r="E123" s="190"/>
      <c r="F123" s="190"/>
      <c r="G123" s="190"/>
      <c r="H123" s="190"/>
      <c r="I123" s="190"/>
      <c r="J123" s="190"/>
      <c r="K123" s="190"/>
      <c r="L123" s="190"/>
      <c r="M123" s="190"/>
      <c r="N123" s="190"/>
      <c r="O123" s="190"/>
      <c r="P123" s="190"/>
      <c r="Q123" s="190"/>
      <c r="R123" s="190"/>
      <c r="S123" s="191"/>
      <c r="T123" s="39"/>
    </row>
    <row r="124" spans="2:20">
      <c r="B124" s="62">
        <v>1</v>
      </c>
      <c r="C124" s="159" t="str">
        <f>'Existing Fees '!C123</f>
        <v>Stormwater Plan Review Fees</v>
      </c>
      <c r="D124" s="76"/>
      <c r="E124" s="145"/>
      <c r="F124" s="145"/>
      <c r="G124" s="145"/>
      <c r="H124" s="145"/>
      <c r="I124" s="145"/>
      <c r="J124" s="145"/>
      <c r="K124" s="145"/>
      <c r="L124" s="145"/>
      <c r="M124" s="145"/>
      <c r="N124" s="145"/>
      <c r="O124" s="145"/>
      <c r="P124" s="145"/>
      <c r="Q124" s="145"/>
      <c r="R124" s="145"/>
      <c r="S124" s="77"/>
      <c r="T124" s="39"/>
    </row>
    <row r="125" spans="2:20">
      <c r="B125" s="85"/>
      <c r="C125" s="153" t="str">
        <f>'Existing Fees '!C124</f>
        <v>Conceptual Stormwater Plan Approval</v>
      </c>
      <c r="D125" s="134"/>
      <c r="E125" s="134"/>
      <c r="F125" s="134"/>
      <c r="G125" s="134"/>
      <c r="H125" s="134"/>
      <c r="I125" s="134"/>
      <c r="J125" s="134"/>
      <c r="K125" s="134"/>
      <c r="L125" s="134"/>
      <c r="M125" s="134"/>
      <c r="N125" s="134"/>
      <c r="O125" s="134">
        <v>1</v>
      </c>
      <c r="P125" s="134"/>
      <c r="Q125" s="134"/>
      <c r="R125" s="134"/>
      <c r="S125" s="134"/>
      <c r="T125" s="39"/>
    </row>
    <row r="126" spans="2:20">
      <c r="B126" s="65"/>
      <c r="C126" s="153" t="str">
        <f>'Existing Fees '!C125</f>
        <v>Post Construction Stormwater Plan Submission Fee Removed</v>
      </c>
      <c r="D126" s="121"/>
      <c r="E126" s="121"/>
      <c r="F126" s="121"/>
      <c r="G126" s="121"/>
      <c r="H126" s="121"/>
      <c r="I126" s="121"/>
      <c r="J126" s="121"/>
      <c r="K126" s="121"/>
      <c r="L126" s="121"/>
      <c r="M126" s="121"/>
      <c r="N126" s="121"/>
      <c r="O126" s="121"/>
      <c r="P126" s="121"/>
      <c r="Q126" s="121"/>
      <c r="R126" s="121"/>
      <c r="S126" s="121"/>
      <c r="T126" s="39"/>
    </row>
    <row r="127" spans="2:20" ht="26">
      <c r="B127" s="65"/>
      <c r="C127" s="307" t="str">
        <f>'Existing Fees '!C126</f>
        <v>Post Construction Stormwater Plan Approval (Additional Review Time Fee)</v>
      </c>
      <c r="D127" s="121"/>
      <c r="E127" s="121"/>
      <c r="F127" s="121"/>
      <c r="G127" s="121"/>
      <c r="H127" s="121"/>
      <c r="I127" s="121"/>
      <c r="J127" s="121"/>
      <c r="K127" s="121"/>
      <c r="L127" s="121"/>
      <c r="M127" s="121"/>
      <c r="N127" s="121"/>
      <c r="O127" s="121">
        <v>1</v>
      </c>
      <c r="P127" s="121"/>
      <c r="Q127" s="121"/>
      <c r="R127" s="121"/>
      <c r="S127" s="121"/>
      <c r="T127" s="39"/>
    </row>
    <row r="128" spans="2:20" ht="19.399999999999999" customHeight="1">
      <c r="B128" s="65"/>
      <c r="C128" s="307" t="str">
        <f>'Existing Fees '!C127</f>
        <v>Utility Plan Review</v>
      </c>
      <c r="D128" s="121"/>
      <c r="E128" s="121"/>
      <c r="F128" s="121"/>
      <c r="G128" s="121"/>
      <c r="H128" s="121"/>
      <c r="I128" s="121"/>
      <c r="J128" s="121"/>
      <c r="K128" s="121"/>
      <c r="L128" s="121"/>
      <c r="M128" s="121"/>
      <c r="N128" s="121"/>
      <c r="O128" s="121"/>
      <c r="P128" s="121"/>
      <c r="Q128" s="121"/>
      <c r="R128" s="121"/>
      <c r="S128" s="121"/>
      <c r="T128" s="39"/>
    </row>
    <row r="129" spans="1:22" ht="19.399999999999999" customHeight="1">
      <c r="B129" s="65"/>
      <c r="C129" s="307" t="str">
        <f>'Existing Fees '!C128</f>
        <v>Active Construction Stormwater Inspection Fee</v>
      </c>
      <c r="D129" s="121"/>
      <c r="E129" s="121"/>
      <c r="F129" s="121"/>
      <c r="G129" s="121"/>
      <c r="H129" s="121"/>
      <c r="I129" s="121"/>
      <c r="J129" s="121"/>
      <c r="K129" s="121"/>
      <c r="L129" s="121"/>
      <c r="M129" s="121"/>
      <c r="N129" s="121"/>
      <c r="O129" s="121">
        <v>1</v>
      </c>
      <c r="P129" s="121"/>
      <c r="Q129" s="121"/>
      <c r="R129" s="121"/>
      <c r="S129" s="121"/>
      <c r="T129" s="39"/>
    </row>
    <row r="130" spans="1:22">
      <c r="B130" s="62">
        <v>2</v>
      </c>
      <c r="C130" s="159" t="str">
        <f>'Existing Fees '!C129</f>
        <v>Stormwater Management Fee in Lieu</v>
      </c>
      <c r="D130" s="63"/>
      <c r="E130" s="63"/>
      <c r="F130" s="63"/>
      <c r="G130" s="63"/>
      <c r="H130" s="63"/>
      <c r="I130" s="63"/>
      <c r="J130" s="63"/>
      <c r="K130" s="63"/>
      <c r="L130" s="63"/>
      <c r="M130" s="63"/>
      <c r="N130" s="76"/>
      <c r="O130" s="63"/>
      <c r="P130" s="63"/>
      <c r="Q130" s="63"/>
      <c r="R130" s="63"/>
      <c r="S130" s="63"/>
      <c r="T130" s="39"/>
    </row>
    <row r="131" spans="1:22">
      <c r="B131" s="73"/>
      <c r="C131" s="153" t="str">
        <f>'Existing Fees '!C130</f>
        <v>Exemption to Water Quality Requirement</v>
      </c>
      <c r="D131" s="121"/>
      <c r="E131" s="121"/>
      <c r="F131" s="121"/>
      <c r="G131" s="121"/>
      <c r="H131" s="121"/>
      <c r="I131" s="121"/>
      <c r="J131" s="121"/>
      <c r="K131" s="121"/>
      <c r="L131" s="121"/>
      <c r="M131" s="121"/>
      <c r="N131" s="121"/>
      <c r="O131" s="121"/>
      <c r="P131" s="121"/>
      <c r="Q131" s="121"/>
      <c r="R131" s="121"/>
      <c r="S131" s="121"/>
      <c r="T131" s="39"/>
    </row>
    <row r="132" spans="1:22" ht="26">
      <c r="B132" s="58"/>
      <c r="C132" s="482" t="str">
        <f>'Existing Fees '!C131</f>
        <v>Other- Not in the Miscellaneous Charges Section (Section 3- Rates and Charges)</v>
      </c>
      <c r="D132" s="58"/>
      <c r="E132" s="59"/>
      <c r="F132" s="59"/>
      <c r="G132" s="59"/>
      <c r="H132" s="59"/>
      <c r="I132" s="59"/>
      <c r="J132" s="59"/>
      <c r="K132" s="59"/>
      <c r="L132" s="59"/>
      <c r="M132" s="59"/>
      <c r="N132" s="59"/>
      <c r="O132" s="161"/>
      <c r="P132" s="161"/>
      <c r="Q132" s="161"/>
      <c r="R132" s="161"/>
      <c r="S132" s="161"/>
      <c r="T132" s="39"/>
    </row>
    <row r="133" spans="1:22">
      <c r="B133" s="68">
        <v>1</v>
      </c>
      <c r="C133" s="153" t="str">
        <f>'Existing Fees '!C132</f>
        <v>Sewer Credit Application Fee</v>
      </c>
      <c r="D133" s="121"/>
      <c r="E133" s="121"/>
      <c r="F133" s="121"/>
      <c r="G133" s="121"/>
      <c r="H133" s="121"/>
      <c r="I133" s="121"/>
      <c r="J133" s="121"/>
      <c r="K133" s="121"/>
      <c r="L133" s="121"/>
      <c r="M133" s="121"/>
      <c r="N133" s="121"/>
      <c r="O133" s="121"/>
      <c r="P133" s="121"/>
      <c r="Q133" s="121"/>
      <c r="R133" s="121"/>
      <c r="S133" s="121"/>
      <c r="T133" s="39"/>
    </row>
    <row r="134" spans="1:22">
      <c r="B134" s="68">
        <v>2</v>
      </c>
      <c r="C134" s="153" t="str">
        <f>'Existing Fees '!C133</f>
        <v>Sewer Credit Failure to Inform PWD about increase</v>
      </c>
      <c r="D134" s="121"/>
      <c r="E134" s="121"/>
      <c r="F134" s="121"/>
      <c r="G134" s="121"/>
      <c r="H134" s="121"/>
      <c r="I134" s="121"/>
      <c r="J134" s="121"/>
      <c r="K134" s="121"/>
      <c r="L134" s="121"/>
      <c r="M134" s="121"/>
      <c r="N134" s="121"/>
      <c r="O134" s="121"/>
      <c r="P134" s="121"/>
      <c r="Q134" s="121"/>
      <c r="R134" s="121"/>
      <c r="S134" s="121"/>
      <c r="T134" s="39"/>
    </row>
    <row r="135" spans="1:22" ht="26">
      <c r="B135" s="58"/>
      <c r="C135" s="482" t="str">
        <f>'Existing Fees '!C134</f>
        <v>Other- Not in the Miscellaneous Charges Section (Section 4- Rates and Charges)</v>
      </c>
      <c r="D135" s="58"/>
      <c r="E135" s="59"/>
      <c r="F135" s="59"/>
      <c r="G135" s="59"/>
      <c r="H135" s="59"/>
      <c r="I135" s="59"/>
      <c r="J135" s="59"/>
      <c r="K135" s="59"/>
      <c r="L135" s="59"/>
      <c r="M135" s="59"/>
      <c r="N135" s="59"/>
      <c r="O135" s="161"/>
      <c r="P135" s="161"/>
      <c r="Q135" s="161"/>
      <c r="R135" s="161"/>
      <c r="S135" s="161"/>
      <c r="T135" s="39"/>
    </row>
    <row r="136" spans="1:22">
      <c r="B136" s="68">
        <v>3</v>
      </c>
      <c r="C136" s="153" t="str">
        <f>'Existing Fees '!C135</f>
        <v>Stormwater Credit Application Fee Renewal</v>
      </c>
      <c r="D136" s="121"/>
      <c r="E136" s="121"/>
      <c r="F136" s="121"/>
      <c r="G136" s="121"/>
      <c r="H136" s="121"/>
      <c r="I136" s="121"/>
      <c r="J136" s="121"/>
      <c r="K136" s="121"/>
      <c r="L136" s="121"/>
      <c r="M136" s="121"/>
      <c r="N136" s="121"/>
      <c r="O136" s="121"/>
      <c r="P136" s="121"/>
      <c r="Q136" s="121"/>
      <c r="R136" s="121"/>
      <c r="S136" s="121"/>
      <c r="T136" s="39"/>
    </row>
    <row r="138" spans="1:22" ht="14.5">
      <c r="B138" s="38" t="s">
        <v>291</v>
      </c>
    </row>
    <row r="139" spans="1:22" ht="13.5" thickBot="1">
      <c r="B139" s="36" t="s">
        <v>614</v>
      </c>
      <c r="C139" s="36"/>
    </row>
    <row r="140" spans="1:22" ht="13.5" thickBot="1">
      <c r="A140" s="35"/>
      <c r="B140" s="98"/>
      <c r="C140" s="99"/>
      <c r="D140" s="95" t="s">
        <v>233</v>
      </c>
      <c r="E140" s="95"/>
      <c r="F140" s="95"/>
      <c r="G140" s="95"/>
      <c r="H140" s="96"/>
      <c r="I140" s="96"/>
      <c r="J140" s="96"/>
      <c r="K140" s="96"/>
      <c r="L140" s="96"/>
      <c r="M140" s="96"/>
      <c r="N140" s="96"/>
      <c r="O140" s="97"/>
      <c r="P140" s="97"/>
      <c r="Q140" s="97"/>
      <c r="R140" s="97"/>
      <c r="S140" s="97"/>
      <c r="T140" s="39"/>
      <c r="U140" s="177"/>
      <c r="V140" s="39"/>
    </row>
    <row r="141" spans="1:22" ht="52.5" thickBot="1">
      <c r="A141" s="35"/>
      <c r="B141" s="102" t="s">
        <v>13</v>
      </c>
      <c r="C141" s="100" t="s">
        <v>10</v>
      </c>
      <c r="D141" s="212" t="str">
        <f t="shared" ref="D141:S141" si="2">D9</f>
        <v>Meter</v>
      </c>
      <c r="E141" s="104" t="str">
        <f t="shared" si="2"/>
        <v>Curb Box</v>
      </c>
      <c r="F141" s="105" t="str">
        <f t="shared" si="2"/>
        <v>Curb Stop</v>
      </c>
      <c r="G141" s="104" t="str">
        <f t="shared" si="2"/>
        <v>Ferrule</v>
      </c>
      <c r="H141" s="105" t="str">
        <f t="shared" si="2"/>
        <v>Adapter</v>
      </c>
      <c r="I141" s="104" t="str">
        <f t="shared" si="2"/>
        <v>Valve</v>
      </c>
      <c r="J141" s="105" t="str">
        <f t="shared" si="2"/>
        <v>Sleeve</v>
      </c>
      <c r="K141" s="104" t="str">
        <f t="shared" si="2"/>
        <v>Caps</v>
      </c>
      <c r="L141" s="105" t="str">
        <f t="shared" si="2"/>
        <v>Bands</v>
      </c>
      <c r="M141" s="104" t="str">
        <f t="shared" si="2"/>
        <v>Temp Paving (Blacktop Bag)</v>
      </c>
      <c r="N141" s="105" t="str">
        <f t="shared" si="2"/>
        <v>Street Restoration</v>
      </c>
      <c r="O141" s="104" t="str">
        <f t="shared" si="2"/>
        <v>Contractor Costs</v>
      </c>
      <c r="P141" s="105" t="str">
        <f t="shared" si="2"/>
        <v>CCL Kit</v>
      </c>
      <c r="Q141" s="104" t="str">
        <f t="shared" si="2"/>
        <v>CCL Bonnet</v>
      </c>
      <c r="R141" s="105" t="str">
        <f t="shared" si="2"/>
        <v>Operating Nut</v>
      </c>
      <c r="S141" s="213" t="str">
        <f t="shared" si="2"/>
        <v>Hydrant Water Usage</v>
      </c>
      <c r="T141" s="39"/>
      <c r="U141" s="108" t="s">
        <v>232</v>
      </c>
      <c r="V141" s="39"/>
    </row>
    <row r="142" spans="1:22">
      <c r="B142" s="58"/>
      <c r="C142" s="58" t="s">
        <v>24</v>
      </c>
      <c r="D142" s="58"/>
      <c r="E142" s="58"/>
      <c r="F142" s="58"/>
      <c r="G142" s="58"/>
      <c r="H142" s="58"/>
      <c r="I142" s="58"/>
      <c r="J142" s="58"/>
      <c r="K142" s="58"/>
      <c r="L142" s="58"/>
      <c r="M142" s="58"/>
      <c r="N142" s="58"/>
      <c r="O142" s="195"/>
      <c r="P142" s="195"/>
      <c r="Q142" s="195"/>
      <c r="R142" s="195"/>
      <c r="S142" s="195"/>
      <c r="T142" s="39"/>
      <c r="U142" s="195"/>
      <c r="V142" s="39"/>
    </row>
    <row r="143" spans="1:22">
      <c r="B143" s="62">
        <v>1</v>
      </c>
      <c r="C143" s="159" t="str">
        <f>'Existing Fees '!C10</f>
        <v>Meter Test Charges</v>
      </c>
      <c r="D143" s="63"/>
      <c r="E143" s="63"/>
      <c r="F143" s="63"/>
      <c r="G143" s="63"/>
      <c r="H143" s="63"/>
      <c r="I143" s="63"/>
      <c r="J143" s="63"/>
      <c r="K143" s="63"/>
      <c r="L143" s="63"/>
      <c r="M143" s="63"/>
      <c r="N143" s="76"/>
      <c r="O143" s="63"/>
      <c r="P143" s="63"/>
      <c r="Q143" s="63"/>
      <c r="R143" s="63"/>
      <c r="S143" s="63"/>
      <c r="T143" s="39"/>
      <c r="U143" s="63"/>
      <c r="V143" s="39"/>
    </row>
    <row r="144" spans="1:22">
      <c r="B144" s="65" t="s">
        <v>26</v>
      </c>
      <c r="C144" s="153" t="str">
        <f>'Existing Fees '!C11</f>
        <v xml:space="preserve">5/8" </v>
      </c>
      <c r="D144" s="135"/>
      <c r="E144" s="135"/>
      <c r="F144" s="135"/>
      <c r="G144" s="135"/>
      <c r="H144" s="135"/>
      <c r="I144" s="135"/>
      <c r="J144" s="135"/>
      <c r="K144" s="135"/>
      <c r="L144" s="135"/>
      <c r="M144" s="135"/>
      <c r="N144" s="135"/>
      <c r="O144" s="135"/>
      <c r="P144" s="135"/>
      <c r="Q144" s="135"/>
      <c r="R144" s="135"/>
      <c r="S144" s="166"/>
      <c r="T144" s="39"/>
      <c r="U144" s="166">
        <f>SUM(D144:S144)</f>
        <v>0</v>
      </c>
      <c r="V144" s="39"/>
    </row>
    <row r="145" spans="2:22">
      <c r="B145" s="65" t="s">
        <v>28</v>
      </c>
      <c r="C145" s="153" t="str">
        <f>'Existing Fees '!C12</f>
        <v>1",1.5",2"</v>
      </c>
      <c r="D145" s="135"/>
      <c r="E145" s="135"/>
      <c r="F145" s="135"/>
      <c r="G145" s="135"/>
      <c r="H145" s="135"/>
      <c r="I145" s="135"/>
      <c r="J145" s="135"/>
      <c r="K145" s="135"/>
      <c r="L145" s="135"/>
      <c r="M145" s="135"/>
      <c r="N145" s="135"/>
      <c r="O145" s="135"/>
      <c r="P145" s="135"/>
      <c r="Q145" s="135"/>
      <c r="R145" s="135"/>
      <c r="S145" s="166"/>
      <c r="T145" s="39"/>
      <c r="U145" s="166">
        <f>SUM(D145:S145)</f>
        <v>0</v>
      </c>
      <c r="V145" s="39"/>
    </row>
    <row r="146" spans="2:22">
      <c r="B146" s="65" t="s">
        <v>30</v>
      </c>
      <c r="C146" s="153" t="str">
        <f>'Existing Fees '!C13</f>
        <v>3",4",6",8",10",12"</v>
      </c>
      <c r="D146" s="135"/>
      <c r="E146" s="135"/>
      <c r="F146" s="135"/>
      <c r="G146" s="135"/>
      <c r="H146" s="135"/>
      <c r="I146" s="135"/>
      <c r="J146" s="135"/>
      <c r="K146" s="135"/>
      <c r="L146" s="135"/>
      <c r="M146" s="135"/>
      <c r="N146" s="135"/>
      <c r="O146" s="135"/>
      <c r="P146" s="135"/>
      <c r="Q146" s="135"/>
      <c r="R146" s="135"/>
      <c r="S146" s="166"/>
      <c r="T146" s="39"/>
      <c r="U146" s="166">
        <f>SUM(D146:S146)</f>
        <v>0</v>
      </c>
      <c r="V146" s="39"/>
    </row>
    <row r="147" spans="2:22">
      <c r="B147" s="65" t="s">
        <v>32</v>
      </c>
      <c r="C147" s="153" t="str">
        <f>'Existing Fees '!C14</f>
        <v>Field Tests 3" and above</v>
      </c>
      <c r="D147" s="135"/>
      <c r="E147" s="135"/>
      <c r="F147" s="135"/>
      <c r="G147" s="135"/>
      <c r="H147" s="135"/>
      <c r="I147" s="135"/>
      <c r="J147" s="135"/>
      <c r="K147" s="135"/>
      <c r="L147" s="135"/>
      <c r="M147" s="135"/>
      <c r="N147" s="135"/>
      <c r="O147" s="135"/>
      <c r="P147" s="135"/>
      <c r="Q147" s="135"/>
      <c r="R147" s="135"/>
      <c r="S147" s="166"/>
      <c r="T147" s="39"/>
      <c r="U147" s="166">
        <f>SUM(D147:S147)</f>
        <v>0</v>
      </c>
      <c r="V147" s="39"/>
    </row>
    <row r="148" spans="2:22">
      <c r="B148" s="62">
        <v>2</v>
      </c>
      <c r="C148" s="159" t="str">
        <f>'Existing Fees '!C15</f>
        <v>Charges for Furnishing and Installation of Water Meters</v>
      </c>
      <c r="D148" s="63"/>
      <c r="E148" s="63"/>
      <c r="F148" s="63"/>
      <c r="G148" s="63"/>
      <c r="H148" s="63"/>
      <c r="I148" s="63"/>
      <c r="J148" s="63"/>
      <c r="K148" s="63"/>
      <c r="L148" s="63"/>
      <c r="M148" s="63"/>
      <c r="N148" s="76"/>
      <c r="O148" s="63"/>
      <c r="P148" s="63"/>
      <c r="Q148" s="63"/>
      <c r="R148" s="63"/>
      <c r="S148" s="63"/>
      <c r="T148" s="39"/>
      <c r="U148" s="63"/>
      <c r="V148" s="39"/>
    </row>
    <row r="149" spans="2:22">
      <c r="B149" s="139" t="s">
        <v>26</v>
      </c>
      <c r="C149" s="163" t="str">
        <f>'Existing Fees '!C16</f>
        <v>Setting both Meter and Meter Interface Unit (MIU)</v>
      </c>
      <c r="D149" s="140"/>
      <c r="E149" s="206"/>
      <c r="F149" s="206"/>
      <c r="G149" s="141"/>
      <c r="H149" s="140"/>
      <c r="I149" s="140"/>
      <c r="J149" s="140"/>
      <c r="K149" s="140"/>
      <c r="L149" s="140"/>
      <c r="M149" s="140"/>
      <c r="N149" s="178"/>
      <c r="O149" s="140"/>
      <c r="P149" s="140"/>
      <c r="Q149" s="140"/>
      <c r="R149" s="140"/>
      <c r="S149" s="140"/>
      <c r="T149" s="39"/>
      <c r="U149" s="140"/>
      <c r="V149" s="39"/>
    </row>
    <row r="150" spans="2:22">
      <c r="B150" s="65"/>
      <c r="C150" s="153" t="str">
        <f>'Existing Fees '!C17</f>
        <v>5/8"</v>
      </c>
      <c r="D150" s="336">
        <f>D18*'Material Costs'!$F10</f>
        <v>152.91</v>
      </c>
      <c r="E150" s="135"/>
      <c r="F150" s="135"/>
      <c r="G150" s="135"/>
      <c r="H150" s="135"/>
      <c r="I150" s="135"/>
      <c r="J150" s="135"/>
      <c r="K150" s="135"/>
      <c r="L150" s="135"/>
      <c r="M150" s="135"/>
      <c r="N150" s="135"/>
      <c r="O150" s="135"/>
      <c r="P150" s="135"/>
      <c r="Q150" s="135"/>
      <c r="R150" s="135"/>
      <c r="S150" s="166"/>
      <c r="T150" s="39"/>
      <c r="U150" s="166">
        <f t="shared" ref="U150:U177" si="3">SUM(D150:S150)</f>
        <v>152.91</v>
      </c>
      <c r="V150" s="39"/>
    </row>
    <row r="151" spans="2:22">
      <c r="B151" s="65"/>
      <c r="C151" s="153" t="str">
        <f>'Existing Fees '!C18</f>
        <v>3/4 RFSS</v>
      </c>
      <c r="D151" s="336">
        <f>D19*'Material Costs'!$F11</f>
        <v>359.42</v>
      </c>
      <c r="E151" s="135"/>
      <c r="F151" s="135"/>
      <c r="G151" s="135"/>
      <c r="H151" s="135"/>
      <c r="I151" s="135"/>
      <c r="J151" s="135"/>
      <c r="K151" s="135"/>
      <c r="L151" s="135"/>
      <c r="M151" s="135"/>
      <c r="N151" s="135"/>
      <c r="O151" s="135"/>
      <c r="P151" s="135"/>
      <c r="Q151" s="135"/>
      <c r="R151" s="135"/>
      <c r="S151" s="166"/>
      <c r="T151" s="39"/>
      <c r="U151" s="166">
        <f t="shared" si="3"/>
        <v>359.42</v>
      </c>
      <c r="V151" s="39"/>
    </row>
    <row r="152" spans="2:22">
      <c r="B152" s="65"/>
      <c r="C152" s="153" t="str">
        <f>'Existing Fees '!C19</f>
        <v>1"</v>
      </c>
      <c r="D152" s="336">
        <f>D20*'Material Costs'!$F12</f>
        <v>270.38</v>
      </c>
      <c r="E152" s="135"/>
      <c r="F152" s="135"/>
      <c r="G152" s="135"/>
      <c r="H152" s="135"/>
      <c r="I152" s="135"/>
      <c r="J152" s="135"/>
      <c r="K152" s="135"/>
      <c r="L152" s="135"/>
      <c r="M152" s="135"/>
      <c r="N152" s="135"/>
      <c r="O152" s="135"/>
      <c r="P152" s="135"/>
      <c r="Q152" s="135"/>
      <c r="R152" s="135"/>
      <c r="S152" s="166"/>
      <c r="T152" s="39"/>
      <c r="U152" s="166">
        <f t="shared" si="3"/>
        <v>270.38</v>
      </c>
      <c r="V152" s="39"/>
    </row>
    <row r="153" spans="2:22">
      <c r="B153" s="65"/>
      <c r="C153" s="153" t="str">
        <f>'Existing Fees '!C20</f>
        <v>1" RFSS</v>
      </c>
      <c r="D153" s="336">
        <f>D21*'Material Costs'!$F13</f>
        <v>368.24</v>
      </c>
      <c r="E153" s="135"/>
      <c r="F153" s="135"/>
      <c r="G153" s="135"/>
      <c r="H153" s="135"/>
      <c r="I153" s="135"/>
      <c r="J153" s="135"/>
      <c r="K153" s="135"/>
      <c r="L153" s="135"/>
      <c r="M153" s="135"/>
      <c r="N153" s="135"/>
      <c r="O153" s="135"/>
      <c r="P153" s="135"/>
      <c r="Q153" s="135"/>
      <c r="R153" s="135"/>
      <c r="S153" s="166"/>
      <c r="T153" s="39"/>
      <c r="U153" s="166">
        <f t="shared" si="3"/>
        <v>368.24</v>
      </c>
      <c r="V153" s="39"/>
    </row>
    <row r="154" spans="2:22">
      <c r="B154" s="65"/>
      <c r="C154" s="153" t="str">
        <f>'Existing Fees '!C21</f>
        <v>1  1/2</v>
      </c>
      <c r="D154" s="336">
        <f>D22*'Material Costs'!$F14</f>
        <v>751.62</v>
      </c>
      <c r="E154" s="135"/>
      <c r="F154" s="135"/>
      <c r="G154" s="135"/>
      <c r="H154" s="135"/>
      <c r="I154" s="135"/>
      <c r="J154" s="135"/>
      <c r="K154" s="135"/>
      <c r="L154" s="135"/>
      <c r="M154" s="135"/>
      <c r="N154" s="135"/>
      <c r="O154" s="135"/>
      <c r="P154" s="135"/>
      <c r="Q154" s="135"/>
      <c r="R154" s="135"/>
      <c r="S154" s="166"/>
      <c r="T154" s="39"/>
      <c r="U154" s="166">
        <f t="shared" si="3"/>
        <v>751.62</v>
      </c>
      <c r="V154" s="39"/>
    </row>
    <row r="155" spans="2:22">
      <c r="B155" s="65"/>
      <c r="C155" s="153" t="str">
        <f>'Existing Fees '!C22</f>
        <v>1  1/2 RFSS</v>
      </c>
      <c r="D155" s="336">
        <f>D23*'Material Costs'!$F15</f>
        <v>700.1</v>
      </c>
      <c r="E155" s="135"/>
      <c r="F155" s="135"/>
      <c r="G155" s="135"/>
      <c r="H155" s="135"/>
      <c r="I155" s="135"/>
      <c r="J155" s="135"/>
      <c r="K155" s="135"/>
      <c r="L155" s="135"/>
      <c r="M155" s="135"/>
      <c r="N155" s="135"/>
      <c r="O155" s="135"/>
      <c r="P155" s="135"/>
      <c r="Q155" s="135"/>
      <c r="R155" s="135"/>
      <c r="S155" s="166"/>
      <c r="T155" s="39"/>
      <c r="U155" s="166">
        <f t="shared" si="3"/>
        <v>700.1</v>
      </c>
      <c r="V155" s="39"/>
    </row>
    <row r="156" spans="2:22">
      <c r="B156" s="65"/>
      <c r="C156" s="153" t="str">
        <f>'Existing Fees '!C23</f>
        <v xml:space="preserve">2" </v>
      </c>
      <c r="D156" s="336">
        <f>D24*'Material Costs'!$F16</f>
        <v>933.09</v>
      </c>
      <c r="E156" s="135"/>
      <c r="F156" s="135"/>
      <c r="G156" s="135"/>
      <c r="H156" s="135"/>
      <c r="I156" s="135"/>
      <c r="J156" s="135"/>
      <c r="K156" s="135"/>
      <c r="L156" s="135"/>
      <c r="M156" s="135"/>
      <c r="N156" s="135"/>
      <c r="O156" s="135"/>
      <c r="P156" s="135"/>
      <c r="Q156" s="135"/>
      <c r="R156" s="135"/>
      <c r="S156" s="166"/>
      <c r="T156" s="39"/>
      <c r="U156" s="166">
        <f t="shared" si="3"/>
        <v>933.09</v>
      </c>
      <c r="V156" s="39"/>
    </row>
    <row r="157" spans="2:22">
      <c r="B157" s="65"/>
      <c r="C157" s="153" t="str">
        <f>'Existing Fees '!C24</f>
        <v>2" RFSS</v>
      </c>
      <c r="D157" s="336">
        <f>D25*'Material Costs'!$F17</f>
        <v>946.24</v>
      </c>
      <c r="E157" s="135"/>
      <c r="F157" s="135"/>
      <c r="G157" s="135"/>
      <c r="H157" s="135"/>
      <c r="I157" s="135"/>
      <c r="J157" s="135"/>
      <c r="K157" s="135"/>
      <c r="L157" s="135"/>
      <c r="M157" s="135"/>
      <c r="N157" s="135"/>
      <c r="O157" s="135"/>
      <c r="P157" s="135"/>
      <c r="Q157" s="135"/>
      <c r="R157" s="135"/>
      <c r="S157" s="166"/>
      <c r="T157" s="39"/>
      <c r="U157" s="166">
        <f t="shared" si="3"/>
        <v>946.24</v>
      </c>
      <c r="V157" s="39"/>
    </row>
    <row r="158" spans="2:22">
      <c r="B158" s="65"/>
      <c r="C158" s="153" t="str">
        <f>'Existing Fees '!C25</f>
        <v>3" Compound</v>
      </c>
      <c r="D158" s="336">
        <f>D26*'Material Costs'!$F18</f>
        <v>3168.09</v>
      </c>
      <c r="E158" s="135"/>
      <c r="F158" s="135"/>
      <c r="G158" s="135"/>
      <c r="H158" s="135"/>
      <c r="I158" s="135"/>
      <c r="J158" s="135"/>
      <c r="K158" s="135"/>
      <c r="L158" s="135"/>
      <c r="M158" s="135"/>
      <c r="N158" s="135"/>
      <c r="O158" s="135"/>
      <c r="P158" s="135"/>
      <c r="Q158" s="135"/>
      <c r="R158" s="135"/>
      <c r="S158" s="166"/>
      <c r="T158" s="39"/>
      <c r="U158" s="166">
        <f t="shared" si="3"/>
        <v>3168.09</v>
      </c>
      <c r="V158" s="39"/>
    </row>
    <row r="159" spans="2:22">
      <c r="B159" s="65"/>
      <c r="C159" s="153" t="str">
        <f>'Existing Fees '!C26</f>
        <v>3" Turbine</v>
      </c>
      <c r="D159" s="336">
        <f>D27*'Material Costs'!$F19</f>
        <v>1590.83</v>
      </c>
      <c r="E159" s="135"/>
      <c r="F159" s="135"/>
      <c r="G159" s="135"/>
      <c r="H159" s="135"/>
      <c r="I159" s="135"/>
      <c r="J159" s="135"/>
      <c r="K159" s="135"/>
      <c r="L159" s="135"/>
      <c r="M159" s="135"/>
      <c r="N159" s="135"/>
      <c r="O159" s="135"/>
      <c r="P159" s="135"/>
      <c r="Q159" s="135"/>
      <c r="R159" s="135"/>
      <c r="S159" s="166"/>
      <c r="T159" s="39"/>
      <c r="U159" s="166">
        <f t="shared" si="3"/>
        <v>1590.83</v>
      </c>
      <c r="V159" s="39"/>
    </row>
    <row r="160" spans="2:22">
      <c r="B160" s="65"/>
      <c r="C160" s="153" t="str">
        <f>'Existing Fees '!C27</f>
        <v>3" Fire Series</v>
      </c>
      <c r="D160" s="336">
        <f>D28*'Material Costs'!$F20</f>
        <v>3500.97</v>
      </c>
      <c r="E160" s="135"/>
      <c r="F160" s="135"/>
      <c r="G160" s="135"/>
      <c r="H160" s="135"/>
      <c r="I160" s="135"/>
      <c r="J160" s="135"/>
      <c r="K160" s="135"/>
      <c r="L160" s="135"/>
      <c r="M160" s="135"/>
      <c r="N160" s="135"/>
      <c r="O160" s="135"/>
      <c r="P160" s="135"/>
      <c r="Q160" s="135"/>
      <c r="R160" s="135"/>
      <c r="S160" s="166"/>
      <c r="T160" s="39"/>
      <c r="U160" s="166">
        <f t="shared" si="3"/>
        <v>3500.97</v>
      </c>
      <c r="V160" s="39"/>
    </row>
    <row r="161" spans="2:22">
      <c r="B161" s="65"/>
      <c r="C161" s="153" t="str">
        <f>'Existing Fees '!C28</f>
        <v>4" Compound</v>
      </c>
      <c r="D161" s="336">
        <f>D29*'Material Costs'!$F21</f>
        <v>4508.5</v>
      </c>
      <c r="E161" s="135"/>
      <c r="F161" s="135"/>
      <c r="G161" s="135"/>
      <c r="H161" s="135"/>
      <c r="I161" s="135"/>
      <c r="J161" s="135"/>
      <c r="K161" s="135"/>
      <c r="L161" s="135"/>
      <c r="M161" s="135"/>
      <c r="N161" s="135"/>
      <c r="O161" s="135"/>
      <c r="P161" s="135"/>
      <c r="Q161" s="135"/>
      <c r="R161" s="135"/>
      <c r="S161" s="166"/>
      <c r="T161" s="39"/>
      <c r="U161" s="166">
        <f t="shared" si="3"/>
        <v>4508.5</v>
      </c>
      <c r="V161" s="39"/>
    </row>
    <row r="162" spans="2:22">
      <c r="B162" s="65"/>
      <c r="C162" s="153" t="str">
        <f>'Existing Fees '!C29</f>
        <v>4" Turbine</v>
      </c>
      <c r="D162" s="336">
        <f>D30*'Material Costs'!$F22</f>
        <v>2441.6</v>
      </c>
      <c r="E162" s="135"/>
      <c r="F162" s="135"/>
      <c r="G162" s="135"/>
      <c r="H162" s="135"/>
      <c r="I162" s="135"/>
      <c r="J162" s="135"/>
      <c r="K162" s="135"/>
      <c r="L162" s="135"/>
      <c r="M162" s="135"/>
      <c r="N162" s="135"/>
      <c r="O162" s="135"/>
      <c r="P162" s="135"/>
      <c r="Q162" s="135"/>
      <c r="R162" s="135"/>
      <c r="S162" s="166"/>
      <c r="T162" s="39"/>
      <c r="U162" s="166">
        <f t="shared" si="3"/>
        <v>2441.6</v>
      </c>
      <c r="V162" s="39"/>
    </row>
    <row r="163" spans="2:22">
      <c r="B163" s="65"/>
      <c r="C163" s="153" t="str">
        <f>'Existing Fees '!C30</f>
        <v>4" Fire Series</v>
      </c>
      <c r="D163" s="336">
        <f>D31*'Material Costs'!$F23</f>
        <v>4405.6099999999997</v>
      </c>
      <c r="E163" s="135"/>
      <c r="F163" s="135"/>
      <c r="G163" s="135"/>
      <c r="H163" s="135"/>
      <c r="I163" s="135"/>
      <c r="J163" s="135"/>
      <c r="K163" s="135"/>
      <c r="L163" s="135"/>
      <c r="M163" s="135"/>
      <c r="N163" s="135"/>
      <c r="O163" s="135"/>
      <c r="P163" s="135"/>
      <c r="Q163" s="135"/>
      <c r="R163" s="135"/>
      <c r="S163" s="166"/>
      <c r="T163" s="39"/>
      <c r="U163" s="166">
        <f t="shared" si="3"/>
        <v>4405.6099999999997</v>
      </c>
      <c r="V163" s="39"/>
    </row>
    <row r="164" spans="2:22">
      <c r="B164" s="65"/>
      <c r="C164" s="153" t="str">
        <f>'Existing Fees '!C31</f>
        <v>4" Fire Assembly</v>
      </c>
      <c r="D164" s="336">
        <f>D32*'Material Costs'!$F24</f>
        <v>6063.75</v>
      </c>
      <c r="E164" s="135"/>
      <c r="F164" s="135"/>
      <c r="G164" s="135"/>
      <c r="H164" s="135"/>
      <c r="I164" s="135"/>
      <c r="J164" s="135"/>
      <c r="K164" s="135"/>
      <c r="L164" s="135"/>
      <c r="M164" s="135"/>
      <c r="N164" s="135"/>
      <c r="O164" s="135"/>
      <c r="P164" s="135"/>
      <c r="Q164" s="135"/>
      <c r="R164" s="135"/>
      <c r="S164" s="166"/>
      <c r="T164" s="39"/>
      <c r="U164" s="166">
        <f t="shared" si="3"/>
        <v>6063.75</v>
      </c>
      <c r="V164" s="39"/>
    </row>
    <row r="165" spans="2:22">
      <c r="B165" s="65"/>
      <c r="C165" s="153" t="str">
        <f>'Existing Fees '!C32</f>
        <v>6" Compound</v>
      </c>
      <c r="D165" s="336">
        <f>D33*'Material Costs'!$F25</f>
        <v>6439.99</v>
      </c>
      <c r="E165" s="135"/>
      <c r="F165" s="135"/>
      <c r="G165" s="135"/>
      <c r="H165" s="135"/>
      <c r="I165" s="135"/>
      <c r="J165" s="135"/>
      <c r="K165" s="135"/>
      <c r="L165" s="135"/>
      <c r="M165" s="135"/>
      <c r="N165" s="135"/>
      <c r="O165" s="135"/>
      <c r="P165" s="135"/>
      <c r="Q165" s="135"/>
      <c r="R165" s="135"/>
      <c r="S165" s="166"/>
      <c r="T165" s="39"/>
      <c r="U165" s="166">
        <f t="shared" si="3"/>
        <v>6439.99</v>
      </c>
      <c r="V165" s="39"/>
    </row>
    <row r="166" spans="2:22">
      <c r="B166" s="65"/>
      <c r="C166" s="153" t="str">
        <f>'Existing Fees '!C33</f>
        <v>6" Turbine</v>
      </c>
      <c r="D166" s="336">
        <f>D34*'Material Costs'!$F26</f>
        <v>4878.5200000000004</v>
      </c>
      <c r="E166" s="135"/>
      <c r="F166" s="135"/>
      <c r="G166" s="135"/>
      <c r="H166" s="135"/>
      <c r="I166" s="135"/>
      <c r="J166" s="135"/>
      <c r="K166" s="135"/>
      <c r="L166" s="135"/>
      <c r="M166" s="135"/>
      <c r="N166" s="135"/>
      <c r="O166" s="135"/>
      <c r="P166" s="135"/>
      <c r="Q166" s="135"/>
      <c r="R166" s="135"/>
      <c r="S166" s="166"/>
      <c r="T166" s="39"/>
      <c r="U166" s="166">
        <f t="shared" si="3"/>
        <v>4878.5200000000004</v>
      </c>
      <c r="V166" s="39"/>
    </row>
    <row r="167" spans="2:22">
      <c r="B167" s="65"/>
      <c r="C167" s="153" t="str">
        <f>'Existing Fees '!C34</f>
        <v>6" Fire Series</v>
      </c>
      <c r="D167" s="336">
        <f>D35*'Material Costs'!$F27</f>
        <v>5937.77</v>
      </c>
      <c r="E167" s="135"/>
      <c r="F167" s="135"/>
      <c r="G167" s="135"/>
      <c r="H167" s="135"/>
      <c r="I167" s="135"/>
      <c r="J167" s="135"/>
      <c r="K167" s="135"/>
      <c r="L167" s="135"/>
      <c r="M167" s="135"/>
      <c r="N167" s="135"/>
      <c r="O167" s="135"/>
      <c r="P167" s="135"/>
      <c r="Q167" s="135"/>
      <c r="R167" s="135"/>
      <c r="S167" s="166"/>
      <c r="T167" s="39"/>
      <c r="U167" s="166">
        <f t="shared" si="3"/>
        <v>5937.77</v>
      </c>
      <c r="V167" s="39"/>
    </row>
    <row r="168" spans="2:22">
      <c r="B168" s="65"/>
      <c r="C168" s="153" t="str">
        <f>'Existing Fees '!C35</f>
        <v>6" Fire Assembly</v>
      </c>
      <c r="D168" s="336">
        <f>D36*'Material Costs'!$F28</f>
        <v>8802.3799999999992</v>
      </c>
      <c r="E168" s="135"/>
      <c r="F168" s="135"/>
      <c r="G168" s="135"/>
      <c r="H168" s="135"/>
      <c r="I168" s="135"/>
      <c r="J168" s="135"/>
      <c r="K168" s="135"/>
      <c r="L168" s="135"/>
      <c r="M168" s="135"/>
      <c r="N168" s="135"/>
      <c r="O168" s="135"/>
      <c r="P168" s="135"/>
      <c r="Q168" s="135"/>
      <c r="R168" s="135"/>
      <c r="S168" s="166"/>
      <c r="T168" s="39"/>
      <c r="U168" s="166">
        <f t="shared" si="3"/>
        <v>8802.3799999999992</v>
      </c>
      <c r="V168" s="39"/>
    </row>
    <row r="169" spans="2:22">
      <c r="B169" s="65"/>
      <c r="C169" s="153" t="str">
        <f>'Existing Fees '!C36</f>
        <v>8" Turbine</v>
      </c>
      <c r="D169" s="336">
        <f>D37*'Material Costs'!$F29</f>
        <v>5855.61</v>
      </c>
      <c r="E169" s="135"/>
      <c r="F169" s="135"/>
      <c r="G169" s="135"/>
      <c r="H169" s="135"/>
      <c r="I169" s="135"/>
      <c r="J169" s="135"/>
      <c r="K169" s="135"/>
      <c r="L169" s="135"/>
      <c r="M169" s="135"/>
      <c r="N169" s="135"/>
      <c r="O169" s="135"/>
      <c r="P169" s="135"/>
      <c r="Q169" s="135"/>
      <c r="R169" s="135"/>
      <c r="S169" s="166"/>
      <c r="T169" s="39"/>
      <c r="U169" s="166">
        <f t="shared" si="3"/>
        <v>5855.61</v>
      </c>
      <c r="V169" s="39"/>
    </row>
    <row r="170" spans="2:22">
      <c r="B170" s="65"/>
      <c r="C170" s="153" t="str">
        <f>'Existing Fees '!C37</f>
        <v>8" Fire Series</v>
      </c>
      <c r="D170" s="336">
        <f>D38*'Material Costs'!$F30</f>
        <v>7603.53</v>
      </c>
      <c r="E170" s="135"/>
      <c r="F170" s="135"/>
      <c r="G170" s="135"/>
      <c r="H170" s="135"/>
      <c r="I170" s="135"/>
      <c r="J170" s="135"/>
      <c r="K170" s="135"/>
      <c r="L170" s="135"/>
      <c r="M170" s="135"/>
      <c r="N170" s="135"/>
      <c r="O170" s="135"/>
      <c r="P170" s="135"/>
      <c r="Q170" s="135"/>
      <c r="R170" s="135"/>
      <c r="S170" s="166"/>
      <c r="T170" s="39"/>
      <c r="U170" s="166">
        <f t="shared" si="3"/>
        <v>7603.53</v>
      </c>
      <c r="V170" s="39"/>
    </row>
    <row r="171" spans="2:22">
      <c r="B171" s="65"/>
      <c r="C171" s="153" t="str">
        <f>'Existing Fees '!C38</f>
        <v>8" Fire Assembly</v>
      </c>
      <c r="D171" s="336">
        <f>D39*'Material Costs'!$F31</f>
        <v>12573.25</v>
      </c>
      <c r="E171" s="135"/>
      <c r="F171" s="135"/>
      <c r="G171" s="135"/>
      <c r="H171" s="135"/>
      <c r="I171" s="135"/>
      <c r="J171" s="135"/>
      <c r="K171" s="135"/>
      <c r="L171" s="135"/>
      <c r="M171" s="135"/>
      <c r="N171" s="135"/>
      <c r="O171" s="135"/>
      <c r="P171" s="135"/>
      <c r="Q171" s="135"/>
      <c r="R171" s="135"/>
      <c r="S171" s="166"/>
      <c r="T171" s="39"/>
      <c r="U171" s="166">
        <f t="shared" si="3"/>
        <v>12573.25</v>
      </c>
      <c r="V171" s="39"/>
    </row>
    <row r="172" spans="2:22">
      <c r="B172" s="65"/>
      <c r="C172" s="153" t="str">
        <f>'Existing Fees '!C39</f>
        <v>10" Turbine</v>
      </c>
      <c r="D172" s="336">
        <f>D40*'Material Costs'!$F32</f>
        <v>8642.83</v>
      </c>
      <c r="E172" s="135"/>
      <c r="F172" s="135"/>
      <c r="G172" s="135"/>
      <c r="H172" s="135"/>
      <c r="I172" s="135"/>
      <c r="J172" s="135"/>
      <c r="K172" s="135"/>
      <c r="L172" s="135"/>
      <c r="M172" s="135"/>
      <c r="N172" s="135"/>
      <c r="O172" s="135"/>
      <c r="P172" s="135"/>
      <c r="Q172" s="135"/>
      <c r="R172" s="135"/>
      <c r="S172" s="166"/>
      <c r="T172" s="39"/>
      <c r="U172" s="166">
        <f t="shared" si="3"/>
        <v>8642.83</v>
      </c>
      <c r="V172" s="39"/>
    </row>
    <row r="173" spans="2:22">
      <c r="B173" s="65"/>
      <c r="C173" s="153" t="str">
        <f>'Existing Fees '!C40</f>
        <v>10" Fire Series</v>
      </c>
      <c r="D173" s="336">
        <f>D41*'Material Costs'!$F33</f>
        <v>9439.52</v>
      </c>
      <c r="E173" s="135"/>
      <c r="F173" s="135"/>
      <c r="G173" s="135"/>
      <c r="H173" s="135"/>
      <c r="I173" s="135"/>
      <c r="J173" s="135"/>
      <c r="K173" s="135"/>
      <c r="L173" s="135"/>
      <c r="M173" s="135"/>
      <c r="N173" s="135"/>
      <c r="O173" s="135"/>
      <c r="P173" s="135"/>
      <c r="Q173" s="135"/>
      <c r="R173" s="135"/>
      <c r="S173" s="166"/>
      <c r="T173" s="39"/>
      <c r="U173" s="166">
        <f t="shared" si="3"/>
        <v>9439.52</v>
      </c>
      <c r="V173" s="39"/>
    </row>
    <row r="174" spans="2:22">
      <c r="B174" s="65"/>
      <c r="C174" s="153" t="str">
        <f>'Existing Fees '!C41</f>
        <v>10" Fire Assembly</v>
      </c>
      <c r="D174" s="336">
        <f>D42*'Material Costs'!$F34</f>
        <v>18309.62</v>
      </c>
      <c r="E174" s="135"/>
      <c r="F174" s="135"/>
      <c r="G174" s="135"/>
      <c r="H174" s="135"/>
      <c r="I174" s="135"/>
      <c r="J174" s="135"/>
      <c r="K174" s="135"/>
      <c r="L174" s="135"/>
      <c r="M174" s="135"/>
      <c r="N174" s="135"/>
      <c r="O174" s="135"/>
      <c r="P174" s="135"/>
      <c r="Q174" s="135"/>
      <c r="R174" s="135"/>
      <c r="S174" s="166"/>
      <c r="T174" s="39"/>
      <c r="U174" s="166">
        <f t="shared" si="3"/>
        <v>18309.62</v>
      </c>
      <c r="V174" s="39"/>
    </row>
    <row r="175" spans="2:22">
      <c r="B175" s="65"/>
      <c r="C175" s="153" t="str">
        <f>'Existing Fees '!C42</f>
        <v>12" Turbine</v>
      </c>
      <c r="D175" s="336">
        <f>D43*'Material Costs'!$F35</f>
        <v>9171.7000000000007</v>
      </c>
      <c r="E175" s="135"/>
      <c r="F175" s="135"/>
      <c r="G175" s="135"/>
      <c r="H175" s="135"/>
      <c r="I175" s="135"/>
      <c r="J175" s="135"/>
      <c r="K175" s="135"/>
      <c r="L175" s="135"/>
      <c r="M175" s="135"/>
      <c r="N175" s="135"/>
      <c r="O175" s="135"/>
      <c r="P175" s="135"/>
      <c r="Q175" s="135"/>
      <c r="R175" s="135"/>
      <c r="S175" s="166"/>
      <c r="T175" s="39"/>
      <c r="U175" s="166">
        <f t="shared" si="3"/>
        <v>9171.7000000000007</v>
      </c>
      <c r="V175" s="39"/>
    </row>
    <row r="176" spans="2:22">
      <c r="B176" s="65"/>
      <c r="C176" s="153" t="str">
        <f>'Existing Fees '!C43</f>
        <v>12" Fire Series</v>
      </c>
      <c r="D176" s="336">
        <f>D44*'Material Costs'!$F36</f>
        <v>10654.74</v>
      </c>
      <c r="E176" s="135"/>
      <c r="F176" s="135"/>
      <c r="G176" s="135"/>
      <c r="H176" s="135"/>
      <c r="I176" s="135"/>
      <c r="J176" s="135"/>
      <c r="K176" s="135"/>
      <c r="L176" s="135"/>
      <c r="M176" s="135"/>
      <c r="N176" s="135"/>
      <c r="O176" s="135"/>
      <c r="P176" s="135"/>
      <c r="Q176" s="135"/>
      <c r="R176" s="135"/>
      <c r="S176" s="166"/>
      <c r="T176" s="39"/>
      <c r="U176" s="166">
        <f t="shared" si="3"/>
        <v>10654.74</v>
      </c>
      <c r="V176" s="39"/>
    </row>
    <row r="177" spans="2:22">
      <c r="B177" s="65"/>
      <c r="C177" s="153" t="str">
        <f>'Existing Fees '!C44</f>
        <v>12" Fire Assembly</v>
      </c>
      <c r="D177" s="336">
        <f>D45*'Material Costs'!$F37</f>
        <v>19524.830000000002</v>
      </c>
      <c r="E177" s="135"/>
      <c r="F177" s="135"/>
      <c r="G177" s="135"/>
      <c r="H177" s="135"/>
      <c r="I177" s="135"/>
      <c r="J177" s="135"/>
      <c r="K177" s="135"/>
      <c r="L177" s="135"/>
      <c r="M177" s="135"/>
      <c r="N177" s="135"/>
      <c r="O177" s="135"/>
      <c r="P177" s="135"/>
      <c r="Q177" s="135"/>
      <c r="R177" s="135"/>
      <c r="S177" s="166"/>
      <c r="T177" s="39"/>
      <c r="U177" s="166">
        <f t="shared" si="3"/>
        <v>19524.830000000002</v>
      </c>
      <c r="V177" s="39"/>
    </row>
    <row r="178" spans="2:22">
      <c r="B178" s="139" t="s">
        <v>28</v>
      </c>
      <c r="C178" s="163" t="str">
        <f>'Existing Fees '!C45</f>
        <v>Furnishing and Setting Meter Interface Unit (MIU)</v>
      </c>
      <c r="D178" s="178"/>
      <c r="E178" s="148"/>
      <c r="F178" s="148"/>
      <c r="G178" s="149"/>
      <c r="H178" s="148"/>
      <c r="I178" s="148"/>
      <c r="J178" s="148"/>
      <c r="K178" s="148"/>
      <c r="L178" s="148"/>
      <c r="M178" s="148"/>
      <c r="N178" s="148"/>
      <c r="O178" s="140"/>
      <c r="P178" s="150"/>
      <c r="Q178" s="150"/>
      <c r="R178" s="150"/>
      <c r="S178" s="150"/>
      <c r="T178" s="39"/>
      <c r="U178" s="140"/>
      <c r="V178" s="39"/>
    </row>
    <row r="179" spans="2:22">
      <c r="B179" s="65"/>
      <c r="C179" s="153" t="str">
        <f>'Existing Fees '!C46</f>
        <v>5/8"</v>
      </c>
      <c r="D179" s="135"/>
      <c r="E179" s="135"/>
      <c r="F179" s="135"/>
      <c r="G179" s="135"/>
      <c r="H179" s="135"/>
      <c r="I179" s="135"/>
      <c r="J179" s="135"/>
      <c r="K179" s="135"/>
      <c r="L179" s="135"/>
      <c r="M179" s="135"/>
      <c r="N179" s="135"/>
      <c r="O179" s="135"/>
      <c r="P179" s="135"/>
      <c r="Q179" s="135"/>
      <c r="R179" s="135"/>
      <c r="S179" s="166"/>
      <c r="T179" s="39"/>
      <c r="U179" s="166">
        <f t="shared" ref="U179:U194" si="4">SUM(D179:S179)</f>
        <v>0</v>
      </c>
      <c r="V179" s="39"/>
    </row>
    <row r="180" spans="2:22">
      <c r="B180" s="65"/>
      <c r="C180" s="153" t="str">
        <f>'Existing Fees '!C47</f>
        <v>3/4 RFSS</v>
      </c>
      <c r="D180" s="135"/>
      <c r="E180" s="135"/>
      <c r="F180" s="135"/>
      <c r="G180" s="135"/>
      <c r="H180" s="135"/>
      <c r="I180" s="135"/>
      <c r="J180" s="135"/>
      <c r="K180" s="135"/>
      <c r="L180" s="135"/>
      <c r="M180" s="135"/>
      <c r="N180" s="135"/>
      <c r="O180" s="135"/>
      <c r="P180" s="135"/>
      <c r="Q180" s="135"/>
      <c r="R180" s="135"/>
      <c r="S180" s="166"/>
      <c r="T180" s="39"/>
      <c r="U180" s="166">
        <f t="shared" si="4"/>
        <v>0</v>
      </c>
      <c r="V180" s="39"/>
    </row>
    <row r="181" spans="2:22">
      <c r="B181" s="65"/>
      <c r="C181" s="153" t="str">
        <f>'Existing Fees '!C48</f>
        <v>1"</v>
      </c>
      <c r="D181" s="135"/>
      <c r="E181" s="135"/>
      <c r="F181" s="135"/>
      <c r="G181" s="135"/>
      <c r="H181" s="135"/>
      <c r="I181" s="135"/>
      <c r="J181" s="135"/>
      <c r="K181" s="135"/>
      <c r="L181" s="135"/>
      <c r="M181" s="135"/>
      <c r="N181" s="135"/>
      <c r="O181" s="135"/>
      <c r="P181" s="135"/>
      <c r="Q181" s="135"/>
      <c r="R181" s="135"/>
      <c r="S181" s="166"/>
      <c r="T181" s="39"/>
      <c r="U181" s="166">
        <f t="shared" si="4"/>
        <v>0</v>
      </c>
      <c r="V181" s="39"/>
    </row>
    <row r="182" spans="2:22">
      <c r="B182" s="65"/>
      <c r="C182" s="153" t="str">
        <f>'Existing Fees '!C49</f>
        <v>1" RFSS</v>
      </c>
      <c r="D182" s="135"/>
      <c r="E182" s="135"/>
      <c r="F182" s="135"/>
      <c r="G182" s="135"/>
      <c r="H182" s="135"/>
      <c r="I182" s="135"/>
      <c r="J182" s="135"/>
      <c r="K182" s="135"/>
      <c r="L182" s="135"/>
      <c r="M182" s="135"/>
      <c r="N182" s="135"/>
      <c r="O182" s="135"/>
      <c r="P182" s="135"/>
      <c r="Q182" s="135"/>
      <c r="R182" s="135"/>
      <c r="S182" s="166"/>
      <c r="T182" s="39"/>
      <c r="U182" s="166">
        <f t="shared" si="4"/>
        <v>0</v>
      </c>
      <c r="V182" s="39"/>
    </row>
    <row r="183" spans="2:22">
      <c r="B183" s="65"/>
      <c r="C183" s="153" t="str">
        <f>'Existing Fees '!C50</f>
        <v>1  1/2</v>
      </c>
      <c r="D183" s="135"/>
      <c r="E183" s="135"/>
      <c r="F183" s="135"/>
      <c r="G183" s="135"/>
      <c r="H183" s="135"/>
      <c r="I183" s="135"/>
      <c r="J183" s="135"/>
      <c r="K183" s="135"/>
      <c r="L183" s="135"/>
      <c r="M183" s="135"/>
      <c r="N183" s="135"/>
      <c r="O183" s="135"/>
      <c r="P183" s="135"/>
      <c r="Q183" s="135"/>
      <c r="R183" s="135"/>
      <c r="S183" s="166"/>
      <c r="T183" s="39"/>
      <c r="U183" s="166">
        <f t="shared" si="4"/>
        <v>0</v>
      </c>
      <c r="V183" s="39"/>
    </row>
    <row r="184" spans="2:22">
      <c r="B184" s="65"/>
      <c r="C184" s="153" t="str">
        <f>'Existing Fees '!C51</f>
        <v>1  1/2 RFSS</v>
      </c>
      <c r="D184" s="135"/>
      <c r="E184" s="135"/>
      <c r="F184" s="135"/>
      <c r="G184" s="135"/>
      <c r="H184" s="135"/>
      <c r="I184" s="135"/>
      <c r="J184" s="135"/>
      <c r="K184" s="135"/>
      <c r="L184" s="135"/>
      <c r="M184" s="135"/>
      <c r="N184" s="135"/>
      <c r="O184" s="135"/>
      <c r="P184" s="135"/>
      <c r="Q184" s="135"/>
      <c r="R184" s="135"/>
      <c r="S184" s="166"/>
      <c r="T184" s="39"/>
      <c r="U184" s="166">
        <f t="shared" si="4"/>
        <v>0</v>
      </c>
      <c r="V184" s="39"/>
    </row>
    <row r="185" spans="2:22">
      <c r="B185" s="65"/>
      <c r="C185" s="153" t="str">
        <f>'Existing Fees '!C52</f>
        <v xml:space="preserve">2" </v>
      </c>
      <c r="D185" s="135"/>
      <c r="E185" s="135"/>
      <c r="F185" s="135"/>
      <c r="G185" s="135"/>
      <c r="H185" s="135"/>
      <c r="I185" s="135"/>
      <c r="J185" s="135"/>
      <c r="K185" s="135"/>
      <c r="L185" s="135"/>
      <c r="M185" s="135"/>
      <c r="N185" s="135"/>
      <c r="O185" s="135"/>
      <c r="P185" s="135"/>
      <c r="Q185" s="135"/>
      <c r="R185" s="135"/>
      <c r="S185" s="166"/>
      <c r="T185" s="39"/>
      <c r="U185" s="166">
        <f t="shared" si="4"/>
        <v>0</v>
      </c>
      <c r="V185" s="39"/>
    </row>
    <row r="186" spans="2:22">
      <c r="B186" s="65"/>
      <c r="C186" s="153" t="str">
        <f>'Existing Fees '!C53</f>
        <v>2" RFSS</v>
      </c>
      <c r="D186" s="135"/>
      <c r="E186" s="135"/>
      <c r="F186" s="135"/>
      <c r="G186" s="135"/>
      <c r="H186" s="135"/>
      <c r="I186" s="135"/>
      <c r="J186" s="135"/>
      <c r="K186" s="135"/>
      <c r="L186" s="135"/>
      <c r="M186" s="135"/>
      <c r="N186" s="135"/>
      <c r="O186" s="135"/>
      <c r="P186" s="135"/>
      <c r="Q186" s="135"/>
      <c r="R186" s="135"/>
      <c r="S186" s="166"/>
      <c r="T186" s="39"/>
      <c r="U186" s="166">
        <f t="shared" si="4"/>
        <v>0</v>
      </c>
      <c r="V186" s="39"/>
    </row>
    <row r="187" spans="2:22">
      <c r="B187" s="65"/>
      <c r="C187" s="153" t="str">
        <f>'Existing Fees '!C54</f>
        <v>3" Compound</v>
      </c>
      <c r="D187" s="135"/>
      <c r="E187" s="135"/>
      <c r="F187" s="135"/>
      <c r="G187" s="135"/>
      <c r="H187" s="135"/>
      <c r="I187" s="135"/>
      <c r="J187" s="135"/>
      <c r="K187" s="135"/>
      <c r="L187" s="135"/>
      <c r="M187" s="135"/>
      <c r="N187" s="135"/>
      <c r="O187" s="135"/>
      <c r="P187" s="135"/>
      <c r="Q187" s="135"/>
      <c r="R187" s="135"/>
      <c r="S187" s="166"/>
      <c r="T187" s="39"/>
      <c r="U187" s="166">
        <f t="shared" si="4"/>
        <v>0</v>
      </c>
      <c r="V187" s="39"/>
    </row>
    <row r="188" spans="2:22">
      <c r="B188" s="65"/>
      <c r="C188" s="153" t="str">
        <f>'Existing Fees '!C55</f>
        <v>3" Turbine</v>
      </c>
      <c r="D188" s="135"/>
      <c r="E188" s="135"/>
      <c r="F188" s="135"/>
      <c r="G188" s="135"/>
      <c r="H188" s="135"/>
      <c r="I188" s="135"/>
      <c r="J188" s="135"/>
      <c r="K188" s="135"/>
      <c r="L188" s="135"/>
      <c r="M188" s="135"/>
      <c r="N188" s="135"/>
      <c r="O188" s="135"/>
      <c r="P188" s="135"/>
      <c r="Q188" s="135"/>
      <c r="R188" s="135"/>
      <c r="S188" s="166"/>
      <c r="T188" s="39"/>
      <c r="U188" s="166">
        <f t="shared" si="4"/>
        <v>0</v>
      </c>
      <c r="V188" s="39"/>
    </row>
    <row r="189" spans="2:22">
      <c r="B189" s="65"/>
      <c r="C189" s="153" t="str">
        <f>'Existing Fees '!C56</f>
        <v>4" Compound</v>
      </c>
      <c r="D189" s="135"/>
      <c r="E189" s="135"/>
      <c r="F189" s="135"/>
      <c r="G189" s="135"/>
      <c r="H189" s="135"/>
      <c r="I189" s="135"/>
      <c r="J189" s="135"/>
      <c r="K189" s="135"/>
      <c r="L189" s="135"/>
      <c r="M189" s="135"/>
      <c r="N189" s="135"/>
      <c r="O189" s="135"/>
      <c r="P189" s="135"/>
      <c r="Q189" s="135"/>
      <c r="R189" s="135"/>
      <c r="S189" s="166"/>
      <c r="T189" s="39"/>
      <c r="U189" s="166">
        <f t="shared" si="4"/>
        <v>0</v>
      </c>
      <c r="V189" s="39"/>
    </row>
    <row r="190" spans="2:22">
      <c r="B190" s="65"/>
      <c r="C190" s="153" t="str">
        <f>'Existing Fees '!C57</f>
        <v>4" Turbine</v>
      </c>
      <c r="D190" s="135"/>
      <c r="E190" s="135"/>
      <c r="F190" s="135"/>
      <c r="G190" s="135"/>
      <c r="H190" s="135"/>
      <c r="I190" s="135"/>
      <c r="J190" s="135"/>
      <c r="K190" s="135"/>
      <c r="L190" s="135"/>
      <c r="M190" s="135"/>
      <c r="N190" s="135"/>
      <c r="O190" s="135"/>
      <c r="P190" s="135"/>
      <c r="Q190" s="135"/>
      <c r="R190" s="135"/>
      <c r="S190" s="166"/>
      <c r="T190" s="39"/>
      <c r="U190" s="166">
        <f t="shared" si="4"/>
        <v>0</v>
      </c>
      <c r="V190" s="39"/>
    </row>
    <row r="191" spans="2:22">
      <c r="B191" s="65"/>
      <c r="C191" s="153" t="str">
        <f>'Existing Fees '!C58</f>
        <v>6" Compound</v>
      </c>
      <c r="D191" s="135"/>
      <c r="E191" s="135"/>
      <c r="F191" s="135"/>
      <c r="G191" s="135"/>
      <c r="H191" s="135"/>
      <c r="I191" s="135"/>
      <c r="J191" s="135"/>
      <c r="K191" s="135"/>
      <c r="L191" s="135"/>
      <c r="M191" s="135"/>
      <c r="N191" s="135"/>
      <c r="O191" s="135"/>
      <c r="P191" s="135"/>
      <c r="Q191" s="135"/>
      <c r="R191" s="135"/>
      <c r="S191" s="166"/>
      <c r="T191" s="39"/>
      <c r="U191" s="166">
        <f t="shared" si="4"/>
        <v>0</v>
      </c>
      <c r="V191" s="39"/>
    </row>
    <row r="192" spans="2:22">
      <c r="B192" s="65"/>
      <c r="C192" s="153" t="str">
        <f>'Existing Fees '!C59</f>
        <v>6" Turbine</v>
      </c>
      <c r="D192" s="135"/>
      <c r="E192" s="135"/>
      <c r="F192" s="135"/>
      <c r="G192" s="135"/>
      <c r="H192" s="135"/>
      <c r="I192" s="135"/>
      <c r="J192" s="135"/>
      <c r="K192" s="135"/>
      <c r="L192" s="135"/>
      <c r="M192" s="135"/>
      <c r="N192" s="135"/>
      <c r="O192" s="135"/>
      <c r="P192" s="135"/>
      <c r="Q192" s="135"/>
      <c r="R192" s="135"/>
      <c r="S192" s="166"/>
      <c r="T192" s="39"/>
      <c r="U192" s="166">
        <f t="shared" si="4"/>
        <v>0</v>
      </c>
      <c r="V192" s="39"/>
    </row>
    <row r="193" spans="2:22">
      <c r="B193" s="65"/>
      <c r="C193" s="153" t="str">
        <f>'Existing Fees '!C60</f>
        <v xml:space="preserve">8" </v>
      </c>
      <c r="D193" s="135"/>
      <c r="E193" s="135"/>
      <c r="F193" s="135"/>
      <c r="G193" s="135"/>
      <c r="H193" s="135"/>
      <c r="I193" s="135"/>
      <c r="J193" s="135"/>
      <c r="K193" s="135"/>
      <c r="L193" s="135"/>
      <c r="M193" s="135"/>
      <c r="N193" s="135"/>
      <c r="O193" s="135"/>
      <c r="P193" s="135"/>
      <c r="Q193" s="135"/>
      <c r="R193" s="135"/>
      <c r="S193" s="166"/>
      <c r="T193" s="39"/>
      <c r="U193" s="166">
        <f t="shared" si="4"/>
        <v>0</v>
      </c>
      <c r="V193" s="39"/>
    </row>
    <row r="194" spans="2:22">
      <c r="B194" s="65"/>
      <c r="C194" s="153" t="str">
        <f>'Existing Fees '!C61</f>
        <v xml:space="preserve">10" </v>
      </c>
      <c r="D194" s="135"/>
      <c r="E194" s="135"/>
      <c r="F194" s="135"/>
      <c r="G194" s="135"/>
      <c r="H194" s="135"/>
      <c r="I194" s="135"/>
      <c r="J194" s="135"/>
      <c r="K194" s="135"/>
      <c r="L194" s="135"/>
      <c r="M194" s="135"/>
      <c r="N194" s="135"/>
      <c r="O194" s="135"/>
      <c r="P194" s="135"/>
      <c r="Q194" s="135"/>
      <c r="R194" s="135"/>
      <c r="S194" s="166"/>
      <c r="T194" s="39"/>
      <c r="U194" s="166">
        <f t="shared" si="4"/>
        <v>0</v>
      </c>
      <c r="V194" s="39"/>
    </row>
    <row r="195" spans="2:22">
      <c r="B195" s="62">
        <v>3</v>
      </c>
      <c r="C195" s="159" t="str">
        <f>'Existing Fees '!C62</f>
        <v>Tampering of Meter</v>
      </c>
      <c r="D195" s="63"/>
      <c r="E195" s="63"/>
      <c r="F195" s="63"/>
      <c r="G195" s="63"/>
      <c r="H195" s="63"/>
      <c r="I195" s="63"/>
      <c r="J195" s="63"/>
      <c r="K195" s="63"/>
      <c r="L195" s="63"/>
      <c r="M195" s="63"/>
      <c r="N195" s="76"/>
      <c r="O195" s="63"/>
      <c r="P195" s="63"/>
      <c r="Q195" s="63"/>
      <c r="R195" s="63"/>
      <c r="S195" s="63"/>
      <c r="T195" s="39"/>
      <c r="U195" s="63"/>
      <c r="V195" s="39"/>
    </row>
    <row r="196" spans="2:22">
      <c r="B196" s="65" t="s">
        <v>26</v>
      </c>
      <c r="C196" s="153" t="str">
        <f>'Existing Fees '!C63</f>
        <v>5/8" or 3/4"</v>
      </c>
      <c r="D196" s="135"/>
      <c r="E196" s="135"/>
      <c r="F196" s="135"/>
      <c r="G196" s="135"/>
      <c r="H196" s="135"/>
      <c r="I196" s="135"/>
      <c r="J196" s="135"/>
      <c r="K196" s="135"/>
      <c r="L196" s="135"/>
      <c r="M196" s="135"/>
      <c r="N196" s="135"/>
      <c r="O196" s="135"/>
      <c r="P196" s="135"/>
      <c r="Q196" s="135"/>
      <c r="R196" s="135"/>
      <c r="S196" s="166"/>
      <c r="T196" s="39"/>
      <c r="U196" s="166">
        <f>SUM(D196:S196)</f>
        <v>0</v>
      </c>
      <c r="V196" s="39"/>
    </row>
    <row r="197" spans="2:22">
      <c r="B197" s="65" t="s">
        <v>28</v>
      </c>
      <c r="C197" s="153" t="str">
        <f>'Existing Fees '!C64</f>
        <v>1", 1.5" or 2"</v>
      </c>
      <c r="D197" s="135"/>
      <c r="E197" s="135"/>
      <c r="F197" s="135"/>
      <c r="G197" s="135"/>
      <c r="H197" s="135"/>
      <c r="I197" s="135"/>
      <c r="J197" s="135"/>
      <c r="K197" s="135"/>
      <c r="L197" s="135"/>
      <c r="M197" s="135"/>
      <c r="N197" s="135"/>
      <c r="O197" s="135"/>
      <c r="P197" s="135"/>
      <c r="Q197" s="135"/>
      <c r="R197" s="135"/>
      <c r="S197" s="166"/>
      <c r="T197" s="39"/>
      <c r="U197" s="166">
        <f>SUM(D197:S197)</f>
        <v>0</v>
      </c>
      <c r="V197" s="39"/>
    </row>
    <row r="198" spans="2:22">
      <c r="B198" s="65" t="s">
        <v>30</v>
      </c>
      <c r="C198" s="153" t="str">
        <f>'Existing Fees '!C65</f>
        <v>3" and larger</v>
      </c>
      <c r="D198" s="135"/>
      <c r="E198" s="135"/>
      <c r="F198" s="135"/>
      <c r="G198" s="135"/>
      <c r="H198" s="135"/>
      <c r="I198" s="135"/>
      <c r="J198" s="135"/>
      <c r="K198" s="135"/>
      <c r="L198" s="135"/>
      <c r="M198" s="135"/>
      <c r="N198" s="135"/>
      <c r="O198" s="135"/>
      <c r="P198" s="135"/>
      <c r="Q198" s="135"/>
      <c r="R198" s="135"/>
      <c r="S198" s="166"/>
      <c r="T198" s="39"/>
      <c r="U198" s="166">
        <f>SUM(D198:S198)</f>
        <v>0</v>
      </c>
      <c r="V198" s="39"/>
    </row>
    <row r="199" spans="2:22">
      <c r="B199" s="62">
        <v>4</v>
      </c>
      <c r="C199" s="159" t="str">
        <f>'Existing Fees '!C66</f>
        <v>Shut‐Off and Restoration of Water Service</v>
      </c>
      <c r="D199" s="63"/>
      <c r="E199" s="63"/>
      <c r="F199" s="63"/>
      <c r="G199" s="63"/>
      <c r="H199" s="63"/>
      <c r="I199" s="63"/>
      <c r="J199" s="63"/>
      <c r="K199" s="63"/>
      <c r="L199" s="63"/>
      <c r="M199" s="63"/>
      <c r="N199" s="76"/>
      <c r="O199" s="63"/>
      <c r="P199" s="63"/>
      <c r="Q199" s="63"/>
      <c r="R199" s="63"/>
      <c r="S199" s="63"/>
      <c r="T199" s="39"/>
      <c r="U199" s="63"/>
      <c r="V199" s="39"/>
    </row>
    <row r="200" spans="2:22">
      <c r="B200" s="65" t="s">
        <v>26</v>
      </c>
      <c r="C200" s="153" t="str">
        <f>'Existing Fees '!C67</f>
        <v>Site Visit for Non-payment</v>
      </c>
      <c r="D200" s="135"/>
      <c r="E200" s="135"/>
      <c r="F200" s="135"/>
      <c r="G200" s="135"/>
      <c r="H200" s="135"/>
      <c r="I200" s="135"/>
      <c r="J200" s="135"/>
      <c r="K200" s="135"/>
      <c r="L200" s="135"/>
      <c r="M200" s="135"/>
      <c r="N200" s="135"/>
      <c r="O200" s="135"/>
      <c r="P200" s="135"/>
      <c r="Q200" s="135"/>
      <c r="R200" s="135"/>
      <c r="S200" s="166"/>
      <c r="T200" s="39"/>
      <c r="U200" s="166">
        <f>SUM(D200:S200)</f>
        <v>0</v>
      </c>
      <c r="V200" s="39"/>
    </row>
    <row r="201" spans="2:22" ht="26">
      <c r="B201" s="65" t="s">
        <v>28</v>
      </c>
      <c r="C201" s="307" t="str">
        <f>'Existing Fees '!C68</f>
        <v>Non-compliance with Notice of Defect and/or Metering Non-compliance</v>
      </c>
      <c r="D201" s="135"/>
      <c r="E201" s="135"/>
      <c r="F201" s="135"/>
      <c r="G201" s="135"/>
      <c r="H201" s="135"/>
      <c r="I201" s="135"/>
      <c r="J201" s="135"/>
      <c r="K201" s="135"/>
      <c r="L201" s="135"/>
      <c r="M201" s="135"/>
      <c r="N201" s="135"/>
      <c r="O201" s="135"/>
      <c r="P201" s="135"/>
      <c r="Q201" s="135"/>
      <c r="R201" s="135"/>
      <c r="S201" s="166"/>
      <c r="T201" s="39"/>
      <c r="U201" s="166">
        <f>SUM(D201:S201)</f>
        <v>0</v>
      </c>
      <c r="V201" s="39"/>
    </row>
    <row r="202" spans="2:22">
      <c r="B202" s="65" t="s">
        <v>30</v>
      </c>
      <c r="C202" s="153" t="str">
        <f>'Existing Fees '!C70</f>
        <v>Operating service valve 2" and smaller service lines</v>
      </c>
      <c r="D202" s="135"/>
      <c r="E202" s="135"/>
      <c r="F202" s="135"/>
      <c r="G202" s="135"/>
      <c r="H202" s="135"/>
      <c r="I202" s="135"/>
      <c r="J202" s="135"/>
      <c r="K202" s="135"/>
      <c r="L202" s="135"/>
      <c r="M202" s="135"/>
      <c r="N202" s="135"/>
      <c r="O202" s="135"/>
      <c r="P202" s="135"/>
      <c r="Q202" s="135"/>
      <c r="R202" s="135"/>
      <c r="S202" s="166"/>
      <c r="T202" s="39"/>
      <c r="U202" s="166">
        <f t="shared" ref="U202:U210" si="5">SUM(D202:S202)</f>
        <v>0</v>
      </c>
      <c r="V202" s="39"/>
    </row>
    <row r="203" spans="2:22">
      <c r="B203" s="65" t="s">
        <v>32</v>
      </c>
      <c r="C203" s="153" t="str">
        <f>'Existing Fees '!C71</f>
        <v>Operating service valve larger than 2" service lines</v>
      </c>
      <c r="D203" s="135"/>
      <c r="E203" s="135"/>
      <c r="F203" s="135"/>
      <c r="G203" s="135"/>
      <c r="H203" s="135"/>
      <c r="I203" s="135"/>
      <c r="J203" s="135"/>
      <c r="K203" s="135"/>
      <c r="L203" s="135"/>
      <c r="M203" s="135"/>
      <c r="N203" s="135"/>
      <c r="O203" s="135"/>
      <c r="P203" s="135"/>
      <c r="Q203" s="135"/>
      <c r="R203" s="135"/>
      <c r="S203" s="166"/>
      <c r="T203" s="39"/>
      <c r="U203" s="166">
        <f t="shared" si="5"/>
        <v>0</v>
      </c>
      <c r="V203" s="39"/>
    </row>
    <row r="204" spans="2:22">
      <c r="B204" s="65" t="s">
        <v>44</v>
      </c>
      <c r="C204" s="153" t="str">
        <f>'Existing Fees '!C72</f>
        <v>Obstructed curb stop, missing access box, requires excavation</v>
      </c>
      <c r="D204" s="135"/>
      <c r="E204" s="135">
        <f>E73*'Material Costs'!$F$111</f>
        <v>54.75</v>
      </c>
      <c r="F204" s="135"/>
      <c r="G204" s="135"/>
      <c r="H204" s="135"/>
      <c r="I204" s="135"/>
      <c r="J204" s="135"/>
      <c r="K204" s="135"/>
      <c r="L204" s="135"/>
      <c r="M204" s="135"/>
      <c r="N204" s="135"/>
      <c r="O204" s="135"/>
      <c r="P204" s="135"/>
      <c r="Q204" s="135"/>
      <c r="R204" s="135"/>
      <c r="S204" s="166"/>
      <c r="T204" s="39"/>
      <c r="U204" s="166">
        <f t="shared" si="5"/>
        <v>54.75</v>
      </c>
      <c r="V204" s="39"/>
    </row>
    <row r="205" spans="2:22">
      <c r="B205" s="65" t="s">
        <v>46</v>
      </c>
      <c r="C205" s="153" t="str">
        <f>'Existing Fees '!C73</f>
        <v>Curb stop inoperable, requires installation of new curb stop</v>
      </c>
      <c r="D205" s="135"/>
      <c r="E205" s="135"/>
      <c r="F205" s="135">
        <f>F74*'Material Costs'!$F$110</f>
        <v>91.36</v>
      </c>
      <c r="G205" s="135"/>
      <c r="H205" s="135"/>
      <c r="I205" s="135"/>
      <c r="J205" s="135"/>
      <c r="K205" s="135"/>
      <c r="L205" s="135"/>
      <c r="M205" s="135"/>
      <c r="N205" s="135"/>
      <c r="O205" s="135"/>
      <c r="P205" s="135"/>
      <c r="Q205" s="135"/>
      <c r="R205" s="135"/>
      <c r="S205" s="166"/>
      <c r="T205" s="39"/>
      <c r="U205" s="166">
        <f t="shared" si="5"/>
        <v>91.36</v>
      </c>
      <c r="V205" s="39"/>
    </row>
    <row r="206" spans="2:22" ht="26">
      <c r="B206" s="65" t="s">
        <v>48</v>
      </c>
      <c r="C206" s="307" t="str">
        <f>'Existing Fees '!C74</f>
        <v>Obstructed curb stop, missing access box, requires excavation and footway paving</v>
      </c>
      <c r="D206" s="135"/>
      <c r="E206" s="135">
        <f>E75*'Material Costs'!$F$111</f>
        <v>54.75</v>
      </c>
      <c r="F206" s="135"/>
      <c r="G206" s="135"/>
      <c r="H206" s="135"/>
      <c r="I206" s="135"/>
      <c r="J206" s="135"/>
      <c r="K206" s="135"/>
      <c r="L206" s="135"/>
      <c r="M206" s="135">
        <f>M75*'Material Costs'!$F$113</f>
        <v>10.8</v>
      </c>
      <c r="N206" s="135"/>
      <c r="O206" s="135"/>
      <c r="P206" s="135"/>
      <c r="Q206" s="135"/>
      <c r="R206" s="135"/>
      <c r="S206" s="166"/>
      <c r="T206" s="39"/>
      <c r="U206" s="166">
        <f t="shared" si="5"/>
        <v>65.55</v>
      </c>
      <c r="V206" s="39"/>
    </row>
    <row r="207" spans="2:22" ht="26">
      <c r="B207" s="65" t="s">
        <v>277</v>
      </c>
      <c r="C207" s="307" t="str">
        <f>'Existing Fees '!C75</f>
        <v>Curb stop inoperable, requires installation of new curb stop and footway paving</v>
      </c>
      <c r="D207" s="135"/>
      <c r="E207" s="135"/>
      <c r="F207" s="135">
        <f>F76*'Material Costs'!$F$110</f>
        <v>91.36</v>
      </c>
      <c r="G207" s="135"/>
      <c r="H207" s="135"/>
      <c r="I207" s="135"/>
      <c r="J207" s="135"/>
      <c r="K207" s="135"/>
      <c r="L207" s="135"/>
      <c r="M207" s="135">
        <f>M76*'Material Costs'!$F$113</f>
        <v>10.8</v>
      </c>
      <c r="N207" s="135"/>
      <c r="O207" s="135"/>
      <c r="P207" s="135"/>
      <c r="Q207" s="135"/>
      <c r="R207" s="135"/>
      <c r="S207" s="166"/>
      <c r="T207" s="39"/>
      <c r="U207" s="166">
        <f t="shared" si="5"/>
        <v>102.16</v>
      </c>
      <c r="V207" s="39"/>
    </row>
    <row r="208" spans="2:22">
      <c r="B208" s="65" t="s">
        <v>278</v>
      </c>
      <c r="C208" s="153" t="str">
        <f>'Existing Fees '!C76</f>
        <v>Excavation and shutoff of ferrule at the water main</v>
      </c>
      <c r="D208" s="135"/>
      <c r="E208" s="135"/>
      <c r="F208" s="135"/>
      <c r="G208" s="135"/>
      <c r="H208" s="135"/>
      <c r="I208" s="135"/>
      <c r="J208" s="135"/>
      <c r="K208" s="135"/>
      <c r="L208" s="135"/>
      <c r="M208" s="135">
        <f>M77*'Material Costs'!$F$113</f>
        <v>21.6</v>
      </c>
      <c r="N208" s="135"/>
      <c r="O208" s="135"/>
      <c r="P208" s="135"/>
      <c r="Q208" s="135"/>
      <c r="R208" s="135"/>
      <c r="S208" s="166"/>
      <c r="T208" s="39"/>
      <c r="U208" s="166">
        <f t="shared" si="5"/>
        <v>21.6</v>
      </c>
      <c r="V208" s="39"/>
    </row>
    <row r="209" spans="2:22">
      <c r="B209" s="68">
        <v>5</v>
      </c>
      <c r="C209" s="153" t="str">
        <f>'Existing Fees '!C77</f>
        <v>Pumping of Properties</v>
      </c>
      <c r="D209" s="135"/>
      <c r="E209" s="135"/>
      <c r="F209" s="135"/>
      <c r="G209" s="135"/>
      <c r="H209" s="135"/>
      <c r="I209" s="135"/>
      <c r="J209" s="135"/>
      <c r="K209" s="135"/>
      <c r="L209" s="135"/>
      <c r="M209" s="135"/>
      <c r="N209" s="135"/>
      <c r="O209" s="135"/>
      <c r="P209" s="135"/>
      <c r="Q209" s="135"/>
      <c r="R209" s="135"/>
      <c r="S209" s="166"/>
      <c r="T209" s="39"/>
      <c r="U209" s="166">
        <f t="shared" si="5"/>
        <v>0</v>
      </c>
      <c r="V209" s="39"/>
    </row>
    <row r="210" spans="2:22">
      <c r="B210" s="68">
        <v>6</v>
      </c>
      <c r="C210" s="153" t="str">
        <f>'Existing Fees '!C78</f>
        <v>Charges for Water Main Shutdown Service</v>
      </c>
      <c r="D210" s="135"/>
      <c r="E210" s="135"/>
      <c r="F210" s="135"/>
      <c r="G210" s="135"/>
      <c r="H210" s="135"/>
      <c r="I210" s="135"/>
      <c r="J210" s="135"/>
      <c r="K210" s="135"/>
      <c r="L210" s="135"/>
      <c r="M210" s="135"/>
      <c r="N210" s="135"/>
      <c r="O210" s="135"/>
      <c r="P210" s="135"/>
      <c r="Q210" s="135"/>
      <c r="R210" s="135"/>
      <c r="S210" s="166"/>
      <c r="T210" s="39"/>
      <c r="U210" s="166">
        <f t="shared" si="5"/>
        <v>0</v>
      </c>
      <c r="V210" s="39"/>
    </row>
    <row r="211" spans="2:22">
      <c r="B211" s="62">
        <v>7</v>
      </c>
      <c r="C211" s="159" t="str">
        <f>'Existing Fees '!C79</f>
        <v>Water Connection Charges</v>
      </c>
      <c r="D211" s="63"/>
      <c r="E211" s="63"/>
      <c r="F211" s="63"/>
      <c r="G211" s="63"/>
      <c r="H211" s="63"/>
      <c r="I211" s="63"/>
      <c r="J211" s="63"/>
      <c r="K211" s="63"/>
      <c r="L211" s="63"/>
      <c r="M211" s="63"/>
      <c r="N211" s="76"/>
      <c r="O211" s="63"/>
      <c r="P211" s="63"/>
      <c r="Q211" s="63"/>
      <c r="R211" s="63"/>
      <c r="S211" s="63"/>
      <c r="T211" s="39"/>
      <c r="U211" s="63"/>
      <c r="V211" s="39"/>
    </row>
    <row r="212" spans="2:22">
      <c r="B212" s="139" t="s">
        <v>28</v>
      </c>
      <c r="C212" s="140" t="str">
        <f>'Existing Fees '!C80</f>
        <v>Ferrule Connections</v>
      </c>
      <c r="D212" s="140"/>
      <c r="E212" s="140"/>
      <c r="F212" s="140"/>
      <c r="G212" s="140"/>
      <c r="H212" s="140"/>
      <c r="I212" s="140"/>
      <c r="J212" s="140"/>
      <c r="K212" s="140"/>
      <c r="L212" s="140"/>
      <c r="M212" s="140"/>
      <c r="N212" s="178"/>
      <c r="O212" s="140"/>
      <c r="P212" s="140"/>
      <c r="Q212" s="140"/>
      <c r="R212" s="140"/>
      <c r="S212" s="140"/>
      <c r="T212" s="39"/>
      <c r="U212" s="63"/>
      <c r="V212" s="39"/>
    </row>
    <row r="213" spans="2:22">
      <c r="B213" s="73"/>
      <c r="C213" s="153" t="str">
        <f>'Existing Fees '!C81</f>
        <v>3/4"</v>
      </c>
      <c r="D213" s="135"/>
      <c r="E213" s="135"/>
      <c r="F213" s="135"/>
      <c r="G213" s="336">
        <f>G82*'Material Costs'!F39</f>
        <v>27.34</v>
      </c>
      <c r="H213" s="336">
        <f>H82*'Material Costs'!F44</f>
        <v>17.670000000000002</v>
      </c>
      <c r="I213" s="135"/>
      <c r="J213" s="135"/>
      <c r="K213" s="135"/>
      <c r="L213" s="135"/>
      <c r="M213" s="135"/>
      <c r="N213" s="135"/>
      <c r="O213" s="135"/>
      <c r="P213" s="135"/>
      <c r="Q213" s="135"/>
      <c r="R213" s="135"/>
      <c r="S213" s="166"/>
      <c r="T213" s="39"/>
      <c r="U213" s="166">
        <f>SUM(D213:S213)</f>
        <v>45.010000000000005</v>
      </c>
      <c r="V213" s="39"/>
    </row>
    <row r="214" spans="2:22">
      <c r="B214" s="73"/>
      <c r="C214" s="153" t="str">
        <f>'Existing Fees '!C82</f>
        <v>1"</v>
      </c>
      <c r="D214" s="135"/>
      <c r="E214" s="135"/>
      <c r="F214" s="135"/>
      <c r="G214" s="336">
        <f>G83*'Material Costs'!F40</f>
        <v>40.53</v>
      </c>
      <c r="H214" s="336">
        <f>H83*'Material Costs'!F45</f>
        <v>33.130000000000003</v>
      </c>
      <c r="I214" s="135"/>
      <c r="J214" s="135"/>
      <c r="K214" s="135"/>
      <c r="L214" s="135"/>
      <c r="M214" s="135"/>
      <c r="N214" s="135"/>
      <c r="O214" s="135"/>
      <c r="P214" s="135"/>
      <c r="Q214" s="135"/>
      <c r="R214" s="135"/>
      <c r="S214" s="166"/>
      <c r="T214" s="39"/>
      <c r="U214" s="166">
        <f>SUM(D214:S214)</f>
        <v>73.66</v>
      </c>
      <c r="V214" s="39"/>
    </row>
    <row r="215" spans="2:22">
      <c r="B215" s="73"/>
      <c r="C215" s="153" t="str">
        <f>'Existing Fees '!C83</f>
        <v>1.5"</v>
      </c>
      <c r="D215" s="135"/>
      <c r="E215" s="135"/>
      <c r="F215" s="135"/>
      <c r="G215" s="336">
        <f>G84*'Material Costs'!F41</f>
        <v>116.36</v>
      </c>
      <c r="H215" s="336"/>
      <c r="I215" s="135"/>
      <c r="J215" s="135"/>
      <c r="K215" s="135"/>
      <c r="L215" s="135"/>
      <c r="M215" s="135"/>
      <c r="N215" s="135"/>
      <c r="O215" s="135"/>
      <c r="P215" s="135"/>
      <c r="Q215" s="135"/>
      <c r="R215" s="135"/>
      <c r="S215" s="166"/>
      <c r="T215" s="39"/>
      <c r="U215" s="166">
        <f>SUM(D215:S215)</f>
        <v>116.36</v>
      </c>
      <c r="V215" s="39"/>
    </row>
    <row r="216" spans="2:22">
      <c r="B216" s="73"/>
      <c r="C216" s="153" t="str">
        <f>'Existing Fees '!C84</f>
        <v>2"</v>
      </c>
      <c r="D216" s="135"/>
      <c r="E216" s="135"/>
      <c r="F216" s="135"/>
      <c r="G216" s="336">
        <f>G85*'Material Costs'!F42</f>
        <v>188.28</v>
      </c>
      <c r="H216" s="336"/>
      <c r="I216" s="135"/>
      <c r="J216" s="135"/>
      <c r="K216" s="135"/>
      <c r="L216" s="135"/>
      <c r="M216" s="135"/>
      <c r="N216" s="135"/>
      <c r="O216" s="135"/>
      <c r="P216" s="135"/>
      <c r="Q216" s="135"/>
      <c r="R216" s="135"/>
      <c r="S216" s="166"/>
      <c r="T216" s="39"/>
      <c r="U216" s="166">
        <f>SUM(D216:S216)</f>
        <v>188.28</v>
      </c>
      <c r="V216" s="39"/>
    </row>
    <row r="217" spans="2:22">
      <c r="B217" s="139" t="s">
        <v>30</v>
      </c>
      <c r="C217" s="140" t="str">
        <f>'Existing Fees '!C85</f>
        <v>Valve Connections</v>
      </c>
      <c r="D217" s="140"/>
      <c r="E217" s="140"/>
      <c r="F217" s="140"/>
      <c r="G217" s="140"/>
      <c r="H217" s="140"/>
      <c r="I217" s="140"/>
      <c r="J217" s="140"/>
      <c r="K217" s="140"/>
      <c r="L217" s="140"/>
      <c r="M217" s="140"/>
      <c r="N217" s="178"/>
      <c r="O217" s="140"/>
      <c r="P217" s="140"/>
      <c r="Q217" s="140"/>
      <c r="R217" s="140"/>
      <c r="S217" s="140"/>
      <c r="T217" s="39"/>
      <c r="U217" s="63"/>
      <c r="V217" s="39"/>
    </row>
    <row r="218" spans="2:22">
      <c r="B218" s="73"/>
      <c r="C218" s="133" t="s">
        <v>58</v>
      </c>
      <c r="D218" s="135"/>
      <c r="E218" s="135"/>
      <c r="F218" s="135"/>
      <c r="G218" s="135"/>
      <c r="H218" s="135"/>
      <c r="I218" s="336">
        <f>I87*'Material Costs'!F$48</f>
        <v>777.44</v>
      </c>
      <c r="J218" s="336">
        <f>J87*'Material Costs'!F$55</f>
        <v>642.25</v>
      </c>
      <c r="K218" s="135"/>
      <c r="L218" s="135"/>
      <c r="M218" s="135">
        <f>M87*'Material Costs'!$F$113</f>
        <v>86.4</v>
      </c>
      <c r="N218" s="135">
        <f>N87*'Material Costs'!$F$112</f>
        <v>858.68</v>
      </c>
      <c r="O218" s="135"/>
      <c r="P218" s="135"/>
      <c r="Q218" s="135"/>
      <c r="R218" s="135"/>
      <c r="S218" s="166"/>
      <c r="T218" s="39"/>
      <c r="U218" s="166">
        <f>SUM(D218:S218)</f>
        <v>2364.77</v>
      </c>
      <c r="V218" s="39"/>
    </row>
    <row r="219" spans="2:22">
      <c r="B219" s="73"/>
      <c r="C219" s="74" t="s">
        <v>59</v>
      </c>
      <c r="D219" s="135"/>
      <c r="E219" s="135"/>
      <c r="F219" s="135"/>
      <c r="G219" s="135"/>
      <c r="H219" s="135"/>
      <c r="I219" s="336">
        <f>I88*AVERAGE('Material Costs'!F$49:F$50)</f>
        <v>1337.48</v>
      </c>
      <c r="J219" s="336">
        <f>J88*AVERAGE('Material Costs'!F$56:F$57)</f>
        <v>1005.61</v>
      </c>
      <c r="K219" s="135"/>
      <c r="L219" s="135"/>
      <c r="M219" s="135">
        <f>M88*'Material Costs'!$F$113</f>
        <v>86.4</v>
      </c>
      <c r="N219" s="135">
        <f>N88*'Material Costs'!$F$112</f>
        <v>858.68</v>
      </c>
      <c r="O219" s="135"/>
      <c r="P219" s="135"/>
      <c r="Q219" s="135"/>
      <c r="R219" s="135"/>
      <c r="S219" s="166"/>
      <c r="T219" s="39"/>
      <c r="U219" s="166">
        <f>SUM(D219:S219)</f>
        <v>3288.17</v>
      </c>
      <c r="V219" s="39"/>
    </row>
    <row r="220" spans="2:22">
      <c r="B220" s="73"/>
      <c r="C220" s="74" t="s">
        <v>60</v>
      </c>
      <c r="D220" s="135"/>
      <c r="E220" s="135"/>
      <c r="F220" s="135"/>
      <c r="G220" s="135"/>
      <c r="H220" s="135"/>
      <c r="I220" s="336">
        <f>I89*AVERAGE('Material Costs'!F$51:F$52)</f>
        <v>3016.0649999999996</v>
      </c>
      <c r="J220" s="336">
        <f>J89*AVERAGE('Material Costs'!F$58:F$59)</f>
        <v>2154.88</v>
      </c>
      <c r="K220" s="135"/>
      <c r="L220" s="135"/>
      <c r="M220" s="135">
        <f>M89*'Material Costs'!$F$113</f>
        <v>86.4</v>
      </c>
      <c r="N220" s="135">
        <f>N89*'Material Costs'!$F$112</f>
        <v>858.68</v>
      </c>
      <c r="O220" s="135"/>
      <c r="P220" s="135"/>
      <c r="Q220" s="135"/>
      <c r="R220" s="135"/>
      <c r="S220" s="166"/>
      <c r="T220" s="39"/>
      <c r="U220" s="166">
        <f>SUM(D220:S220)</f>
        <v>6116.0249999999996</v>
      </c>
      <c r="V220" s="39"/>
    </row>
    <row r="221" spans="2:22">
      <c r="B221" s="139" t="s">
        <v>32</v>
      </c>
      <c r="C221" s="140" t="str">
        <f>'Existing Fees '!C89</f>
        <v>Attachment to a Transmission Main</v>
      </c>
      <c r="D221" s="140"/>
      <c r="E221" s="140"/>
      <c r="F221" s="140"/>
      <c r="G221" s="140"/>
      <c r="H221" s="140"/>
      <c r="I221" s="140"/>
      <c r="J221" s="140"/>
      <c r="K221" s="140"/>
      <c r="L221" s="140"/>
      <c r="M221" s="140"/>
      <c r="N221" s="178"/>
      <c r="O221" s="140"/>
      <c r="P221" s="140"/>
      <c r="Q221" s="140"/>
      <c r="R221" s="140"/>
      <c r="S221" s="140"/>
      <c r="T221" s="39"/>
      <c r="U221" s="63"/>
      <c r="V221" s="39"/>
    </row>
    <row r="222" spans="2:22">
      <c r="B222" s="78"/>
      <c r="C222" s="79" t="str">
        <f>'Existing Fees '!C90</f>
        <v>3" &amp; 4" Sleeve</v>
      </c>
      <c r="D222" s="79"/>
      <c r="E222" s="79"/>
      <c r="F222" s="79"/>
      <c r="G222" s="79"/>
      <c r="H222" s="79"/>
      <c r="I222" s="79"/>
      <c r="J222" s="79"/>
      <c r="K222" s="79"/>
      <c r="L222" s="79"/>
      <c r="M222" s="79"/>
      <c r="N222" s="79"/>
      <c r="O222" s="82"/>
      <c r="P222" s="82"/>
      <c r="Q222" s="82"/>
      <c r="R222" s="82"/>
      <c r="S222" s="82"/>
      <c r="T222" s="39"/>
      <c r="U222" s="82"/>
      <c r="V222" s="39"/>
    </row>
    <row r="223" spans="2:22">
      <c r="B223" s="73"/>
      <c r="C223" s="153" t="str">
        <f>'Existing Fees '!C91</f>
        <v>16" Main</v>
      </c>
      <c r="D223" s="135"/>
      <c r="E223" s="135"/>
      <c r="F223" s="135"/>
      <c r="G223" s="135"/>
      <c r="H223" s="135"/>
      <c r="I223" s="135"/>
      <c r="J223" s="336">
        <f>J92*'Material Costs'!F62</f>
        <v>7989.57</v>
      </c>
      <c r="K223" s="135"/>
      <c r="L223" s="135"/>
      <c r="M223" s="135">
        <f>M92*'Material Costs'!$F$113</f>
        <v>86.4</v>
      </c>
      <c r="N223" s="135">
        <f>N92*'Material Costs'!$F$112</f>
        <v>0</v>
      </c>
      <c r="O223" s="135"/>
      <c r="P223" s="135"/>
      <c r="Q223" s="135"/>
      <c r="R223" s="135"/>
      <c r="S223" s="166"/>
      <c r="T223" s="39"/>
      <c r="U223" s="166">
        <f>SUM(D223:S223)</f>
        <v>8075.9699999999993</v>
      </c>
      <c r="V223" s="39"/>
    </row>
    <row r="224" spans="2:22">
      <c r="B224" s="73"/>
      <c r="C224" s="153" t="str">
        <f>'Existing Fees '!C92</f>
        <v>20" Main</v>
      </c>
      <c r="D224" s="135"/>
      <c r="E224" s="135"/>
      <c r="F224" s="135"/>
      <c r="G224" s="135"/>
      <c r="H224" s="135"/>
      <c r="I224" s="135"/>
      <c r="J224" s="336">
        <f>J93*'Material Costs'!F63</f>
        <v>10294.26</v>
      </c>
      <c r="K224" s="135"/>
      <c r="L224" s="135"/>
      <c r="M224" s="135">
        <f>M93*'Material Costs'!$F$113</f>
        <v>86.4</v>
      </c>
      <c r="N224" s="135">
        <f>N93*'Material Costs'!$F$112</f>
        <v>0</v>
      </c>
      <c r="O224" s="135"/>
      <c r="P224" s="135"/>
      <c r="Q224" s="135"/>
      <c r="R224" s="135"/>
      <c r="S224" s="166"/>
      <c r="T224" s="39"/>
      <c r="U224" s="166">
        <f>SUM(D224:S224)</f>
        <v>10380.66</v>
      </c>
      <c r="V224" s="39"/>
    </row>
    <row r="225" spans="2:22">
      <c r="B225" s="73"/>
      <c r="C225" s="153" t="str">
        <f>'Existing Fees '!C93</f>
        <v>24" Main</v>
      </c>
      <c r="D225" s="135"/>
      <c r="E225" s="135"/>
      <c r="F225" s="135"/>
      <c r="G225" s="135"/>
      <c r="H225" s="135"/>
      <c r="I225" s="135"/>
      <c r="J225" s="336">
        <f>J94*'Material Costs'!F64</f>
        <v>12752.58</v>
      </c>
      <c r="K225" s="135"/>
      <c r="L225" s="135"/>
      <c r="M225" s="135">
        <f>M94*'Material Costs'!$F$113</f>
        <v>86.4</v>
      </c>
      <c r="N225" s="135">
        <f>N94*'Material Costs'!$F$112</f>
        <v>0</v>
      </c>
      <c r="O225" s="135"/>
      <c r="P225" s="135"/>
      <c r="Q225" s="135"/>
      <c r="R225" s="135"/>
      <c r="S225" s="166"/>
      <c r="T225" s="39"/>
      <c r="U225" s="166">
        <f>SUM(D225:S225)</f>
        <v>12838.98</v>
      </c>
      <c r="V225" s="39"/>
    </row>
    <row r="226" spans="2:22">
      <c r="B226" s="73"/>
      <c r="C226" s="153" t="str">
        <f>'Existing Fees '!C94</f>
        <v>30" Main</v>
      </c>
      <c r="D226" s="135"/>
      <c r="E226" s="135"/>
      <c r="F226" s="135"/>
      <c r="G226" s="135"/>
      <c r="H226" s="135"/>
      <c r="I226" s="135"/>
      <c r="J226" s="336">
        <f>J95*'Material Costs'!F65</f>
        <v>25790.51</v>
      </c>
      <c r="K226" s="135"/>
      <c r="L226" s="135"/>
      <c r="M226" s="135">
        <f>M95*'Material Costs'!$F$113</f>
        <v>86.4</v>
      </c>
      <c r="N226" s="135">
        <f>N95*'Material Costs'!$F$112</f>
        <v>0</v>
      </c>
      <c r="O226" s="135"/>
      <c r="P226" s="135"/>
      <c r="Q226" s="135"/>
      <c r="R226" s="135"/>
      <c r="S226" s="166"/>
      <c r="T226" s="39"/>
      <c r="U226" s="166">
        <f>SUM(D226:S226)</f>
        <v>25876.91</v>
      </c>
      <c r="V226" s="39"/>
    </row>
    <row r="227" spans="2:22">
      <c r="B227" s="73"/>
      <c r="C227" s="153" t="str">
        <f>'Existing Fees '!C95</f>
        <v>36" Main</v>
      </c>
      <c r="D227" s="135"/>
      <c r="E227" s="135"/>
      <c r="F227" s="135"/>
      <c r="G227" s="135"/>
      <c r="H227" s="135"/>
      <c r="I227" s="135"/>
      <c r="J227" s="336">
        <f>J96*'Material Costs'!F66</f>
        <v>33195.71</v>
      </c>
      <c r="K227" s="135"/>
      <c r="L227" s="135"/>
      <c r="M227" s="135">
        <f>M96*'Material Costs'!$F$113</f>
        <v>86.4</v>
      </c>
      <c r="N227" s="135">
        <f>N96*'Material Costs'!$F$112</f>
        <v>0</v>
      </c>
      <c r="O227" s="135"/>
      <c r="P227" s="135"/>
      <c r="Q227" s="135"/>
      <c r="R227" s="135"/>
      <c r="S227" s="166"/>
      <c r="T227" s="39"/>
      <c r="U227" s="166">
        <f>SUM(D227:S227)</f>
        <v>33282.11</v>
      </c>
      <c r="V227" s="39"/>
    </row>
    <row r="228" spans="2:22">
      <c r="B228" s="78"/>
      <c r="C228" s="79" t="str">
        <f>'Existing Fees '!C96</f>
        <v>6" &amp; 8" Sleeve</v>
      </c>
      <c r="D228" s="79"/>
      <c r="E228" s="79"/>
      <c r="F228" s="79"/>
      <c r="G228" s="79"/>
      <c r="H228" s="79"/>
      <c r="I228" s="79"/>
      <c r="J228" s="79"/>
      <c r="K228" s="79"/>
      <c r="L228" s="79"/>
      <c r="M228" s="79"/>
      <c r="N228" s="79"/>
      <c r="O228" s="82"/>
      <c r="P228" s="82"/>
      <c r="Q228" s="82"/>
      <c r="R228" s="82"/>
      <c r="S228" s="82"/>
      <c r="T228" s="39"/>
      <c r="U228" s="82"/>
      <c r="V228" s="39"/>
    </row>
    <row r="229" spans="2:22">
      <c r="B229" s="73"/>
      <c r="C229" s="153" t="str">
        <f>'Existing Fees '!C97</f>
        <v>16" Main</v>
      </c>
      <c r="D229" s="135"/>
      <c r="E229" s="135"/>
      <c r="F229" s="135"/>
      <c r="G229" s="135"/>
      <c r="H229" s="135"/>
      <c r="I229" s="135"/>
      <c r="J229" s="336">
        <f>J98*'Material Costs'!F69</f>
        <v>8220.0400000000009</v>
      </c>
      <c r="K229" s="135"/>
      <c r="L229" s="135"/>
      <c r="M229" s="135">
        <f>M98*'Material Costs'!$F$113</f>
        <v>86.4</v>
      </c>
      <c r="N229" s="135">
        <f>N98*'Material Costs'!$F$112</f>
        <v>0</v>
      </c>
      <c r="O229" s="135"/>
      <c r="P229" s="135"/>
      <c r="Q229" s="135"/>
      <c r="R229" s="135"/>
      <c r="S229" s="166"/>
      <c r="T229" s="39"/>
      <c r="U229" s="166">
        <f>SUM(D229:S229)</f>
        <v>8306.44</v>
      </c>
      <c r="V229" s="39"/>
    </row>
    <row r="230" spans="2:22">
      <c r="B230" s="73"/>
      <c r="C230" s="153" t="str">
        <f>'Existing Fees '!C98</f>
        <v>20" Main</v>
      </c>
      <c r="D230" s="135"/>
      <c r="E230" s="135"/>
      <c r="F230" s="135"/>
      <c r="G230" s="135"/>
      <c r="H230" s="135"/>
      <c r="I230" s="135"/>
      <c r="J230" s="336">
        <f>J99*'Material Costs'!F70</f>
        <v>9986.9599999999991</v>
      </c>
      <c r="K230" s="135"/>
      <c r="L230" s="135"/>
      <c r="M230" s="135">
        <f>M99*'Material Costs'!$F$113</f>
        <v>86.4</v>
      </c>
      <c r="N230" s="135">
        <f>N99*'Material Costs'!$F$112</f>
        <v>0</v>
      </c>
      <c r="O230" s="135"/>
      <c r="P230" s="135"/>
      <c r="Q230" s="135"/>
      <c r="R230" s="135"/>
      <c r="S230" s="166"/>
      <c r="T230" s="39"/>
      <c r="U230" s="166">
        <f>SUM(D230:S230)</f>
        <v>10073.359999999999</v>
      </c>
      <c r="V230" s="39"/>
    </row>
    <row r="231" spans="2:22">
      <c r="B231" s="73"/>
      <c r="C231" s="153" t="str">
        <f>'Existing Fees '!C99</f>
        <v>24" Main</v>
      </c>
      <c r="D231" s="135"/>
      <c r="E231" s="135"/>
      <c r="F231" s="135"/>
      <c r="G231" s="135"/>
      <c r="H231" s="135"/>
      <c r="I231" s="135"/>
      <c r="J231" s="336">
        <f>J100*'Material Costs'!F71</f>
        <v>12752.58</v>
      </c>
      <c r="K231" s="135"/>
      <c r="L231" s="135"/>
      <c r="M231" s="135">
        <f>M100*'Material Costs'!$F$113</f>
        <v>86.4</v>
      </c>
      <c r="N231" s="135">
        <f>N100*'Material Costs'!$F$112</f>
        <v>0</v>
      </c>
      <c r="O231" s="135"/>
      <c r="P231" s="135"/>
      <c r="Q231" s="135"/>
      <c r="R231" s="135"/>
      <c r="S231" s="166"/>
      <c r="T231" s="39"/>
      <c r="U231" s="166">
        <f>SUM(D231:S231)</f>
        <v>12838.98</v>
      </c>
      <c r="V231" s="39"/>
    </row>
    <row r="232" spans="2:22">
      <c r="B232" s="73"/>
      <c r="C232" s="153" t="str">
        <f>'Existing Fees '!C100</f>
        <v>30" Main</v>
      </c>
      <c r="D232" s="135"/>
      <c r="E232" s="135"/>
      <c r="F232" s="135"/>
      <c r="G232" s="135"/>
      <c r="H232" s="135"/>
      <c r="I232" s="135"/>
      <c r="J232" s="336">
        <f>J101*'Material Costs'!F72</f>
        <v>27919.4</v>
      </c>
      <c r="K232" s="135"/>
      <c r="L232" s="135"/>
      <c r="M232" s="135">
        <f>M101*'Material Costs'!$F$113</f>
        <v>86.4</v>
      </c>
      <c r="N232" s="135">
        <f>N101*'Material Costs'!$F$112</f>
        <v>0</v>
      </c>
      <c r="O232" s="135"/>
      <c r="P232" s="135"/>
      <c r="Q232" s="135"/>
      <c r="R232" s="135"/>
      <c r="S232" s="166"/>
      <c r="T232" s="39"/>
      <c r="U232" s="166">
        <f>SUM(D232:S232)</f>
        <v>28005.800000000003</v>
      </c>
      <c r="V232" s="39"/>
    </row>
    <row r="233" spans="2:22">
      <c r="B233" s="73"/>
      <c r="C233" s="153" t="str">
        <f>'Existing Fees '!C101</f>
        <v>36" Main</v>
      </c>
      <c r="D233" s="135"/>
      <c r="E233" s="135"/>
      <c r="F233" s="135"/>
      <c r="G233" s="135"/>
      <c r="H233" s="135"/>
      <c r="I233" s="135"/>
      <c r="J233" s="336">
        <f>J102*'Material Costs'!F73</f>
        <v>38101.910000000003</v>
      </c>
      <c r="K233" s="135"/>
      <c r="L233" s="135"/>
      <c r="M233" s="135">
        <f>M102*'Material Costs'!$F$113</f>
        <v>86.4</v>
      </c>
      <c r="N233" s="135">
        <f>N102*'Material Costs'!$F$112</f>
        <v>0</v>
      </c>
      <c r="O233" s="135"/>
      <c r="P233" s="135"/>
      <c r="Q233" s="135"/>
      <c r="R233" s="135"/>
      <c r="S233" s="166"/>
      <c r="T233" s="39"/>
      <c r="U233" s="166">
        <f>SUM(D233:S233)</f>
        <v>38188.310000000005</v>
      </c>
      <c r="V233" s="39"/>
    </row>
    <row r="234" spans="2:22">
      <c r="B234" s="78"/>
      <c r="C234" s="79" t="str">
        <f>'Existing Fees '!C102</f>
        <v>10" &amp; 12" Sleeve</v>
      </c>
      <c r="D234" s="79"/>
      <c r="E234" s="79"/>
      <c r="F234" s="79"/>
      <c r="G234" s="79"/>
      <c r="H234" s="79"/>
      <c r="I234" s="79"/>
      <c r="J234" s="79"/>
      <c r="K234" s="79"/>
      <c r="L234" s="79"/>
      <c r="M234" s="79"/>
      <c r="N234" s="79"/>
      <c r="O234" s="82"/>
      <c r="P234" s="82"/>
      <c r="Q234" s="82"/>
      <c r="R234" s="82"/>
      <c r="S234" s="82"/>
      <c r="T234" s="39"/>
      <c r="U234" s="82"/>
      <c r="V234" s="39"/>
    </row>
    <row r="235" spans="2:22">
      <c r="B235" s="73"/>
      <c r="C235" s="153" t="str">
        <f>'Existing Fees '!C103</f>
        <v>16" Main</v>
      </c>
      <c r="D235" s="135"/>
      <c r="E235" s="135"/>
      <c r="F235" s="135"/>
      <c r="G235" s="135"/>
      <c r="H235" s="135"/>
      <c r="I235" s="135"/>
      <c r="J235" s="336">
        <f>J104*'Material Costs'!F76</f>
        <v>8296.8700000000008</v>
      </c>
      <c r="K235" s="135"/>
      <c r="L235" s="135"/>
      <c r="M235" s="135">
        <f>M104*'Material Costs'!$F$113</f>
        <v>86.4</v>
      </c>
      <c r="N235" s="135">
        <f>N104*'Material Costs'!$F$112</f>
        <v>0</v>
      </c>
      <c r="O235" s="135"/>
      <c r="P235" s="135"/>
      <c r="Q235" s="135"/>
      <c r="R235" s="135"/>
      <c r="S235" s="166"/>
      <c r="T235" s="39"/>
      <c r="U235" s="166">
        <f t="shared" ref="U235:U240" si="6">SUM(D235:S235)</f>
        <v>8383.27</v>
      </c>
      <c r="V235" s="39"/>
    </row>
    <row r="236" spans="2:22">
      <c r="B236" s="73"/>
      <c r="C236" s="153" t="str">
        <f>'Existing Fees '!C104</f>
        <v>20" Main</v>
      </c>
      <c r="D236" s="135"/>
      <c r="E236" s="135"/>
      <c r="F236" s="135"/>
      <c r="G236" s="135"/>
      <c r="H236" s="135"/>
      <c r="I236" s="135"/>
      <c r="J236" s="336">
        <f>J105*'Material Costs'!F77</f>
        <v>10371.08</v>
      </c>
      <c r="K236" s="135"/>
      <c r="L236" s="135"/>
      <c r="M236" s="135">
        <f>M105*'Material Costs'!$F$113</f>
        <v>86.4</v>
      </c>
      <c r="N236" s="135">
        <f>N105*'Material Costs'!$F$112</f>
        <v>0</v>
      </c>
      <c r="O236" s="135"/>
      <c r="P236" s="135"/>
      <c r="Q236" s="135"/>
      <c r="R236" s="135"/>
      <c r="S236" s="166"/>
      <c r="T236" s="39"/>
      <c r="U236" s="166">
        <f t="shared" si="6"/>
        <v>10457.48</v>
      </c>
      <c r="V236" s="39"/>
    </row>
    <row r="237" spans="2:22">
      <c r="B237" s="73"/>
      <c r="C237" s="153" t="str">
        <f>'Existing Fees '!C105</f>
        <v>24" Main</v>
      </c>
      <c r="D237" s="135"/>
      <c r="E237" s="135"/>
      <c r="F237" s="135"/>
      <c r="G237" s="135"/>
      <c r="H237" s="135"/>
      <c r="I237" s="135"/>
      <c r="J237" s="336">
        <f>J106*'Material Costs'!F78</f>
        <v>12752.58</v>
      </c>
      <c r="K237" s="135"/>
      <c r="L237" s="135"/>
      <c r="M237" s="135">
        <f>M106*'Material Costs'!$F$113</f>
        <v>86.4</v>
      </c>
      <c r="N237" s="135">
        <f>N106*'Material Costs'!$F$112</f>
        <v>0</v>
      </c>
      <c r="O237" s="135"/>
      <c r="P237" s="135"/>
      <c r="Q237" s="135"/>
      <c r="R237" s="135"/>
      <c r="S237" s="166"/>
      <c r="T237" s="39"/>
      <c r="U237" s="166">
        <f t="shared" si="6"/>
        <v>12838.98</v>
      </c>
      <c r="V237" s="39"/>
    </row>
    <row r="238" spans="2:22">
      <c r="B238" s="73"/>
      <c r="C238" s="153" t="str">
        <f>'Existing Fees '!C106</f>
        <v>30" Main</v>
      </c>
      <c r="D238" s="135"/>
      <c r="E238" s="135"/>
      <c r="F238" s="135"/>
      <c r="G238" s="135"/>
      <c r="H238" s="135"/>
      <c r="I238" s="135"/>
      <c r="J238" s="336">
        <f>J107*'Material Costs'!F79</f>
        <v>28600.81</v>
      </c>
      <c r="K238" s="135"/>
      <c r="L238" s="135"/>
      <c r="M238" s="135">
        <f>M107*'Material Costs'!$F$113</f>
        <v>86.4</v>
      </c>
      <c r="N238" s="135">
        <f>N107*'Material Costs'!$F$112</f>
        <v>0</v>
      </c>
      <c r="O238" s="135"/>
      <c r="P238" s="135"/>
      <c r="Q238" s="135"/>
      <c r="R238" s="135"/>
      <c r="S238" s="166"/>
      <c r="T238" s="39"/>
      <c r="U238" s="166">
        <f t="shared" si="6"/>
        <v>28687.210000000003</v>
      </c>
      <c r="V238" s="39"/>
    </row>
    <row r="239" spans="2:22">
      <c r="B239" s="73"/>
      <c r="C239" s="153" t="str">
        <f>'Existing Fees '!C107</f>
        <v>36" Main</v>
      </c>
      <c r="D239" s="135"/>
      <c r="E239" s="135"/>
      <c r="F239" s="135"/>
      <c r="G239" s="135"/>
      <c r="H239" s="135"/>
      <c r="I239" s="135"/>
      <c r="J239" s="336">
        <f>J108*'Material Costs'!F80</f>
        <v>41002.589999999997</v>
      </c>
      <c r="K239" s="336"/>
      <c r="L239" s="336"/>
      <c r="M239" s="135">
        <f>M108*'Material Costs'!$F$113</f>
        <v>86.4</v>
      </c>
      <c r="N239" s="135">
        <f>N108*'Material Costs'!$F$112</f>
        <v>0</v>
      </c>
      <c r="O239" s="135"/>
      <c r="P239" s="135"/>
      <c r="Q239" s="135"/>
      <c r="R239" s="135"/>
      <c r="S239" s="166"/>
      <c r="T239" s="39"/>
      <c r="U239" s="166">
        <f t="shared" si="6"/>
        <v>41088.99</v>
      </c>
      <c r="V239" s="39"/>
    </row>
    <row r="240" spans="2:22">
      <c r="B240" s="68">
        <v>8</v>
      </c>
      <c r="C240" s="153" t="str">
        <f>'Existing Fees '!C108</f>
        <v>Discontinuance of Water</v>
      </c>
      <c r="D240" s="135"/>
      <c r="E240" s="135"/>
      <c r="F240" s="135"/>
      <c r="G240" s="135"/>
      <c r="H240" s="135"/>
      <c r="I240" s="135"/>
      <c r="J240" s="336"/>
      <c r="K240" s="336">
        <f>K109*AVERAGE('Material Costs'!$F$96:$F$101)</f>
        <v>232.41333333333333</v>
      </c>
      <c r="L240" s="336">
        <f>L109*AVERAGE('Material Costs'!$F$103:$F$108)</f>
        <v>257.07166666666666</v>
      </c>
      <c r="M240" s="135">
        <f>M109*'Material Costs'!$F$113</f>
        <v>86.4</v>
      </c>
      <c r="N240" s="135">
        <f>N109*'Material Costs'!$F$112</f>
        <v>0</v>
      </c>
      <c r="O240" s="135"/>
      <c r="P240" s="135"/>
      <c r="Q240" s="135"/>
      <c r="R240" s="135"/>
      <c r="S240" s="166"/>
      <c r="T240" s="39"/>
      <c r="U240" s="166">
        <f t="shared" si="6"/>
        <v>575.88499999999999</v>
      </c>
      <c r="V240" s="39"/>
    </row>
    <row r="241" spans="2:22">
      <c r="B241" s="62">
        <v>9</v>
      </c>
      <c r="C241" s="159" t="str">
        <f>'Existing Fees '!C109</f>
        <v>Hydrant Permits</v>
      </c>
      <c r="D241" s="63"/>
      <c r="E241" s="63"/>
      <c r="F241" s="63"/>
      <c r="G241" s="63"/>
      <c r="H241" s="63"/>
      <c r="I241" s="63"/>
      <c r="J241" s="63"/>
      <c r="K241" s="63"/>
      <c r="L241" s="63"/>
      <c r="M241" s="63"/>
      <c r="N241" s="76"/>
      <c r="O241" s="63"/>
      <c r="P241" s="63"/>
      <c r="Q241" s="63"/>
      <c r="R241" s="63"/>
      <c r="S241" s="63"/>
      <c r="T241" s="39"/>
      <c r="U241" s="63"/>
      <c r="V241" s="39"/>
    </row>
    <row r="242" spans="2:22">
      <c r="B242" s="65"/>
      <c r="C242" s="153" t="str">
        <f>'Existing Fees '!C110</f>
        <v>One Week</v>
      </c>
      <c r="D242" s="135"/>
      <c r="E242" s="135"/>
      <c r="F242" s="135"/>
      <c r="G242" s="135"/>
      <c r="H242" s="135"/>
      <c r="I242" s="135"/>
      <c r="J242" s="135"/>
      <c r="K242" s="135"/>
      <c r="L242" s="135"/>
      <c r="M242" s="135"/>
      <c r="N242" s="135"/>
      <c r="O242" s="135"/>
      <c r="P242" s="135">
        <f>P111*'Material Costs'!$F$115</f>
        <v>529.49</v>
      </c>
      <c r="Q242" s="135">
        <f>Q111*'Material Costs'!$F$116</f>
        <v>23.75</v>
      </c>
      <c r="R242" s="135">
        <f>R111*'Material Costs'!$F$117</f>
        <v>58.84</v>
      </c>
      <c r="S242" s="338">
        <f>'Hydrant Water Usage Cost'!F15</f>
        <v>1023.8458000000001</v>
      </c>
      <c r="T242" s="39"/>
      <c r="U242" s="166">
        <f>SUM(D242:S242)</f>
        <v>1635.9258</v>
      </c>
      <c r="V242" s="39"/>
    </row>
    <row r="243" spans="2:22">
      <c r="B243" s="65"/>
      <c r="C243" s="153" t="str">
        <f>'Existing Fees '!C111</f>
        <v>Six Month</v>
      </c>
      <c r="D243" s="135"/>
      <c r="E243" s="135"/>
      <c r="F243" s="135"/>
      <c r="G243" s="135"/>
      <c r="H243" s="135"/>
      <c r="I243" s="135"/>
      <c r="J243" s="135"/>
      <c r="K243" s="135"/>
      <c r="L243" s="135"/>
      <c r="M243" s="135"/>
      <c r="N243" s="135"/>
      <c r="O243" s="135"/>
      <c r="P243" s="135">
        <f>P112*'Material Costs'!$F$115</f>
        <v>529.49</v>
      </c>
      <c r="Q243" s="135">
        <f>Q112*'Material Costs'!$F$116</f>
        <v>23.75</v>
      </c>
      <c r="R243" s="135">
        <f>R112*'Material Costs'!$F$117</f>
        <v>58.84</v>
      </c>
      <c r="S243" s="338">
        <f>'Hydrant Water Usage Cost'!F18</f>
        <v>17220.131499999996</v>
      </c>
      <c r="T243" s="39"/>
      <c r="U243" s="166">
        <f>SUM(D243:S243)</f>
        <v>17832.211499999998</v>
      </c>
      <c r="V243" s="39"/>
    </row>
    <row r="244" spans="2:22">
      <c r="B244" s="68">
        <v>10</v>
      </c>
      <c r="C244" s="153" t="str">
        <f>'Existing Fees '!C112</f>
        <v>Flow Tests</v>
      </c>
      <c r="D244" s="135"/>
      <c r="E244" s="135"/>
      <c r="F244" s="135"/>
      <c r="G244" s="135"/>
      <c r="H244" s="135"/>
      <c r="I244" s="135"/>
      <c r="J244" s="135"/>
      <c r="K244" s="135"/>
      <c r="L244" s="135"/>
      <c r="M244" s="135"/>
      <c r="N244" s="135"/>
      <c r="O244" s="135"/>
      <c r="P244" s="135"/>
      <c r="Q244" s="135"/>
      <c r="R244" s="135"/>
      <c r="S244" s="166">
        <f>'Hydrant Water Usage Cost'!F21</f>
        <v>72.353399999999993</v>
      </c>
      <c r="T244" s="39"/>
      <c r="U244" s="166">
        <f>SUM(D244:S244)</f>
        <v>72.353399999999993</v>
      </c>
      <c r="V244" s="39"/>
    </row>
    <row r="245" spans="2:22">
      <c r="B245" s="68">
        <v>11</v>
      </c>
      <c r="C245" s="153" t="str">
        <f>'Existing Fees '!C113</f>
        <v>Water Service Line Investigations and/or Inspections</v>
      </c>
      <c r="D245" s="135"/>
      <c r="E245" s="135"/>
      <c r="F245" s="135"/>
      <c r="G245" s="135"/>
      <c r="H245" s="135"/>
      <c r="I245" s="135"/>
      <c r="J245" s="135"/>
      <c r="K245" s="135"/>
      <c r="L245" s="135"/>
      <c r="M245" s="135"/>
      <c r="N245" s="135"/>
      <c r="O245" s="135"/>
      <c r="P245" s="135"/>
      <c r="Q245" s="135"/>
      <c r="R245" s="135"/>
      <c r="S245" s="166"/>
      <c r="T245" s="39"/>
      <c r="U245" s="166">
        <f>SUM(D245:S245)</f>
        <v>0</v>
      </c>
      <c r="V245" s="39"/>
    </row>
    <row r="246" spans="2:22">
      <c r="B246" s="58"/>
      <c r="C246" s="58" t="s">
        <v>77</v>
      </c>
      <c r="D246" s="58"/>
      <c r="E246" s="58"/>
      <c r="F246" s="58"/>
      <c r="G246" s="58"/>
      <c r="H246" s="58"/>
      <c r="I246" s="58"/>
      <c r="J246" s="58"/>
      <c r="K246" s="58"/>
      <c r="L246" s="58"/>
      <c r="M246" s="58"/>
      <c r="N246" s="58"/>
      <c r="O246" s="195"/>
      <c r="P246" s="195"/>
      <c r="Q246" s="195"/>
      <c r="R246" s="195"/>
      <c r="S246" s="195"/>
      <c r="T246" s="39"/>
      <c r="U246" s="195"/>
      <c r="V246" s="39"/>
    </row>
    <row r="247" spans="2:22">
      <c r="B247" s="64">
        <v>1</v>
      </c>
      <c r="C247" s="251" t="str">
        <f>'Existing Fees '!C115</f>
        <v>Sewer Charges for Groundwater</v>
      </c>
      <c r="D247" s="395"/>
      <c r="E247" s="395"/>
      <c r="F247" s="395"/>
      <c r="G247" s="395"/>
      <c r="H247" s="395"/>
      <c r="I247" s="395"/>
      <c r="J247" s="395"/>
      <c r="K247" s="395"/>
      <c r="L247" s="395"/>
      <c r="M247" s="395"/>
      <c r="N247" s="395"/>
      <c r="O247" s="395"/>
      <c r="P247" s="395"/>
      <c r="Q247" s="395"/>
      <c r="R247" s="395"/>
      <c r="S247" s="395"/>
      <c r="T247" s="39"/>
      <c r="U247" s="63"/>
      <c r="V247" s="39"/>
    </row>
    <row r="248" spans="2:22">
      <c r="B248" s="64">
        <v>2</v>
      </c>
      <c r="C248" s="251" t="str">
        <f>'Existing Fees '!C116</f>
        <v>Charges for Wastewater Service</v>
      </c>
      <c r="D248" s="395"/>
      <c r="E248" s="395"/>
      <c r="F248" s="395"/>
      <c r="G248" s="395"/>
      <c r="H248" s="395"/>
      <c r="I248" s="395"/>
      <c r="J248" s="395"/>
      <c r="K248" s="395"/>
      <c r="L248" s="395"/>
      <c r="M248" s="395"/>
      <c r="N248" s="395"/>
      <c r="O248" s="395"/>
      <c r="P248" s="395"/>
      <c r="Q248" s="395"/>
      <c r="R248" s="395"/>
      <c r="S248" s="395"/>
      <c r="T248" s="39"/>
      <c r="U248" s="63"/>
      <c r="V248" s="39"/>
    </row>
    <row r="249" spans="2:22">
      <c r="B249" s="399">
        <v>3</v>
      </c>
      <c r="C249" s="401" t="str">
        <f>'Existing Fees '!C117</f>
        <v>Wastewater Discharge Permit</v>
      </c>
      <c r="D249" s="402"/>
      <c r="E249" s="402"/>
      <c r="F249" s="402"/>
      <c r="G249" s="402"/>
      <c r="H249" s="402"/>
      <c r="I249" s="402"/>
      <c r="J249" s="402"/>
      <c r="K249" s="402"/>
      <c r="L249" s="402"/>
      <c r="M249" s="402"/>
      <c r="N249" s="400"/>
      <c r="O249" s="402"/>
      <c r="P249" s="402"/>
      <c r="Q249" s="402"/>
      <c r="R249" s="402"/>
      <c r="S249" s="402"/>
      <c r="T249" s="39"/>
      <c r="U249" s="166">
        <f t="shared" ref="U249:U253" si="7">SUM(D249:S249)</f>
        <v>0</v>
      </c>
      <c r="V249" s="39"/>
    </row>
    <row r="250" spans="2:22">
      <c r="B250" s="399">
        <v>4</v>
      </c>
      <c r="C250" s="401" t="str">
        <f>'Existing Fees '!C118</f>
        <v>Groundwater Discharge Permit</v>
      </c>
      <c r="D250" s="402"/>
      <c r="E250" s="402"/>
      <c r="F250" s="402"/>
      <c r="G250" s="402"/>
      <c r="H250" s="402"/>
      <c r="I250" s="402"/>
      <c r="J250" s="402"/>
      <c r="K250" s="402"/>
      <c r="L250" s="402"/>
      <c r="M250" s="402"/>
      <c r="N250" s="400"/>
      <c r="O250" s="402"/>
      <c r="P250" s="402"/>
      <c r="Q250" s="402"/>
      <c r="R250" s="402"/>
      <c r="S250" s="402"/>
      <c r="T250" s="39"/>
      <c r="U250" s="166">
        <f t="shared" si="7"/>
        <v>0</v>
      </c>
      <c r="V250" s="39"/>
    </row>
    <row r="251" spans="2:22">
      <c r="B251" s="68">
        <v>5</v>
      </c>
      <c r="C251" s="153" t="str">
        <f>'Existing Fees '!C119</f>
        <v>Manhole Pump‐out Permit</v>
      </c>
      <c r="D251" s="135"/>
      <c r="E251" s="135"/>
      <c r="F251" s="135"/>
      <c r="G251" s="135"/>
      <c r="H251" s="135"/>
      <c r="I251" s="135"/>
      <c r="J251" s="135"/>
      <c r="K251" s="135"/>
      <c r="L251" s="135"/>
      <c r="M251" s="135"/>
      <c r="N251" s="135"/>
      <c r="O251" s="135"/>
      <c r="P251" s="135"/>
      <c r="Q251" s="135"/>
      <c r="R251" s="135"/>
      <c r="S251" s="166"/>
      <c r="T251" s="39"/>
      <c r="U251" s="166">
        <f t="shared" si="7"/>
        <v>0</v>
      </c>
      <c r="V251" s="39"/>
    </row>
    <row r="252" spans="2:22">
      <c r="B252" s="68">
        <v>6</v>
      </c>
      <c r="C252" s="153" t="str">
        <f>'Existing Fees '!C120</f>
        <v>Trucked or Hauled Wastewater Permit</v>
      </c>
      <c r="D252" s="135"/>
      <c r="E252" s="135"/>
      <c r="F252" s="135"/>
      <c r="G252" s="135"/>
      <c r="H252" s="135"/>
      <c r="I252" s="135"/>
      <c r="J252" s="135"/>
      <c r="K252" s="135"/>
      <c r="L252" s="135"/>
      <c r="M252" s="135"/>
      <c r="N252" s="135"/>
      <c r="O252" s="135"/>
      <c r="P252" s="135"/>
      <c r="Q252" s="135"/>
      <c r="R252" s="135"/>
      <c r="S252" s="166"/>
      <c r="T252" s="39"/>
      <c r="U252" s="166">
        <f t="shared" si="7"/>
        <v>0</v>
      </c>
      <c r="V252" s="39"/>
    </row>
    <row r="253" spans="2:22">
      <c r="B253" s="68">
        <v>7</v>
      </c>
      <c r="C253" s="153" t="str">
        <f>'Existing Fees '!C121</f>
        <v>Photographic &amp; Video Inspection</v>
      </c>
      <c r="D253" s="135"/>
      <c r="E253" s="135"/>
      <c r="F253" s="135"/>
      <c r="G253" s="135"/>
      <c r="H253" s="135"/>
      <c r="I253" s="135"/>
      <c r="J253" s="135"/>
      <c r="K253" s="135"/>
      <c r="L253" s="135"/>
      <c r="M253" s="135"/>
      <c r="N253" s="135"/>
      <c r="O253" s="336">
        <f>O122*'Material Costs'!$F$122</f>
        <v>275</v>
      </c>
      <c r="P253" s="135"/>
      <c r="Q253" s="135"/>
      <c r="R253" s="135"/>
      <c r="S253" s="166"/>
      <c r="T253" s="39"/>
      <c r="U253" s="166">
        <f t="shared" si="7"/>
        <v>275</v>
      </c>
      <c r="V253" s="39"/>
    </row>
    <row r="254" spans="2:22">
      <c r="B254" s="58"/>
      <c r="C254" s="58" t="s">
        <v>85</v>
      </c>
      <c r="D254" s="58"/>
      <c r="E254" s="58"/>
      <c r="F254" s="58"/>
      <c r="G254" s="58"/>
      <c r="H254" s="58"/>
      <c r="I254" s="58"/>
      <c r="J254" s="58"/>
      <c r="K254" s="58"/>
      <c r="L254" s="58"/>
      <c r="M254" s="58"/>
      <c r="N254" s="58"/>
      <c r="O254" s="195"/>
      <c r="P254" s="195"/>
      <c r="Q254" s="195"/>
      <c r="R254" s="195"/>
      <c r="S254" s="195"/>
      <c r="T254" s="39"/>
      <c r="U254" s="195"/>
      <c r="V254" s="39"/>
    </row>
    <row r="255" spans="2:22">
      <c r="B255" s="62">
        <v>1</v>
      </c>
      <c r="C255" s="159" t="str">
        <f>'Existing Fees '!C123</f>
        <v>Stormwater Plan Review Fees</v>
      </c>
      <c r="D255" s="63"/>
      <c r="E255" s="63"/>
      <c r="F255" s="63"/>
      <c r="G255" s="63"/>
      <c r="H255" s="63"/>
      <c r="I255" s="63"/>
      <c r="J255" s="63"/>
      <c r="K255" s="63"/>
      <c r="L255" s="63"/>
      <c r="M255" s="63"/>
      <c r="N255" s="76"/>
      <c r="O255" s="63"/>
      <c r="P255" s="63"/>
      <c r="Q255" s="63"/>
      <c r="R255" s="63"/>
      <c r="S255" s="63"/>
      <c r="T255" s="39"/>
      <c r="U255" s="63"/>
      <c r="V255" s="39"/>
    </row>
    <row r="256" spans="2:22">
      <c r="B256" s="85"/>
      <c r="C256" s="153" t="str">
        <f>'Existing Fees '!C124</f>
        <v>Conceptual Stormwater Plan Approval</v>
      </c>
      <c r="D256" s="135"/>
      <c r="E256" s="135"/>
      <c r="F256" s="135"/>
      <c r="G256" s="135"/>
      <c r="H256" s="135"/>
      <c r="I256" s="135"/>
      <c r="J256" s="135"/>
      <c r="K256" s="135"/>
      <c r="L256" s="135"/>
      <c r="M256" s="135"/>
      <c r="N256" s="135"/>
      <c r="O256" s="336">
        <f>O125*'Material Costs'!$F$123</f>
        <v>700</v>
      </c>
      <c r="P256" s="336"/>
      <c r="Q256" s="336"/>
      <c r="R256" s="336"/>
      <c r="S256" s="166"/>
      <c r="T256" s="39"/>
      <c r="U256" s="166">
        <f>SUM(D256:S256)</f>
        <v>700</v>
      </c>
      <c r="V256" s="39"/>
    </row>
    <row r="257" spans="2:22">
      <c r="B257" s="65"/>
      <c r="C257" s="346" t="s">
        <v>607</v>
      </c>
      <c r="D257" s="135"/>
      <c r="E257" s="135"/>
      <c r="F257" s="135"/>
      <c r="G257" s="135"/>
      <c r="H257" s="135"/>
      <c r="I257" s="135"/>
      <c r="J257" s="135"/>
      <c r="K257" s="135"/>
      <c r="L257" s="135"/>
      <c r="M257" s="135"/>
      <c r="N257" s="135"/>
      <c r="O257" s="336"/>
      <c r="P257" s="135"/>
      <c r="Q257" s="135"/>
      <c r="R257" s="135"/>
      <c r="S257" s="166"/>
      <c r="T257" s="39"/>
      <c r="U257" s="166">
        <f>SUM(D257:S257)</f>
        <v>0</v>
      </c>
      <c r="V257" s="39"/>
    </row>
    <row r="258" spans="2:22" ht="26">
      <c r="B258" s="65"/>
      <c r="C258" s="307" t="str">
        <f>'Existing Fees '!C126</f>
        <v>Post Construction Stormwater Plan Approval (Additional Review Time Fee)</v>
      </c>
      <c r="D258" s="135"/>
      <c r="E258" s="135"/>
      <c r="F258" s="135"/>
      <c r="G258" s="135"/>
      <c r="H258" s="135"/>
      <c r="I258" s="135"/>
      <c r="J258" s="135"/>
      <c r="K258" s="135"/>
      <c r="L258" s="135"/>
      <c r="M258" s="135"/>
      <c r="N258" s="135"/>
      <c r="O258" s="336">
        <f>O127*'Material Costs'!$F$124</f>
        <v>71</v>
      </c>
      <c r="P258" s="135"/>
      <c r="Q258" s="135"/>
      <c r="R258" s="135"/>
      <c r="S258" s="166"/>
      <c r="T258" s="39"/>
      <c r="U258" s="166">
        <f>SUM(D258:S258)</f>
        <v>71</v>
      </c>
      <c r="V258" s="39"/>
    </row>
    <row r="259" spans="2:22">
      <c r="B259" s="65"/>
      <c r="C259" s="307" t="str">
        <f>'Existing Fees '!C127</f>
        <v>Utility Plan Review</v>
      </c>
      <c r="D259" s="135"/>
      <c r="E259" s="135"/>
      <c r="F259" s="135"/>
      <c r="G259" s="135"/>
      <c r="H259" s="135"/>
      <c r="I259" s="135"/>
      <c r="J259" s="135"/>
      <c r="K259" s="135"/>
      <c r="L259" s="135"/>
      <c r="M259" s="135"/>
      <c r="N259" s="135"/>
      <c r="O259" s="336"/>
      <c r="P259" s="135"/>
      <c r="Q259" s="135"/>
      <c r="R259" s="135"/>
      <c r="S259" s="166"/>
      <c r="T259" s="39"/>
      <c r="U259" s="166">
        <f>SUM(D259:S259)</f>
        <v>0</v>
      </c>
      <c r="V259" s="39"/>
    </row>
    <row r="260" spans="2:22">
      <c r="B260" s="65"/>
      <c r="C260" s="307" t="str">
        <f>'Existing Fees '!C128</f>
        <v>Active Construction Stormwater Inspection Fee</v>
      </c>
      <c r="D260" s="135"/>
      <c r="E260" s="135"/>
      <c r="F260" s="135"/>
      <c r="G260" s="135"/>
      <c r="H260" s="135"/>
      <c r="I260" s="135"/>
      <c r="J260" s="135"/>
      <c r="K260" s="135"/>
      <c r="L260" s="135"/>
      <c r="M260" s="135"/>
      <c r="N260" s="135"/>
      <c r="O260" s="336"/>
      <c r="P260" s="135"/>
      <c r="Q260" s="135"/>
      <c r="R260" s="135"/>
      <c r="S260" s="166"/>
      <c r="T260" s="39"/>
      <c r="U260" s="166">
        <f>SUM(D260:S260)</f>
        <v>0</v>
      </c>
      <c r="V260" s="39"/>
    </row>
    <row r="261" spans="2:22">
      <c r="B261" s="62">
        <v>2</v>
      </c>
      <c r="C261" s="159" t="str">
        <f>'Existing Fees '!C129</f>
        <v>Stormwater Management Fee in Lieu</v>
      </c>
      <c r="D261" s="63"/>
      <c r="E261" s="63"/>
      <c r="F261" s="63"/>
      <c r="G261" s="63"/>
      <c r="H261" s="63"/>
      <c r="I261" s="63"/>
      <c r="J261" s="63"/>
      <c r="K261" s="63"/>
      <c r="L261" s="63"/>
      <c r="M261" s="63"/>
      <c r="N261" s="76"/>
      <c r="O261" s="63"/>
      <c r="P261" s="63"/>
      <c r="Q261" s="63"/>
      <c r="R261" s="63"/>
      <c r="S261" s="63"/>
      <c r="T261" s="39"/>
      <c r="U261" s="63"/>
      <c r="V261" s="39"/>
    </row>
    <row r="262" spans="2:22">
      <c r="B262" s="73"/>
      <c r="C262" s="153" t="str">
        <f>'Existing Fees '!C130</f>
        <v>Exemption to Water Quality Requirement</v>
      </c>
      <c r="D262" s="135"/>
      <c r="E262" s="135"/>
      <c r="F262" s="135"/>
      <c r="G262" s="135"/>
      <c r="H262" s="135"/>
      <c r="I262" s="135"/>
      <c r="J262" s="135"/>
      <c r="K262" s="135"/>
      <c r="L262" s="135"/>
      <c r="M262" s="135"/>
      <c r="N262" s="135"/>
      <c r="O262" s="135"/>
      <c r="P262" s="135"/>
      <c r="Q262" s="135"/>
      <c r="R262" s="135"/>
      <c r="S262" s="166"/>
      <c r="T262" s="39"/>
      <c r="U262" s="166">
        <f>SUM(D262:S262)</f>
        <v>0</v>
      </c>
      <c r="V262" s="39"/>
    </row>
    <row r="263" spans="2:22" ht="26">
      <c r="B263" s="58"/>
      <c r="C263" s="482" t="str">
        <f>'Existing Fees '!C131</f>
        <v>Other- Not in the Miscellaneous Charges Section (Section 3- Rates and Charges)</v>
      </c>
      <c r="D263" s="58"/>
      <c r="E263" s="59"/>
      <c r="F263" s="59"/>
      <c r="G263" s="59"/>
      <c r="H263" s="59"/>
      <c r="I263" s="59"/>
      <c r="J263" s="59"/>
      <c r="K263" s="59"/>
      <c r="L263" s="59"/>
      <c r="M263" s="59"/>
      <c r="N263" s="59"/>
      <c r="O263" s="161"/>
      <c r="P263" s="161"/>
      <c r="Q263" s="161"/>
      <c r="R263" s="161"/>
      <c r="S263" s="195"/>
      <c r="T263" s="39"/>
      <c r="U263" s="195"/>
      <c r="V263" s="39"/>
    </row>
    <row r="264" spans="2:22">
      <c r="B264" s="68">
        <v>1</v>
      </c>
      <c r="C264" s="153" t="str">
        <f>'Existing Fees '!C132</f>
        <v>Sewer Credit Application Fee</v>
      </c>
      <c r="D264" s="135"/>
      <c r="E264" s="135"/>
      <c r="F264" s="135"/>
      <c r="G264" s="135"/>
      <c r="H264" s="135"/>
      <c r="I264" s="135"/>
      <c r="J264" s="135"/>
      <c r="K264" s="135"/>
      <c r="L264" s="135"/>
      <c r="M264" s="135"/>
      <c r="N264" s="135"/>
      <c r="O264" s="135"/>
      <c r="P264" s="135"/>
      <c r="Q264" s="135"/>
      <c r="R264" s="135"/>
      <c r="S264" s="166"/>
      <c r="T264" s="39"/>
      <c r="U264" s="166">
        <f>SUM(D264:S264)</f>
        <v>0</v>
      </c>
      <c r="V264" s="39"/>
    </row>
    <row r="265" spans="2:22">
      <c r="B265" s="68">
        <v>2</v>
      </c>
      <c r="C265" s="153" t="str">
        <f>'Existing Fees '!C133</f>
        <v>Sewer Credit Failure to Inform PWD about increase</v>
      </c>
      <c r="D265" s="135"/>
      <c r="E265" s="135"/>
      <c r="F265" s="135"/>
      <c r="G265" s="135"/>
      <c r="H265" s="135"/>
      <c r="I265" s="135"/>
      <c r="J265" s="135"/>
      <c r="K265" s="135"/>
      <c r="L265" s="135"/>
      <c r="M265" s="135"/>
      <c r="N265" s="135"/>
      <c r="O265" s="135"/>
      <c r="P265" s="135"/>
      <c r="Q265" s="135"/>
      <c r="R265" s="135"/>
      <c r="S265" s="166"/>
      <c r="T265" s="39"/>
      <c r="U265" s="166">
        <f>SUM(D265:S265)</f>
        <v>0</v>
      </c>
      <c r="V265" s="39"/>
    </row>
    <row r="266" spans="2:22" ht="26">
      <c r="B266" s="58"/>
      <c r="C266" s="482" t="str">
        <f>'Existing Fees '!C134</f>
        <v>Other- Not in the Miscellaneous Charges Section (Section 4- Rates and Charges)</v>
      </c>
      <c r="D266" s="58"/>
      <c r="E266" s="59"/>
      <c r="F266" s="59"/>
      <c r="G266" s="59"/>
      <c r="H266" s="59"/>
      <c r="I266" s="59"/>
      <c r="J266" s="59"/>
      <c r="K266" s="59"/>
      <c r="L266" s="59"/>
      <c r="M266" s="59"/>
      <c r="N266" s="59"/>
      <c r="O266" s="161"/>
      <c r="P266" s="161"/>
      <c r="Q266" s="161"/>
      <c r="R266" s="161"/>
      <c r="S266" s="195"/>
      <c r="T266" s="39"/>
      <c r="U266" s="195"/>
      <c r="V266" s="39"/>
    </row>
    <row r="267" spans="2:22">
      <c r="B267" s="68">
        <v>3</v>
      </c>
      <c r="C267" s="153" t="str">
        <f>'Existing Fees '!C135</f>
        <v>Stormwater Credit Application Fee Renewal</v>
      </c>
      <c r="D267" s="135"/>
      <c r="E267" s="135"/>
      <c r="F267" s="135"/>
      <c r="G267" s="135"/>
      <c r="H267" s="135"/>
      <c r="I267" s="135"/>
      <c r="J267" s="135"/>
      <c r="K267" s="135"/>
      <c r="L267" s="135"/>
      <c r="M267" s="135"/>
      <c r="N267" s="135"/>
      <c r="O267" s="135"/>
      <c r="P267" s="135"/>
      <c r="Q267" s="135"/>
      <c r="R267" s="135"/>
      <c r="S267" s="166"/>
      <c r="T267" s="39"/>
      <c r="U267" s="166">
        <f>SUM(D267:S267)</f>
        <v>0</v>
      </c>
      <c r="V267" s="39"/>
    </row>
    <row r="268" spans="2:22">
      <c r="B268" s="101"/>
      <c r="C268" s="88"/>
      <c r="D268" s="88"/>
      <c r="E268" s="88"/>
      <c r="F268" s="88"/>
      <c r="G268" s="88"/>
      <c r="H268" s="88"/>
      <c r="I268" s="88"/>
      <c r="J268" s="88"/>
      <c r="K268" s="88"/>
      <c r="L268" s="88"/>
      <c r="M268" s="88"/>
      <c r="N268" s="88"/>
      <c r="O268" s="88"/>
      <c r="P268" s="88"/>
      <c r="Q268" s="88"/>
      <c r="R268" s="88"/>
      <c r="S268" s="88"/>
      <c r="T268" s="39"/>
      <c r="U268" s="88"/>
      <c r="V268" s="88"/>
    </row>
    <row r="269" spans="2:22">
      <c r="T269" s="39"/>
    </row>
  </sheetData>
  <pageMargins left="0.7" right="0.7" top="0.75" bottom="0.75" header="0.3" footer="0.3"/>
  <pageSetup scale="70" fitToHeight="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265"/>
  <sheetViews>
    <sheetView zoomScaleNormal="100" workbookViewId="0">
      <pane ySplit="9" topLeftCell="A10" activePane="bottomLeft" state="frozen"/>
      <selection activeCell="U141" sqref="U141"/>
      <selection pane="bottomLeft" activeCell="A10" sqref="A10"/>
    </sheetView>
  </sheetViews>
  <sheetFormatPr defaultColWidth="9" defaultRowHeight="13"/>
  <cols>
    <col min="1" max="1" width="1.58203125" style="30" customWidth="1"/>
    <col min="2" max="2" width="4.58203125" style="30" customWidth="1"/>
    <col min="3" max="3" width="47.58203125" style="30" customWidth="1"/>
    <col min="4" max="4" width="13.58203125" style="30" customWidth="1"/>
    <col min="5" max="7" width="14.5" style="30" customWidth="1"/>
    <col min="8" max="16384" width="9" style="30"/>
  </cols>
  <sheetData>
    <row r="1" spans="1:7">
      <c r="A1" s="28"/>
      <c r="B1" s="29"/>
    </row>
    <row r="2" spans="1:7">
      <c r="A2" s="28"/>
      <c r="B2" s="29"/>
    </row>
    <row r="3" spans="1:7">
      <c r="A3" s="28"/>
      <c r="B3" s="29"/>
    </row>
    <row r="4" spans="1:7" ht="14.5">
      <c r="A4" s="28"/>
      <c r="B4" s="31" t="str">
        <f>Client</f>
        <v>Philadelphia Water Department</v>
      </c>
      <c r="C4" s="31"/>
    </row>
    <row r="5" spans="1:7" ht="14.5">
      <c r="A5" s="28"/>
      <c r="B5" s="31" t="str">
        <f>Title</f>
        <v>Miscellaneous Fees &amp; Charges Model</v>
      </c>
      <c r="C5" s="32"/>
    </row>
    <row r="6" spans="1:7" ht="14.5">
      <c r="A6" s="28"/>
      <c r="B6" s="33" t="s">
        <v>615</v>
      </c>
      <c r="C6" s="28"/>
      <c r="D6" s="28"/>
      <c r="E6" s="28"/>
      <c r="F6" s="28"/>
      <c r="G6" s="28"/>
    </row>
    <row r="7" spans="1:7" ht="13.75" customHeight="1" thickBot="1">
      <c r="A7" s="28"/>
      <c r="B7" s="28"/>
      <c r="C7" s="28"/>
    </row>
    <row r="8" spans="1:7" ht="13.5" thickBot="1">
      <c r="A8" s="28"/>
      <c r="B8" s="98"/>
      <c r="C8" s="99"/>
      <c r="D8" s="95" t="s">
        <v>130</v>
      </c>
      <c r="E8" s="96"/>
      <c r="F8" s="96"/>
      <c r="G8" s="97"/>
    </row>
    <row r="9" spans="1:7" ht="26.5" thickBot="1">
      <c r="A9" s="28"/>
      <c r="B9" s="102" t="s">
        <v>13</v>
      </c>
      <c r="C9" s="100" t="s">
        <v>10</v>
      </c>
      <c r="D9" s="263" t="s">
        <v>147</v>
      </c>
      <c r="E9" s="103" t="s">
        <v>131</v>
      </c>
      <c r="F9" s="104" t="s">
        <v>307</v>
      </c>
      <c r="G9" s="264" t="s">
        <v>247</v>
      </c>
    </row>
    <row r="10" spans="1:7">
      <c r="A10" s="28"/>
      <c r="B10" s="58"/>
      <c r="C10" s="58" t="s">
        <v>24</v>
      </c>
      <c r="D10" s="58"/>
      <c r="E10" s="59"/>
      <c r="F10" s="59"/>
      <c r="G10" s="161"/>
    </row>
    <row r="11" spans="1:7">
      <c r="A11" s="28"/>
      <c r="B11" s="62">
        <v>1</v>
      </c>
      <c r="C11" s="63" t="s">
        <v>25</v>
      </c>
      <c r="D11" s="63"/>
      <c r="E11" s="63"/>
      <c r="F11" s="63"/>
      <c r="G11" s="63"/>
    </row>
    <row r="12" spans="1:7">
      <c r="A12" s="28"/>
      <c r="B12" s="65"/>
      <c r="C12" s="66" t="s">
        <v>27</v>
      </c>
      <c r="D12" s="123">
        <f>'Yr 1 Labor Cost Calc'!AL141</f>
        <v>104.74717707692308</v>
      </c>
      <c r="E12" s="135">
        <f>'Yr 1 Equipment Cost Calc '!P141</f>
        <v>24.24</v>
      </c>
      <c r="F12" s="166">
        <f>'Yr 1 Material Cost Calc'!U144</f>
        <v>0</v>
      </c>
      <c r="G12" s="123">
        <f>SUM(D12:F12)</f>
        <v>128.98717707692307</v>
      </c>
    </row>
    <row r="13" spans="1:7">
      <c r="A13" s="28"/>
      <c r="B13" s="65"/>
      <c r="C13" s="66" t="s">
        <v>29</v>
      </c>
      <c r="D13" s="123">
        <f>'Yr 1 Labor Cost Calc'!AL142</f>
        <v>139.66290276923075</v>
      </c>
      <c r="E13" s="135">
        <f>'Yr 1 Equipment Cost Calc '!P142</f>
        <v>36.36</v>
      </c>
      <c r="F13" s="166">
        <f>'Yr 1 Material Cost Calc'!U145</f>
        <v>0</v>
      </c>
      <c r="G13" s="123">
        <f t="shared" ref="G13:G66" si="0">SUM(D13:F13)</f>
        <v>176.02290276923077</v>
      </c>
    </row>
    <row r="14" spans="1:7">
      <c r="A14" s="28"/>
      <c r="B14" s="65"/>
      <c r="C14" s="66" t="s">
        <v>31</v>
      </c>
      <c r="D14" s="123">
        <f>'Yr 1 Labor Cost Calc'!AL143</f>
        <v>349.15725692307694</v>
      </c>
      <c r="E14" s="135">
        <f>'Yr 1 Equipment Cost Calc '!P143</f>
        <v>34.275000000000006</v>
      </c>
      <c r="F14" s="166">
        <f>'Yr 1 Material Cost Calc'!U146</f>
        <v>0</v>
      </c>
      <c r="G14" s="123">
        <f>SUM(D14:F14)</f>
        <v>383.43225692307692</v>
      </c>
    </row>
    <row r="15" spans="1:7">
      <c r="A15" s="28"/>
      <c r="B15" s="65"/>
      <c r="C15" s="66" t="s">
        <v>33</v>
      </c>
      <c r="D15" s="123">
        <f>'Yr 1 Labor Cost Calc'!AL144</f>
        <v>349.15725692307694</v>
      </c>
      <c r="E15" s="135">
        <f>'Yr 1 Equipment Cost Calc '!P144</f>
        <v>34.275000000000006</v>
      </c>
      <c r="F15" s="166">
        <f>'Yr 1 Material Cost Calc'!U147</f>
        <v>0</v>
      </c>
      <c r="G15" s="123">
        <f t="shared" si="0"/>
        <v>383.43225692307692</v>
      </c>
    </row>
    <row r="16" spans="1:7">
      <c r="A16" s="28"/>
      <c r="B16" s="62">
        <v>2</v>
      </c>
      <c r="C16" s="63" t="s">
        <v>34</v>
      </c>
      <c r="D16" s="63"/>
      <c r="E16" s="63"/>
      <c r="F16" s="63"/>
      <c r="G16" s="63"/>
    </row>
    <row r="17" spans="1:7">
      <c r="A17" s="28"/>
      <c r="B17" s="139" t="s">
        <v>26</v>
      </c>
      <c r="C17" s="140" t="s">
        <v>35</v>
      </c>
      <c r="D17" s="140"/>
      <c r="E17" s="140"/>
      <c r="F17" s="140"/>
      <c r="G17" s="167"/>
    </row>
    <row r="18" spans="1:7">
      <c r="A18" s="28"/>
      <c r="B18" s="65"/>
      <c r="C18" s="146" t="s">
        <v>126</v>
      </c>
      <c r="D18" s="123">
        <f>'Yr 1 Labor Cost Calc'!AL147</f>
        <v>46.554300923076923</v>
      </c>
      <c r="E18" s="135">
        <f>'Yr 1 Equipment Cost Calc '!P147</f>
        <v>24.24</v>
      </c>
      <c r="F18" s="166">
        <f>'Yr 1 Material Cost Calc'!U150</f>
        <v>152.91</v>
      </c>
      <c r="G18" s="123">
        <f t="shared" ref="G18:G28" si="1">SUM(D18:F18)</f>
        <v>223.70430092307691</v>
      </c>
    </row>
    <row r="19" spans="1:7">
      <c r="A19" s="28"/>
      <c r="B19" s="65"/>
      <c r="C19" s="137" t="s">
        <v>149</v>
      </c>
      <c r="D19" s="123">
        <f>'Yr 1 Labor Cost Calc'!AL148</f>
        <v>46.554300923076923</v>
      </c>
      <c r="E19" s="135">
        <f>'Yr 1 Equipment Cost Calc '!P148</f>
        <v>24.24</v>
      </c>
      <c r="F19" s="166">
        <f>'Yr 1 Material Cost Calc'!U151</f>
        <v>342.3</v>
      </c>
      <c r="G19" s="123">
        <f t="shared" si="1"/>
        <v>413.09430092307696</v>
      </c>
    </row>
    <row r="20" spans="1:7">
      <c r="A20" s="28"/>
      <c r="B20" s="65"/>
      <c r="C20" s="137" t="s">
        <v>0</v>
      </c>
      <c r="D20" s="123">
        <f>'Yr 1 Labor Cost Calc'!AL149</f>
        <v>93.108601846153846</v>
      </c>
      <c r="E20" s="135">
        <f>'Yr 1 Equipment Cost Calc '!P149</f>
        <v>24.24</v>
      </c>
      <c r="F20" s="166">
        <f>'Yr 1 Material Cost Calc'!U152</f>
        <v>257.5</v>
      </c>
      <c r="G20" s="123">
        <f t="shared" si="1"/>
        <v>374.84860184615383</v>
      </c>
    </row>
    <row r="21" spans="1:7">
      <c r="A21" s="28"/>
      <c r="B21" s="65"/>
      <c r="C21" s="137" t="s">
        <v>150</v>
      </c>
      <c r="D21" s="123">
        <f>'Yr 1 Labor Cost Calc'!AL150</f>
        <v>93.108601846153846</v>
      </c>
      <c r="E21" s="135">
        <f>'Yr 1 Equipment Cost Calc '!P150</f>
        <v>24.24</v>
      </c>
      <c r="F21" s="166">
        <f>'Yr 1 Material Cost Calc'!U153</f>
        <v>350.7</v>
      </c>
      <c r="G21" s="123">
        <f t="shared" si="1"/>
        <v>468.04860184615382</v>
      </c>
    </row>
    <row r="22" spans="1:7">
      <c r="A22" s="28"/>
      <c r="B22" s="65"/>
      <c r="C22" s="138" t="s">
        <v>151</v>
      </c>
      <c r="D22" s="123">
        <f>'Yr 1 Labor Cost Calc'!AL151</f>
        <v>93.108601846153846</v>
      </c>
      <c r="E22" s="135">
        <f>'Yr 1 Equipment Cost Calc '!P151</f>
        <v>24.24</v>
      </c>
      <c r="F22" s="166">
        <f>'Yr 1 Material Cost Calc'!U154</f>
        <v>715.83</v>
      </c>
      <c r="G22" s="123">
        <f t="shared" si="1"/>
        <v>833.17860184615392</v>
      </c>
    </row>
    <row r="23" spans="1:7">
      <c r="A23" s="28"/>
      <c r="B23" s="65"/>
      <c r="C23" s="137" t="s">
        <v>152</v>
      </c>
      <c r="D23" s="123">
        <f>'Yr 1 Labor Cost Calc'!AL152</f>
        <v>93.108601846153846</v>
      </c>
      <c r="E23" s="135">
        <f>'Yr 1 Equipment Cost Calc '!P152</f>
        <v>24.24</v>
      </c>
      <c r="F23" s="166">
        <f>'Yr 1 Material Cost Calc'!U155</f>
        <v>666.76</v>
      </c>
      <c r="G23" s="123">
        <f t="shared" si="1"/>
        <v>784.10860184615387</v>
      </c>
    </row>
    <row r="24" spans="1:7">
      <c r="A24" s="28"/>
      <c r="B24" s="65"/>
      <c r="C24" s="137" t="s">
        <v>153</v>
      </c>
      <c r="D24" s="123">
        <f>'Yr 1 Labor Cost Calc'!AL153</f>
        <v>93.108601846153846</v>
      </c>
      <c r="E24" s="135">
        <f>'Yr 1 Equipment Cost Calc '!P153</f>
        <v>24.24</v>
      </c>
      <c r="F24" s="166">
        <f>'Yr 1 Material Cost Calc'!U156</f>
        <v>888.66</v>
      </c>
      <c r="G24" s="123">
        <f t="shared" si="1"/>
        <v>1006.0086018461539</v>
      </c>
    </row>
    <row r="25" spans="1:7">
      <c r="A25" s="28"/>
      <c r="B25" s="65"/>
      <c r="C25" s="137" t="s">
        <v>154</v>
      </c>
      <c r="D25" s="123">
        <f>'Yr 1 Labor Cost Calc'!AL154</f>
        <v>93.108601846153846</v>
      </c>
      <c r="E25" s="135">
        <f>'Yr 1 Equipment Cost Calc '!P154</f>
        <v>24.24</v>
      </c>
      <c r="F25" s="166">
        <f>'Yr 1 Material Cost Calc'!U157</f>
        <v>901.18</v>
      </c>
      <c r="G25" s="123">
        <f t="shared" si="1"/>
        <v>1018.5286018461538</v>
      </c>
    </row>
    <row r="26" spans="1:7">
      <c r="A26" s="28"/>
      <c r="B26" s="65"/>
      <c r="C26" s="137" t="s">
        <v>155</v>
      </c>
      <c r="D26" s="123">
        <f>'Yr 1 Labor Cost Calc'!AL155</f>
        <v>279.32580553846151</v>
      </c>
      <c r="E26" s="135">
        <f>'Yr 1 Equipment Cost Calc '!P155</f>
        <v>27.42</v>
      </c>
      <c r="F26" s="166">
        <f>'Yr 1 Material Cost Calc'!U158</f>
        <v>3017.23</v>
      </c>
      <c r="G26" s="123">
        <f t="shared" si="1"/>
        <v>3323.9758055384614</v>
      </c>
    </row>
    <row r="27" spans="1:7">
      <c r="A27" s="28"/>
      <c r="B27" s="65"/>
      <c r="C27" s="137" t="s">
        <v>156</v>
      </c>
      <c r="D27" s="123">
        <f>'Yr 1 Labor Cost Calc'!AL156</f>
        <v>279.32580553846151</v>
      </c>
      <c r="E27" s="135">
        <f>'Yr 1 Equipment Cost Calc '!P156</f>
        <v>27.42</v>
      </c>
      <c r="F27" s="166">
        <f>'Yr 1 Material Cost Calc'!U159</f>
        <v>1515.08</v>
      </c>
      <c r="G27" s="123">
        <f t="shared" si="1"/>
        <v>1821.8258055384615</v>
      </c>
    </row>
    <row r="28" spans="1:7">
      <c r="A28" s="28"/>
      <c r="B28" s="65"/>
      <c r="C28" s="137" t="s">
        <v>157</v>
      </c>
      <c r="D28" s="123">
        <f>'Yr 1 Labor Cost Calc'!AL157</f>
        <v>279.32580553846151</v>
      </c>
      <c r="E28" s="135">
        <f>'Yr 1 Equipment Cost Calc '!P157</f>
        <v>27.42</v>
      </c>
      <c r="F28" s="166">
        <f>'Yr 1 Material Cost Calc'!U160</f>
        <v>3334.26</v>
      </c>
      <c r="G28" s="123">
        <f t="shared" si="1"/>
        <v>3641.0058055384616</v>
      </c>
    </row>
    <row r="29" spans="1:7">
      <c r="A29" s="28"/>
      <c r="B29" s="65"/>
      <c r="C29" s="137" t="s">
        <v>158</v>
      </c>
      <c r="D29" s="123">
        <f>'Yr 1 Labor Cost Calc'!AL158</f>
        <v>279.32580553846151</v>
      </c>
      <c r="E29" s="135">
        <f>'Yr 1 Equipment Cost Calc '!P158</f>
        <v>27.42</v>
      </c>
      <c r="F29" s="166">
        <f>'Yr 1 Material Cost Calc'!U161</f>
        <v>4293.8100000000004</v>
      </c>
      <c r="G29" s="123">
        <f t="shared" ref="G29:G31" si="2">SUM(D29:F29)</f>
        <v>4600.5558055384618</v>
      </c>
    </row>
    <row r="30" spans="1:7">
      <c r="A30" s="28"/>
      <c r="B30" s="65"/>
      <c r="C30" s="137" t="s">
        <v>159</v>
      </c>
      <c r="D30" s="123">
        <f>'Yr 1 Labor Cost Calc'!AL159</f>
        <v>279.32580553846151</v>
      </c>
      <c r="E30" s="135">
        <f>'Yr 1 Equipment Cost Calc '!P159</f>
        <v>27.42</v>
      </c>
      <c r="F30" s="166">
        <f>'Yr 1 Material Cost Calc'!U162</f>
        <v>2325.33</v>
      </c>
      <c r="G30" s="123">
        <f t="shared" si="2"/>
        <v>2632.0758055384613</v>
      </c>
    </row>
    <row r="31" spans="1:7">
      <c r="A31" s="28"/>
      <c r="B31" s="65"/>
      <c r="C31" s="137" t="s">
        <v>160</v>
      </c>
      <c r="D31" s="123">
        <f>'Yr 1 Labor Cost Calc'!AL160</f>
        <v>279.32580553846151</v>
      </c>
      <c r="E31" s="135">
        <f>'Yr 1 Equipment Cost Calc '!P160</f>
        <v>27.42</v>
      </c>
      <c r="F31" s="166">
        <f>'Yr 1 Material Cost Calc'!U163</f>
        <v>4195.82</v>
      </c>
      <c r="G31" s="123">
        <f t="shared" si="2"/>
        <v>4502.5658055384611</v>
      </c>
    </row>
    <row r="32" spans="1:7">
      <c r="A32" s="28"/>
      <c r="B32" s="65"/>
      <c r="C32" s="137" t="s">
        <v>161</v>
      </c>
      <c r="D32" s="123">
        <f>'Yr 1 Labor Cost Calc'!AL161</f>
        <v>279.32580553846151</v>
      </c>
      <c r="E32" s="135">
        <f>'Yr 1 Equipment Cost Calc '!P161</f>
        <v>27.42</v>
      </c>
      <c r="F32" s="166">
        <f>'Yr 1 Material Cost Calc'!U164</f>
        <v>5775</v>
      </c>
      <c r="G32" s="123">
        <f t="shared" ref="G32:G38" si="3">SUM(D32:F32)</f>
        <v>6081.7458055384614</v>
      </c>
    </row>
    <row r="33" spans="1:7">
      <c r="A33" s="28"/>
      <c r="B33" s="65"/>
      <c r="C33" s="137" t="s">
        <v>162</v>
      </c>
      <c r="D33" s="123">
        <f>'Yr 1 Labor Cost Calc'!AL162</f>
        <v>279.32580553846151</v>
      </c>
      <c r="E33" s="135">
        <f>'Yr 1 Equipment Cost Calc '!P162</f>
        <v>27.42</v>
      </c>
      <c r="F33" s="166">
        <f>'Yr 1 Material Cost Calc'!U165</f>
        <v>6133.32</v>
      </c>
      <c r="G33" s="123">
        <f t="shared" si="3"/>
        <v>6440.0658055384611</v>
      </c>
    </row>
    <row r="34" spans="1:7">
      <c r="A34" s="28"/>
      <c r="B34" s="65"/>
      <c r="C34" s="137" t="s">
        <v>163</v>
      </c>
      <c r="D34" s="123">
        <f>'Yr 1 Labor Cost Calc'!AL163</f>
        <v>279.32580553846151</v>
      </c>
      <c r="E34" s="135">
        <f>'Yr 1 Equipment Cost Calc '!P163</f>
        <v>27.42</v>
      </c>
      <c r="F34" s="166">
        <f>'Yr 1 Material Cost Calc'!U166</f>
        <v>4646.21</v>
      </c>
      <c r="G34" s="123">
        <f t="shared" si="3"/>
        <v>4952.9558055384614</v>
      </c>
    </row>
    <row r="35" spans="1:7">
      <c r="A35" s="28"/>
      <c r="B35" s="65"/>
      <c r="C35" s="137" t="s">
        <v>164</v>
      </c>
      <c r="D35" s="123">
        <f>'Yr 1 Labor Cost Calc'!AL164</f>
        <v>279.32580553846151</v>
      </c>
      <c r="E35" s="135">
        <f>'Yr 1 Equipment Cost Calc '!P164</f>
        <v>27.42</v>
      </c>
      <c r="F35" s="166">
        <f>'Yr 1 Material Cost Calc'!U167</f>
        <v>5655.02</v>
      </c>
      <c r="G35" s="123">
        <f t="shared" si="3"/>
        <v>5961.7658055384618</v>
      </c>
    </row>
    <row r="36" spans="1:7">
      <c r="A36" s="28"/>
      <c r="B36" s="65"/>
      <c r="C36" s="137" t="s">
        <v>165</v>
      </c>
      <c r="D36" s="123">
        <f>'Yr 1 Labor Cost Calc'!AL165</f>
        <v>279.32580553846151</v>
      </c>
      <c r="E36" s="135">
        <f>'Yr 1 Equipment Cost Calc '!P165</f>
        <v>27.42</v>
      </c>
      <c r="F36" s="166">
        <f>'Yr 1 Material Cost Calc'!U168</f>
        <v>8383.2199999999993</v>
      </c>
      <c r="G36" s="123">
        <f t="shared" si="3"/>
        <v>8689.9658055384607</v>
      </c>
    </row>
    <row r="37" spans="1:7">
      <c r="A37" s="28"/>
      <c r="B37" s="65"/>
      <c r="C37" s="137" t="s">
        <v>166</v>
      </c>
      <c r="D37" s="123">
        <f>'Yr 1 Labor Cost Calc'!AL166</f>
        <v>279.32580553846151</v>
      </c>
      <c r="E37" s="135">
        <f>'Yr 1 Equipment Cost Calc '!P166</f>
        <v>27.42</v>
      </c>
      <c r="F37" s="166">
        <f>'Yr 1 Material Cost Calc'!U169</f>
        <v>5576.77</v>
      </c>
      <c r="G37" s="123">
        <f t="shared" si="3"/>
        <v>5883.5158055384618</v>
      </c>
    </row>
    <row r="38" spans="1:7">
      <c r="A38" s="28"/>
      <c r="B38" s="65"/>
      <c r="C38" s="137" t="s">
        <v>167</v>
      </c>
      <c r="D38" s="123">
        <f>'Yr 1 Labor Cost Calc'!AL167</f>
        <v>279.32580553846151</v>
      </c>
      <c r="E38" s="135">
        <f>'Yr 1 Equipment Cost Calc '!P167</f>
        <v>27.42</v>
      </c>
      <c r="F38" s="166">
        <f>'Yr 1 Material Cost Calc'!U170</f>
        <v>7241.46</v>
      </c>
      <c r="G38" s="123">
        <f t="shared" si="3"/>
        <v>7548.2058055384614</v>
      </c>
    </row>
    <row r="39" spans="1:7">
      <c r="A39" s="28"/>
      <c r="B39" s="65"/>
      <c r="C39" s="137" t="s">
        <v>168</v>
      </c>
      <c r="D39" s="123">
        <f>'Yr 1 Labor Cost Calc'!AL168</f>
        <v>279.32580553846151</v>
      </c>
      <c r="E39" s="135">
        <f>'Yr 1 Equipment Cost Calc '!P168</f>
        <v>27.42</v>
      </c>
      <c r="F39" s="166">
        <f>'Yr 1 Material Cost Calc'!U171</f>
        <v>11974.52</v>
      </c>
      <c r="G39" s="123">
        <f t="shared" si="0"/>
        <v>12281.265805538462</v>
      </c>
    </row>
    <row r="40" spans="1:7">
      <c r="A40" s="28"/>
      <c r="B40" s="65"/>
      <c r="C40" s="137" t="s">
        <v>169</v>
      </c>
      <c r="D40" s="123">
        <f>'Yr 1 Labor Cost Calc'!AL169</f>
        <v>279.32580553846151</v>
      </c>
      <c r="E40" s="135">
        <f>'Yr 1 Equipment Cost Calc '!P169</f>
        <v>27.42</v>
      </c>
      <c r="F40" s="166">
        <f>'Yr 1 Material Cost Calc'!U172</f>
        <v>8231.27</v>
      </c>
      <c r="G40" s="123">
        <f t="shared" si="0"/>
        <v>8538.0158055384618</v>
      </c>
    </row>
    <row r="41" spans="1:7">
      <c r="A41" s="28"/>
      <c r="B41" s="65"/>
      <c r="C41" s="137" t="s">
        <v>170</v>
      </c>
      <c r="D41" s="123">
        <f>'Yr 1 Labor Cost Calc'!AL170</f>
        <v>279.32580553846151</v>
      </c>
      <c r="E41" s="135">
        <f>'Yr 1 Equipment Cost Calc '!P170</f>
        <v>27.42</v>
      </c>
      <c r="F41" s="166">
        <f>'Yr 1 Material Cost Calc'!U173</f>
        <v>8990.02</v>
      </c>
      <c r="G41" s="123">
        <f t="shared" si="0"/>
        <v>9296.7658055384618</v>
      </c>
    </row>
    <row r="42" spans="1:7">
      <c r="A42" s="28"/>
      <c r="B42" s="65"/>
      <c r="C42" s="137" t="s">
        <v>171</v>
      </c>
      <c r="D42" s="123">
        <f>'Yr 1 Labor Cost Calc'!AL171</f>
        <v>279.32580553846151</v>
      </c>
      <c r="E42" s="135">
        <f>'Yr 1 Equipment Cost Calc '!P171</f>
        <v>27.42</v>
      </c>
      <c r="F42" s="166">
        <f>'Yr 1 Material Cost Calc'!U174</f>
        <v>17437.73</v>
      </c>
      <c r="G42" s="123">
        <f t="shared" si="0"/>
        <v>17744.475805538463</v>
      </c>
    </row>
    <row r="43" spans="1:7">
      <c r="A43" s="28"/>
      <c r="B43" s="65"/>
      <c r="C43" s="137" t="s">
        <v>172</v>
      </c>
      <c r="D43" s="123">
        <f>'Yr 1 Labor Cost Calc'!AL172</f>
        <v>279.32580553846151</v>
      </c>
      <c r="E43" s="135">
        <f>'Yr 1 Equipment Cost Calc '!P172</f>
        <v>27.42</v>
      </c>
      <c r="F43" s="166">
        <f>'Yr 1 Material Cost Calc'!U175</f>
        <v>8734.9500000000007</v>
      </c>
      <c r="G43" s="123">
        <f t="shared" si="0"/>
        <v>9041.6958055384621</v>
      </c>
    </row>
    <row r="44" spans="1:7">
      <c r="A44" s="28"/>
      <c r="B44" s="65"/>
      <c r="C44" s="137" t="s">
        <v>173</v>
      </c>
      <c r="D44" s="123">
        <f>'Yr 1 Labor Cost Calc'!AL173</f>
        <v>279.32580553846151</v>
      </c>
      <c r="E44" s="135">
        <f>'Yr 1 Equipment Cost Calc '!P173</f>
        <v>27.42</v>
      </c>
      <c r="F44" s="166">
        <f>'Yr 1 Material Cost Calc'!U176</f>
        <v>10147.370000000001</v>
      </c>
      <c r="G44" s="123">
        <f t="shared" si="0"/>
        <v>10454.115805538462</v>
      </c>
    </row>
    <row r="45" spans="1:7">
      <c r="A45" s="28"/>
      <c r="B45" s="65"/>
      <c r="C45" s="151" t="s">
        <v>174</v>
      </c>
      <c r="D45" s="123">
        <f>'Yr 1 Labor Cost Calc'!AL174</f>
        <v>279.32580553846151</v>
      </c>
      <c r="E45" s="135">
        <f>'Yr 1 Equipment Cost Calc '!P174</f>
        <v>27.42</v>
      </c>
      <c r="F45" s="166">
        <f>'Yr 1 Material Cost Calc'!U177</f>
        <v>18595.080000000002</v>
      </c>
      <c r="G45" s="123">
        <f t="shared" si="0"/>
        <v>18901.825805538465</v>
      </c>
    </row>
    <row r="46" spans="1:7">
      <c r="A46" s="28"/>
      <c r="B46" s="139" t="s">
        <v>28</v>
      </c>
      <c r="C46" s="140" t="s">
        <v>36</v>
      </c>
      <c r="D46" s="140"/>
      <c r="E46" s="140"/>
      <c r="F46" s="140"/>
      <c r="G46" s="167"/>
    </row>
    <row r="47" spans="1:7">
      <c r="A47" s="28"/>
      <c r="B47" s="65"/>
      <c r="C47" s="137" t="s">
        <v>126</v>
      </c>
      <c r="D47" s="123">
        <f>'Yr 1 Labor Cost Calc'!AL176</f>
        <v>46.554300923076923</v>
      </c>
      <c r="E47" s="135">
        <f>'Yr 1 Equipment Cost Calc '!P176</f>
        <v>24.24</v>
      </c>
      <c r="F47" s="166">
        <f>'Yr 1 Material Cost Calc'!U179</f>
        <v>0</v>
      </c>
      <c r="G47" s="123">
        <f t="shared" ref="G47:G50" si="4">SUM(D47:F47)</f>
        <v>70.794300923076918</v>
      </c>
    </row>
    <row r="48" spans="1:7">
      <c r="A48" s="28"/>
      <c r="B48" s="65"/>
      <c r="C48" s="137" t="s">
        <v>149</v>
      </c>
      <c r="D48" s="123">
        <f>'Yr 1 Labor Cost Calc'!AL177</f>
        <v>46.554300923076923</v>
      </c>
      <c r="E48" s="135">
        <f>'Yr 1 Equipment Cost Calc '!P177</f>
        <v>24.24</v>
      </c>
      <c r="F48" s="166">
        <f>'Yr 1 Material Cost Calc'!U180</f>
        <v>0</v>
      </c>
      <c r="G48" s="123">
        <f t="shared" si="4"/>
        <v>70.794300923076918</v>
      </c>
    </row>
    <row r="49" spans="1:7">
      <c r="A49" s="28"/>
      <c r="B49" s="65"/>
      <c r="C49" s="137" t="s">
        <v>0</v>
      </c>
      <c r="D49" s="123">
        <f>'Yr 1 Labor Cost Calc'!AL178</f>
        <v>93.108601846153846</v>
      </c>
      <c r="E49" s="135">
        <f>'Yr 1 Equipment Cost Calc '!P178</f>
        <v>24.24</v>
      </c>
      <c r="F49" s="166">
        <f>'Yr 1 Material Cost Calc'!U181</f>
        <v>0</v>
      </c>
      <c r="G49" s="123">
        <f t="shared" si="4"/>
        <v>117.34860184615384</v>
      </c>
    </row>
    <row r="50" spans="1:7">
      <c r="A50" s="28"/>
      <c r="B50" s="65"/>
      <c r="C50" s="137" t="s">
        <v>150</v>
      </c>
      <c r="D50" s="123">
        <f>'Yr 1 Labor Cost Calc'!AL179</f>
        <v>93.108601846153846</v>
      </c>
      <c r="E50" s="135">
        <f>'Yr 1 Equipment Cost Calc '!P179</f>
        <v>24.24</v>
      </c>
      <c r="F50" s="166">
        <f>'Yr 1 Material Cost Calc'!U182</f>
        <v>0</v>
      </c>
      <c r="G50" s="123">
        <f t="shared" si="4"/>
        <v>117.34860184615384</v>
      </c>
    </row>
    <row r="51" spans="1:7">
      <c r="A51" s="28"/>
      <c r="B51" s="65"/>
      <c r="C51" s="138" t="s">
        <v>151</v>
      </c>
      <c r="D51" s="123">
        <f>'Yr 1 Labor Cost Calc'!AL180</f>
        <v>93.108601846153846</v>
      </c>
      <c r="E51" s="135">
        <f>'Yr 1 Equipment Cost Calc '!P180</f>
        <v>24.24</v>
      </c>
      <c r="F51" s="166">
        <f>'Yr 1 Material Cost Calc'!U183</f>
        <v>0</v>
      </c>
      <c r="G51" s="123">
        <f t="shared" ref="G51:G54" si="5">SUM(D51:F51)</f>
        <v>117.34860184615384</v>
      </c>
    </row>
    <row r="52" spans="1:7">
      <c r="A52" s="28"/>
      <c r="B52" s="65"/>
      <c r="C52" s="137" t="s">
        <v>152</v>
      </c>
      <c r="D52" s="123">
        <f>'Yr 1 Labor Cost Calc'!AL181</f>
        <v>93.108601846153846</v>
      </c>
      <c r="E52" s="135">
        <f>'Yr 1 Equipment Cost Calc '!P181</f>
        <v>24.24</v>
      </c>
      <c r="F52" s="166">
        <f>'Yr 1 Material Cost Calc'!U184</f>
        <v>0</v>
      </c>
      <c r="G52" s="123">
        <f t="shared" si="5"/>
        <v>117.34860184615384</v>
      </c>
    </row>
    <row r="53" spans="1:7">
      <c r="A53" s="28"/>
      <c r="B53" s="65"/>
      <c r="C53" s="137" t="s">
        <v>153</v>
      </c>
      <c r="D53" s="123">
        <f>'Yr 1 Labor Cost Calc'!AL182</f>
        <v>93.108601846153846</v>
      </c>
      <c r="E53" s="135">
        <f>'Yr 1 Equipment Cost Calc '!P182</f>
        <v>24.24</v>
      </c>
      <c r="F53" s="166">
        <f>'Yr 1 Material Cost Calc'!U185</f>
        <v>0</v>
      </c>
      <c r="G53" s="123">
        <f t="shared" si="5"/>
        <v>117.34860184615384</v>
      </c>
    </row>
    <row r="54" spans="1:7">
      <c r="A54" s="28"/>
      <c r="B54" s="65"/>
      <c r="C54" s="137" t="s">
        <v>154</v>
      </c>
      <c r="D54" s="123">
        <f>'Yr 1 Labor Cost Calc'!AL183</f>
        <v>93.108601846153846</v>
      </c>
      <c r="E54" s="135">
        <f>'Yr 1 Equipment Cost Calc '!P183</f>
        <v>24.24</v>
      </c>
      <c r="F54" s="166">
        <f>'Yr 1 Material Cost Calc'!U186</f>
        <v>0</v>
      </c>
      <c r="G54" s="123">
        <f t="shared" si="5"/>
        <v>117.34860184615384</v>
      </c>
    </row>
    <row r="55" spans="1:7">
      <c r="A55" s="28"/>
      <c r="B55" s="65"/>
      <c r="C55" s="137" t="s">
        <v>155</v>
      </c>
      <c r="D55" s="123">
        <f>'Yr 1 Labor Cost Calc'!AL184</f>
        <v>279.32580553846151</v>
      </c>
      <c r="E55" s="135">
        <f>'Yr 1 Equipment Cost Calc '!P184</f>
        <v>27.42</v>
      </c>
      <c r="F55" s="166">
        <f>'Yr 1 Material Cost Calc'!U187</f>
        <v>0</v>
      </c>
      <c r="G55" s="123">
        <f t="shared" ref="G55:G58" si="6">SUM(D55:F55)</f>
        <v>306.74580553846152</v>
      </c>
    </row>
    <row r="56" spans="1:7">
      <c r="A56" s="28"/>
      <c r="B56" s="65"/>
      <c r="C56" s="137" t="s">
        <v>156</v>
      </c>
      <c r="D56" s="123">
        <f>'Yr 1 Labor Cost Calc'!AL185</f>
        <v>279.32580553846151</v>
      </c>
      <c r="E56" s="135">
        <f>'Yr 1 Equipment Cost Calc '!P185</f>
        <v>27.42</v>
      </c>
      <c r="F56" s="166">
        <f>'Yr 1 Material Cost Calc'!U188</f>
        <v>0</v>
      </c>
      <c r="G56" s="123">
        <f t="shared" si="6"/>
        <v>306.74580553846152</v>
      </c>
    </row>
    <row r="57" spans="1:7">
      <c r="A57" s="28"/>
      <c r="B57" s="65"/>
      <c r="C57" s="137" t="s">
        <v>158</v>
      </c>
      <c r="D57" s="123">
        <f>'Yr 1 Labor Cost Calc'!AL186</f>
        <v>279.32580553846151</v>
      </c>
      <c r="E57" s="135">
        <f>'Yr 1 Equipment Cost Calc '!P186</f>
        <v>27.42</v>
      </c>
      <c r="F57" s="166">
        <f>'Yr 1 Material Cost Calc'!U189</f>
        <v>0</v>
      </c>
      <c r="G57" s="123">
        <f t="shared" si="6"/>
        <v>306.74580553846152</v>
      </c>
    </row>
    <row r="58" spans="1:7">
      <c r="A58" s="28"/>
      <c r="B58" s="65"/>
      <c r="C58" s="137" t="s">
        <v>159</v>
      </c>
      <c r="D58" s="123">
        <f>'Yr 1 Labor Cost Calc'!AL187</f>
        <v>279.32580553846151</v>
      </c>
      <c r="E58" s="135">
        <f>'Yr 1 Equipment Cost Calc '!P187</f>
        <v>27.42</v>
      </c>
      <c r="F58" s="166">
        <f>'Yr 1 Material Cost Calc'!U190</f>
        <v>0</v>
      </c>
      <c r="G58" s="123">
        <f t="shared" si="6"/>
        <v>306.74580553846152</v>
      </c>
    </row>
    <row r="59" spans="1:7">
      <c r="A59" s="28"/>
      <c r="B59" s="65"/>
      <c r="C59" s="137" t="s">
        <v>162</v>
      </c>
      <c r="D59" s="123">
        <f>'Yr 1 Labor Cost Calc'!AL188</f>
        <v>279.32580553846151</v>
      </c>
      <c r="E59" s="135">
        <f>'Yr 1 Equipment Cost Calc '!P188</f>
        <v>27.42</v>
      </c>
      <c r="F59" s="166">
        <f>'Yr 1 Material Cost Calc'!U191</f>
        <v>0</v>
      </c>
      <c r="G59" s="123">
        <f t="shared" ref="G59:G60" si="7">SUM(D59:F59)</f>
        <v>306.74580553846152</v>
      </c>
    </row>
    <row r="60" spans="1:7">
      <c r="A60" s="28"/>
      <c r="B60" s="65"/>
      <c r="C60" s="137" t="s">
        <v>163</v>
      </c>
      <c r="D60" s="123">
        <f>'Yr 1 Labor Cost Calc'!AL189</f>
        <v>279.32580553846151</v>
      </c>
      <c r="E60" s="135">
        <f>'Yr 1 Equipment Cost Calc '!P189</f>
        <v>27.42</v>
      </c>
      <c r="F60" s="166">
        <f>'Yr 1 Material Cost Calc'!U192</f>
        <v>0</v>
      </c>
      <c r="G60" s="123">
        <f t="shared" si="7"/>
        <v>306.74580553846152</v>
      </c>
    </row>
    <row r="61" spans="1:7">
      <c r="A61" s="28"/>
      <c r="B61" s="65"/>
      <c r="C61" s="137" t="s">
        <v>175</v>
      </c>
      <c r="D61" s="123">
        <f>'Yr 1 Labor Cost Calc'!AL190</f>
        <v>279.32580553846151</v>
      </c>
      <c r="E61" s="135">
        <f>'Yr 1 Equipment Cost Calc '!P190</f>
        <v>27.42</v>
      </c>
      <c r="F61" s="166">
        <f>'Yr 1 Material Cost Calc'!U193</f>
        <v>0</v>
      </c>
      <c r="G61" s="123">
        <f t="shared" si="0"/>
        <v>306.74580553846152</v>
      </c>
    </row>
    <row r="62" spans="1:7">
      <c r="A62" s="28"/>
      <c r="B62" s="65"/>
      <c r="C62" s="151" t="s">
        <v>176</v>
      </c>
      <c r="D62" s="123">
        <f>'Yr 1 Labor Cost Calc'!AL191</f>
        <v>279.32580553846151</v>
      </c>
      <c r="E62" s="135">
        <f>'Yr 1 Equipment Cost Calc '!P191</f>
        <v>27.42</v>
      </c>
      <c r="F62" s="166">
        <f>'Yr 1 Material Cost Calc'!U194</f>
        <v>0</v>
      </c>
      <c r="G62" s="123">
        <f t="shared" si="0"/>
        <v>306.74580553846152</v>
      </c>
    </row>
    <row r="63" spans="1:7">
      <c r="A63" s="28"/>
      <c r="B63" s="62">
        <v>3</v>
      </c>
      <c r="C63" s="63" t="s">
        <v>37</v>
      </c>
      <c r="D63" s="63"/>
      <c r="E63" s="63"/>
      <c r="F63" s="63"/>
      <c r="G63" s="63"/>
    </row>
    <row r="64" spans="1:7">
      <c r="A64" s="28"/>
      <c r="B64" s="65"/>
      <c r="C64" s="66" t="s">
        <v>38</v>
      </c>
      <c r="D64" s="123">
        <f>'Yr 1 Labor Cost Calc'!AL193</f>
        <v>46.554300923076923</v>
      </c>
      <c r="E64" s="135">
        <f>'Yr 1 Equipment Cost Calc '!P193</f>
        <v>24.24</v>
      </c>
      <c r="F64" s="166">
        <f>'Yr 1 Material Cost Calc'!U196</f>
        <v>0</v>
      </c>
      <c r="G64" s="123">
        <f t="shared" si="0"/>
        <v>70.794300923076918</v>
      </c>
    </row>
    <row r="65" spans="1:7">
      <c r="A65" s="28"/>
      <c r="B65" s="65"/>
      <c r="C65" s="66" t="s">
        <v>39</v>
      </c>
      <c r="D65" s="123">
        <f>'Yr 1 Labor Cost Calc'!AL194</f>
        <v>93.108601846153846</v>
      </c>
      <c r="E65" s="135">
        <f>'Yr 1 Equipment Cost Calc '!P194</f>
        <v>24.24</v>
      </c>
      <c r="F65" s="166">
        <f>'Yr 1 Material Cost Calc'!U197</f>
        <v>0</v>
      </c>
      <c r="G65" s="123">
        <f t="shared" si="0"/>
        <v>117.34860184615384</v>
      </c>
    </row>
    <row r="66" spans="1:7">
      <c r="A66" s="28"/>
      <c r="B66" s="65"/>
      <c r="C66" s="66" t="s">
        <v>40</v>
      </c>
      <c r="D66" s="123">
        <f>'Yr 1 Labor Cost Calc'!AL195</f>
        <v>279.32580553846151</v>
      </c>
      <c r="E66" s="135">
        <f>'Yr 1 Equipment Cost Calc '!P195</f>
        <v>27.42</v>
      </c>
      <c r="F66" s="166">
        <f>'Yr 1 Material Cost Calc'!U198</f>
        <v>0</v>
      </c>
      <c r="G66" s="123">
        <f t="shared" si="0"/>
        <v>306.74580553846152</v>
      </c>
    </row>
    <row r="67" spans="1:7">
      <c r="A67" s="28"/>
      <c r="B67" s="62">
        <v>4</v>
      </c>
      <c r="C67" s="63" t="s">
        <v>41</v>
      </c>
      <c r="D67" s="63"/>
      <c r="E67" s="63"/>
      <c r="F67" s="63"/>
      <c r="G67" s="63"/>
    </row>
    <row r="68" spans="1:7">
      <c r="A68" s="28"/>
      <c r="B68" s="65" t="s">
        <v>26</v>
      </c>
      <c r="C68" s="66" t="str">
        <f>'Existing Fees '!C67</f>
        <v>Site Visit for Non-payment</v>
      </c>
      <c r="D68" s="123">
        <f>'Yr 1 Labor Cost Calc'!AL197</f>
        <v>46.554300923076923</v>
      </c>
      <c r="E68" s="135">
        <f>'Yr 1 Equipment Cost Calc '!P197</f>
        <v>24.24</v>
      </c>
      <c r="F68" s="166">
        <f>'Yr 1 Material Cost Calc'!U200</f>
        <v>0</v>
      </c>
      <c r="G68" s="123">
        <f>SUM(D68:F68)</f>
        <v>70.794300923076918</v>
      </c>
    </row>
    <row r="69" spans="1:7" ht="26">
      <c r="A69" s="28"/>
      <c r="B69" s="65"/>
      <c r="C69" s="205" t="str">
        <f>'Existing Fees '!C68</f>
        <v>Non-compliance with Notice of Defect and/or Metering Non-compliance</v>
      </c>
      <c r="D69" s="123">
        <f>'Yr 1 Labor Cost Calc'!AL198</f>
        <v>46.554300923076923</v>
      </c>
      <c r="E69" s="135">
        <f>'Yr 1 Equipment Cost Calc '!P198</f>
        <v>24.24</v>
      </c>
      <c r="F69" s="166">
        <f>'Yr 1 Material Cost Calc'!U201</f>
        <v>0</v>
      </c>
      <c r="G69" s="123">
        <f t="shared" ref="G69:G78" si="8">SUM(D69:F69)</f>
        <v>70.794300923076918</v>
      </c>
    </row>
    <row r="70" spans="1:7">
      <c r="A70" s="28"/>
      <c r="B70" s="65"/>
      <c r="C70" s="66" t="str">
        <f>'Existing Fees '!C70</f>
        <v>Operating service valve 2" and smaller service lines</v>
      </c>
      <c r="D70" s="123">
        <f>'Yr 1 Labor Cost Calc'!AL199</f>
        <v>46.554300923076923</v>
      </c>
      <c r="E70" s="135">
        <f>'Yr 1 Equipment Cost Calc '!P199</f>
        <v>24.24</v>
      </c>
      <c r="F70" s="166">
        <f>'Yr 1 Material Cost Calc'!U202</f>
        <v>0</v>
      </c>
      <c r="G70" s="123">
        <f t="shared" si="8"/>
        <v>70.794300923076918</v>
      </c>
    </row>
    <row r="71" spans="1:7">
      <c r="A71" s="28"/>
      <c r="B71" s="65"/>
      <c r="C71" s="66" t="str">
        <f>'Existing Fees '!C71</f>
        <v>Operating service valve larger than 2" service lines</v>
      </c>
      <c r="D71" s="123">
        <f>'Yr 1 Labor Cost Calc'!AL200</f>
        <v>218.6305583076923</v>
      </c>
      <c r="E71" s="135">
        <f>'Yr 1 Equipment Cost Calc '!P200</f>
        <v>135.72</v>
      </c>
      <c r="F71" s="166">
        <f>'Yr 1 Material Cost Calc'!U203</f>
        <v>0</v>
      </c>
      <c r="G71" s="123">
        <f t="shared" si="8"/>
        <v>354.35055830769227</v>
      </c>
    </row>
    <row r="72" spans="1:7">
      <c r="A72" s="28"/>
      <c r="B72" s="65"/>
      <c r="C72" s="66" t="str">
        <f>'Existing Fees '!C72</f>
        <v>Obstructed curb stop, missing access box, requires excavation</v>
      </c>
      <c r="D72" s="123">
        <f>'Yr 1 Labor Cost Calc'!AL201</f>
        <v>372.43440738461538</v>
      </c>
      <c r="E72" s="135">
        <f>'Yr 1 Equipment Cost Calc '!P201</f>
        <v>271.44</v>
      </c>
      <c r="F72" s="166">
        <f>'Yr 1 Material Cost Calc'!U204</f>
        <v>51.17</v>
      </c>
      <c r="G72" s="123">
        <f t="shared" si="8"/>
        <v>695.04440738461528</v>
      </c>
    </row>
    <row r="73" spans="1:7">
      <c r="A73" s="28"/>
      <c r="B73" s="65"/>
      <c r="C73" s="66" t="str">
        <f>'Existing Fees '!C73</f>
        <v>Curb stop inoperable, requires installation of new curb stop</v>
      </c>
      <c r="D73" s="123">
        <f>'Yr 1 Labor Cost Calc'!AL202</f>
        <v>372.43440738461538</v>
      </c>
      <c r="E73" s="135">
        <f>'Yr 1 Equipment Cost Calc '!P202</f>
        <v>271.44</v>
      </c>
      <c r="F73" s="166">
        <f>'Yr 1 Material Cost Calc'!U205</f>
        <v>85.38</v>
      </c>
      <c r="G73" s="123">
        <f t="shared" si="8"/>
        <v>729.25440738461532</v>
      </c>
    </row>
    <row r="74" spans="1:7" ht="26">
      <c r="A74" s="28"/>
      <c r="B74" s="65"/>
      <c r="C74" s="205" t="str">
        <f>'Existing Fees '!C74</f>
        <v>Obstructed curb stop, missing access box, requires excavation and footway paving</v>
      </c>
      <c r="D74" s="123">
        <f>'Yr 1 Labor Cost Calc'!AL203</f>
        <v>372.43440738461538</v>
      </c>
      <c r="E74" s="135">
        <f>'Yr 1 Equipment Cost Calc '!P203</f>
        <v>271.44</v>
      </c>
      <c r="F74" s="166">
        <f>'Yr 1 Material Cost Calc'!U206</f>
        <v>61.260000000000005</v>
      </c>
      <c r="G74" s="123">
        <f t="shared" ref="G74:G75" si="9">SUM(D74:F74)</f>
        <v>705.13440738461532</v>
      </c>
    </row>
    <row r="75" spans="1:7" ht="26">
      <c r="A75" s="28"/>
      <c r="B75" s="65"/>
      <c r="C75" s="205" t="str">
        <f>'Existing Fees '!C75</f>
        <v>Curb stop inoperable, requires installation of new curb stop and footway paving</v>
      </c>
      <c r="D75" s="123">
        <f>'Yr 1 Labor Cost Calc'!AL204</f>
        <v>372.43440738461538</v>
      </c>
      <c r="E75" s="135">
        <f>'Yr 1 Equipment Cost Calc '!P204</f>
        <v>271.44</v>
      </c>
      <c r="F75" s="166">
        <f>'Yr 1 Material Cost Calc'!U207</f>
        <v>95.47</v>
      </c>
      <c r="G75" s="123">
        <f t="shared" si="9"/>
        <v>739.34440738461535</v>
      </c>
    </row>
    <row r="76" spans="1:7">
      <c r="A76" s="28"/>
      <c r="B76" s="65"/>
      <c r="C76" s="66" t="str">
        <f>'Existing Fees '!C76</f>
        <v>Excavation and shutoff of ferrule at the water main</v>
      </c>
      <c r="D76" s="123">
        <f>'Yr 1 Labor Cost Calc'!AL205</f>
        <v>807.15672830769233</v>
      </c>
      <c r="E76" s="135">
        <f>'Yr 1 Equipment Cost Calc '!P205</f>
        <v>617.75999999999988</v>
      </c>
      <c r="F76" s="166">
        <f>'Yr 1 Material Cost Calc'!U208</f>
        <v>20.18</v>
      </c>
      <c r="G76" s="123">
        <f t="shared" si="8"/>
        <v>1445.0967283076923</v>
      </c>
    </row>
    <row r="77" spans="1:7">
      <c r="A77" s="28"/>
      <c r="B77" s="68">
        <v>5</v>
      </c>
      <c r="C77" s="66" t="str">
        <f>'Existing Fees '!C77</f>
        <v>Pumping of Properties</v>
      </c>
      <c r="D77" s="123">
        <f>'Yr 1 Labor Cost Calc'!AL206</f>
        <v>133.22758384615383</v>
      </c>
      <c r="E77" s="135">
        <f>'Yr 1 Equipment Cost Calc '!P206</f>
        <v>14.29</v>
      </c>
      <c r="F77" s="166">
        <f>'Yr 1 Material Cost Calc'!U209</f>
        <v>0</v>
      </c>
      <c r="G77" s="123">
        <f t="shared" si="8"/>
        <v>147.51758384615383</v>
      </c>
    </row>
    <row r="78" spans="1:7">
      <c r="A78" s="28"/>
      <c r="B78" s="68">
        <v>6</v>
      </c>
      <c r="C78" s="66" t="str">
        <f>'Existing Fees '!C78</f>
        <v>Charges for Water Main Shutdown Service</v>
      </c>
      <c r="D78" s="123">
        <f>'Yr 1 Labor Cost Calc'!AL207</f>
        <v>218.6305583076923</v>
      </c>
      <c r="E78" s="135">
        <f>'Yr 1 Equipment Cost Calc '!P207</f>
        <v>123.6</v>
      </c>
      <c r="F78" s="166">
        <f>'Yr 1 Material Cost Calc'!U210</f>
        <v>0</v>
      </c>
      <c r="G78" s="123">
        <f t="shared" si="8"/>
        <v>342.23055830769226</v>
      </c>
    </row>
    <row r="79" spans="1:7">
      <c r="A79" s="28"/>
      <c r="B79" s="69">
        <v>7</v>
      </c>
      <c r="C79" s="70" t="s">
        <v>53</v>
      </c>
      <c r="D79" s="70"/>
      <c r="E79" s="70"/>
      <c r="F79" s="70"/>
      <c r="G79" s="70"/>
    </row>
    <row r="80" spans="1:7">
      <c r="A80" s="28"/>
      <c r="B80" s="64" t="s">
        <v>28</v>
      </c>
      <c r="C80" s="63" t="s">
        <v>54</v>
      </c>
      <c r="D80" s="63"/>
      <c r="E80" s="63"/>
      <c r="F80" s="63"/>
      <c r="G80" s="63"/>
    </row>
    <row r="81" spans="1:7">
      <c r="A81" s="28"/>
      <c r="B81" s="73"/>
      <c r="C81" s="74" t="s">
        <v>7</v>
      </c>
      <c r="D81" s="123">
        <f>'Yr 1 Labor Cost Calc'!AL210</f>
        <v>109.31527915384615</v>
      </c>
      <c r="E81" s="135">
        <f>'Yr 1 Equipment Cost Calc '!P210</f>
        <v>30.299999999999997</v>
      </c>
      <c r="F81" s="166">
        <f>'Yr 1 Material Cost Calc'!U213</f>
        <v>42.06</v>
      </c>
      <c r="G81" s="123">
        <f t="shared" ref="G81:G88" si="10">SUM(D81:F81)</f>
        <v>181.67527915384613</v>
      </c>
    </row>
    <row r="82" spans="1:7">
      <c r="A82" s="28"/>
      <c r="B82" s="73"/>
      <c r="C82" s="74" t="s">
        <v>0</v>
      </c>
      <c r="D82" s="123">
        <f>'Yr 1 Labor Cost Calc'!AL211</f>
        <v>109.31527915384615</v>
      </c>
      <c r="E82" s="135">
        <f>'Yr 1 Equipment Cost Calc '!P211</f>
        <v>30.299999999999997</v>
      </c>
      <c r="F82" s="166">
        <f>'Yr 1 Material Cost Calc'!U214</f>
        <v>68.84</v>
      </c>
      <c r="G82" s="123">
        <f t="shared" si="10"/>
        <v>208.45527915384613</v>
      </c>
    </row>
    <row r="83" spans="1:7">
      <c r="A83" s="28"/>
      <c r="B83" s="73"/>
      <c r="C83" s="74" t="s">
        <v>8</v>
      </c>
      <c r="D83" s="123">
        <f>'Yr 1 Labor Cost Calc'!AL212</f>
        <v>109.31527915384615</v>
      </c>
      <c r="E83" s="135">
        <f>'Yr 1 Equipment Cost Calc '!P212</f>
        <v>30.299999999999997</v>
      </c>
      <c r="F83" s="166">
        <f>'Yr 1 Material Cost Calc'!U215</f>
        <v>108.75</v>
      </c>
      <c r="G83" s="123">
        <f t="shared" si="10"/>
        <v>248.36527915384613</v>
      </c>
    </row>
    <row r="84" spans="1:7">
      <c r="A84" s="28"/>
      <c r="B84" s="73"/>
      <c r="C84" s="74" t="s">
        <v>1</v>
      </c>
      <c r="D84" s="123">
        <f>'Yr 1 Labor Cost Calc'!AL213</f>
        <v>109.31527915384615</v>
      </c>
      <c r="E84" s="135">
        <f>'Yr 1 Equipment Cost Calc '!P213</f>
        <v>30.299999999999997</v>
      </c>
      <c r="F84" s="166">
        <f>'Yr 1 Material Cost Calc'!U216</f>
        <v>175.96</v>
      </c>
      <c r="G84" s="123">
        <f t="shared" si="10"/>
        <v>315.57527915384617</v>
      </c>
    </row>
    <row r="85" spans="1:7">
      <c r="A85" s="28"/>
      <c r="B85" s="64" t="s">
        <v>30</v>
      </c>
      <c r="C85" s="63" t="s">
        <v>56</v>
      </c>
      <c r="D85" s="63"/>
      <c r="E85" s="63"/>
      <c r="F85" s="63"/>
      <c r="G85" s="63"/>
    </row>
    <row r="86" spans="1:7">
      <c r="A86" s="28"/>
      <c r="B86" s="73"/>
      <c r="C86" s="74" t="s">
        <v>58</v>
      </c>
      <c r="D86" s="123">
        <f>'Yr 1 Labor Cost Calc'!AL215</f>
        <v>8609.6717686153843</v>
      </c>
      <c r="E86" s="135">
        <f>'Yr 1 Equipment Cost Calc '!P215</f>
        <v>1903.68</v>
      </c>
      <c r="F86" s="166">
        <f>'Yr 1 Material Cost Calc'!U218</f>
        <v>2210.0299999999997</v>
      </c>
      <c r="G86" s="123">
        <f t="shared" si="10"/>
        <v>12723.381768615385</v>
      </c>
    </row>
    <row r="87" spans="1:7">
      <c r="A87" s="28"/>
      <c r="B87" s="73"/>
      <c r="C87" s="74" t="s">
        <v>59</v>
      </c>
      <c r="D87" s="123">
        <f>'Yr 1 Labor Cost Calc'!AL216</f>
        <v>8609.6717686153843</v>
      </c>
      <c r="E87" s="135">
        <f>'Yr 1 Equipment Cost Calc '!P216</f>
        <v>1903.68</v>
      </c>
      <c r="F87" s="166">
        <f>'Yr 1 Material Cost Calc'!U219</f>
        <v>3073.03</v>
      </c>
      <c r="G87" s="123">
        <f t="shared" si="10"/>
        <v>13586.381768615385</v>
      </c>
    </row>
    <row r="88" spans="1:7">
      <c r="A88" s="28"/>
      <c r="B88" s="73"/>
      <c r="C88" s="74" t="s">
        <v>60</v>
      </c>
      <c r="D88" s="123">
        <f>'Yr 1 Labor Cost Calc'!AL217</f>
        <v>8609.6717686153843</v>
      </c>
      <c r="E88" s="135">
        <f>'Yr 1 Equipment Cost Calc '!P217</f>
        <v>1903.68</v>
      </c>
      <c r="F88" s="166">
        <f>'Yr 1 Material Cost Calc'!U220</f>
        <v>5715.88</v>
      </c>
      <c r="G88" s="123">
        <f t="shared" si="10"/>
        <v>16229.231768615384</v>
      </c>
    </row>
    <row r="89" spans="1:7">
      <c r="A89" s="28"/>
      <c r="B89" s="75" t="s">
        <v>32</v>
      </c>
      <c r="C89" s="76" t="s">
        <v>61</v>
      </c>
      <c r="D89" s="76"/>
      <c r="E89" s="76"/>
      <c r="F89" s="76"/>
      <c r="G89" s="76"/>
    </row>
    <row r="90" spans="1:7">
      <c r="A90" s="28"/>
      <c r="B90" s="78"/>
      <c r="C90" s="79" t="s">
        <v>63</v>
      </c>
      <c r="D90" s="79"/>
      <c r="E90" s="79"/>
      <c r="F90" s="79"/>
      <c r="G90" s="79"/>
    </row>
    <row r="91" spans="1:7">
      <c r="A91" s="28"/>
      <c r="B91" s="73"/>
      <c r="C91" s="74" t="s">
        <v>64</v>
      </c>
      <c r="D91" s="123">
        <f>'Yr 1 Labor Cost Calc'!AL220</f>
        <v>10762.089710769229</v>
      </c>
      <c r="E91" s="135">
        <f>'Yr 1 Equipment Cost Calc '!P220</f>
        <v>2379.6</v>
      </c>
      <c r="F91" s="166">
        <f>'Yr 1 Material Cost Calc'!U223</f>
        <v>7547.6100000000006</v>
      </c>
      <c r="G91" s="123">
        <f t="shared" ref="G91:G121" si="11">SUM(D91:F91)</f>
        <v>20689.299710769228</v>
      </c>
    </row>
    <row r="92" spans="1:7">
      <c r="A92" s="28"/>
      <c r="B92" s="73"/>
      <c r="C92" s="74" t="s">
        <v>65</v>
      </c>
      <c r="D92" s="123">
        <f>'Yr 1 Labor Cost Calc'!AL221</f>
        <v>10762.089710769229</v>
      </c>
      <c r="E92" s="135">
        <f>'Yr 1 Equipment Cost Calc '!P221</f>
        <v>2379.6</v>
      </c>
      <c r="F92" s="166">
        <f>'Yr 1 Material Cost Calc'!U224</f>
        <v>9701.5199999999986</v>
      </c>
      <c r="G92" s="123">
        <f t="shared" si="11"/>
        <v>22843.209710769228</v>
      </c>
    </row>
    <row r="93" spans="1:7">
      <c r="A93" s="28"/>
      <c r="B93" s="73"/>
      <c r="C93" s="74" t="s">
        <v>66</v>
      </c>
      <c r="D93" s="123">
        <f>'Yr 1 Labor Cost Calc'!AL222</f>
        <v>10762.089710769229</v>
      </c>
      <c r="E93" s="135">
        <f>'Yr 1 Equipment Cost Calc '!P222</f>
        <v>2379.6</v>
      </c>
      <c r="F93" s="166">
        <f>'Yr 1 Material Cost Calc'!U225</f>
        <v>11999.019999999999</v>
      </c>
      <c r="G93" s="123">
        <f t="shared" si="11"/>
        <v>25140.709710769228</v>
      </c>
    </row>
    <row r="94" spans="1:7">
      <c r="A94" s="28"/>
      <c r="B94" s="73"/>
      <c r="C94" s="74" t="s">
        <v>67</v>
      </c>
      <c r="D94" s="123">
        <f>'Yr 1 Labor Cost Calc'!AL223</f>
        <v>10762.089710769229</v>
      </c>
      <c r="E94" s="135">
        <f>'Yr 1 Equipment Cost Calc '!P223</f>
        <v>2379.6</v>
      </c>
      <c r="F94" s="166">
        <f>'Yr 1 Material Cost Calc'!U226</f>
        <v>24184</v>
      </c>
      <c r="G94" s="123">
        <f t="shared" si="11"/>
        <v>37325.689710769228</v>
      </c>
    </row>
    <row r="95" spans="1:7">
      <c r="A95" s="28"/>
      <c r="B95" s="73"/>
      <c r="C95" s="74" t="s">
        <v>68</v>
      </c>
      <c r="D95" s="123">
        <f>'Yr 1 Labor Cost Calc'!AL224</f>
        <v>10762.089710769229</v>
      </c>
      <c r="E95" s="135">
        <f>'Yr 1 Equipment Cost Calc '!P224</f>
        <v>2379.6</v>
      </c>
      <c r="F95" s="166">
        <f>'Yr 1 Material Cost Calc'!U227</f>
        <v>31104.75</v>
      </c>
      <c r="G95" s="123">
        <f t="shared" si="11"/>
        <v>44246.439710769228</v>
      </c>
    </row>
    <row r="96" spans="1:7">
      <c r="A96" s="28"/>
      <c r="B96" s="78"/>
      <c r="C96" s="79" t="s">
        <v>69</v>
      </c>
      <c r="D96" s="79"/>
      <c r="E96" s="79"/>
      <c r="F96" s="79"/>
      <c r="G96" s="79"/>
    </row>
    <row r="97" spans="1:7">
      <c r="A97" s="28"/>
      <c r="B97" s="73"/>
      <c r="C97" s="74" t="s">
        <v>64</v>
      </c>
      <c r="D97" s="123">
        <f>'Yr 1 Labor Cost Calc'!AL226</f>
        <v>10762.089710769229</v>
      </c>
      <c r="E97" s="135">
        <f>'Yr 1 Equipment Cost Calc '!P226</f>
        <v>2379.6</v>
      </c>
      <c r="F97" s="166">
        <f>'Yr 1 Material Cost Calc'!U229</f>
        <v>7763</v>
      </c>
      <c r="G97" s="123">
        <f t="shared" si="11"/>
        <v>20904.689710769228</v>
      </c>
    </row>
    <row r="98" spans="1:7">
      <c r="A98" s="28"/>
      <c r="B98" s="73"/>
      <c r="C98" s="74" t="s">
        <v>65</v>
      </c>
      <c r="D98" s="123">
        <f>'Yr 1 Labor Cost Calc'!AL227</f>
        <v>10762.089710769229</v>
      </c>
      <c r="E98" s="135">
        <f>'Yr 1 Equipment Cost Calc '!P227</f>
        <v>2379.6</v>
      </c>
      <c r="F98" s="166">
        <f>'Yr 1 Material Cost Calc'!U230</f>
        <v>9414.33</v>
      </c>
      <c r="G98" s="123">
        <f t="shared" si="11"/>
        <v>22556.019710769229</v>
      </c>
    </row>
    <row r="99" spans="1:7">
      <c r="A99" s="28"/>
      <c r="B99" s="73"/>
      <c r="C99" s="74" t="s">
        <v>66</v>
      </c>
      <c r="D99" s="123">
        <f>'Yr 1 Labor Cost Calc'!AL228</f>
        <v>10762.089710769229</v>
      </c>
      <c r="E99" s="135">
        <f>'Yr 1 Equipment Cost Calc '!P228</f>
        <v>2379.6</v>
      </c>
      <c r="F99" s="166">
        <f>'Yr 1 Material Cost Calc'!U231</f>
        <v>11999.019999999999</v>
      </c>
      <c r="G99" s="123">
        <f t="shared" si="11"/>
        <v>25140.709710769228</v>
      </c>
    </row>
    <row r="100" spans="1:7">
      <c r="A100" s="28"/>
      <c r="B100" s="73"/>
      <c r="C100" s="74" t="s">
        <v>67</v>
      </c>
      <c r="D100" s="123">
        <f>'Yr 1 Labor Cost Calc'!AL229</f>
        <v>10762.089710769229</v>
      </c>
      <c r="E100" s="135">
        <f>'Yr 1 Equipment Cost Calc '!P229</f>
        <v>2379.6</v>
      </c>
      <c r="F100" s="166">
        <f>'Yr 1 Material Cost Calc'!U232</f>
        <v>26173.620000000003</v>
      </c>
      <c r="G100" s="123">
        <f t="shared" si="11"/>
        <v>39315.30971076923</v>
      </c>
    </row>
    <row r="101" spans="1:7">
      <c r="A101" s="28"/>
      <c r="B101" s="73"/>
      <c r="C101" s="74" t="s">
        <v>68</v>
      </c>
      <c r="D101" s="123">
        <f>'Yr 1 Labor Cost Calc'!AL230</f>
        <v>10762.089710769229</v>
      </c>
      <c r="E101" s="135">
        <f>'Yr 1 Equipment Cost Calc '!P230</f>
        <v>2379.6</v>
      </c>
      <c r="F101" s="166">
        <f>'Yr 1 Material Cost Calc'!U233</f>
        <v>35689.980000000003</v>
      </c>
      <c r="G101" s="123">
        <f t="shared" si="11"/>
        <v>48831.669710769231</v>
      </c>
    </row>
    <row r="102" spans="1:7">
      <c r="A102" s="28"/>
      <c r="B102" s="78"/>
      <c r="C102" s="79" t="s">
        <v>70</v>
      </c>
      <c r="D102" s="79"/>
      <c r="E102" s="79"/>
      <c r="F102" s="79"/>
      <c r="G102" s="79"/>
    </row>
    <row r="103" spans="1:7">
      <c r="A103" s="28"/>
      <c r="B103" s="73"/>
      <c r="C103" s="74" t="s">
        <v>64</v>
      </c>
      <c r="D103" s="123">
        <f>'Yr 1 Labor Cost Calc'!AL232</f>
        <v>10762.089710769229</v>
      </c>
      <c r="E103" s="135">
        <f>'Yr 1 Equipment Cost Calc '!P232</f>
        <v>2379.6</v>
      </c>
      <c r="F103" s="166">
        <f>'Yr 1 Material Cost Calc'!U235</f>
        <v>7834.8</v>
      </c>
      <c r="G103" s="123">
        <f t="shared" si="11"/>
        <v>20976.48971076923</v>
      </c>
    </row>
    <row r="104" spans="1:7">
      <c r="A104" s="28"/>
      <c r="B104" s="73"/>
      <c r="C104" s="74" t="s">
        <v>65</v>
      </c>
      <c r="D104" s="123">
        <f>'Yr 1 Labor Cost Calc'!AL233</f>
        <v>10762.089710769229</v>
      </c>
      <c r="E104" s="135">
        <f>'Yr 1 Equipment Cost Calc '!P233</f>
        <v>2379.6</v>
      </c>
      <c r="F104" s="166">
        <f>'Yr 1 Material Cost Calc'!U236</f>
        <v>9773.32</v>
      </c>
      <c r="G104" s="123">
        <f t="shared" si="11"/>
        <v>22915.009710769227</v>
      </c>
    </row>
    <row r="105" spans="1:7">
      <c r="A105" s="28"/>
      <c r="B105" s="73"/>
      <c r="C105" s="74" t="s">
        <v>66</v>
      </c>
      <c r="D105" s="123">
        <f>'Yr 1 Labor Cost Calc'!AL234</f>
        <v>10762.089710769229</v>
      </c>
      <c r="E105" s="135">
        <f>'Yr 1 Equipment Cost Calc '!P234</f>
        <v>2379.6</v>
      </c>
      <c r="F105" s="166">
        <f>'Yr 1 Material Cost Calc'!U237</f>
        <v>11999.019999999999</v>
      </c>
      <c r="G105" s="123">
        <f t="shared" si="11"/>
        <v>25140.709710769228</v>
      </c>
    </row>
    <row r="106" spans="1:7">
      <c r="A106" s="28"/>
      <c r="B106" s="73"/>
      <c r="C106" s="74" t="s">
        <v>67</v>
      </c>
      <c r="D106" s="123">
        <f>'Yr 1 Labor Cost Calc'!AL235</f>
        <v>10762.089710769229</v>
      </c>
      <c r="E106" s="135">
        <f>'Yr 1 Equipment Cost Calc '!P235</f>
        <v>2379.6</v>
      </c>
      <c r="F106" s="166">
        <f>'Yr 1 Material Cost Calc'!U238</f>
        <v>26810.45</v>
      </c>
      <c r="G106" s="123">
        <f t="shared" si="11"/>
        <v>39952.139710769232</v>
      </c>
    </row>
    <row r="107" spans="1:7">
      <c r="A107" s="28"/>
      <c r="B107" s="73"/>
      <c r="C107" s="74" t="s">
        <v>68</v>
      </c>
      <c r="D107" s="123">
        <f>'Yr 1 Labor Cost Calc'!AL236</f>
        <v>10762.089710769229</v>
      </c>
      <c r="E107" s="135">
        <f>'Yr 1 Equipment Cost Calc '!P236</f>
        <v>2379.6</v>
      </c>
      <c r="F107" s="166">
        <f>'Yr 1 Material Cost Calc'!U239</f>
        <v>38400.9</v>
      </c>
      <c r="G107" s="123">
        <f t="shared" si="11"/>
        <v>51542.589710769229</v>
      </c>
    </row>
    <row r="108" spans="1:7">
      <c r="A108" s="28"/>
      <c r="B108" s="68">
        <v>8</v>
      </c>
      <c r="C108" s="66" t="s">
        <v>71</v>
      </c>
      <c r="D108" s="123">
        <f>'Yr 1 Labor Cost Calc'!AL237</f>
        <v>591.12324507692301</v>
      </c>
      <c r="E108" s="135">
        <f>'Yr 1 Equipment Cost Calc '!P237</f>
        <v>213.72</v>
      </c>
      <c r="F108" s="166">
        <f>'Yr 1 Material Cost Calc'!U240</f>
        <v>538.18166666666673</v>
      </c>
      <c r="G108" s="123">
        <f t="shared" si="11"/>
        <v>1343.0249117435897</v>
      </c>
    </row>
    <row r="109" spans="1:7">
      <c r="A109" s="28"/>
      <c r="B109" s="62">
        <v>9</v>
      </c>
      <c r="C109" s="63" t="s">
        <v>72</v>
      </c>
      <c r="D109" s="63"/>
      <c r="E109" s="63"/>
      <c r="F109" s="63"/>
      <c r="G109" s="63"/>
    </row>
    <row r="110" spans="1:7">
      <c r="A110" s="28"/>
      <c r="B110" s="65"/>
      <c r="C110" s="66" t="s">
        <v>73</v>
      </c>
      <c r="D110" s="123">
        <f>'Yr 1 Labor Cost Calc'!AL239</f>
        <v>177.59549723076921</v>
      </c>
      <c r="E110" s="135">
        <f>'Yr 1 Equipment Cost Calc '!P239</f>
        <v>123.6</v>
      </c>
      <c r="F110" s="166">
        <f>'Yr 1 Material Cost Calc'!U242</f>
        <v>1595.8858</v>
      </c>
      <c r="G110" s="123">
        <f t="shared" si="11"/>
        <v>1897.0812972307692</v>
      </c>
    </row>
    <row r="111" spans="1:7">
      <c r="A111" s="28"/>
      <c r="B111" s="65"/>
      <c r="C111" s="66" t="s">
        <v>74</v>
      </c>
      <c r="D111" s="123">
        <f>'Yr 1 Labor Cost Calc'!AL240</f>
        <v>177.59549723076921</v>
      </c>
      <c r="E111" s="135">
        <f>'Yr 1 Equipment Cost Calc '!P240</f>
        <v>123.6</v>
      </c>
      <c r="F111" s="166">
        <f>'Yr 1 Material Cost Calc'!U243</f>
        <v>17792.171499999997</v>
      </c>
      <c r="G111" s="123">
        <f t="shared" si="11"/>
        <v>18093.366997230765</v>
      </c>
    </row>
    <row r="112" spans="1:7">
      <c r="A112" s="28"/>
      <c r="B112" s="68">
        <v>10</v>
      </c>
      <c r="C112" s="66" t="s">
        <v>75</v>
      </c>
      <c r="D112" s="123">
        <f>'Yr 1 Labor Cost Calc'!AL241</f>
        <v>458.00630100000001</v>
      </c>
      <c r="E112" s="135">
        <f>'Yr 1 Equipment Cost Calc '!P241</f>
        <v>36.36</v>
      </c>
      <c r="F112" s="166">
        <f>'Yr 1 Material Cost Calc'!U244</f>
        <v>72.353399999999993</v>
      </c>
      <c r="G112" s="123">
        <f t="shared" si="11"/>
        <v>566.71970099999999</v>
      </c>
    </row>
    <row r="113" spans="1:7">
      <c r="A113" s="28"/>
      <c r="B113" s="68">
        <v>11</v>
      </c>
      <c r="C113" s="66" t="s">
        <v>76</v>
      </c>
      <c r="D113" s="250">
        <f>'Yr 1 Labor Cost Calc'!AL242</f>
        <v>109.31527915384615</v>
      </c>
      <c r="E113" s="214">
        <f>'Yr 1 Equipment Cost Calc '!P242</f>
        <v>24.24</v>
      </c>
      <c r="F113" s="243">
        <f>'Yr 1 Material Cost Calc'!U245</f>
        <v>0</v>
      </c>
      <c r="G113" s="250">
        <f t="shared" si="11"/>
        <v>133.55527915384616</v>
      </c>
    </row>
    <row r="114" spans="1:7">
      <c r="A114" s="28"/>
      <c r="B114" s="58"/>
      <c r="C114" s="58" t="s">
        <v>77</v>
      </c>
      <c r="D114" s="58"/>
      <c r="E114" s="59"/>
      <c r="F114" s="59"/>
      <c r="G114" s="161"/>
    </row>
    <row r="115" spans="1:7">
      <c r="A115" s="28"/>
      <c r="B115" s="62">
        <v>1</v>
      </c>
      <c r="C115" s="63" t="s">
        <v>78</v>
      </c>
      <c r="D115" s="394"/>
      <c r="E115" s="251"/>
      <c r="F115" s="251"/>
      <c r="G115" s="251" t="s">
        <v>212</v>
      </c>
    </row>
    <row r="116" spans="1:7">
      <c r="A116" s="28"/>
      <c r="B116" s="62">
        <v>2</v>
      </c>
      <c r="C116" s="63" t="s">
        <v>79</v>
      </c>
      <c r="D116" s="124"/>
      <c r="E116" s="63"/>
      <c r="F116" s="63"/>
      <c r="G116" s="63" t="s">
        <v>212</v>
      </c>
    </row>
    <row r="117" spans="1:7">
      <c r="A117" s="28"/>
      <c r="B117" s="399">
        <v>3</v>
      </c>
      <c r="C117" s="402" t="str">
        <f>'Existing Fees '!C117</f>
        <v>Wastewater Discharge Permit</v>
      </c>
      <c r="D117" s="123">
        <f>'Yr 1 Labor Cost Calc'!AL246</f>
        <v>4455.9925744615384</v>
      </c>
      <c r="E117" s="135">
        <f>'Yr 1 Equipment Cost Calc '!P246</f>
        <v>0</v>
      </c>
      <c r="F117" s="166">
        <f>'Yr 1 Material Cost Calc'!U249</f>
        <v>0</v>
      </c>
      <c r="G117" s="123">
        <f t="shared" ref="G117" si="12">SUM(D117:F117)</f>
        <v>4455.9925744615384</v>
      </c>
    </row>
    <row r="118" spans="1:7">
      <c r="A118" s="28"/>
      <c r="B118" s="399">
        <v>4</v>
      </c>
      <c r="C118" s="402" t="str">
        <f>'Existing Fees '!C118</f>
        <v>Groundwater Discharge Permit</v>
      </c>
      <c r="D118" s="123">
        <f>'Yr 1 Labor Cost Calc'!AL247</f>
        <v>2773.728997846154</v>
      </c>
      <c r="E118" s="135">
        <f>'Yr 1 Equipment Cost Calc '!P247</f>
        <v>0</v>
      </c>
      <c r="F118" s="166">
        <f>'Yr 1 Material Cost Calc'!U250</f>
        <v>0</v>
      </c>
      <c r="G118" s="123">
        <f t="shared" ref="G118" si="13">SUM(D118:F118)</f>
        <v>2773.728997846154</v>
      </c>
    </row>
    <row r="119" spans="1:7">
      <c r="A119" s="28"/>
      <c r="B119" s="68">
        <v>5</v>
      </c>
      <c r="C119" s="66" t="s">
        <v>82</v>
      </c>
      <c r="D119" s="123">
        <f>'Yr 1 Labor Cost Calc'!AL248</f>
        <v>2863.7560772307688</v>
      </c>
      <c r="E119" s="135">
        <f>'Yr 1 Equipment Cost Calc '!P248</f>
        <v>0</v>
      </c>
      <c r="F119" s="166">
        <f>'Yr 1 Material Cost Calc'!U251</f>
        <v>0</v>
      </c>
      <c r="G119" s="123">
        <f t="shared" si="11"/>
        <v>2863.7560772307688</v>
      </c>
    </row>
    <row r="120" spans="1:7">
      <c r="A120" s="28"/>
      <c r="B120" s="68">
        <v>6</v>
      </c>
      <c r="C120" s="66" t="s">
        <v>83</v>
      </c>
      <c r="D120" s="123">
        <f>'Yr 1 Labor Cost Calc'!AL249</f>
        <v>1559.7666844615383</v>
      </c>
      <c r="E120" s="135">
        <f>'Yr 1 Equipment Cost Calc '!P249</f>
        <v>0</v>
      </c>
      <c r="F120" s="166">
        <f>'Yr 1 Material Cost Calc'!U252</f>
        <v>0</v>
      </c>
      <c r="G120" s="123">
        <f t="shared" si="11"/>
        <v>1559.7666844615383</v>
      </c>
    </row>
    <row r="121" spans="1:7">
      <c r="A121" s="28"/>
      <c r="B121" s="68">
        <v>7</v>
      </c>
      <c r="C121" s="66" t="s">
        <v>84</v>
      </c>
      <c r="D121" s="250">
        <f>'Yr 1 Labor Cost Calc'!AL250</f>
        <v>0</v>
      </c>
      <c r="E121" s="214">
        <f>'Yr 1 Equipment Cost Calc '!P250</f>
        <v>0</v>
      </c>
      <c r="F121" s="243">
        <f>'Yr 1 Material Cost Calc'!U253</f>
        <v>275</v>
      </c>
      <c r="G121" s="250">
        <f t="shared" si="11"/>
        <v>275</v>
      </c>
    </row>
    <row r="122" spans="1:7">
      <c r="A122" s="28"/>
      <c r="B122" s="58"/>
      <c r="C122" s="58" t="s">
        <v>85</v>
      </c>
      <c r="D122" s="58"/>
      <c r="E122" s="59"/>
      <c r="F122" s="59"/>
      <c r="G122" s="161"/>
    </row>
    <row r="123" spans="1:7">
      <c r="A123" s="28"/>
      <c r="B123" s="62">
        <v>1</v>
      </c>
      <c r="C123" s="63" t="s">
        <v>86</v>
      </c>
      <c r="D123" s="251"/>
      <c r="E123" s="251"/>
      <c r="F123" s="251"/>
      <c r="G123" s="251"/>
    </row>
    <row r="124" spans="1:7">
      <c r="A124" s="28"/>
      <c r="B124" s="85"/>
      <c r="C124" s="66" t="str">
        <f>'Existing Fees '!C124</f>
        <v>Conceptual Stormwater Plan Approval</v>
      </c>
      <c r="D124" s="123">
        <f>'Yr 1 Labor Cost Calc'!AL253</f>
        <v>787.22699999999986</v>
      </c>
      <c r="E124" s="135">
        <f>'Yr 1 Equipment Cost Calc '!P253</f>
        <v>0</v>
      </c>
      <c r="F124" s="166">
        <f>'Yr 1 Material Cost Calc'!U256</f>
        <v>700</v>
      </c>
      <c r="G124" s="123">
        <f t="shared" ref="G124:G130" si="14">SUM(D124:F124)</f>
        <v>1487.2269999999999</v>
      </c>
    </row>
    <row r="125" spans="1:7">
      <c r="A125" s="28"/>
      <c r="B125" s="65"/>
      <c r="C125" s="346" t="s">
        <v>607</v>
      </c>
      <c r="D125" s="123">
        <f>'Yr 1 Labor Cost Calc'!AL254</f>
        <v>0</v>
      </c>
      <c r="E125" s="135">
        <f>'Yr 1 Equipment Cost Calc '!P254</f>
        <v>0</v>
      </c>
      <c r="F125" s="166">
        <f>'Yr 1 Material Cost Calc'!U257</f>
        <v>0</v>
      </c>
      <c r="G125" s="123">
        <f t="shared" si="14"/>
        <v>0</v>
      </c>
    </row>
    <row r="126" spans="1:7" ht="26">
      <c r="A126" s="28"/>
      <c r="B126" s="65"/>
      <c r="C126" s="205" t="str">
        <f>'Existing Fees '!C126</f>
        <v>Post Construction Stormwater Plan Approval (Additional Review Time Fee)</v>
      </c>
      <c r="D126" s="123">
        <f>'Yr 1 Labor Cost Calc'!AL255</f>
        <v>146.53914166153845</v>
      </c>
      <c r="E126" s="135">
        <f>'Yr 1 Equipment Cost Calc '!P255</f>
        <v>0</v>
      </c>
      <c r="F126" s="166">
        <f>'Yr 1 Material Cost Calc'!U258</f>
        <v>71</v>
      </c>
      <c r="G126" s="123">
        <f t="shared" ref="G126" si="15">SUM(D126:F126)</f>
        <v>217.53914166153845</v>
      </c>
    </row>
    <row r="127" spans="1:7">
      <c r="A127" s="28"/>
      <c r="B127" s="65"/>
      <c r="C127" s="66" t="str">
        <f>'Existing Fees '!C127</f>
        <v>Utility Plan Review</v>
      </c>
      <c r="D127" s="123">
        <f>'Yr 1 Labor Cost Calc'!AL256</f>
        <v>309.95708584615386</v>
      </c>
      <c r="E127" s="135">
        <f>'Yr 1 Equipment Cost Calc '!P256</f>
        <v>0</v>
      </c>
      <c r="F127" s="166">
        <f>'Yr 1 Material Cost Calc'!U259</f>
        <v>0</v>
      </c>
      <c r="G127" s="123">
        <f t="shared" ref="G127" si="16">SUM(D127:F127)</f>
        <v>309.95708584615386</v>
      </c>
    </row>
    <row r="128" spans="1:7">
      <c r="A128" s="28"/>
      <c r="B128" s="65"/>
      <c r="C128" s="66" t="str">
        <f>'Existing Fees '!C128</f>
        <v>Active Construction Stormwater Inspection Fee</v>
      </c>
      <c r="D128" s="123">
        <f>'Yr 1 Labor Cost Calc'!AL257</f>
        <v>340.49730461538456</v>
      </c>
      <c r="E128" s="135">
        <f>'Yr 1 Equipment Cost Calc '!P257</f>
        <v>30.32</v>
      </c>
      <c r="F128" s="166">
        <f>'Yr 1 Material Cost Calc'!U260</f>
        <v>0</v>
      </c>
      <c r="G128" s="123">
        <f t="shared" ref="G128" si="17">SUM(D128:F128)</f>
        <v>370.81730461538456</v>
      </c>
    </row>
    <row r="129" spans="1:7">
      <c r="A129" s="28"/>
      <c r="B129" s="62">
        <v>2</v>
      </c>
      <c r="C129" s="63" t="s">
        <v>88</v>
      </c>
      <c r="D129" s="63"/>
      <c r="E129" s="63"/>
      <c r="F129" s="63"/>
      <c r="G129" s="63"/>
    </row>
    <row r="130" spans="1:7">
      <c r="A130" s="28"/>
      <c r="B130" s="73"/>
      <c r="C130" s="74" t="s">
        <v>89</v>
      </c>
      <c r="D130" s="123">
        <f>'Yr 1 Labor Cost Calc'!AL259</f>
        <v>0</v>
      </c>
      <c r="E130" s="135">
        <f>'Yr 1 Equipment Cost Calc '!P259</f>
        <v>0</v>
      </c>
      <c r="F130" s="166">
        <f>'Yr 1 Material Cost Calc'!U262</f>
        <v>0</v>
      </c>
      <c r="G130" s="123">
        <f t="shared" si="14"/>
        <v>0</v>
      </c>
    </row>
    <row r="131" spans="1:7" ht="26">
      <c r="A131" s="28"/>
      <c r="B131" s="58"/>
      <c r="C131" s="482" t="str">
        <f>'Existing Fees '!C131</f>
        <v>Other- Not in the Miscellaneous Charges Section (Section 3- Rates and Charges)</v>
      </c>
      <c r="D131" s="58"/>
      <c r="E131" s="59"/>
      <c r="F131" s="59"/>
      <c r="G131" s="161"/>
    </row>
    <row r="132" spans="1:7">
      <c r="A132" s="28"/>
      <c r="B132" s="68">
        <v>1</v>
      </c>
      <c r="C132" s="66" t="str">
        <f>'Existing Fees '!C132</f>
        <v>Sewer Credit Application Fee</v>
      </c>
      <c r="D132" s="123">
        <f>'Yr 1 Labor Cost Calc'!AL261</f>
        <v>1639.3362567692307</v>
      </c>
      <c r="E132" s="135">
        <f>'Yr 1 Equipment Cost Calc '!P261</f>
        <v>0</v>
      </c>
      <c r="F132" s="166">
        <f>'Yr 1 Material Cost Calc'!U264</f>
        <v>0</v>
      </c>
      <c r="G132" s="123">
        <f t="shared" ref="G132:G135" si="18">SUM(D132:F132)</f>
        <v>1639.3362567692307</v>
      </c>
    </row>
    <row r="133" spans="1:7">
      <c r="A133" s="28"/>
      <c r="B133" s="68">
        <v>2</v>
      </c>
      <c r="C133" s="66" t="str">
        <f>'Existing Fees '!C133</f>
        <v>Sewer Credit Failure to Inform PWD about increase</v>
      </c>
      <c r="D133" s="123">
        <f>'Yr 1 Labor Cost Calc'!AL262</f>
        <v>535.90443876923075</v>
      </c>
      <c r="E133" s="135">
        <f>'Yr 1 Equipment Cost Calc '!P262</f>
        <v>0</v>
      </c>
      <c r="F133" s="166">
        <f>'Yr 1 Material Cost Calc'!U265</f>
        <v>0</v>
      </c>
      <c r="G133" s="123">
        <f t="shared" si="18"/>
        <v>535.90443876923075</v>
      </c>
    </row>
    <row r="134" spans="1:7" ht="26">
      <c r="A134" s="28"/>
      <c r="B134" s="58"/>
      <c r="C134" s="482" t="str">
        <f>'Existing Fees '!C134</f>
        <v>Other- Not in the Miscellaneous Charges Section (Section 4- Rates and Charges)</v>
      </c>
      <c r="D134" s="58"/>
      <c r="E134" s="59"/>
      <c r="F134" s="59"/>
      <c r="G134" s="161"/>
    </row>
    <row r="135" spans="1:7">
      <c r="A135" s="28"/>
      <c r="B135" s="68">
        <v>3</v>
      </c>
      <c r="C135" s="66" t="str">
        <f>'Existing Fees '!C135</f>
        <v>Stormwater Credit Application Fee Renewal</v>
      </c>
      <c r="D135" s="123">
        <f>'Yr 1 Labor Cost Calc'!AL264</f>
        <v>793.05129599999987</v>
      </c>
      <c r="E135" s="135">
        <f>'Yr 1 Equipment Cost Calc '!P264</f>
        <v>0</v>
      </c>
      <c r="F135" s="166">
        <f>'Yr 1 Material Cost Calc'!U267</f>
        <v>0</v>
      </c>
      <c r="G135" s="123">
        <f t="shared" si="18"/>
        <v>793.05129599999987</v>
      </c>
    </row>
    <row r="136" spans="1:7">
      <c r="A136" s="28"/>
    </row>
    <row r="137" spans="1:7" ht="15" thickBot="1">
      <c r="B137" s="33" t="s">
        <v>616</v>
      </c>
    </row>
    <row r="138" spans="1:7" ht="13.5" thickBot="1">
      <c r="A138" s="28"/>
      <c r="B138" s="98"/>
      <c r="C138" s="99"/>
      <c r="D138" s="95" t="s">
        <v>130</v>
      </c>
      <c r="E138" s="96"/>
      <c r="F138" s="96"/>
      <c r="G138" s="97"/>
    </row>
    <row r="139" spans="1:7" ht="26.5" thickBot="1">
      <c r="A139" s="28"/>
      <c r="B139" s="102" t="s">
        <v>13</v>
      </c>
      <c r="C139" s="100" t="s">
        <v>10</v>
      </c>
      <c r="D139" s="263" t="s">
        <v>248</v>
      </c>
      <c r="E139" s="103" t="s">
        <v>131</v>
      </c>
      <c r="F139" s="104" t="s">
        <v>132</v>
      </c>
      <c r="G139" s="264" t="s">
        <v>249</v>
      </c>
    </row>
    <row r="140" spans="1:7">
      <c r="A140" s="28"/>
      <c r="B140" s="58"/>
      <c r="C140" s="58" t="s">
        <v>24</v>
      </c>
      <c r="D140" s="58"/>
      <c r="E140" s="59"/>
      <c r="F140" s="59"/>
      <c r="G140" s="161"/>
    </row>
    <row r="141" spans="1:7">
      <c r="A141" s="28"/>
      <c r="B141" s="62">
        <v>1</v>
      </c>
      <c r="C141" s="63" t="s">
        <v>25</v>
      </c>
      <c r="D141" s="63"/>
      <c r="E141" s="63"/>
      <c r="F141" s="63"/>
      <c r="G141" s="63"/>
    </row>
    <row r="142" spans="1:7">
      <c r="A142" s="28"/>
      <c r="B142" s="65"/>
      <c r="C142" s="66" t="s">
        <v>27</v>
      </c>
      <c r="D142" s="123">
        <f>'Yr 1 Labor Cost Calc'!AL271</f>
        <v>134.24179246153847</v>
      </c>
      <c r="E142" s="135">
        <f>'Yr 1 Equipment Cost Calc '!P141</f>
        <v>24.24</v>
      </c>
      <c r="F142" s="166">
        <f>'Yr 1 Material Cost Calc'!U144</f>
        <v>0</v>
      </c>
      <c r="G142" s="123">
        <f>SUM(D142:F142)</f>
        <v>158.48179246153848</v>
      </c>
    </row>
    <row r="143" spans="1:7">
      <c r="A143" s="28"/>
      <c r="B143" s="65"/>
      <c r="C143" s="66" t="s">
        <v>29</v>
      </c>
      <c r="D143" s="123">
        <f>'Yr 1 Labor Cost Calc'!AL272</f>
        <v>178.98905661538461</v>
      </c>
      <c r="E143" s="135">
        <f>'Yr 1 Equipment Cost Calc '!P142</f>
        <v>36.36</v>
      </c>
      <c r="F143" s="166">
        <f>'Yr 1 Material Cost Calc'!U145</f>
        <v>0</v>
      </c>
      <c r="G143" s="123">
        <f t="shared" ref="G143:G145" si="19">SUM(D143:F143)</f>
        <v>215.3490566153846</v>
      </c>
    </row>
    <row r="144" spans="1:7">
      <c r="A144" s="28"/>
      <c r="B144" s="65"/>
      <c r="C144" s="66" t="s">
        <v>31</v>
      </c>
      <c r="D144" s="123">
        <f>'Yr 1 Labor Cost Calc'!AL273</f>
        <v>447.47264153846152</v>
      </c>
      <c r="E144" s="135">
        <f>'Yr 1 Equipment Cost Calc '!P143</f>
        <v>34.275000000000006</v>
      </c>
      <c r="F144" s="166">
        <f>'Yr 1 Material Cost Calc'!U146</f>
        <v>0</v>
      </c>
      <c r="G144" s="123">
        <f t="shared" si="19"/>
        <v>481.74764153846149</v>
      </c>
    </row>
    <row r="145" spans="1:7">
      <c r="A145" s="28"/>
      <c r="B145" s="65"/>
      <c r="C145" s="66" t="s">
        <v>33</v>
      </c>
      <c r="D145" s="123">
        <f>'Yr 1 Labor Cost Calc'!AL274</f>
        <v>447.47264153846152</v>
      </c>
      <c r="E145" s="135">
        <f>'Yr 1 Equipment Cost Calc '!P144</f>
        <v>34.275000000000006</v>
      </c>
      <c r="F145" s="166">
        <f>'Yr 1 Material Cost Calc'!U147</f>
        <v>0</v>
      </c>
      <c r="G145" s="123">
        <f t="shared" si="19"/>
        <v>481.74764153846149</v>
      </c>
    </row>
    <row r="146" spans="1:7">
      <c r="A146" s="28"/>
      <c r="B146" s="62">
        <v>2</v>
      </c>
      <c r="C146" s="63" t="s">
        <v>34</v>
      </c>
      <c r="D146" s="63"/>
      <c r="E146" s="63"/>
      <c r="F146" s="63"/>
      <c r="G146" s="63"/>
    </row>
    <row r="147" spans="1:7">
      <c r="A147" s="28"/>
      <c r="B147" s="139" t="s">
        <v>26</v>
      </c>
      <c r="C147" s="140" t="s">
        <v>35</v>
      </c>
      <c r="D147" s="140"/>
      <c r="E147" s="140"/>
      <c r="F147" s="140"/>
      <c r="G147" s="167"/>
    </row>
    <row r="148" spans="1:7">
      <c r="A148" s="28"/>
      <c r="B148" s="65"/>
      <c r="C148" s="146" t="s">
        <v>126</v>
      </c>
      <c r="D148" s="123">
        <f>'Yr 1 Labor Cost Calc'!AL277</f>
        <v>59.663018871794868</v>
      </c>
      <c r="E148" s="135">
        <f>'Yr 1 Equipment Cost Calc '!P147</f>
        <v>24.24</v>
      </c>
      <c r="F148" s="166">
        <f>'Yr 1 Material Cost Calc'!U150</f>
        <v>152.91</v>
      </c>
      <c r="G148" s="123">
        <f t="shared" ref="G148:G175" si="20">SUM(D148:F148)</f>
        <v>236.81301887179487</v>
      </c>
    </row>
    <row r="149" spans="1:7">
      <c r="A149" s="28"/>
      <c r="B149" s="65"/>
      <c r="C149" s="137" t="s">
        <v>149</v>
      </c>
      <c r="D149" s="123">
        <f>'Yr 1 Labor Cost Calc'!AL278</f>
        <v>59.663018871794868</v>
      </c>
      <c r="E149" s="135">
        <f>'Yr 1 Equipment Cost Calc '!P148</f>
        <v>24.24</v>
      </c>
      <c r="F149" s="166">
        <f>'Yr 1 Material Cost Calc'!U151</f>
        <v>342.3</v>
      </c>
      <c r="G149" s="123">
        <f t="shared" si="20"/>
        <v>426.20301887179488</v>
      </c>
    </row>
    <row r="150" spans="1:7">
      <c r="A150" s="28"/>
      <c r="B150" s="65"/>
      <c r="C150" s="137" t="s">
        <v>0</v>
      </c>
      <c r="D150" s="123">
        <f>'Yr 1 Labor Cost Calc'!AL279</f>
        <v>119.32603774358974</v>
      </c>
      <c r="E150" s="135">
        <f>'Yr 1 Equipment Cost Calc '!P149</f>
        <v>24.24</v>
      </c>
      <c r="F150" s="166">
        <f>'Yr 1 Material Cost Calc'!U152</f>
        <v>257.5</v>
      </c>
      <c r="G150" s="123">
        <f t="shared" si="20"/>
        <v>401.06603774358973</v>
      </c>
    </row>
    <row r="151" spans="1:7">
      <c r="A151" s="28"/>
      <c r="B151" s="65"/>
      <c r="C151" s="137" t="s">
        <v>150</v>
      </c>
      <c r="D151" s="123">
        <f>'Yr 1 Labor Cost Calc'!AL280</f>
        <v>119.32603774358974</v>
      </c>
      <c r="E151" s="135">
        <f>'Yr 1 Equipment Cost Calc '!P150</f>
        <v>24.24</v>
      </c>
      <c r="F151" s="166">
        <f>'Yr 1 Material Cost Calc'!U153</f>
        <v>350.7</v>
      </c>
      <c r="G151" s="123">
        <f t="shared" si="20"/>
        <v>494.26603774358972</v>
      </c>
    </row>
    <row r="152" spans="1:7">
      <c r="A152" s="28"/>
      <c r="B152" s="65"/>
      <c r="C152" s="138" t="s">
        <v>151</v>
      </c>
      <c r="D152" s="123">
        <f>'Yr 1 Labor Cost Calc'!AL281</f>
        <v>119.32603774358974</v>
      </c>
      <c r="E152" s="135">
        <f>'Yr 1 Equipment Cost Calc '!P151</f>
        <v>24.24</v>
      </c>
      <c r="F152" s="166">
        <f>'Yr 1 Material Cost Calc'!U154</f>
        <v>715.83</v>
      </c>
      <c r="G152" s="123">
        <f t="shared" si="20"/>
        <v>859.39603774358977</v>
      </c>
    </row>
    <row r="153" spans="1:7">
      <c r="A153" s="28"/>
      <c r="B153" s="65"/>
      <c r="C153" s="137" t="s">
        <v>152</v>
      </c>
      <c r="D153" s="123">
        <f>'Yr 1 Labor Cost Calc'!AL282</f>
        <v>119.32603774358974</v>
      </c>
      <c r="E153" s="135">
        <f>'Yr 1 Equipment Cost Calc '!P152</f>
        <v>24.24</v>
      </c>
      <c r="F153" s="166">
        <f>'Yr 1 Material Cost Calc'!U155</f>
        <v>666.76</v>
      </c>
      <c r="G153" s="123">
        <f t="shared" si="20"/>
        <v>810.32603774358972</v>
      </c>
    </row>
    <row r="154" spans="1:7">
      <c r="A154" s="28"/>
      <c r="B154" s="65"/>
      <c r="C154" s="137" t="s">
        <v>153</v>
      </c>
      <c r="D154" s="123">
        <f>'Yr 1 Labor Cost Calc'!AL283</f>
        <v>119.32603774358974</v>
      </c>
      <c r="E154" s="135">
        <f>'Yr 1 Equipment Cost Calc '!P153</f>
        <v>24.24</v>
      </c>
      <c r="F154" s="166">
        <f>'Yr 1 Material Cost Calc'!U156</f>
        <v>888.66</v>
      </c>
      <c r="G154" s="123">
        <f t="shared" si="20"/>
        <v>1032.2260377435896</v>
      </c>
    </row>
    <row r="155" spans="1:7">
      <c r="A155" s="28"/>
      <c r="B155" s="65"/>
      <c r="C155" s="137" t="s">
        <v>154</v>
      </c>
      <c r="D155" s="123">
        <f>'Yr 1 Labor Cost Calc'!AL284</f>
        <v>119.32603774358974</v>
      </c>
      <c r="E155" s="135">
        <f>'Yr 1 Equipment Cost Calc '!P154</f>
        <v>24.24</v>
      </c>
      <c r="F155" s="166">
        <f>'Yr 1 Material Cost Calc'!U157</f>
        <v>901.18</v>
      </c>
      <c r="G155" s="123">
        <f t="shared" si="20"/>
        <v>1044.7460377435896</v>
      </c>
    </row>
    <row r="156" spans="1:7">
      <c r="A156" s="28"/>
      <c r="B156" s="65"/>
      <c r="C156" s="137" t="s">
        <v>155</v>
      </c>
      <c r="D156" s="123">
        <f>'Yr 1 Labor Cost Calc'!AL285</f>
        <v>357.97811323076922</v>
      </c>
      <c r="E156" s="135">
        <f>'Yr 1 Equipment Cost Calc '!P155</f>
        <v>27.42</v>
      </c>
      <c r="F156" s="166">
        <f>'Yr 1 Material Cost Calc'!U158</f>
        <v>3017.23</v>
      </c>
      <c r="G156" s="123">
        <f t="shared" si="20"/>
        <v>3402.6281132307695</v>
      </c>
    </row>
    <row r="157" spans="1:7">
      <c r="A157" s="28"/>
      <c r="B157" s="65"/>
      <c r="C157" s="137" t="s">
        <v>156</v>
      </c>
      <c r="D157" s="123">
        <f>'Yr 1 Labor Cost Calc'!AL286</f>
        <v>357.97811323076922</v>
      </c>
      <c r="E157" s="135">
        <f>'Yr 1 Equipment Cost Calc '!P156</f>
        <v>27.42</v>
      </c>
      <c r="F157" s="166">
        <f>'Yr 1 Material Cost Calc'!U159</f>
        <v>1515.08</v>
      </c>
      <c r="G157" s="123">
        <f t="shared" si="20"/>
        <v>1900.4781132307692</v>
      </c>
    </row>
    <row r="158" spans="1:7">
      <c r="A158" s="28"/>
      <c r="B158" s="65"/>
      <c r="C158" s="137" t="s">
        <v>157</v>
      </c>
      <c r="D158" s="123">
        <f>'Yr 1 Labor Cost Calc'!AL287</f>
        <v>357.97811323076922</v>
      </c>
      <c r="E158" s="135">
        <f>'Yr 1 Equipment Cost Calc '!P157</f>
        <v>27.42</v>
      </c>
      <c r="F158" s="166">
        <f>'Yr 1 Material Cost Calc'!U160</f>
        <v>3334.26</v>
      </c>
      <c r="G158" s="123">
        <f t="shared" si="20"/>
        <v>3719.6581132307692</v>
      </c>
    </row>
    <row r="159" spans="1:7">
      <c r="A159" s="28"/>
      <c r="B159" s="65"/>
      <c r="C159" s="137" t="s">
        <v>158</v>
      </c>
      <c r="D159" s="123">
        <f>'Yr 1 Labor Cost Calc'!AL288</f>
        <v>357.97811323076922</v>
      </c>
      <c r="E159" s="135">
        <f>'Yr 1 Equipment Cost Calc '!P158</f>
        <v>27.42</v>
      </c>
      <c r="F159" s="166">
        <f>'Yr 1 Material Cost Calc'!U161</f>
        <v>4293.8100000000004</v>
      </c>
      <c r="G159" s="123">
        <f t="shared" si="20"/>
        <v>4679.2081132307694</v>
      </c>
    </row>
    <row r="160" spans="1:7">
      <c r="A160" s="28"/>
      <c r="B160" s="65"/>
      <c r="C160" s="137" t="s">
        <v>159</v>
      </c>
      <c r="D160" s="123">
        <f>'Yr 1 Labor Cost Calc'!AL289</f>
        <v>357.97811323076922</v>
      </c>
      <c r="E160" s="135">
        <f>'Yr 1 Equipment Cost Calc '!P159</f>
        <v>27.42</v>
      </c>
      <c r="F160" s="166">
        <f>'Yr 1 Material Cost Calc'!U162</f>
        <v>2325.33</v>
      </c>
      <c r="G160" s="123">
        <f t="shared" si="20"/>
        <v>2710.7281132307689</v>
      </c>
    </row>
    <row r="161" spans="1:7">
      <c r="A161" s="28"/>
      <c r="B161" s="65"/>
      <c r="C161" s="137" t="s">
        <v>160</v>
      </c>
      <c r="D161" s="123">
        <f>'Yr 1 Labor Cost Calc'!AL290</f>
        <v>357.97811323076922</v>
      </c>
      <c r="E161" s="135">
        <f>'Yr 1 Equipment Cost Calc '!P160</f>
        <v>27.42</v>
      </c>
      <c r="F161" s="166">
        <f>'Yr 1 Material Cost Calc'!U163</f>
        <v>4195.82</v>
      </c>
      <c r="G161" s="123">
        <f t="shared" si="20"/>
        <v>4581.2181132307687</v>
      </c>
    </row>
    <row r="162" spans="1:7">
      <c r="A162" s="28"/>
      <c r="B162" s="65"/>
      <c r="C162" s="137" t="s">
        <v>161</v>
      </c>
      <c r="D162" s="123">
        <f>'Yr 1 Labor Cost Calc'!AL291</f>
        <v>357.97811323076922</v>
      </c>
      <c r="E162" s="135">
        <f>'Yr 1 Equipment Cost Calc '!P161</f>
        <v>27.42</v>
      </c>
      <c r="F162" s="166">
        <f>'Yr 1 Material Cost Calc'!U164</f>
        <v>5775</v>
      </c>
      <c r="G162" s="123">
        <f t="shared" si="20"/>
        <v>6160.398113230769</v>
      </c>
    </row>
    <row r="163" spans="1:7">
      <c r="A163" s="28"/>
      <c r="B163" s="65"/>
      <c r="C163" s="137" t="s">
        <v>162</v>
      </c>
      <c r="D163" s="123">
        <f>'Yr 1 Labor Cost Calc'!AL292</f>
        <v>357.97811323076922</v>
      </c>
      <c r="E163" s="135">
        <f>'Yr 1 Equipment Cost Calc '!P162</f>
        <v>27.42</v>
      </c>
      <c r="F163" s="166">
        <f>'Yr 1 Material Cost Calc'!U165</f>
        <v>6133.32</v>
      </c>
      <c r="G163" s="123">
        <f t="shared" si="20"/>
        <v>6518.7181132307687</v>
      </c>
    </row>
    <row r="164" spans="1:7">
      <c r="A164" s="28"/>
      <c r="B164" s="65"/>
      <c r="C164" s="137" t="s">
        <v>163</v>
      </c>
      <c r="D164" s="123">
        <f>'Yr 1 Labor Cost Calc'!AL293</f>
        <v>357.97811323076922</v>
      </c>
      <c r="E164" s="135">
        <f>'Yr 1 Equipment Cost Calc '!P163</f>
        <v>27.42</v>
      </c>
      <c r="F164" s="166">
        <f>'Yr 1 Material Cost Calc'!U166</f>
        <v>4646.21</v>
      </c>
      <c r="G164" s="123">
        <f t="shared" si="20"/>
        <v>5031.608113230769</v>
      </c>
    </row>
    <row r="165" spans="1:7">
      <c r="A165" s="28"/>
      <c r="B165" s="65"/>
      <c r="C165" s="137" t="s">
        <v>164</v>
      </c>
      <c r="D165" s="123">
        <f>'Yr 1 Labor Cost Calc'!AL294</f>
        <v>357.97811323076922</v>
      </c>
      <c r="E165" s="135">
        <f>'Yr 1 Equipment Cost Calc '!P164</f>
        <v>27.42</v>
      </c>
      <c r="F165" s="166">
        <f>'Yr 1 Material Cost Calc'!U167</f>
        <v>5655.02</v>
      </c>
      <c r="G165" s="123">
        <f t="shared" si="20"/>
        <v>6040.4181132307694</v>
      </c>
    </row>
    <row r="166" spans="1:7">
      <c r="A166" s="28"/>
      <c r="B166" s="65"/>
      <c r="C166" s="137" t="s">
        <v>165</v>
      </c>
      <c r="D166" s="123">
        <f>'Yr 1 Labor Cost Calc'!AL295</f>
        <v>357.97811323076922</v>
      </c>
      <c r="E166" s="135">
        <f>'Yr 1 Equipment Cost Calc '!P165</f>
        <v>27.42</v>
      </c>
      <c r="F166" s="166">
        <f>'Yr 1 Material Cost Calc'!U168</f>
        <v>8383.2199999999993</v>
      </c>
      <c r="G166" s="123">
        <f t="shared" si="20"/>
        <v>8768.6181132307684</v>
      </c>
    </row>
    <row r="167" spans="1:7">
      <c r="A167" s="28"/>
      <c r="B167" s="65"/>
      <c r="C167" s="137" t="s">
        <v>166</v>
      </c>
      <c r="D167" s="123">
        <f>'Yr 1 Labor Cost Calc'!AL296</f>
        <v>357.97811323076922</v>
      </c>
      <c r="E167" s="135">
        <f>'Yr 1 Equipment Cost Calc '!P166</f>
        <v>27.42</v>
      </c>
      <c r="F167" s="166">
        <f>'Yr 1 Material Cost Calc'!U169</f>
        <v>5576.77</v>
      </c>
      <c r="G167" s="123">
        <f t="shared" si="20"/>
        <v>5962.1681132307694</v>
      </c>
    </row>
    <row r="168" spans="1:7">
      <c r="A168" s="28"/>
      <c r="B168" s="65"/>
      <c r="C168" s="137" t="s">
        <v>167</v>
      </c>
      <c r="D168" s="123">
        <f>'Yr 1 Labor Cost Calc'!AL297</f>
        <v>357.97811323076922</v>
      </c>
      <c r="E168" s="135">
        <f>'Yr 1 Equipment Cost Calc '!P167</f>
        <v>27.42</v>
      </c>
      <c r="F168" s="166">
        <f>'Yr 1 Material Cost Calc'!U170</f>
        <v>7241.46</v>
      </c>
      <c r="G168" s="123">
        <f t="shared" si="20"/>
        <v>7626.858113230769</v>
      </c>
    </row>
    <row r="169" spans="1:7">
      <c r="A169" s="28"/>
      <c r="B169" s="65"/>
      <c r="C169" s="137" t="s">
        <v>168</v>
      </c>
      <c r="D169" s="123">
        <f>'Yr 1 Labor Cost Calc'!AL298</f>
        <v>357.97811323076922</v>
      </c>
      <c r="E169" s="135">
        <f>'Yr 1 Equipment Cost Calc '!P168</f>
        <v>27.42</v>
      </c>
      <c r="F169" s="166">
        <f>'Yr 1 Material Cost Calc'!U171</f>
        <v>11974.52</v>
      </c>
      <c r="G169" s="123">
        <f t="shared" si="20"/>
        <v>12359.918113230769</v>
      </c>
    </row>
    <row r="170" spans="1:7">
      <c r="A170" s="28"/>
      <c r="B170" s="65"/>
      <c r="C170" s="137" t="s">
        <v>169</v>
      </c>
      <c r="D170" s="123">
        <f>'Yr 1 Labor Cost Calc'!AL299</f>
        <v>357.97811323076922</v>
      </c>
      <c r="E170" s="135">
        <f>'Yr 1 Equipment Cost Calc '!P169</f>
        <v>27.42</v>
      </c>
      <c r="F170" s="166">
        <f>'Yr 1 Material Cost Calc'!U172</f>
        <v>8231.27</v>
      </c>
      <c r="G170" s="123">
        <f t="shared" si="20"/>
        <v>8616.6681132307694</v>
      </c>
    </row>
    <row r="171" spans="1:7">
      <c r="A171" s="28"/>
      <c r="B171" s="65"/>
      <c r="C171" s="137" t="s">
        <v>170</v>
      </c>
      <c r="D171" s="123">
        <f>'Yr 1 Labor Cost Calc'!AL300</f>
        <v>357.97811323076922</v>
      </c>
      <c r="E171" s="135">
        <f>'Yr 1 Equipment Cost Calc '!P170</f>
        <v>27.42</v>
      </c>
      <c r="F171" s="166">
        <f>'Yr 1 Material Cost Calc'!U173</f>
        <v>8990.02</v>
      </c>
      <c r="G171" s="123">
        <f t="shared" si="20"/>
        <v>9375.4181132307694</v>
      </c>
    </row>
    <row r="172" spans="1:7">
      <c r="A172" s="28"/>
      <c r="B172" s="65"/>
      <c r="C172" s="137" t="s">
        <v>171</v>
      </c>
      <c r="D172" s="123">
        <f>'Yr 1 Labor Cost Calc'!AL301</f>
        <v>357.97811323076922</v>
      </c>
      <c r="E172" s="135">
        <f>'Yr 1 Equipment Cost Calc '!P171</f>
        <v>27.42</v>
      </c>
      <c r="F172" s="166">
        <f>'Yr 1 Material Cost Calc'!U174</f>
        <v>17437.73</v>
      </c>
      <c r="G172" s="123">
        <f t="shared" si="20"/>
        <v>17823.12811323077</v>
      </c>
    </row>
    <row r="173" spans="1:7">
      <c r="A173" s="28"/>
      <c r="B173" s="65"/>
      <c r="C173" s="137" t="s">
        <v>172</v>
      </c>
      <c r="D173" s="123">
        <f>'Yr 1 Labor Cost Calc'!AL302</f>
        <v>357.97811323076922</v>
      </c>
      <c r="E173" s="135">
        <f>'Yr 1 Equipment Cost Calc '!P172</f>
        <v>27.42</v>
      </c>
      <c r="F173" s="166">
        <f>'Yr 1 Material Cost Calc'!U175</f>
        <v>8734.9500000000007</v>
      </c>
      <c r="G173" s="123">
        <f t="shared" si="20"/>
        <v>9120.3481132307697</v>
      </c>
    </row>
    <row r="174" spans="1:7">
      <c r="A174" s="28"/>
      <c r="B174" s="65"/>
      <c r="C174" s="137" t="s">
        <v>173</v>
      </c>
      <c r="D174" s="123">
        <f>'Yr 1 Labor Cost Calc'!AL303</f>
        <v>357.97811323076922</v>
      </c>
      <c r="E174" s="135">
        <f>'Yr 1 Equipment Cost Calc '!P173</f>
        <v>27.42</v>
      </c>
      <c r="F174" s="166">
        <f>'Yr 1 Material Cost Calc'!U176</f>
        <v>10147.370000000001</v>
      </c>
      <c r="G174" s="123">
        <f t="shared" si="20"/>
        <v>10532.76811323077</v>
      </c>
    </row>
    <row r="175" spans="1:7">
      <c r="A175" s="28"/>
      <c r="B175" s="65"/>
      <c r="C175" s="151" t="s">
        <v>174</v>
      </c>
      <c r="D175" s="123">
        <f>'Yr 1 Labor Cost Calc'!AL304</f>
        <v>357.97811323076922</v>
      </c>
      <c r="E175" s="135">
        <f>'Yr 1 Equipment Cost Calc '!P174</f>
        <v>27.42</v>
      </c>
      <c r="F175" s="166">
        <f>'Yr 1 Material Cost Calc'!U177</f>
        <v>18595.080000000002</v>
      </c>
      <c r="G175" s="123">
        <f t="shared" si="20"/>
        <v>18980.478113230773</v>
      </c>
    </row>
    <row r="176" spans="1:7">
      <c r="A176" s="28"/>
      <c r="B176" s="139" t="s">
        <v>28</v>
      </c>
      <c r="C176" s="140" t="s">
        <v>36</v>
      </c>
      <c r="D176" s="140"/>
      <c r="E176" s="140"/>
      <c r="F176" s="140"/>
      <c r="G176" s="167"/>
    </row>
    <row r="177" spans="1:7">
      <c r="A177" s="28"/>
      <c r="B177" s="65"/>
      <c r="C177" s="137" t="s">
        <v>126</v>
      </c>
      <c r="D177" s="123">
        <f>'Yr 1 Labor Cost Calc'!AL306</f>
        <v>59.663018871794868</v>
      </c>
      <c r="E177" s="135">
        <f>'Yr 1 Equipment Cost Calc '!P176</f>
        <v>24.24</v>
      </c>
      <c r="F177" s="166">
        <f>'Yr 1 Material Cost Calc'!U179</f>
        <v>0</v>
      </c>
      <c r="G177" s="123">
        <f t="shared" ref="G177:G192" si="21">SUM(D177:F177)</f>
        <v>83.90301887179487</v>
      </c>
    </row>
    <row r="178" spans="1:7">
      <c r="A178" s="28"/>
      <c r="B178" s="65"/>
      <c r="C178" s="137" t="s">
        <v>149</v>
      </c>
      <c r="D178" s="123">
        <f>'Yr 1 Labor Cost Calc'!AL307</f>
        <v>59.663018871794868</v>
      </c>
      <c r="E178" s="135">
        <f>'Yr 1 Equipment Cost Calc '!P177</f>
        <v>24.24</v>
      </c>
      <c r="F178" s="166">
        <f>'Yr 1 Material Cost Calc'!U180</f>
        <v>0</v>
      </c>
      <c r="G178" s="123">
        <f t="shared" si="21"/>
        <v>83.90301887179487</v>
      </c>
    </row>
    <row r="179" spans="1:7">
      <c r="A179" s="28"/>
      <c r="B179" s="65"/>
      <c r="C179" s="137" t="s">
        <v>0</v>
      </c>
      <c r="D179" s="123">
        <f>'Yr 1 Labor Cost Calc'!AL308</f>
        <v>119.32603774358974</v>
      </c>
      <c r="E179" s="135">
        <f>'Yr 1 Equipment Cost Calc '!P178</f>
        <v>24.24</v>
      </c>
      <c r="F179" s="166">
        <f>'Yr 1 Material Cost Calc'!U181</f>
        <v>0</v>
      </c>
      <c r="G179" s="123">
        <f t="shared" si="21"/>
        <v>143.56603774358973</v>
      </c>
    </row>
    <row r="180" spans="1:7">
      <c r="A180" s="28"/>
      <c r="B180" s="65"/>
      <c r="C180" s="137" t="s">
        <v>150</v>
      </c>
      <c r="D180" s="123">
        <f>'Yr 1 Labor Cost Calc'!AL309</f>
        <v>119.32603774358974</v>
      </c>
      <c r="E180" s="135">
        <f>'Yr 1 Equipment Cost Calc '!P179</f>
        <v>24.24</v>
      </c>
      <c r="F180" s="166">
        <f>'Yr 1 Material Cost Calc'!U182</f>
        <v>0</v>
      </c>
      <c r="G180" s="123">
        <f t="shared" si="21"/>
        <v>143.56603774358973</v>
      </c>
    </row>
    <row r="181" spans="1:7">
      <c r="A181" s="28"/>
      <c r="B181" s="65"/>
      <c r="C181" s="138" t="s">
        <v>151</v>
      </c>
      <c r="D181" s="123">
        <f>'Yr 1 Labor Cost Calc'!AL310</f>
        <v>119.32603774358974</v>
      </c>
      <c r="E181" s="135">
        <f>'Yr 1 Equipment Cost Calc '!P180</f>
        <v>24.24</v>
      </c>
      <c r="F181" s="166">
        <f>'Yr 1 Material Cost Calc'!U183</f>
        <v>0</v>
      </c>
      <c r="G181" s="123">
        <f t="shared" si="21"/>
        <v>143.56603774358973</v>
      </c>
    </row>
    <row r="182" spans="1:7">
      <c r="A182" s="28"/>
      <c r="B182" s="65"/>
      <c r="C182" s="137" t="s">
        <v>152</v>
      </c>
      <c r="D182" s="123">
        <f>'Yr 1 Labor Cost Calc'!AL311</f>
        <v>119.32603774358974</v>
      </c>
      <c r="E182" s="135">
        <f>'Yr 1 Equipment Cost Calc '!P181</f>
        <v>24.24</v>
      </c>
      <c r="F182" s="166">
        <f>'Yr 1 Material Cost Calc'!U184</f>
        <v>0</v>
      </c>
      <c r="G182" s="123">
        <f t="shared" si="21"/>
        <v>143.56603774358973</v>
      </c>
    </row>
    <row r="183" spans="1:7">
      <c r="A183" s="28"/>
      <c r="B183" s="65"/>
      <c r="C183" s="137" t="s">
        <v>153</v>
      </c>
      <c r="D183" s="123">
        <f>'Yr 1 Labor Cost Calc'!AL312</f>
        <v>119.32603774358974</v>
      </c>
      <c r="E183" s="135">
        <f>'Yr 1 Equipment Cost Calc '!P182</f>
        <v>24.24</v>
      </c>
      <c r="F183" s="166">
        <f>'Yr 1 Material Cost Calc'!U185</f>
        <v>0</v>
      </c>
      <c r="G183" s="123">
        <f t="shared" si="21"/>
        <v>143.56603774358973</v>
      </c>
    </row>
    <row r="184" spans="1:7">
      <c r="A184" s="28"/>
      <c r="B184" s="65"/>
      <c r="C184" s="137" t="s">
        <v>154</v>
      </c>
      <c r="D184" s="123">
        <f>'Yr 1 Labor Cost Calc'!AL313</f>
        <v>119.32603774358974</v>
      </c>
      <c r="E184" s="135">
        <f>'Yr 1 Equipment Cost Calc '!P183</f>
        <v>24.24</v>
      </c>
      <c r="F184" s="166">
        <f>'Yr 1 Material Cost Calc'!U186</f>
        <v>0</v>
      </c>
      <c r="G184" s="123">
        <f t="shared" si="21"/>
        <v>143.56603774358973</v>
      </c>
    </row>
    <row r="185" spans="1:7">
      <c r="A185" s="28"/>
      <c r="B185" s="65"/>
      <c r="C185" s="137" t="s">
        <v>155</v>
      </c>
      <c r="D185" s="123">
        <f>'Yr 1 Labor Cost Calc'!AL314</f>
        <v>357.97811323076922</v>
      </c>
      <c r="E185" s="135">
        <f>'Yr 1 Equipment Cost Calc '!P184</f>
        <v>27.42</v>
      </c>
      <c r="F185" s="166">
        <f>'Yr 1 Material Cost Calc'!U187</f>
        <v>0</v>
      </c>
      <c r="G185" s="123">
        <f t="shared" si="21"/>
        <v>385.39811323076924</v>
      </c>
    </row>
    <row r="186" spans="1:7">
      <c r="A186" s="28"/>
      <c r="B186" s="65"/>
      <c r="C186" s="137" t="s">
        <v>156</v>
      </c>
      <c r="D186" s="123">
        <f>'Yr 1 Labor Cost Calc'!AL315</f>
        <v>357.97811323076922</v>
      </c>
      <c r="E186" s="135">
        <f>'Yr 1 Equipment Cost Calc '!P185</f>
        <v>27.42</v>
      </c>
      <c r="F186" s="166">
        <f>'Yr 1 Material Cost Calc'!U188</f>
        <v>0</v>
      </c>
      <c r="G186" s="123">
        <f t="shared" si="21"/>
        <v>385.39811323076924</v>
      </c>
    </row>
    <row r="187" spans="1:7">
      <c r="A187" s="28"/>
      <c r="B187" s="65"/>
      <c r="C187" s="137" t="s">
        <v>158</v>
      </c>
      <c r="D187" s="123">
        <f>'Yr 1 Labor Cost Calc'!AL316</f>
        <v>357.97811323076922</v>
      </c>
      <c r="E187" s="135">
        <f>'Yr 1 Equipment Cost Calc '!P186</f>
        <v>27.42</v>
      </c>
      <c r="F187" s="166">
        <f>'Yr 1 Material Cost Calc'!U189</f>
        <v>0</v>
      </c>
      <c r="G187" s="123">
        <f t="shared" si="21"/>
        <v>385.39811323076924</v>
      </c>
    </row>
    <row r="188" spans="1:7">
      <c r="A188" s="28"/>
      <c r="B188" s="65"/>
      <c r="C188" s="137" t="s">
        <v>159</v>
      </c>
      <c r="D188" s="123">
        <f>'Yr 1 Labor Cost Calc'!AL317</f>
        <v>357.97811323076922</v>
      </c>
      <c r="E188" s="135">
        <f>'Yr 1 Equipment Cost Calc '!P187</f>
        <v>27.42</v>
      </c>
      <c r="F188" s="166">
        <f>'Yr 1 Material Cost Calc'!U190</f>
        <v>0</v>
      </c>
      <c r="G188" s="123">
        <f t="shared" si="21"/>
        <v>385.39811323076924</v>
      </c>
    </row>
    <row r="189" spans="1:7">
      <c r="A189" s="28"/>
      <c r="B189" s="65"/>
      <c r="C189" s="137" t="s">
        <v>162</v>
      </c>
      <c r="D189" s="123">
        <f>'Yr 1 Labor Cost Calc'!AL318</f>
        <v>357.97811323076922</v>
      </c>
      <c r="E189" s="135">
        <f>'Yr 1 Equipment Cost Calc '!P188</f>
        <v>27.42</v>
      </c>
      <c r="F189" s="166">
        <f>'Yr 1 Material Cost Calc'!U191</f>
        <v>0</v>
      </c>
      <c r="G189" s="123">
        <f t="shared" si="21"/>
        <v>385.39811323076924</v>
      </c>
    </row>
    <row r="190" spans="1:7">
      <c r="A190" s="28"/>
      <c r="B190" s="65"/>
      <c r="C190" s="137" t="s">
        <v>163</v>
      </c>
      <c r="D190" s="123">
        <f>'Yr 1 Labor Cost Calc'!AL319</f>
        <v>357.97811323076922</v>
      </c>
      <c r="E190" s="135">
        <f>'Yr 1 Equipment Cost Calc '!P189</f>
        <v>27.42</v>
      </c>
      <c r="F190" s="166">
        <f>'Yr 1 Material Cost Calc'!U192</f>
        <v>0</v>
      </c>
      <c r="G190" s="123">
        <f t="shared" si="21"/>
        <v>385.39811323076924</v>
      </c>
    </row>
    <row r="191" spans="1:7">
      <c r="A191" s="28"/>
      <c r="B191" s="65"/>
      <c r="C191" s="137" t="s">
        <v>175</v>
      </c>
      <c r="D191" s="123">
        <f>'Yr 1 Labor Cost Calc'!AL320</f>
        <v>357.97811323076922</v>
      </c>
      <c r="E191" s="135">
        <f>'Yr 1 Equipment Cost Calc '!P190</f>
        <v>27.42</v>
      </c>
      <c r="F191" s="166">
        <f>'Yr 1 Material Cost Calc'!U193</f>
        <v>0</v>
      </c>
      <c r="G191" s="123">
        <f t="shared" si="21"/>
        <v>385.39811323076924</v>
      </c>
    </row>
    <row r="192" spans="1:7">
      <c r="A192" s="28"/>
      <c r="B192" s="65"/>
      <c r="C192" s="151" t="s">
        <v>176</v>
      </c>
      <c r="D192" s="123">
        <f>'Yr 1 Labor Cost Calc'!AL321</f>
        <v>357.97811323076922</v>
      </c>
      <c r="E192" s="135">
        <f>'Yr 1 Equipment Cost Calc '!P191</f>
        <v>27.42</v>
      </c>
      <c r="F192" s="166">
        <f>'Yr 1 Material Cost Calc'!U194</f>
        <v>0</v>
      </c>
      <c r="G192" s="123">
        <f t="shared" si="21"/>
        <v>385.39811323076924</v>
      </c>
    </row>
    <row r="193" spans="1:7">
      <c r="A193" s="28"/>
      <c r="B193" s="62">
        <v>3</v>
      </c>
      <c r="C193" s="63" t="s">
        <v>37</v>
      </c>
      <c r="D193" s="63"/>
      <c r="E193" s="63"/>
      <c r="F193" s="63"/>
      <c r="G193" s="63"/>
    </row>
    <row r="194" spans="1:7">
      <c r="A194" s="28"/>
      <c r="B194" s="65"/>
      <c r="C194" s="66" t="s">
        <v>38</v>
      </c>
      <c r="D194" s="123">
        <f>'Yr 1 Labor Cost Calc'!AL323</f>
        <v>59.663018871794868</v>
      </c>
      <c r="E194" s="135">
        <f>'Yr 1 Equipment Cost Calc '!P193</f>
        <v>24.24</v>
      </c>
      <c r="F194" s="166">
        <f>'Yr 1 Material Cost Calc'!U196</f>
        <v>0</v>
      </c>
      <c r="G194" s="123">
        <f t="shared" ref="G194:G196" si="22">SUM(D194:F194)</f>
        <v>83.90301887179487</v>
      </c>
    </row>
    <row r="195" spans="1:7">
      <c r="A195" s="28"/>
      <c r="B195" s="65"/>
      <c r="C195" s="66" t="s">
        <v>39</v>
      </c>
      <c r="D195" s="123">
        <f>'Yr 1 Labor Cost Calc'!AL324</f>
        <v>119.32603774358974</v>
      </c>
      <c r="E195" s="135">
        <f>'Yr 1 Equipment Cost Calc '!P194</f>
        <v>24.24</v>
      </c>
      <c r="F195" s="166">
        <f>'Yr 1 Material Cost Calc'!U197</f>
        <v>0</v>
      </c>
      <c r="G195" s="123">
        <f t="shared" si="22"/>
        <v>143.56603774358973</v>
      </c>
    </row>
    <row r="196" spans="1:7">
      <c r="A196" s="28"/>
      <c r="B196" s="65"/>
      <c r="C196" s="66" t="s">
        <v>40</v>
      </c>
      <c r="D196" s="123">
        <f>'Yr 1 Labor Cost Calc'!AL325</f>
        <v>357.97811323076922</v>
      </c>
      <c r="E196" s="135">
        <f>'Yr 1 Equipment Cost Calc '!P195</f>
        <v>27.42</v>
      </c>
      <c r="F196" s="166">
        <f>'Yr 1 Material Cost Calc'!U198</f>
        <v>0</v>
      </c>
      <c r="G196" s="123">
        <f t="shared" si="22"/>
        <v>385.39811323076924</v>
      </c>
    </row>
    <row r="197" spans="1:7">
      <c r="A197" s="28"/>
      <c r="B197" s="62">
        <v>4</v>
      </c>
      <c r="C197" s="63" t="s">
        <v>41</v>
      </c>
      <c r="D197" s="63"/>
      <c r="E197" s="63"/>
      <c r="F197" s="63"/>
      <c r="G197" s="63"/>
    </row>
    <row r="198" spans="1:7">
      <c r="A198" s="28"/>
      <c r="B198" s="65"/>
      <c r="C198" s="66" t="str">
        <f t="shared" ref="C198:C208" si="23">C68</f>
        <v>Site Visit for Non-payment</v>
      </c>
      <c r="D198" s="123">
        <f>'Yr 1 Labor Cost Calc'!AL327</f>
        <v>59.663018871794868</v>
      </c>
      <c r="E198" s="135">
        <f>'Yr 1 Equipment Cost Calc '!P197</f>
        <v>24.24</v>
      </c>
      <c r="F198" s="166">
        <f>'Yr 1 Material Cost Calc'!U200</f>
        <v>0</v>
      </c>
      <c r="G198" s="123">
        <f>SUM(D198:F198)</f>
        <v>83.90301887179487</v>
      </c>
    </row>
    <row r="199" spans="1:7" ht="26">
      <c r="A199" s="28"/>
      <c r="B199" s="65" t="s">
        <v>28</v>
      </c>
      <c r="C199" s="205" t="str">
        <f t="shared" si="23"/>
        <v>Non-compliance with Notice of Defect and/or Metering Non-compliance</v>
      </c>
      <c r="D199" s="123">
        <f>'Yr 1 Labor Cost Calc'!AL328</f>
        <v>59.663018871794868</v>
      </c>
      <c r="E199" s="135">
        <f>'Yr 1 Equipment Cost Calc '!P198</f>
        <v>24.24</v>
      </c>
      <c r="F199" s="166">
        <f>'Yr 1 Material Cost Calc'!U201</f>
        <v>0</v>
      </c>
      <c r="G199" s="123">
        <f t="shared" ref="G199:G208" si="24">SUM(D199:F199)</f>
        <v>83.90301887179487</v>
      </c>
    </row>
    <row r="200" spans="1:7">
      <c r="A200" s="28"/>
      <c r="B200" s="65"/>
      <c r="C200" s="66" t="str">
        <f t="shared" si="23"/>
        <v>Operating service valve 2" and smaller service lines</v>
      </c>
      <c r="D200" s="123">
        <f>'Yr 1 Labor Cost Calc'!AL329</f>
        <v>59.663018871794868</v>
      </c>
      <c r="E200" s="135">
        <f>'Yr 1 Equipment Cost Calc '!P199</f>
        <v>24.24</v>
      </c>
      <c r="F200" s="166">
        <f>'Yr 1 Material Cost Calc'!U202</f>
        <v>0</v>
      </c>
      <c r="G200" s="123">
        <f t="shared" si="24"/>
        <v>83.90301887179487</v>
      </c>
    </row>
    <row r="201" spans="1:7">
      <c r="A201" s="28"/>
      <c r="B201" s="65"/>
      <c r="C201" s="66" t="str">
        <f t="shared" si="23"/>
        <v>Operating service valve larger than 2" service lines</v>
      </c>
      <c r="D201" s="123">
        <f>'Yr 1 Labor Cost Calc'!AL330</f>
        <v>266.72594292307696</v>
      </c>
      <c r="E201" s="135">
        <f>'Yr 1 Equipment Cost Calc '!P200</f>
        <v>135.72</v>
      </c>
      <c r="F201" s="166">
        <f>'Yr 1 Material Cost Calc'!U203</f>
        <v>0</v>
      </c>
      <c r="G201" s="123">
        <f t="shared" si="24"/>
        <v>402.44594292307693</v>
      </c>
    </row>
    <row r="202" spans="1:7">
      <c r="A202" s="28"/>
      <c r="B202" s="65"/>
      <c r="C202" s="66" t="str">
        <f t="shared" si="23"/>
        <v>Obstructed curb stop, missing access box, requires excavation</v>
      </c>
      <c r="D202" s="123">
        <f>'Yr 1 Labor Cost Calc'!AL331</f>
        <v>477.30415097435895</v>
      </c>
      <c r="E202" s="135">
        <f>'Yr 1 Equipment Cost Calc '!P201</f>
        <v>271.44</v>
      </c>
      <c r="F202" s="166">
        <f>'Yr 1 Material Cost Calc'!U204</f>
        <v>51.17</v>
      </c>
      <c r="G202" s="123">
        <f t="shared" si="24"/>
        <v>799.9141509743589</v>
      </c>
    </row>
    <row r="203" spans="1:7">
      <c r="A203" s="28"/>
      <c r="B203" s="65"/>
      <c r="C203" s="66" t="str">
        <f t="shared" si="23"/>
        <v>Curb stop inoperable, requires installation of new curb stop</v>
      </c>
      <c r="D203" s="123">
        <f>'Yr 1 Labor Cost Calc'!AL332</f>
        <v>477.30415097435895</v>
      </c>
      <c r="E203" s="135">
        <f>'Yr 1 Equipment Cost Calc '!P202</f>
        <v>271.44</v>
      </c>
      <c r="F203" s="166">
        <f>'Yr 1 Material Cost Calc'!U205</f>
        <v>85.38</v>
      </c>
      <c r="G203" s="123">
        <f t="shared" si="24"/>
        <v>834.12415097435894</v>
      </c>
    </row>
    <row r="204" spans="1:7" ht="26">
      <c r="A204" s="28"/>
      <c r="B204" s="65"/>
      <c r="C204" s="205" t="str">
        <f t="shared" si="23"/>
        <v>Obstructed curb stop, missing access box, requires excavation and footway paving</v>
      </c>
      <c r="D204" s="123">
        <f>'Yr 1 Labor Cost Calc'!AL333</f>
        <v>477.30415097435895</v>
      </c>
      <c r="E204" s="135">
        <f>'Yr 1 Equipment Cost Calc '!P203</f>
        <v>271.44</v>
      </c>
      <c r="F204" s="166">
        <f>'Yr 1 Material Cost Calc'!U206</f>
        <v>61.260000000000005</v>
      </c>
      <c r="G204" s="123">
        <f t="shared" si="24"/>
        <v>810.00415097435894</v>
      </c>
    </row>
    <row r="205" spans="1:7" ht="26">
      <c r="A205" s="28"/>
      <c r="B205" s="65"/>
      <c r="C205" s="205" t="str">
        <f t="shared" si="23"/>
        <v>Curb stop inoperable, requires installation of new curb stop and footway paving</v>
      </c>
      <c r="D205" s="123">
        <f>'Yr 1 Labor Cost Calc'!AL334</f>
        <v>477.30415097435895</v>
      </c>
      <c r="E205" s="135">
        <f>'Yr 1 Equipment Cost Calc '!P204</f>
        <v>271.44</v>
      </c>
      <c r="F205" s="166">
        <f>'Yr 1 Material Cost Calc'!U207</f>
        <v>95.47</v>
      </c>
      <c r="G205" s="123">
        <f t="shared" si="24"/>
        <v>844.21415097435897</v>
      </c>
    </row>
    <row r="206" spans="1:7">
      <c r="A206" s="28"/>
      <c r="B206" s="65"/>
      <c r="C206" s="66" t="str">
        <f t="shared" si="23"/>
        <v>Excavation and shutoff of ferrule at the water main</v>
      </c>
      <c r="D206" s="123">
        <f>'Yr 1 Labor Cost Calc'!AL335</f>
        <v>994.03595907692329</v>
      </c>
      <c r="E206" s="135">
        <f>'Yr 1 Equipment Cost Calc '!P205</f>
        <v>617.75999999999988</v>
      </c>
      <c r="F206" s="166">
        <f>'Yr 1 Material Cost Calc'!U208</f>
        <v>20.18</v>
      </c>
      <c r="G206" s="123">
        <f t="shared" si="24"/>
        <v>1631.9759590769233</v>
      </c>
    </row>
    <row r="207" spans="1:7">
      <c r="A207" s="28"/>
      <c r="B207" s="68">
        <v>5</v>
      </c>
      <c r="C207" s="66" t="str">
        <f t="shared" si="23"/>
        <v>Pumping of Properties</v>
      </c>
      <c r="D207" s="123">
        <f>'Yr 1 Labor Cost Calc'!AL336</f>
        <v>157.27527615384616</v>
      </c>
      <c r="E207" s="135">
        <f>'Yr 1 Equipment Cost Calc '!P206</f>
        <v>14.29</v>
      </c>
      <c r="F207" s="166">
        <f>'Yr 1 Material Cost Calc'!U209</f>
        <v>0</v>
      </c>
      <c r="G207" s="123">
        <f t="shared" si="24"/>
        <v>171.56527615384616</v>
      </c>
    </row>
    <row r="208" spans="1:7">
      <c r="A208" s="28"/>
      <c r="B208" s="68">
        <v>6</v>
      </c>
      <c r="C208" s="66" t="str">
        <f t="shared" si="23"/>
        <v>Charges for Water Main Shutdown Service</v>
      </c>
      <c r="D208" s="123">
        <f>'Yr 1 Labor Cost Calc'!AL337</f>
        <v>266.72594292307696</v>
      </c>
      <c r="E208" s="135">
        <f>'Yr 1 Equipment Cost Calc '!P207</f>
        <v>123.6</v>
      </c>
      <c r="F208" s="166">
        <f>'Yr 1 Material Cost Calc'!U210</f>
        <v>0</v>
      </c>
      <c r="G208" s="123">
        <f t="shared" si="24"/>
        <v>390.32594292307692</v>
      </c>
    </row>
    <row r="209" spans="1:7">
      <c r="A209" s="28"/>
      <c r="B209" s="69">
        <v>7</v>
      </c>
      <c r="C209" s="70" t="s">
        <v>53</v>
      </c>
      <c r="D209" s="70"/>
      <c r="E209" s="70"/>
      <c r="F209" s="70"/>
      <c r="G209" s="70"/>
    </row>
    <row r="210" spans="1:7">
      <c r="A210" s="28"/>
      <c r="B210" s="64" t="s">
        <v>28</v>
      </c>
      <c r="C210" s="63" t="s">
        <v>54</v>
      </c>
      <c r="D210" s="63"/>
      <c r="E210" s="63"/>
      <c r="F210" s="63"/>
      <c r="G210" s="63"/>
    </row>
    <row r="211" spans="1:7">
      <c r="A211" s="28"/>
      <c r="B211" s="73"/>
      <c r="C211" s="74" t="s">
        <v>7</v>
      </c>
      <c r="D211" s="123">
        <f>'Yr 1 Labor Cost Calc'!AL340</f>
        <v>133.36297146153848</v>
      </c>
      <c r="E211" s="135">
        <f>'Yr 1 Equipment Cost Calc '!P210</f>
        <v>30.299999999999997</v>
      </c>
      <c r="F211" s="166">
        <f>'Yr 1 Material Cost Calc'!U213</f>
        <v>42.06</v>
      </c>
      <c r="G211" s="123">
        <f t="shared" ref="G211:G214" si="25">SUM(D211:F211)</f>
        <v>205.72297146153846</v>
      </c>
    </row>
    <row r="212" spans="1:7">
      <c r="A212" s="28"/>
      <c r="B212" s="73"/>
      <c r="C212" s="74" t="s">
        <v>0</v>
      </c>
      <c r="D212" s="123">
        <f>'Yr 1 Labor Cost Calc'!AL341</f>
        <v>133.36297146153848</v>
      </c>
      <c r="E212" s="135">
        <f>'Yr 1 Equipment Cost Calc '!P211</f>
        <v>30.299999999999997</v>
      </c>
      <c r="F212" s="166">
        <f>'Yr 1 Material Cost Calc'!U214</f>
        <v>68.84</v>
      </c>
      <c r="G212" s="123">
        <f t="shared" si="25"/>
        <v>232.50297146153846</v>
      </c>
    </row>
    <row r="213" spans="1:7">
      <c r="A213" s="28"/>
      <c r="B213" s="73"/>
      <c r="C213" s="74" t="s">
        <v>8</v>
      </c>
      <c r="D213" s="123">
        <f>'Yr 1 Labor Cost Calc'!AL342</f>
        <v>133.36297146153848</v>
      </c>
      <c r="E213" s="135">
        <f>'Yr 1 Equipment Cost Calc '!P212</f>
        <v>30.299999999999997</v>
      </c>
      <c r="F213" s="166">
        <f>'Yr 1 Material Cost Calc'!U215</f>
        <v>108.75</v>
      </c>
      <c r="G213" s="123">
        <f t="shared" si="25"/>
        <v>272.41297146153846</v>
      </c>
    </row>
    <row r="214" spans="1:7">
      <c r="A214" s="28"/>
      <c r="B214" s="73"/>
      <c r="C214" s="74" t="s">
        <v>1</v>
      </c>
      <c r="D214" s="123">
        <f>'Yr 1 Labor Cost Calc'!AL343</f>
        <v>133.36297146153848</v>
      </c>
      <c r="E214" s="135">
        <f>'Yr 1 Equipment Cost Calc '!P213</f>
        <v>30.299999999999997</v>
      </c>
      <c r="F214" s="166">
        <f>'Yr 1 Material Cost Calc'!U216</f>
        <v>175.96</v>
      </c>
      <c r="G214" s="123">
        <f t="shared" si="25"/>
        <v>339.62297146153844</v>
      </c>
    </row>
    <row r="215" spans="1:7">
      <c r="A215" s="28"/>
      <c r="B215" s="64" t="s">
        <v>30</v>
      </c>
      <c r="C215" s="63" t="s">
        <v>56</v>
      </c>
      <c r="D215" s="63"/>
      <c r="E215" s="63"/>
      <c r="F215" s="63"/>
      <c r="G215" s="63"/>
    </row>
    <row r="216" spans="1:7">
      <c r="A216" s="28"/>
      <c r="B216" s="73"/>
      <c r="C216" s="74" t="s">
        <v>58</v>
      </c>
      <c r="D216" s="123">
        <f>'Yr 1 Labor Cost Calc'!AL345</f>
        <v>10603.050230153847</v>
      </c>
      <c r="E216" s="135">
        <f>'Yr 1 Equipment Cost Calc '!P215</f>
        <v>1903.68</v>
      </c>
      <c r="F216" s="166">
        <f>'Yr 1 Material Cost Calc'!U218</f>
        <v>2210.0299999999997</v>
      </c>
      <c r="G216" s="123">
        <f t="shared" ref="G216:G218" si="26">SUM(D216:F216)</f>
        <v>14716.760230153846</v>
      </c>
    </row>
    <row r="217" spans="1:7">
      <c r="A217" s="28"/>
      <c r="B217" s="73"/>
      <c r="C217" s="74" t="s">
        <v>59</v>
      </c>
      <c r="D217" s="123">
        <f>'Yr 1 Labor Cost Calc'!AL346</f>
        <v>10603.050230153847</v>
      </c>
      <c r="E217" s="135">
        <f>'Yr 1 Equipment Cost Calc '!P216</f>
        <v>1903.68</v>
      </c>
      <c r="F217" s="166">
        <f>'Yr 1 Material Cost Calc'!U219</f>
        <v>3073.03</v>
      </c>
      <c r="G217" s="123">
        <f t="shared" si="26"/>
        <v>15579.760230153848</v>
      </c>
    </row>
    <row r="218" spans="1:7">
      <c r="A218" s="28"/>
      <c r="B218" s="73"/>
      <c r="C218" s="74" t="s">
        <v>60</v>
      </c>
      <c r="D218" s="123">
        <f>'Yr 1 Labor Cost Calc'!AL347</f>
        <v>10603.050230153847</v>
      </c>
      <c r="E218" s="135">
        <f>'Yr 1 Equipment Cost Calc '!P217</f>
        <v>1903.68</v>
      </c>
      <c r="F218" s="166">
        <f>'Yr 1 Material Cost Calc'!U220</f>
        <v>5715.88</v>
      </c>
      <c r="G218" s="123">
        <f t="shared" si="26"/>
        <v>18222.610230153849</v>
      </c>
    </row>
    <row r="219" spans="1:7">
      <c r="A219" s="28"/>
      <c r="B219" s="75" t="s">
        <v>32</v>
      </c>
      <c r="C219" s="76" t="s">
        <v>61</v>
      </c>
      <c r="D219" s="76"/>
      <c r="E219" s="76"/>
      <c r="F219" s="76"/>
      <c r="G219" s="63"/>
    </row>
    <row r="220" spans="1:7">
      <c r="A220" s="28"/>
      <c r="B220" s="78"/>
      <c r="C220" s="79" t="s">
        <v>63</v>
      </c>
      <c r="D220" s="79"/>
      <c r="E220" s="79"/>
      <c r="F220" s="79"/>
      <c r="G220" s="82"/>
    </row>
    <row r="221" spans="1:7">
      <c r="A221" s="28"/>
      <c r="B221" s="73"/>
      <c r="C221" s="74" t="s">
        <v>64</v>
      </c>
      <c r="D221" s="123">
        <f>'Yr 1 Labor Cost Calc'!AL350</f>
        <v>13253.812787692308</v>
      </c>
      <c r="E221" s="135">
        <f>'Yr 1 Equipment Cost Calc '!P220</f>
        <v>2379.6</v>
      </c>
      <c r="F221" s="166">
        <f>'Yr 1 Material Cost Calc'!U223</f>
        <v>7547.6100000000006</v>
      </c>
      <c r="G221" s="123">
        <f t="shared" ref="G221:G225" si="27">SUM(D221:F221)</f>
        <v>23181.022787692309</v>
      </c>
    </row>
    <row r="222" spans="1:7">
      <c r="A222" s="28"/>
      <c r="B222" s="73"/>
      <c r="C222" s="74" t="s">
        <v>65</v>
      </c>
      <c r="D222" s="123">
        <f>'Yr 1 Labor Cost Calc'!AL351</f>
        <v>13253.812787692308</v>
      </c>
      <c r="E222" s="135">
        <f>'Yr 1 Equipment Cost Calc '!P221</f>
        <v>2379.6</v>
      </c>
      <c r="F222" s="166">
        <f>'Yr 1 Material Cost Calc'!U224</f>
        <v>9701.5199999999986</v>
      </c>
      <c r="G222" s="123">
        <f t="shared" si="27"/>
        <v>25334.932787692305</v>
      </c>
    </row>
    <row r="223" spans="1:7">
      <c r="A223" s="28"/>
      <c r="B223" s="73"/>
      <c r="C223" s="74" t="s">
        <v>66</v>
      </c>
      <c r="D223" s="123">
        <f>'Yr 1 Labor Cost Calc'!AL352</f>
        <v>13253.812787692308</v>
      </c>
      <c r="E223" s="135">
        <f>'Yr 1 Equipment Cost Calc '!P222</f>
        <v>2379.6</v>
      </c>
      <c r="F223" s="166">
        <f>'Yr 1 Material Cost Calc'!U225</f>
        <v>11999.019999999999</v>
      </c>
      <c r="G223" s="123">
        <f t="shared" si="27"/>
        <v>27632.432787692305</v>
      </c>
    </row>
    <row r="224" spans="1:7">
      <c r="A224" s="28"/>
      <c r="B224" s="73"/>
      <c r="C224" s="74" t="s">
        <v>67</v>
      </c>
      <c r="D224" s="123">
        <f>'Yr 1 Labor Cost Calc'!AL353</f>
        <v>13253.812787692308</v>
      </c>
      <c r="E224" s="135">
        <f>'Yr 1 Equipment Cost Calc '!P223</f>
        <v>2379.6</v>
      </c>
      <c r="F224" s="166">
        <f>'Yr 1 Material Cost Calc'!U226</f>
        <v>24184</v>
      </c>
      <c r="G224" s="123">
        <f t="shared" si="27"/>
        <v>39817.412787692308</v>
      </c>
    </row>
    <row r="225" spans="1:7">
      <c r="A225" s="28"/>
      <c r="B225" s="73"/>
      <c r="C225" s="74" t="s">
        <v>68</v>
      </c>
      <c r="D225" s="123">
        <f>'Yr 1 Labor Cost Calc'!AL354</f>
        <v>13253.812787692308</v>
      </c>
      <c r="E225" s="135">
        <f>'Yr 1 Equipment Cost Calc '!P224</f>
        <v>2379.6</v>
      </c>
      <c r="F225" s="166">
        <f>'Yr 1 Material Cost Calc'!U227</f>
        <v>31104.75</v>
      </c>
      <c r="G225" s="123">
        <f t="shared" si="27"/>
        <v>46738.162787692308</v>
      </c>
    </row>
    <row r="226" spans="1:7">
      <c r="A226" s="28"/>
      <c r="B226" s="78"/>
      <c r="C226" s="79" t="s">
        <v>69</v>
      </c>
      <c r="D226" s="79"/>
      <c r="E226" s="79"/>
      <c r="F226" s="79"/>
      <c r="G226" s="82"/>
    </row>
    <row r="227" spans="1:7">
      <c r="A227" s="28"/>
      <c r="B227" s="73"/>
      <c r="C227" s="74" t="s">
        <v>64</v>
      </c>
      <c r="D227" s="123">
        <f>'Yr 1 Labor Cost Calc'!AL356</f>
        <v>13253.812787692308</v>
      </c>
      <c r="E227" s="135">
        <f>'Yr 1 Equipment Cost Calc '!P226</f>
        <v>2379.6</v>
      </c>
      <c r="F227" s="166">
        <f>'Yr 1 Material Cost Calc'!U229</f>
        <v>7763</v>
      </c>
      <c r="G227" s="123">
        <f t="shared" ref="G227:G231" si="28">SUM(D227:F227)</f>
        <v>23396.412787692308</v>
      </c>
    </row>
    <row r="228" spans="1:7">
      <c r="A228" s="28"/>
      <c r="B228" s="73"/>
      <c r="C228" s="74" t="s">
        <v>65</v>
      </c>
      <c r="D228" s="123">
        <f>'Yr 1 Labor Cost Calc'!AL357</f>
        <v>13253.812787692308</v>
      </c>
      <c r="E228" s="135">
        <f>'Yr 1 Equipment Cost Calc '!P227</f>
        <v>2379.6</v>
      </c>
      <c r="F228" s="166">
        <f>'Yr 1 Material Cost Calc'!U230</f>
        <v>9414.33</v>
      </c>
      <c r="G228" s="123">
        <f t="shared" si="28"/>
        <v>25047.74278769231</v>
      </c>
    </row>
    <row r="229" spans="1:7">
      <c r="A229" s="28"/>
      <c r="B229" s="73"/>
      <c r="C229" s="74" t="s">
        <v>66</v>
      </c>
      <c r="D229" s="123">
        <f>'Yr 1 Labor Cost Calc'!AL358</f>
        <v>13253.812787692308</v>
      </c>
      <c r="E229" s="135">
        <f>'Yr 1 Equipment Cost Calc '!P228</f>
        <v>2379.6</v>
      </c>
      <c r="F229" s="166">
        <f>'Yr 1 Material Cost Calc'!U231</f>
        <v>11999.019999999999</v>
      </c>
      <c r="G229" s="123">
        <f t="shared" si="28"/>
        <v>27632.432787692305</v>
      </c>
    </row>
    <row r="230" spans="1:7">
      <c r="A230" s="28"/>
      <c r="B230" s="73"/>
      <c r="C230" s="74" t="s">
        <v>67</v>
      </c>
      <c r="D230" s="123">
        <f>'Yr 1 Labor Cost Calc'!AL359</f>
        <v>13253.812787692308</v>
      </c>
      <c r="E230" s="135">
        <f>'Yr 1 Equipment Cost Calc '!P229</f>
        <v>2379.6</v>
      </c>
      <c r="F230" s="166">
        <f>'Yr 1 Material Cost Calc'!U232</f>
        <v>26173.620000000003</v>
      </c>
      <c r="G230" s="123">
        <f t="shared" si="28"/>
        <v>41807.032787692311</v>
      </c>
    </row>
    <row r="231" spans="1:7">
      <c r="A231" s="28"/>
      <c r="B231" s="73"/>
      <c r="C231" s="74" t="s">
        <v>68</v>
      </c>
      <c r="D231" s="123">
        <f>'Yr 1 Labor Cost Calc'!AL360</f>
        <v>13253.812787692308</v>
      </c>
      <c r="E231" s="135">
        <f>'Yr 1 Equipment Cost Calc '!P230</f>
        <v>2379.6</v>
      </c>
      <c r="F231" s="166">
        <f>'Yr 1 Material Cost Calc'!U233</f>
        <v>35689.980000000003</v>
      </c>
      <c r="G231" s="123">
        <f t="shared" si="28"/>
        <v>51323.392787692312</v>
      </c>
    </row>
    <row r="232" spans="1:7">
      <c r="A232" s="28"/>
      <c r="B232" s="78"/>
      <c r="C232" s="79" t="s">
        <v>70</v>
      </c>
      <c r="D232" s="79"/>
      <c r="E232" s="79"/>
      <c r="F232" s="79"/>
      <c r="G232" s="82"/>
    </row>
    <row r="233" spans="1:7">
      <c r="A233" s="28"/>
      <c r="B233" s="73"/>
      <c r="C233" s="74" t="s">
        <v>64</v>
      </c>
      <c r="D233" s="123">
        <f>'Yr 1 Labor Cost Calc'!AL362</f>
        <v>13253.812787692308</v>
      </c>
      <c r="E233" s="135">
        <f>'Yr 1 Equipment Cost Calc '!P232</f>
        <v>2379.6</v>
      </c>
      <c r="F233" s="166">
        <f>'Yr 1 Material Cost Calc'!U235</f>
        <v>7834.8</v>
      </c>
      <c r="G233" s="123">
        <f t="shared" ref="G233:G238" si="29">SUM(D233:F233)</f>
        <v>23468.212787692308</v>
      </c>
    </row>
    <row r="234" spans="1:7">
      <c r="A234" s="28"/>
      <c r="B234" s="73"/>
      <c r="C234" s="74" t="s">
        <v>65</v>
      </c>
      <c r="D234" s="123">
        <f>'Yr 1 Labor Cost Calc'!AL363</f>
        <v>13253.812787692308</v>
      </c>
      <c r="E234" s="135">
        <f>'Yr 1 Equipment Cost Calc '!P233</f>
        <v>2379.6</v>
      </c>
      <c r="F234" s="166">
        <f>'Yr 1 Material Cost Calc'!U236</f>
        <v>9773.32</v>
      </c>
      <c r="G234" s="123">
        <f t="shared" si="29"/>
        <v>25406.732787692308</v>
      </c>
    </row>
    <row r="235" spans="1:7">
      <c r="A235" s="28"/>
      <c r="B235" s="73"/>
      <c r="C235" s="74" t="s">
        <v>66</v>
      </c>
      <c r="D235" s="123">
        <f>'Yr 1 Labor Cost Calc'!AL364</f>
        <v>13253.812787692308</v>
      </c>
      <c r="E235" s="135">
        <f>'Yr 1 Equipment Cost Calc '!P234</f>
        <v>2379.6</v>
      </c>
      <c r="F235" s="166">
        <f>'Yr 1 Material Cost Calc'!U237</f>
        <v>11999.019999999999</v>
      </c>
      <c r="G235" s="123">
        <f t="shared" si="29"/>
        <v>27632.432787692305</v>
      </c>
    </row>
    <row r="236" spans="1:7">
      <c r="A236" s="28"/>
      <c r="B236" s="73"/>
      <c r="C236" s="74" t="s">
        <v>67</v>
      </c>
      <c r="D236" s="123">
        <f>'Yr 1 Labor Cost Calc'!AL365</f>
        <v>13253.812787692308</v>
      </c>
      <c r="E236" s="135">
        <f>'Yr 1 Equipment Cost Calc '!P235</f>
        <v>2379.6</v>
      </c>
      <c r="F236" s="166">
        <f>'Yr 1 Material Cost Calc'!U238</f>
        <v>26810.45</v>
      </c>
      <c r="G236" s="123">
        <f t="shared" si="29"/>
        <v>42443.862787692313</v>
      </c>
    </row>
    <row r="237" spans="1:7">
      <c r="A237" s="28"/>
      <c r="B237" s="73"/>
      <c r="C237" s="74" t="s">
        <v>68</v>
      </c>
      <c r="D237" s="123">
        <f>'Yr 1 Labor Cost Calc'!AL366</f>
        <v>13253.812787692308</v>
      </c>
      <c r="E237" s="135">
        <f>'Yr 1 Equipment Cost Calc '!P236</f>
        <v>2379.6</v>
      </c>
      <c r="F237" s="166">
        <f>'Yr 1 Material Cost Calc'!U239</f>
        <v>38400.9</v>
      </c>
      <c r="G237" s="123">
        <f t="shared" si="29"/>
        <v>54034.31278769231</v>
      </c>
    </row>
    <row r="238" spans="1:7">
      <c r="A238" s="28"/>
      <c r="B238" s="68">
        <v>8</v>
      </c>
      <c r="C238" s="66" t="s">
        <v>71</v>
      </c>
      <c r="D238" s="123">
        <f>'Yr 1 Labor Cost Calc'!AL367</f>
        <v>744.10478353846156</v>
      </c>
      <c r="E238" s="135">
        <f>'Yr 1 Equipment Cost Calc '!P237</f>
        <v>213.72</v>
      </c>
      <c r="F238" s="166">
        <f>'Yr 1 Material Cost Calc'!U240</f>
        <v>538.18166666666673</v>
      </c>
      <c r="G238" s="123">
        <f t="shared" si="29"/>
        <v>1496.0064502051282</v>
      </c>
    </row>
    <row r="239" spans="1:7">
      <c r="A239" s="28"/>
      <c r="B239" s="62">
        <v>9</v>
      </c>
      <c r="C239" s="63" t="s">
        <v>72</v>
      </c>
      <c r="D239" s="63"/>
      <c r="E239" s="63"/>
      <c r="F239" s="63"/>
      <c r="G239" s="63"/>
    </row>
    <row r="240" spans="1:7">
      <c r="A240" s="28"/>
      <c r="B240" s="65"/>
      <c r="C240" s="66" t="s">
        <v>73</v>
      </c>
      <c r="D240" s="123">
        <f>'Yr 1 Labor Cost Calc'!AL369</f>
        <v>177.59549723076921</v>
      </c>
      <c r="E240" s="135">
        <f>'Yr 1 Equipment Cost Calc '!P239</f>
        <v>123.6</v>
      </c>
      <c r="F240" s="166">
        <f>'Yr 1 Material Cost Calc'!U242</f>
        <v>1595.8858</v>
      </c>
      <c r="G240" s="123">
        <f t="shared" ref="G240:G243" si="30">SUM(D240:F240)</f>
        <v>1897.0812972307692</v>
      </c>
    </row>
    <row r="241" spans="1:7">
      <c r="A241" s="28"/>
      <c r="B241" s="65"/>
      <c r="C241" s="66" t="s">
        <v>74</v>
      </c>
      <c r="D241" s="123">
        <f>'Yr 1 Labor Cost Calc'!AL370</f>
        <v>177.59549723076921</v>
      </c>
      <c r="E241" s="135">
        <f>'Yr 1 Equipment Cost Calc '!P240</f>
        <v>123.6</v>
      </c>
      <c r="F241" s="166">
        <f>'Yr 1 Material Cost Calc'!U243</f>
        <v>17792.171499999997</v>
      </c>
      <c r="G241" s="123">
        <f t="shared" si="30"/>
        <v>18093.366997230765</v>
      </c>
    </row>
    <row r="242" spans="1:7">
      <c r="A242" s="28"/>
      <c r="B242" s="68">
        <v>10</v>
      </c>
      <c r="C242" s="66" t="s">
        <v>75</v>
      </c>
      <c r="D242" s="123">
        <f>'Yr 1 Labor Cost Calc'!AL371</f>
        <v>515.28860869230766</v>
      </c>
      <c r="E242" s="135">
        <f>'Yr 1 Equipment Cost Calc '!P241</f>
        <v>36.36</v>
      </c>
      <c r="F242" s="166">
        <f>'Yr 1 Material Cost Calc'!U244</f>
        <v>72.353399999999993</v>
      </c>
      <c r="G242" s="123">
        <f t="shared" si="30"/>
        <v>624.00200869230764</v>
      </c>
    </row>
    <row r="243" spans="1:7">
      <c r="A243" s="28"/>
      <c r="B243" s="68">
        <v>11</v>
      </c>
      <c r="C243" s="66" t="s">
        <v>76</v>
      </c>
      <c r="D243" s="123">
        <f>'Yr 1 Labor Cost Calc'!AL372</f>
        <v>133.36297146153848</v>
      </c>
      <c r="E243" s="135">
        <f>'Yr 1 Equipment Cost Calc '!P242</f>
        <v>24.24</v>
      </c>
      <c r="F243" s="166">
        <f>'Yr 1 Material Cost Calc'!U245</f>
        <v>0</v>
      </c>
      <c r="G243" s="123">
        <f t="shared" si="30"/>
        <v>157.60297146153849</v>
      </c>
    </row>
    <row r="244" spans="1:7">
      <c r="A244" s="28"/>
      <c r="B244" s="58"/>
      <c r="C244" s="58" t="s">
        <v>77</v>
      </c>
      <c r="D244" s="58"/>
      <c r="E244" s="59"/>
      <c r="F244" s="59"/>
      <c r="G244" s="161"/>
    </row>
    <row r="245" spans="1:7">
      <c r="A245" s="28"/>
      <c r="B245" s="62">
        <v>1</v>
      </c>
      <c r="C245" s="63" t="s">
        <v>78</v>
      </c>
      <c r="D245" s="124"/>
      <c r="E245" s="63"/>
      <c r="F245" s="63"/>
      <c r="G245" s="63" t="s">
        <v>212</v>
      </c>
    </row>
    <row r="246" spans="1:7">
      <c r="A246" s="28"/>
      <c r="B246" s="62">
        <v>2</v>
      </c>
      <c r="C246" s="63" t="s">
        <v>79</v>
      </c>
      <c r="D246" s="124"/>
      <c r="E246" s="63"/>
      <c r="F246" s="63"/>
      <c r="G246" s="63" t="s">
        <v>212</v>
      </c>
    </row>
    <row r="247" spans="1:7">
      <c r="A247" s="28"/>
      <c r="B247" s="399">
        <v>3</v>
      </c>
      <c r="C247" s="402" t="str">
        <f>'Existing Fees '!C117</f>
        <v>Wastewater Discharge Permit</v>
      </c>
      <c r="D247" s="123">
        <f>'Yr 1 Labor Cost Calc'!AL376</f>
        <v>4621.1794975384619</v>
      </c>
      <c r="E247" s="135">
        <f>'Yr 1 Equipment Cost Calc '!P246</f>
        <v>0</v>
      </c>
      <c r="F247" s="166">
        <f>'Yr 1 Material Cost Calc'!U249</f>
        <v>0</v>
      </c>
      <c r="G247" s="123">
        <f t="shared" ref="G247:G251" si="31">SUM(D247:F247)</f>
        <v>4621.1794975384619</v>
      </c>
    </row>
    <row r="248" spans="1:7">
      <c r="A248" s="28"/>
      <c r="B248" s="399">
        <v>4</v>
      </c>
      <c r="C248" s="402" t="str">
        <f>'Existing Fees '!C118</f>
        <v>Groundwater Discharge Permit</v>
      </c>
      <c r="D248" s="123">
        <f>'Yr 1 Labor Cost Calc'!AL377</f>
        <v>2847.145408102564</v>
      </c>
      <c r="E248" s="135">
        <f>'Yr 1 Equipment Cost Calc '!P247</f>
        <v>0</v>
      </c>
      <c r="F248" s="166">
        <f>'Yr 1 Material Cost Calc'!U250</f>
        <v>0</v>
      </c>
      <c r="G248" s="123">
        <f>SUM(D248:F248)</f>
        <v>2847.145408102564</v>
      </c>
    </row>
    <row r="249" spans="1:7">
      <c r="A249" s="28"/>
      <c r="B249" s="68">
        <v>5</v>
      </c>
      <c r="C249" s="66" t="s">
        <v>82</v>
      </c>
      <c r="D249" s="123">
        <f>'Yr 1 Labor Cost Calc'!AL378</f>
        <v>3047.2971028717948</v>
      </c>
      <c r="E249" s="135">
        <f>'Yr 1 Equipment Cost Calc '!P248</f>
        <v>0</v>
      </c>
      <c r="F249" s="166">
        <f>'Yr 1 Material Cost Calc'!U251</f>
        <v>0</v>
      </c>
      <c r="G249" s="123">
        <f t="shared" si="31"/>
        <v>3047.2971028717948</v>
      </c>
    </row>
    <row r="250" spans="1:7">
      <c r="A250" s="28"/>
      <c r="B250" s="68">
        <v>6</v>
      </c>
      <c r="C250" s="66" t="s">
        <v>83</v>
      </c>
      <c r="D250" s="123">
        <f>'Yr 1 Labor Cost Calc'!AL379</f>
        <v>1614.828992153846</v>
      </c>
      <c r="E250" s="135">
        <f>'Yr 1 Equipment Cost Calc '!P249</f>
        <v>0</v>
      </c>
      <c r="F250" s="166">
        <f>'Yr 1 Material Cost Calc'!U252</f>
        <v>0</v>
      </c>
      <c r="G250" s="123">
        <f t="shared" si="31"/>
        <v>1614.828992153846</v>
      </c>
    </row>
    <row r="251" spans="1:7">
      <c r="A251" s="28"/>
      <c r="B251" s="68">
        <v>7</v>
      </c>
      <c r="C251" s="66" t="s">
        <v>84</v>
      </c>
      <c r="D251" s="123">
        <f>'Yr 1 Labor Cost Calc'!AL380</f>
        <v>0</v>
      </c>
      <c r="E251" s="135">
        <f>'Yr 1 Equipment Cost Calc '!P250</f>
        <v>0</v>
      </c>
      <c r="F251" s="166">
        <f>'Yr 1 Material Cost Calc'!U253</f>
        <v>275</v>
      </c>
      <c r="G251" s="123">
        <f t="shared" si="31"/>
        <v>275</v>
      </c>
    </row>
    <row r="252" spans="1:7">
      <c r="A252" s="28"/>
      <c r="B252" s="58"/>
      <c r="C252" s="58" t="s">
        <v>85</v>
      </c>
      <c r="D252" s="58"/>
      <c r="E252" s="59"/>
      <c r="F252" s="59"/>
      <c r="G252" s="161"/>
    </row>
    <row r="253" spans="1:7">
      <c r="A253" s="28"/>
      <c r="B253" s="62">
        <v>1</v>
      </c>
      <c r="C253" s="63" t="s">
        <v>86</v>
      </c>
      <c r="D253" s="63"/>
      <c r="E253" s="63"/>
      <c r="F253" s="63"/>
      <c r="G253" s="63"/>
    </row>
    <row r="254" spans="1:7">
      <c r="A254" s="28"/>
      <c r="B254" s="85"/>
      <c r="C254" s="66" t="str">
        <f>C124</f>
        <v>Conceptual Stormwater Plan Approval</v>
      </c>
      <c r="D254" s="123">
        <f>'Yr 1 Labor Cost Calc'!AL383</f>
        <v>794.77058974358965</v>
      </c>
      <c r="E254" s="135">
        <f>'Yr 1 Equipment Cost Calc '!P253</f>
        <v>0</v>
      </c>
      <c r="F254" s="166">
        <f>'Yr 1 Material Cost Calc'!U256</f>
        <v>700</v>
      </c>
      <c r="G254" s="123">
        <f t="shared" ref="G254:G255" si="32">SUM(D254:F254)</f>
        <v>1494.7705897435897</v>
      </c>
    </row>
    <row r="255" spans="1:7">
      <c r="A255" s="28"/>
      <c r="B255" s="65"/>
      <c r="C255" s="346" t="s">
        <v>607</v>
      </c>
      <c r="D255" s="123">
        <f>'Yr 1 Labor Cost Calc'!AL384</f>
        <v>0</v>
      </c>
      <c r="E255" s="135">
        <f>'Yr 1 Equipment Cost Calc '!P254</f>
        <v>0</v>
      </c>
      <c r="F255" s="166">
        <f>'Yr 1 Material Cost Calc'!U257</f>
        <v>0</v>
      </c>
      <c r="G255" s="123">
        <f t="shared" si="32"/>
        <v>0</v>
      </c>
    </row>
    <row r="256" spans="1:7" ht="26">
      <c r="A256" s="28"/>
      <c r="B256" s="65"/>
      <c r="C256" s="205" t="str">
        <f>C126</f>
        <v>Post Construction Stormwater Plan Approval (Additional Review Time Fee)</v>
      </c>
      <c r="D256" s="123">
        <f>'Yr 1 Labor Cost Calc'!AL385</f>
        <v>166.60509037948719</v>
      </c>
      <c r="E256" s="135">
        <f>'Yr 1 Equipment Cost Calc '!P255</f>
        <v>0</v>
      </c>
      <c r="F256" s="166">
        <f>'Yr 1 Material Cost Calc'!U258</f>
        <v>71</v>
      </c>
      <c r="G256" s="123">
        <f t="shared" ref="G256" si="33">SUM(D256:F256)</f>
        <v>237.60509037948719</v>
      </c>
    </row>
    <row r="257" spans="1:7">
      <c r="A257" s="28"/>
      <c r="B257" s="65"/>
      <c r="C257" s="205" t="str">
        <f>C127</f>
        <v>Utility Plan Review</v>
      </c>
      <c r="D257" s="123">
        <f>'Yr 1 Labor Cost Calc'!AL386</f>
        <v>322.36580379487179</v>
      </c>
      <c r="E257" s="135">
        <f>'Yr 1 Equipment Cost Calc '!P256</f>
        <v>0</v>
      </c>
      <c r="F257" s="166">
        <f>'Yr 1 Material Cost Calc'!U259</f>
        <v>0</v>
      </c>
      <c r="G257" s="123">
        <f t="shared" ref="G257" si="34">SUM(D257:F257)</f>
        <v>322.36580379487179</v>
      </c>
    </row>
    <row r="258" spans="1:7">
      <c r="A258" s="28"/>
      <c r="B258" s="65"/>
      <c r="C258" s="205" t="str">
        <f>C128</f>
        <v>Active Construction Stormwater Inspection Fee</v>
      </c>
      <c r="D258" s="123">
        <f>'Yr 1 Labor Cost Calc'!AL387</f>
        <v>403.89833025641025</v>
      </c>
      <c r="E258" s="135">
        <f>'Yr 1 Equipment Cost Calc '!P257</f>
        <v>30.32</v>
      </c>
      <c r="F258" s="166">
        <f>'Yr 1 Material Cost Calc'!U260</f>
        <v>0</v>
      </c>
      <c r="G258" s="123">
        <f t="shared" ref="G258" si="35">SUM(D258:F258)</f>
        <v>434.21833025641024</v>
      </c>
    </row>
    <row r="259" spans="1:7">
      <c r="A259" s="28"/>
      <c r="B259" s="62">
        <v>2</v>
      </c>
      <c r="C259" s="63" t="s">
        <v>88</v>
      </c>
      <c r="D259" s="63"/>
      <c r="E259" s="63"/>
      <c r="F259" s="63"/>
      <c r="G259" s="63"/>
    </row>
    <row r="260" spans="1:7">
      <c r="A260" s="28"/>
      <c r="B260" s="73"/>
      <c r="C260" s="66" t="str">
        <f>C130</f>
        <v>Exemption to Water Quality Requirement</v>
      </c>
      <c r="D260" s="123">
        <f>'Yr 1 Labor Cost Calc'!AL389</f>
        <v>0</v>
      </c>
      <c r="E260" s="135">
        <f>'Yr 1 Equipment Cost Calc '!P259</f>
        <v>0</v>
      </c>
      <c r="F260" s="166">
        <f>'Yr 1 Material Cost Calc'!U262</f>
        <v>0</v>
      </c>
      <c r="G260" s="123">
        <f t="shared" ref="G260" si="36">SUM(D260:F260)</f>
        <v>0</v>
      </c>
    </row>
    <row r="261" spans="1:7">
      <c r="A261" s="28"/>
      <c r="B261" s="58"/>
      <c r="C261" s="58" t="s">
        <v>94</v>
      </c>
      <c r="D261" s="58"/>
      <c r="E261" s="59"/>
      <c r="F261" s="59"/>
      <c r="G261" s="161"/>
    </row>
    <row r="262" spans="1:7">
      <c r="A262" s="28"/>
      <c r="B262" s="68">
        <v>1</v>
      </c>
      <c r="C262" s="66" t="str">
        <f>C132</f>
        <v>Sewer Credit Application Fee</v>
      </c>
      <c r="D262" s="123">
        <f>'Yr 1 Labor Cost Calc'!AL391</f>
        <v>1694.3985644615382</v>
      </c>
      <c r="E262" s="135">
        <f>'Yr 1 Equipment Cost Calc '!P261</f>
        <v>0</v>
      </c>
      <c r="F262" s="166">
        <f>'Yr 1 Material Cost Calc'!U264</f>
        <v>0</v>
      </c>
      <c r="G262" s="123">
        <f t="shared" ref="G262:G264" si="37">SUM(D262:F262)</f>
        <v>1694.3985644615382</v>
      </c>
    </row>
    <row r="263" spans="1:7">
      <c r="A263" s="28"/>
      <c r="B263" s="68">
        <v>2</v>
      </c>
      <c r="C263" s="66" t="str">
        <f>C133</f>
        <v>Sewer Credit Failure to Inform PWD about increase</v>
      </c>
      <c r="D263" s="123">
        <f>'Yr 1 Labor Cost Calc'!AL392</f>
        <v>535.90443876923075</v>
      </c>
      <c r="E263" s="135">
        <f>'Yr 1 Equipment Cost Calc '!P262</f>
        <v>0</v>
      </c>
      <c r="F263" s="166">
        <f>'Yr 1 Material Cost Calc'!U265</f>
        <v>0</v>
      </c>
      <c r="G263" s="123">
        <f t="shared" si="37"/>
        <v>535.90443876923075</v>
      </c>
    </row>
    <row r="264" spans="1:7">
      <c r="A264" s="28"/>
      <c r="B264" s="68">
        <v>3</v>
      </c>
      <c r="C264" s="66" t="str">
        <f>C135</f>
        <v>Stormwater Credit Application Fee Renewal</v>
      </c>
      <c r="D264" s="123">
        <f>'Yr 1 Labor Cost Calc'!AL394</f>
        <v>793.05129599999987</v>
      </c>
      <c r="E264" s="135">
        <f>'Yr 1 Equipment Cost Calc '!P264</f>
        <v>0</v>
      </c>
      <c r="F264" s="166">
        <f>'Yr 1 Material Cost Calc'!U267</f>
        <v>0</v>
      </c>
      <c r="G264" s="123">
        <f t="shared" si="37"/>
        <v>793.05129599999987</v>
      </c>
    </row>
    <row r="265" spans="1:7">
      <c r="A265" s="28"/>
    </row>
  </sheetData>
  <sortState xmlns:xlrd2="http://schemas.microsoft.com/office/spreadsheetml/2017/richdata2" ref="C62:D116">
    <sortCondition ref="C28"/>
  </sortState>
  <pageMargins left="0.7" right="0.7" top="0.75" bottom="0.75" header="0.3" footer="0.3"/>
  <pageSetup fitToHeight="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dimension ref="A1"/>
  <sheetViews>
    <sheetView workbookViewId="0"/>
  </sheetViews>
  <sheetFormatPr defaultRowHeight="15.5"/>
  <sheetData/>
  <phoneticPr fontId="8" type="noConversion"/>
  <pageMargins left="0.75" right="0.75" top="1" bottom="1" header="0.5" footer="0.5"/>
  <headerFooter alignWithMargins="0"/>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958C6-C868-492B-9D6B-A59CAFE72264}">
  <sheetPr>
    <pageSetUpPr fitToPage="1"/>
  </sheetPr>
  <dimension ref="A1:G266"/>
  <sheetViews>
    <sheetView zoomScaleNormal="100" workbookViewId="0">
      <pane ySplit="9" topLeftCell="A10" activePane="bottomLeft" state="frozen"/>
      <selection activeCell="U141" sqref="U141"/>
      <selection pane="bottomLeft" activeCell="A10" sqref="A10"/>
    </sheetView>
  </sheetViews>
  <sheetFormatPr defaultColWidth="9" defaultRowHeight="13"/>
  <cols>
    <col min="1" max="1" width="1.58203125" style="30" customWidth="1"/>
    <col min="2" max="2" width="4.58203125" style="30" customWidth="1"/>
    <col min="3" max="3" width="47.58203125" style="30" customWidth="1"/>
    <col min="4" max="4" width="13.58203125" style="30" customWidth="1"/>
    <col min="5" max="7" width="14.5" style="30" customWidth="1"/>
    <col min="8" max="16384" width="9" style="30"/>
  </cols>
  <sheetData>
    <row r="1" spans="1:7">
      <c r="A1" s="28"/>
      <c r="B1" s="29"/>
    </row>
    <row r="2" spans="1:7">
      <c r="A2" s="28"/>
      <c r="B2" s="29"/>
    </row>
    <row r="3" spans="1:7">
      <c r="A3" s="28"/>
      <c r="B3" s="29"/>
    </row>
    <row r="4" spans="1:7" ht="14.5">
      <c r="A4" s="28"/>
      <c r="B4" s="31" t="str">
        <f>Client</f>
        <v>Philadelphia Water Department</v>
      </c>
      <c r="C4" s="31"/>
    </row>
    <row r="5" spans="1:7" ht="14.5">
      <c r="A5" s="28"/>
      <c r="B5" s="31" t="str">
        <f>Title</f>
        <v>Miscellaneous Fees &amp; Charges Model</v>
      </c>
      <c r="C5" s="32"/>
    </row>
    <row r="6" spans="1:7" ht="14.5">
      <c r="A6" s="28"/>
      <c r="B6" s="33" t="s">
        <v>617</v>
      </c>
      <c r="C6" s="28"/>
      <c r="D6" s="28"/>
      <c r="E6" s="28"/>
      <c r="F6" s="28"/>
      <c r="G6" s="28"/>
    </row>
    <row r="7" spans="1:7" ht="16.25" customHeight="1" thickBot="1">
      <c r="A7" s="28"/>
      <c r="B7" s="28"/>
      <c r="C7" s="28"/>
    </row>
    <row r="8" spans="1:7" ht="13.5" thickBot="1">
      <c r="A8" s="28"/>
      <c r="B8" s="98"/>
      <c r="C8" s="99"/>
      <c r="D8" s="95" t="s">
        <v>130</v>
      </c>
      <c r="E8" s="96"/>
      <c r="F8" s="96"/>
      <c r="G8" s="97"/>
    </row>
    <row r="9" spans="1:7" ht="26.5" thickBot="1">
      <c r="A9" s="28"/>
      <c r="B9" s="102" t="s">
        <v>13</v>
      </c>
      <c r="C9" s="100" t="s">
        <v>10</v>
      </c>
      <c r="D9" s="263" t="s">
        <v>147</v>
      </c>
      <c r="E9" s="103" t="s">
        <v>131</v>
      </c>
      <c r="F9" s="104" t="s">
        <v>307</v>
      </c>
      <c r="G9" s="264" t="s">
        <v>247</v>
      </c>
    </row>
    <row r="10" spans="1:7">
      <c r="A10" s="28"/>
      <c r="B10" s="58"/>
      <c r="C10" s="58" t="s">
        <v>24</v>
      </c>
      <c r="D10" s="58"/>
      <c r="E10" s="59"/>
      <c r="F10" s="59"/>
      <c r="G10" s="161"/>
    </row>
    <row r="11" spans="1:7">
      <c r="A11" s="28"/>
      <c r="B11" s="62">
        <v>1</v>
      </c>
      <c r="C11" s="63" t="s">
        <v>25</v>
      </c>
      <c r="D11" s="63"/>
      <c r="E11" s="63"/>
      <c r="F11" s="63"/>
      <c r="G11" s="63"/>
    </row>
    <row r="12" spans="1:7">
      <c r="A12" s="28"/>
      <c r="B12" s="65"/>
      <c r="C12" s="66" t="s">
        <v>27</v>
      </c>
      <c r="D12" s="123">
        <f>'Yr 2 Labor Cost Calc'!AL141</f>
        <v>107.88959238923078</v>
      </c>
      <c r="E12" s="135">
        <f>'Yr 2 Equipment Cost Calc'!P141</f>
        <v>25.48</v>
      </c>
      <c r="F12" s="166">
        <f>'Yr 2 Material Cost Calc'!U144</f>
        <v>0</v>
      </c>
      <c r="G12" s="123">
        <f>SUM(D12:F12)</f>
        <v>133.36959238923077</v>
      </c>
    </row>
    <row r="13" spans="1:7">
      <c r="A13" s="28"/>
      <c r="B13" s="65"/>
      <c r="C13" s="66" t="s">
        <v>29</v>
      </c>
      <c r="D13" s="123">
        <f>'Yr 2 Labor Cost Calc'!AL142</f>
        <v>143.85278985230769</v>
      </c>
      <c r="E13" s="135">
        <f>'Yr 2 Equipment Cost Calc'!P142</f>
        <v>38.22</v>
      </c>
      <c r="F13" s="166">
        <f>'Yr 2 Material Cost Calc'!U145</f>
        <v>0</v>
      </c>
      <c r="G13" s="123">
        <f t="shared" ref="G13:G66" si="0">SUM(D13:F13)</f>
        <v>182.07278985230769</v>
      </c>
    </row>
    <row r="14" spans="1:7">
      <c r="A14" s="28"/>
      <c r="B14" s="65"/>
      <c r="C14" s="66" t="s">
        <v>31</v>
      </c>
      <c r="D14" s="123">
        <f>'Yr 2 Labor Cost Calc'!AL143</f>
        <v>359.63197463076926</v>
      </c>
      <c r="E14" s="135">
        <f>'Yr 2 Equipment Cost Calc'!P143</f>
        <v>36.024999999999999</v>
      </c>
      <c r="F14" s="166">
        <f>'Yr 2 Material Cost Calc'!U146</f>
        <v>0</v>
      </c>
      <c r="G14" s="123">
        <f>SUM(D14:F14)</f>
        <v>395.65697463076924</v>
      </c>
    </row>
    <row r="15" spans="1:7">
      <c r="A15" s="28"/>
      <c r="B15" s="65"/>
      <c r="C15" s="66" t="s">
        <v>33</v>
      </c>
      <c r="D15" s="123">
        <f>'Yr 2 Labor Cost Calc'!AL144</f>
        <v>359.63197463076926</v>
      </c>
      <c r="E15" s="135">
        <f>'Yr 2 Equipment Cost Calc'!P144</f>
        <v>36.024999999999999</v>
      </c>
      <c r="F15" s="166">
        <f>'Yr 2 Material Cost Calc'!U147</f>
        <v>0</v>
      </c>
      <c r="G15" s="123">
        <f t="shared" si="0"/>
        <v>395.65697463076924</v>
      </c>
    </row>
    <row r="16" spans="1:7">
      <c r="A16" s="28"/>
      <c r="B16" s="62">
        <v>2</v>
      </c>
      <c r="C16" s="63" t="s">
        <v>34</v>
      </c>
      <c r="D16" s="63"/>
      <c r="E16" s="63"/>
      <c r="F16" s="63"/>
      <c r="G16" s="63"/>
    </row>
    <row r="17" spans="1:7">
      <c r="A17" s="28"/>
      <c r="B17" s="139" t="s">
        <v>26</v>
      </c>
      <c r="C17" s="140" t="s">
        <v>35</v>
      </c>
      <c r="D17" s="140"/>
      <c r="E17" s="140"/>
      <c r="F17" s="140"/>
      <c r="G17" s="167"/>
    </row>
    <row r="18" spans="1:7">
      <c r="A18" s="28"/>
      <c r="B18" s="65"/>
      <c r="C18" s="146" t="s">
        <v>126</v>
      </c>
      <c r="D18" s="123">
        <f>'Yr 2 Labor Cost Calc'!AL147</f>
        <v>47.950929950769236</v>
      </c>
      <c r="E18" s="135">
        <f>'Yr 2 Equipment Cost Calc'!P147</f>
        <v>25.48</v>
      </c>
      <c r="F18" s="166">
        <f>'Yr 2 Material Cost Calc'!U150</f>
        <v>152.91</v>
      </c>
      <c r="G18" s="123">
        <f t="shared" ref="G18:G38" si="1">SUM(D18:F18)</f>
        <v>226.34092995076924</v>
      </c>
    </row>
    <row r="19" spans="1:7">
      <c r="A19" s="28"/>
      <c r="B19" s="65"/>
      <c r="C19" s="137" t="s">
        <v>149</v>
      </c>
      <c r="D19" s="123">
        <f>'Yr 2 Labor Cost Calc'!AL148</f>
        <v>47.950929950769236</v>
      </c>
      <c r="E19" s="135">
        <f>'Yr 2 Equipment Cost Calc'!P148</f>
        <v>25.48</v>
      </c>
      <c r="F19" s="166">
        <f>'Yr 2 Material Cost Calc'!U151</f>
        <v>359.42</v>
      </c>
      <c r="G19" s="123">
        <f t="shared" si="1"/>
        <v>432.85092995076923</v>
      </c>
    </row>
    <row r="20" spans="1:7">
      <c r="A20" s="28"/>
      <c r="B20" s="65"/>
      <c r="C20" s="137" t="s">
        <v>0</v>
      </c>
      <c r="D20" s="123">
        <f>'Yr 2 Labor Cost Calc'!AL149</f>
        <v>95.901859901538472</v>
      </c>
      <c r="E20" s="135">
        <f>'Yr 2 Equipment Cost Calc'!P149</f>
        <v>25.48</v>
      </c>
      <c r="F20" s="166">
        <f>'Yr 2 Material Cost Calc'!U152</f>
        <v>270.38</v>
      </c>
      <c r="G20" s="123">
        <f t="shared" si="1"/>
        <v>391.76185990153846</v>
      </c>
    </row>
    <row r="21" spans="1:7">
      <c r="A21" s="28"/>
      <c r="B21" s="65"/>
      <c r="C21" s="137" t="s">
        <v>150</v>
      </c>
      <c r="D21" s="123">
        <f>'Yr 2 Labor Cost Calc'!AL150</f>
        <v>95.901859901538472</v>
      </c>
      <c r="E21" s="135">
        <f>'Yr 2 Equipment Cost Calc'!P150</f>
        <v>25.48</v>
      </c>
      <c r="F21" s="166">
        <f>'Yr 2 Material Cost Calc'!U153</f>
        <v>368.24</v>
      </c>
      <c r="G21" s="123">
        <f t="shared" si="1"/>
        <v>489.62185990153847</v>
      </c>
    </row>
    <row r="22" spans="1:7">
      <c r="A22" s="28"/>
      <c r="B22" s="65"/>
      <c r="C22" s="138" t="s">
        <v>151</v>
      </c>
      <c r="D22" s="123">
        <f>'Yr 2 Labor Cost Calc'!AL151</f>
        <v>95.901859901538472</v>
      </c>
      <c r="E22" s="135">
        <f>'Yr 2 Equipment Cost Calc'!P151</f>
        <v>25.48</v>
      </c>
      <c r="F22" s="166">
        <f>'Yr 2 Material Cost Calc'!U154</f>
        <v>751.62</v>
      </c>
      <c r="G22" s="123">
        <f t="shared" si="1"/>
        <v>873.00185990153852</v>
      </c>
    </row>
    <row r="23" spans="1:7">
      <c r="A23" s="28"/>
      <c r="B23" s="65"/>
      <c r="C23" s="137" t="s">
        <v>152</v>
      </c>
      <c r="D23" s="123">
        <f>'Yr 2 Labor Cost Calc'!AL152</f>
        <v>95.901859901538472</v>
      </c>
      <c r="E23" s="135">
        <f>'Yr 2 Equipment Cost Calc'!P152</f>
        <v>25.48</v>
      </c>
      <c r="F23" s="166">
        <f>'Yr 2 Material Cost Calc'!U155</f>
        <v>700.1</v>
      </c>
      <c r="G23" s="123">
        <f t="shared" si="1"/>
        <v>821.48185990153854</v>
      </c>
    </row>
    <row r="24" spans="1:7">
      <c r="A24" s="28"/>
      <c r="B24" s="65"/>
      <c r="C24" s="137" t="s">
        <v>153</v>
      </c>
      <c r="D24" s="123">
        <f>'Yr 2 Labor Cost Calc'!AL153</f>
        <v>95.901859901538472</v>
      </c>
      <c r="E24" s="135">
        <f>'Yr 2 Equipment Cost Calc'!P153</f>
        <v>25.48</v>
      </c>
      <c r="F24" s="166">
        <f>'Yr 2 Material Cost Calc'!U156</f>
        <v>933.09</v>
      </c>
      <c r="G24" s="123">
        <f t="shared" si="1"/>
        <v>1054.4718599015384</v>
      </c>
    </row>
    <row r="25" spans="1:7">
      <c r="A25" s="28"/>
      <c r="B25" s="65"/>
      <c r="C25" s="137" t="s">
        <v>154</v>
      </c>
      <c r="D25" s="123">
        <f>'Yr 2 Labor Cost Calc'!AL154</f>
        <v>95.901859901538472</v>
      </c>
      <c r="E25" s="135">
        <f>'Yr 2 Equipment Cost Calc'!P154</f>
        <v>25.48</v>
      </c>
      <c r="F25" s="166">
        <f>'Yr 2 Material Cost Calc'!U157</f>
        <v>946.24</v>
      </c>
      <c r="G25" s="123">
        <f t="shared" si="1"/>
        <v>1067.6218599015385</v>
      </c>
    </row>
    <row r="26" spans="1:7">
      <c r="A26" s="28"/>
      <c r="B26" s="65"/>
      <c r="C26" s="137" t="s">
        <v>155</v>
      </c>
      <c r="D26" s="123">
        <f>'Yr 2 Labor Cost Calc'!AL155</f>
        <v>287.70557970461539</v>
      </c>
      <c r="E26" s="135">
        <f>'Yr 2 Equipment Cost Calc'!P155</f>
        <v>28.82</v>
      </c>
      <c r="F26" s="166">
        <f>'Yr 2 Material Cost Calc'!U158</f>
        <v>3168.09</v>
      </c>
      <c r="G26" s="123">
        <f t="shared" si="1"/>
        <v>3484.6155797046154</v>
      </c>
    </row>
    <row r="27" spans="1:7">
      <c r="A27" s="28"/>
      <c r="B27" s="65"/>
      <c r="C27" s="137" t="s">
        <v>156</v>
      </c>
      <c r="D27" s="123">
        <f>'Yr 2 Labor Cost Calc'!AL156</f>
        <v>287.70557970461539</v>
      </c>
      <c r="E27" s="135">
        <f>'Yr 2 Equipment Cost Calc'!P156</f>
        <v>28.82</v>
      </c>
      <c r="F27" s="166">
        <f>'Yr 2 Material Cost Calc'!U159</f>
        <v>1590.83</v>
      </c>
      <c r="G27" s="123">
        <f t="shared" si="1"/>
        <v>1907.3555797046154</v>
      </c>
    </row>
    <row r="28" spans="1:7">
      <c r="A28" s="28"/>
      <c r="B28" s="65"/>
      <c r="C28" s="137" t="s">
        <v>157</v>
      </c>
      <c r="D28" s="123">
        <f>'Yr 2 Labor Cost Calc'!AL157</f>
        <v>287.70557970461539</v>
      </c>
      <c r="E28" s="135">
        <f>'Yr 2 Equipment Cost Calc'!P157</f>
        <v>28.82</v>
      </c>
      <c r="F28" s="166">
        <f>'Yr 2 Material Cost Calc'!U160</f>
        <v>3500.97</v>
      </c>
      <c r="G28" s="123">
        <f t="shared" si="1"/>
        <v>3817.495579704615</v>
      </c>
    </row>
    <row r="29" spans="1:7">
      <c r="A29" s="28"/>
      <c r="B29" s="65"/>
      <c r="C29" s="137" t="s">
        <v>158</v>
      </c>
      <c r="D29" s="123">
        <f>'Yr 2 Labor Cost Calc'!AL158</f>
        <v>287.70557970461539</v>
      </c>
      <c r="E29" s="135">
        <f>'Yr 2 Equipment Cost Calc'!P158</f>
        <v>28.82</v>
      </c>
      <c r="F29" s="166">
        <f>'Yr 2 Material Cost Calc'!U161</f>
        <v>4508.5</v>
      </c>
      <c r="G29" s="123">
        <f t="shared" si="1"/>
        <v>4825.0255797046157</v>
      </c>
    </row>
    <row r="30" spans="1:7">
      <c r="A30" s="28"/>
      <c r="B30" s="65"/>
      <c r="C30" s="137" t="s">
        <v>159</v>
      </c>
      <c r="D30" s="123">
        <f>'Yr 2 Labor Cost Calc'!AL159</f>
        <v>287.70557970461539</v>
      </c>
      <c r="E30" s="135">
        <f>'Yr 2 Equipment Cost Calc'!P159</f>
        <v>28.82</v>
      </c>
      <c r="F30" s="166">
        <f>'Yr 2 Material Cost Calc'!U162</f>
        <v>2441.6</v>
      </c>
      <c r="G30" s="123">
        <f t="shared" si="1"/>
        <v>2758.1255797046151</v>
      </c>
    </row>
    <row r="31" spans="1:7">
      <c r="A31" s="28"/>
      <c r="B31" s="65"/>
      <c r="C31" s="137" t="s">
        <v>160</v>
      </c>
      <c r="D31" s="123">
        <f>'Yr 2 Labor Cost Calc'!AL160</f>
        <v>287.70557970461539</v>
      </c>
      <c r="E31" s="135">
        <f>'Yr 2 Equipment Cost Calc'!P160</f>
        <v>28.82</v>
      </c>
      <c r="F31" s="166">
        <f>'Yr 2 Material Cost Calc'!U163</f>
        <v>4405.6099999999997</v>
      </c>
      <c r="G31" s="123">
        <f t="shared" si="1"/>
        <v>4722.1355797046153</v>
      </c>
    </row>
    <row r="32" spans="1:7">
      <c r="A32" s="28"/>
      <c r="B32" s="65"/>
      <c r="C32" s="137" t="s">
        <v>161</v>
      </c>
      <c r="D32" s="123">
        <f>'Yr 2 Labor Cost Calc'!AL161</f>
        <v>287.70557970461539</v>
      </c>
      <c r="E32" s="135">
        <f>'Yr 2 Equipment Cost Calc'!P161</f>
        <v>28.82</v>
      </c>
      <c r="F32" s="166">
        <f>'Yr 2 Material Cost Calc'!U164</f>
        <v>6063.75</v>
      </c>
      <c r="G32" s="123">
        <f t="shared" si="1"/>
        <v>6380.2755797046157</v>
      </c>
    </row>
    <row r="33" spans="1:7">
      <c r="A33" s="28"/>
      <c r="B33" s="65"/>
      <c r="C33" s="137" t="s">
        <v>162</v>
      </c>
      <c r="D33" s="123">
        <f>'Yr 2 Labor Cost Calc'!AL162</f>
        <v>287.70557970461539</v>
      </c>
      <c r="E33" s="135">
        <f>'Yr 2 Equipment Cost Calc'!P162</f>
        <v>28.82</v>
      </c>
      <c r="F33" s="166">
        <f>'Yr 2 Material Cost Calc'!U165</f>
        <v>6439.99</v>
      </c>
      <c r="G33" s="123">
        <f t="shared" si="1"/>
        <v>6756.5155797046154</v>
      </c>
    </row>
    <row r="34" spans="1:7">
      <c r="A34" s="28"/>
      <c r="B34" s="65"/>
      <c r="C34" s="137" t="s">
        <v>163</v>
      </c>
      <c r="D34" s="123">
        <f>'Yr 2 Labor Cost Calc'!AL163</f>
        <v>287.70557970461539</v>
      </c>
      <c r="E34" s="135">
        <f>'Yr 2 Equipment Cost Calc'!P163</f>
        <v>28.82</v>
      </c>
      <c r="F34" s="166">
        <f>'Yr 2 Material Cost Calc'!U166</f>
        <v>4878.5200000000004</v>
      </c>
      <c r="G34" s="123">
        <f t="shared" si="1"/>
        <v>5195.0455797046161</v>
      </c>
    </row>
    <row r="35" spans="1:7">
      <c r="A35" s="28"/>
      <c r="B35" s="65"/>
      <c r="C35" s="137" t="s">
        <v>164</v>
      </c>
      <c r="D35" s="123">
        <f>'Yr 2 Labor Cost Calc'!AL164</f>
        <v>287.70557970461539</v>
      </c>
      <c r="E35" s="135">
        <f>'Yr 2 Equipment Cost Calc'!P164</f>
        <v>28.82</v>
      </c>
      <c r="F35" s="166">
        <f>'Yr 2 Material Cost Calc'!U167</f>
        <v>5937.77</v>
      </c>
      <c r="G35" s="123">
        <f t="shared" si="1"/>
        <v>6254.2955797046161</v>
      </c>
    </row>
    <row r="36" spans="1:7">
      <c r="A36" s="28"/>
      <c r="B36" s="65"/>
      <c r="C36" s="137" t="s">
        <v>165</v>
      </c>
      <c r="D36" s="123">
        <f>'Yr 2 Labor Cost Calc'!AL165</f>
        <v>287.70557970461539</v>
      </c>
      <c r="E36" s="135">
        <f>'Yr 2 Equipment Cost Calc'!P165</f>
        <v>28.82</v>
      </c>
      <c r="F36" s="166">
        <f>'Yr 2 Material Cost Calc'!U168</f>
        <v>8802.3799999999992</v>
      </c>
      <c r="G36" s="123">
        <f t="shared" si="1"/>
        <v>9118.9055797046149</v>
      </c>
    </row>
    <row r="37" spans="1:7">
      <c r="A37" s="28"/>
      <c r="B37" s="65"/>
      <c r="C37" s="137" t="s">
        <v>166</v>
      </c>
      <c r="D37" s="123">
        <f>'Yr 2 Labor Cost Calc'!AL166</f>
        <v>287.70557970461539</v>
      </c>
      <c r="E37" s="135">
        <f>'Yr 2 Equipment Cost Calc'!P166</f>
        <v>28.82</v>
      </c>
      <c r="F37" s="166">
        <f>'Yr 2 Material Cost Calc'!U169</f>
        <v>5855.61</v>
      </c>
      <c r="G37" s="123">
        <f t="shared" si="1"/>
        <v>6172.1355797046153</v>
      </c>
    </row>
    <row r="38" spans="1:7">
      <c r="A38" s="28"/>
      <c r="B38" s="65"/>
      <c r="C38" s="137" t="s">
        <v>167</v>
      </c>
      <c r="D38" s="123">
        <f>'Yr 2 Labor Cost Calc'!AL167</f>
        <v>287.70557970461539</v>
      </c>
      <c r="E38" s="135">
        <f>'Yr 2 Equipment Cost Calc'!P167</f>
        <v>28.82</v>
      </c>
      <c r="F38" s="166">
        <f>'Yr 2 Material Cost Calc'!U170</f>
        <v>7603.53</v>
      </c>
      <c r="G38" s="123">
        <f t="shared" si="1"/>
        <v>7920.0555797046154</v>
      </c>
    </row>
    <row r="39" spans="1:7">
      <c r="A39" s="28"/>
      <c r="B39" s="65"/>
      <c r="C39" s="137" t="s">
        <v>168</v>
      </c>
      <c r="D39" s="123">
        <f>'Yr 2 Labor Cost Calc'!AL168</f>
        <v>287.70557970461539</v>
      </c>
      <c r="E39" s="135">
        <f>'Yr 2 Equipment Cost Calc'!P168</f>
        <v>28.82</v>
      </c>
      <c r="F39" s="166">
        <f>'Yr 2 Material Cost Calc'!U171</f>
        <v>12573.25</v>
      </c>
      <c r="G39" s="123">
        <f t="shared" si="0"/>
        <v>12889.775579704616</v>
      </c>
    </row>
    <row r="40" spans="1:7">
      <c r="A40" s="28"/>
      <c r="B40" s="65"/>
      <c r="C40" s="137" t="s">
        <v>169</v>
      </c>
      <c r="D40" s="123">
        <f>'Yr 2 Labor Cost Calc'!AL169</f>
        <v>287.70557970461539</v>
      </c>
      <c r="E40" s="135">
        <f>'Yr 2 Equipment Cost Calc'!P169</f>
        <v>28.82</v>
      </c>
      <c r="F40" s="166">
        <f>'Yr 2 Material Cost Calc'!U172</f>
        <v>8642.83</v>
      </c>
      <c r="G40" s="123">
        <f t="shared" si="0"/>
        <v>8959.3555797046156</v>
      </c>
    </row>
    <row r="41" spans="1:7">
      <c r="A41" s="28"/>
      <c r="B41" s="65"/>
      <c r="C41" s="137" t="s">
        <v>170</v>
      </c>
      <c r="D41" s="123">
        <f>'Yr 2 Labor Cost Calc'!AL170</f>
        <v>287.70557970461539</v>
      </c>
      <c r="E41" s="135">
        <f>'Yr 2 Equipment Cost Calc'!P170</f>
        <v>28.82</v>
      </c>
      <c r="F41" s="166">
        <f>'Yr 2 Material Cost Calc'!U173</f>
        <v>9439.52</v>
      </c>
      <c r="G41" s="123">
        <f t="shared" si="0"/>
        <v>9756.0455797046161</v>
      </c>
    </row>
    <row r="42" spans="1:7">
      <c r="A42" s="28"/>
      <c r="B42" s="65"/>
      <c r="C42" s="137" t="s">
        <v>171</v>
      </c>
      <c r="D42" s="123">
        <f>'Yr 2 Labor Cost Calc'!AL171</f>
        <v>287.70557970461539</v>
      </c>
      <c r="E42" s="135">
        <f>'Yr 2 Equipment Cost Calc'!P171</f>
        <v>28.82</v>
      </c>
      <c r="F42" s="166">
        <f>'Yr 2 Material Cost Calc'!U174</f>
        <v>18309.62</v>
      </c>
      <c r="G42" s="123">
        <f t="shared" si="0"/>
        <v>18626.145579704615</v>
      </c>
    </row>
    <row r="43" spans="1:7">
      <c r="A43" s="28"/>
      <c r="B43" s="65"/>
      <c r="C43" s="137" t="s">
        <v>172</v>
      </c>
      <c r="D43" s="123">
        <f>'Yr 2 Labor Cost Calc'!AL172</f>
        <v>287.70557970461539</v>
      </c>
      <c r="E43" s="135">
        <f>'Yr 2 Equipment Cost Calc'!P172</f>
        <v>28.82</v>
      </c>
      <c r="F43" s="166">
        <f>'Yr 2 Material Cost Calc'!U175</f>
        <v>9171.7000000000007</v>
      </c>
      <c r="G43" s="123">
        <f t="shared" si="0"/>
        <v>9488.2255797046164</v>
      </c>
    </row>
    <row r="44" spans="1:7">
      <c r="A44" s="28"/>
      <c r="B44" s="65"/>
      <c r="C44" s="137" t="s">
        <v>173</v>
      </c>
      <c r="D44" s="123">
        <f>'Yr 2 Labor Cost Calc'!AL173</f>
        <v>287.70557970461539</v>
      </c>
      <c r="E44" s="135">
        <f>'Yr 2 Equipment Cost Calc'!P173</f>
        <v>28.82</v>
      </c>
      <c r="F44" s="166">
        <f>'Yr 2 Material Cost Calc'!U176</f>
        <v>10654.74</v>
      </c>
      <c r="G44" s="123">
        <f t="shared" si="0"/>
        <v>10971.265579704615</v>
      </c>
    </row>
    <row r="45" spans="1:7">
      <c r="A45" s="28"/>
      <c r="B45" s="65"/>
      <c r="C45" s="151" t="s">
        <v>174</v>
      </c>
      <c r="D45" s="123">
        <f>'Yr 2 Labor Cost Calc'!AL174</f>
        <v>287.70557970461539</v>
      </c>
      <c r="E45" s="135">
        <f>'Yr 2 Equipment Cost Calc'!P174</f>
        <v>28.82</v>
      </c>
      <c r="F45" s="166">
        <f>'Yr 2 Material Cost Calc'!U177</f>
        <v>19524.830000000002</v>
      </c>
      <c r="G45" s="123">
        <f t="shared" si="0"/>
        <v>19841.355579704617</v>
      </c>
    </row>
    <row r="46" spans="1:7">
      <c r="A46" s="28"/>
      <c r="B46" s="139" t="s">
        <v>28</v>
      </c>
      <c r="C46" s="140" t="s">
        <v>36</v>
      </c>
      <c r="D46" s="140"/>
      <c r="E46" s="140"/>
      <c r="F46" s="140"/>
      <c r="G46" s="167"/>
    </row>
    <row r="47" spans="1:7">
      <c r="A47" s="28"/>
      <c r="B47" s="65"/>
      <c r="C47" s="137" t="s">
        <v>126</v>
      </c>
      <c r="D47" s="123">
        <f>'Yr 2 Labor Cost Calc'!AL176</f>
        <v>47.950929950769236</v>
      </c>
      <c r="E47" s="135">
        <f>'Yr 2 Equipment Cost Calc'!P176</f>
        <v>25.48</v>
      </c>
      <c r="F47" s="166">
        <f>'Yr 2 Material Cost Calc'!U179</f>
        <v>0</v>
      </c>
      <c r="G47" s="123">
        <f t="shared" ref="G47:G60" si="2">SUM(D47:F47)</f>
        <v>73.43092995076924</v>
      </c>
    </row>
    <row r="48" spans="1:7">
      <c r="A48" s="28"/>
      <c r="B48" s="65"/>
      <c r="C48" s="137" t="s">
        <v>149</v>
      </c>
      <c r="D48" s="123">
        <f>'Yr 2 Labor Cost Calc'!AL177</f>
        <v>47.950929950769236</v>
      </c>
      <c r="E48" s="135">
        <f>'Yr 2 Equipment Cost Calc'!P177</f>
        <v>25.48</v>
      </c>
      <c r="F48" s="166">
        <f>'Yr 2 Material Cost Calc'!U180</f>
        <v>0</v>
      </c>
      <c r="G48" s="123">
        <f t="shared" si="2"/>
        <v>73.43092995076924</v>
      </c>
    </row>
    <row r="49" spans="1:7">
      <c r="A49" s="28"/>
      <c r="B49" s="65"/>
      <c r="C49" s="137" t="s">
        <v>0</v>
      </c>
      <c r="D49" s="123">
        <f>'Yr 2 Labor Cost Calc'!AL178</f>
        <v>95.901859901538472</v>
      </c>
      <c r="E49" s="135">
        <f>'Yr 2 Equipment Cost Calc'!P178</f>
        <v>25.48</v>
      </c>
      <c r="F49" s="166">
        <f>'Yr 2 Material Cost Calc'!U181</f>
        <v>0</v>
      </c>
      <c r="G49" s="123">
        <f t="shared" si="2"/>
        <v>121.38185990153848</v>
      </c>
    </row>
    <row r="50" spans="1:7">
      <c r="A50" s="28"/>
      <c r="B50" s="65"/>
      <c r="C50" s="137" t="s">
        <v>150</v>
      </c>
      <c r="D50" s="123">
        <f>'Yr 2 Labor Cost Calc'!AL179</f>
        <v>95.901859901538472</v>
      </c>
      <c r="E50" s="135">
        <f>'Yr 2 Equipment Cost Calc'!P179</f>
        <v>25.48</v>
      </c>
      <c r="F50" s="166">
        <f>'Yr 2 Material Cost Calc'!U182</f>
        <v>0</v>
      </c>
      <c r="G50" s="123">
        <f t="shared" si="2"/>
        <v>121.38185990153848</v>
      </c>
    </row>
    <row r="51" spans="1:7">
      <c r="A51" s="28"/>
      <c r="B51" s="65"/>
      <c r="C51" s="138" t="s">
        <v>151</v>
      </c>
      <c r="D51" s="123">
        <f>'Yr 2 Labor Cost Calc'!AL180</f>
        <v>95.901859901538472</v>
      </c>
      <c r="E51" s="135">
        <f>'Yr 2 Equipment Cost Calc'!P180</f>
        <v>25.48</v>
      </c>
      <c r="F51" s="166">
        <f>'Yr 2 Material Cost Calc'!U183</f>
        <v>0</v>
      </c>
      <c r="G51" s="123">
        <f t="shared" si="2"/>
        <v>121.38185990153848</v>
      </c>
    </row>
    <row r="52" spans="1:7">
      <c r="A52" s="28"/>
      <c r="B52" s="65"/>
      <c r="C52" s="137" t="s">
        <v>152</v>
      </c>
      <c r="D52" s="123">
        <f>'Yr 2 Labor Cost Calc'!AL181</f>
        <v>95.901859901538472</v>
      </c>
      <c r="E52" s="135">
        <f>'Yr 2 Equipment Cost Calc'!P181</f>
        <v>25.48</v>
      </c>
      <c r="F52" s="166">
        <f>'Yr 2 Material Cost Calc'!U184</f>
        <v>0</v>
      </c>
      <c r="G52" s="123">
        <f t="shared" si="2"/>
        <v>121.38185990153848</v>
      </c>
    </row>
    <row r="53" spans="1:7">
      <c r="A53" s="28"/>
      <c r="B53" s="65"/>
      <c r="C53" s="137" t="s">
        <v>153</v>
      </c>
      <c r="D53" s="123">
        <f>'Yr 2 Labor Cost Calc'!AL182</f>
        <v>95.901859901538472</v>
      </c>
      <c r="E53" s="135">
        <f>'Yr 2 Equipment Cost Calc'!P182</f>
        <v>25.48</v>
      </c>
      <c r="F53" s="166">
        <f>'Yr 2 Material Cost Calc'!U185</f>
        <v>0</v>
      </c>
      <c r="G53" s="123">
        <f t="shared" si="2"/>
        <v>121.38185990153848</v>
      </c>
    </row>
    <row r="54" spans="1:7">
      <c r="A54" s="28"/>
      <c r="B54" s="65"/>
      <c r="C54" s="137" t="s">
        <v>154</v>
      </c>
      <c r="D54" s="123">
        <f>'Yr 2 Labor Cost Calc'!AL183</f>
        <v>95.901859901538472</v>
      </c>
      <c r="E54" s="135">
        <f>'Yr 2 Equipment Cost Calc'!P183</f>
        <v>25.48</v>
      </c>
      <c r="F54" s="166">
        <f>'Yr 2 Material Cost Calc'!U186</f>
        <v>0</v>
      </c>
      <c r="G54" s="123">
        <f t="shared" si="2"/>
        <v>121.38185990153848</v>
      </c>
    </row>
    <row r="55" spans="1:7">
      <c r="A55" s="28"/>
      <c r="B55" s="65"/>
      <c r="C55" s="137" t="s">
        <v>155</v>
      </c>
      <c r="D55" s="123">
        <f>'Yr 2 Labor Cost Calc'!AL184</f>
        <v>287.70557970461539</v>
      </c>
      <c r="E55" s="135">
        <f>'Yr 2 Equipment Cost Calc'!P184</f>
        <v>28.82</v>
      </c>
      <c r="F55" s="166">
        <f>'Yr 2 Material Cost Calc'!U187</f>
        <v>0</v>
      </c>
      <c r="G55" s="123">
        <f t="shared" si="2"/>
        <v>316.52557970461538</v>
      </c>
    </row>
    <row r="56" spans="1:7">
      <c r="A56" s="28"/>
      <c r="B56" s="65"/>
      <c r="C56" s="137" t="s">
        <v>156</v>
      </c>
      <c r="D56" s="123">
        <f>'Yr 2 Labor Cost Calc'!AL185</f>
        <v>287.70557970461539</v>
      </c>
      <c r="E56" s="135">
        <f>'Yr 2 Equipment Cost Calc'!P185</f>
        <v>28.82</v>
      </c>
      <c r="F56" s="166">
        <f>'Yr 2 Material Cost Calc'!U188</f>
        <v>0</v>
      </c>
      <c r="G56" s="123">
        <f t="shared" si="2"/>
        <v>316.52557970461538</v>
      </c>
    </row>
    <row r="57" spans="1:7">
      <c r="A57" s="28"/>
      <c r="B57" s="65"/>
      <c r="C57" s="137" t="s">
        <v>158</v>
      </c>
      <c r="D57" s="123">
        <f>'Yr 2 Labor Cost Calc'!AL186</f>
        <v>287.70557970461539</v>
      </c>
      <c r="E57" s="135">
        <f>'Yr 2 Equipment Cost Calc'!P186</f>
        <v>28.82</v>
      </c>
      <c r="F57" s="166">
        <f>'Yr 2 Material Cost Calc'!U189</f>
        <v>0</v>
      </c>
      <c r="G57" s="123">
        <f t="shared" si="2"/>
        <v>316.52557970461538</v>
      </c>
    </row>
    <row r="58" spans="1:7">
      <c r="A58" s="28"/>
      <c r="B58" s="65"/>
      <c r="C58" s="137" t="s">
        <v>159</v>
      </c>
      <c r="D58" s="123">
        <f>'Yr 2 Labor Cost Calc'!AL187</f>
        <v>287.70557970461539</v>
      </c>
      <c r="E58" s="135">
        <f>'Yr 2 Equipment Cost Calc'!P187</f>
        <v>28.82</v>
      </c>
      <c r="F58" s="166">
        <f>'Yr 2 Material Cost Calc'!U190</f>
        <v>0</v>
      </c>
      <c r="G58" s="123">
        <f t="shared" si="2"/>
        <v>316.52557970461538</v>
      </c>
    </row>
    <row r="59" spans="1:7">
      <c r="A59" s="28"/>
      <c r="B59" s="65"/>
      <c r="C59" s="137" t="s">
        <v>162</v>
      </c>
      <c r="D59" s="123">
        <f>'Yr 2 Labor Cost Calc'!AL188</f>
        <v>287.70557970461539</v>
      </c>
      <c r="E59" s="135">
        <f>'Yr 2 Equipment Cost Calc'!P188</f>
        <v>28.82</v>
      </c>
      <c r="F59" s="166">
        <f>'Yr 2 Material Cost Calc'!U191</f>
        <v>0</v>
      </c>
      <c r="G59" s="123">
        <f t="shared" si="2"/>
        <v>316.52557970461538</v>
      </c>
    </row>
    <row r="60" spans="1:7">
      <c r="A60" s="28"/>
      <c r="B60" s="65"/>
      <c r="C60" s="137" t="s">
        <v>163</v>
      </c>
      <c r="D60" s="123">
        <f>'Yr 2 Labor Cost Calc'!AL189</f>
        <v>287.70557970461539</v>
      </c>
      <c r="E60" s="135">
        <f>'Yr 2 Equipment Cost Calc'!P189</f>
        <v>28.82</v>
      </c>
      <c r="F60" s="166">
        <f>'Yr 2 Material Cost Calc'!U192</f>
        <v>0</v>
      </c>
      <c r="G60" s="123">
        <f t="shared" si="2"/>
        <v>316.52557970461538</v>
      </c>
    </row>
    <row r="61" spans="1:7">
      <c r="A61" s="28"/>
      <c r="B61" s="65"/>
      <c r="C61" s="137" t="s">
        <v>175</v>
      </c>
      <c r="D61" s="123">
        <f>'Yr 2 Labor Cost Calc'!AL190</f>
        <v>287.70557970461539</v>
      </c>
      <c r="E61" s="135">
        <f>'Yr 2 Equipment Cost Calc'!P190</f>
        <v>28.82</v>
      </c>
      <c r="F61" s="166">
        <f>'Yr 2 Material Cost Calc'!U193</f>
        <v>0</v>
      </c>
      <c r="G61" s="123">
        <f t="shared" si="0"/>
        <v>316.52557970461538</v>
      </c>
    </row>
    <row r="62" spans="1:7">
      <c r="A62" s="28"/>
      <c r="B62" s="65"/>
      <c r="C62" s="151" t="s">
        <v>176</v>
      </c>
      <c r="D62" s="123">
        <f>'Yr 2 Labor Cost Calc'!AL191</f>
        <v>287.70557970461539</v>
      </c>
      <c r="E62" s="135">
        <f>'Yr 2 Equipment Cost Calc'!P191</f>
        <v>28.82</v>
      </c>
      <c r="F62" s="166">
        <f>'Yr 2 Material Cost Calc'!U194</f>
        <v>0</v>
      </c>
      <c r="G62" s="123">
        <f t="shared" si="0"/>
        <v>316.52557970461538</v>
      </c>
    </row>
    <row r="63" spans="1:7">
      <c r="A63" s="28"/>
      <c r="B63" s="62">
        <v>3</v>
      </c>
      <c r="C63" s="63" t="s">
        <v>37</v>
      </c>
      <c r="D63" s="63"/>
      <c r="E63" s="63"/>
      <c r="F63" s="63"/>
      <c r="G63" s="63"/>
    </row>
    <row r="64" spans="1:7">
      <c r="A64" s="28"/>
      <c r="B64" s="65"/>
      <c r="C64" s="66" t="s">
        <v>38</v>
      </c>
      <c r="D64" s="123">
        <f>'Yr 2 Labor Cost Calc'!AL193</f>
        <v>47.950929950769236</v>
      </c>
      <c r="E64" s="135">
        <f>'Yr 2 Equipment Cost Calc'!P193</f>
        <v>25.48</v>
      </c>
      <c r="F64" s="166">
        <f>'Yr 2 Material Cost Calc'!U196</f>
        <v>0</v>
      </c>
      <c r="G64" s="123">
        <f t="shared" si="0"/>
        <v>73.43092995076924</v>
      </c>
    </row>
    <row r="65" spans="1:7">
      <c r="A65" s="28"/>
      <c r="B65" s="65"/>
      <c r="C65" s="66" t="s">
        <v>39</v>
      </c>
      <c r="D65" s="123">
        <f>'Yr 2 Labor Cost Calc'!AL194</f>
        <v>95.901859901538472</v>
      </c>
      <c r="E65" s="135">
        <f>'Yr 2 Equipment Cost Calc'!P194</f>
        <v>25.48</v>
      </c>
      <c r="F65" s="166">
        <f>'Yr 2 Material Cost Calc'!U197</f>
        <v>0</v>
      </c>
      <c r="G65" s="123">
        <f t="shared" si="0"/>
        <v>121.38185990153848</v>
      </c>
    </row>
    <row r="66" spans="1:7">
      <c r="A66" s="28"/>
      <c r="B66" s="65"/>
      <c r="C66" s="66" t="s">
        <v>40</v>
      </c>
      <c r="D66" s="123">
        <f>'Yr 2 Labor Cost Calc'!AL195</f>
        <v>287.70557970461539</v>
      </c>
      <c r="E66" s="135">
        <f>'Yr 2 Equipment Cost Calc'!P195</f>
        <v>28.82</v>
      </c>
      <c r="F66" s="166">
        <f>'Yr 2 Material Cost Calc'!U198</f>
        <v>0</v>
      </c>
      <c r="G66" s="123">
        <f t="shared" si="0"/>
        <v>316.52557970461538</v>
      </c>
    </row>
    <row r="67" spans="1:7">
      <c r="A67" s="28"/>
      <c r="B67" s="62">
        <v>4</v>
      </c>
      <c r="C67" s="63" t="s">
        <v>41</v>
      </c>
      <c r="D67" s="63"/>
      <c r="E67" s="63"/>
      <c r="F67" s="63"/>
      <c r="G67" s="63"/>
    </row>
    <row r="68" spans="1:7">
      <c r="A68" s="28"/>
      <c r="B68" s="65" t="s">
        <v>26</v>
      </c>
      <c r="C68" s="66" t="str">
        <f>'Existing Fees '!C67</f>
        <v>Site Visit for Non-payment</v>
      </c>
      <c r="D68" s="123">
        <f>'Yr 2 Labor Cost Calc'!AL197</f>
        <v>47.950929950769236</v>
      </c>
      <c r="E68" s="135">
        <f>'Yr 2 Equipment Cost Calc'!P197</f>
        <v>25.48</v>
      </c>
      <c r="F68" s="166">
        <f>'Yr 2 Material Cost Calc'!U200</f>
        <v>0</v>
      </c>
      <c r="G68" s="123">
        <f>SUM(D68:F68)</f>
        <v>73.43092995076924</v>
      </c>
    </row>
    <row r="69" spans="1:7" ht="26">
      <c r="A69" s="28"/>
      <c r="B69" s="65"/>
      <c r="C69" s="205" t="str">
        <f>'Existing Fees '!C68</f>
        <v>Non-compliance with Notice of Defect and/or Metering Non-compliance</v>
      </c>
      <c r="D69" s="123">
        <f>'Yr 2 Labor Cost Calc'!AL198</f>
        <v>47.950929950769236</v>
      </c>
      <c r="E69" s="135">
        <f>'Yr 2 Equipment Cost Calc'!P198</f>
        <v>25.48</v>
      </c>
      <c r="F69" s="166">
        <f>'Yr 2 Material Cost Calc'!U201</f>
        <v>0</v>
      </c>
      <c r="G69" s="123">
        <f t="shared" ref="G69:G78" si="3">SUM(D69:F69)</f>
        <v>73.43092995076924</v>
      </c>
    </row>
    <row r="70" spans="1:7">
      <c r="A70" s="28"/>
      <c r="B70" s="65"/>
      <c r="C70" s="66" t="str">
        <f>'Existing Fees '!C70</f>
        <v>Operating service valve 2" and smaller service lines</v>
      </c>
      <c r="D70" s="123">
        <f>'Yr 2 Labor Cost Calc'!AL199</f>
        <v>47.950929950769236</v>
      </c>
      <c r="E70" s="135">
        <f>'Yr 2 Equipment Cost Calc'!P199</f>
        <v>25.48</v>
      </c>
      <c r="F70" s="166">
        <f>'Yr 2 Material Cost Calc'!U202</f>
        <v>0</v>
      </c>
      <c r="G70" s="123">
        <f t="shared" si="3"/>
        <v>73.43092995076924</v>
      </c>
    </row>
    <row r="71" spans="1:7">
      <c r="A71" s="28"/>
      <c r="B71" s="65"/>
      <c r="C71" s="66" t="str">
        <f>'Existing Fees '!C71</f>
        <v>Operating service valve larger than 2" service lines</v>
      </c>
      <c r="D71" s="123">
        <f>'Yr 2 Labor Cost Calc'!AL200</f>
        <v>225.18947505692304</v>
      </c>
      <c r="E71" s="135">
        <f>'Yr 2 Equipment Cost Calc'!P200</f>
        <v>142.68</v>
      </c>
      <c r="F71" s="166">
        <f>'Yr 2 Material Cost Calc'!U203</f>
        <v>0</v>
      </c>
      <c r="G71" s="123">
        <f t="shared" si="3"/>
        <v>367.86947505692308</v>
      </c>
    </row>
    <row r="72" spans="1:7">
      <c r="A72" s="28"/>
      <c r="B72" s="65"/>
      <c r="C72" s="66" t="str">
        <f>'Existing Fees '!C72</f>
        <v>Obstructed curb stop, missing access box, requires excavation</v>
      </c>
      <c r="D72" s="123">
        <f>'Yr 2 Labor Cost Calc'!AL201</f>
        <v>383.60743960615389</v>
      </c>
      <c r="E72" s="135">
        <f>'Yr 2 Equipment Cost Calc'!P201</f>
        <v>285.36</v>
      </c>
      <c r="F72" s="166">
        <f>'Yr 2 Material Cost Calc'!U204</f>
        <v>54.75</v>
      </c>
      <c r="G72" s="123">
        <f t="shared" si="3"/>
        <v>723.7174396061539</v>
      </c>
    </row>
    <row r="73" spans="1:7">
      <c r="A73" s="28"/>
      <c r="B73" s="65"/>
      <c r="C73" s="66" t="str">
        <f>'Existing Fees '!C73</f>
        <v>Curb stop inoperable, requires installation of new curb stop</v>
      </c>
      <c r="D73" s="123">
        <f>'Yr 2 Labor Cost Calc'!AL202</f>
        <v>383.60743960615389</v>
      </c>
      <c r="E73" s="135">
        <f>'Yr 2 Equipment Cost Calc'!P202</f>
        <v>285.36</v>
      </c>
      <c r="F73" s="166">
        <f>'Yr 2 Material Cost Calc'!U205</f>
        <v>91.36</v>
      </c>
      <c r="G73" s="123">
        <f t="shared" si="3"/>
        <v>760.32743960615392</v>
      </c>
    </row>
    <row r="74" spans="1:7" ht="26">
      <c r="A74" s="28"/>
      <c r="B74" s="65"/>
      <c r="C74" s="205" t="str">
        <f>'Existing Fees '!C74</f>
        <v>Obstructed curb stop, missing access box, requires excavation and footway paving</v>
      </c>
      <c r="D74" s="123">
        <f>'Yr 2 Labor Cost Calc'!AL203</f>
        <v>383.60743960615389</v>
      </c>
      <c r="E74" s="135">
        <f>'Yr 2 Equipment Cost Calc'!P203</f>
        <v>285.36</v>
      </c>
      <c r="F74" s="166">
        <f>'Yr 2 Material Cost Calc'!U206</f>
        <v>65.55</v>
      </c>
      <c r="G74" s="123">
        <f t="shared" si="3"/>
        <v>734.51743960615386</v>
      </c>
    </row>
    <row r="75" spans="1:7" ht="26">
      <c r="A75" s="28"/>
      <c r="B75" s="65"/>
      <c r="C75" s="205" t="str">
        <f>'Existing Fees '!C75</f>
        <v>Curb stop inoperable, requires installation of new curb stop and footway paving</v>
      </c>
      <c r="D75" s="123">
        <f>'Yr 2 Labor Cost Calc'!AL204</f>
        <v>383.60743960615389</v>
      </c>
      <c r="E75" s="135">
        <f>'Yr 2 Equipment Cost Calc'!P204</f>
        <v>285.36</v>
      </c>
      <c r="F75" s="166">
        <f>'Yr 2 Material Cost Calc'!U207</f>
        <v>102.16</v>
      </c>
      <c r="G75" s="123">
        <f t="shared" si="3"/>
        <v>771.12743960615387</v>
      </c>
    </row>
    <row r="76" spans="1:7">
      <c r="A76" s="28"/>
      <c r="B76" s="65"/>
      <c r="C76" s="66" t="str">
        <f>'Existing Fees '!C76</f>
        <v>Excavation and shutoff of ferrule at the water main</v>
      </c>
      <c r="D76" s="123">
        <f>'Yr 2 Labor Cost Calc'!AL205</f>
        <v>831.371430156923</v>
      </c>
      <c r="E76" s="135">
        <f>'Yr 2 Equipment Cost Calc'!P205</f>
        <v>649.43999999999994</v>
      </c>
      <c r="F76" s="166">
        <f>'Yr 2 Material Cost Calc'!U208</f>
        <v>21.6</v>
      </c>
      <c r="G76" s="123">
        <f t="shared" si="3"/>
        <v>1502.411430156923</v>
      </c>
    </row>
    <row r="77" spans="1:7">
      <c r="A77" s="28"/>
      <c r="B77" s="68">
        <v>5</v>
      </c>
      <c r="C77" s="66" t="str">
        <f>'Existing Fees '!C77</f>
        <v>Pumping of Properties</v>
      </c>
      <c r="D77" s="123">
        <f>'Yr 2 Labor Cost Calc'!AL206</f>
        <v>137.22441136153844</v>
      </c>
      <c r="E77" s="135">
        <f>'Yr 2 Equipment Cost Calc'!P206</f>
        <v>15.02</v>
      </c>
      <c r="F77" s="166">
        <f>'Yr 2 Material Cost Calc'!U209</f>
        <v>0</v>
      </c>
      <c r="G77" s="123">
        <f t="shared" si="3"/>
        <v>152.24441136153845</v>
      </c>
    </row>
    <row r="78" spans="1:7">
      <c r="A78" s="28"/>
      <c r="B78" s="68">
        <v>6</v>
      </c>
      <c r="C78" s="66" t="str">
        <f>'Existing Fees '!C78</f>
        <v>Charges for Water Main Shutdown Service</v>
      </c>
      <c r="D78" s="123">
        <f>'Yr 2 Labor Cost Calc'!AL207</f>
        <v>225.18947505692304</v>
      </c>
      <c r="E78" s="135">
        <f>'Yr 2 Equipment Cost Calc'!P207</f>
        <v>129.94</v>
      </c>
      <c r="F78" s="166">
        <f>'Yr 2 Material Cost Calc'!U210</f>
        <v>0</v>
      </c>
      <c r="G78" s="123">
        <f t="shared" si="3"/>
        <v>355.12947505692307</v>
      </c>
    </row>
    <row r="79" spans="1:7">
      <c r="A79" s="28"/>
      <c r="B79" s="69">
        <v>7</v>
      </c>
      <c r="C79" s="70" t="s">
        <v>53</v>
      </c>
      <c r="D79" s="70"/>
      <c r="E79" s="70"/>
      <c r="F79" s="70"/>
      <c r="G79" s="70"/>
    </row>
    <row r="80" spans="1:7">
      <c r="A80" s="28"/>
      <c r="B80" s="64" t="s">
        <v>28</v>
      </c>
      <c r="C80" s="63" t="s">
        <v>54</v>
      </c>
      <c r="D80" s="63"/>
      <c r="E80" s="63"/>
      <c r="F80" s="63"/>
      <c r="G80" s="63"/>
    </row>
    <row r="81" spans="1:7">
      <c r="A81" s="28"/>
      <c r="B81" s="73"/>
      <c r="C81" s="74" t="s">
        <v>7</v>
      </c>
      <c r="D81" s="123">
        <f>'Yr 2 Labor Cost Calc'!AL210</f>
        <v>112.59473752846152</v>
      </c>
      <c r="E81" s="135">
        <f>'Yr 2 Equipment Cost Calc'!P210</f>
        <v>31.85</v>
      </c>
      <c r="F81" s="166">
        <f>'Yr 2 Material Cost Calc'!U213</f>
        <v>45.010000000000005</v>
      </c>
      <c r="G81" s="123">
        <f t="shared" ref="G81:G88" si="4">SUM(D81:F81)</f>
        <v>189.45473752846152</v>
      </c>
    </row>
    <row r="82" spans="1:7">
      <c r="A82" s="28"/>
      <c r="B82" s="73"/>
      <c r="C82" s="74" t="s">
        <v>0</v>
      </c>
      <c r="D82" s="123">
        <f>'Yr 2 Labor Cost Calc'!AL211</f>
        <v>112.59473752846152</v>
      </c>
      <c r="E82" s="135">
        <f>'Yr 2 Equipment Cost Calc'!P211</f>
        <v>31.85</v>
      </c>
      <c r="F82" s="166">
        <f>'Yr 2 Material Cost Calc'!U214</f>
        <v>73.66</v>
      </c>
      <c r="G82" s="123">
        <f t="shared" si="4"/>
        <v>218.10473752846153</v>
      </c>
    </row>
    <row r="83" spans="1:7">
      <c r="A83" s="28"/>
      <c r="B83" s="73"/>
      <c r="C83" s="74" t="s">
        <v>8</v>
      </c>
      <c r="D83" s="123">
        <f>'Yr 2 Labor Cost Calc'!AL212</f>
        <v>112.59473752846152</v>
      </c>
      <c r="E83" s="135">
        <f>'Yr 2 Equipment Cost Calc'!P212</f>
        <v>31.85</v>
      </c>
      <c r="F83" s="166">
        <f>'Yr 2 Material Cost Calc'!U215</f>
        <v>116.36</v>
      </c>
      <c r="G83" s="123">
        <f t="shared" si="4"/>
        <v>260.80473752846154</v>
      </c>
    </row>
    <row r="84" spans="1:7">
      <c r="A84" s="28"/>
      <c r="B84" s="73"/>
      <c r="C84" s="74" t="s">
        <v>1</v>
      </c>
      <c r="D84" s="123">
        <f>'Yr 2 Labor Cost Calc'!AL213</f>
        <v>112.59473752846152</v>
      </c>
      <c r="E84" s="135">
        <f>'Yr 2 Equipment Cost Calc'!P213</f>
        <v>31.85</v>
      </c>
      <c r="F84" s="166">
        <f>'Yr 2 Material Cost Calc'!U216</f>
        <v>188.28</v>
      </c>
      <c r="G84" s="123">
        <f t="shared" si="4"/>
        <v>332.72473752846156</v>
      </c>
    </row>
    <row r="85" spans="1:7">
      <c r="A85" s="28"/>
      <c r="B85" s="64" t="s">
        <v>30</v>
      </c>
      <c r="C85" s="63" t="s">
        <v>56</v>
      </c>
      <c r="D85" s="63"/>
      <c r="E85" s="63"/>
      <c r="F85" s="63"/>
      <c r="G85" s="63"/>
    </row>
    <row r="86" spans="1:7">
      <c r="A86" s="28"/>
      <c r="B86" s="73"/>
      <c r="C86" s="74" t="s">
        <v>58</v>
      </c>
      <c r="D86" s="123">
        <f>'Yr 2 Labor Cost Calc'!AL215</f>
        <v>8867.9619216738447</v>
      </c>
      <c r="E86" s="135">
        <f>'Yr 2 Equipment Cost Calc'!P215</f>
        <v>2001.28</v>
      </c>
      <c r="F86" s="166">
        <f>'Yr 2 Material Cost Calc'!U218</f>
        <v>2364.77</v>
      </c>
      <c r="G86" s="123">
        <f t="shared" si="4"/>
        <v>13234.011921673846</v>
      </c>
    </row>
    <row r="87" spans="1:7">
      <c r="A87" s="28"/>
      <c r="B87" s="73"/>
      <c r="C87" s="74" t="s">
        <v>59</v>
      </c>
      <c r="D87" s="123">
        <f>'Yr 2 Labor Cost Calc'!AL216</f>
        <v>8867.9619216738447</v>
      </c>
      <c r="E87" s="135">
        <f>'Yr 2 Equipment Cost Calc'!P216</f>
        <v>2001.28</v>
      </c>
      <c r="F87" s="166">
        <f>'Yr 2 Material Cost Calc'!U219</f>
        <v>3288.17</v>
      </c>
      <c r="G87" s="123">
        <f t="shared" si="4"/>
        <v>14157.411921673845</v>
      </c>
    </row>
    <row r="88" spans="1:7">
      <c r="A88" s="28"/>
      <c r="B88" s="73"/>
      <c r="C88" s="74" t="s">
        <v>60</v>
      </c>
      <c r="D88" s="123">
        <f>'Yr 2 Labor Cost Calc'!AL217</f>
        <v>8867.9619216738447</v>
      </c>
      <c r="E88" s="135">
        <f>'Yr 2 Equipment Cost Calc'!P217</f>
        <v>2001.28</v>
      </c>
      <c r="F88" s="166">
        <f>'Yr 2 Material Cost Calc'!U220</f>
        <v>6116.0249999999996</v>
      </c>
      <c r="G88" s="123">
        <f t="shared" si="4"/>
        <v>16985.266921673843</v>
      </c>
    </row>
    <row r="89" spans="1:7">
      <c r="A89" s="28"/>
      <c r="B89" s="75" t="s">
        <v>32</v>
      </c>
      <c r="C89" s="76" t="s">
        <v>61</v>
      </c>
      <c r="D89" s="76"/>
      <c r="E89" s="76"/>
      <c r="F89" s="76"/>
      <c r="G89" s="76"/>
    </row>
    <row r="90" spans="1:7">
      <c r="A90" s="28"/>
      <c r="B90" s="78"/>
      <c r="C90" s="79" t="s">
        <v>63</v>
      </c>
      <c r="D90" s="79"/>
      <c r="E90" s="79"/>
      <c r="F90" s="79"/>
      <c r="G90" s="79"/>
    </row>
    <row r="91" spans="1:7">
      <c r="A91" s="28"/>
      <c r="B91" s="73"/>
      <c r="C91" s="74" t="s">
        <v>64</v>
      </c>
      <c r="D91" s="123">
        <f>'Yr 2 Labor Cost Calc'!AL220</f>
        <v>11084.952402092305</v>
      </c>
      <c r="E91" s="135">
        <f>'Yr 2 Equipment Cost Calc'!P220</f>
        <v>2501.6</v>
      </c>
      <c r="F91" s="166">
        <f>'Yr 2 Material Cost Calc'!U223</f>
        <v>8075.9699999999993</v>
      </c>
      <c r="G91" s="123">
        <f t="shared" ref="G91:G121" si="5">SUM(D91:F91)</f>
        <v>21662.522402092305</v>
      </c>
    </row>
    <row r="92" spans="1:7">
      <c r="A92" s="28"/>
      <c r="B92" s="73"/>
      <c r="C92" s="74" t="s">
        <v>65</v>
      </c>
      <c r="D92" s="123">
        <f>'Yr 2 Labor Cost Calc'!AL221</f>
        <v>11084.952402092305</v>
      </c>
      <c r="E92" s="135">
        <f>'Yr 2 Equipment Cost Calc'!P221</f>
        <v>2501.6</v>
      </c>
      <c r="F92" s="166">
        <f>'Yr 2 Material Cost Calc'!U224</f>
        <v>10380.66</v>
      </c>
      <c r="G92" s="123">
        <f t="shared" si="5"/>
        <v>23967.212402092307</v>
      </c>
    </row>
    <row r="93" spans="1:7">
      <c r="A93" s="28"/>
      <c r="B93" s="73"/>
      <c r="C93" s="74" t="s">
        <v>66</v>
      </c>
      <c r="D93" s="123">
        <f>'Yr 2 Labor Cost Calc'!AL222</f>
        <v>11084.952402092305</v>
      </c>
      <c r="E93" s="135">
        <f>'Yr 2 Equipment Cost Calc'!P222</f>
        <v>2501.6</v>
      </c>
      <c r="F93" s="166">
        <f>'Yr 2 Material Cost Calc'!U225</f>
        <v>12838.98</v>
      </c>
      <c r="G93" s="123">
        <f t="shared" si="5"/>
        <v>26425.532402092307</v>
      </c>
    </row>
    <row r="94" spans="1:7">
      <c r="A94" s="28"/>
      <c r="B94" s="73"/>
      <c r="C94" s="74" t="s">
        <v>67</v>
      </c>
      <c r="D94" s="123">
        <f>'Yr 2 Labor Cost Calc'!AL223</f>
        <v>11084.952402092305</v>
      </c>
      <c r="E94" s="135">
        <f>'Yr 2 Equipment Cost Calc'!P223</f>
        <v>2501.6</v>
      </c>
      <c r="F94" s="166">
        <f>'Yr 2 Material Cost Calc'!U226</f>
        <v>25876.91</v>
      </c>
      <c r="G94" s="123">
        <f t="shared" si="5"/>
        <v>39463.462402092307</v>
      </c>
    </row>
    <row r="95" spans="1:7">
      <c r="A95" s="28"/>
      <c r="B95" s="73"/>
      <c r="C95" s="74" t="s">
        <v>68</v>
      </c>
      <c r="D95" s="123">
        <f>'Yr 2 Labor Cost Calc'!AL224</f>
        <v>11084.952402092305</v>
      </c>
      <c r="E95" s="135">
        <f>'Yr 2 Equipment Cost Calc'!P224</f>
        <v>2501.6</v>
      </c>
      <c r="F95" s="166">
        <f>'Yr 2 Material Cost Calc'!U227</f>
        <v>33282.11</v>
      </c>
      <c r="G95" s="123">
        <f t="shared" si="5"/>
        <v>46868.662402092305</v>
      </c>
    </row>
    <row r="96" spans="1:7">
      <c r="A96" s="28"/>
      <c r="B96" s="78"/>
      <c r="C96" s="79" t="s">
        <v>69</v>
      </c>
      <c r="D96" s="79"/>
      <c r="E96" s="79"/>
      <c r="F96" s="79"/>
      <c r="G96" s="79"/>
    </row>
    <row r="97" spans="1:7">
      <c r="A97" s="28"/>
      <c r="B97" s="73"/>
      <c r="C97" s="74" t="s">
        <v>64</v>
      </c>
      <c r="D97" s="123">
        <f>'Yr 2 Labor Cost Calc'!AL226</f>
        <v>11084.952402092305</v>
      </c>
      <c r="E97" s="135">
        <f>'Yr 2 Equipment Cost Calc'!P226</f>
        <v>2501.6</v>
      </c>
      <c r="F97" s="166">
        <f>'Yr 2 Material Cost Calc'!U229</f>
        <v>8306.44</v>
      </c>
      <c r="G97" s="123">
        <f t="shared" si="5"/>
        <v>21892.992402092306</v>
      </c>
    </row>
    <row r="98" spans="1:7">
      <c r="A98" s="28"/>
      <c r="B98" s="73"/>
      <c r="C98" s="74" t="s">
        <v>65</v>
      </c>
      <c r="D98" s="123">
        <f>'Yr 2 Labor Cost Calc'!AL227</f>
        <v>11084.952402092305</v>
      </c>
      <c r="E98" s="135">
        <f>'Yr 2 Equipment Cost Calc'!P227</f>
        <v>2501.6</v>
      </c>
      <c r="F98" s="166">
        <f>'Yr 2 Material Cost Calc'!U230</f>
        <v>10073.359999999999</v>
      </c>
      <c r="G98" s="123">
        <f t="shared" si="5"/>
        <v>23659.912402092305</v>
      </c>
    </row>
    <row r="99" spans="1:7">
      <c r="A99" s="28"/>
      <c r="B99" s="73"/>
      <c r="C99" s="74" t="s">
        <v>66</v>
      </c>
      <c r="D99" s="123">
        <f>'Yr 2 Labor Cost Calc'!AL228</f>
        <v>11084.952402092305</v>
      </c>
      <c r="E99" s="135">
        <f>'Yr 2 Equipment Cost Calc'!P228</f>
        <v>2501.6</v>
      </c>
      <c r="F99" s="166">
        <f>'Yr 2 Material Cost Calc'!U231</f>
        <v>12838.98</v>
      </c>
      <c r="G99" s="123">
        <f t="shared" si="5"/>
        <v>26425.532402092307</v>
      </c>
    </row>
    <row r="100" spans="1:7">
      <c r="A100" s="28"/>
      <c r="B100" s="73"/>
      <c r="C100" s="74" t="s">
        <v>67</v>
      </c>
      <c r="D100" s="123">
        <f>'Yr 2 Labor Cost Calc'!AL229</f>
        <v>11084.952402092305</v>
      </c>
      <c r="E100" s="135">
        <f>'Yr 2 Equipment Cost Calc'!P229</f>
        <v>2501.6</v>
      </c>
      <c r="F100" s="166">
        <f>'Yr 2 Material Cost Calc'!U232</f>
        <v>28005.800000000003</v>
      </c>
      <c r="G100" s="123">
        <f t="shared" si="5"/>
        <v>41592.352402092307</v>
      </c>
    </row>
    <row r="101" spans="1:7">
      <c r="A101" s="28"/>
      <c r="B101" s="73"/>
      <c r="C101" s="74" t="s">
        <v>68</v>
      </c>
      <c r="D101" s="123">
        <f>'Yr 2 Labor Cost Calc'!AL230</f>
        <v>11084.952402092305</v>
      </c>
      <c r="E101" s="135">
        <f>'Yr 2 Equipment Cost Calc'!P230</f>
        <v>2501.6</v>
      </c>
      <c r="F101" s="166">
        <f>'Yr 2 Material Cost Calc'!U233</f>
        <v>38188.310000000005</v>
      </c>
      <c r="G101" s="123">
        <f t="shared" si="5"/>
        <v>51774.862402092309</v>
      </c>
    </row>
    <row r="102" spans="1:7">
      <c r="A102" s="28"/>
      <c r="B102" s="78"/>
      <c r="C102" s="79" t="s">
        <v>70</v>
      </c>
      <c r="D102" s="79"/>
      <c r="E102" s="79"/>
      <c r="F102" s="79"/>
      <c r="G102" s="79"/>
    </row>
    <row r="103" spans="1:7">
      <c r="A103" s="28"/>
      <c r="B103" s="73"/>
      <c r="C103" s="74" t="s">
        <v>64</v>
      </c>
      <c r="D103" s="123">
        <f>'Yr 2 Labor Cost Calc'!AL232</f>
        <v>11084.952402092305</v>
      </c>
      <c r="E103" s="135">
        <f>'Yr 2 Equipment Cost Calc'!P232</f>
        <v>2501.6</v>
      </c>
      <c r="F103" s="166">
        <f>'Yr 2 Material Cost Calc'!U235</f>
        <v>8383.27</v>
      </c>
      <c r="G103" s="123">
        <f t="shared" si="5"/>
        <v>21969.822402092308</v>
      </c>
    </row>
    <row r="104" spans="1:7">
      <c r="A104" s="28"/>
      <c r="B104" s="73"/>
      <c r="C104" s="74" t="s">
        <v>65</v>
      </c>
      <c r="D104" s="123">
        <f>'Yr 2 Labor Cost Calc'!AL233</f>
        <v>11084.952402092305</v>
      </c>
      <c r="E104" s="135">
        <f>'Yr 2 Equipment Cost Calc'!P233</f>
        <v>2501.6</v>
      </c>
      <c r="F104" s="166">
        <f>'Yr 2 Material Cost Calc'!U236</f>
        <v>10457.48</v>
      </c>
      <c r="G104" s="123">
        <f t="shared" si="5"/>
        <v>24044.032402092307</v>
      </c>
    </row>
    <row r="105" spans="1:7">
      <c r="A105" s="28"/>
      <c r="B105" s="73"/>
      <c r="C105" s="74" t="s">
        <v>66</v>
      </c>
      <c r="D105" s="123">
        <f>'Yr 2 Labor Cost Calc'!AL234</f>
        <v>11084.952402092305</v>
      </c>
      <c r="E105" s="135">
        <f>'Yr 2 Equipment Cost Calc'!P234</f>
        <v>2501.6</v>
      </c>
      <c r="F105" s="166">
        <f>'Yr 2 Material Cost Calc'!U237</f>
        <v>12838.98</v>
      </c>
      <c r="G105" s="123">
        <f t="shared" si="5"/>
        <v>26425.532402092307</v>
      </c>
    </row>
    <row r="106" spans="1:7">
      <c r="A106" s="28"/>
      <c r="B106" s="73"/>
      <c r="C106" s="74" t="s">
        <v>67</v>
      </c>
      <c r="D106" s="123">
        <f>'Yr 2 Labor Cost Calc'!AL235</f>
        <v>11084.952402092305</v>
      </c>
      <c r="E106" s="135">
        <f>'Yr 2 Equipment Cost Calc'!P235</f>
        <v>2501.6</v>
      </c>
      <c r="F106" s="166">
        <f>'Yr 2 Material Cost Calc'!U238</f>
        <v>28687.210000000003</v>
      </c>
      <c r="G106" s="123">
        <f t="shared" si="5"/>
        <v>42273.76240209231</v>
      </c>
    </row>
    <row r="107" spans="1:7">
      <c r="A107" s="28"/>
      <c r="B107" s="73"/>
      <c r="C107" s="74" t="s">
        <v>68</v>
      </c>
      <c r="D107" s="123">
        <f>'Yr 2 Labor Cost Calc'!AL236</f>
        <v>11084.952402092305</v>
      </c>
      <c r="E107" s="135">
        <f>'Yr 2 Equipment Cost Calc'!P236</f>
        <v>2501.6</v>
      </c>
      <c r="F107" s="166">
        <f>'Yr 2 Material Cost Calc'!U239</f>
        <v>41088.99</v>
      </c>
      <c r="G107" s="123">
        <f t="shared" si="5"/>
        <v>54675.542402092302</v>
      </c>
    </row>
    <row r="108" spans="1:7">
      <c r="A108" s="28"/>
      <c r="B108" s="68">
        <v>8</v>
      </c>
      <c r="C108" s="66" t="s">
        <v>71</v>
      </c>
      <c r="D108" s="123">
        <f>'Yr 2 Labor Cost Calc'!AL237</f>
        <v>608.85694242923068</v>
      </c>
      <c r="E108" s="135">
        <f>'Yr 2 Equipment Cost Calc'!P237</f>
        <v>224.68</v>
      </c>
      <c r="F108" s="166">
        <f>'Yr 2 Material Cost Calc'!U240</f>
        <v>575.88499999999999</v>
      </c>
      <c r="G108" s="123">
        <f t="shared" si="5"/>
        <v>1409.4219424292307</v>
      </c>
    </row>
    <row r="109" spans="1:7">
      <c r="A109" s="28"/>
      <c r="B109" s="62">
        <v>9</v>
      </c>
      <c r="C109" s="63" t="s">
        <v>72</v>
      </c>
      <c r="D109" s="63"/>
      <c r="E109" s="63"/>
      <c r="F109" s="63"/>
      <c r="G109" s="63"/>
    </row>
    <row r="110" spans="1:7">
      <c r="A110" s="28"/>
      <c r="B110" s="65"/>
      <c r="C110" s="66" t="s">
        <v>73</v>
      </c>
      <c r="D110" s="123">
        <f>'Yr 2 Labor Cost Calc'!AL239</f>
        <v>182.9233621476923</v>
      </c>
      <c r="E110" s="135">
        <f>'Yr 2 Equipment Cost Calc'!P239</f>
        <v>129.94</v>
      </c>
      <c r="F110" s="166">
        <f>'Yr 2 Material Cost Calc'!U242</f>
        <v>1635.9258</v>
      </c>
      <c r="G110" s="123">
        <f t="shared" si="5"/>
        <v>1948.7891621476924</v>
      </c>
    </row>
    <row r="111" spans="1:7">
      <c r="A111" s="28"/>
      <c r="B111" s="65"/>
      <c r="C111" s="66" t="s">
        <v>74</v>
      </c>
      <c r="D111" s="123">
        <f>'Yr 2 Labor Cost Calc'!AL240</f>
        <v>182.9233621476923</v>
      </c>
      <c r="E111" s="135">
        <f>'Yr 2 Equipment Cost Calc'!P240</f>
        <v>129.94</v>
      </c>
      <c r="F111" s="166">
        <f>'Yr 2 Material Cost Calc'!U243</f>
        <v>17832.211499999998</v>
      </c>
      <c r="G111" s="123">
        <f t="shared" si="5"/>
        <v>18145.074862147689</v>
      </c>
    </row>
    <row r="112" spans="1:7">
      <c r="A112" s="28"/>
      <c r="B112" s="68">
        <v>10</v>
      </c>
      <c r="C112" s="66" t="s">
        <v>75</v>
      </c>
      <c r="D112" s="123">
        <f>'Yr 2 Labor Cost Calc'!AL241</f>
        <v>471.7464900299999</v>
      </c>
      <c r="E112" s="135">
        <f>'Yr 2 Equipment Cost Calc'!P241</f>
        <v>38.22</v>
      </c>
      <c r="F112" s="166">
        <f>'Yr 2 Material Cost Calc'!U244</f>
        <v>72.353399999999993</v>
      </c>
      <c r="G112" s="123">
        <f t="shared" si="5"/>
        <v>582.3198900299999</v>
      </c>
    </row>
    <row r="113" spans="1:7">
      <c r="A113" s="28"/>
      <c r="B113" s="68">
        <v>11</v>
      </c>
      <c r="C113" s="66" t="s">
        <v>76</v>
      </c>
      <c r="D113" s="250">
        <f>'Yr 2 Labor Cost Calc'!AL242</f>
        <v>112.59473752846152</v>
      </c>
      <c r="E113" s="214">
        <f>'Yr 2 Equipment Cost Calc'!P242</f>
        <v>25.48</v>
      </c>
      <c r="F113" s="243">
        <f>'Yr 2 Material Cost Calc'!U245</f>
        <v>0</v>
      </c>
      <c r="G113" s="250">
        <f t="shared" si="5"/>
        <v>138.07473752846153</v>
      </c>
    </row>
    <row r="114" spans="1:7">
      <c r="A114" s="28"/>
      <c r="B114" s="58"/>
      <c r="C114" s="58" t="s">
        <v>77</v>
      </c>
      <c r="D114" s="58"/>
      <c r="E114" s="59"/>
      <c r="F114" s="59"/>
      <c r="G114" s="161"/>
    </row>
    <row r="115" spans="1:7">
      <c r="A115" s="28"/>
      <c r="B115" s="62">
        <v>1</v>
      </c>
      <c r="C115" s="63" t="s">
        <v>78</v>
      </c>
      <c r="D115" s="394"/>
      <c r="E115" s="251"/>
      <c r="F115" s="251"/>
      <c r="G115" s="251" t="s">
        <v>212</v>
      </c>
    </row>
    <row r="116" spans="1:7">
      <c r="A116" s="28"/>
      <c r="B116" s="62">
        <v>2</v>
      </c>
      <c r="C116" s="63" t="s">
        <v>79</v>
      </c>
      <c r="D116" s="124"/>
      <c r="E116" s="63"/>
      <c r="F116" s="63"/>
      <c r="G116" s="63" t="s">
        <v>212</v>
      </c>
    </row>
    <row r="117" spans="1:7">
      <c r="A117" s="28"/>
      <c r="B117" s="399">
        <v>3</v>
      </c>
      <c r="C117" s="402" t="str">
        <f>'Existing Fees '!C117</f>
        <v>Wastewater Discharge Permit</v>
      </c>
      <c r="D117" s="123">
        <f>'Yr 2 Labor Cost Calc'!AL246</f>
        <v>4589.6723516953844</v>
      </c>
      <c r="E117" s="135">
        <f>'Yr 2 Equipment Cost Calc'!P246</f>
        <v>0</v>
      </c>
      <c r="F117" s="166">
        <f>'Yr 2 Material Cost Calc'!U249</f>
        <v>0</v>
      </c>
      <c r="G117" s="123">
        <f t="shared" ref="G117:G118" si="6">SUM(D117:F117)</f>
        <v>4589.6723516953844</v>
      </c>
    </row>
    <row r="118" spans="1:7">
      <c r="A118" s="28"/>
      <c r="B118" s="399">
        <v>4</v>
      </c>
      <c r="C118" s="402" t="str">
        <f>'Existing Fees '!C118</f>
        <v>Groundwater Discharge Permit</v>
      </c>
      <c r="D118" s="123">
        <f>'Yr 2 Labor Cost Calc'!AL247</f>
        <v>2856.9408677815386</v>
      </c>
      <c r="E118" s="135">
        <f>'Yr 2 Equipment Cost Calc'!P247</f>
        <v>0</v>
      </c>
      <c r="F118" s="166">
        <f>'Yr 2 Material Cost Calc'!U250</f>
        <v>0</v>
      </c>
      <c r="G118" s="123">
        <f t="shared" si="6"/>
        <v>2856.9408677815386</v>
      </c>
    </row>
    <row r="119" spans="1:7">
      <c r="A119" s="28"/>
      <c r="B119" s="68">
        <v>5</v>
      </c>
      <c r="C119" s="66" t="s">
        <v>82</v>
      </c>
      <c r="D119" s="123">
        <f>'Yr 2 Labor Cost Calc'!AL248</f>
        <v>2949.6687595476924</v>
      </c>
      <c r="E119" s="135">
        <f>'Yr 2 Equipment Cost Calc'!P248</f>
        <v>0</v>
      </c>
      <c r="F119" s="166">
        <f>'Yr 2 Material Cost Calc'!U251</f>
        <v>0</v>
      </c>
      <c r="G119" s="123">
        <f t="shared" si="5"/>
        <v>2949.6687595476924</v>
      </c>
    </row>
    <row r="120" spans="1:7">
      <c r="A120" s="28"/>
      <c r="B120" s="68">
        <v>6</v>
      </c>
      <c r="C120" s="66" t="s">
        <v>83</v>
      </c>
      <c r="D120" s="123">
        <f>'Yr 2 Labor Cost Calc'!AL249</f>
        <v>1606.5596849953847</v>
      </c>
      <c r="E120" s="135">
        <f>'Yr 2 Equipment Cost Calc'!P249</f>
        <v>0</v>
      </c>
      <c r="F120" s="166">
        <f>'Yr 2 Material Cost Calc'!U252</f>
        <v>0</v>
      </c>
      <c r="G120" s="123">
        <f t="shared" si="5"/>
        <v>1606.5596849953847</v>
      </c>
    </row>
    <row r="121" spans="1:7">
      <c r="A121" s="28"/>
      <c r="B121" s="68">
        <v>7</v>
      </c>
      <c r="C121" s="66" t="s">
        <v>84</v>
      </c>
      <c r="D121" s="250">
        <f>'Yr 2 Labor Cost Calc'!AL250</f>
        <v>0</v>
      </c>
      <c r="E121" s="214">
        <f>'Yr 2 Equipment Cost Calc'!P250</f>
        <v>0</v>
      </c>
      <c r="F121" s="243">
        <f>'Yr 2 Material Cost Calc'!U253</f>
        <v>275</v>
      </c>
      <c r="G121" s="250">
        <f t="shared" si="5"/>
        <v>275</v>
      </c>
    </row>
    <row r="122" spans="1:7">
      <c r="A122" s="28"/>
      <c r="B122" s="58"/>
      <c r="C122" s="58" t="s">
        <v>85</v>
      </c>
      <c r="D122" s="58"/>
      <c r="E122" s="59"/>
      <c r="F122" s="59"/>
      <c r="G122" s="161"/>
    </row>
    <row r="123" spans="1:7">
      <c r="A123" s="28"/>
      <c r="B123" s="62">
        <v>1</v>
      </c>
      <c r="C123" s="63" t="s">
        <v>86</v>
      </c>
      <c r="D123" s="251"/>
      <c r="E123" s="251"/>
      <c r="F123" s="251"/>
      <c r="G123" s="251"/>
    </row>
    <row r="124" spans="1:7">
      <c r="A124" s="28"/>
      <c r="B124" s="85"/>
      <c r="C124" s="66" t="str">
        <f>'Existing Fees '!C124</f>
        <v>Conceptual Stormwater Plan Approval</v>
      </c>
      <c r="D124" s="123">
        <f>'Yr 2 Labor Cost Calc'!AL253</f>
        <v>810.84381000000008</v>
      </c>
      <c r="E124" s="135">
        <f>'Yr 2 Equipment Cost Calc'!P253</f>
        <v>0</v>
      </c>
      <c r="F124" s="166">
        <f>'Yr 2 Material Cost Calc'!U256</f>
        <v>700</v>
      </c>
      <c r="G124" s="123">
        <f t="shared" ref="G124:G130" si="7">SUM(D124:F124)</f>
        <v>1510.8438100000001</v>
      </c>
    </row>
    <row r="125" spans="1:7">
      <c r="A125" s="28"/>
      <c r="B125" s="65"/>
      <c r="C125" s="346" t="s">
        <v>607</v>
      </c>
      <c r="D125" s="123">
        <f>'Yr 2 Labor Cost Calc'!AL254</f>
        <v>0</v>
      </c>
      <c r="E125" s="135">
        <f>'Yr 2 Equipment Cost Calc'!P254</f>
        <v>0</v>
      </c>
      <c r="F125" s="166">
        <f>'Yr 2 Material Cost Calc'!U257</f>
        <v>0</v>
      </c>
      <c r="G125" s="123">
        <f t="shared" si="7"/>
        <v>0</v>
      </c>
    </row>
    <row r="126" spans="1:7" ht="26">
      <c r="A126" s="28"/>
      <c r="B126" s="65"/>
      <c r="C126" s="205" t="str">
        <f>'Existing Fees '!C126</f>
        <v>Post Construction Stormwater Plan Approval (Additional Review Time Fee)</v>
      </c>
      <c r="D126" s="123">
        <f>'Yr 2 Labor Cost Calc'!AL255</f>
        <v>150.93531591138461</v>
      </c>
      <c r="E126" s="135">
        <f>'Yr 2 Equipment Cost Calc'!P255</f>
        <v>0</v>
      </c>
      <c r="F126" s="166">
        <f>'Yr 2 Material Cost Calc'!U258</f>
        <v>71</v>
      </c>
      <c r="G126" s="123">
        <f t="shared" si="7"/>
        <v>221.93531591138461</v>
      </c>
    </row>
    <row r="127" spans="1:7">
      <c r="A127" s="28"/>
      <c r="B127" s="65"/>
      <c r="C127" s="66" t="str">
        <f>'Existing Fees '!C127</f>
        <v>Utility Plan Review</v>
      </c>
      <c r="D127" s="123">
        <f>'Yr 2 Labor Cost Calc'!AL256</f>
        <v>319.25579842153843</v>
      </c>
      <c r="E127" s="135">
        <f>'Yr 2 Equipment Cost Calc'!P256</f>
        <v>0</v>
      </c>
      <c r="F127" s="166">
        <f>'Yr 2 Material Cost Calc'!U259</f>
        <v>0</v>
      </c>
      <c r="G127" s="123">
        <f t="shared" si="7"/>
        <v>319.25579842153843</v>
      </c>
    </row>
    <row r="128" spans="1:7">
      <c r="A128" s="28"/>
      <c r="B128" s="65"/>
      <c r="C128" s="66" t="str">
        <f>'Existing Fees '!C128</f>
        <v>Active Construction Stormwater Inspection Fee</v>
      </c>
      <c r="D128" s="123">
        <f>'Yr 2 Labor Cost Calc'!AL257</f>
        <v>350.71222375384616</v>
      </c>
      <c r="E128" s="135">
        <f>'Yr 2 Equipment Cost Calc'!P257</f>
        <v>31.88</v>
      </c>
      <c r="F128" s="166">
        <f>'Yr 2 Material Cost Calc'!U260</f>
        <v>0</v>
      </c>
      <c r="G128" s="123">
        <f t="shared" si="7"/>
        <v>382.59222375384616</v>
      </c>
    </row>
    <row r="129" spans="1:7">
      <c r="A129" s="28"/>
      <c r="B129" s="62">
        <v>2</v>
      </c>
      <c r="C129" s="63" t="s">
        <v>88</v>
      </c>
      <c r="D129" s="63"/>
      <c r="E129" s="63"/>
      <c r="F129" s="63"/>
      <c r="G129" s="63"/>
    </row>
    <row r="130" spans="1:7">
      <c r="A130" s="28"/>
      <c r="B130" s="73"/>
      <c r="C130" s="74" t="s">
        <v>89</v>
      </c>
      <c r="D130" s="123">
        <f>'Yr 2 Labor Cost Calc'!AL259</f>
        <v>0</v>
      </c>
      <c r="E130" s="135">
        <f>'Yr 2 Equipment Cost Calc'!P259</f>
        <v>0</v>
      </c>
      <c r="F130" s="166">
        <f>'Yr 2 Material Cost Calc'!U262</f>
        <v>0</v>
      </c>
      <c r="G130" s="123">
        <f t="shared" si="7"/>
        <v>0</v>
      </c>
    </row>
    <row r="131" spans="1:7">
      <c r="A131" s="28"/>
      <c r="B131" s="58"/>
      <c r="C131" s="58" t="str">
        <f>'Existing Fees '!C131</f>
        <v>Other- Not in the Miscellaneous Charges Section (Section 3- Rates and Charges)</v>
      </c>
      <c r="D131" s="58"/>
      <c r="E131" s="59"/>
      <c r="F131" s="59"/>
      <c r="G131" s="161"/>
    </row>
    <row r="132" spans="1:7">
      <c r="A132" s="28"/>
      <c r="B132" s="68">
        <v>1</v>
      </c>
      <c r="C132" s="66" t="str">
        <f>'Existing Fees '!C132</f>
        <v>Sewer Credit Application Fee</v>
      </c>
      <c r="D132" s="123">
        <f>'Yr 2 Labor Cost Calc'!AL261</f>
        <v>1688.5163444723078</v>
      </c>
      <c r="E132" s="135">
        <f>'Yr 2 Equipment Cost Calc'!P261</f>
        <v>0</v>
      </c>
      <c r="F132" s="166">
        <f>'Yr 2 Material Cost Calc'!U264</f>
        <v>0</v>
      </c>
      <c r="G132" s="123">
        <f t="shared" ref="G132:G135" si="8">SUM(D132:F132)</f>
        <v>1688.5163444723078</v>
      </c>
    </row>
    <row r="133" spans="1:7">
      <c r="A133" s="28"/>
      <c r="B133" s="68">
        <v>2</v>
      </c>
      <c r="C133" s="66" t="str">
        <f>'Existing Fees '!C133</f>
        <v>Sewer Credit Failure to Inform PWD about increase</v>
      </c>
      <c r="D133" s="123">
        <f>'Yr 2 Labor Cost Calc'!AL262</f>
        <v>551.9815719323077</v>
      </c>
      <c r="E133" s="135">
        <f>'Yr 2 Equipment Cost Calc'!P262</f>
        <v>0</v>
      </c>
      <c r="F133" s="166">
        <f>'Yr 2 Material Cost Calc'!U265</f>
        <v>0</v>
      </c>
      <c r="G133" s="123">
        <f t="shared" si="8"/>
        <v>551.9815719323077</v>
      </c>
    </row>
    <row r="134" spans="1:7">
      <c r="A134" s="28"/>
      <c r="B134" s="58"/>
      <c r="C134" s="58" t="str">
        <f>'Existing Fees '!C134</f>
        <v>Other- Not in the Miscellaneous Charges Section (Section 4- Rates and Charges)</v>
      </c>
      <c r="D134" s="58"/>
      <c r="E134" s="59"/>
      <c r="F134" s="59"/>
      <c r="G134" s="161"/>
    </row>
    <row r="135" spans="1:7">
      <c r="A135" s="28"/>
      <c r="B135" s="68">
        <v>3</v>
      </c>
      <c r="C135" s="66" t="str">
        <f>'Existing Fees '!C135</f>
        <v>Stormwater Credit Application Fee Renewal</v>
      </c>
      <c r="D135" s="123">
        <f>'Yr 2 Labor Cost Calc'!AL264</f>
        <v>816.84283487999994</v>
      </c>
      <c r="E135" s="135">
        <f>'Yr 2 Equipment Cost Calc'!P264</f>
        <v>0</v>
      </c>
      <c r="F135" s="166">
        <f>'Yr 2 Material Cost Calc'!U267</f>
        <v>0</v>
      </c>
      <c r="G135" s="123">
        <f t="shared" si="8"/>
        <v>816.84283487999994</v>
      </c>
    </row>
    <row r="136" spans="1:7">
      <c r="A136" s="28"/>
    </row>
    <row r="137" spans="1:7" ht="15" thickBot="1">
      <c r="B137" s="33" t="s">
        <v>618</v>
      </c>
    </row>
    <row r="138" spans="1:7" ht="13.5" thickBot="1">
      <c r="A138" s="28"/>
      <c r="B138" s="98"/>
      <c r="C138" s="99"/>
      <c r="D138" s="95" t="s">
        <v>130</v>
      </c>
      <c r="E138" s="96"/>
      <c r="F138" s="96"/>
      <c r="G138" s="97"/>
    </row>
    <row r="139" spans="1:7" ht="26.5" thickBot="1">
      <c r="A139" s="28"/>
      <c r="B139" s="102" t="s">
        <v>13</v>
      </c>
      <c r="C139" s="100" t="s">
        <v>10</v>
      </c>
      <c r="D139" s="263" t="s">
        <v>248</v>
      </c>
      <c r="E139" s="103" t="s">
        <v>131</v>
      </c>
      <c r="F139" s="104" t="s">
        <v>132</v>
      </c>
      <c r="G139" s="264" t="s">
        <v>249</v>
      </c>
    </row>
    <row r="140" spans="1:7">
      <c r="A140" s="28"/>
      <c r="B140" s="58"/>
      <c r="C140" s="58" t="s">
        <v>24</v>
      </c>
      <c r="D140" s="58"/>
      <c r="E140" s="59"/>
      <c r="F140" s="59"/>
      <c r="G140" s="161"/>
    </row>
    <row r="141" spans="1:7">
      <c r="A141" s="28"/>
      <c r="B141" s="62">
        <v>1</v>
      </c>
      <c r="C141" s="63" t="s">
        <v>25</v>
      </c>
      <c r="D141" s="63"/>
      <c r="E141" s="63"/>
      <c r="F141" s="63"/>
      <c r="G141" s="63"/>
    </row>
    <row r="142" spans="1:7">
      <c r="A142" s="28"/>
      <c r="B142" s="65"/>
      <c r="C142" s="66" t="s">
        <v>27</v>
      </c>
      <c r="D142" s="123">
        <f>'Yr 2 Labor Cost Calc'!AL271</f>
        <v>138.26904623538462</v>
      </c>
      <c r="E142" s="135">
        <f>'Yr 2 Equipment Cost Calc'!P141</f>
        <v>25.48</v>
      </c>
      <c r="F142" s="166">
        <f>'Yr 2 Material Cost Calc'!U144</f>
        <v>0</v>
      </c>
      <c r="G142" s="123">
        <f>SUM(D142:F142)</f>
        <v>163.74904623538461</v>
      </c>
    </row>
    <row r="143" spans="1:7">
      <c r="A143" s="28"/>
      <c r="B143" s="65"/>
      <c r="C143" s="66" t="s">
        <v>29</v>
      </c>
      <c r="D143" s="123">
        <f>'Yr 2 Labor Cost Calc'!AL272</f>
        <v>184.35872831384614</v>
      </c>
      <c r="E143" s="135">
        <f>'Yr 2 Equipment Cost Calc'!P142</f>
        <v>38.22</v>
      </c>
      <c r="F143" s="166">
        <f>'Yr 2 Material Cost Calc'!U145</f>
        <v>0</v>
      </c>
      <c r="G143" s="123">
        <f t="shared" ref="G143:G145" si="9">SUM(D143:F143)</f>
        <v>222.57872831384614</v>
      </c>
    </row>
    <row r="144" spans="1:7">
      <c r="A144" s="28"/>
      <c r="B144" s="65"/>
      <c r="C144" s="66" t="s">
        <v>31</v>
      </c>
      <c r="D144" s="123">
        <f>'Yr 2 Labor Cost Calc'!AL273</f>
        <v>460.89682078461539</v>
      </c>
      <c r="E144" s="135">
        <f>'Yr 2 Equipment Cost Calc'!P143</f>
        <v>36.024999999999999</v>
      </c>
      <c r="F144" s="166">
        <f>'Yr 2 Material Cost Calc'!U146</f>
        <v>0</v>
      </c>
      <c r="G144" s="123">
        <f t="shared" si="9"/>
        <v>496.92182078461536</v>
      </c>
    </row>
    <row r="145" spans="1:7">
      <c r="A145" s="28"/>
      <c r="B145" s="65"/>
      <c r="C145" s="66" t="s">
        <v>33</v>
      </c>
      <c r="D145" s="123">
        <f>'Yr 2 Labor Cost Calc'!AL274</f>
        <v>460.89682078461539</v>
      </c>
      <c r="E145" s="135">
        <f>'Yr 2 Equipment Cost Calc'!P144</f>
        <v>36.024999999999999</v>
      </c>
      <c r="F145" s="166">
        <f>'Yr 2 Material Cost Calc'!U147</f>
        <v>0</v>
      </c>
      <c r="G145" s="123">
        <f t="shared" si="9"/>
        <v>496.92182078461536</v>
      </c>
    </row>
    <row r="146" spans="1:7">
      <c r="A146" s="28"/>
      <c r="B146" s="62">
        <v>2</v>
      </c>
      <c r="C146" s="63" t="s">
        <v>34</v>
      </c>
      <c r="D146" s="63"/>
      <c r="E146" s="63"/>
      <c r="F146" s="63"/>
      <c r="G146" s="63"/>
    </row>
    <row r="147" spans="1:7">
      <c r="A147" s="28"/>
      <c r="B147" s="139" t="s">
        <v>26</v>
      </c>
      <c r="C147" s="140" t="s">
        <v>35</v>
      </c>
      <c r="D147" s="140"/>
      <c r="E147" s="140"/>
      <c r="F147" s="140"/>
      <c r="G147" s="167"/>
    </row>
    <row r="148" spans="1:7">
      <c r="A148" s="28"/>
      <c r="B148" s="65"/>
      <c r="C148" s="146" t="s">
        <v>126</v>
      </c>
      <c r="D148" s="123">
        <f>'Yr 2 Labor Cost Calc'!AL277</f>
        <v>61.452909437948719</v>
      </c>
      <c r="E148" s="135">
        <f>'Yr 2 Equipment Cost Calc'!P147</f>
        <v>25.48</v>
      </c>
      <c r="F148" s="166">
        <f>'Yr 2 Material Cost Calc'!U150</f>
        <v>152.91</v>
      </c>
      <c r="G148" s="123">
        <f t="shared" ref="G148:G175" si="10">SUM(D148:F148)</f>
        <v>239.84290943794872</v>
      </c>
    </row>
    <row r="149" spans="1:7">
      <c r="A149" s="28"/>
      <c r="B149" s="65"/>
      <c r="C149" s="137" t="s">
        <v>149</v>
      </c>
      <c r="D149" s="123">
        <f>'Yr 2 Labor Cost Calc'!AL278</f>
        <v>61.452909437948719</v>
      </c>
      <c r="E149" s="135">
        <f>'Yr 2 Equipment Cost Calc'!P148</f>
        <v>25.48</v>
      </c>
      <c r="F149" s="166">
        <f>'Yr 2 Material Cost Calc'!U151</f>
        <v>359.42</v>
      </c>
      <c r="G149" s="123">
        <f t="shared" si="10"/>
        <v>446.35290943794871</v>
      </c>
    </row>
    <row r="150" spans="1:7">
      <c r="A150" s="28"/>
      <c r="B150" s="65"/>
      <c r="C150" s="137" t="s">
        <v>0</v>
      </c>
      <c r="D150" s="123">
        <f>'Yr 2 Labor Cost Calc'!AL279</f>
        <v>122.90581887589744</v>
      </c>
      <c r="E150" s="135">
        <f>'Yr 2 Equipment Cost Calc'!P149</f>
        <v>25.48</v>
      </c>
      <c r="F150" s="166">
        <f>'Yr 2 Material Cost Calc'!U152</f>
        <v>270.38</v>
      </c>
      <c r="G150" s="123">
        <f t="shared" si="10"/>
        <v>418.76581887589742</v>
      </c>
    </row>
    <row r="151" spans="1:7">
      <c r="A151" s="28"/>
      <c r="B151" s="65"/>
      <c r="C151" s="137" t="s">
        <v>150</v>
      </c>
      <c r="D151" s="123">
        <f>'Yr 2 Labor Cost Calc'!AL280</f>
        <v>122.90581887589744</v>
      </c>
      <c r="E151" s="135">
        <f>'Yr 2 Equipment Cost Calc'!P150</f>
        <v>25.48</v>
      </c>
      <c r="F151" s="166">
        <f>'Yr 2 Material Cost Calc'!U153</f>
        <v>368.24</v>
      </c>
      <c r="G151" s="123">
        <f t="shared" si="10"/>
        <v>516.62581887589749</v>
      </c>
    </row>
    <row r="152" spans="1:7">
      <c r="A152" s="28"/>
      <c r="B152" s="65"/>
      <c r="C152" s="138" t="s">
        <v>151</v>
      </c>
      <c r="D152" s="123">
        <f>'Yr 2 Labor Cost Calc'!AL281</f>
        <v>122.90581887589744</v>
      </c>
      <c r="E152" s="135">
        <f>'Yr 2 Equipment Cost Calc'!P151</f>
        <v>25.48</v>
      </c>
      <c r="F152" s="166">
        <f>'Yr 2 Material Cost Calc'!U154</f>
        <v>751.62</v>
      </c>
      <c r="G152" s="123">
        <f t="shared" si="10"/>
        <v>900.00581887589738</v>
      </c>
    </row>
    <row r="153" spans="1:7">
      <c r="A153" s="28"/>
      <c r="B153" s="65"/>
      <c r="C153" s="137" t="s">
        <v>152</v>
      </c>
      <c r="D153" s="123">
        <f>'Yr 2 Labor Cost Calc'!AL282</f>
        <v>122.90581887589744</v>
      </c>
      <c r="E153" s="135">
        <f>'Yr 2 Equipment Cost Calc'!P152</f>
        <v>25.48</v>
      </c>
      <c r="F153" s="166">
        <f>'Yr 2 Material Cost Calc'!U155</f>
        <v>700.1</v>
      </c>
      <c r="G153" s="123">
        <f t="shared" si="10"/>
        <v>848.48581887589739</v>
      </c>
    </row>
    <row r="154" spans="1:7">
      <c r="A154" s="28"/>
      <c r="B154" s="65"/>
      <c r="C154" s="137" t="s">
        <v>153</v>
      </c>
      <c r="D154" s="123">
        <f>'Yr 2 Labor Cost Calc'!AL283</f>
        <v>122.90581887589744</v>
      </c>
      <c r="E154" s="135">
        <f>'Yr 2 Equipment Cost Calc'!P153</f>
        <v>25.48</v>
      </c>
      <c r="F154" s="166">
        <f>'Yr 2 Material Cost Calc'!U156</f>
        <v>933.09</v>
      </c>
      <c r="G154" s="123">
        <f t="shared" si="10"/>
        <v>1081.4758188758974</v>
      </c>
    </row>
    <row r="155" spans="1:7">
      <c r="A155" s="28"/>
      <c r="B155" s="65"/>
      <c r="C155" s="137" t="s">
        <v>154</v>
      </c>
      <c r="D155" s="123">
        <f>'Yr 2 Labor Cost Calc'!AL284</f>
        <v>122.90581887589744</v>
      </c>
      <c r="E155" s="135">
        <f>'Yr 2 Equipment Cost Calc'!P154</f>
        <v>25.48</v>
      </c>
      <c r="F155" s="166">
        <f>'Yr 2 Material Cost Calc'!U157</f>
        <v>946.24</v>
      </c>
      <c r="G155" s="123">
        <f t="shared" si="10"/>
        <v>1094.6258188758975</v>
      </c>
    </row>
    <row r="156" spans="1:7">
      <c r="A156" s="28"/>
      <c r="B156" s="65"/>
      <c r="C156" s="137" t="s">
        <v>155</v>
      </c>
      <c r="D156" s="123">
        <f>'Yr 2 Labor Cost Calc'!AL285</f>
        <v>368.71745662769229</v>
      </c>
      <c r="E156" s="135">
        <f>'Yr 2 Equipment Cost Calc'!P155</f>
        <v>28.82</v>
      </c>
      <c r="F156" s="166">
        <f>'Yr 2 Material Cost Calc'!U158</f>
        <v>3168.09</v>
      </c>
      <c r="G156" s="123">
        <f t="shared" si="10"/>
        <v>3565.6274566276925</v>
      </c>
    </row>
    <row r="157" spans="1:7">
      <c r="A157" s="28"/>
      <c r="B157" s="65"/>
      <c r="C157" s="137" t="s">
        <v>156</v>
      </c>
      <c r="D157" s="123">
        <f>'Yr 2 Labor Cost Calc'!AL286</f>
        <v>368.71745662769229</v>
      </c>
      <c r="E157" s="135">
        <f>'Yr 2 Equipment Cost Calc'!P156</f>
        <v>28.82</v>
      </c>
      <c r="F157" s="166">
        <f>'Yr 2 Material Cost Calc'!U159</f>
        <v>1590.83</v>
      </c>
      <c r="G157" s="123">
        <f t="shared" si="10"/>
        <v>1988.3674566276923</v>
      </c>
    </row>
    <row r="158" spans="1:7">
      <c r="A158" s="28"/>
      <c r="B158" s="65"/>
      <c r="C158" s="137" t="s">
        <v>157</v>
      </c>
      <c r="D158" s="123">
        <f>'Yr 2 Labor Cost Calc'!AL287</f>
        <v>368.71745662769229</v>
      </c>
      <c r="E158" s="135">
        <f>'Yr 2 Equipment Cost Calc'!P157</f>
        <v>28.82</v>
      </c>
      <c r="F158" s="166">
        <f>'Yr 2 Material Cost Calc'!U160</f>
        <v>3500.97</v>
      </c>
      <c r="G158" s="123">
        <f t="shared" si="10"/>
        <v>3898.5074566276921</v>
      </c>
    </row>
    <row r="159" spans="1:7">
      <c r="A159" s="28"/>
      <c r="B159" s="65"/>
      <c r="C159" s="137" t="s">
        <v>158</v>
      </c>
      <c r="D159" s="123">
        <f>'Yr 2 Labor Cost Calc'!AL288</f>
        <v>368.71745662769229</v>
      </c>
      <c r="E159" s="135">
        <f>'Yr 2 Equipment Cost Calc'!P158</f>
        <v>28.82</v>
      </c>
      <c r="F159" s="166">
        <f>'Yr 2 Material Cost Calc'!U161</f>
        <v>4508.5</v>
      </c>
      <c r="G159" s="123">
        <f t="shared" si="10"/>
        <v>4906.0374566276923</v>
      </c>
    </row>
    <row r="160" spans="1:7">
      <c r="A160" s="28"/>
      <c r="B160" s="65"/>
      <c r="C160" s="137" t="s">
        <v>159</v>
      </c>
      <c r="D160" s="123">
        <f>'Yr 2 Labor Cost Calc'!AL289</f>
        <v>368.71745662769229</v>
      </c>
      <c r="E160" s="135">
        <f>'Yr 2 Equipment Cost Calc'!P159</f>
        <v>28.82</v>
      </c>
      <c r="F160" s="166">
        <f>'Yr 2 Material Cost Calc'!U162</f>
        <v>2441.6</v>
      </c>
      <c r="G160" s="123">
        <f t="shared" si="10"/>
        <v>2839.1374566276922</v>
      </c>
    </row>
    <row r="161" spans="1:7">
      <c r="A161" s="28"/>
      <c r="B161" s="65"/>
      <c r="C161" s="137" t="s">
        <v>160</v>
      </c>
      <c r="D161" s="123">
        <f>'Yr 2 Labor Cost Calc'!AL290</f>
        <v>368.71745662769229</v>
      </c>
      <c r="E161" s="135">
        <f>'Yr 2 Equipment Cost Calc'!P160</f>
        <v>28.82</v>
      </c>
      <c r="F161" s="166">
        <f>'Yr 2 Material Cost Calc'!U163</f>
        <v>4405.6099999999997</v>
      </c>
      <c r="G161" s="123">
        <f t="shared" si="10"/>
        <v>4803.147456627692</v>
      </c>
    </row>
    <row r="162" spans="1:7">
      <c r="A162" s="28"/>
      <c r="B162" s="65"/>
      <c r="C162" s="137" t="s">
        <v>161</v>
      </c>
      <c r="D162" s="123">
        <f>'Yr 2 Labor Cost Calc'!AL291</f>
        <v>368.71745662769229</v>
      </c>
      <c r="E162" s="135">
        <f>'Yr 2 Equipment Cost Calc'!P161</f>
        <v>28.82</v>
      </c>
      <c r="F162" s="166">
        <f>'Yr 2 Material Cost Calc'!U164</f>
        <v>6063.75</v>
      </c>
      <c r="G162" s="123">
        <f t="shared" si="10"/>
        <v>6461.2874566276923</v>
      </c>
    </row>
    <row r="163" spans="1:7">
      <c r="A163" s="28"/>
      <c r="B163" s="65"/>
      <c r="C163" s="137" t="s">
        <v>162</v>
      </c>
      <c r="D163" s="123">
        <f>'Yr 2 Labor Cost Calc'!AL292</f>
        <v>368.71745662769229</v>
      </c>
      <c r="E163" s="135">
        <f>'Yr 2 Equipment Cost Calc'!P162</f>
        <v>28.82</v>
      </c>
      <c r="F163" s="166">
        <f>'Yr 2 Material Cost Calc'!U165</f>
        <v>6439.99</v>
      </c>
      <c r="G163" s="123">
        <f t="shared" si="10"/>
        <v>6837.5274566276921</v>
      </c>
    </row>
    <row r="164" spans="1:7">
      <c r="A164" s="28"/>
      <c r="B164" s="65"/>
      <c r="C164" s="137" t="s">
        <v>163</v>
      </c>
      <c r="D164" s="123">
        <f>'Yr 2 Labor Cost Calc'!AL293</f>
        <v>368.71745662769229</v>
      </c>
      <c r="E164" s="135">
        <f>'Yr 2 Equipment Cost Calc'!P163</f>
        <v>28.82</v>
      </c>
      <c r="F164" s="166">
        <f>'Yr 2 Material Cost Calc'!U166</f>
        <v>4878.5200000000004</v>
      </c>
      <c r="G164" s="123">
        <f t="shared" si="10"/>
        <v>5276.0574566276928</v>
      </c>
    </row>
    <row r="165" spans="1:7">
      <c r="A165" s="28"/>
      <c r="B165" s="65"/>
      <c r="C165" s="137" t="s">
        <v>164</v>
      </c>
      <c r="D165" s="123">
        <f>'Yr 2 Labor Cost Calc'!AL294</f>
        <v>368.71745662769229</v>
      </c>
      <c r="E165" s="135">
        <f>'Yr 2 Equipment Cost Calc'!P164</f>
        <v>28.82</v>
      </c>
      <c r="F165" s="166">
        <f>'Yr 2 Material Cost Calc'!U167</f>
        <v>5937.77</v>
      </c>
      <c r="G165" s="123">
        <f t="shared" si="10"/>
        <v>6335.3074566276928</v>
      </c>
    </row>
    <row r="166" spans="1:7">
      <c r="A166" s="28"/>
      <c r="B166" s="65"/>
      <c r="C166" s="137" t="s">
        <v>165</v>
      </c>
      <c r="D166" s="123">
        <f>'Yr 2 Labor Cost Calc'!AL295</f>
        <v>368.71745662769229</v>
      </c>
      <c r="E166" s="135">
        <f>'Yr 2 Equipment Cost Calc'!P165</f>
        <v>28.82</v>
      </c>
      <c r="F166" s="166">
        <f>'Yr 2 Material Cost Calc'!U168</f>
        <v>8802.3799999999992</v>
      </c>
      <c r="G166" s="123">
        <f t="shared" si="10"/>
        <v>9199.9174566276906</v>
      </c>
    </row>
    <row r="167" spans="1:7">
      <c r="A167" s="28"/>
      <c r="B167" s="65"/>
      <c r="C167" s="137" t="s">
        <v>166</v>
      </c>
      <c r="D167" s="123">
        <f>'Yr 2 Labor Cost Calc'!AL296</f>
        <v>368.71745662769229</v>
      </c>
      <c r="E167" s="135">
        <f>'Yr 2 Equipment Cost Calc'!P166</f>
        <v>28.82</v>
      </c>
      <c r="F167" s="166">
        <f>'Yr 2 Material Cost Calc'!U169</f>
        <v>5855.61</v>
      </c>
      <c r="G167" s="123">
        <f t="shared" si="10"/>
        <v>6253.147456627692</v>
      </c>
    </row>
    <row r="168" spans="1:7">
      <c r="A168" s="28"/>
      <c r="B168" s="65"/>
      <c r="C168" s="137" t="s">
        <v>167</v>
      </c>
      <c r="D168" s="123">
        <f>'Yr 2 Labor Cost Calc'!AL297</f>
        <v>368.71745662769229</v>
      </c>
      <c r="E168" s="135">
        <f>'Yr 2 Equipment Cost Calc'!P167</f>
        <v>28.82</v>
      </c>
      <c r="F168" s="166">
        <f>'Yr 2 Material Cost Calc'!U170</f>
        <v>7603.53</v>
      </c>
      <c r="G168" s="123">
        <f t="shared" si="10"/>
        <v>8001.0674566276921</v>
      </c>
    </row>
    <row r="169" spans="1:7">
      <c r="A169" s="28"/>
      <c r="B169" s="65"/>
      <c r="C169" s="137" t="s">
        <v>168</v>
      </c>
      <c r="D169" s="123">
        <f>'Yr 2 Labor Cost Calc'!AL298</f>
        <v>368.71745662769229</v>
      </c>
      <c r="E169" s="135">
        <f>'Yr 2 Equipment Cost Calc'!P168</f>
        <v>28.82</v>
      </c>
      <c r="F169" s="166">
        <f>'Yr 2 Material Cost Calc'!U171</f>
        <v>12573.25</v>
      </c>
      <c r="G169" s="123">
        <f t="shared" si="10"/>
        <v>12970.787456627691</v>
      </c>
    </row>
    <row r="170" spans="1:7">
      <c r="A170" s="28"/>
      <c r="B170" s="65"/>
      <c r="C170" s="137" t="s">
        <v>169</v>
      </c>
      <c r="D170" s="123">
        <f>'Yr 2 Labor Cost Calc'!AL299</f>
        <v>368.71745662769229</v>
      </c>
      <c r="E170" s="135">
        <f>'Yr 2 Equipment Cost Calc'!P169</f>
        <v>28.82</v>
      </c>
      <c r="F170" s="166">
        <f>'Yr 2 Material Cost Calc'!U172</f>
        <v>8642.83</v>
      </c>
      <c r="G170" s="123">
        <f t="shared" si="10"/>
        <v>9040.3674566276914</v>
      </c>
    </row>
    <row r="171" spans="1:7">
      <c r="A171" s="28"/>
      <c r="B171" s="65"/>
      <c r="C171" s="137" t="s">
        <v>170</v>
      </c>
      <c r="D171" s="123">
        <f>'Yr 2 Labor Cost Calc'!AL300</f>
        <v>368.71745662769229</v>
      </c>
      <c r="E171" s="135">
        <f>'Yr 2 Equipment Cost Calc'!P170</f>
        <v>28.82</v>
      </c>
      <c r="F171" s="166">
        <f>'Yr 2 Material Cost Calc'!U173</f>
        <v>9439.52</v>
      </c>
      <c r="G171" s="123">
        <f t="shared" si="10"/>
        <v>9837.0574566276919</v>
      </c>
    </row>
    <row r="172" spans="1:7">
      <c r="A172" s="28"/>
      <c r="B172" s="65"/>
      <c r="C172" s="137" t="s">
        <v>171</v>
      </c>
      <c r="D172" s="123">
        <f>'Yr 2 Labor Cost Calc'!AL301</f>
        <v>368.71745662769229</v>
      </c>
      <c r="E172" s="135">
        <f>'Yr 2 Equipment Cost Calc'!P171</f>
        <v>28.82</v>
      </c>
      <c r="F172" s="166">
        <f>'Yr 2 Material Cost Calc'!U174</f>
        <v>18309.62</v>
      </c>
      <c r="G172" s="123">
        <f t="shared" si="10"/>
        <v>18707.15745662769</v>
      </c>
    </row>
    <row r="173" spans="1:7">
      <c r="A173" s="28"/>
      <c r="B173" s="65"/>
      <c r="C173" s="137" t="s">
        <v>172</v>
      </c>
      <c r="D173" s="123">
        <f>'Yr 2 Labor Cost Calc'!AL302</f>
        <v>368.71745662769229</v>
      </c>
      <c r="E173" s="135">
        <f>'Yr 2 Equipment Cost Calc'!P172</f>
        <v>28.82</v>
      </c>
      <c r="F173" s="166">
        <f>'Yr 2 Material Cost Calc'!U175</f>
        <v>9171.7000000000007</v>
      </c>
      <c r="G173" s="123">
        <f t="shared" si="10"/>
        <v>9569.2374566276922</v>
      </c>
    </row>
    <row r="174" spans="1:7">
      <c r="A174" s="28"/>
      <c r="B174" s="65"/>
      <c r="C174" s="137" t="s">
        <v>173</v>
      </c>
      <c r="D174" s="123">
        <f>'Yr 2 Labor Cost Calc'!AL303</f>
        <v>368.71745662769229</v>
      </c>
      <c r="E174" s="135">
        <f>'Yr 2 Equipment Cost Calc'!P173</f>
        <v>28.82</v>
      </c>
      <c r="F174" s="166">
        <f>'Yr 2 Material Cost Calc'!U176</f>
        <v>10654.74</v>
      </c>
      <c r="G174" s="123">
        <f t="shared" si="10"/>
        <v>11052.277456627691</v>
      </c>
    </row>
    <row r="175" spans="1:7">
      <c r="A175" s="28"/>
      <c r="B175" s="65"/>
      <c r="C175" s="151" t="s">
        <v>174</v>
      </c>
      <c r="D175" s="123">
        <f>'Yr 2 Labor Cost Calc'!AL304</f>
        <v>368.71745662769229</v>
      </c>
      <c r="E175" s="135">
        <f>'Yr 2 Equipment Cost Calc'!P174</f>
        <v>28.82</v>
      </c>
      <c r="F175" s="166">
        <f>'Yr 2 Material Cost Calc'!U177</f>
        <v>19524.830000000002</v>
      </c>
      <c r="G175" s="123">
        <f t="shared" si="10"/>
        <v>19922.367456627693</v>
      </c>
    </row>
    <row r="176" spans="1:7">
      <c r="A176" s="28"/>
      <c r="B176" s="139" t="s">
        <v>28</v>
      </c>
      <c r="C176" s="140" t="s">
        <v>36</v>
      </c>
      <c r="D176" s="140"/>
      <c r="E176" s="140"/>
      <c r="F176" s="140"/>
      <c r="G176" s="167"/>
    </row>
    <row r="177" spans="1:7">
      <c r="A177" s="28"/>
      <c r="B177" s="65"/>
      <c r="C177" s="137" t="s">
        <v>126</v>
      </c>
      <c r="D177" s="123">
        <f>'Yr 2 Labor Cost Calc'!AL306</f>
        <v>61.452909437948719</v>
      </c>
      <c r="E177" s="135">
        <f>'Yr 2 Equipment Cost Calc'!P176</f>
        <v>25.48</v>
      </c>
      <c r="F177" s="166">
        <f>'Yr 2 Material Cost Calc'!U179</f>
        <v>0</v>
      </c>
      <c r="G177" s="123">
        <f t="shared" ref="G177:G192" si="11">SUM(D177:F177)</f>
        <v>86.932909437948723</v>
      </c>
    </row>
    <row r="178" spans="1:7">
      <c r="A178" s="28"/>
      <c r="B178" s="65"/>
      <c r="C178" s="137" t="s">
        <v>149</v>
      </c>
      <c r="D178" s="123">
        <f>'Yr 2 Labor Cost Calc'!AL307</f>
        <v>61.452909437948719</v>
      </c>
      <c r="E178" s="135">
        <f>'Yr 2 Equipment Cost Calc'!P177</f>
        <v>25.48</v>
      </c>
      <c r="F178" s="166">
        <f>'Yr 2 Material Cost Calc'!U180</f>
        <v>0</v>
      </c>
      <c r="G178" s="123">
        <f t="shared" si="11"/>
        <v>86.932909437948723</v>
      </c>
    </row>
    <row r="179" spans="1:7">
      <c r="A179" s="28"/>
      <c r="B179" s="65"/>
      <c r="C179" s="137" t="s">
        <v>0</v>
      </c>
      <c r="D179" s="123">
        <f>'Yr 2 Labor Cost Calc'!AL308</f>
        <v>122.90581887589744</v>
      </c>
      <c r="E179" s="135">
        <f>'Yr 2 Equipment Cost Calc'!P178</f>
        <v>25.48</v>
      </c>
      <c r="F179" s="166">
        <f>'Yr 2 Material Cost Calc'!U181</f>
        <v>0</v>
      </c>
      <c r="G179" s="123">
        <f t="shared" si="11"/>
        <v>148.38581887589743</v>
      </c>
    </row>
    <row r="180" spans="1:7">
      <c r="A180" s="28"/>
      <c r="B180" s="65"/>
      <c r="C180" s="137" t="s">
        <v>150</v>
      </c>
      <c r="D180" s="123">
        <f>'Yr 2 Labor Cost Calc'!AL309</f>
        <v>122.90581887589744</v>
      </c>
      <c r="E180" s="135">
        <f>'Yr 2 Equipment Cost Calc'!P179</f>
        <v>25.48</v>
      </c>
      <c r="F180" s="166">
        <f>'Yr 2 Material Cost Calc'!U182</f>
        <v>0</v>
      </c>
      <c r="G180" s="123">
        <f t="shared" si="11"/>
        <v>148.38581887589743</v>
      </c>
    </row>
    <row r="181" spans="1:7">
      <c r="A181" s="28"/>
      <c r="B181" s="65"/>
      <c r="C181" s="138" t="s">
        <v>151</v>
      </c>
      <c r="D181" s="123">
        <f>'Yr 2 Labor Cost Calc'!AL310</f>
        <v>122.90581887589744</v>
      </c>
      <c r="E181" s="135">
        <f>'Yr 2 Equipment Cost Calc'!P180</f>
        <v>25.48</v>
      </c>
      <c r="F181" s="166">
        <f>'Yr 2 Material Cost Calc'!U183</f>
        <v>0</v>
      </c>
      <c r="G181" s="123">
        <f t="shared" si="11"/>
        <v>148.38581887589743</v>
      </c>
    </row>
    <row r="182" spans="1:7">
      <c r="A182" s="28"/>
      <c r="B182" s="65"/>
      <c r="C182" s="137" t="s">
        <v>152</v>
      </c>
      <c r="D182" s="123">
        <f>'Yr 2 Labor Cost Calc'!AL311</f>
        <v>122.90581887589744</v>
      </c>
      <c r="E182" s="135">
        <f>'Yr 2 Equipment Cost Calc'!P181</f>
        <v>25.48</v>
      </c>
      <c r="F182" s="166">
        <f>'Yr 2 Material Cost Calc'!U184</f>
        <v>0</v>
      </c>
      <c r="G182" s="123">
        <f t="shared" si="11"/>
        <v>148.38581887589743</v>
      </c>
    </row>
    <row r="183" spans="1:7">
      <c r="A183" s="28"/>
      <c r="B183" s="65"/>
      <c r="C183" s="137" t="s">
        <v>153</v>
      </c>
      <c r="D183" s="123">
        <f>'Yr 2 Labor Cost Calc'!AL312</f>
        <v>122.90581887589744</v>
      </c>
      <c r="E183" s="135">
        <f>'Yr 2 Equipment Cost Calc'!P182</f>
        <v>25.48</v>
      </c>
      <c r="F183" s="166">
        <f>'Yr 2 Material Cost Calc'!U185</f>
        <v>0</v>
      </c>
      <c r="G183" s="123">
        <f t="shared" si="11"/>
        <v>148.38581887589743</v>
      </c>
    </row>
    <row r="184" spans="1:7">
      <c r="A184" s="28"/>
      <c r="B184" s="65"/>
      <c r="C184" s="137" t="s">
        <v>154</v>
      </c>
      <c r="D184" s="123">
        <f>'Yr 2 Labor Cost Calc'!AL313</f>
        <v>122.90581887589744</v>
      </c>
      <c r="E184" s="135">
        <f>'Yr 2 Equipment Cost Calc'!P183</f>
        <v>25.48</v>
      </c>
      <c r="F184" s="166">
        <f>'Yr 2 Material Cost Calc'!U186</f>
        <v>0</v>
      </c>
      <c r="G184" s="123">
        <f t="shared" si="11"/>
        <v>148.38581887589743</v>
      </c>
    </row>
    <row r="185" spans="1:7">
      <c r="A185" s="28"/>
      <c r="B185" s="65"/>
      <c r="C185" s="137" t="s">
        <v>155</v>
      </c>
      <c r="D185" s="123">
        <f>'Yr 2 Labor Cost Calc'!AL314</f>
        <v>368.71745662769229</v>
      </c>
      <c r="E185" s="135">
        <f>'Yr 2 Equipment Cost Calc'!P184</f>
        <v>28.82</v>
      </c>
      <c r="F185" s="166">
        <f>'Yr 2 Material Cost Calc'!U187</f>
        <v>0</v>
      </c>
      <c r="G185" s="123">
        <f t="shared" si="11"/>
        <v>397.53745662769228</v>
      </c>
    </row>
    <row r="186" spans="1:7">
      <c r="A186" s="28"/>
      <c r="B186" s="65"/>
      <c r="C186" s="137" t="s">
        <v>156</v>
      </c>
      <c r="D186" s="123">
        <f>'Yr 2 Labor Cost Calc'!AL315</f>
        <v>368.71745662769229</v>
      </c>
      <c r="E186" s="135">
        <f>'Yr 2 Equipment Cost Calc'!P185</f>
        <v>28.82</v>
      </c>
      <c r="F186" s="166">
        <f>'Yr 2 Material Cost Calc'!U188</f>
        <v>0</v>
      </c>
      <c r="G186" s="123">
        <f t="shared" si="11"/>
        <v>397.53745662769228</v>
      </c>
    </row>
    <row r="187" spans="1:7">
      <c r="A187" s="28"/>
      <c r="B187" s="65"/>
      <c r="C187" s="137" t="s">
        <v>158</v>
      </c>
      <c r="D187" s="123">
        <f>'Yr 2 Labor Cost Calc'!AL316</f>
        <v>368.71745662769229</v>
      </c>
      <c r="E187" s="135">
        <f>'Yr 2 Equipment Cost Calc'!P186</f>
        <v>28.82</v>
      </c>
      <c r="F187" s="166">
        <f>'Yr 2 Material Cost Calc'!U189</f>
        <v>0</v>
      </c>
      <c r="G187" s="123">
        <f t="shared" si="11"/>
        <v>397.53745662769228</v>
      </c>
    </row>
    <row r="188" spans="1:7">
      <c r="A188" s="28"/>
      <c r="B188" s="65"/>
      <c r="C188" s="137" t="s">
        <v>159</v>
      </c>
      <c r="D188" s="123">
        <f>'Yr 2 Labor Cost Calc'!AL317</f>
        <v>368.71745662769229</v>
      </c>
      <c r="E188" s="135">
        <f>'Yr 2 Equipment Cost Calc'!P187</f>
        <v>28.82</v>
      </c>
      <c r="F188" s="166">
        <f>'Yr 2 Material Cost Calc'!U190</f>
        <v>0</v>
      </c>
      <c r="G188" s="123">
        <f t="shared" si="11"/>
        <v>397.53745662769228</v>
      </c>
    </row>
    <row r="189" spans="1:7">
      <c r="A189" s="28"/>
      <c r="B189" s="65"/>
      <c r="C189" s="137" t="s">
        <v>162</v>
      </c>
      <c r="D189" s="123">
        <f>'Yr 2 Labor Cost Calc'!AL318</f>
        <v>368.71745662769229</v>
      </c>
      <c r="E189" s="135">
        <f>'Yr 2 Equipment Cost Calc'!P188</f>
        <v>28.82</v>
      </c>
      <c r="F189" s="166">
        <f>'Yr 2 Material Cost Calc'!U191</f>
        <v>0</v>
      </c>
      <c r="G189" s="123">
        <f t="shared" si="11"/>
        <v>397.53745662769228</v>
      </c>
    </row>
    <row r="190" spans="1:7">
      <c r="A190" s="28"/>
      <c r="B190" s="65"/>
      <c r="C190" s="137" t="s">
        <v>163</v>
      </c>
      <c r="D190" s="123">
        <f>'Yr 2 Labor Cost Calc'!AL319</f>
        <v>368.71745662769229</v>
      </c>
      <c r="E190" s="135">
        <f>'Yr 2 Equipment Cost Calc'!P189</f>
        <v>28.82</v>
      </c>
      <c r="F190" s="166">
        <f>'Yr 2 Material Cost Calc'!U192</f>
        <v>0</v>
      </c>
      <c r="G190" s="123">
        <f t="shared" si="11"/>
        <v>397.53745662769228</v>
      </c>
    </row>
    <row r="191" spans="1:7">
      <c r="A191" s="28"/>
      <c r="B191" s="65"/>
      <c r="C191" s="137" t="s">
        <v>175</v>
      </c>
      <c r="D191" s="123">
        <f>'Yr 2 Labor Cost Calc'!AL320</f>
        <v>368.71745662769229</v>
      </c>
      <c r="E191" s="135">
        <f>'Yr 2 Equipment Cost Calc'!P190</f>
        <v>28.82</v>
      </c>
      <c r="F191" s="166">
        <f>'Yr 2 Material Cost Calc'!U193</f>
        <v>0</v>
      </c>
      <c r="G191" s="123">
        <f t="shared" si="11"/>
        <v>397.53745662769228</v>
      </c>
    </row>
    <row r="192" spans="1:7">
      <c r="A192" s="28"/>
      <c r="B192" s="65"/>
      <c r="C192" s="151" t="s">
        <v>176</v>
      </c>
      <c r="D192" s="123">
        <f>'Yr 2 Labor Cost Calc'!AL321</f>
        <v>368.71745662769229</v>
      </c>
      <c r="E192" s="135">
        <f>'Yr 2 Equipment Cost Calc'!P191</f>
        <v>28.82</v>
      </c>
      <c r="F192" s="166">
        <f>'Yr 2 Material Cost Calc'!U194</f>
        <v>0</v>
      </c>
      <c r="G192" s="123">
        <f t="shared" si="11"/>
        <v>397.53745662769228</v>
      </c>
    </row>
    <row r="193" spans="1:7">
      <c r="A193" s="28"/>
      <c r="B193" s="62">
        <v>3</v>
      </c>
      <c r="C193" s="63" t="s">
        <v>37</v>
      </c>
      <c r="D193" s="63"/>
      <c r="E193" s="63"/>
      <c r="F193" s="63"/>
      <c r="G193" s="63"/>
    </row>
    <row r="194" spans="1:7">
      <c r="A194" s="28"/>
      <c r="B194" s="65"/>
      <c r="C194" s="66" t="s">
        <v>38</v>
      </c>
      <c r="D194" s="123">
        <f>'Yr 2 Labor Cost Calc'!AL323</f>
        <v>61.452909437948719</v>
      </c>
      <c r="E194" s="135">
        <f>'Yr 2 Equipment Cost Calc'!P193</f>
        <v>25.48</v>
      </c>
      <c r="F194" s="166">
        <f>'Yr 2 Material Cost Calc'!U196</f>
        <v>0</v>
      </c>
      <c r="G194" s="123">
        <f t="shared" ref="G194:G196" si="12">SUM(D194:F194)</f>
        <v>86.932909437948723</v>
      </c>
    </row>
    <row r="195" spans="1:7">
      <c r="A195" s="28"/>
      <c r="B195" s="65"/>
      <c r="C195" s="66" t="s">
        <v>39</v>
      </c>
      <c r="D195" s="123">
        <f>'Yr 2 Labor Cost Calc'!AL324</f>
        <v>122.90581887589744</v>
      </c>
      <c r="E195" s="135">
        <f>'Yr 2 Equipment Cost Calc'!P194</f>
        <v>25.48</v>
      </c>
      <c r="F195" s="166">
        <f>'Yr 2 Material Cost Calc'!U197</f>
        <v>0</v>
      </c>
      <c r="G195" s="123">
        <f t="shared" si="12"/>
        <v>148.38581887589743</v>
      </c>
    </row>
    <row r="196" spans="1:7">
      <c r="A196" s="28"/>
      <c r="B196" s="65"/>
      <c r="C196" s="66" t="s">
        <v>40</v>
      </c>
      <c r="D196" s="123">
        <f>'Yr 2 Labor Cost Calc'!AL325</f>
        <v>368.71745662769229</v>
      </c>
      <c r="E196" s="135">
        <f>'Yr 2 Equipment Cost Calc'!P195</f>
        <v>28.82</v>
      </c>
      <c r="F196" s="166">
        <f>'Yr 2 Material Cost Calc'!U198</f>
        <v>0</v>
      </c>
      <c r="G196" s="123">
        <f t="shared" si="12"/>
        <v>397.53745662769228</v>
      </c>
    </row>
    <row r="197" spans="1:7">
      <c r="A197" s="28"/>
      <c r="B197" s="62">
        <v>4</v>
      </c>
      <c r="C197" s="63" t="s">
        <v>41</v>
      </c>
      <c r="D197" s="63"/>
      <c r="E197" s="63"/>
      <c r="F197" s="63"/>
      <c r="G197" s="63"/>
    </row>
    <row r="198" spans="1:7">
      <c r="A198" s="28"/>
      <c r="B198" s="65"/>
      <c r="C198" s="66" t="str">
        <f t="shared" ref="C198:C208" si="13">C68</f>
        <v>Site Visit for Non-payment</v>
      </c>
      <c r="D198" s="123">
        <f>'Yr 2 Labor Cost Calc'!AL327</f>
        <v>61.452909437948719</v>
      </c>
      <c r="E198" s="135">
        <f>'Yr 2 Equipment Cost Calc'!P197</f>
        <v>25.48</v>
      </c>
      <c r="F198" s="166">
        <f>'Yr 2 Material Cost Calc'!U200</f>
        <v>0</v>
      </c>
      <c r="G198" s="123">
        <f>SUM(D198:F198)</f>
        <v>86.932909437948723</v>
      </c>
    </row>
    <row r="199" spans="1:7" ht="26">
      <c r="A199" s="28"/>
      <c r="B199" s="65" t="s">
        <v>28</v>
      </c>
      <c r="C199" s="205" t="str">
        <f t="shared" si="13"/>
        <v>Non-compliance with Notice of Defect and/or Metering Non-compliance</v>
      </c>
      <c r="D199" s="123">
        <f>'Yr 2 Labor Cost Calc'!AL328</f>
        <v>61.452909437948719</v>
      </c>
      <c r="E199" s="135">
        <f>'Yr 2 Equipment Cost Calc'!P198</f>
        <v>25.48</v>
      </c>
      <c r="F199" s="166">
        <f>'Yr 2 Material Cost Calc'!U201</f>
        <v>0</v>
      </c>
      <c r="G199" s="123">
        <f t="shared" ref="G199:G208" si="14">SUM(D199:F199)</f>
        <v>86.932909437948723</v>
      </c>
    </row>
    <row r="200" spans="1:7">
      <c r="A200" s="28"/>
      <c r="B200" s="65"/>
      <c r="C200" s="66" t="str">
        <f t="shared" si="13"/>
        <v>Operating service valve 2" and smaller service lines</v>
      </c>
      <c r="D200" s="123">
        <f>'Yr 2 Labor Cost Calc'!AL329</f>
        <v>61.452909437948719</v>
      </c>
      <c r="E200" s="135">
        <f>'Yr 2 Equipment Cost Calc'!P199</f>
        <v>25.48</v>
      </c>
      <c r="F200" s="166">
        <f>'Yr 2 Material Cost Calc'!U202</f>
        <v>0</v>
      </c>
      <c r="G200" s="123">
        <f t="shared" si="14"/>
        <v>86.932909437948723</v>
      </c>
    </row>
    <row r="201" spans="1:7">
      <c r="A201" s="28"/>
      <c r="B201" s="65"/>
      <c r="C201" s="66" t="str">
        <f t="shared" si="13"/>
        <v>Operating service valve larger than 2" service lines</v>
      </c>
      <c r="D201" s="123">
        <f>'Yr 2 Labor Cost Calc'!AL330</f>
        <v>274.72772121076923</v>
      </c>
      <c r="E201" s="135">
        <f>'Yr 2 Equipment Cost Calc'!P200</f>
        <v>142.68</v>
      </c>
      <c r="F201" s="166">
        <f>'Yr 2 Material Cost Calc'!U203</f>
        <v>0</v>
      </c>
      <c r="G201" s="123">
        <f t="shared" si="14"/>
        <v>417.40772121076924</v>
      </c>
    </row>
    <row r="202" spans="1:7">
      <c r="A202" s="28"/>
      <c r="B202" s="65"/>
      <c r="C202" s="66" t="str">
        <f t="shared" si="13"/>
        <v>Obstructed curb stop, missing access box, requires excavation</v>
      </c>
      <c r="D202" s="123">
        <f>'Yr 2 Labor Cost Calc'!AL331</f>
        <v>491.62327550358975</v>
      </c>
      <c r="E202" s="135">
        <f>'Yr 2 Equipment Cost Calc'!P201</f>
        <v>285.36</v>
      </c>
      <c r="F202" s="166">
        <f>'Yr 2 Material Cost Calc'!U204</f>
        <v>54.75</v>
      </c>
      <c r="G202" s="123">
        <f t="shared" si="14"/>
        <v>831.73327550358977</v>
      </c>
    </row>
    <row r="203" spans="1:7">
      <c r="A203" s="28"/>
      <c r="B203" s="65"/>
      <c r="C203" s="66" t="str">
        <f t="shared" si="13"/>
        <v>Curb stop inoperable, requires installation of new curb stop</v>
      </c>
      <c r="D203" s="123">
        <f>'Yr 2 Labor Cost Calc'!AL332</f>
        <v>491.62327550358975</v>
      </c>
      <c r="E203" s="135">
        <f>'Yr 2 Equipment Cost Calc'!P202</f>
        <v>285.36</v>
      </c>
      <c r="F203" s="166">
        <f>'Yr 2 Material Cost Calc'!U205</f>
        <v>91.36</v>
      </c>
      <c r="G203" s="123">
        <f t="shared" si="14"/>
        <v>868.34327550358978</v>
      </c>
    </row>
    <row r="204" spans="1:7" ht="26">
      <c r="A204" s="28"/>
      <c r="B204" s="65"/>
      <c r="C204" s="205" t="str">
        <f t="shared" si="13"/>
        <v>Obstructed curb stop, missing access box, requires excavation and footway paving</v>
      </c>
      <c r="D204" s="123">
        <f>'Yr 2 Labor Cost Calc'!AL333</f>
        <v>491.62327550358975</v>
      </c>
      <c r="E204" s="135">
        <f>'Yr 2 Equipment Cost Calc'!P203</f>
        <v>285.36</v>
      </c>
      <c r="F204" s="166">
        <f>'Yr 2 Material Cost Calc'!U206</f>
        <v>65.55</v>
      </c>
      <c r="G204" s="123">
        <f t="shared" si="14"/>
        <v>842.53327550358972</v>
      </c>
    </row>
    <row r="205" spans="1:7" ht="26">
      <c r="A205" s="28"/>
      <c r="B205" s="65"/>
      <c r="C205" s="205" t="str">
        <f t="shared" si="13"/>
        <v>Curb stop inoperable, requires installation of new curb stop and footway paving</v>
      </c>
      <c r="D205" s="123">
        <f>'Yr 2 Labor Cost Calc'!AL334</f>
        <v>491.62327550358975</v>
      </c>
      <c r="E205" s="135">
        <f>'Yr 2 Equipment Cost Calc'!P204</f>
        <v>285.36</v>
      </c>
      <c r="F205" s="166">
        <f>'Yr 2 Material Cost Calc'!U207</f>
        <v>102.16</v>
      </c>
      <c r="G205" s="123">
        <f t="shared" si="14"/>
        <v>879.14327550358973</v>
      </c>
    </row>
    <row r="206" spans="1:7">
      <c r="A206" s="28"/>
      <c r="B206" s="65"/>
      <c r="C206" s="66" t="str">
        <f t="shared" si="13"/>
        <v>Excavation and shutoff of ferrule at the water main</v>
      </c>
      <c r="D206" s="123">
        <f>'Yr 2 Labor Cost Calc'!AL335</f>
        <v>1023.8570378492308</v>
      </c>
      <c r="E206" s="135">
        <f>'Yr 2 Equipment Cost Calc'!P205</f>
        <v>649.43999999999994</v>
      </c>
      <c r="F206" s="166">
        <f>'Yr 2 Material Cost Calc'!U208</f>
        <v>21.6</v>
      </c>
      <c r="G206" s="123">
        <f t="shared" si="14"/>
        <v>1694.8970378492306</v>
      </c>
    </row>
    <row r="207" spans="1:7">
      <c r="A207" s="28"/>
      <c r="B207" s="68">
        <v>5</v>
      </c>
      <c r="C207" s="66" t="str">
        <f t="shared" si="13"/>
        <v>Pumping of Properties</v>
      </c>
      <c r="D207" s="123">
        <f>'Yr 2 Labor Cost Calc'!AL336</f>
        <v>161.99353443846152</v>
      </c>
      <c r="E207" s="135">
        <f>'Yr 2 Equipment Cost Calc'!P206</f>
        <v>15.02</v>
      </c>
      <c r="F207" s="166">
        <f>'Yr 2 Material Cost Calc'!U209</f>
        <v>0</v>
      </c>
      <c r="G207" s="123">
        <f t="shared" si="14"/>
        <v>177.01353443846153</v>
      </c>
    </row>
    <row r="208" spans="1:7">
      <c r="A208" s="28"/>
      <c r="B208" s="68">
        <v>6</v>
      </c>
      <c r="C208" s="66" t="str">
        <f t="shared" si="13"/>
        <v>Charges for Water Main Shutdown Service</v>
      </c>
      <c r="D208" s="123">
        <f>'Yr 2 Labor Cost Calc'!AL337</f>
        <v>274.72772121076923</v>
      </c>
      <c r="E208" s="135">
        <f>'Yr 2 Equipment Cost Calc'!P207</f>
        <v>129.94</v>
      </c>
      <c r="F208" s="166">
        <f>'Yr 2 Material Cost Calc'!U210</f>
        <v>0</v>
      </c>
      <c r="G208" s="123">
        <f t="shared" si="14"/>
        <v>404.66772121076923</v>
      </c>
    </row>
    <row r="209" spans="1:7">
      <c r="A209" s="28"/>
      <c r="B209" s="69">
        <v>7</v>
      </c>
      <c r="C209" s="70" t="s">
        <v>53</v>
      </c>
      <c r="D209" s="70"/>
      <c r="E209" s="70"/>
      <c r="F209" s="70"/>
      <c r="G209" s="70"/>
    </row>
    <row r="210" spans="1:7">
      <c r="A210" s="28"/>
      <c r="B210" s="64" t="s">
        <v>28</v>
      </c>
      <c r="C210" s="63" t="s">
        <v>54</v>
      </c>
      <c r="D210" s="63"/>
      <c r="E210" s="63"/>
      <c r="F210" s="63"/>
      <c r="G210" s="63"/>
    </row>
    <row r="211" spans="1:7">
      <c r="A211" s="28"/>
      <c r="B211" s="73"/>
      <c r="C211" s="74" t="s">
        <v>7</v>
      </c>
      <c r="D211" s="123">
        <f>'Yr 2 Labor Cost Calc'!AL340</f>
        <v>137.36386060538462</v>
      </c>
      <c r="E211" s="135">
        <f>'Yr 2 Equipment Cost Calc'!P210</f>
        <v>31.85</v>
      </c>
      <c r="F211" s="166">
        <f>'Yr 2 Material Cost Calc'!U213</f>
        <v>45.010000000000005</v>
      </c>
      <c r="G211" s="123">
        <f t="shared" ref="G211:G214" si="15">SUM(D211:F211)</f>
        <v>214.22386060538463</v>
      </c>
    </row>
    <row r="212" spans="1:7">
      <c r="A212" s="28"/>
      <c r="B212" s="73"/>
      <c r="C212" s="74" t="s">
        <v>0</v>
      </c>
      <c r="D212" s="123">
        <f>'Yr 2 Labor Cost Calc'!AL341</f>
        <v>137.36386060538462</v>
      </c>
      <c r="E212" s="135">
        <f>'Yr 2 Equipment Cost Calc'!P211</f>
        <v>31.85</v>
      </c>
      <c r="F212" s="166">
        <f>'Yr 2 Material Cost Calc'!U214</f>
        <v>73.66</v>
      </c>
      <c r="G212" s="123">
        <f t="shared" si="15"/>
        <v>242.87386060538461</v>
      </c>
    </row>
    <row r="213" spans="1:7">
      <c r="A213" s="28"/>
      <c r="B213" s="73"/>
      <c r="C213" s="74" t="s">
        <v>8</v>
      </c>
      <c r="D213" s="123">
        <f>'Yr 2 Labor Cost Calc'!AL342</f>
        <v>137.36386060538462</v>
      </c>
      <c r="E213" s="135">
        <f>'Yr 2 Equipment Cost Calc'!P212</f>
        <v>31.85</v>
      </c>
      <c r="F213" s="166">
        <f>'Yr 2 Material Cost Calc'!U215</f>
        <v>116.36</v>
      </c>
      <c r="G213" s="123">
        <f t="shared" si="15"/>
        <v>285.5738606053846</v>
      </c>
    </row>
    <row r="214" spans="1:7">
      <c r="A214" s="28"/>
      <c r="B214" s="73"/>
      <c r="C214" s="74" t="s">
        <v>1</v>
      </c>
      <c r="D214" s="123">
        <f>'Yr 2 Labor Cost Calc'!AL343</f>
        <v>137.36386060538462</v>
      </c>
      <c r="E214" s="135">
        <f>'Yr 2 Equipment Cost Calc'!P213</f>
        <v>31.85</v>
      </c>
      <c r="F214" s="166">
        <f>'Yr 2 Material Cost Calc'!U216</f>
        <v>188.28</v>
      </c>
      <c r="G214" s="123">
        <f t="shared" si="15"/>
        <v>357.49386060538461</v>
      </c>
    </row>
    <row r="215" spans="1:7">
      <c r="A215" s="28"/>
      <c r="B215" s="64" t="s">
        <v>30</v>
      </c>
      <c r="C215" s="63" t="s">
        <v>56</v>
      </c>
      <c r="D215" s="63"/>
      <c r="E215" s="63"/>
      <c r="F215" s="63"/>
      <c r="G215" s="63"/>
    </row>
    <row r="216" spans="1:7">
      <c r="A216" s="28"/>
      <c r="B216" s="73"/>
      <c r="C216" s="74" t="s">
        <v>58</v>
      </c>
      <c r="D216" s="123">
        <f>'Yr 2 Labor Cost Calc'!AL345</f>
        <v>10921.14173705846</v>
      </c>
      <c r="E216" s="135">
        <f>'Yr 2 Equipment Cost Calc'!P215</f>
        <v>2001.28</v>
      </c>
      <c r="F216" s="166">
        <f>'Yr 2 Material Cost Calc'!U218</f>
        <v>2364.77</v>
      </c>
      <c r="G216" s="123">
        <f t="shared" ref="G216:G218" si="16">SUM(D216:F216)</f>
        <v>15287.191737058462</v>
      </c>
    </row>
    <row r="217" spans="1:7">
      <c r="A217" s="28"/>
      <c r="B217" s="73"/>
      <c r="C217" s="74" t="s">
        <v>59</v>
      </c>
      <c r="D217" s="123">
        <f>'Yr 2 Labor Cost Calc'!AL346</f>
        <v>10921.14173705846</v>
      </c>
      <c r="E217" s="135">
        <f>'Yr 2 Equipment Cost Calc'!P216</f>
        <v>2001.28</v>
      </c>
      <c r="F217" s="166">
        <f>'Yr 2 Material Cost Calc'!U219</f>
        <v>3288.17</v>
      </c>
      <c r="G217" s="123">
        <f t="shared" si="16"/>
        <v>16210.591737058461</v>
      </c>
    </row>
    <row r="218" spans="1:7">
      <c r="A218" s="28"/>
      <c r="B218" s="73"/>
      <c r="C218" s="74" t="s">
        <v>60</v>
      </c>
      <c r="D218" s="123">
        <f>'Yr 2 Labor Cost Calc'!AL347</f>
        <v>10921.14173705846</v>
      </c>
      <c r="E218" s="135">
        <f>'Yr 2 Equipment Cost Calc'!P217</f>
        <v>2001.28</v>
      </c>
      <c r="F218" s="166">
        <f>'Yr 2 Material Cost Calc'!U220</f>
        <v>6116.0249999999996</v>
      </c>
      <c r="G218" s="123">
        <f t="shared" si="16"/>
        <v>19038.446737058461</v>
      </c>
    </row>
    <row r="219" spans="1:7">
      <c r="A219" s="28"/>
      <c r="B219" s="75" t="s">
        <v>32</v>
      </c>
      <c r="C219" s="76" t="s">
        <v>61</v>
      </c>
      <c r="D219" s="76"/>
      <c r="E219" s="76"/>
      <c r="F219" s="76"/>
      <c r="G219" s="63"/>
    </row>
    <row r="220" spans="1:7">
      <c r="A220" s="28"/>
      <c r="B220" s="78"/>
      <c r="C220" s="79" t="s">
        <v>63</v>
      </c>
      <c r="D220" s="79"/>
      <c r="E220" s="79"/>
      <c r="F220" s="79"/>
      <c r="G220" s="82"/>
    </row>
    <row r="221" spans="1:7">
      <c r="A221" s="28"/>
      <c r="B221" s="73"/>
      <c r="C221" s="74" t="s">
        <v>64</v>
      </c>
      <c r="D221" s="123">
        <f>'Yr 2 Labor Cost Calc'!AL350</f>
        <v>13651.427171323074</v>
      </c>
      <c r="E221" s="135">
        <f>'Yr 2 Equipment Cost Calc'!P220</f>
        <v>2501.6</v>
      </c>
      <c r="F221" s="166">
        <f>'Yr 2 Material Cost Calc'!U223</f>
        <v>8075.9699999999993</v>
      </c>
      <c r="G221" s="123">
        <f t="shared" ref="G221:G225" si="17">SUM(D221:F221)</f>
        <v>24228.997171323073</v>
      </c>
    </row>
    <row r="222" spans="1:7">
      <c r="A222" s="28"/>
      <c r="B222" s="73"/>
      <c r="C222" s="74" t="s">
        <v>65</v>
      </c>
      <c r="D222" s="123">
        <f>'Yr 2 Labor Cost Calc'!AL351</f>
        <v>13651.427171323074</v>
      </c>
      <c r="E222" s="135">
        <f>'Yr 2 Equipment Cost Calc'!P221</f>
        <v>2501.6</v>
      </c>
      <c r="F222" s="166">
        <f>'Yr 2 Material Cost Calc'!U224</f>
        <v>10380.66</v>
      </c>
      <c r="G222" s="123">
        <f t="shared" si="17"/>
        <v>26533.687171323072</v>
      </c>
    </row>
    <row r="223" spans="1:7">
      <c r="A223" s="28"/>
      <c r="B223" s="73"/>
      <c r="C223" s="74" t="s">
        <v>66</v>
      </c>
      <c r="D223" s="123">
        <f>'Yr 2 Labor Cost Calc'!AL352</f>
        <v>13651.427171323074</v>
      </c>
      <c r="E223" s="135">
        <f>'Yr 2 Equipment Cost Calc'!P222</f>
        <v>2501.6</v>
      </c>
      <c r="F223" s="166">
        <f>'Yr 2 Material Cost Calc'!U225</f>
        <v>12838.98</v>
      </c>
      <c r="G223" s="123">
        <f t="shared" si="17"/>
        <v>28992.007171323072</v>
      </c>
    </row>
    <row r="224" spans="1:7">
      <c r="A224" s="28"/>
      <c r="B224" s="73"/>
      <c r="C224" s="74" t="s">
        <v>67</v>
      </c>
      <c r="D224" s="123">
        <f>'Yr 2 Labor Cost Calc'!AL353</f>
        <v>13651.427171323074</v>
      </c>
      <c r="E224" s="135">
        <f>'Yr 2 Equipment Cost Calc'!P223</f>
        <v>2501.6</v>
      </c>
      <c r="F224" s="166">
        <f>'Yr 2 Material Cost Calc'!U226</f>
        <v>25876.91</v>
      </c>
      <c r="G224" s="123">
        <f t="shared" si="17"/>
        <v>42029.937171323072</v>
      </c>
    </row>
    <row r="225" spans="1:7">
      <c r="A225" s="28"/>
      <c r="B225" s="73"/>
      <c r="C225" s="74" t="s">
        <v>68</v>
      </c>
      <c r="D225" s="123">
        <f>'Yr 2 Labor Cost Calc'!AL354</f>
        <v>13651.427171323074</v>
      </c>
      <c r="E225" s="135">
        <f>'Yr 2 Equipment Cost Calc'!P224</f>
        <v>2501.6</v>
      </c>
      <c r="F225" s="166">
        <f>'Yr 2 Material Cost Calc'!U227</f>
        <v>33282.11</v>
      </c>
      <c r="G225" s="123">
        <f t="shared" si="17"/>
        <v>49435.137171323076</v>
      </c>
    </row>
    <row r="226" spans="1:7">
      <c r="A226" s="28"/>
      <c r="B226" s="78"/>
      <c r="C226" s="79" t="s">
        <v>69</v>
      </c>
      <c r="D226" s="79"/>
      <c r="E226" s="79"/>
      <c r="F226" s="79"/>
      <c r="G226" s="82"/>
    </row>
    <row r="227" spans="1:7">
      <c r="A227" s="28"/>
      <c r="B227" s="73"/>
      <c r="C227" s="74" t="s">
        <v>64</v>
      </c>
      <c r="D227" s="123">
        <f>'Yr 2 Labor Cost Calc'!AL356</f>
        <v>13651.427171323074</v>
      </c>
      <c r="E227" s="135">
        <f>'Yr 2 Equipment Cost Calc'!P226</f>
        <v>2501.6</v>
      </c>
      <c r="F227" s="166">
        <f>'Yr 2 Material Cost Calc'!U229</f>
        <v>8306.44</v>
      </c>
      <c r="G227" s="123">
        <f t="shared" ref="G227:G231" si="18">SUM(D227:F227)</f>
        <v>24459.467171323075</v>
      </c>
    </row>
    <row r="228" spans="1:7">
      <c r="A228" s="28"/>
      <c r="B228" s="73"/>
      <c r="C228" s="74" t="s">
        <v>65</v>
      </c>
      <c r="D228" s="123">
        <f>'Yr 2 Labor Cost Calc'!AL357</f>
        <v>13651.427171323074</v>
      </c>
      <c r="E228" s="135">
        <f>'Yr 2 Equipment Cost Calc'!P227</f>
        <v>2501.6</v>
      </c>
      <c r="F228" s="166">
        <f>'Yr 2 Material Cost Calc'!U230</f>
        <v>10073.359999999999</v>
      </c>
      <c r="G228" s="123">
        <f t="shared" si="18"/>
        <v>26226.387171323073</v>
      </c>
    </row>
    <row r="229" spans="1:7">
      <c r="A229" s="28"/>
      <c r="B229" s="73"/>
      <c r="C229" s="74" t="s">
        <v>66</v>
      </c>
      <c r="D229" s="123">
        <f>'Yr 2 Labor Cost Calc'!AL358</f>
        <v>13651.427171323074</v>
      </c>
      <c r="E229" s="135">
        <f>'Yr 2 Equipment Cost Calc'!P228</f>
        <v>2501.6</v>
      </c>
      <c r="F229" s="166">
        <f>'Yr 2 Material Cost Calc'!U231</f>
        <v>12838.98</v>
      </c>
      <c r="G229" s="123">
        <f t="shared" si="18"/>
        <v>28992.007171323072</v>
      </c>
    </row>
    <row r="230" spans="1:7">
      <c r="A230" s="28"/>
      <c r="B230" s="73"/>
      <c r="C230" s="74" t="s">
        <v>67</v>
      </c>
      <c r="D230" s="123">
        <f>'Yr 2 Labor Cost Calc'!AL359</f>
        <v>13651.427171323074</v>
      </c>
      <c r="E230" s="135">
        <f>'Yr 2 Equipment Cost Calc'!P229</f>
        <v>2501.6</v>
      </c>
      <c r="F230" s="166">
        <f>'Yr 2 Material Cost Calc'!U232</f>
        <v>28005.800000000003</v>
      </c>
      <c r="G230" s="123">
        <f t="shared" si="18"/>
        <v>44158.827171323079</v>
      </c>
    </row>
    <row r="231" spans="1:7">
      <c r="A231" s="28"/>
      <c r="B231" s="73"/>
      <c r="C231" s="74" t="s">
        <v>68</v>
      </c>
      <c r="D231" s="123">
        <f>'Yr 2 Labor Cost Calc'!AL360</f>
        <v>13651.427171323074</v>
      </c>
      <c r="E231" s="135">
        <f>'Yr 2 Equipment Cost Calc'!P230</f>
        <v>2501.6</v>
      </c>
      <c r="F231" s="166">
        <f>'Yr 2 Material Cost Calc'!U233</f>
        <v>38188.310000000005</v>
      </c>
      <c r="G231" s="123">
        <f t="shared" si="18"/>
        <v>54341.337171323081</v>
      </c>
    </row>
    <row r="232" spans="1:7">
      <c r="A232" s="28"/>
      <c r="B232" s="78"/>
      <c r="C232" s="79" t="s">
        <v>70</v>
      </c>
      <c r="D232" s="79"/>
      <c r="E232" s="79"/>
      <c r="F232" s="79"/>
      <c r="G232" s="82"/>
    </row>
    <row r="233" spans="1:7">
      <c r="A233" s="28"/>
      <c r="B233" s="73"/>
      <c r="C233" s="74" t="s">
        <v>64</v>
      </c>
      <c r="D233" s="123">
        <f>'Yr 2 Labor Cost Calc'!AL362</f>
        <v>13651.427171323074</v>
      </c>
      <c r="E233" s="135">
        <f>'Yr 2 Equipment Cost Calc'!P232</f>
        <v>2501.6</v>
      </c>
      <c r="F233" s="166">
        <f>'Yr 2 Material Cost Calc'!U235</f>
        <v>8383.27</v>
      </c>
      <c r="G233" s="123">
        <f t="shared" ref="G233:G238" si="19">SUM(D233:F233)</f>
        <v>24536.297171323073</v>
      </c>
    </row>
    <row r="234" spans="1:7">
      <c r="A234" s="28"/>
      <c r="B234" s="73"/>
      <c r="C234" s="74" t="s">
        <v>65</v>
      </c>
      <c r="D234" s="123">
        <f>'Yr 2 Labor Cost Calc'!AL363</f>
        <v>13651.427171323074</v>
      </c>
      <c r="E234" s="135">
        <f>'Yr 2 Equipment Cost Calc'!P233</f>
        <v>2501.6</v>
      </c>
      <c r="F234" s="166">
        <f>'Yr 2 Material Cost Calc'!U236</f>
        <v>10457.48</v>
      </c>
      <c r="G234" s="123">
        <f t="shared" si="19"/>
        <v>26610.507171323072</v>
      </c>
    </row>
    <row r="235" spans="1:7">
      <c r="A235" s="28"/>
      <c r="B235" s="73"/>
      <c r="C235" s="74" t="s">
        <v>66</v>
      </c>
      <c r="D235" s="123">
        <f>'Yr 2 Labor Cost Calc'!AL364</f>
        <v>13651.427171323074</v>
      </c>
      <c r="E235" s="135">
        <f>'Yr 2 Equipment Cost Calc'!P234</f>
        <v>2501.6</v>
      </c>
      <c r="F235" s="166">
        <f>'Yr 2 Material Cost Calc'!U237</f>
        <v>12838.98</v>
      </c>
      <c r="G235" s="123">
        <f t="shared" si="19"/>
        <v>28992.007171323072</v>
      </c>
    </row>
    <row r="236" spans="1:7">
      <c r="A236" s="28"/>
      <c r="B236" s="73"/>
      <c r="C236" s="74" t="s">
        <v>67</v>
      </c>
      <c r="D236" s="123">
        <f>'Yr 2 Labor Cost Calc'!AL365</f>
        <v>13651.427171323074</v>
      </c>
      <c r="E236" s="135">
        <f>'Yr 2 Equipment Cost Calc'!P235</f>
        <v>2501.6</v>
      </c>
      <c r="F236" s="166">
        <f>'Yr 2 Material Cost Calc'!U238</f>
        <v>28687.210000000003</v>
      </c>
      <c r="G236" s="123">
        <f t="shared" si="19"/>
        <v>44840.237171323075</v>
      </c>
    </row>
    <row r="237" spans="1:7">
      <c r="A237" s="28"/>
      <c r="B237" s="73"/>
      <c r="C237" s="74" t="s">
        <v>68</v>
      </c>
      <c r="D237" s="123">
        <f>'Yr 2 Labor Cost Calc'!AL366</f>
        <v>13651.427171323074</v>
      </c>
      <c r="E237" s="135">
        <f>'Yr 2 Equipment Cost Calc'!P236</f>
        <v>2501.6</v>
      </c>
      <c r="F237" s="166">
        <f>'Yr 2 Material Cost Calc'!U239</f>
        <v>41088.99</v>
      </c>
      <c r="G237" s="123">
        <f t="shared" si="19"/>
        <v>57242.017171323074</v>
      </c>
    </row>
    <row r="238" spans="1:7">
      <c r="A238" s="28"/>
      <c r="B238" s="68">
        <v>8</v>
      </c>
      <c r="C238" s="66" t="s">
        <v>71</v>
      </c>
      <c r="D238" s="123">
        <f>'Yr 2 Labor Cost Calc'!AL367</f>
        <v>766.42792704461533</v>
      </c>
      <c r="E238" s="135">
        <f>'Yr 2 Equipment Cost Calc'!P237</f>
        <v>224.68</v>
      </c>
      <c r="F238" s="166">
        <f>'Yr 2 Material Cost Calc'!U240</f>
        <v>575.88499999999999</v>
      </c>
      <c r="G238" s="123">
        <f t="shared" si="19"/>
        <v>1566.9929270446153</v>
      </c>
    </row>
    <row r="239" spans="1:7">
      <c r="A239" s="28"/>
      <c r="B239" s="62">
        <v>9</v>
      </c>
      <c r="C239" s="63" t="s">
        <v>72</v>
      </c>
      <c r="D239" s="63"/>
      <c r="E239" s="63"/>
      <c r="F239" s="63"/>
      <c r="G239" s="63"/>
    </row>
    <row r="240" spans="1:7">
      <c r="A240" s="28"/>
      <c r="B240" s="65"/>
      <c r="C240" s="66" t="s">
        <v>73</v>
      </c>
      <c r="D240" s="123">
        <f>'Yr 2 Labor Cost Calc'!AL369</f>
        <v>182.9233621476923</v>
      </c>
      <c r="E240" s="135">
        <f>'Yr 2 Equipment Cost Calc'!P239</f>
        <v>129.94</v>
      </c>
      <c r="F240" s="166">
        <f>'Yr 2 Material Cost Calc'!U242</f>
        <v>1635.9258</v>
      </c>
      <c r="G240" s="123">
        <f t="shared" ref="G240:G243" si="20">SUM(D240:F240)</f>
        <v>1948.7891621476924</v>
      </c>
    </row>
    <row r="241" spans="1:7">
      <c r="A241" s="28"/>
      <c r="B241" s="65"/>
      <c r="C241" s="66" t="s">
        <v>74</v>
      </c>
      <c r="D241" s="123">
        <f>'Yr 2 Labor Cost Calc'!AL370</f>
        <v>182.9233621476923</v>
      </c>
      <c r="E241" s="135">
        <f>'Yr 2 Equipment Cost Calc'!P240</f>
        <v>129.94</v>
      </c>
      <c r="F241" s="166">
        <f>'Yr 2 Material Cost Calc'!U243</f>
        <v>17832.211499999998</v>
      </c>
      <c r="G241" s="123">
        <f t="shared" si="20"/>
        <v>18145.074862147689</v>
      </c>
    </row>
    <row r="242" spans="1:7">
      <c r="A242" s="28"/>
      <c r="B242" s="68">
        <v>10</v>
      </c>
      <c r="C242" s="66" t="s">
        <v>75</v>
      </c>
      <c r="D242" s="123">
        <f>'Yr 2 Labor Cost Calc'!AL371</f>
        <v>530.74726695307697</v>
      </c>
      <c r="E242" s="135">
        <f>'Yr 2 Equipment Cost Calc'!P241</f>
        <v>38.22</v>
      </c>
      <c r="F242" s="166">
        <f>'Yr 2 Material Cost Calc'!U244</f>
        <v>72.353399999999993</v>
      </c>
      <c r="G242" s="123">
        <f t="shared" si="20"/>
        <v>641.32066695307697</v>
      </c>
    </row>
    <row r="243" spans="1:7">
      <c r="A243" s="28"/>
      <c r="B243" s="68">
        <v>11</v>
      </c>
      <c r="C243" s="66" t="s">
        <v>76</v>
      </c>
      <c r="D243" s="123">
        <f>'Yr 2 Labor Cost Calc'!AL372</f>
        <v>137.36386060538462</v>
      </c>
      <c r="E243" s="135">
        <f>'Yr 2 Equipment Cost Calc'!P242</f>
        <v>25.48</v>
      </c>
      <c r="F243" s="166">
        <f>'Yr 2 Material Cost Calc'!U245</f>
        <v>0</v>
      </c>
      <c r="G243" s="123">
        <f t="shared" si="20"/>
        <v>162.84386060538461</v>
      </c>
    </row>
    <row r="244" spans="1:7">
      <c r="A244" s="28"/>
      <c r="B244" s="58"/>
      <c r="C244" s="58" t="s">
        <v>77</v>
      </c>
      <c r="D244" s="58"/>
      <c r="E244" s="59"/>
      <c r="F244" s="59"/>
      <c r="G244" s="161"/>
    </row>
    <row r="245" spans="1:7">
      <c r="A245" s="28"/>
      <c r="B245" s="62">
        <v>1</v>
      </c>
      <c r="C245" s="63" t="s">
        <v>78</v>
      </c>
      <c r="D245" s="124"/>
      <c r="E245" s="63"/>
      <c r="F245" s="63"/>
      <c r="G245" s="63" t="s">
        <v>212</v>
      </c>
    </row>
    <row r="246" spans="1:7">
      <c r="A246" s="28"/>
      <c r="B246" s="62">
        <v>2</v>
      </c>
      <c r="C246" s="63" t="s">
        <v>79</v>
      </c>
      <c r="D246" s="124"/>
      <c r="E246" s="63"/>
      <c r="F246" s="63"/>
      <c r="G246" s="63" t="s">
        <v>212</v>
      </c>
    </row>
    <row r="247" spans="1:7">
      <c r="A247" s="28"/>
      <c r="B247" s="399">
        <v>3</v>
      </c>
      <c r="C247" s="402" t="str">
        <f>'Existing Fees '!C117</f>
        <v>Wastewater Discharge Permit</v>
      </c>
      <c r="D247" s="123">
        <f>'Yr 2 Labor Cost Calc'!AL376</f>
        <v>4759.814882464615</v>
      </c>
      <c r="E247" s="135">
        <f>'Yr 2 Equipment Cost Calc'!P246</f>
        <v>0</v>
      </c>
      <c r="F247" s="166">
        <f>'Yr 2 Material Cost Calc'!U249</f>
        <v>0</v>
      </c>
      <c r="G247" s="123">
        <f t="shared" ref="G247:G251" si="21">SUM(D247:F247)</f>
        <v>4759.814882464615</v>
      </c>
    </row>
    <row r="248" spans="1:7">
      <c r="A248" s="28"/>
      <c r="B248" s="399">
        <v>4</v>
      </c>
      <c r="C248" s="402" t="str">
        <f>'Existing Fees '!C118</f>
        <v>Groundwater Discharge Permit</v>
      </c>
      <c r="D248" s="123">
        <f>'Yr 2 Labor Cost Calc'!AL377</f>
        <v>2932.559770345641</v>
      </c>
      <c r="E248" s="135">
        <f>'Yr 2 Equipment Cost Calc'!P247</f>
        <v>0</v>
      </c>
      <c r="F248" s="166">
        <f>'Yr 2 Material Cost Calc'!U250</f>
        <v>0</v>
      </c>
      <c r="G248" s="123">
        <f>SUM(D248:F248)</f>
        <v>2932.559770345641</v>
      </c>
    </row>
    <row r="249" spans="1:7">
      <c r="A249" s="28"/>
      <c r="B249" s="68">
        <v>5</v>
      </c>
      <c r="C249" s="66" t="s">
        <v>82</v>
      </c>
      <c r="D249" s="123">
        <f>'Yr 2 Labor Cost Calc'!AL378</f>
        <v>3138.7160159579489</v>
      </c>
      <c r="E249" s="135">
        <f>'Yr 2 Equipment Cost Calc'!P248</f>
        <v>0</v>
      </c>
      <c r="F249" s="166">
        <f>'Yr 2 Material Cost Calc'!U251</f>
        <v>0</v>
      </c>
      <c r="G249" s="123">
        <f t="shared" si="21"/>
        <v>3138.7160159579489</v>
      </c>
    </row>
    <row r="250" spans="1:7">
      <c r="A250" s="28"/>
      <c r="B250" s="68">
        <v>6</v>
      </c>
      <c r="C250" s="66" t="s">
        <v>83</v>
      </c>
      <c r="D250" s="123">
        <f>'Yr 2 Labor Cost Calc'!AL379</f>
        <v>1663.2738619184615</v>
      </c>
      <c r="E250" s="135">
        <f>'Yr 2 Equipment Cost Calc'!P249</f>
        <v>0</v>
      </c>
      <c r="F250" s="166">
        <f>'Yr 2 Material Cost Calc'!U252</f>
        <v>0</v>
      </c>
      <c r="G250" s="123">
        <f t="shared" si="21"/>
        <v>1663.2738619184615</v>
      </c>
    </row>
    <row r="251" spans="1:7">
      <c r="A251" s="28"/>
      <c r="B251" s="68">
        <v>7</v>
      </c>
      <c r="C251" s="66" t="s">
        <v>84</v>
      </c>
      <c r="D251" s="123">
        <f>'Yr 2 Labor Cost Calc'!AL380</f>
        <v>0</v>
      </c>
      <c r="E251" s="135">
        <f>'Yr 2 Equipment Cost Calc'!P250</f>
        <v>0</v>
      </c>
      <c r="F251" s="166">
        <f>'Yr 2 Material Cost Calc'!U253</f>
        <v>275</v>
      </c>
      <c r="G251" s="123">
        <f t="shared" si="21"/>
        <v>275</v>
      </c>
    </row>
    <row r="252" spans="1:7">
      <c r="A252" s="28"/>
      <c r="B252" s="58"/>
      <c r="C252" s="58" t="s">
        <v>85</v>
      </c>
      <c r="D252" s="58"/>
      <c r="E252" s="59"/>
      <c r="F252" s="59"/>
      <c r="G252" s="161"/>
    </row>
    <row r="253" spans="1:7">
      <c r="A253" s="28"/>
      <c r="B253" s="62">
        <v>1</v>
      </c>
      <c r="C253" s="63" t="s">
        <v>86</v>
      </c>
      <c r="D253" s="63"/>
      <c r="E253" s="63"/>
      <c r="F253" s="63"/>
      <c r="G253" s="63"/>
    </row>
    <row r="254" spans="1:7">
      <c r="A254" s="28"/>
      <c r="B254" s="85"/>
      <c r="C254" s="66" t="str">
        <f>C124</f>
        <v>Conceptual Stormwater Plan Approval</v>
      </c>
      <c r="D254" s="123">
        <f>'Yr 2 Labor Cost Calc'!AL383</f>
        <v>818.61370743589748</v>
      </c>
      <c r="E254" s="135">
        <f>'Yr 2 Equipment Cost Calc'!P253</f>
        <v>0</v>
      </c>
      <c r="F254" s="166">
        <f>'Yr 2 Material Cost Calc'!U256</f>
        <v>700</v>
      </c>
      <c r="G254" s="123">
        <f t="shared" ref="G254:G258" si="22">SUM(D254:F254)</f>
        <v>1518.6137074358976</v>
      </c>
    </row>
    <row r="255" spans="1:7">
      <c r="A255" s="28"/>
      <c r="B255" s="65"/>
      <c r="C255" s="346" t="s">
        <v>607</v>
      </c>
      <c r="D255" s="123">
        <f>'Yr 2 Labor Cost Calc'!AL384</f>
        <v>0</v>
      </c>
      <c r="E255" s="135">
        <f>'Yr 2 Equipment Cost Calc'!P254</f>
        <v>0</v>
      </c>
      <c r="F255" s="166">
        <f>'Yr 2 Material Cost Calc'!U257</f>
        <v>0</v>
      </c>
      <c r="G255" s="123">
        <f t="shared" si="22"/>
        <v>0</v>
      </c>
    </row>
    <row r="256" spans="1:7" ht="26">
      <c r="A256" s="28"/>
      <c r="B256" s="65"/>
      <c r="C256" s="205" t="str">
        <f>C126</f>
        <v>Post Construction Stormwater Plan Approval (Additional Review Time Fee)</v>
      </c>
      <c r="D256" s="123">
        <f>'Yr 2 Labor Cost Calc'!AL385</f>
        <v>171.60324309087179</v>
      </c>
      <c r="E256" s="135">
        <f>'Yr 2 Equipment Cost Calc'!P255</f>
        <v>0</v>
      </c>
      <c r="F256" s="166">
        <f>'Yr 2 Material Cost Calc'!U258</f>
        <v>71</v>
      </c>
      <c r="G256" s="123">
        <f t="shared" si="22"/>
        <v>242.60324309087179</v>
      </c>
    </row>
    <row r="257" spans="1:7">
      <c r="A257" s="28"/>
      <c r="B257" s="65"/>
      <c r="C257" s="205" t="str">
        <f>C127</f>
        <v>Utility Plan Review</v>
      </c>
      <c r="D257" s="123">
        <f>'Yr 2 Labor Cost Calc'!AL386</f>
        <v>332.03677790871791</v>
      </c>
      <c r="E257" s="135">
        <f>'Yr 2 Equipment Cost Calc'!P256</f>
        <v>0</v>
      </c>
      <c r="F257" s="166">
        <f>'Yr 2 Material Cost Calc'!U259</f>
        <v>0</v>
      </c>
      <c r="G257" s="123">
        <f t="shared" si="22"/>
        <v>332.03677790871791</v>
      </c>
    </row>
    <row r="258" spans="1:7">
      <c r="A258" s="28"/>
      <c r="B258" s="65"/>
      <c r="C258" s="205" t="str">
        <f>C128</f>
        <v>Active Construction Stormwater Inspection Fee</v>
      </c>
      <c r="D258" s="123">
        <f>'Yr 2 Labor Cost Calc'!AL387</f>
        <v>416.01528016410259</v>
      </c>
      <c r="E258" s="135">
        <f>'Yr 2 Equipment Cost Calc'!P257</f>
        <v>31.88</v>
      </c>
      <c r="F258" s="166">
        <f>'Yr 2 Material Cost Calc'!U260</f>
        <v>0</v>
      </c>
      <c r="G258" s="123">
        <f t="shared" si="22"/>
        <v>447.89528016410259</v>
      </c>
    </row>
    <row r="259" spans="1:7">
      <c r="A259" s="28"/>
      <c r="B259" s="62">
        <v>2</v>
      </c>
      <c r="C259" s="63" t="s">
        <v>88</v>
      </c>
      <c r="D259" s="63"/>
      <c r="E259" s="63"/>
      <c r="F259" s="63"/>
      <c r="G259" s="63"/>
    </row>
    <row r="260" spans="1:7">
      <c r="A260" s="28"/>
      <c r="B260" s="73"/>
      <c r="C260" s="66" t="str">
        <f>C130</f>
        <v>Exemption to Water Quality Requirement</v>
      </c>
      <c r="D260" s="123">
        <f>'Yr 2 Labor Cost Calc'!AL389</f>
        <v>0</v>
      </c>
      <c r="E260" s="135">
        <f>'Yr 2 Equipment Cost Calc'!P259</f>
        <v>0</v>
      </c>
      <c r="F260" s="166">
        <f>'Yr 2 Material Cost Calc'!U262</f>
        <v>0</v>
      </c>
      <c r="G260" s="123">
        <f t="shared" ref="G260" si="23">SUM(D260:F260)</f>
        <v>0</v>
      </c>
    </row>
    <row r="261" spans="1:7">
      <c r="A261" s="28"/>
      <c r="B261" s="58"/>
      <c r="C261" s="58" t="s">
        <v>94</v>
      </c>
      <c r="D261" s="58"/>
      <c r="E261" s="59"/>
      <c r="F261" s="59"/>
      <c r="G261" s="161"/>
    </row>
    <row r="262" spans="1:7">
      <c r="A262" s="28"/>
      <c r="B262" s="68">
        <v>1</v>
      </c>
      <c r="C262" s="66" t="str">
        <f>C132</f>
        <v>Sewer Credit Application Fee</v>
      </c>
      <c r="D262" s="123">
        <f>'Yr 2 Labor Cost Calc'!AL391</f>
        <v>1745.2305213953846</v>
      </c>
      <c r="E262" s="135">
        <f>'Yr 2 Equipment Cost Calc'!P261</f>
        <v>0</v>
      </c>
      <c r="F262" s="166">
        <f>'Yr 2 Material Cost Calc'!U264</f>
        <v>0</v>
      </c>
      <c r="G262" s="123">
        <f t="shared" ref="G262:G265" si="24">SUM(D262:F262)</f>
        <v>1745.2305213953846</v>
      </c>
    </row>
    <row r="263" spans="1:7">
      <c r="A263" s="28"/>
      <c r="B263" s="68">
        <v>2</v>
      </c>
      <c r="C263" s="66" t="str">
        <f>C133</f>
        <v>Sewer Credit Failure to Inform PWD about increase</v>
      </c>
      <c r="D263" s="123">
        <f>'Yr 2 Labor Cost Calc'!AL392</f>
        <v>551.9815719323077</v>
      </c>
      <c r="E263" s="135">
        <f>'Yr 2 Equipment Cost Calc'!P262</f>
        <v>0</v>
      </c>
      <c r="F263" s="166">
        <f>'Yr 2 Material Cost Calc'!U265</f>
        <v>0</v>
      </c>
      <c r="G263" s="123">
        <f t="shared" si="24"/>
        <v>551.9815719323077</v>
      </c>
    </row>
    <row r="264" spans="1:7">
      <c r="A264" s="28"/>
      <c r="B264" s="58"/>
      <c r="C264" s="58" t="str">
        <f>C134</f>
        <v>Other- Not in the Miscellaneous Charges Section (Section 4- Rates and Charges)</v>
      </c>
      <c r="D264" s="58"/>
      <c r="E264" s="59"/>
      <c r="F264" s="59"/>
      <c r="G264" s="161"/>
    </row>
    <row r="265" spans="1:7">
      <c r="A265" s="28"/>
      <c r="B265" s="68">
        <v>3</v>
      </c>
      <c r="C265" s="66" t="str">
        <f>C135</f>
        <v>Stormwater Credit Application Fee Renewal</v>
      </c>
      <c r="D265" s="123">
        <f>'Yr 2 Labor Cost Calc'!AL394</f>
        <v>816.84283487999994</v>
      </c>
      <c r="E265" s="135">
        <f>'Yr 2 Equipment Cost Calc'!P264</f>
        <v>0</v>
      </c>
      <c r="F265" s="166">
        <f>'Yr 2 Material Cost Calc'!U267</f>
        <v>0</v>
      </c>
      <c r="G265" s="123">
        <f t="shared" si="24"/>
        <v>816.84283487999994</v>
      </c>
    </row>
    <row r="266" spans="1:7">
      <c r="A266" s="28"/>
    </row>
  </sheetData>
  <pageMargins left="0.7" right="0.7" top="0.75" bottom="0.75" header="0.3" footer="0.3"/>
  <pageSetup fitToHeight="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2:T36"/>
  <sheetViews>
    <sheetView workbookViewId="0"/>
  </sheetViews>
  <sheetFormatPr defaultRowHeight="15.5"/>
  <cols>
    <col min="6" max="6" width="11.08203125" bestFit="1" customWidth="1"/>
    <col min="12" max="12" width="9.5" bestFit="1" customWidth="1"/>
  </cols>
  <sheetData>
    <row r="2" spans="1:20" s="6" customFormat="1" ht="15.75" customHeight="1">
      <c r="A2" s="4"/>
      <c r="B2" s="5"/>
    </row>
    <row r="3" spans="1:20" s="6" customFormat="1" ht="18.75" customHeight="1">
      <c r="A3" s="4"/>
      <c r="B3" s="5"/>
    </row>
    <row r="4" spans="1:20" s="6" customFormat="1" ht="15" customHeight="1">
      <c r="A4" s="4"/>
      <c r="B4" s="2" t="str">
        <f>Client</f>
        <v>Philadelphia Water Department</v>
      </c>
    </row>
    <row r="5" spans="1:20" s="6" customFormat="1" ht="14.5">
      <c r="A5" s="4"/>
      <c r="B5" s="2" t="str">
        <f>Title</f>
        <v>Miscellaneous Fees &amp; Charges Model</v>
      </c>
    </row>
    <row r="6" spans="1:20">
      <c r="A6" s="6"/>
      <c r="B6" s="6"/>
      <c r="C6" s="6"/>
      <c r="D6" s="6"/>
      <c r="E6" s="6"/>
      <c r="F6" s="6"/>
      <c r="G6" s="6"/>
      <c r="H6" s="6"/>
      <c r="I6" s="6"/>
      <c r="J6" s="6"/>
      <c r="K6" s="6"/>
      <c r="L6" s="6"/>
      <c r="M6" s="6"/>
      <c r="N6" s="6"/>
      <c r="O6" s="6"/>
    </row>
    <row r="7" spans="1:20">
      <c r="A7" s="6"/>
      <c r="B7" s="293" t="s">
        <v>468</v>
      </c>
      <c r="C7" s="293"/>
      <c r="D7" s="293"/>
      <c r="E7" s="293"/>
      <c r="F7" s="6" t="s">
        <v>461</v>
      </c>
      <c r="G7" s="6"/>
      <c r="H7" s="6"/>
      <c r="I7" s="6"/>
      <c r="J7" s="6"/>
      <c r="K7" s="6"/>
      <c r="L7" s="6"/>
      <c r="M7" s="6"/>
      <c r="N7" s="6"/>
      <c r="O7" s="6"/>
    </row>
    <row r="8" spans="1:20">
      <c r="A8" s="6"/>
      <c r="B8" s="353"/>
      <c r="C8" s="353"/>
      <c r="D8" s="353"/>
      <c r="E8" s="353"/>
      <c r="F8" s="353"/>
      <c r="G8" s="353"/>
      <c r="H8" s="353"/>
      <c r="I8" s="353"/>
      <c r="J8" s="353"/>
      <c r="K8" s="353"/>
      <c r="L8" s="353"/>
      <c r="M8" s="353"/>
      <c r="N8" s="6"/>
      <c r="O8" s="6"/>
    </row>
    <row r="9" spans="1:20">
      <c r="A9" s="6"/>
      <c r="B9" s="354" t="s">
        <v>90</v>
      </c>
      <c r="C9" s="353"/>
      <c r="D9" s="353"/>
      <c r="E9" s="353"/>
      <c r="F9" s="355">
        <v>49.22</v>
      </c>
      <c r="G9" s="353" t="s">
        <v>462</v>
      </c>
      <c r="H9" s="353"/>
      <c r="I9" s="353"/>
      <c r="J9" s="353"/>
      <c r="K9" s="353"/>
      <c r="L9" s="353"/>
      <c r="M9" s="353"/>
      <c r="N9" s="6"/>
      <c r="O9" s="290"/>
      <c r="P9" s="6"/>
      <c r="Q9" s="6"/>
      <c r="R9" s="6"/>
      <c r="S9" s="6"/>
    </row>
    <row r="10" spans="1:20">
      <c r="A10" s="6"/>
      <c r="B10" s="356" t="s">
        <v>91</v>
      </c>
      <c r="C10" s="353"/>
      <c r="D10" s="353"/>
      <c r="E10" s="353"/>
      <c r="F10" s="355">
        <v>45.23</v>
      </c>
      <c r="G10" s="353" t="s">
        <v>462</v>
      </c>
      <c r="H10" s="353"/>
      <c r="I10" s="353"/>
      <c r="J10" s="353"/>
      <c r="K10" s="353"/>
      <c r="L10" s="357"/>
      <c r="M10" s="353"/>
      <c r="N10" s="6"/>
      <c r="O10" s="6"/>
      <c r="P10" s="6"/>
      <c r="Q10" s="6"/>
      <c r="R10" s="6"/>
      <c r="S10" s="256"/>
    </row>
    <row r="11" spans="1:20">
      <c r="A11" s="6"/>
      <c r="B11" s="356" t="s">
        <v>92</v>
      </c>
      <c r="C11" s="353"/>
      <c r="D11" s="353"/>
      <c r="E11" s="353"/>
      <c r="F11" s="355">
        <v>35.049999999999997</v>
      </c>
      <c r="G11" s="353" t="s">
        <v>462</v>
      </c>
      <c r="H11" s="353"/>
      <c r="I11" s="353"/>
      <c r="J11" s="353"/>
      <c r="K11" s="353"/>
      <c r="L11" s="357"/>
      <c r="M11" s="353"/>
      <c r="N11" s="6"/>
      <c r="O11" s="6"/>
      <c r="P11" s="6"/>
      <c r="Q11" s="6"/>
      <c r="R11" s="6"/>
      <c r="S11" s="256"/>
    </row>
    <row r="12" spans="1:20">
      <c r="A12" s="6"/>
      <c r="B12" s="358" t="s">
        <v>93</v>
      </c>
      <c r="C12" s="353"/>
      <c r="D12" s="353"/>
      <c r="E12" s="353"/>
      <c r="F12" s="355">
        <v>34.090000000000003</v>
      </c>
      <c r="G12" s="353" t="s">
        <v>462</v>
      </c>
      <c r="H12" s="353"/>
      <c r="I12" s="353"/>
      <c r="J12" s="353"/>
      <c r="K12" s="353"/>
      <c r="L12" s="357"/>
      <c r="M12" s="353"/>
      <c r="N12" s="6"/>
      <c r="O12" s="6"/>
      <c r="P12" s="6"/>
      <c r="Q12" s="6"/>
      <c r="R12" s="6"/>
      <c r="S12" s="256"/>
    </row>
    <row r="13" spans="1:20">
      <c r="A13" s="6"/>
      <c r="B13" s="353"/>
      <c r="C13" s="353"/>
      <c r="D13" s="353"/>
      <c r="E13" s="353"/>
      <c r="F13" s="353"/>
      <c r="G13" s="353"/>
      <c r="H13" s="353"/>
      <c r="I13" s="353"/>
      <c r="J13" s="353"/>
      <c r="K13" s="353"/>
      <c r="L13" s="353"/>
      <c r="M13" s="353"/>
      <c r="N13" s="6"/>
      <c r="O13" s="6"/>
      <c r="P13" s="6"/>
      <c r="Q13" s="6"/>
      <c r="R13" s="6"/>
      <c r="S13" s="6"/>
    </row>
    <row r="14" spans="1:20">
      <c r="A14" s="6"/>
      <c r="B14" s="353" t="s">
        <v>464</v>
      </c>
      <c r="C14" s="353"/>
      <c r="D14" s="353"/>
      <c r="E14" s="353"/>
      <c r="F14" s="359">
        <f>'Yr 1 Material Cost Calc'!S111</f>
        <v>22.46</v>
      </c>
      <c r="G14" s="353" t="s">
        <v>326</v>
      </c>
      <c r="H14" s="353"/>
      <c r="I14" s="353"/>
      <c r="J14" s="353"/>
      <c r="K14" s="353"/>
      <c r="L14" s="353"/>
      <c r="M14" s="353"/>
      <c r="N14" s="6"/>
      <c r="O14" s="6"/>
      <c r="P14" s="6"/>
      <c r="Q14" s="6"/>
      <c r="R14" s="6"/>
      <c r="S14" s="6"/>
      <c r="T14" s="6"/>
    </row>
    <row r="15" spans="1:20">
      <c r="A15" s="6"/>
      <c r="B15" s="353" t="s">
        <v>463</v>
      </c>
      <c r="C15" s="353"/>
      <c r="D15" s="353"/>
      <c r="E15" s="353"/>
      <c r="F15" s="360">
        <f>(2*F$9)+((F$14-2)*F$10)</f>
        <v>1023.8458000000001</v>
      </c>
      <c r="G15" s="353"/>
      <c r="H15" s="353"/>
      <c r="I15" s="353"/>
      <c r="J15" s="353"/>
      <c r="K15" s="353"/>
      <c r="L15" s="353"/>
      <c r="M15" s="353"/>
      <c r="N15" s="6"/>
      <c r="O15" s="6"/>
      <c r="P15" s="6"/>
      <c r="Q15" s="6"/>
      <c r="R15" s="6"/>
      <c r="S15" s="6"/>
      <c r="T15" s="6"/>
    </row>
    <row r="16" spans="1:20">
      <c r="A16" s="6"/>
      <c r="B16" s="353"/>
      <c r="C16" s="353"/>
      <c r="D16" s="353"/>
      <c r="E16" s="353"/>
      <c r="F16" s="353"/>
      <c r="G16" s="353"/>
      <c r="H16" s="353"/>
      <c r="I16" s="353"/>
      <c r="J16" s="353"/>
      <c r="K16" s="353"/>
      <c r="L16" s="353"/>
      <c r="M16" s="353"/>
      <c r="N16" s="6"/>
      <c r="O16" s="6"/>
      <c r="P16" s="6"/>
      <c r="Q16" s="6"/>
      <c r="R16" s="6"/>
      <c r="S16" s="6"/>
      <c r="T16" s="6"/>
    </row>
    <row r="17" spans="1:20">
      <c r="A17" s="6"/>
      <c r="B17" s="353" t="s">
        <v>465</v>
      </c>
      <c r="C17" s="353"/>
      <c r="D17" s="353"/>
      <c r="E17" s="353"/>
      <c r="F17" s="359">
        <f>'Yr 1 Material Cost Calc'!S112</f>
        <v>462.03</v>
      </c>
      <c r="G17" s="353" t="s">
        <v>326</v>
      </c>
      <c r="H17" s="353"/>
      <c r="I17" s="353"/>
      <c r="J17" s="353"/>
      <c r="K17" s="353"/>
      <c r="L17" s="353"/>
      <c r="M17" s="353"/>
      <c r="N17" s="6"/>
      <c r="O17" s="6"/>
      <c r="P17" s="6"/>
      <c r="Q17" s="6"/>
      <c r="R17" s="6"/>
      <c r="S17" s="6"/>
      <c r="T17" s="6"/>
    </row>
    <row r="18" spans="1:20">
      <c r="A18" s="6"/>
      <c r="B18" s="353" t="s">
        <v>463</v>
      </c>
      <c r="C18" s="353"/>
      <c r="D18" s="353"/>
      <c r="E18" s="353"/>
      <c r="F18" s="360">
        <f>(2*F$9)+(98*F$10)+((F17-100)*F$11)</f>
        <v>17220.131499999996</v>
      </c>
      <c r="G18" s="353"/>
      <c r="H18" s="353"/>
      <c r="I18" s="353"/>
      <c r="J18" s="353"/>
      <c r="K18" s="353"/>
      <c r="L18" s="353"/>
      <c r="M18" s="353"/>
      <c r="N18" s="6"/>
      <c r="O18" s="6"/>
      <c r="P18" s="6"/>
      <c r="Q18" s="6"/>
      <c r="R18" s="6"/>
      <c r="S18" s="6"/>
      <c r="T18" s="6"/>
    </row>
    <row r="19" spans="1:20">
      <c r="A19" s="6"/>
      <c r="B19" s="353"/>
      <c r="C19" s="353"/>
      <c r="D19" s="353"/>
      <c r="E19" s="353"/>
      <c r="F19" s="353"/>
      <c r="G19" s="353"/>
      <c r="H19" s="353"/>
      <c r="I19" s="353"/>
      <c r="J19" s="353"/>
      <c r="K19" s="353"/>
      <c r="L19" s="353"/>
      <c r="M19" s="353"/>
      <c r="N19" s="6"/>
      <c r="O19" s="6"/>
      <c r="P19" s="6"/>
      <c r="Q19" s="6"/>
      <c r="R19" s="6"/>
      <c r="S19" s="6"/>
      <c r="T19" s="6"/>
    </row>
    <row r="20" spans="1:20">
      <c r="A20" s="6"/>
      <c r="B20" s="353" t="s">
        <v>466</v>
      </c>
      <c r="C20" s="353"/>
      <c r="D20" s="353"/>
      <c r="E20" s="353"/>
      <c r="F20" s="359">
        <f>'Yr 1 Material Cost Calc'!S113</f>
        <v>1.47</v>
      </c>
      <c r="G20" s="353" t="s">
        <v>326</v>
      </c>
      <c r="H20" s="353"/>
      <c r="I20" s="353"/>
      <c r="J20" s="353"/>
      <c r="K20" s="353"/>
      <c r="L20" s="353"/>
      <c r="M20" s="353"/>
      <c r="N20" s="6"/>
      <c r="O20" s="6"/>
      <c r="P20" s="6"/>
      <c r="Q20" s="6"/>
      <c r="R20" s="6"/>
      <c r="S20" s="6"/>
      <c r="T20" s="6"/>
    </row>
    <row r="21" spans="1:20">
      <c r="A21" s="6"/>
      <c r="B21" s="353" t="s">
        <v>467</v>
      </c>
      <c r="C21" s="353"/>
      <c r="D21" s="353"/>
      <c r="E21" s="353"/>
      <c r="F21" s="361">
        <f>F20*F9</f>
        <v>72.353399999999993</v>
      </c>
      <c r="G21" s="353"/>
      <c r="H21" s="353"/>
      <c r="I21" s="353"/>
      <c r="J21" s="353"/>
      <c r="K21" s="353"/>
      <c r="L21" s="353"/>
      <c r="M21" s="353"/>
      <c r="N21" s="6"/>
      <c r="O21" s="6"/>
      <c r="P21" s="6"/>
      <c r="Q21" s="6"/>
      <c r="R21" s="6"/>
      <c r="S21" s="6"/>
      <c r="T21" s="6"/>
    </row>
    <row r="22" spans="1:20">
      <c r="A22" s="6"/>
      <c r="B22" s="353"/>
      <c r="C22" s="353"/>
      <c r="D22" s="353"/>
      <c r="E22" s="353"/>
      <c r="F22" s="353"/>
      <c r="G22" s="353"/>
      <c r="H22" s="353"/>
      <c r="I22" s="353"/>
      <c r="J22" s="353"/>
      <c r="K22" s="353"/>
      <c r="L22" s="353"/>
      <c r="M22" s="353"/>
      <c r="N22" s="6"/>
      <c r="O22" s="6"/>
      <c r="P22" s="6"/>
      <c r="Q22" s="6"/>
      <c r="R22" s="6"/>
      <c r="S22" s="6"/>
      <c r="T22" s="6"/>
    </row>
    <row r="23" spans="1:20">
      <c r="A23" s="6"/>
      <c r="B23" s="353"/>
      <c r="C23" s="353"/>
      <c r="D23" s="353"/>
      <c r="E23" s="353"/>
      <c r="F23" s="357"/>
      <c r="G23" s="353"/>
      <c r="H23" s="353"/>
      <c r="I23" s="353"/>
      <c r="J23" s="353"/>
      <c r="K23" s="353"/>
      <c r="L23" s="353"/>
      <c r="M23" s="353"/>
      <c r="N23" s="6"/>
      <c r="O23" s="6"/>
      <c r="P23" s="6"/>
      <c r="Q23" s="6"/>
      <c r="R23" s="6"/>
      <c r="S23" s="6"/>
      <c r="T23" s="6"/>
    </row>
    <row r="24" spans="1:20">
      <c r="A24" s="6"/>
      <c r="B24" s="353"/>
      <c r="C24" s="353"/>
      <c r="D24" s="353"/>
      <c r="E24" s="353"/>
      <c r="F24" s="357"/>
      <c r="G24" s="353"/>
      <c r="H24" s="353"/>
      <c r="I24" s="353"/>
      <c r="J24" s="353"/>
      <c r="K24" s="353"/>
      <c r="L24" s="353"/>
      <c r="M24" s="353"/>
      <c r="N24" s="6"/>
      <c r="O24" s="6"/>
      <c r="P24" s="6"/>
      <c r="Q24" s="6"/>
      <c r="R24" s="6"/>
      <c r="S24" s="6"/>
      <c r="T24" s="6"/>
    </row>
    <row r="25" spans="1:20">
      <c r="A25" s="6"/>
      <c r="B25" s="362"/>
      <c r="C25" s="362"/>
      <c r="D25" s="362"/>
      <c r="E25" s="362"/>
      <c r="F25" s="357"/>
      <c r="G25" s="353"/>
      <c r="H25" s="353"/>
      <c r="I25" s="353"/>
      <c r="J25" s="353"/>
      <c r="K25" s="353"/>
      <c r="L25" s="353"/>
      <c r="M25" s="353"/>
      <c r="N25" s="6"/>
      <c r="O25" s="6"/>
      <c r="P25" s="6"/>
      <c r="Q25" s="6"/>
      <c r="R25" s="6"/>
      <c r="S25" s="6"/>
      <c r="T25" s="6"/>
    </row>
    <row r="26" spans="1:20">
      <c r="A26" s="6"/>
      <c r="G26" s="6"/>
      <c r="H26" s="6"/>
      <c r="I26" s="6"/>
      <c r="J26" s="6"/>
      <c r="K26" s="6"/>
      <c r="L26" s="6"/>
      <c r="M26" s="6"/>
      <c r="N26" s="6"/>
      <c r="O26" s="6"/>
      <c r="P26" s="6"/>
      <c r="Q26" s="6"/>
      <c r="R26" s="6"/>
      <c r="S26" s="6"/>
      <c r="T26" s="6"/>
    </row>
    <row r="27" spans="1:20">
      <c r="A27" s="6"/>
      <c r="G27" s="6"/>
      <c r="H27" s="6"/>
      <c r="I27" s="6"/>
      <c r="J27" s="6"/>
      <c r="K27" s="6"/>
      <c r="L27" s="6"/>
      <c r="M27" s="6"/>
      <c r="N27" s="6"/>
      <c r="O27" s="6"/>
      <c r="P27" s="6"/>
      <c r="Q27" s="6"/>
      <c r="R27" s="6"/>
      <c r="S27" s="6"/>
      <c r="T27" s="6"/>
    </row>
    <row r="28" spans="1:20">
      <c r="A28" s="6"/>
      <c r="G28" s="6"/>
      <c r="H28" s="6"/>
      <c r="I28" s="6"/>
      <c r="J28" s="6"/>
      <c r="K28" s="6"/>
      <c r="L28" s="6"/>
      <c r="M28" s="6"/>
      <c r="N28" s="6"/>
      <c r="O28" s="6"/>
      <c r="P28" s="6"/>
      <c r="Q28" s="6"/>
      <c r="R28" s="6"/>
      <c r="S28" s="6"/>
      <c r="T28" s="6"/>
    </row>
    <row r="29" spans="1:20">
      <c r="A29" s="6"/>
      <c r="B29" s="6"/>
      <c r="C29" s="6"/>
      <c r="D29" s="6"/>
      <c r="E29" s="6"/>
      <c r="F29" s="291"/>
      <c r="G29" s="6"/>
      <c r="H29" s="6"/>
      <c r="I29" s="6"/>
      <c r="J29" s="6"/>
      <c r="K29" s="6"/>
      <c r="L29" s="6"/>
      <c r="M29" s="6"/>
      <c r="N29" s="6"/>
      <c r="O29" s="6"/>
      <c r="P29" s="6"/>
      <c r="Q29" s="6"/>
      <c r="R29" s="6"/>
      <c r="S29" s="6"/>
      <c r="T29" s="6"/>
    </row>
    <row r="30" spans="1:20" ht="16" thickBot="1">
      <c r="A30" s="6"/>
      <c r="B30" s="6"/>
      <c r="C30" s="6"/>
      <c r="D30" s="6"/>
      <c r="E30" s="6"/>
      <c r="F30" s="6"/>
      <c r="G30" s="6"/>
      <c r="H30" s="6"/>
      <c r="I30" s="6"/>
      <c r="J30" s="6"/>
      <c r="K30" s="6"/>
      <c r="L30" s="6"/>
      <c r="M30" s="6"/>
      <c r="N30" s="6"/>
      <c r="O30" s="6"/>
      <c r="P30" s="6"/>
      <c r="Q30" s="6"/>
      <c r="R30" s="6"/>
      <c r="S30" s="6"/>
      <c r="T30" s="6"/>
    </row>
    <row r="31" spans="1:20" ht="16" thickBot="1">
      <c r="A31" s="6"/>
      <c r="B31" s="6"/>
      <c r="C31" s="6"/>
      <c r="D31" s="6"/>
      <c r="E31" s="6"/>
      <c r="F31" s="292"/>
      <c r="G31" s="6"/>
      <c r="H31" s="6"/>
      <c r="I31" s="6"/>
      <c r="J31" s="6"/>
      <c r="K31" s="6"/>
      <c r="L31" s="6"/>
      <c r="M31" s="6"/>
      <c r="N31" s="6"/>
      <c r="O31" s="6"/>
      <c r="P31" s="6"/>
      <c r="Q31" s="6"/>
      <c r="R31" s="6"/>
      <c r="S31" s="6"/>
      <c r="T31" s="6"/>
    </row>
    <row r="32" spans="1:20">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ht="24" customHeight="1">
      <c r="A34" s="6"/>
      <c r="B34" s="339"/>
      <c r="C34" s="339"/>
      <c r="D34" s="339"/>
      <c r="E34" s="339"/>
      <c r="F34" s="339"/>
      <c r="G34" s="339"/>
      <c r="H34" s="339"/>
      <c r="I34" s="339"/>
      <c r="J34" s="339"/>
      <c r="K34" s="339"/>
      <c r="L34" s="339"/>
      <c r="M34" s="339"/>
      <c r="N34" s="339"/>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L140"/>
  <sheetViews>
    <sheetView workbookViewId="0"/>
  </sheetViews>
  <sheetFormatPr defaultColWidth="9" defaultRowHeight="13"/>
  <cols>
    <col min="1" max="1" width="1.58203125" style="12" customWidth="1"/>
    <col min="2" max="2" width="5.08203125" style="6" customWidth="1"/>
    <col min="3" max="3" width="58.08203125" style="6" customWidth="1"/>
    <col min="4" max="4" width="11.58203125" style="6" customWidth="1"/>
    <col min="5" max="5" width="13.58203125" style="6" customWidth="1"/>
    <col min="6" max="6" width="26.58203125" style="6" customWidth="1"/>
    <col min="7" max="10" width="11.58203125" style="6" customWidth="1"/>
    <col min="11" max="11" width="10.08203125" style="6" customWidth="1"/>
    <col min="12" max="12" width="1.58203125" style="6" customWidth="1"/>
    <col min="13" max="13" width="9.58203125" style="6" customWidth="1"/>
    <col min="14" max="16384" width="9" style="6"/>
  </cols>
  <sheetData>
    <row r="1" spans="1:6" ht="15.75" customHeight="1">
      <c r="A1" s="4"/>
      <c r="B1" s="5"/>
    </row>
    <row r="2" spans="1:6" ht="18.75" customHeight="1">
      <c r="A2" s="4"/>
      <c r="B2" s="5"/>
    </row>
    <row r="3" spans="1:6" ht="15" customHeight="1">
      <c r="A3" s="4"/>
      <c r="B3" s="2" t="str">
        <f>Client</f>
        <v>Philadelphia Water Department</v>
      </c>
    </row>
    <row r="4" spans="1:6" ht="14.5">
      <c r="A4" s="4"/>
      <c r="B4" s="2" t="str">
        <f>Title</f>
        <v>Miscellaneous Fees &amp; Charges Model</v>
      </c>
    </row>
    <row r="5" spans="1:6" ht="15" customHeight="1">
      <c r="A5" s="4"/>
      <c r="B5" s="2" t="str" cm="1">
        <f t="array" aca="1" ref="B5" ca="1">MID(CELL("filename",A1),FIND("]",CELL("filename",A1))+1,255)</f>
        <v xml:space="preserve">Existing Fees </v>
      </c>
    </row>
    <row r="6" spans="1:6" ht="14.5" customHeight="1">
      <c r="A6" s="4"/>
      <c r="B6" s="2"/>
    </row>
    <row r="7" spans="1:6">
      <c r="B7" s="54" t="s">
        <v>180</v>
      </c>
      <c r="C7" s="54"/>
      <c r="D7" s="54"/>
      <c r="E7" s="54"/>
      <c r="F7" s="54"/>
    </row>
    <row r="8" spans="1:6" ht="78">
      <c r="B8" s="55" t="s">
        <v>21</v>
      </c>
      <c r="C8" s="56" t="s">
        <v>22</v>
      </c>
      <c r="D8" s="57" t="s">
        <v>23</v>
      </c>
      <c r="E8" s="57" t="s">
        <v>100</v>
      </c>
      <c r="F8" s="57" t="s">
        <v>328</v>
      </c>
    </row>
    <row r="9" spans="1:6">
      <c r="B9" s="58"/>
      <c r="C9" s="58" t="s">
        <v>24</v>
      </c>
      <c r="D9" s="59"/>
      <c r="E9" s="60"/>
      <c r="F9" s="60"/>
    </row>
    <row r="10" spans="1:6">
      <c r="B10" s="62">
        <v>1</v>
      </c>
      <c r="C10" s="63" t="s">
        <v>25</v>
      </c>
      <c r="D10" s="64">
        <v>6.1</v>
      </c>
      <c r="E10" s="64"/>
      <c r="F10" s="64"/>
    </row>
    <row r="11" spans="1:6" ht="39">
      <c r="B11" s="221" t="s">
        <v>26</v>
      </c>
      <c r="C11" s="308" t="s">
        <v>27</v>
      </c>
      <c r="D11" s="221" t="s">
        <v>393</v>
      </c>
      <c r="E11" s="309">
        <v>210</v>
      </c>
      <c r="F11" s="310" t="s">
        <v>414</v>
      </c>
    </row>
    <row r="12" spans="1:6" ht="39">
      <c r="B12" s="221" t="s">
        <v>28</v>
      </c>
      <c r="C12" s="308" t="s">
        <v>29</v>
      </c>
      <c r="D12" s="221" t="s">
        <v>393</v>
      </c>
      <c r="E12" s="309">
        <v>280</v>
      </c>
      <c r="F12" s="310" t="s">
        <v>414</v>
      </c>
    </row>
    <row r="13" spans="1:6" ht="39">
      <c r="B13" s="221" t="s">
        <v>30</v>
      </c>
      <c r="C13" s="308" t="s">
        <v>31</v>
      </c>
      <c r="D13" s="221" t="s">
        <v>393</v>
      </c>
      <c r="E13" s="309">
        <v>640</v>
      </c>
      <c r="F13" s="310" t="s">
        <v>414</v>
      </c>
    </row>
    <row r="14" spans="1:6" ht="39">
      <c r="B14" s="221" t="s">
        <v>32</v>
      </c>
      <c r="C14" s="308" t="s">
        <v>33</v>
      </c>
      <c r="D14" s="221" t="s">
        <v>393</v>
      </c>
      <c r="E14" s="309">
        <v>640</v>
      </c>
      <c r="F14" s="310" t="s">
        <v>414</v>
      </c>
    </row>
    <row r="15" spans="1:6">
      <c r="B15" s="62">
        <v>2</v>
      </c>
      <c r="C15" s="63" t="s">
        <v>34</v>
      </c>
      <c r="D15" s="64">
        <v>6.2</v>
      </c>
      <c r="E15" s="67"/>
      <c r="F15" s="67"/>
    </row>
    <row r="16" spans="1:6">
      <c r="B16" s="139" t="s">
        <v>26</v>
      </c>
      <c r="C16" s="140" t="s">
        <v>310</v>
      </c>
      <c r="D16" s="139" t="s">
        <v>394</v>
      </c>
      <c r="E16" s="168"/>
      <c r="F16" s="168"/>
    </row>
    <row r="17" spans="2:6">
      <c r="B17" s="65"/>
      <c r="C17" s="146" t="s">
        <v>126</v>
      </c>
      <c r="D17" s="65" t="s">
        <v>394</v>
      </c>
      <c r="E17" s="93">
        <v>255</v>
      </c>
      <c r="F17" s="93" t="s">
        <v>329</v>
      </c>
    </row>
    <row r="18" spans="2:6">
      <c r="B18" s="65"/>
      <c r="C18" s="137" t="s">
        <v>149</v>
      </c>
      <c r="D18" s="65" t="s">
        <v>394</v>
      </c>
      <c r="E18" s="93">
        <v>435</v>
      </c>
      <c r="F18" s="93" t="s">
        <v>329</v>
      </c>
    </row>
    <row r="19" spans="2:6">
      <c r="B19" s="65"/>
      <c r="C19" s="137" t="s">
        <v>0</v>
      </c>
      <c r="D19" s="65" t="s">
        <v>394</v>
      </c>
      <c r="E19" s="93">
        <v>430</v>
      </c>
      <c r="F19" s="93" t="s">
        <v>329</v>
      </c>
    </row>
    <row r="20" spans="2:6">
      <c r="B20" s="65"/>
      <c r="C20" s="137" t="s">
        <v>150</v>
      </c>
      <c r="D20" s="65" t="s">
        <v>394</v>
      </c>
      <c r="E20" s="93">
        <v>520</v>
      </c>
      <c r="F20" s="93" t="s">
        <v>329</v>
      </c>
    </row>
    <row r="21" spans="2:6">
      <c r="B21" s="65"/>
      <c r="C21" s="138" t="s">
        <v>151</v>
      </c>
      <c r="D21" s="65" t="s">
        <v>394</v>
      </c>
      <c r="E21" s="93">
        <v>805</v>
      </c>
      <c r="F21" s="93" t="s">
        <v>329</v>
      </c>
    </row>
    <row r="22" spans="2:6">
      <c r="B22" s="65"/>
      <c r="C22" s="137" t="s">
        <v>152</v>
      </c>
      <c r="D22" s="65" t="s">
        <v>394</v>
      </c>
      <c r="E22" s="93">
        <v>750</v>
      </c>
      <c r="F22" s="93" t="s">
        <v>329</v>
      </c>
    </row>
    <row r="23" spans="2:6">
      <c r="B23" s="65"/>
      <c r="C23" s="137" t="s">
        <v>153</v>
      </c>
      <c r="D23" s="65" t="s">
        <v>394</v>
      </c>
      <c r="E23" s="93">
        <v>905</v>
      </c>
      <c r="F23" s="93" t="s">
        <v>329</v>
      </c>
    </row>
    <row r="24" spans="2:6">
      <c r="B24" s="65"/>
      <c r="C24" s="137" t="s">
        <v>154</v>
      </c>
      <c r="D24" s="65" t="s">
        <v>394</v>
      </c>
      <c r="E24" s="93">
        <v>970</v>
      </c>
      <c r="F24" s="93" t="s">
        <v>329</v>
      </c>
    </row>
    <row r="25" spans="2:6">
      <c r="B25" s="65"/>
      <c r="C25" s="137" t="s">
        <v>155</v>
      </c>
      <c r="D25" s="65" t="s">
        <v>394</v>
      </c>
      <c r="E25" s="93">
        <v>2370</v>
      </c>
      <c r="F25" s="93" t="s">
        <v>329</v>
      </c>
    </row>
    <row r="26" spans="2:6">
      <c r="B26" s="65"/>
      <c r="C26" s="137" t="s">
        <v>156</v>
      </c>
      <c r="D26" s="65" t="s">
        <v>394</v>
      </c>
      <c r="E26" s="93">
        <v>1485</v>
      </c>
      <c r="F26" s="93" t="s">
        <v>329</v>
      </c>
    </row>
    <row r="27" spans="2:6">
      <c r="B27" s="65"/>
      <c r="C27" s="137" t="s">
        <v>157</v>
      </c>
      <c r="D27" s="65" t="s">
        <v>394</v>
      </c>
      <c r="E27" s="93">
        <v>3370</v>
      </c>
      <c r="F27" s="93" t="s">
        <v>329</v>
      </c>
    </row>
    <row r="28" spans="2:6">
      <c r="B28" s="65"/>
      <c r="C28" s="137" t="s">
        <v>158</v>
      </c>
      <c r="D28" s="65" t="s">
        <v>394</v>
      </c>
      <c r="E28" s="93">
        <v>2785</v>
      </c>
      <c r="F28" s="93" t="s">
        <v>329</v>
      </c>
    </row>
    <row r="29" spans="2:6">
      <c r="B29" s="65"/>
      <c r="C29" s="137" t="s">
        <v>159</v>
      </c>
      <c r="D29" s="65" t="s">
        <v>394</v>
      </c>
      <c r="E29" s="93">
        <v>2525</v>
      </c>
      <c r="F29" s="93" t="s">
        <v>329</v>
      </c>
    </row>
    <row r="30" spans="2:6">
      <c r="B30" s="65"/>
      <c r="C30" s="137" t="s">
        <v>160</v>
      </c>
      <c r="D30" s="65" t="s">
        <v>394</v>
      </c>
      <c r="E30" s="93">
        <v>3660</v>
      </c>
      <c r="F30" s="93" t="s">
        <v>329</v>
      </c>
    </row>
    <row r="31" spans="2:6">
      <c r="B31" s="65"/>
      <c r="C31" s="137" t="s">
        <v>161</v>
      </c>
      <c r="D31" s="65" t="s">
        <v>394</v>
      </c>
      <c r="E31" s="93">
        <v>6015</v>
      </c>
      <c r="F31" s="93" t="s">
        <v>329</v>
      </c>
    </row>
    <row r="32" spans="2:6">
      <c r="B32" s="65"/>
      <c r="C32" s="137" t="s">
        <v>162</v>
      </c>
      <c r="D32" s="65" t="s">
        <v>394</v>
      </c>
      <c r="E32" s="93">
        <v>4815</v>
      </c>
      <c r="F32" s="93" t="s">
        <v>329</v>
      </c>
    </row>
    <row r="33" spans="2:6">
      <c r="B33" s="65"/>
      <c r="C33" s="137" t="s">
        <v>163</v>
      </c>
      <c r="D33" s="65" t="s">
        <v>394</v>
      </c>
      <c r="E33" s="93">
        <v>4065</v>
      </c>
      <c r="F33" s="93" t="s">
        <v>329</v>
      </c>
    </row>
    <row r="34" spans="2:6">
      <c r="B34" s="65"/>
      <c r="C34" s="137" t="s">
        <v>164</v>
      </c>
      <c r="D34" s="65" t="s">
        <v>394</v>
      </c>
      <c r="E34" s="93">
        <v>5310</v>
      </c>
      <c r="F34" s="93" t="s">
        <v>329</v>
      </c>
    </row>
    <row r="35" spans="2:6">
      <c r="B35" s="65"/>
      <c r="C35" s="137" t="s">
        <v>165</v>
      </c>
      <c r="D35" s="65" t="s">
        <v>394</v>
      </c>
      <c r="E35" s="93">
        <v>7915</v>
      </c>
      <c r="F35" s="93" t="s">
        <v>329</v>
      </c>
    </row>
    <row r="36" spans="2:6">
      <c r="B36" s="65"/>
      <c r="C36" s="137" t="s">
        <v>166</v>
      </c>
      <c r="D36" s="65" t="s">
        <v>394</v>
      </c>
      <c r="E36" s="93">
        <v>5445</v>
      </c>
      <c r="F36" s="93" t="s">
        <v>329</v>
      </c>
    </row>
    <row r="37" spans="2:6">
      <c r="B37" s="65"/>
      <c r="C37" s="137" t="s">
        <v>167</v>
      </c>
      <c r="D37" s="65" t="s">
        <v>394</v>
      </c>
      <c r="E37" s="93">
        <v>6080</v>
      </c>
      <c r="F37" s="93" t="s">
        <v>329</v>
      </c>
    </row>
    <row r="38" spans="2:6">
      <c r="B38" s="65"/>
      <c r="C38" s="137" t="s">
        <v>168</v>
      </c>
      <c r="D38" s="65" t="s">
        <v>394</v>
      </c>
      <c r="E38" s="93">
        <v>11135</v>
      </c>
      <c r="F38" s="93" t="s">
        <v>329</v>
      </c>
    </row>
    <row r="39" spans="2:6">
      <c r="B39" s="65"/>
      <c r="C39" s="137" t="s">
        <v>169</v>
      </c>
      <c r="D39" s="65" t="s">
        <v>394</v>
      </c>
      <c r="E39" s="93">
        <v>7785</v>
      </c>
      <c r="F39" s="93" t="s">
        <v>329</v>
      </c>
    </row>
    <row r="40" spans="2:6">
      <c r="B40" s="65"/>
      <c r="C40" s="137" t="s">
        <v>170</v>
      </c>
      <c r="D40" s="65" t="s">
        <v>394</v>
      </c>
      <c r="E40" s="93">
        <v>8515</v>
      </c>
      <c r="F40" s="93" t="s">
        <v>329</v>
      </c>
    </row>
    <row r="41" spans="2:6">
      <c r="B41" s="65"/>
      <c r="C41" s="137" t="s">
        <v>171</v>
      </c>
      <c r="D41" s="65" t="s">
        <v>394</v>
      </c>
      <c r="E41" s="93">
        <v>15300</v>
      </c>
      <c r="F41" s="93" t="s">
        <v>329</v>
      </c>
    </row>
    <row r="42" spans="2:6">
      <c r="B42" s="65"/>
      <c r="C42" s="137" t="s">
        <v>172</v>
      </c>
      <c r="D42" s="65" t="s">
        <v>394</v>
      </c>
      <c r="E42" s="93">
        <v>7900</v>
      </c>
      <c r="F42" s="93" t="s">
        <v>329</v>
      </c>
    </row>
    <row r="43" spans="2:6">
      <c r="B43" s="65"/>
      <c r="C43" s="137" t="s">
        <v>173</v>
      </c>
      <c r="D43" s="65" t="s">
        <v>394</v>
      </c>
      <c r="E43" s="93">
        <v>8705</v>
      </c>
      <c r="F43" s="93" t="s">
        <v>329</v>
      </c>
    </row>
    <row r="44" spans="2:6">
      <c r="B44" s="65"/>
      <c r="C44" s="151" t="s">
        <v>174</v>
      </c>
      <c r="D44" s="65" t="s">
        <v>394</v>
      </c>
      <c r="E44" s="93">
        <v>16170</v>
      </c>
      <c r="F44" s="93" t="s">
        <v>329</v>
      </c>
    </row>
    <row r="45" spans="2:6">
      <c r="B45" s="139" t="s">
        <v>28</v>
      </c>
      <c r="C45" s="140" t="s">
        <v>311</v>
      </c>
      <c r="D45" s="139" t="s">
        <v>395</v>
      </c>
      <c r="E45" s="168"/>
      <c r="F45" s="168"/>
    </row>
    <row r="46" spans="2:6">
      <c r="B46" s="65"/>
      <c r="C46" s="137" t="s">
        <v>126</v>
      </c>
      <c r="D46" s="65" t="s">
        <v>395</v>
      </c>
      <c r="E46" s="93">
        <v>105</v>
      </c>
      <c r="F46" s="93" t="s">
        <v>329</v>
      </c>
    </row>
    <row r="47" spans="2:6">
      <c r="B47" s="65"/>
      <c r="C47" s="137" t="s">
        <v>149</v>
      </c>
      <c r="D47" s="65" t="s">
        <v>395</v>
      </c>
      <c r="E47" s="93">
        <v>105</v>
      </c>
      <c r="F47" s="93" t="s">
        <v>329</v>
      </c>
    </row>
    <row r="48" spans="2:6">
      <c r="B48" s="65"/>
      <c r="C48" s="137" t="s">
        <v>0</v>
      </c>
      <c r="D48" s="65" t="s">
        <v>395</v>
      </c>
      <c r="E48" s="93">
        <v>190</v>
      </c>
      <c r="F48" s="93" t="s">
        <v>329</v>
      </c>
    </row>
    <row r="49" spans="2:6">
      <c r="B49" s="65"/>
      <c r="C49" s="137" t="s">
        <v>150</v>
      </c>
      <c r="D49" s="65" t="s">
        <v>395</v>
      </c>
      <c r="E49" s="93">
        <v>190</v>
      </c>
      <c r="F49" s="93" t="s">
        <v>329</v>
      </c>
    </row>
    <row r="50" spans="2:6">
      <c r="B50" s="65"/>
      <c r="C50" s="138" t="s">
        <v>151</v>
      </c>
      <c r="D50" s="65" t="s">
        <v>395</v>
      </c>
      <c r="E50" s="93">
        <v>190</v>
      </c>
      <c r="F50" s="93" t="s">
        <v>329</v>
      </c>
    </row>
    <row r="51" spans="2:6">
      <c r="B51" s="65"/>
      <c r="C51" s="137" t="s">
        <v>152</v>
      </c>
      <c r="D51" s="65" t="s">
        <v>395</v>
      </c>
      <c r="E51" s="93">
        <v>190</v>
      </c>
      <c r="F51" s="93" t="s">
        <v>329</v>
      </c>
    </row>
    <row r="52" spans="2:6">
      <c r="B52" s="65"/>
      <c r="C52" s="137" t="s">
        <v>153</v>
      </c>
      <c r="D52" s="65" t="s">
        <v>395</v>
      </c>
      <c r="E52" s="93">
        <v>190</v>
      </c>
      <c r="F52" s="93" t="s">
        <v>329</v>
      </c>
    </row>
    <row r="53" spans="2:6">
      <c r="B53" s="65"/>
      <c r="C53" s="137" t="s">
        <v>154</v>
      </c>
      <c r="D53" s="65" t="s">
        <v>395</v>
      </c>
      <c r="E53" s="93">
        <v>190</v>
      </c>
      <c r="F53" s="93" t="s">
        <v>329</v>
      </c>
    </row>
    <row r="54" spans="2:6">
      <c r="B54" s="65"/>
      <c r="C54" s="137" t="s">
        <v>155</v>
      </c>
      <c r="D54" s="65" t="s">
        <v>395</v>
      </c>
      <c r="E54" s="93">
        <v>515</v>
      </c>
      <c r="F54" s="93" t="s">
        <v>329</v>
      </c>
    </row>
    <row r="55" spans="2:6">
      <c r="B55" s="65"/>
      <c r="C55" s="137" t="s">
        <v>156</v>
      </c>
      <c r="D55" s="65" t="s">
        <v>395</v>
      </c>
      <c r="E55" s="93">
        <v>515</v>
      </c>
      <c r="F55" s="93" t="s">
        <v>329</v>
      </c>
    </row>
    <row r="56" spans="2:6">
      <c r="B56" s="65"/>
      <c r="C56" s="137" t="s">
        <v>158</v>
      </c>
      <c r="D56" s="65" t="s">
        <v>395</v>
      </c>
      <c r="E56" s="93">
        <v>515</v>
      </c>
      <c r="F56" s="93" t="s">
        <v>329</v>
      </c>
    </row>
    <row r="57" spans="2:6">
      <c r="B57" s="65"/>
      <c r="C57" s="137" t="s">
        <v>159</v>
      </c>
      <c r="D57" s="65" t="s">
        <v>395</v>
      </c>
      <c r="E57" s="93">
        <v>515</v>
      </c>
      <c r="F57" s="93" t="s">
        <v>329</v>
      </c>
    </row>
    <row r="58" spans="2:6">
      <c r="B58" s="65"/>
      <c r="C58" s="137" t="s">
        <v>162</v>
      </c>
      <c r="D58" s="65" t="s">
        <v>395</v>
      </c>
      <c r="E58" s="93">
        <v>515</v>
      </c>
      <c r="F58" s="93" t="s">
        <v>329</v>
      </c>
    </row>
    <row r="59" spans="2:6">
      <c r="B59" s="65"/>
      <c r="C59" s="137" t="s">
        <v>163</v>
      </c>
      <c r="D59" s="65" t="s">
        <v>395</v>
      </c>
      <c r="E59" s="93">
        <v>515</v>
      </c>
      <c r="F59" s="93" t="s">
        <v>329</v>
      </c>
    </row>
    <row r="60" spans="2:6">
      <c r="B60" s="65"/>
      <c r="C60" s="137" t="s">
        <v>175</v>
      </c>
      <c r="D60" s="65" t="s">
        <v>395</v>
      </c>
      <c r="E60" s="93">
        <v>515</v>
      </c>
      <c r="F60" s="93" t="s">
        <v>329</v>
      </c>
    </row>
    <row r="61" spans="2:6">
      <c r="B61" s="65"/>
      <c r="C61" s="137" t="s">
        <v>176</v>
      </c>
      <c r="D61" s="65" t="s">
        <v>395</v>
      </c>
      <c r="E61" s="93">
        <v>515</v>
      </c>
      <c r="F61" s="93" t="s">
        <v>329</v>
      </c>
    </row>
    <row r="62" spans="2:6">
      <c r="B62" s="62">
        <v>3</v>
      </c>
      <c r="C62" s="63" t="s">
        <v>37</v>
      </c>
      <c r="D62" s="64">
        <v>6.3</v>
      </c>
      <c r="E62" s="67"/>
      <c r="F62" s="67"/>
    </row>
    <row r="63" spans="2:6">
      <c r="B63" s="65"/>
      <c r="C63" s="66" t="s">
        <v>38</v>
      </c>
      <c r="D63" s="65" t="s">
        <v>382</v>
      </c>
      <c r="E63" s="93">
        <v>120</v>
      </c>
      <c r="F63" s="93" t="s">
        <v>329</v>
      </c>
    </row>
    <row r="64" spans="2:6">
      <c r="B64" s="65"/>
      <c r="C64" s="66" t="s">
        <v>39</v>
      </c>
      <c r="D64" s="65" t="s">
        <v>382</v>
      </c>
      <c r="E64" s="93">
        <v>210</v>
      </c>
      <c r="F64" s="93" t="s">
        <v>329</v>
      </c>
    </row>
    <row r="65" spans="2:12">
      <c r="B65" s="65"/>
      <c r="C65" s="66" t="s">
        <v>40</v>
      </c>
      <c r="D65" s="65" t="s">
        <v>382</v>
      </c>
      <c r="E65" s="93">
        <v>570</v>
      </c>
      <c r="F65" s="93" t="s">
        <v>329</v>
      </c>
    </row>
    <row r="66" spans="2:12">
      <c r="B66" s="62">
        <v>4</v>
      </c>
      <c r="C66" s="63" t="s">
        <v>41</v>
      </c>
      <c r="D66" s="64">
        <v>6.4</v>
      </c>
      <c r="E66" s="67"/>
      <c r="F66" s="67"/>
    </row>
    <row r="67" spans="2:12">
      <c r="B67" s="65" t="s">
        <v>26</v>
      </c>
      <c r="C67" s="66" t="s">
        <v>370</v>
      </c>
      <c r="D67" s="65" t="s">
        <v>372</v>
      </c>
      <c r="E67" s="93">
        <v>105</v>
      </c>
      <c r="F67" s="93" t="s">
        <v>329</v>
      </c>
      <c r="L67" s="25"/>
    </row>
    <row r="68" spans="2:12">
      <c r="B68" s="65" t="s">
        <v>28</v>
      </c>
      <c r="C68" s="66" t="s">
        <v>405</v>
      </c>
      <c r="D68" s="65" t="s">
        <v>373</v>
      </c>
      <c r="E68" s="93">
        <v>105</v>
      </c>
      <c r="F68" s="93" t="s">
        <v>329</v>
      </c>
      <c r="L68" s="25"/>
    </row>
    <row r="69" spans="2:12">
      <c r="B69" s="139" t="s">
        <v>30</v>
      </c>
      <c r="C69" s="140" t="s">
        <v>371</v>
      </c>
      <c r="D69" s="139" t="s">
        <v>374</v>
      </c>
      <c r="E69" s="168"/>
      <c r="F69" s="168"/>
      <c r="L69" s="25"/>
    </row>
    <row r="70" spans="2:12">
      <c r="B70" s="65"/>
      <c r="C70" s="66" t="s">
        <v>42</v>
      </c>
      <c r="D70" s="65" t="s">
        <v>377</v>
      </c>
      <c r="E70" s="93">
        <v>105</v>
      </c>
      <c r="F70" s="93" t="s">
        <v>329</v>
      </c>
      <c r="L70" s="25"/>
    </row>
    <row r="71" spans="2:12">
      <c r="B71" s="65"/>
      <c r="C71" s="66" t="s">
        <v>43</v>
      </c>
      <c r="D71" s="65" t="s">
        <v>378</v>
      </c>
      <c r="E71" s="93">
        <v>395</v>
      </c>
      <c r="F71" s="93" t="s">
        <v>329</v>
      </c>
      <c r="L71" s="25"/>
    </row>
    <row r="72" spans="2:12">
      <c r="B72" s="65"/>
      <c r="C72" s="66" t="s">
        <v>45</v>
      </c>
      <c r="D72" s="65" t="s">
        <v>375</v>
      </c>
      <c r="E72" s="93">
        <v>905</v>
      </c>
      <c r="F72" s="93" t="s">
        <v>329</v>
      </c>
      <c r="L72" s="25"/>
    </row>
    <row r="73" spans="2:12">
      <c r="B73" s="65"/>
      <c r="C73" s="66" t="s">
        <v>47</v>
      </c>
      <c r="D73" s="65" t="s">
        <v>376</v>
      </c>
      <c r="E73" s="93">
        <v>950</v>
      </c>
      <c r="F73" s="93" t="s">
        <v>329</v>
      </c>
      <c r="L73" s="13"/>
    </row>
    <row r="74" spans="2:12">
      <c r="B74" s="65"/>
      <c r="C74" s="66" t="s">
        <v>279</v>
      </c>
      <c r="D74" s="65" t="s">
        <v>379</v>
      </c>
      <c r="E74" s="93">
        <v>905</v>
      </c>
      <c r="F74" s="93" t="s">
        <v>329</v>
      </c>
      <c r="L74" s="25"/>
    </row>
    <row r="75" spans="2:12">
      <c r="B75" s="65"/>
      <c r="C75" s="66" t="s">
        <v>280</v>
      </c>
      <c r="D75" s="65" t="s">
        <v>380</v>
      </c>
      <c r="E75" s="93">
        <v>950</v>
      </c>
      <c r="F75" s="93" t="s">
        <v>329</v>
      </c>
      <c r="L75" s="13"/>
    </row>
    <row r="76" spans="2:12">
      <c r="B76" s="65"/>
      <c r="C76" s="66" t="s">
        <v>49</v>
      </c>
      <c r="D76" s="65" t="s">
        <v>381</v>
      </c>
      <c r="E76" s="93">
        <v>2165</v>
      </c>
      <c r="F76" s="93" t="s">
        <v>329</v>
      </c>
      <c r="L76" s="13"/>
    </row>
    <row r="77" spans="2:12">
      <c r="B77" s="68">
        <v>5</v>
      </c>
      <c r="C77" s="66" t="s">
        <v>50</v>
      </c>
      <c r="D77" s="65">
        <v>6.5</v>
      </c>
      <c r="E77" s="93" t="s">
        <v>51</v>
      </c>
      <c r="F77" s="93" t="s">
        <v>51</v>
      </c>
      <c r="L77" s="13"/>
    </row>
    <row r="78" spans="2:12">
      <c r="B78" s="68">
        <v>6</v>
      </c>
      <c r="C78" s="66" t="s">
        <v>52</v>
      </c>
      <c r="D78" s="65">
        <v>6.6</v>
      </c>
      <c r="E78" s="93">
        <v>225</v>
      </c>
      <c r="F78" s="93" t="s">
        <v>329</v>
      </c>
      <c r="G78" s="26"/>
      <c r="L78" s="13"/>
    </row>
    <row r="79" spans="2:12">
      <c r="B79" s="69">
        <v>7</v>
      </c>
      <c r="C79" s="70" t="s">
        <v>53</v>
      </c>
      <c r="D79" s="71">
        <v>6.7</v>
      </c>
      <c r="E79" s="72"/>
      <c r="F79" s="72"/>
      <c r="G79" s="26"/>
      <c r="L79" s="13"/>
    </row>
    <row r="80" spans="2:12">
      <c r="B80" s="64" t="s">
        <v>28</v>
      </c>
      <c r="C80" s="63" t="s">
        <v>54</v>
      </c>
      <c r="D80" s="64" t="s">
        <v>55</v>
      </c>
      <c r="E80" s="67"/>
      <c r="F80" s="67"/>
      <c r="G80" s="26"/>
      <c r="L80" s="13"/>
    </row>
    <row r="81" spans="2:12">
      <c r="B81" s="73"/>
      <c r="C81" s="74" t="s">
        <v>7</v>
      </c>
      <c r="D81" s="65" t="s">
        <v>383</v>
      </c>
      <c r="E81" s="93">
        <v>235</v>
      </c>
      <c r="F81" s="93">
        <v>255</v>
      </c>
      <c r="G81" s="26"/>
      <c r="L81" s="13"/>
    </row>
    <row r="82" spans="2:12">
      <c r="B82" s="73"/>
      <c r="C82" s="74" t="s">
        <v>0</v>
      </c>
      <c r="D82" s="65" t="s">
        <v>383</v>
      </c>
      <c r="E82" s="93">
        <v>255</v>
      </c>
      <c r="F82" s="93">
        <v>275</v>
      </c>
      <c r="G82" s="26"/>
      <c r="L82" s="13"/>
    </row>
    <row r="83" spans="2:12">
      <c r="B83" s="73"/>
      <c r="C83" s="74" t="s">
        <v>8</v>
      </c>
      <c r="D83" s="65" t="s">
        <v>383</v>
      </c>
      <c r="E83" s="93">
        <v>285</v>
      </c>
      <c r="F83" s="93">
        <v>310</v>
      </c>
      <c r="G83" s="26"/>
      <c r="L83" s="13"/>
    </row>
    <row r="84" spans="2:12">
      <c r="B84" s="73"/>
      <c r="C84" s="74" t="s">
        <v>1</v>
      </c>
      <c r="D84" s="65" t="s">
        <v>383</v>
      </c>
      <c r="E84" s="93">
        <v>340</v>
      </c>
      <c r="F84" s="93">
        <v>360</v>
      </c>
      <c r="G84" s="26"/>
      <c r="L84" s="13"/>
    </row>
    <row r="85" spans="2:12">
      <c r="B85" s="64" t="s">
        <v>30</v>
      </c>
      <c r="C85" s="63" t="s">
        <v>56</v>
      </c>
      <c r="D85" s="64" t="s">
        <v>57</v>
      </c>
      <c r="E85" s="67"/>
      <c r="F85" s="67"/>
      <c r="G85" s="26"/>
      <c r="L85" s="27"/>
    </row>
    <row r="86" spans="2:12">
      <c r="B86" s="73"/>
      <c r="C86" s="74" t="s">
        <v>572</v>
      </c>
      <c r="D86" s="65" t="s">
        <v>385</v>
      </c>
      <c r="E86" s="93">
        <v>15670</v>
      </c>
      <c r="F86" s="93">
        <v>17380</v>
      </c>
      <c r="G86" s="26"/>
      <c r="L86" s="27"/>
    </row>
    <row r="87" spans="2:12">
      <c r="B87" s="73"/>
      <c r="C87" s="74" t="s">
        <v>59</v>
      </c>
      <c r="D87" s="65" t="s">
        <v>385</v>
      </c>
      <c r="E87" s="93">
        <v>16010</v>
      </c>
      <c r="F87" s="93">
        <v>17720</v>
      </c>
      <c r="G87" s="26"/>
      <c r="L87" s="27"/>
    </row>
    <row r="88" spans="2:12">
      <c r="B88" s="73"/>
      <c r="C88" s="74" t="s">
        <v>60</v>
      </c>
      <c r="D88" s="65" t="s">
        <v>385</v>
      </c>
      <c r="E88" s="93">
        <v>18970</v>
      </c>
      <c r="F88" s="93">
        <v>20895</v>
      </c>
      <c r="G88" s="26"/>
      <c r="L88" s="27"/>
    </row>
    <row r="89" spans="2:12">
      <c r="B89" s="75" t="s">
        <v>32</v>
      </c>
      <c r="C89" s="76" t="s">
        <v>61</v>
      </c>
      <c r="D89" s="64" t="s">
        <v>62</v>
      </c>
      <c r="E89" s="67"/>
      <c r="F89" s="67"/>
      <c r="G89" s="26"/>
      <c r="L89" s="27"/>
    </row>
    <row r="90" spans="2:12">
      <c r="B90" s="78"/>
      <c r="C90" s="79" t="s">
        <v>63</v>
      </c>
      <c r="D90" s="80" t="s">
        <v>386</v>
      </c>
      <c r="E90" s="81"/>
      <c r="F90" s="81"/>
      <c r="G90" s="26"/>
      <c r="L90" s="27"/>
    </row>
    <row r="91" spans="2:12">
      <c r="B91" s="73"/>
      <c r="C91" s="74" t="s">
        <v>64</v>
      </c>
      <c r="D91" s="65" t="s">
        <v>386</v>
      </c>
      <c r="E91" s="93">
        <v>23965</v>
      </c>
      <c r="F91" s="93">
        <v>26100</v>
      </c>
      <c r="G91" s="26"/>
      <c r="L91" s="27"/>
    </row>
    <row r="92" spans="2:12">
      <c r="B92" s="73"/>
      <c r="C92" s="74" t="s">
        <v>65</v>
      </c>
      <c r="D92" s="65" t="s">
        <v>386</v>
      </c>
      <c r="E92" s="93">
        <v>25465</v>
      </c>
      <c r="F92" s="93">
        <v>27600</v>
      </c>
      <c r="G92" s="26"/>
      <c r="L92" s="27"/>
    </row>
    <row r="93" spans="2:12">
      <c r="B93" s="73"/>
      <c r="C93" s="74" t="s">
        <v>66</v>
      </c>
      <c r="D93" s="65" t="s">
        <v>386</v>
      </c>
      <c r="E93" s="93">
        <v>27065</v>
      </c>
      <c r="F93" s="93">
        <v>29200</v>
      </c>
      <c r="G93" s="26"/>
      <c r="L93" s="27"/>
    </row>
    <row r="94" spans="2:12">
      <c r="B94" s="73"/>
      <c r="C94" s="74" t="s">
        <v>67</v>
      </c>
      <c r="D94" s="65" t="s">
        <v>386</v>
      </c>
      <c r="E94" s="93">
        <v>36740</v>
      </c>
      <c r="F94" s="93">
        <v>38880</v>
      </c>
      <c r="G94" s="26"/>
      <c r="L94" s="27"/>
    </row>
    <row r="95" spans="2:12">
      <c r="B95" s="73"/>
      <c r="C95" s="74" t="s">
        <v>68</v>
      </c>
      <c r="D95" s="65" t="s">
        <v>386</v>
      </c>
      <c r="E95" s="93">
        <v>41905</v>
      </c>
      <c r="F95" s="93">
        <v>44040</v>
      </c>
      <c r="G95" s="26"/>
      <c r="L95" s="27"/>
    </row>
    <row r="96" spans="2:12">
      <c r="B96" s="78"/>
      <c r="C96" s="79" t="s">
        <v>69</v>
      </c>
      <c r="D96" s="80" t="s">
        <v>386</v>
      </c>
      <c r="E96" s="81"/>
      <c r="F96" s="81"/>
      <c r="G96" s="26"/>
      <c r="L96" s="27"/>
    </row>
    <row r="97" spans="2:12">
      <c r="B97" s="73"/>
      <c r="C97" s="74" t="s">
        <v>64</v>
      </c>
      <c r="D97" s="65" t="s">
        <v>386</v>
      </c>
      <c r="E97" s="93">
        <v>24165</v>
      </c>
      <c r="F97" s="93">
        <v>26300</v>
      </c>
      <c r="G97" s="26"/>
      <c r="L97" s="27"/>
    </row>
    <row r="98" spans="2:12">
      <c r="B98" s="73"/>
      <c r="C98" s="74" t="s">
        <v>65</v>
      </c>
      <c r="D98" s="65" t="s">
        <v>386</v>
      </c>
      <c r="E98" s="93">
        <v>25365</v>
      </c>
      <c r="F98" s="93">
        <v>27500</v>
      </c>
      <c r="G98" s="26"/>
      <c r="L98" s="27"/>
    </row>
    <row r="99" spans="2:12">
      <c r="B99" s="73"/>
      <c r="C99" s="74" t="s">
        <v>66</v>
      </c>
      <c r="D99" s="65" t="s">
        <v>386</v>
      </c>
      <c r="E99" s="93">
        <v>27065</v>
      </c>
      <c r="F99" s="93">
        <v>29200</v>
      </c>
      <c r="G99" s="26"/>
    </row>
    <row r="100" spans="2:12">
      <c r="B100" s="73"/>
      <c r="C100" s="74" t="s">
        <v>67</v>
      </c>
      <c r="D100" s="65" t="s">
        <v>386</v>
      </c>
      <c r="E100" s="93">
        <v>38225</v>
      </c>
      <c r="F100" s="93">
        <v>40360</v>
      </c>
      <c r="G100" s="26"/>
    </row>
    <row r="101" spans="2:12">
      <c r="B101" s="73"/>
      <c r="C101" s="74" t="s">
        <v>68</v>
      </c>
      <c r="D101" s="65" t="s">
        <v>386</v>
      </c>
      <c r="E101" s="93">
        <v>45325</v>
      </c>
      <c r="F101" s="93">
        <v>47460</v>
      </c>
      <c r="G101" s="26"/>
    </row>
    <row r="102" spans="2:12">
      <c r="B102" s="78"/>
      <c r="C102" s="79" t="s">
        <v>70</v>
      </c>
      <c r="D102" s="80" t="s">
        <v>386</v>
      </c>
      <c r="E102" s="81"/>
      <c r="F102" s="81"/>
      <c r="G102" s="26"/>
    </row>
    <row r="103" spans="2:12">
      <c r="B103" s="73"/>
      <c r="C103" s="74" t="s">
        <v>64</v>
      </c>
      <c r="D103" s="65" t="s">
        <v>386</v>
      </c>
      <c r="E103" s="93">
        <v>24165</v>
      </c>
      <c r="F103" s="93">
        <v>26300</v>
      </c>
      <c r="G103" s="26"/>
    </row>
    <row r="104" spans="2:12">
      <c r="B104" s="73"/>
      <c r="C104" s="74" t="s">
        <v>65</v>
      </c>
      <c r="D104" s="65" t="s">
        <v>386</v>
      </c>
      <c r="E104" s="93">
        <v>25665</v>
      </c>
      <c r="F104" s="93">
        <v>27800</v>
      </c>
    </row>
    <row r="105" spans="2:12">
      <c r="B105" s="73"/>
      <c r="C105" s="74" t="s">
        <v>66</v>
      </c>
      <c r="D105" s="65" t="s">
        <v>386</v>
      </c>
      <c r="E105" s="93">
        <v>27165</v>
      </c>
      <c r="F105" s="93">
        <v>29300</v>
      </c>
    </row>
    <row r="106" spans="2:12">
      <c r="B106" s="73"/>
      <c r="C106" s="74" t="s">
        <v>67</v>
      </c>
      <c r="D106" s="65" t="s">
        <v>386</v>
      </c>
      <c r="E106" s="93">
        <v>38700</v>
      </c>
      <c r="F106" s="93">
        <v>40835</v>
      </c>
    </row>
    <row r="107" spans="2:12">
      <c r="B107" s="73"/>
      <c r="C107" s="74" t="s">
        <v>68</v>
      </c>
      <c r="D107" s="65" t="s">
        <v>386</v>
      </c>
      <c r="E107" s="93">
        <v>47345</v>
      </c>
      <c r="F107" s="93">
        <v>49480</v>
      </c>
    </row>
    <row r="108" spans="2:12">
      <c r="B108" s="68">
        <v>8</v>
      </c>
      <c r="C108" s="66" t="s">
        <v>71</v>
      </c>
      <c r="D108" s="65">
        <v>6.8</v>
      </c>
      <c r="E108" s="93">
        <v>100</v>
      </c>
      <c r="F108" s="93" t="s">
        <v>329</v>
      </c>
    </row>
    <row r="109" spans="2:12">
      <c r="B109" s="62">
        <v>9</v>
      </c>
      <c r="C109" s="63" t="s">
        <v>72</v>
      </c>
      <c r="D109" s="64" t="s">
        <v>390</v>
      </c>
      <c r="E109" s="67"/>
      <c r="F109" s="67"/>
    </row>
    <row r="110" spans="2:12">
      <c r="B110" s="85"/>
      <c r="C110" s="66" t="s">
        <v>73</v>
      </c>
      <c r="D110" s="65" t="s">
        <v>388</v>
      </c>
      <c r="E110" s="93">
        <v>860</v>
      </c>
      <c r="F110" s="93" t="s">
        <v>329</v>
      </c>
    </row>
    <row r="111" spans="2:12">
      <c r="B111" s="85"/>
      <c r="C111" s="66" t="s">
        <v>74</v>
      </c>
      <c r="D111" s="84" t="s">
        <v>389</v>
      </c>
      <c r="E111" s="93">
        <v>4495</v>
      </c>
      <c r="F111" s="93" t="s">
        <v>329</v>
      </c>
    </row>
    <row r="112" spans="2:12">
      <c r="B112" s="68">
        <v>10</v>
      </c>
      <c r="C112" s="66" t="s">
        <v>75</v>
      </c>
      <c r="D112" s="84">
        <v>6.1</v>
      </c>
      <c r="E112" s="93">
        <v>930</v>
      </c>
      <c r="F112" s="93" t="s">
        <v>329</v>
      </c>
    </row>
    <row r="113" spans="2:6">
      <c r="B113" s="68">
        <v>11</v>
      </c>
      <c r="C113" s="66" t="s">
        <v>76</v>
      </c>
      <c r="D113" s="65">
        <v>6.11</v>
      </c>
      <c r="E113" s="93">
        <v>90</v>
      </c>
      <c r="F113" s="93" t="s">
        <v>329</v>
      </c>
    </row>
    <row r="114" spans="2:6">
      <c r="B114" s="58"/>
      <c r="C114" s="58" t="s">
        <v>77</v>
      </c>
      <c r="D114" s="59"/>
      <c r="E114" s="60"/>
      <c r="F114" s="60"/>
    </row>
    <row r="115" spans="2:6">
      <c r="B115" s="62">
        <v>1</v>
      </c>
      <c r="C115" s="63" t="s">
        <v>78</v>
      </c>
      <c r="D115" s="64">
        <v>7.1</v>
      </c>
      <c r="E115" s="93">
        <v>12.58</v>
      </c>
      <c r="F115" s="93" t="s">
        <v>329</v>
      </c>
    </row>
    <row r="116" spans="2:6">
      <c r="B116" s="62">
        <v>2</v>
      </c>
      <c r="C116" s="63" t="s">
        <v>79</v>
      </c>
      <c r="D116" s="64">
        <v>7.2</v>
      </c>
      <c r="E116" s="93">
        <v>57.82</v>
      </c>
      <c r="F116" s="93" t="s">
        <v>329</v>
      </c>
    </row>
    <row r="117" spans="2:6">
      <c r="B117" s="68">
        <v>3</v>
      </c>
      <c r="C117" s="66" t="s">
        <v>80</v>
      </c>
      <c r="D117" s="65">
        <v>7.3</v>
      </c>
      <c r="E117" s="93">
        <v>1960</v>
      </c>
      <c r="F117" s="93" t="s">
        <v>329</v>
      </c>
    </row>
    <row r="118" spans="2:6">
      <c r="B118" s="68">
        <v>4</v>
      </c>
      <c r="C118" s="66" t="s">
        <v>81</v>
      </c>
      <c r="D118" s="65">
        <v>7.4</v>
      </c>
      <c r="E118" s="93">
        <v>1960</v>
      </c>
      <c r="F118" s="93" t="s">
        <v>329</v>
      </c>
    </row>
    <row r="119" spans="2:6">
      <c r="B119" s="68">
        <v>5</v>
      </c>
      <c r="C119" s="66" t="s">
        <v>82</v>
      </c>
      <c r="D119" s="65">
        <v>7.5</v>
      </c>
      <c r="E119" s="93">
        <v>3845</v>
      </c>
      <c r="F119" s="93" t="s">
        <v>329</v>
      </c>
    </row>
    <row r="120" spans="2:6">
      <c r="B120" s="68">
        <v>6</v>
      </c>
      <c r="C120" s="66" t="s">
        <v>83</v>
      </c>
      <c r="D120" s="65">
        <v>7.6</v>
      </c>
      <c r="E120" s="93">
        <v>2355</v>
      </c>
      <c r="F120" s="93" t="s">
        <v>329</v>
      </c>
    </row>
    <row r="121" spans="2:6">
      <c r="B121" s="68">
        <v>7</v>
      </c>
      <c r="C121" s="66" t="s">
        <v>84</v>
      </c>
      <c r="D121" s="65">
        <v>7.7</v>
      </c>
      <c r="E121" s="93">
        <v>275</v>
      </c>
      <c r="F121" s="93" t="s">
        <v>329</v>
      </c>
    </row>
    <row r="122" spans="2:6">
      <c r="B122" s="58"/>
      <c r="C122" s="58" t="s">
        <v>85</v>
      </c>
      <c r="D122" s="59"/>
      <c r="E122" s="60"/>
      <c r="F122" s="60"/>
    </row>
    <row r="123" spans="2:6">
      <c r="B123" s="62">
        <v>1</v>
      </c>
      <c r="C123" s="63" t="s">
        <v>86</v>
      </c>
      <c r="D123" s="64">
        <v>8.1</v>
      </c>
      <c r="E123" s="67"/>
      <c r="F123" s="67"/>
    </row>
    <row r="124" spans="2:6">
      <c r="B124" s="85"/>
      <c r="C124" s="66" t="s">
        <v>87</v>
      </c>
      <c r="D124" s="65" t="s">
        <v>391</v>
      </c>
      <c r="E124" s="93">
        <v>1115</v>
      </c>
      <c r="F124" s="93" t="s">
        <v>329</v>
      </c>
    </row>
    <row r="125" spans="2:6">
      <c r="B125" s="65"/>
      <c r="C125" s="255" t="s">
        <v>607</v>
      </c>
      <c r="D125" s="65" t="s">
        <v>392</v>
      </c>
      <c r="E125" s="93">
        <v>65</v>
      </c>
      <c r="F125" s="93" t="s">
        <v>329</v>
      </c>
    </row>
    <row r="126" spans="2:6">
      <c r="B126" s="65"/>
      <c r="C126" s="66" t="s">
        <v>306</v>
      </c>
      <c r="D126" s="65" t="s">
        <v>392</v>
      </c>
      <c r="E126" s="93">
        <v>120</v>
      </c>
      <c r="F126" s="93" t="s">
        <v>329</v>
      </c>
    </row>
    <row r="127" spans="2:6">
      <c r="B127" s="65"/>
      <c r="C127" s="66" t="s">
        <v>501</v>
      </c>
      <c r="D127" s="65" t="s">
        <v>579</v>
      </c>
      <c r="E127" s="93" t="s">
        <v>410</v>
      </c>
      <c r="F127" s="93" t="s">
        <v>329</v>
      </c>
    </row>
    <row r="128" spans="2:6">
      <c r="B128" s="65"/>
      <c r="C128" s="66" t="s">
        <v>502</v>
      </c>
      <c r="D128" s="65" t="s">
        <v>580</v>
      </c>
      <c r="E128" s="93" t="s">
        <v>410</v>
      </c>
      <c r="F128" s="93" t="s">
        <v>329</v>
      </c>
    </row>
    <row r="129" spans="2:6">
      <c r="B129" s="62">
        <v>2</v>
      </c>
      <c r="C129" s="63" t="s">
        <v>88</v>
      </c>
      <c r="D129" s="64">
        <v>8.1999999999999993</v>
      </c>
      <c r="E129" s="67"/>
      <c r="F129" s="67"/>
    </row>
    <row r="130" spans="2:6">
      <c r="B130" s="73"/>
      <c r="C130" s="74" t="s">
        <v>89</v>
      </c>
      <c r="D130" s="65" t="s">
        <v>581</v>
      </c>
      <c r="E130" s="93">
        <v>31</v>
      </c>
      <c r="F130" s="93" t="s">
        <v>329</v>
      </c>
    </row>
    <row r="131" spans="2:6">
      <c r="B131" s="58"/>
      <c r="C131" s="58" t="s">
        <v>397</v>
      </c>
      <c r="D131" s="59"/>
      <c r="E131" s="60"/>
      <c r="F131" s="60"/>
    </row>
    <row r="132" spans="2:6">
      <c r="B132" s="68">
        <v>1</v>
      </c>
      <c r="C132" s="66" t="s">
        <v>95</v>
      </c>
      <c r="D132" s="86" t="s">
        <v>96</v>
      </c>
      <c r="E132" s="93">
        <v>585</v>
      </c>
      <c r="F132" s="93" t="s">
        <v>329</v>
      </c>
    </row>
    <row r="133" spans="2:6">
      <c r="B133" s="68">
        <v>2</v>
      </c>
      <c r="C133" s="66" t="s">
        <v>97</v>
      </c>
      <c r="D133" s="65" t="s">
        <v>98</v>
      </c>
      <c r="E133" s="93">
        <v>275</v>
      </c>
      <c r="F133" s="93" t="s">
        <v>329</v>
      </c>
    </row>
    <row r="134" spans="2:6">
      <c r="B134" s="58"/>
      <c r="C134" s="58" t="s">
        <v>497</v>
      </c>
      <c r="D134" s="59"/>
      <c r="E134" s="60"/>
      <c r="F134" s="60"/>
    </row>
    <row r="135" spans="2:6">
      <c r="B135" s="68">
        <v>3</v>
      </c>
      <c r="C135" s="66" t="s">
        <v>99</v>
      </c>
      <c r="D135" s="65" t="s">
        <v>334</v>
      </c>
      <c r="E135" s="93">
        <v>200</v>
      </c>
      <c r="F135" s="93" t="s">
        <v>329</v>
      </c>
    </row>
    <row r="137" spans="2:6">
      <c r="C137" s="87" t="s">
        <v>17</v>
      </c>
      <c r="D137" s="16"/>
      <c r="E137" s="16"/>
      <c r="F137" s="16"/>
    </row>
    <row r="138" spans="2:6">
      <c r="B138" s="6">
        <v>1</v>
      </c>
      <c r="C138" s="6" t="s">
        <v>427</v>
      </c>
    </row>
    <row r="139" spans="2:6">
      <c r="B139" s="6">
        <v>2</v>
      </c>
      <c r="C139" s="6" t="s">
        <v>498</v>
      </c>
    </row>
    <row r="140" spans="2:6">
      <c r="B140" s="6">
        <v>3</v>
      </c>
      <c r="C140" s="6" t="s">
        <v>521</v>
      </c>
    </row>
  </sheetData>
  <pageMargins left="0.5" right="0.5" top="1" bottom="1" header="0.5" footer="0.5"/>
  <pageSetup paperSize="119" scale="58"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N175"/>
  <sheetViews>
    <sheetView zoomScaleNormal="100" workbookViewId="0">
      <pane xSplit="3" ySplit="9" topLeftCell="D10" activePane="bottomRight" state="frozen"/>
      <selection pane="topRight" activeCell="D1" sqref="D1"/>
      <selection pane="bottomLeft" activeCell="A9" sqref="A9"/>
      <selection pane="bottomRight" activeCell="D10" sqref="D10"/>
    </sheetView>
  </sheetViews>
  <sheetFormatPr defaultColWidth="9" defaultRowHeight="13"/>
  <cols>
    <col min="1" max="1" width="1.58203125" style="12" customWidth="1"/>
    <col min="2" max="2" width="13.58203125" style="6" customWidth="1"/>
    <col min="3" max="3" width="53.58203125" style="6" customWidth="1"/>
    <col min="4" max="4" width="12.08203125" style="6" customWidth="1"/>
    <col min="5" max="5" width="13.58203125" style="6" customWidth="1"/>
    <col min="6" max="9" width="11.58203125" style="6" customWidth="1"/>
    <col min="10" max="10" width="1.08203125" style="6" customWidth="1"/>
    <col min="11" max="12" width="12.58203125" style="6" customWidth="1"/>
    <col min="13" max="13" width="1.5" style="6" customWidth="1"/>
    <col min="14" max="14" width="12.58203125" style="6" customWidth="1"/>
    <col min="15" max="16384" width="9" style="6"/>
  </cols>
  <sheetData>
    <row r="1" spans="1:14" ht="15.75" customHeight="1">
      <c r="A1" s="4"/>
      <c r="B1" s="5"/>
    </row>
    <row r="2" spans="1:14" ht="18.75" customHeight="1">
      <c r="A2" s="4"/>
      <c r="B2" s="5"/>
    </row>
    <row r="3" spans="1:14" ht="15" customHeight="1">
      <c r="A3" s="4"/>
      <c r="B3" s="2" t="str">
        <f>Client</f>
        <v>Philadelphia Water Department</v>
      </c>
    </row>
    <row r="4" spans="1:14" ht="14.5">
      <c r="A4" s="4"/>
      <c r="B4" s="2" t="str">
        <f>Title</f>
        <v>Miscellaneous Fees &amp; Charges Model</v>
      </c>
    </row>
    <row r="5" spans="1:14" ht="17.399999999999999" customHeight="1">
      <c r="A5" s="4"/>
      <c r="B5" s="224"/>
      <c r="C5" s="226" t="s">
        <v>399</v>
      </c>
      <c r="F5" s="223" t="s">
        <v>219</v>
      </c>
      <c r="G5" s="222">
        <v>0.4</v>
      </c>
    </row>
    <row r="6" spans="1:14">
      <c r="B6" s="54" t="s">
        <v>396</v>
      </c>
      <c r="C6" s="54"/>
      <c r="D6" s="54"/>
      <c r="E6" s="54"/>
      <c r="F6" s="54"/>
      <c r="G6" s="54"/>
      <c r="H6" s="54"/>
      <c r="I6" s="54"/>
      <c r="J6" s="54"/>
      <c r="K6" s="54"/>
      <c r="L6" s="54"/>
      <c r="M6" s="217"/>
      <c r="N6" s="217"/>
    </row>
    <row r="7" spans="1:14">
      <c r="B7" s="198"/>
      <c r="C7" s="198"/>
      <c r="D7" s="199"/>
      <c r="E7" s="199">
        <v>1</v>
      </c>
      <c r="F7" s="199">
        <v>2</v>
      </c>
      <c r="G7" s="200">
        <v>3</v>
      </c>
      <c r="H7" s="199">
        <v>4</v>
      </c>
      <c r="I7" s="200">
        <v>5</v>
      </c>
      <c r="J7" s="201"/>
      <c r="K7" s="199">
        <v>6</v>
      </c>
      <c r="L7" s="199">
        <v>7</v>
      </c>
      <c r="M7" s="201"/>
      <c r="N7" s="199">
        <v>8</v>
      </c>
    </row>
    <row r="8" spans="1:14" ht="13.5" customHeight="1">
      <c r="B8" s="198"/>
      <c r="C8" s="198"/>
      <c r="D8" s="199"/>
      <c r="E8" s="199"/>
      <c r="F8" s="199"/>
      <c r="G8" s="200"/>
      <c r="H8" s="404"/>
      <c r="I8" s="200"/>
      <c r="J8" s="201"/>
      <c r="K8" s="477" t="s">
        <v>635</v>
      </c>
      <c r="L8" s="477"/>
      <c r="M8" s="201"/>
      <c r="N8" s="199"/>
    </row>
    <row r="9" spans="1:14" ht="65">
      <c r="B9" s="198" t="s">
        <v>21</v>
      </c>
      <c r="C9" s="198" t="s">
        <v>22</v>
      </c>
      <c r="D9" s="199" t="s">
        <v>273</v>
      </c>
      <c r="E9" s="199" t="s">
        <v>220</v>
      </c>
      <c r="F9" s="199" t="s">
        <v>639</v>
      </c>
      <c r="G9" s="200" t="s">
        <v>640</v>
      </c>
      <c r="H9" s="199" t="s">
        <v>641</v>
      </c>
      <c r="I9" s="200" t="s">
        <v>642</v>
      </c>
      <c r="J9" s="201"/>
      <c r="K9" s="199" t="s">
        <v>633</v>
      </c>
      <c r="L9" s="199" t="s">
        <v>634</v>
      </c>
      <c r="M9" s="201"/>
      <c r="N9" s="199" t="s">
        <v>636</v>
      </c>
    </row>
    <row r="10" spans="1:14" ht="24" customHeight="1">
      <c r="B10" s="58"/>
      <c r="C10" s="58" t="s">
        <v>24</v>
      </c>
      <c r="D10" s="59"/>
      <c r="E10" s="60"/>
      <c r="F10" s="60"/>
      <c r="G10" s="60"/>
      <c r="H10" s="60"/>
      <c r="I10" s="60"/>
      <c r="J10" s="179"/>
      <c r="K10" s="61"/>
      <c r="L10" s="61"/>
      <c r="M10" s="179"/>
      <c r="N10" s="61"/>
    </row>
    <row r="11" spans="1:14" ht="24" customHeight="1">
      <c r="B11" s="62">
        <v>1</v>
      </c>
      <c r="C11" s="63" t="str">
        <f>'Existing Fees '!C10</f>
        <v>Meter Test Charges</v>
      </c>
      <c r="D11" s="64">
        <f>'Existing Fees '!D10</f>
        <v>6.1</v>
      </c>
      <c r="E11" s="64"/>
      <c r="F11" s="63"/>
      <c r="G11" s="76"/>
      <c r="H11" s="63"/>
      <c r="I11" s="76"/>
      <c r="J11" s="179"/>
      <c r="K11" s="63"/>
      <c r="L11" s="63"/>
      <c r="M11" s="179"/>
      <c r="N11" s="63"/>
    </row>
    <row r="12" spans="1:14" ht="27" customHeight="1">
      <c r="B12" s="65"/>
      <c r="C12" s="146" t="str">
        <f>'Existing Fees '!C11</f>
        <v xml:space="preserve">5/8" </v>
      </c>
      <c r="D12" s="65" t="str">
        <f>'Existing Fees '!D11</f>
        <v>6.1 (e)</v>
      </c>
      <c r="E12" s="169">
        <f>'Existing Fees '!E11</f>
        <v>210</v>
      </c>
      <c r="F12" s="169">
        <f>'Yr 1 Fee Calc'!G12</f>
        <v>128.98717707692307</v>
      </c>
      <c r="G12" s="181">
        <f t="shared" ref="G12:G15" si="0">IFERROR((F12-E12)/E12,"N/A")</f>
        <v>-0.38577534725274726</v>
      </c>
      <c r="H12" s="169">
        <f>'Yr 2 Fee Calc'!G12</f>
        <v>133.36959238923077</v>
      </c>
      <c r="I12" s="181">
        <f>IFERROR((H12-E12)/E12,"N/A")</f>
        <v>-0.36490670290842486</v>
      </c>
      <c r="J12" s="180"/>
      <c r="K12" s="169">
        <f>CEILING(IF(G12&lt;=$G$5,F12,E12*(1+$G$5)),10)</f>
        <v>130</v>
      </c>
      <c r="L12" s="257">
        <f t="shared" ref="L12:L14" si="1">CEILING(IF(H12&lt;K12,H12,IF(K12*(1+G$5)&gt;H12,H12,K12*(1+G$5))),10)</f>
        <v>140</v>
      </c>
      <c r="M12" s="180"/>
      <c r="N12" s="294">
        <f>K12-E12</f>
        <v>-80</v>
      </c>
    </row>
    <row r="13" spans="1:14" ht="27" customHeight="1">
      <c r="B13" s="65"/>
      <c r="C13" s="146" t="str">
        <f>'Existing Fees '!C12</f>
        <v>1",1.5",2"</v>
      </c>
      <c r="D13" s="65" t="str">
        <f>'Existing Fees '!D12</f>
        <v>6.1 (e)</v>
      </c>
      <c r="E13" s="169">
        <f>'Existing Fees '!E12</f>
        <v>280</v>
      </c>
      <c r="F13" s="169">
        <f>'Yr 1 Fee Calc'!G13</f>
        <v>176.02290276923077</v>
      </c>
      <c r="G13" s="181">
        <f t="shared" si="0"/>
        <v>-0.3713467758241758</v>
      </c>
      <c r="H13" s="169">
        <f>'Yr 2 Fee Calc'!G13</f>
        <v>182.07278985230769</v>
      </c>
      <c r="I13" s="181">
        <f t="shared" ref="I13:I15" si="2">IFERROR((H13-E13)/E13,"N/A")</f>
        <v>-0.34974003624175826</v>
      </c>
      <c r="J13" s="180"/>
      <c r="K13" s="169">
        <f t="shared" ref="K13:K15" si="3">CEILING(IF(G13&lt;=$G$5,F13,E13*(1+$G$5)),10)</f>
        <v>180</v>
      </c>
      <c r="L13" s="257">
        <f t="shared" si="1"/>
        <v>190</v>
      </c>
      <c r="M13" s="180"/>
      <c r="N13" s="294">
        <f>K13-E13</f>
        <v>-100</v>
      </c>
    </row>
    <row r="14" spans="1:14" ht="24" customHeight="1">
      <c r="B14" s="65"/>
      <c r="C14" s="146" t="str">
        <f>'Existing Fees '!C13</f>
        <v>3",4",6",8",10",12"</v>
      </c>
      <c r="D14" s="65" t="str">
        <f>'Existing Fees '!D13</f>
        <v>6.1 (e)</v>
      </c>
      <c r="E14" s="169">
        <f>'Existing Fees '!E13</f>
        <v>640</v>
      </c>
      <c r="F14" s="169">
        <f>'Yr 1 Fee Calc'!G14</f>
        <v>383.43225692307692</v>
      </c>
      <c r="G14" s="181">
        <f t="shared" si="0"/>
        <v>-0.40088709855769233</v>
      </c>
      <c r="H14" s="169">
        <f>'Yr 2 Fee Calc'!G14</f>
        <v>395.65697463076924</v>
      </c>
      <c r="I14" s="181">
        <f t="shared" si="2"/>
        <v>-0.38178597713942308</v>
      </c>
      <c r="J14" s="180"/>
      <c r="K14" s="169">
        <f t="shared" si="3"/>
        <v>390</v>
      </c>
      <c r="L14" s="257">
        <f t="shared" si="1"/>
        <v>400</v>
      </c>
      <c r="M14" s="180"/>
      <c r="N14" s="294">
        <f>K14-E14</f>
        <v>-250</v>
      </c>
    </row>
    <row r="15" spans="1:14" ht="24" customHeight="1">
      <c r="B15" s="65"/>
      <c r="C15" s="146" t="str">
        <f>'Existing Fees '!C14</f>
        <v>Field Tests 3" and above</v>
      </c>
      <c r="D15" s="65" t="str">
        <f>'Existing Fees '!D14</f>
        <v>6.1 (e)</v>
      </c>
      <c r="E15" s="169">
        <f>'Existing Fees '!E14</f>
        <v>640</v>
      </c>
      <c r="F15" s="169">
        <f>'Yr 1 Fee Calc'!G15</f>
        <v>383.43225692307692</v>
      </c>
      <c r="G15" s="181">
        <f t="shared" si="0"/>
        <v>-0.40088709855769233</v>
      </c>
      <c r="H15" s="169">
        <f>'Yr 2 Fee Calc'!G15</f>
        <v>395.65697463076924</v>
      </c>
      <c r="I15" s="181">
        <f t="shared" si="2"/>
        <v>-0.38178597713942308</v>
      </c>
      <c r="J15" s="180"/>
      <c r="K15" s="169">
        <f t="shared" si="3"/>
        <v>390</v>
      </c>
      <c r="L15" s="257">
        <f>CEILING(IF(H15&lt;K15,H15,IF(K15*(1+G$5)&gt;H15,H15,K15*(1+G$5))),10)</f>
        <v>400</v>
      </c>
      <c r="M15" s="180"/>
      <c r="N15" s="294">
        <f>K15-E15</f>
        <v>-250</v>
      </c>
    </row>
    <row r="16" spans="1:14" ht="24" customHeight="1">
      <c r="B16" s="62">
        <v>2</v>
      </c>
      <c r="C16" s="63" t="str">
        <f>'Existing Fees '!C15</f>
        <v>Charges for Furnishing and Installation of Water Meters</v>
      </c>
      <c r="D16" s="64">
        <f>'Existing Fees '!D15</f>
        <v>6.2</v>
      </c>
      <c r="E16" s="67"/>
      <c r="F16" s="63"/>
      <c r="G16" s="76"/>
      <c r="H16" s="63"/>
      <c r="I16" s="76"/>
      <c r="J16" s="179"/>
      <c r="K16" s="63"/>
      <c r="L16" s="63"/>
      <c r="M16" s="179"/>
      <c r="N16" s="63"/>
    </row>
    <row r="17" spans="2:14" ht="24" customHeight="1">
      <c r="B17" s="139" t="s">
        <v>26</v>
      </c>
      <c r="C17" s="140" t="str">
        <f>'Existing Fees '!C16</f>
        <v>Setting both Meter and Meter Interface Unit (MIU)</v>
      </c>
      <c r="D17" s="139" t="str">
        <f>'Existing Fees '!D16</f>
        <v>6.2 (a)</v>
      </c>
      <c r="E17" s="168"/>
      <c r="F17" s="140"/>
      <c r="G17" s="178"/>
      <c r="H17" s="140"/>
      <c r="I17" s="178"/>
      <c r="J17" s="179"/>
      <c r="K17" s="140"/>
      <c r="L17" s="140"/>
      <c r="M17" s="179"/>
      <c r="N17" s="140"/>
    </row>
    <row r="18" spans="2:14" ht="24" customHeight="1">
      <c r="B18" s="65"/>
      <c r="C18" s="146" t="str">
        <f>'Existing Fees '!C17</f>
        <v>5/8"</v>
      </c>
      <c r="D18" s="65" t="str">
        <f>'Existing Fees '!D17</f>
        <v>6.2 (a)</v>
      </c>
      <c r="E18" s="169">
        <f>'Existing Fees '!E17</f>
        <v>255</v>
      </c>
      <c r="F18" s="169">
        <f>'Yr 1 Fee Calc'!G18</f>
        <v>223.70430092307691</v>
      </c>
      <c r="G18" s="181">
        <f t="shared" ref="G18:G45" si="4">IFERROR((F18-E18)/E18,"N/A")</f>
        <v>-0.12272823167420818</v>
      </c>
      <c r="H18" s="169">
        <f>'Yr 2 Fee Calc'!G18</f>
        <v>226.34092995076924</v>
      </c>
      <c r="I18" s="181">
        <f t="shared" ref="I18:I79" si="5">IFERROR((H18-E18)/E18,"N/A")</f>
        <v>-0.11238850999698338</v>
      </c>
      <c r="J18" s="180"/>
      <c r="K18" s="169">
        <f t="shared" ref="K18:K25" si="6">CEILING(IF(G18&lt;=$G$5,F18,E18*(1+$G$5)),5)</f>
        <v>225</v>
      </c>
      <c r="L18" s="257">
        <f t="shared" ref="L18:L19" si="7">CEILING(IF(H18&lt;K18,H18,IF(K18*(1+G$5)&gt;H18,H18,K18*(1+G$5))),5)</f>
        <v>230</v>
      </c>
      <c r="M18" s="180"/>
      <c r="N18" s="294">
        <f t="shared" ref="N18:N45" si="8">K18-E18</f>
        <v>-30</v>
      </c>
    </row>
    <row r="19" spans="2:14" ht="24" customHeight="1">
      <c r="B19" s="65"/>
      <c r="C19" s="146" t="str">
        <f>'Existing Fees '!C18</f>
        <v>3/4 RFSS</v>
      </c>
      <c r="D19" s="65" t="str">
        <f>'Existing Fees '!D18</f>
        <v>6.2 (a)</v>
      </c>
      <c r="E19" s="169">
        <f>'Existing Fees '!E18</f>
        <v>435</v>
      </c>
      <c r="F19" s="169">
        <f>'Yr 1 Fee Calc'!G19</f>
        <v>413.09430092307696</v>
      </c>
      <c r="G19" s="181">
        <f t="shared" si="4"/>
        <v>-5.0357928912466765E-2</v>
      </c>
      <c r="H19" s="169">
        <f>'Yr 2 Fee Calc'!G19</f>
        <v>432.85092995076923</v>
      </c>
      <c r="I19" s="181">
        <f t="shared" si="5"/>
        <v>-4.9403909177718908E-3</v>
      </c>
      <c r="J19" s="180"/>
      <c r="K19" s="169">
        <f t="shared" si="6"/>
        <v>415</v>
      </c>
      <c r="L19" s="257">
        <f t="shared" si="7"/>
        <v>435</v>
      </c>
      <c r="M19" s="180"/>
      <c r="N19" s="294">
        <f t="shared" si="8"/>
        <v>-20</v>
      </c>
    </row>
    <row r="20" spans="2:14" ht="24" customHeight="1">
      <c r="B20" s="65"/>
      <c r="C20" s="146" t="str">
        <f>'Existing Fees '!C19</f>
        <v>1"</v>
      </c>
      <c r="D20" s="65" t="str">
        <f>'Existing Fees '!D19</f>
        <v>6.2 (a)</v>
      </c>
      <c r="E20" s="169">
        <f>'Existing Fees '!E19</f>
        <v>430</v>
      </c>
      <c r="F20" s="169">
        <f>'Yr 1 Fee Calc'!G20</f>
        <v>374.84860184615383</v>
      </c>
      <c r="G20" s="181">
        <f t="shared" si="4"/>
        <v>-0.12825906547406088</v>
      </c>
      <c r="H20" s="169">
        <f>'Yr 2 Fee Calc'!G20</f>
        <v>391.76185990153846</v>
      </c>
      <c r="I20" s="181">
        <f t="shared" si="5"/>
        <v>-8.8925907205724519E-2</v>
      </c>
      <c r="J20" s="180"/>
      <c r="K20" s="169">
        <f t="shared" si="6"/>
        <v>375</v>
      </c>
      <c r="L20" s="257">
        <f t="shared" ref="L20" si="9">CEILING(IF(H20&lt;K20,H20,IF(K20*(1+G$5)&gt;H20,H20,K20*(1+G$5))),5)</f>
        <v>395</v>
      </c>
      <c r="M20" s="180"/>
      <c r="N20" s="294">
        <f t="shared" si="8"/>
        <v>-55</v>
      </c>
    </row>
    <row r="21" spans="2:14" ht="24" customHeight="1">
      <c r="B21" s="65"/>
      <c r="C21" s="146" t="str">
        <f>'Existing Fees '!C20</f>
        <v>1" RFSS</v>
      </c>
      <c r="D21" s="65" t="str">
        <f>'Existing Fees '!D20</f>
        <v>6.2 (a)</v>
      </c>
      <c r="E21" s="169">
        <f>'Existing Fees '!E20</f>
        <v>520</v>
      </c>
      <c r="F21" s="169">
        <f>'Yr 1 Fee Calc'!G21</f>
        <v>468.04860184615382</v>
      </c>
      <c r="G21" s="181">
        <f t="shared" si="4"/>
        <v>-9.990653491124267E-2</v>
      </c>
      <c r="H21" s="169">
        <f>'Yr 2 Fee Calc'!G21</f>
        <v>489.62185990153847</v>
      </c>
      <c r="I21" s="181">
        <f t="shared" si="5"/>
        <v>-5.8419500189349091E-2</v>
      </c>
      <c r="J21" s="180"/>
      <c r="K21" s="169">
        <f t="shared" si="6"/>
        <v>470</v>
      </c>
      <c r="L21" s="257">
        <f t="shared" ref="L21" si="10">CEILING(IF(H21&lt;K21,H21,IF(K21*(1+G$5)&gt;H21,H21,K21*(1+G$5))),5)</f>
        <v>490</v>
      </c>
      <c r="M21" s="180"/>
      <c r="N21" s="294">
        <f t="shared" si="8"/>
        <v>-50</v>
      </c>
    </row>
    <row r="22" spans="2:14" ht="24" customHeight="1">
      <c r="B22" s="65"/>
      <c r="C22" s="146" t="str">
        <f>'Existing Fees '!C21</f>
        <v>1  1/2</v>
      </c>
      <c r="D22" s="65" t="str">
        <f>'Existing Fees '!D21</f>
        <v>6.2 (a)</v>
      </c>
      <c r="E22" s="169">
        <f>'Existing Fees '!E21</f>
        <v>805</v>
      </c>
      <c r="F22" s="169">
        <f>'Yr 1 Fee Calc'!G22</f>
        <v>833.17860184615392</v>
      </c>
      <c r="G22" s="181">
        <f t="shared" si="4"/>
        <v>3.5004474343048354E-2</v>
      </c>
      <c r="H22" s="169">
        <f>'Yr 2 Fee Calc'!G22</f>
        <v>873.00185990153852</v>
      </c>
      <c r="I22" s="181">
        <f t="shared" si="5"/>
        <v>8.4474360126134809E-2</v>
      </c>
      <c r="J22" s="180"/>
      <c r="K22" s="169">
        <f t="shared" si="6"/>
        <v>835</v>
      </c>
      <c r="L22" s="257">
        <f t="shared" ref="L22" si="11">CEILING(IF(H22&lt;K22,H22,IF(K22*(1+G$5)&gt;H22,H22,K22*(1+G$5))),5)</f>
        <v>875</v>
      </c>
      <c r="M22" s="180"/>
      <c r="N22" s="294">
        <f t="shared" si="8"/>
        <v>30</v>
      </c>
    </row>
    <row r="23" spans="2:14" ht="24" customHeight="1">
      <c r="B23" s="65"/>
      <c r="C23" s="146" t="str">
        <f>'Existing Fees '!C22</f>
        <v>1  1/2 RFSS</v>
      </c>
      <c r="D23" s="65" t="str">
        <f>'Existing Fees '!D22</f>
        <v>6.2 (a)</v>
      </c>
      <c r="E23" s="169">
        <f>'Existing Fees '!E22</f>
        <v>750</v>
      </c>
      <c r="F23" s="169">
        <f>'Yr 1 Fee Calc'!G23</f>
        <v>784.10860184615387</v>
      </c>
      <c r="G23" s="181">
        <f t="shared" si="4"/>
        <v>4.5478135794871831E-2</v>
      </c>
      <c r="H23" s="169">
        <f>'Yr 2 Fee Calc'!G23</f>
        <v>821.48185990153854</v>
      </c>
      <c r="I23" s="181">
        <f t="shared" si="5"/>
        <v>9.530914653538472E-2</v>
      </c>
      <c r="J23" s="180"/>
      <c r="K23" s="169">
        <f t="shared" si="6"/>
        <v>785</v>
      </c>
      <c r="L23" s="257">
        <f t="shared" ref="L23" si="12">CEILING(IF(H23&lt;K23,H23,IF(K23*(1+G$5)&gt;H23,H23,K23*(1+G$5))),5)</f>
        <v>825</v>
      </c>
      <c r="M23" s="180"/>
      <c r="N23" s="294">
        <f t="shared" si="8"/>
        <v>35</v>
      </c>
    </row>
    <row r="24" spans="2:14" ht="24" customHeight="1">
      <c r="B24" s="65"/>
      <c r="C24" s="146" t="str">
        <f>'Existing Fees '!C23</f>
        <v xml:space="preserve">2" </v>
      </c>
      <c r="D24" s="65" t="str">
        <f>'Existing Fees '!D23</f>
        <v>6.2 (a)</v>
      </c>
      <c r="E24" s="169">
        <f>'Existing Fees '!E23</f>
        <v>905</v>
      </c>
      <c r="F24" s="169">
        <f>'Yr 1 Fee Calc'!G24</f>
        <v>1006.0086018461539</v>
      </c>
      <c r="G24" s="181">
        <f t="shared" si="4"/>
        <v>0.11161171474713133</v>
      </c>
      <c r="H24" s="169">
        <f>'Yr 2 Fee Calc'!G24</f>
        <v>1054.4718599015384</v>
      </c>
      <c r="I24" s="181">
        <f t="shared" si="5"/>
        <v>0.16516227613429663</v>
      </c>
      <c r="J24" s="180"/>
      <c r="K24" s="169">
        <f t="shared" si="6"/>
        <v>1010</v>
      </c>
      <c r="L24" s="257">
        <f t="shared" ref="L24" si="13">CEILING(IF(H24&lt;K24,H24,IF(K24*(1+G$5)&gt;H24,H24,K24*(1+G$5))),5)</f>
        <v>1055</v>
      </c>
      <c r="M24" s="180"/>
      <c r="N24" s="294">
        <f t="shared" si="8"/>
        <v>105</v>
      </c>
    </row>
    <row r="25" spans="2:14" ht="24" customHeight="1">
      <c r="B25" s="65"/>
      <c r="C25" s="146" t="str">
        <f>'Existing Fees '!C24</f>
        <v>2" RFSS</v>
      </c>
      <c r="D25" s="65" t="str">
        <f>'Existing Fees '!D24</f>
        <v>6.2 (a)</v>
      </c>
      <c r="E25" s="169">
        <f>'Existing Fees '!E24</f>
        <v>970</v>
      </c>
      <c r="F25" s="169">
        <f>'Yr 1 Fee Calc'!G25</f>
        <v>1018.5286018461538</v>
      </c>
      <c r="G25" s="181">
        <f t="shared" si="4"/>
        <v>5.0029486439333852E-2</v>
      </c>
      <c r="H25" s="169">
        <f>'Yr 2 Fee Calc'!G25</f>
        <v>1067.6218599015385</v>
      </c>
      <c r="I25" s="181">
        <f t="shared" si="5"/>
        <v>0.10064109268199849</v>
      </c>
      <c r="J25" s="180"/>
      <c r="K25" s="169">
        <f t="shared" si="6"/>
        <v>1020</v>
      </c>
      <c r="L25" s="257">
        <f t="shared" ref="L25" si="14">CEILING(IF(H25&lt;K25,H25,IF(K25*(1+G$5)&gt;H25,H25,K25*(1+G$5))),5)</f>
        <v>1070</v>
      </c>
      <c r="M25" s="180"/>
      <c r="N25" s="294">
        <f t="shared" si="8"/>
        <v>50</v>
      </c>
    </row>
    <row r="26" spans="2:14" ht="24" customHeight="1">
      <c r="B26" s="65"/>
      <c r="C26" s="146" t="str">
        <f>'Existing Fees '!C25</f>
        <v>3" Compound</v>
      </c>
      <c r="D26" s="65" t="str">
        <f>'Existing Fees '!D25</f>
        <v>6.2 (a)</v>
      </c>
      <c r="E26" s="169">
        <f>'Existing Fees '!E25</f>
        <v>2370</v>
      </c>
      <c r="F26" s="169">
        <f>'Yr 1 Fee Calc'!G26</f>
        <v>3323.9758055384614</v>
      </c>
      <c r="G26" s="181">
        <f t="shared" si="4"/>
        <v>0.40252143693605963</v>
      </c>
      <c r="H26" s="169">
        <f>'Yr 2 Fee Calc'!G26</f>
        <v>3484.6155797046154</v>
      </c>
      <c r="I26" s="181">
        <f t="shared" si="5"/>
        <v>0.4703019323648166</v>
      </c>
      <c r="J26" s="180"/>
      <c r="K26" s="169">
        <f t="shared" ref="K26:K62" si="15">CEILING(IF(G26&lt;=$G$5,F26,E26*(1+$G$5)),5)</f>
        <v>3320</v>
      </c>
      <c r="L26" s="257">
        <f t="shared" ref="L26" si="16">CEILING(IF(H26&lt;K26,H26,IF(K26*(1+G$5)&gt;H26,H26,K26*(1+G$5))),5)</f>
        <v>3485</v>
      </c>
      <c r="M26" s="180"/>
      <c r="N26" s="294">
        <f t="shared" si="8"/>
        <v>950</v>
      </c>
    </row>
    <row r="27" spans="2:14" ht="24" customHeight="1">
      <c r="B27" s="65"/>
      <c r="C27" s="146" t="str">
        <f>'Existing Fees '!C26</f>
        <v>3" Turbine</v>
      </c>
      <c r="D27" s="65" t="str">
        <f>'Existing Fees '!D26</f>
        <v>6.2 (a)</v>
      </c>
      <c r="E27" s="169">
        <f>'Existing Fees '!E26</f>
        <v>1485</v>
      </c>
      <c r="F27" s="169">
        <f>'Yr 1 Fee Calc'!G27</f>
        <v>1821.8258055384615</v>
      </c>
      <c r="G27" s="181">
        <f t="shared" si="4"/>
        <v>0.22681872426832425</v>
      </c>
      <c r="H27" s="169">
        <f>'Yr 2 Fee Calc'!G27</f>
        <v>1907.3555797046154</v>
      </c>
      <c r="I27" s="181">
        <f t="shared" si="5"/>
        <v>0.28441453178761977</v>
      </c>
      <c r="J27" s="180"/>
      <c r="K27" s="169">
        <f t="shared" si="15"/>
        <v>1825</v>
      </c>
      <c r="L27" s="257">
        <f t="shared" ref="L27" si="17">CEILING(IF(H27&lt;K27,H27,IF(K27*(1+G$5)&gt;H27,H27,K27*(1+G$5))),5)</f>
        <v>1910</v>
      </c>
      <c r="M27" s="180"/>
      <c r="N27" s="294">
        <f t="shared" si="8"/>
        <v>340</v>
      </c>
    </row>
    <row r="28" spans="2:14" ht="24" customHeight="1">
      <c r="B28" s="65"/>
      <c r="C28" s="146" t="str">
        <f>'Existing Fees '!C27</f>
        <v>3" Fire Series</v>
      </c>
      <c r="D28" s="65" t="str">
        <f>'Existing Fees '!D27</f>
        <v>6.2 (a)</v>
      </c>
      <c r="E28" s="169">
        <f>'Existing Fees '!E27</f>
        <v>3370</v>
      </c>
      <c r="F28" s="169">
        <f>'Yr 1 Fee Calc'!G28</f>
        <v>3641.0058055384616</v>
      </c>
      <c r="G28" s="181">
        <f t="shared" si="4"/>
        <v>8.0417152978771986E-2</v>
      </c>
      <c r="H28" s="169">
        <f>'Yr 2 Fee Calc'!G28</f>
        <v>3817.495579704615</v>
      </c>
      <c r="I28" s="181">
        <f t="shared" si="5"/>
        <v>0.13278800584706676</v>
      </c>
      <c r="J28" s="180"/>
      <c r="K28" s="169">
        <f t="shared" si="15"/>
        <v>3645</v>
      </c>
      <c r="L28" s="257">
        <f t="shared" ref="L28" si="18">CEILING(IF(H28&lt;K28,H28,IF(K28*(1+G$5)&gt;H28,H28,K28*(1+G$5))),5)</f>
        <v>3820</v>
      </c>
      <c r="M28" s="180"/>
      <c r="N28" s="294">
        <f t="shared" si="8"/>
        <v>275</v>
      </c>
    </row>
    <row r="29" spans="2:14" ht="24" customHeight="1">
      <c r="B29" s="65"/>
      <c r="C29" s="146" t="str">
        <f>'Existing Fees '!C28</f>
        <v>4" Compound</v>
      </c>
      <c r="D29" s="65" t="str">
        <f>'Existing Fees '!D28</f>
        <v>6.2 (a)</v>
      </c>
      <c r="E29" s="169">
        <f>'Existing Fees '!E28</f>
        <v>2785</v>
      </c>
      <c r="F29" s="169">
        <f>'Yr 1 Fee Calc'!G29</f>
        <v>4600.5558055384618</v>
      </c>
      <c r="G29" s="181">
        <f t="shared" si="4"/>
        <v>0.65190513663858596</v>
      </c>
      <c r="H29" s="169">
        <f>'Yr 2 Fee Calc'!G29</f>
        <v>4825.0255797046157</v>
      </c>
      <c r="I29" s="181">
        <f t="shared" si="5"/>
        <v>0.73250469648280636</v>
      </c>
      <c r="J29" s="180"/>
      <c r="K29" s="169">
        <f t="shared" si="15"/>
        <v>3900</v>
      </c>
      <c r="L29" s="257">
        <f t="shared" ref="L29" si="19">CEILING(IF(H29&lt;K29,H29,IF(K29*(1+G$5)&gt;H29,H29,K29*(1+G$5))),5)</f>
        <v>4830</v>
      </c>
      <c r="M29" s="180"/>
      <c r="N29" s="294">
        <f t="shared" si="8"/>
        <v>1115</v>
      </c>
    </row>
    <row r="30" spans="2:14" ht="24" customHeight="1">
      <c r="B30" s="65"/>
      <c r="C30" s="146" t="str">
        <f>'Existing Fees '!C29</f>
        <v>4" Turbine</v>
      </c>
      <c r="D30" s="65" t="str">
        <f>'Existing Fees '!D29</f>
        <v>6.2 (a)</v>
      </c>
      <c r="E30" s="169">
        <f>'Existing Fees '!E29</f>
        <v>2525</v>
      </c>
      <c r="F30" s="169">
        <f>'Yr 1 Fee Calc'!G30</f>
        <v>2632.0758055384613</v>
      </c>
      <c r="G30" s="181">
        <f t="shared" si="4"/>
        <v>4.2406259619192588E-2</v>
      </c>
      <c r="H30" s="169">
        <f>'Yr 2 Fee Calc'!G30</f>
        <v>2758.1255797046151</v>
      </c>
      <c r="I30" s="181">
        <f t="shared" si="5"/>
        <v>9.2326962259253506E-2</v>
      </c>
      <c r="J30" s="180"/>
      <c r="K30" s="169">
        <f t="shared" si="15"/>
        <v>2635</v>
      </c>
      <c r="L30" s="257">
        <f t="shared" ref="L30" si="20">CEILING(IF(H30&lt;K30,H30,IF(K30*(1+G$5)&gt;H30,H30,K30*(1+G$5))),5)</f>
        <v>2760</v>
      </c>
      <c r="M30" s="180"/>
      <c r="N30" s="294">
        <f t="shared" si="8"/>
        <v>110</v>
      </c>
    </row>
    <row r="31" spans="2:14" ht="24" customHeight="1">
      <c r="B31" s="65"/>
      <c r="C31" s="146" t="str">
        <f>'Existing Fees '!C30</f>
        <v>4" Fire Series</v>
      </c>
      <c r="D31" s="65" t="str">
        <f>'Existing Fees '!D30</f>
        <v>6.2 (a)</v>
      </c>
      <c r="E31" s="169">
        <f>'Existing Fees '!E30</f>
        <v>3660</v>
      </c>
      <c r="F31" s="169">
        <f>'Yr 1 Fee Calc'!G31</f>
        <v>4502.5658055384611</v>
      </c>
      <c r="G31" s="181">
        <f t="shared" si="4"/>
        <v>0.23020923648591832</v>
      </c>
      <c r="H31" s="169">
        <f>'Yr 2 Fee Calc'!G31</f>
        <v>4722.1355797046153</v>
      </c>
      <c r="I31" s="181">
        <f t="shared" si="5"/>
        <v>0.2902009780613703</v>
      </c>
      <c r="J31" s="180"/>
      <c r="K31" s="169">
        <f t="shared" ref="K31" si="21">CEILING(IF(G31&lt;=$G$5,F31,E31*(1+$G$5)),5)</f>
        <v>4505</v>
      </c>
      <c r="L31" s="257">
        <f t="shared" ref="L31" si="22">CEILING(IF(H31&lt;K31,H31,IF(K31*(1+G$5)&gt;H31,H31,K31*(1+G$5))),5)</f>
        <v>4725</v>
      </c>
      <c r="M31" s="180"/>
      <c r="N31" s="294">
        <f t="shared" si="8"/>
        <v>845</v>
      </c>
    </row>
    <row r="32" spans="2:14" ht="24" customHeight="1">
      <c r="B32" s="65"/>
      <c r="C32" s="146" t="str">
        <f>'Existing Fees '!C31</f>
        <v>4" Fire Assembly</v>
      </c>
      <c r="D32" s="65" t="str">
        <f>'Existing Fees '!D31</f>
        <v>6.2 (a)</v>
      </c>
      <c r="E32" s="169">
        <f>'Existing Fees '!E31</f>
        <v>6015</v>
      </c>
      <c r="F32" s="169">
        <f>'Yr 1 Fee Calc'!G32</f>
        <v>6081.7458055384614</v>
      </c>
      <c r="G32" s="181">
        <f t="shared" si="4"/>
        <v>1.1096559524266227E-2</v>
      </c>
      <c r="H32" s="169">
        <f>'Yr 2 Fee Calc'!G32</f>
        <v>6380.2755797046157</v>
      </c>
      <c r="I32" s="181">
        <f t="shared" si="5"/>
        <v>6.0727444672421554E-2</v>
      </c>
      <c r="J32" s="180"/>
      <c r="K32" s="169">
        <f t="shared" ref="K32" si="23">CEILING(IF(G32&lt;=$G$5,F32,E32*(1+$G$5)),5)</f>
        <v>6085</v>
      </c>
      <c r="L32" s="257">
        <f t="shared" ref="L32" si="24">CEILING(IF(H32&lt;K32,H32,IF(K32*(1+G$5)&gt;H32,H32,K32*(1+G$5))),5)</f>
        <v>6385</v>
      </c>
      <c r="M32" s="180"/>
      <c r="N32" s="294">
        <f t="shared" si="8"/>
        <v>70</v>
      </c>
    </row>
    <row r="33" spans="2:14" ht="24" customHeight="1">
      <c r="B33" s="65"/>
      <c r="C33" s="146" t="str">
        <f>'Existing Fees '!C32</f>
        <v>6" Compound</v>
      </c>
      <c r="D33" s="65" t="str">
        <f>'Existing Fees '!D32</f>
        <v>6.2 (a)</v>
      </c>
      <c r="E33" s="169">
        <f>'Existing Fees '!E32</f>
        <v>4815</v>
      </c>
      <c r="F33" s="169">
        <f>'Yr 1 Fee Calc'!G33</f>
        <v>6440.0658055384611</v>
      </c>
      <c r="G33" s="181">
        <f t="shared" si="4"/>
        <v>0.33750068650850695</v>
      </c>
      <c r="H33" s="169">
        <f>'Yr 2 Fee Calc'!G33</f>
        <v>6756.5155797046154</v>
      </c>
      <c r="I33" s="181">
        <f t="shared" si="5"/>
        <v>0.403222342617781</v>
      </c>
      <c r="J33" s="180"/>
      <c r="K33" s="169">
        <f t="shared" si="15"/>
        <v>6445</v>
      </c>
      <c r="L33" s="257">
        <f t="shared" ref="L33" si="25">CEILING(IF(H33&lt;K33,H33,IF(K33*(1+G$5)&gt;H33,H33,K33*(1+G$5))),5)</f>
        <v>6760</v>
      </c>
      <c r="M33" s="180"/>
      <c r="N33" s="294">
        <f t="shared" si="8"/>
        <v>1630</v>
      </c>
    </row>
    <row r="34" spans="2:14" ht="24" customHeight="1">
      <c r="B34" s="65"/>
      <c r="C34" s="146" t="str">
        <f>'Existing Fees '!C33</f>
        <v>6" Turbine</v>
      </c>
      <c r="D34" s="65" t="str">
        <f>'Existing Fees '!D33</f>
        <v>6.2 (a)</v>
      </c>
      <c r="E34" s="169">
        <f>'Existing Fees '!E33</f>
        <v>4065</v>
      </c>
      <c r="F34" s="169">
        <f>'Yr 1 Fee Calc'!G34</f>
        <v>4952.9558055384614</v>
      </c>
      <c r="G34" s="181">
        <f t="shared" si="4"/>
        <v>0.21843931255558705</v>
      </c>
      <c r="H34" s="169">
        <f>'Yr 2 Fee Calc'!G34</f>
        <v>5195.0455797046161</v>
      </c>
      <c r="I34" s="181">
        <f t="shared" si="5"/>
        <v>0.27799399254726104</v>
      </c>
      <c r="J34" s="180"/>
      <c r="K34" s="169">
        <f t="shared" si="15"/>
        <v>4955</v>
      </c>
      <c r="L34" s="257">
        <f t="shared" ref="L34" si="26">CEILING(IF(H34&lt;K34,H34,IF(K34*(1+G$5)&gt;H34,H34,K34*(1+G$5))),5)</f>
        <v>5200</v>
      </c>
      <c r="M34" s="180"/>
      <c r="N34" s="294">
        <f t="shared" si="8"/>
        <v>890</v>
      </c>
    </row>
    <row r="35" spans="2:14" ht="24" customHeight="1">
      <c r="B35" s="65"/>
      <c r="C35" s="146" t="str">
        <f>'Existing Fees '!C34</f>
        <v>6" Fire Series</v>
      </c>
      <c r="D35" s="65" t="str">
        <f>'Existing Fees '!D34</f>
        <v>6.2 (a)</v>
      </c>
      <c r="E35" s="169">
        <f>'Existing Fees '!E34</f>
        <v>5310</v>
      </c>
      <c r="F35" s="169">
        <f>'Yr 1 Fee Calc'!G35</f>
        <v>5961.7658055384618</v>
      </c>
      <c r="G35" s="181">
        <f t="shared" si="4"/>
        <v>0.12274308955526587</v>
      </c>
      <c r="H35" s="169">
        <f>'Yr 2 Fee Calc'!G35</f>
        <v>6254.2955797046161</v>
      </c>
      <c r="I35" s="181">
        <f t="shared" si="5"/>
        <v>0.17783344250557742</v>
      </c>
      <c r="J35" s="180"/>
      <c r="K35" s="169">
        <f t="shared" si="15"/>
        <v>5965</v>
      </c>
      <c r="L35" s="257">
        <f t="shared" ref="L35" si="27">CEILING(IF(H35&lt;K35,H35,IF(K35*(1+G$5)&gt;H35,H35,K35*(1+G$5))),5)</f>
        <v>6255</v>
      </c>
      <c r="M35" s="180"/>
      <c r="N35" s="294">
        <f t="shared" si="8"/>
        <v>655</v>
      </c>
    </row>
    <row r="36" spans="2:14" ht="24" customHeight="1">
      <c r="B36" s="65"/>
      <c r="C36" s="146" t="str">
        <f>'Existing Fees '!C35</f>
        <v>6" Fire Assembly</v>
      </c>
      <c r="D36" s="65" t="str">
        <f>'Existing Fees '!D35</f>
        <v>6.2 (a)</v>
      </c>
      <c r="E36" s="169">
        <f>'Existing Fees '!E35</f>
        <v>7915</v>
      </c>
      <c r="F36" s="169">
        <f>'Yr 1 Fee Calc'!G36</f>
        <v>8689.9658055384607</v>
      </c>
      <c r="G36" s="181">
        <f t="shared" si="4"/>
        <v>9.7911030390203505E-2</v>
      </c>
      <c r="H36" s="169">
        <f>'Yr 2 Fee Calc'!G36</f>
        <v>9118.9055797046149</v>
      </c>
      <c r="I36" s="181">
        <f t="shared" si="5"/>
        <v>0.15210430571125899</v>
      </c>
      <c r="J36" s="180"/>
      <c r="K36" s="169">
        <f t="shared" si="15"/>
        <v>8690</v>
      </c>
      <c r="L36" s="257">
        <f t="shared" ref="L36" si="28">CEILING(IF(H36&lt;K36,H36,IF(K36*(1+G$5)&gt;H36,H36,K36*(1+G$5))),5)</f>
        <v>9120</v>
      </c>
      <c r="M36" s="180"/>
      <c r="N36" s="294">
        <f t="shared" si="8"/>
        <v>775</v>
      </c>
    </row>
    <row r="37" spans="2:14" ht="24" customHeight="1">
      <c r="B37" s="65"/>
      <c r="C37" s="146" t="str">
        <f>'Existing Fees '!C36</f>
        <v>8" Turbine</v>
      </c>
      <c r="D37" s="65" t="str">
        <f>'Existing Fees '!D36</f>
        <v>6.2 (a)</v>
      </c>
      <c r="E37" s="169">
        <f>'Existing Fees '!E36</f>
        <v>5445</v>
      </c>
      <c r="F37" s="169">
        <f>'Yr 1 Fee Calc'!G37</f>
        <v>5883.5158055384618</v>
      </c>
      <c r="G37" s="181">
        <f t="shared" si="4"/>
        <v>8.0535501476301521E-2</v>
      </c>
      <c r="H37" s="169">
        <f>'Yr 2 Fee Calc'!G37</f>
        <v>6172.1355797046153</v>
      </c>
      <c r="I37" s="181">
        <f t="shared" si="5"/>
        <v>0.13354188791636645</v>
      </c>
      <c r="J37" s="180"/>
      <c r="K37" s="169">
        <f t="shared" si="15"/>
        <v>5885</v>
      </c>
      <c r="L37" s="257">
        <f t="shared" ref="L37" si="29">CEILING(IF(H37&lt;K37,H37,IF(K37*(1+G$5)&gt;H37,H37,K37*(1+G$5))),5)</f>
        <v>6175</v>
      </c>
      <c r="M37" s="180"/>
      <c r="N37" s="294">
        <f t="shared" si="8"/>
        <v>440</v>
      </c>
    </row>
    <row r="38" spans="2:14" ht="24" customHeight="1">
      <c r="B38" s="65"/>
      <c r="C38" s="146" t="str">
        <f>'Existing Fees '!C37</f>
        <v>8" Fire Series</v>
      </c>
      <c r="D38" s="65" t="str">
        <f>'Existing Fees '!D37</f>
        <v>6.2 (a)</v>
      </c>
      <c r="E38" s="169">
        <f>'Existing Fees '!E37</f>
        <v>6080</v>
      </c>
      <c r="F38" s="169">
        <f>'Yr 1 Fee Calc'!G38</f>
        <v>7548.2058055384614</v>
      </c>
      <c r="G38" s="181">
        <f t="shared" si="4"/>
        <v>0.24148121801619432</v>
      </c>
      <c r="H38" s="169">
        <f>'Yr 2 Fee Calc'!G38</f>
        <v>7920.0555797046154</v>
      </c>
      <c r="I38" s="181">
        <f t="shared" si="5"/>
        <v>0.30264072034615386</v>
      </c>
      <c r="J38" s="180"/>
      <c r="K38" s="169">
        <f t="shared" si="15"/>
        <v>7550</v>
      </c>
      <c r="L38" s="257">
        <f t="shared" ref="L38" si="30">CEILING(IF(H38&lt;K38,H38,IF(K38*(1+G$5)&gt;H38,H38,K38*(1+G$5))),5)</f>
        <v>7925</v>
      </c>
      <c r="M38" s="180"/>
      <c r="N38" s="294">
        <f t="shared" si="8"/>
        <v>1470</v>
      </c>
    </row>
    <row r="39" spans="2:14" ht="24" customHeight="1">
      <c r="B39" s="65"/>
      <c r="C39" s="146" t="str">
        <f>'Existing Fees '!C38</f>
        <v>8" Fire Assembly</v>
      </c>
      <c r="D39" s="65" t="str">
        <f>'Existing Fees '!D38</f>
        <v>6.2 (a)</v>
      </c>
      <c r="E39" s="169">
        <f>'Existing Fees '!E38</f>
        <v>11135</v>
      </c>
      <c r="F39" s="169">
        <f>'Yr 1 Fee Calc'!G39</f>
        <v>12281.265805538462</v>
      </c>
      <c r="G39" s="181">
        <f t="shared" si="4"/>
        <v>0.10294259591723949</v>
      </c>
      <c r="H39" s="169">
        <f>'Yr 2 Fee Calc'!G39</f>
        <v>12889.775579704616</v>
      </c>
      <c r="I39" s="181">
        <f t="shared" si="5"/>
        <v>0.15759098156305484</v>
      </c>
      <c r="J39" s="180"/>
      <c r="K39" s="169">
        <f t="shared" si="15"/>
        <v>12285</v>
      </c>
      <c r="L39" s="257">
        <f t="shared" ref="L39" si="31">CEILING(IF(H39&lt;K39,H39,IF(K39*(1+G$5)&gt;H39,H39,K39*(1+G$5))),5)</f>
        <v>12890</v>
      </c>
      <c r="M39" s="180"/>
      <c r="N39" s="294">
        <f t="shared" si="8"/>
        <v>1150</v>
      </c>
    </row>
    <row r="40" spans="2:14" ht="24" customHeight="1">
      <c r="B40" s="65"/>
      <c r="C40" s="146" t="str">
        <f>'Existing Fees '!C39</f>
        <v>10" Turbine</v>
      </c>
      <c r="D40" s="65" t="str">
        <f>'Existing Fees '!D39</f>
        <v>6.2 (a)</v>
      </c>
      <c r="E40" s="169">
        <f>'Existing Fees '!E39</f>
        <v>7785</v>
      </c>
      <c r="F40" s="169">
        <f>'Yr 1 Fee Calc'!G40</f>
        <v>8538.0158055384618</v>
      </c>
      <c r="G40" s="181">
        <f t="shared" si="4"/>
        <v>9.6726500390296954E-2</v>
      </c>
      <c r="H40" s="169">
        <f>'Yr 2 Fee Calc'!G40</f>
        <v>8959.3555797046156</v>
      </c>
      <c r="I40" s="181">
        <f t="shared" si="5"/>
        <v>0.15084850092544838</v>
      </c>
      <c r="J40" s="180"/>
      <c r="K40" s="169">
        <f t="shared" si="15"/>
        <v>8540</v>
      </c>
      <c r="L40" s="257">
        <f t="shared" ref="L40" si="32">CEILING(IF(H40&lt;K40,H40,IF(K40*(1+G$5)&gt;H40,H40,K40*(1+G$5))),5)</f>
        <v>8960</v>
      </c>
      <c r="M40" s="180"/>
      <c r="N40" s="294">
        <f t="shared" si="8"/>
        <v>755</v>
      </c>
    </row>
    <row r="41" spans="2:14" ht="24" customHeight="1">
      <c r="B41" s="65"/>
      <c r="C41" s="146" t="str">
        <f>'Existing Fees '!C40</f>
        <v>10" Fire Series</v>
      </c>
      <c r="D41" s="65" t="str">
        <f>'Existing Fees '!D40</f>
        <v>6.2 (a)</v>
      </c>
      <c r="E41" s="169">
        <f>'Existing Fees '!E40</f>
        <v>8515</v>
      </c>
      <c r="F41" s="169">
        <f>'Yr 1 Fee Calc'!G41</f>
        <v>9296.7658055384618</v>
      </c>
      <c r="G41" s="181">
        <f t="shared" si="4"/>
        <v>9.1810429305750063E-2</v>
      </c>
      <c r="H41" s="169">
        <f>'Yr 2 Fee Calc'!G41</f>
        <v>9756.0455797046161</v>
      </c>
      <c r="I41" s="181">
        <f t="shared" si="5"/>
        <v>0.14574815968345461</v>
      </c>
      <c r="J41" s="180"/>
      <c r="K41" s="169">
        <f t="shared" si="15"/>
        <v>9300</v>
      </c>
      <c r="L41" s="257">
        <f t="shared" ref="L41" si="33">CEILING(IF(H41&lt;K41,H41,IF(K41*(1+G$5)&gt;H41,H41,K41*(1+G$5))),5)</f>
        <v>9760</v>
      </c>
      <c r="M41" s="180"/>
      <c r="N41" s="294">
        <f t="shared" si="8"/>
        <v>785</v>
      </c>
    </row>
    <row r="42" spans="2:14" ht="24" customHeight="1">
      <c r="B42" s="65"/>
      <c r="C42" s="146" t="str">
        <f>'Existing Fees '!C41</f>
        <v>10" Fire Assembly</v>
      </c>
      <c r="D42" s="65" t="str">
        <f>'Existing Fees '!D41</f>
        <v>6.2 (a)</v>
      </c>
      <c r="E42" s="169">
        <f>'Existing Fees '!E41</f>
        <v>15300</v>
      </c>
      <c r="F42" s="169">
        <f>'Yr 1 Fee Calc'!G42</f>
        <v>17744.475805538463</v>
      </c>
      <c r="G42" s="181">
        <f t="shared" si="4"/>
        <v>0.15976966049270999</v>
      </c>
      <c r="H42" s="169">
        <f>'Yr 2 Fee Calc'!G42</f>
        <v>18626.145579704615</v>
      </c>
      <c r="I42" s="181">
        <f t="shared" si="5"/>
        <v>0.21739513592840617</v>
      </c>
      <c r="J42" s="180"/>
      <c r="K42" s="169">
        <f t="shared" si="15"/>
        <v>17745</v>
      </c>
      <c r="L42" s="257">
        <f t="shared" ref="L42" si="34">CEILING(IF(H42&lt;K42,H42,IF(K42*(1+G$5)&gt;H42,H42,K42*(1+G$5))),5)</f>
        <v>18630</v>
      </c>
      <c r="M42" s="180"/>
      <c r="N42" s="294">
        <f t="shared" si="8"/>
        <v>2445</v>
      </c>
    </row>
    <row r="43" spans="2:14" ht="24" customHeight="1">
      <c r="B43" s="65"/>
      <c r="C43" s="146" t="str">
        <f>'Existing Fees '!C42</f>
        <v>12" Turbine</v>
      </c>
      <c r="D43" s="65" t="str">
        <f>'Existing Fees '!D42</f>
        <v>6.2 (a)</v>
      </c>
      <c r="E43" s="169">
        <f>'Existing Fees '!E42</f>
        <v>7900</v>
      </c>
      <c r="F43" s="169">
        <f>'Yr 1 Fee Calc'!G43</f>
        <v>9041.6958055384621</v>
      </c>
      <c r="G43" s="181">
        <f t="shared" si="4"/>
        <v>0.14451845639727368</v>
      </c>
      <c r="H43" s="169">
        <f>'Yr 2 Fee Calc'!G43</f>
        <v>9488.2255797046164</v>
      </c>
      <c r="I43" s="181">
        <f t="shared" si="5"/>
        <v>0.20104121262083752</v>
      </c>
      <c r="J43" s="180"/>
      <c r="K43" s="169">
        <f t="shared" si="15"/>
        <v>9045</v>
      </c>
      <c r="L43" s="257">
        <f t="shared" ref="L43" si="35">CEILING(IF(H43&lt;K43,H43,IF(K43*(1+G$5)&gt;H43,H43,K43*(1+G$5))),5)</f>
        <v>9490</v>
      </c>
      <c r="M43" s="180"/>
      <c r="N43" s="294">
        <f t="shared" si="8"/>
        <v>1145</v>
      </c>
    </row>
    <row r="44" spans="2:14" ht="24" customHeight="1">
      <c r="B44" s="65"/>
      <c r="C44" s="146" t="str">
        <f>'Existing Fees '!C43</f>
        <v>12" Fire Series</v>
      </c>
      <c r="D44" s="65" t="str">
        <f>'Existing Fees '!D43</f>
        <v>6.2 (a)</v>
      </c>
      <c r="E44" s="169">
        <f>'Existing Fees '!E43</f>
        <v>8705</v>
      </c>
      <c r="F44" s="169">
        <f>'Yr 1 Fee Calc'!G44</f>
        <v>10454.115805538462</v>
      </c>
      <c r="G44" s="181">
        <f t="shared" si="4"/>
        <v>0.20093231539787043</v>
      </c>
      <c r="H44" s="169">
        <f>'Yr 2 Fee Calc'!G44</f>
        <v>10971.265579704615</v>
      </c>
      <c r="I44" s="181">
        <f t="shared" si="5"/>
        <v>0.26034067543993283</v>
      </c>
      <c r="J44" s="180"/>
      <c r="K44" s="169">
        <f t="shared" si="15"/>
        <v>10455</v>
      </c>
      <c r="L44" s="257">
        <f t="shared" ref="L44" si="36">CEILING(IF(H44&lt;K44,H44,IF(K44*(1+G$5)&gt;H44,H44,K44*(1+G$5))),5)</f>
        <v>10975</v>
      </c>
      <c r="M44" s="180"/>
      <c r="N44" s="294">
        <f t="shared" si="8"/>
        <v>1750</v>
      </c>
    </row>
    <row r="45" spans="2:14" ht="24" customHeight="1">
      <c r="B45" s="65"/>
      <c r="C45" s="146" t="str">
        <f>'Existing Fees '!C44</f>
        <v>12" Fire Assembly</v>
      </c>
      <c r="D45" s="65" t="str">
        <f>'Existing Fees '!D44</f>
        <v>6.2 (a)</v>
      </c>
      <c r="E45" s="169">
        <f>'Existing Fees '!E44</f>
        <v>16170</v>
      </c>
      <c r="F45" s="169">
        <f>'Yr 1 Fee Calc'!G45</f>
        <v>18901.825805538465</v>
      </c>
      <c r="G45" s="181">
        <f t="shared" si="4"/>
        <v>0.16894408197516789</v>
      </c>
      <c r="H45" s="169">
        <f>'Yr 2 Fee Calc'!G45</f>
        <v>19841.355579704617</v>
      </c>
      <c r="I45" s="181">
        <f t="shared" si="5"/>
        <v>0.22704734568364981</v>
      </c>
      <c r="J45" s="180"/>
      <c r="K45" s="169">
        <f t="shared" si="15"/>
        <v>18905</v>
      </c>
      <c r="L45" s="257">
        <f t="shared" ref="L45" si="37">CEILING(IF(H45&lt;K45,H45,IF(K45*(1+G$5)&gt;H45,H45,K45*(1+G$5))),5)</f>
        <v>19845</v>
      </c>
      <c r="M45" s="180"/>
      <c r="N45" s="294">
        <f t="shared" si="8"/>
        <v>2735</v>
      </c>
    </row>
    <row r="46" spans="2:14" ht="24" customHeight="1">
      <c r="B46" s="139" t="s">
        <v>28</v>
      </c>
      <c r="C46" s="140" t="str">
        <f>'Existing Fees '!C45</f>
        <v>Furnishing and Setting Meter Interface Unit (MIU)</v>
      </c>
      <c r="D46" s="139" t="str">
        <f>'Existing Fees '!D45</f>
        <v>6.2 (b)</v>
      </c>
      <c r="E46" s="168"/>
      <c r="F46" s="140"/>
      <c r="G46" s="178"/>
      <c r="H46" s="140"/>
      <c r="I46" s="178"/>
      <c r="J46" s="179"/>
      <c r="K46" s="140"/>
      <c r="L46" s="140"/>
      <c r="M46" s="179"/>
      <c r="N46" s="140"/>
    </row>
    <row r="47" spans="2:14" ht="24" customHeight="1">
      <c r="B47" s="65"/>
      <c r="C47" s="146" t="str">
        <f>'Existing Fees '!C46</f>
        <v>5/8"</v>
      </c>
      <c r="D47" s="65" t="str">
        <f>'Existing Fees '!D46</f>
        <v>6.2 (b)</v>
      </c>
      <c r="E47" s="169">
        <f>'Existing Fees '!E46</f>
        <v>105</v>
      </c>
      <c r="F47" s="169">
        <f>'Yr 1 Fee Calc'!G47</f>
        <v>70.794300923076918</v>
      </c>
      <c r="G47" s="181">
        <f t="shared" ref="G47:G62" si="38">IFERROR((F47-E47)/E47,"N/A")</f>
        <v>-0.3257685626373627</v>
      </c>
      <c r="H47" s="169">
        <f>'Yr 2 Fee Calc'!G47</f>
        <v>73.43092995076924</v>
      </c>
      <c r="I47" s="181">
        <f t="shared" si="5"/>
        <v>-0.30065780999267389</v>
      </c>
      <c r="J47" s="180"/>
      <c r="K47" s="169">
        <f t="shared" si="15"/>
        <v>75</v>
      </c>
      <c r="L47" s="257">
        <f t="shared" ref="L47:L48" si="39">CEILING(IF(H47&lt;K47,H47,IF(K47*(1+G$5)&gt;H47,H47,K47*(1+G$5))),5)</f>
        <v>75</v>
      </c>
      <c r="M47" s="180"/>
      <c r="N47" s="294">
        <f t="shared" ref="N47:N62" si="40">K47-E47</f>
        <v>-30</v>
      </c>
    </row>
    <row r="48" spans="2:14" ht="24" customHeight="1">
      <c r="B48" s="65"/>
      <c r="C48" s="146" t="str">
        <f>'Existing Fees '!C47</f>
        <v>3/4 RFSS</v>
      </c>
      <c r="D48" s="65" t="str">
        <f>'Existing Fees '!D47</f>
        <v>6.2 (b)</v>
      </c>
      <c r="E48" s="169">
        <f>'Existing Fees '!E47</f>
        <v>105</v>
      </c>
      <c r="F48" s="169">
        <f>'Yr 1 Fee Calc'!G48</f>
        <v>70.794300923076918</v>
      </c>
      <c r="G48" s="181">
        <f t="shared" si="38"/>
        <v>-0.3257685626373627</v>
      </c>
      <c r="H48" s="169">
        <f>'Yr 2 Fee Calc'!G48</f>
        <v>73.43092995076924</v>
      </c>
      <c r="I48" s="181">
        <f t="shared" si="5"/>
        <v>-0.30065780999267389</v>
      </c>
      <c r="J48" s="180"/>
      <c r="K48" s="169">
        <f t="shared" si="15"/>
        <v>75</v>
      </c>
      <c r="L48" s="257">
        <f t="shared" si="39"/>
        <v>75</v>
      </c>
      <c r="M48" s="180"/>
      <c r="N48" s="294">
        <f t="shared" si="40"/>
        <v>-30</v>
      </c>
    </row>
    <row r="49" spans="2:14" ht="24" customHeight="1">
      <c r="B49" s="65"/>
      <c r="C49" s="146" t="str">
        <f>'Existing Fees '!C48</f>
        <v>1"</v>
      </c>
      <c r="D49" s="65" t="str">
        <f>'Existing Fees '!D48</f>
        <v>6.2 (b)</v>
      </c>
      <c r="E49" s="169">
        <f>'Existing Fees '!E48</f>
        <v>190</v>
      </c>
      <c r="F49" s="169">
        <f>'Yr 1 Fee Calc'!G49</f>
        <v>117.34860184615384</v>
      </c>
      <c r="G49" s="181">
        <f t="shared" si="38"/>
        <v>-0.38237577975708503</v>
      </c>
      <c r="H49" s="169">
        <f>'Yr 2 Fee Calc'!G49</f>
        <v>121.38185990153848</v>
      </c>
      <c r="I49" s="181">
        <f t="shared" si="5"/>
        <v>-0.36114810578137646</v>
      </c>
      <c r="J49" s="180"/>
      <c r="K49" s="169">
        <f t="shared" si="15"/>
        <v>120</v>
      </c>
      <c r="L49" s="257">
        <f t="shared" ref="L49:L54" si="41">CEILING(IF(H49&lt;K49,H49,IF(K49*(1+G$5)&gt;H49,H49,K49*(1+G$5))),5)</f>
        <v>125</v>
      </c>
      <c r="M49" s="180"/>
      <c r="N49" s="294">
        <f t="shared" si="40"/>
        <v>-70</v>
      </c>
    </row>
    <row r="50" spans="2:14" ht="24" customHeight="1">
      <c r="B50" s="65"/>
      <c r="C50" s="146" t="str">
        <f>'Existing Fees '!C49</f>
        <v>1" RFSS</v>
      </c>
      <c r="D50" s="65" t="str">
        <f>'Existing Fees '!D49</f>
        <v>6.2 (b)</v>
      </c>
      <c r="E50" s="169">
        <f>'Existing Fees '!E49</f>
        <v>190</v>
      </c>
      <c r="F50" s="169">
        <f>'Yr 1 Fee Calc'!G50</f>
        <v>117.34860184615384</v>
      </c>
      <c r="G50" s="181">
        <f t="shared" si="38"/>
        <v>-0.38237577975708503</v>
      </c>
      <c r="H50" s="169">
        <f>'Yr 2 Fee Calc'!G50</f>
        <v>121.38185990153848</v>
      </c>
      <c r="I50" s="181">
        <f t="shared" si="5"/>
        <v>-0.36114810578137646</v>
      </c>
      <c r="J50" s="180"/>
      <c r="K50" s="169">
        <f t="shared" si="15"/>
        <v>120</v>
      </c>
      <c r="L50" s="257">
        <f t="shared" si="41"/>
        <v>125</v>
      </c>
      <c r="M50" s="180"/>
      <c r="N50" s="294">
        <f t="shared" si="40"/>
        <v>-70</v>
      </c>
    </row>
    <row r="51" spans="2:14" ht="24" customHeight="1">
      <c r="B51" s="65"/>
      <c r="C51" s="146" t="str">
        <f>'Existing Fees '!C50</f>
        <v>1  1/2</v>
      </c>
      <c r="D51" s="65" t="str">
        <f>'Existing Fees '!D50</f>
        <v>6.2 (b)</v>
      </c>
      <c r="E51" s="169">
        <f>'Existing Fees '!E50</f>
        <v>190</v>
      </c>
      <c r="F51" s="169">
        <f>'Yr 1 Fee Calc'!G51</f>
        <v>117.34860184615384</v>
      </c>
      <c r="G51" s="181">
        <f t="shared" si="38"/>
        <v>-0.38237577975708503</v>
      </c>
      <c r="H51" s="169">
        <f>'Yr 2 Fee Calc'!G51</f>
        <v>121.38185990153848</v>
      </c>
      <c r="I51" s="181">
        <f t="shared" si="5"/>
        <v>-0.36114810578137646</v>
      </c>
      <c r="J51" s="180"/>
      <c r="K51" s="169">
        <f t="shared" si="15"/>
        <v>120</v>
      </c>
      <c r="L51" s="257">
        <f t="shared" si="41"/>
        <v>125</v>
      </c>
      <c r="M51" s="180"/>
      <c r="N51" s="294">
        <f t="shared" si="40"/>
        <v>-70</v>
      </c>
    </row>
    <row r="52" spans="2:14" ht="24" customHeight="1">
      <c r="B52" s="65"/>
      <c r="C52" s="146" t="str">
        <f>'Existing Fees '!C51</f>
        <v>1  1/2 RFSS</v>
      </c>
      <c r="D52" s="65" t="str">
        <f>'Existing Fees '!D51</f>
        <v>6.2 (b)</v>
      </c>
      <c r="E52" s="169">
        <f>'Existing Fees '!E51</f>
        <v>190</v>
      </c>
      <c r="F52" s="169">
        <f>'Yr 1 Fee Calc'!G52</f>
        <v>117.34860184615384</v>
      </c>
      <c r="G52" s="181">
        <f t="shared" si="38"/>
        <v>-0.38237577975708503</v>
      </c>
      <c r="H52" s="169">
        <f>'Yr 2 Fee Calc'!G52</f>
        <v>121.38185990153848</v>
      </c>
      <c r="I52" s="181">
        <f t="shared" si="5"/>
        <v>-0.36114810578137646</v>
      </c>
      <c r="J52" s="180"/>
      <c r="K52" s="169">
        <f t="shared" si="15"/>
        <v>120</v>
      </c>
      <c r="L52" s="257">
        <f t="shared" si="41"/>
        <v>125</v>
      </c>
      <c r="M52" s="180"/>
      <c r="N52" s="294">
        <f t="shared" si="40"/>
        <v>-70</v>
      </c>
    </row>
    <row r="53" spans="2:14" ht="24" customHeight="1">
      <c r="B53" s="65"/>
      <c r="C53" s="146" t="str">
        <f>'Existing Fees '!C52</f>
        <v xml:space="preserve">2" </v>
      </c>
      <c r="D53" s="65" t="str">
        <f>'Existing Fees '!D52</f>
        <v>6.2 (b)</v>
      </c>
      <c r="E53" s="169">
        <f>'Existing Fees '!E52</f>
        <v>190</v>
      </c>
      <c r="F53" s="169">
        <f>'Yr 1 Fee Calc'!G53</f>
        <v>117.34860184615384</v>
      </c>
      <c r="G53" s="181">
        <f t="shared" si="38"/>
        <v>-0.38237577975708503</v>
      </c>
      <c r="H53" s="169">
        <f>'Yr 2 Fee Calc'!G53</f>
        <v>121.38185990153848</v>
      </c>
      <c r="I53" s="181">
        <f t="shared" si="5"/>
        <v>-0.36114810578137646</v>
      </c>
      <c r="J53" s="180"/>
      <c r="K53" s="169">
        <f t="shared" si="15"/>
        <v>120</v>
      </c>
      <c r="L53" s="257">
        <f t="shared" si="41"/>
        <v>125</v>
      </c>
      <c r="M53" s="180"/>
      <c r="N53" s="294">
        <f t="shared" si="40"/>
        <v>-70</v>
      </c>
    </row>
    <row r="54" spans="2:14" ht="24" customHeight="1">
      <c r="B54" s="65"/>
      <c r="C54" s="146" t="str">
        <f>'Existing Fees '!C53</f>
        <v>2" RFSS</v>
      </c>
      <c r="D54" s="65" t="str">
        <f>'Existing Fees '!D53</f>
        <v>6.2 (b)</v>
      </c>
      <c r="E54" s="169">
        <f>'Existing Fees '!E53</f>
        <v>190</v>
      </c>
      <c r="F54" s="169">
        <f>'Yr 1 Fee Calc'!G54</f>
        <v>117.34860184615384</v>
      </c>
      <c r="G54" s="181">
        <f t="shared" si="38"/>
        <v>-0.38237577975708503</v>
      </c>
      <c r="H54" s="169">
        <f>'Yr 2 Fee Calc'!G54</f>
        <v>121.38185990153848</v>
      </c>
      <c r="I54" s="181">
        <f t="shared" si="5"/>
        <v>-0.36114810578137646</v>
      </c>
      <c r="J54" s="180"/>
      <c r="K54" s="169">
        <f t="shared" si="15"/>
        <v>120</v>
      </c>
      <c r="L54" s="257">
        <f t="shared" si="41"/>
        <v>125</v>
      </c>
      <c r="M54" s="180"/>
      <c r="N54" s="294">
        <f t="shared" si="40"/>
        <v>-70</v>
      </c>
    </row>
    <row r="55" spans="2:14" ht="24" customHeight="1">
      <c r="B55" s="65"/>
      <c r="C55" s="146" t="str">
        <f>'Existing Fees '!C54</f>
        <v>3" Compound</v>
      </c>
      <c r="D55" s="65" t="str">
        <f>'Existing Fees '!D54</f>
        <v>6.2 (b)</v>
      </c>
      <c r="E55" s="169">
        <f>'Existing Fees '!E54</f>
        <v>515</v>
      </c>
      <c r="F55" s="169">
        <f>'Yr 1 Fee Calc'!G55</f>
        <v>306.74580553846152</v>
      </c>
      <c r="G55" s="181">
        <f t="shared" si="38"/>
        <v>-0.40437707662434658</v>
      </c>
      <c r="H55" s="169">
        <f>'Yr 2 Fee Calc'!G55</f>
        <v>316.52557970461538</v>
      </c>
      <c r="I55" s="181">
        <f t="shared" si="5"/>
        <v>-0.38538722387453322</v>
      </c>
      <c r="J55" s="180"/>
      <c r="K55" s="169">
        <f t="shared" si="15"/>
        <v>310</v>
      </c>
      <c r="L55" s="257">
        <f t="shared" ref="L55:L62" si="42">CEILING(IF(H55&lt;K55,H55,IF(K55*(1+G$5)&gt;H55,H55,K55*(1+G$5))),5)</f>
        <v>320</v>
      </c>
      <c r="M55" s="180"/>
      <c r="N55" s="294">
        <f t="shared" si="40"/>
        <v>-205</v>
      </c>
    </row>
    <row r="56" spans="2:14" ht="24" customHeight="1">
      <c r="B56" s="65"/>
      <c r="C56" s="146" t="str">
        <f>'Existing Fees '!C55</f>
        <v>3" Turbine</v>
      </c>
      <c r="D56" s="65" t="str">
        <f>'Existing Fees '!D55</f>
        <v>6.2 (b)</v>
      </c>
      <c r="E56" s="169">
        <f>'Existing Fees '!E55</f>
        <v>515</v>
      </c>
      <c r="F56" s="169">
        <f>'Yr 1 Fee Calc'!G56</f>
        <v>306.74580553846152</v>
      </c>
      <c r="G56" s="181">
        <f t="shared" si="38"/>
        <v>-0.40437707662434658</v>
      </c>
      <c r="H56" s="169">
        <f>'Yr 2 Fee Calc'!G56</f>
        <v>316.52557970461538</v>
      </c>
      <c r="I56" s="181">
        <f t="shared" si="5"/>
        <v>-0.38538722387453322</v>
      </c>
      <c r="J56" s="180"/>
      <c r="K56" s="169">
        <f t="shared" si="15"/>
        <v>310</v>
      </c>
      <c r="L56" s="257">
        <f t="shared" si="42"/>
        <v>320</v>
      </c>
      <c r="M56" s="180"/>
      <c r="N56" s="294">
        <f t="shared" si="40"/>
        <v>-205</v>
      </c>
    </row>
    <row r="57" spans="2:14" ht="24" customHeight="1">
      <c r="B57" s="65"/>
      <c r="C57" s="146" t="str">
        <f>'Existing Fees '!C56</f>
        <v>4" Compound</v>
      </c>
      <c r="D57" s="65" t="str">
        <f>'Existing Fees '!D56</f>
        <v>6.2 (b)</v>
      </c>
      <c r="E57" s="169">
        <f>'Existing Fees '!E56</f>
        <v>515</v>
      </c>
      <c r="F57" s="169">
        <f>'Yr 1 Fee Calc'!G57</f>
        <v>306.74580553846152</v>
      </c>
      <c r="G57" s="181">
        <f t="shared" si="38"/>
        <v>-0.40437707662434658</v>
      </c>
      <c r="H57" s="169">
        <f>'Yr 2 Fee Calc'!G57</f>
        <v>316.52557970461538</v>
      </c>
      <c r="I57" s="181">
        <f t="shared" si="5"/>
        <v>-0.38538722387453322</v>
      </c>
      <c r="J57" s="180"/>
      <c r="K57" s="169">
        <f t="shared" si="15"/>
        <v>310</v>
      </c>
      <c r="L57" s="257">
        <f t="shared" si="42"/>
        <v>320</v>
      </c>
      <c r="M57" s="180"/>
      <c r="N57" s="294">
        <f t="shared" si="40"/>
        <v>-205</v>
      </c>
    </row>
    <row r="58" spans="2:14" ht="24" customHeight="1">
      <c r="B58" s="65"/>
      <c r="C58" s="146" t="str">
        <f>'Existing Fees '!C57</f>
        <v>4" Turbine</v>
      </c>
      <c r="D58" s="65" t="str">
        <f>'Existing Fees '!D57</f>
        <v>6.2 (b)</v>
      </c>
      <c r="E58" s="169">
        <f>'Existing Fees '!E57</f>
        <v>515</v>
      </c>
      <c r="F58" s="169">
        <f>'Yr 1 Fee Calc'!G58</f>
        <v>306.74580553846152</v>
      </c>
      <c r="G58" s="181">
        <f t="shared" si="38"/>
        <v>-0.40437707662434658</v>
      </c>
      <c r="H58" s="169">
        <f>'Yr 2 Fee Calc'!G58</f>
        <v>316.52557970461538</v>
      </c>
      <c r="I58" s="181">
        <f t="shared" si="5"/>
        <v>-0.38538722387453322</v>
      </c>
      <c r="J58" s="180"/>
      <c r="K58" s="169">
        <f t="shared" si="15"/>
        <v>310</v>
      </c>
      <c r="L58" s="257">
        <f t="shared" si="42"/>
        <v>320</v>
      </c>
      <c r="M58" s="180"/>
      <c r="N58" s="294">
        <f t="shared" si="40"/>
        <v>-205</v>
      </c>
    </row>
    <row r="59" spans="2:14" ht="24" customHeight="1">
      <c r="B59" s="65"/>
      <c r="C59" s="146" t="str">
        <f>'Existing Fees '!C58</f>
        <v>6" Compound</v>
      </c>
      <c r="D59" s="65" t="str">
        <f>'Existing Fees '!D58</f>
        <v>6.2 (b)</v>
      </c>
      <c r="E59" s="169">
        <f>'Existing Fees '!E58</f>
        <v>515</v>
      </c>
      <c r="F59" s="169">
        <f>'Yr 1 Fee Calc'!G59</f>
        <v>306.74580553846152</v>
      </c>
      <c r="G59" s="181">
        <f t="shared" si="38"/>
        <v>-0.40437707662434658</v>
      </c>
      <c r="H59" s="169">
        <f>'Yr 2 Fee Calc'!G59</f>
        <v>316.52557970461538</v>
      </c>
      <c r="I59" s="181">
        <f t="shared" si="5"/>
        <v>-0.38538722387453322</v>
      </c>
      <c r="J59" s="180"/>
      <c r="K59" s="169">
        <f t="shared" si="15"/>
        <v>310</v>
      </c>
      <c r="L59" s="257">
        <f t="shared" si="42"/>
        <v>320</v>
      </c>
      <c r="M59" s="180"/>
      <c r="N59" s="294">
        <f t="shared" si="40"/>
        <v>-205</v>
      </c>
    </row>
    <row r="60" spans="2:14" ht="24" customHeight="1">
      <c r="B60" s="65"/>
      <c r="C60" s="146" t="str">
        <f>'Existing Fees '!C59</f>
        <v>6" Turbine</v>
      </c>
      <c r="D60" s="65" t="str">
        <f>'Existing Fees '!D59</f>
        <v>6.2 (b)</v>
      </c>
      <c r="E60" s="169">
        <f>'Existing Fees '!E59</f>
        <v>515</v>
      </c>
      <c r="F60" s="169">
        <f>'Yr 1 Fee Calc'!G60</f>
        <v>306.74580553846152</v>
      </c>
      <c r="G60" s="181">
        <f t="shared" si="38"/>
        <v>-0.40437707662434658</v>
      </c>
      <c r="H60" s="169">
        <f>'Yr 2 Fee Calc'!G60</f>
        <v>316.52557970461538</v>
      </c>
      <c r="I60" s="181">
        <f t="shared" si="5"/>
        <v>-0.38538722387453322</v>
      </c>
      <c r="J60" s="180"/>
      <c r="K60" s="169">
        <f t="shared" si="15"/>
        <v>310</v>
      </c>
      <c r="L60" s="257">
        <f t="shared" si="42"/>
        <v>320</v>
      </c>
      <c r="M60" s="180"/>
      <c r="N60" s="294">
        <f t="shared" si="40"/>
        <v>-205</v>
      </c>
    </row>
    <row r="61" spans="2:14" ht="24" customHeight="1">
      <c r="B61" s="65"/>
      <c r="C61" s="146" t="str">
        <f>'Existing Fees '!C60</f>
        <v xml:space="preserve">8" </v>
      </c>
      <c r="D61" s="65" t="str">
        <f>'Existing Fees '!D60</f>
        <v>6.2 (b)</v>
      </c>
      <c r="E61" s="169">
        <f>'Existing Fees '!E60</f>
        <v>515</v>
      </c>
      <c r="F61" s="169">
        <f>'Yr 1 Fee Calc'!G61</f>
        <v>306.74580553846152</v>
      </c>
      <c r="G61" s="181">
        <f t="shared" si="38"/>
        <v>-0.40437707662434658</v>
      </c>
      <c r="H61" s="169">
        <f>'Yr 2 Fee Calc'!G61</f>
        <v>316.52557970461538</v>
      </c>
      <c r="I61" s="181">
        <f t="shared" si="5"/>
        <v>-0.38538722387453322</v>
      </c>
      <c r="J61" s="180"/>
      <c r="K61" s="169">
        <f t="shared" si="15"/>
        <v>310</v>
      </c>
      <c r="L61" s="257">
        <f t="shared" si="42"/>
        <v>320</v>
      </c>
      <c r="M61" s="180"/>
      <c r="N61" s="294">
        <f t="shared" si="40"/>
        <v>-205</v>
      </c>
    </row>
    <row r="62" spans="2:14" ht="24" customHeight="1">
      <c r="B62" s="65"/>
      <c r="C62" s="146" t="str">
        <f>'Existing Fees '!C61</f>
        <v xml:space="preserve">10" </v>
      </c>
      <c r="D62" s="65" t="str">
        <f>'Existing Fees '!D61</f>
        <v>6.2 (b)</v>
      </c>
      <c r="E62" s="169">
        <f>'Existing Fees '!E61</f>
        <v>515</v>
      </c>
      <c r="F62" s="169">
        <f>'Yr 1 Fee Calc'!G62</f>
        <v>306.74580553846152</v>
      </c>
      <c r="G62" s="181">
        <f t="shared" si="38"/>
        <v>-0.40437707662434658</v>
      </c>
      <c r="H62" s="169">
        <f>'Yr 2 Fee Calc'!G62</f>
        <v>316.52557970461538</v>
      </c>
      <c r="I62" s="181">
        <f t="shared" si="5"/>
        <v>-0.38538722387453322</v>
      </c>
      <c r="J62" s="180"/>
      <c r="K62" s="169">
        <f t="shared" si="15"/>
        <v>310</v>
      </c>
      <c r="L62" s="257">
        <f t="shared" si="42"/>
        <v>320</v>
      </c>
      <c r="M62" s="180"/>
      <c r="N62" s="294">
        <f t="shared" si="40"/>
        <v>-205</v>
      </c>
    </row>
    <row r="63" spans="2:14" ht="24" customHeight="1">
      <c r="B63" s="62">
        <v>3</v>
      </c>
      <c r="C63" s="63" t="str">
        <f>'Existing Fees '!C62</f>
        <v>Tampering of Meter</v>
      </c>
      <c r="D63" s="64">
        <f>'Existing Fees '!D62</f>
        <v>6.3</v>
      </c>
      <c r="E63" s="67"/>
      <c r="F63" s="63"/>
      <c r="G63" s="76"/>
      <c r="H63" s="63"/>
      <c r="I63" s="76"/>
      <c r="J63" s="179"/>
      <c r="K63" s="63"/>
      <c r="L63" s="63"/>
      <c r="M63" s="179"/>
      <c r="N63" s="63"/>
    </row>
    <row r="64" spans="2:14" ht="24" customHeight="1">
      <c r="B64" s="65"/>
      <c r="C64" s="146" t="str">
        <f>'Existing Fees '!C63</f>
        <v>5/8" or 3/4"</v>
      </c>
      <c r="D64" s="65" t="str">
        <f>'Existing Fees '!D63</f>
        <v>6.3 (a)</v>
      </c>
      <c r="E64" s="169">
        <f>'Existing Fees '!E63</f>
        <v>120</v>
      </c>
      <c r="F64" s="169">
        <f>'Yr 1 Fee Calc'!G64</f>
        <v>70.794300923076918</v>
      </c>
      <c r="G64" s="181">
        <f t="shared" ref="G64:G66" si="43">IFERROR((F64-E64)/E64,"N/A")</f>
        <v>-0.41004749230769233</v>
      </c>
      <c r="H64" s="169">
        <f>'Yr 2 Fee Calc'!G64</f>
        <v>73.43092995076924</v>
      </c>
      <c r="I64" s="181">
        <f t="shared" si="5"/>
        <v>-0.38807558374358969</v>
      </c>
      <c r="J64" s="180"/>
      <c r="K64" s="169">
        <f>CEILING(F64*1.1,10)</f>
        <v>80</v>
      </c>
      <c r="L64" s="169">
        <f>CEILING(H64*1.1,10)</f>
        <v>90</v>
      </c>
      <c r="M64" s="180"/>
      <c r="N64" s="294">
        <f>K64-E64</f>
        <v>-40</v>
      </c>
    </row>
    <row r="65" spans="2:14" ht="24" customHeight="1">
      <c r="B65" s="65"/>
      <c r="C65" s="146" t="str">
        <f>'Existing Fees '!C64</f>
        <v>1", 1.5" or 2"</v>
      </c>
      <c r="D65" s="65" t="str">
        <f>'Existing Fees '!D64</f>
        <v>6.3 (a)</v>
      </c>
      <c r="E65" s="169">
        <f>'Existing Fees '!E64</f>
        <v>210</v>
      </c>
      <c r="F65" s="169">
        <f>'Yr 1 Fee Calc'!G65</f>
        <v>117.34860184615384</v>
      </c>
      <c r="G65" s="181">
        <f t="shared" si="43"/>
        <v>-0.44119713406593408</v>
      </c>
      <c r="H65" s="169">
        <f>'Yr 2 Fee Calc'!G65</f>
        <v>121.38185990153848</v>
      </c>
      <c r="I65" s="181">
        <f t="shared" si="5"/>
        <v>-0.42199114332600723</v>
      </c>
      <c r="J65" s="180"/>
      <c r="K65" s="169">
        <f>CEILING(F65*1.1,10)</f>
        <v>130</v>
      </c>
      <c r="L65" s="169">
        <f>CEILING(H65*1.1,10)</f>
        <v>140</v>
      </c>
      <c r="M65" s="180"/>
      <c r="N65" s="294">
        <f>K65-E65</f>
        <v>-80</v>
      </c>
    </row>
    <row r="66" spans="2:14" ht="24" customHeight="1">
      <c r="B66" s="65"/>
      <c r="C66" s="146" t="str">
        <f>'Existing Fees '!C65</f>
        <v>3" and larger</v>
      </c>
      <c r="D66" s="65" t="str">
        <f>'Existing Fees '!D65</f>
        <v>6.3 (a)</v>
      </c>
      <c r="E66" s="169">
        <f>'Existing Fees '!E65</f>
        <v>570</v>
      </c>
      <c r="F66" s="169">
        <f>'Yr 1 Fee Calc'!G66</f>
        <v>306.74580553846152</v>
      </c>
      <c r="G66" s="181">
        <f t="shared" si="43"/>
        <v>-0.46184946396761134</v>
      </c>
      <c r="H66" s="169">
        <f>'Yr 2 Fee Calc'!G66</f>
        <v>316.52557970461538</v>
      </c>
      <c r="I66" s="181">
        <f t="shared" si="5"/>
        <v>-0.44469196543049933</v>
      </c>
      <c r="J66" s="180"/>
      <c r="K66" s="169">
        <f>CEILING(F66*1.1,10)</f>
        <v>340</v>
      </c>
      <c r="L66" s="169">
        <f>CEILING(H66*1.1,10)</f>
        <v>350</v>
      </c>
      <c r="M66" s="180"/>
      <c r="N66" s="294">
        <f>K66-E66</f>
        <v>-230</v>
      </c>
    </row>
    <row r="67" spans="2:14" ht="24" customHeight="1">
      <c r="B67" s="62">
        <v>4</v>
      </c>
      <c r="C67" s="63" t="str">
        <f>'Existing Fees '!C66</f>
        <v>Shut‐Off and Restoration of Water Service</v>
      </c>
      <c r="D67" s="64">
        <f>'Existing Fees '!D66</f>
        <v>6.4</v>
      </c>
      <c r="E67" s="67"/>
      <c r="F67" s="63"/>
      <c r="G67" s="76"/>
      <c r="H67" s="63"/>
      <c r="I67" s="76"/>
      <c r="J67" s="179"/>
      <c r="K67" s="63"/>
      <c r="L67" s="63"/>
      <c r="M67" s="179"/>
      <c r="N67" s="63"/>
    </row>
    <row r="68" spans="2:14" ht="24" customHeight="1">
      <c r="B68" s="65" t="s">
        <v>26</v>
      </c>
      <c r="C68" s="261" t="str">
        <f>'Existing Fees '!C67</f>
        <v>Site Visit for Non-payment</v>
      </c>
      <c r="D68" s="65" t="str">
        <f>'Existing Fees '!D67</f>
        <v>6.4 (a)</v>
      </c>
      <c r="E68" s="169">
        <f>'Existing Fees '!E67</f>
        <v>105</v>
      </c>
      <c r="F68" s="169">
        <f>'Yr 1 Fee Calc'!G68</f>
        <v>70.794300923076918</v>
      </c>
      <c r="G68" s="181">
        <f t="shared" ref="G68:G69" si="44">(F68-E68)/E68</f>
        <v>-0.3257685626373627</v>
      </c>
      <c r="H68" s="169">
        <f>'Yr 2 Fee Calc'!G68</f>
        <v>73.43092995076924</v>
      </c>
      <c r="I68" s="181">
        <f t="shared" si="5"/>
        <v>-0.30065780999267389</v>
      </c>
      <c r="J68" s="180"/>
      <c r="K68" s="169">
        <f t="shared" ref="K68:K69" si="45">CEILING(IF(G68&lt;=$G$5,F68,E68*(1+$G$5)),5)</f>
        <v>75</v>
      </c>
      <c r="L68" s="257">
        <f t="shared" ref="L68:L69" si="46">CEILING(IF(H68&lt;K68,H68,IF(K68*(1+G$5)&gt;H68,H68,K68*(1+G$5))),5)</f>
        <v>75</v>
      </c>
      <c r="M68" s="180"/>
      <c r="N68" s="294">
        <f>K68-E68</f>
        <v>-30</v>
      </c>
    </row>
    <row r="69" spans="2:14" ht="24" customHeight="1">
      <c r="B69" s="65" t="s">
        <v>28</v>
      </c>
      <c r="C69" s="146" t="str">
        <f>'Existing Fees '!C68</f>
        <v>Non-compliance with Notice of Defect and/or Metering Non-compliance</v>
      </c>
      <c r="D69" s="65" t="str">
        <f>'Existing Fees '!D68</f>
        <v>6.4 (b)</v>
      </c>
      <c r="E69" s="169">
        <f>'Existing Fees '!E68</f>
        <v>105</v>
      </c>
      <c r="F69" s="169">
        <f>'Yr 1 Fee Calc'!G69</f>
        <v>70.794300923076918</v>
      </c>
      <c r="G69" s="181">
        <f t="shared" si="44"/>
        <v>-0.3257685626373627</v>
      </c>
      <c r="H69" s="169">
        <f>'Yr 2 Fee Calc'!G69</f>
        <v>73.43092995076924</v>
      </c>
      <c r="I69" s="181">
        <f t="shared" si="5"/>
        <v>-0.30065780999267389</v>
      </c>
      <c r="J69" s="180"/>
      <c r="K69" s="169">
        <f t="shared" si="45"/>
        <v>75</v>
      </c>
      <c r="L69" s="257">
        <f t="shared" si="46"/>
        <v>75</v>
      </c>
      <c r="M69" s="180"/>
      <c r="N69" s="294">
        <f>K69-E69</f>
        <v>-30</v>
      </c>
    </row>
    <row r="70" spans="2:14" ht="24" customHeight="1">
      <c r="B70" s="139" t="s">
        <v>30</v>
      </c>
      <c r="C70" s="140" t="str">
        <f>'Existing Fees '!C69</f>
        <v>Restoration of Water Service</v>
      </c>
      <c r="D70" s="168" t="str">
        <f>'Existing Fees '!D69</f>
        <v>6.4 (c)</v>
      </c>
      <c r="E70" s="168"/>
      <c r="F70" s="140"/>
      <c r="G70" s="178"/>
      <c r="H70" s="140"/>
      <c r="I70" s="178"/>
      <c r="J70" s="179"/>
      <c r="K70" s="140"/>
      <c r="L70" s="140"/>
      <c r="M70" s="179"/>
      <c r="N70" s="140"/>
    </row>
    <row r="71" spans="2:14" ht="24" customHeight="1">
      <c r="B71" s="65"/>
      <c r="C71" s="261" t="str">
        <f>'Existing Fees '!C70</f>
        <v>Operating service valve 2" and smaller service lines</v>
      </c>
      <c r="D71" s="65" t="str">
        <f>'Existing Fees '!D70</f>
        <v>6.4 (c) (1) (i)</v>
      </c>
      <c r="E71" s="169">
        <f>'Existing Fees '!E70</f>
        <v>105</v>
      </c>
      <c r="F71" s="169">
        <f>'Yr 1 Fee Calc'!G70</f>
        <v>70.794300923076918</v>
      </c>
      <c r="G71" s="181">
        <f>IFERROR((F71-E71)/E71,"N/A")</f>
        <v>-0.3257685626373627</v>
      </c>
      <c r="H71" s="169">
        <f>'Yr 2 Fee Calc'!G70</f>
        <v>73.43092995076924</v>
      </c>
      <c r="I71" s="181">
        <f t="shared" si="5"/>
        <v>-0.30065780999267389</v>
      </c>
      <c r="J71" s="180"/>
      <c r="K71" s="257">
        <f>CEILING(F71,5)</f>
        <v>75</v>
      </c>
      <c r="L71" s="257">
        <f t="shared" ref="L71:L77" si="47">CEILING(IF(H71&lt;K71,H71,IF(K71*(1+G$5)&gt;H71,H71,K71*(1+G$5))),5)</f>
        <v>75</v>
      </c>
      <c r="M71" s="180"/>
      <c r="N71" s="294">
        <f t="shared" ref="N71:N77" si="48">K71-E71</f>
        <v>-30</v>
      </c>
    </row>
    <row r="72" spans="2:14" ht="24" customHeight="1">
      <c r="B72" s="65"/>
      <c r="C72" s="146" t="str">
        <f>'Existing Fees '!C71</f>
        <v>Operating service valve larger than 2" service lines</v>
      </c>
      <c r="D72" s="65" t="str">
        <f>'Existing Fees '!D71</f>
        <v>6.4 (c) (1) (ii)</v>
      </c>
      <c r="E72" s="169">
        <f>'Existing Fees '!E71</f>
        <v>395</v>
      </c>
      <c r="F72" s="169">
        <f>'Yr 1 Fee Calc'!G71</f>
        <v>354.35055830769227</v>
      </c>
      <c r="G72" s="181">
        <f>IFERROR((F72-E72)/E72,"N/A")</f>
        <v>-0.10290997896786767</v>
      </c>
      <c r="H72" s="169">
        <f>'Yr 2 Fee Calc'!G71</f>
        <v>367.86947505692308</v>
      </c>
      <c r="I72" s="181">
        <f t="shared" si="5"/>
        <v>-6.868487327361246E-2</v>
      </c>
      <c r="J72" s="180"/>
      <c r="K72" s="169">
        <f t="shared" ref="K72" si="49">CEILING(IF(G72&lt;=$G$5,F72,E72*(1+$G$5)),5)</f>
        <v>355</v>
      </c>
      <c r="L72" s="257">
        <f t="shared" si="47"/>
        <v>370</v>
      </c>
      <c r="M72" s="180"/>
      <c r="N72" s="294">
        <f t="shared" si="48"/>
        <v>-40</v>
      </c>
    </row>
    <row r="73" spans="2:14" ht="24" customHeight="1">
      <c r="B73" s="65"/>
      <c r="C73" s="146" t="str">
        <f>'Existing Fees '!C72</f>
        <v>Obstructed curb stop, missing access box, requires excavation</v>
      </c>
      <c r="D73" s="65" t="str">
        <f>'Existing Fees '!D72</f>
        <v>6.4 (c) (2)</v>
      </c>
      <c r="E73" s="169">
        <f>'Existing Fees '!E72</f>
        <v>905</v>
      </c>
      <c r="F73" s="169">
        <f>'Yr 1 Fee Calc'!G72</f>
        <v>695.04440738461528</v>
      </c>
      <c r="G73" s="181">
        <f>IFERROR((F73-E73)/E73,"N/A")</f>
        <v>-0.23199512996175106</v>
      </c>
      <c r="H73" s="169">
        <f>'Yr 2 Fee Calc'!G72</f>
        <v>723.7174396061539</v>
      </c>
      <c r="I73" s="181">
        <f t="shared" si="5"/>
        <v>-0.20031222142966421</v>
      </c>
      <c r="J73" s="180"/>
      <c r="K73" s="169">
        <f t="shared" ref="K73:K77" si="50">CEILING(IF(G73&lt;=$G$5,F73,E73*(1+$G$5)),5)</f>
        <v>700</v>
      </c>
      <c r="L73" s="257">
        <f t="shared" si="47"/>
        <v>725</v>
      </c>
      <c r="M73" s="180"/>
      <c r="N73" s="294">
        <f t="shared" si="48"/>
        <v>-205</v>
      </c>
    </row>
    <row r="74" spans="2:14" ht="24" customHeight="1">
      <c r="B74" s="65"/>
      <c r="C74" s="146" t="str">
        <f>'Existing Fees '!C73</f>
        <v>Curb stop inoperable, requires installation of new curb stop</v>
      </c>
      <c r="D74" s="65" t="str">
        <f>'Existing Fees '!D73</f>
        <v>6.4 (c) (3)</v>
      </c>
      <c r="E74" s="169">
        <f>'Existing Fees '!E73</f>
        <v>950</v>
      </c>
      <c r="F74" s="169">
        <f>'Yr 1 Fee Calc'!G73</f>
        <v>729.25440738461532</v>
      </c>
      <c r="G74" s="181">
        <f t="shared" ref="G74:G79" si="51">IFERROR((F74-E74)/E74,"N/A")</f>
        <v>-0.23236378170040492</v>
      </c>
      <c r="H74" s="169">
        <f>'Yr 2 Fee Calc'!G73</f>
        <v>760.32743960615392</v>
      </c>
      <c r="I74" s="181">
        <f t="shared" si="5"/>
        <v>-0.19965532673036429</v>
      </c>
      <c r="J74" s="180"/>
      <c r="K74" s="169">
        <f t="shared" si="50"/>
        <v>730</v>
      </c>
      <c r="L74" s="257">
        <f t="shared" si="47"/>
        <v>765</v>
      </c>
      <c r="M74" s="180"/>
      <c r="N74" s="294">
        <f t="shared" si="48"/>
        <v>-220</v>
      </c>
    </row>
    <row r="75" spans="2:14" ht="27" customHeight="1">
      <c r="B75" s="221"/>
      <c r="C75" s="220" t="str">
        <f>'Existing Fees '!C74</f>
        <v>Obstructed curb stop, missing access box, requires excavation and footway paving</v>
      </c>
      <c r="D75" s="65" t="str">
        <f>'Existing Fees '!D74</f>
        <v>6.4 (c) (4)</v>
      </c>
      <c r="E75" s="169">
        <f>'Existing Fees '!E74</f>
        <v>905</v>
      </c>
      <c r="F75" s="169">
        <f>'Yr 1 Fee Calc'!G74</f>
        <v>705.13440738461532</v>
      </c>
      <c r="G75" s="181">
        <f t="shared" si="51"/>
        <v>-0.2208459586910328</v>
      </c>
      <c r="H75" s="169">
        <f>'Yr 2 Fee Calc'!G74</f>
        <v>734.51743960615386</v>
      </c>
      <c r="I75" s="181">
        <f t="shared" si="5"/>
        <v>-0.18837851977220568</v>
      </c>
      <c r="J75" s="180"/>
      <c r="K75" s="169">
        <f t="shared" si="50"/>
        <v>710</v>
      </c>
      <c r="L75" s="257">
        <f t="shared" si="47"/>
        <v>735</v>
      </c>
      <c r="M75" s="180"/>
      <c r="N75" s="294">
        <f t="shared" si="48"/>
        <v>-195</v>
      </c>
    </row>
    <row r="76" spans="2:14" ht="26">
      <c r="B76" s="221"/>
      <c r="C76" s="220" t="str">
        <f>'Existing Fees '!C75</f>
        <v>Curb stop inoperable, requires installation of new curb stop and footway paving</v>
      </c>
      <c r="D76" s="65" t="str">
        <f>'Existing Fees '!D75</f>
        <v>6.4 (c) (5)</v>
      </c>
      <c r="E76" s="169">
        <f>'Existing Fees '!E75</f>
        <v>950</v>
      </c>
      <c r="F76" s="169">
        <f>'Yr 1 Fee Calc'!G75</f>
        <v>739.34440738461535</v>
      </c>
      <c r="G76" s="181">
        <f t="shared" si="51"/>
        <v>-0.22174272906882594</v>
      </c>
      <c r="H76" s="169">
        <f>'Yr 2 Fee Calc'!G75</f>
        <v>771.12743960615387</v>
      </c>
      <c r="I76" s="181">
        <f t="shared" si="5"/>
        <v>-0.18828690567773276</v>
      </c>
      <c r="J76" s="180"/>
      <c r="K76" s="169">
        <f t="shared" si="50"/>
        <v>740</v>
      </c>
      <c r="L76" s="257">
        <f t="shared" si="47"/>
        <v>775</v>
      </c>
      <c r="M76" s="180"/>
      <c r="N76" s="294">
        <f t="shared" si="48"/>
        <v>-210</v>
      </c>
    </row>
    <row r="77" spans="2:14" ht="24" customHeight="1">
      <c r="B77" s="65"/>
      <c r="C77" s="146" t="str">
        <f>'Existing Fees '!C76</f>
        <v>Excavation and shutoff of ferrule at the water main</v>
      </c>
      <c r="D77" s="65" t="str">
        <f>'Existing Fees '!D76</f>
        <v>6.4 (c) (6)</v>
      </c>
      <c r="E77" s="169">
        <f>'Existing Fees '!E76</f>
        <v>2165</v>
      </c>
      <c r="F77" s="169">
        <f>'Yr 1 Fee Calc'!G76</f>
        <v>1445.0967283076923</v>
      </c>
      <c r="G77" s="181">
        <f t="shared" si="51"/>
        <v>-0.33251883219044237</v>
      </c>
      <c r="H77" s="169">
        <f>'Yr 2 Fee Calc'!G76</f>
        <v>1502.411430156923</v>
      </c>
      <c r="I77" s="181">
        <f t="shared" si="5"/>
        <v>-0.30604552879587854</v>
      </c>
      <c r="J77" s="180"/>
      <c r="K77" s="169">
        <f t="shared" si="50"/>
        <v>1450</v>
      </c>
      <c r="L77" s="257">
        <f t="shared" si="47"/>
        <v>1505</v>
      </c>
      <c r="M77" s="180"/>
      <c r="N77" s="294">
        <f t="shared" si="48"/>
        <v>-715</v>
      </c>
    </row>
    <row r="78" spans="2:14" ht="24" customHeight="1">
      <c r="B78" s="68">
        <v>5</v>
      </c>
      <c r="C78" s="146" t="str">
        <f>'Existing Fees '!C77</f>
        <v>Pumping of Properties</v>
      </c>
      <c r="D78" s="65">
        <v>6.5</v>
      </c>
      <c r="E78" s="169" t="str">
        <f>'Existing Fees '!E77</f>
        <v>Actual Cost</v>
      </c>
      <c r="F78" s="169">
        <f>'Yr 1 Fee Calc'!G77</f>
        <v>147.51758384615383</v>
      </c>
      <c r="G78" s="181"/>
      <c r="H78" s="169">
        <f>'Yr 2 Fee Calc'!G77</f>
        <v>152.24441136153845</v>
      </c>
      <c r="I78" s="181"/>
      <c r="J78" s="180"/>
      <c r="K78" s="237" t="s">
        <v>51</v>
      </c>
      <c r="L78" s="237" t="s">
        <v>51</v>
      </c>
      <c r="M78" s="180"/>
      <c r="N78" s="294"/>
    </row>
    <row r="79" spans="2:14" ht="24" customHeight="1">
      <c r="B79" s="68">
        <v>6</v>
      </c>
      <c r="C79" s="146" t="str">
        <f>'Existing Fees '!C78</f>
        <v>Charges for Water Main Shutdown Service</v>
      </c>
      <c r="D79" s="65">
        <v>6.6</v>
      </c>
      <c r="E79" s="169">
        <f>'Existing Fees '!E78</f>
        <v>225</v>
      </c>
      <c r="F79" s="169">
        <f>'Yr 1 Fee Calc'!G78</f>
        <v>342.23055830769226</v>
      </c>
      <c r="G79" s="181">
        <f t="shared" si="51"/>
        <v>0.5210247035897434</v>
      </c>
      <c r="H79" s="169">
        <f>'Yr 2 Fee Calc'!G78</f>
        <v>355.12947505692307</v>
      </c>
      <c r="I79" s="181">
        <f t="shared" si="5"/>
        <v>0.57835322247521359</v>
      </c>
      <c r="J79" s="180"/>
      <c r="K79" s="169">
        <f>CEILING(IF(G79&lt;=$G$5,F79,E79*(1+$G$5)),5)</f>
        <v>315</v>
      </c>
      <c r="L79" s="257">
        <f>CEILING(IF(H79&lt;K79,H79,IF(K79*(1+G$5)&gt;H79,H79,K79*(1+G$5))),5)</f>
        <v>360</v>
      </c>
      <c r="M79" s="180"/>
      <c r="N79" s="294">
        <f>K79-E79</f>
        <v>90</v>
      </c>
    </row>
    <row r="80" spans="2:14" ht="24" customHeight="1">
      <c r="B80" s="62">
        <v>7</v>
      </c>
      <c r="C80" s="63" t="s">
        <v>53</v>
      </c>
      <c r="D80" s="64">
        <f>'Existing Fees '!D79</f>
        <v>6.7</v>
      </c>
      <c r="E80" s="67"/>
      <c r="F80" s="63"/>
      <c r="G80" s="76"/>
      <c r="H80" s="63"/>
      <c r="I80" s="76"/>
      <c r="J80" s="179"/>
      <c r="K80" s="63"/>
      <c r="L80" s="63"/>
      <c r="M80" s="179"/>
      <c r="N80" s="63"/>
    </row>
    <row r="81" spans="2:14" ht="24" customHeight="1">
      <c r="B81" s="139" t="s">
        <v>28</v>
      </c>
      <c r="C81" s="140" t="str">
        <f>'Existing Fees '!C80</f>
        <v>Ferrule Connections</v>
      </c>
      <c r="D81" s="168" t="str">
        <f>'Existing Fees '!D80</f>
        <v>6.7 (b)</v>
      </c>
      <c r="E81" s="168"/>
      <c r="F81" s="140"/>
      <c r="G81" s="178"/>
      <c r="H81" s="140"/>
      <c r="I81" s="178"/>
      <c r="J81" s="179"/>
      <c r="K81" s="140"/>
      <c r="L81" s="140"/>
      <c r="M81" s="179"/>
      <c r="N81" s="140"/>
    </row>
    <row r="82" spans="2:14" ht="24" customHeight="1">
      <c r="B82" s="73"/>
      <c r="C82" s="146" t="str">
        <f>'Existing Fees '!C81</f>
        <v>3/4"</v>
      </c>
      <c r="D82" s="65" t="str">
        <f>'Existing Fees '!D81</f>
        <v>6.7 (b) (2)</v>
      </c>
      <c r="E82" s="169">
        <f>'Existing Fees '!E81</f>
        <v>235</v>
      </c>
      <c r="F82" s="169">
        <f>'Yr 1 Fee Calc'!G81</f>
        <v>181.67527915384613</v>
      </c>
      <c r="G82" s="181">
        <f t="shared" ref="G82:G85" si="52">IFERROR((F82-E82)/E82,"N/A")</f>
        <v>-0.22691370572831432</v>
      </c>
      <c r="H82" s="169">
        <f>'Yr 2 Fee Calc'!G81</f>
        <v>189.45473752846152</v>
      </c>
      <c r="I82" s="181">
        <f t="shared" ref="I82:I89" si="53">IFERROR((H82-E82)/E82,"N/A")</f>
        <v>-0.19380962753846162</v>
      </c>
      <c r="J82" s="180"/>
      <c r="K82" s="169">
        <f t="shared" ref="K82" si="54">CEILING(IF(G82&lt;=$G$5,F82,E82*(1+$G$5)),5)</f>
        <v>185</v>
      </c>
      <c r="L82" s="257">
        <f>CEILING(IF(H82&lt;K82,H82,IF(K82*(1+G$5)&gt;H82,H82,K82*(1+G$5))),5)</f>
        <v>190</v>
      </c>
      <c r="M82" s="180"/>
      <c r="N82" s="294">
        <f>K82-E82</f>
        <v>-50</v>
      </c>
    </row>
    <row r="83" spans="2:14" ht="24" customHeight="1">
      <c r="B83" s="73"/>
      <c r="C83" s="146" t="str">
        <f>'Existing Fees '!C82</f>
        <v>1"</v>
      </c>
      <c r="D83" s="65" t="str">
        <f>'Existing Fees '!D82</f>
        <v>6.7 (b) (2)</v>
      </c>
      <c r="E83" s="169">
        <f>'Existing Fees '!E82</f>
        <v>255</v>
      </c>
      <c r="F83" s="169">
        <f>'Yr 1 Fee Calc'!G82</f>
        <v>208.45527915384613</v>
      </c>
      <c r="G83" s="181">
        <f t="shared" si="52"/>
        <v>-0.18252831704374065</v>
      </c>
      <c r="H83" s="169">
        <f>'Yr 2 Fee Calc'!G82</f>
        <v>218.10473752846153</v>
      </c>
      <c r="I83" s="181">
        <f t="shared" si="53"/>
        <v>-0.14468730380995479</v>
      </c>
      <c r="J83" s="180"/>
      <c r="K83" s="169">
        <f t="shared" ref="K83" si="55">CEILING(IF(G83&lt;=$G$5,F83,E83*(1+$G$5)),5)</f>
        <v>210</v>
      </c>
      <c r="L83" s="257">
        <f>CEILING(IF(H83&lt;K83,H83,IF(K83*(1+G$5)&gt;H83,H83,K83*(1+G$5))),5)</f>
        <v>220</v>
      </c>
      <c r="M83" s="180"/>
      <c r="N83" s="294">
        <f>K83-E83</f>
        <v>-45</v>
      </c>
    </row>
    <row r="84" spans="2:14" ht="24" customHeight="1">
      <c r="B84" s="73"/>
      <c r="C84" s="146" t="str">
        <f>'Existing Fees '!C83</f>
        <v>1.5"</v>
      </c>
      <c r="D84" s="65" t="str">
        <f>'Existing Fees '!D83</f>
        <v>6.7 (b) (2)</v>
      </c>
      <c r="E84" s="169">
        <f>'Existing Fees '!E83</f>
        <v>285</v>
      </c>
      <c r="F84" s="169">
        <f>'Yr 1 Fee Calc'!G83</f>
        <v>248.36527915384613</v>
      </c>
      <c r="G84" s="181">
        <f t="shared" si="52"/>
        <v>-0.1285428801619434</v>
      </c>
      <c r="H84" s="169">
        <f>'Yr 2 Fee Calc'!G83</f>
        <v>260.80473752846154</v>
      </c>
      <c r="I84" s="181">
        <f t="shared" si="53"/>
        <v>-8.4895657794871779E-2</v>
      </c>
      <c r="J84" s="180"/>
      <c r="K84" s="169">
        <f t="shared" ref="K84:K85" si="56">CEILING(IF(G84&lt;=$G$5,F84,E84*(1+$G$5)),5)</f>
        <v>250</v>
      </c>
      <c r="L84" s="257">
        <f>CEILING(IF(H84&lt;K84,H84,IF(K84*(1+G$5)&gt;H84,H84,K84*(1+G$5))),5)</f>
        <v>265</v>
      </c>
      <c r="M84" s="180"/>
      <c r="N84" s="294">
        <f>K84-E84</f>
        <v>-35</v>
      </c>
    </row>
    <row r="85" spans="2:14" ht="24" customHeight="1">
      <c r="B85" s="73"/>
      <c r="C85" s="146" t="str">
        <f>'Existing Fees '!C84</f>
        <v>2"</v>
      </c>
      <c r="D85" s="65" t="str">
        <f>'Existing Fees '!D84</f>
        <v>6.7 (b) (2)</v>
      </c>
      <c r="E85" s="169">
        <f>'Existing Fees '!E84</f>
        <v>340</v>
      </c>
      <c r="F85" s="169">
        <f>'Yr 1 Fee Calc'!G84</f>
        <v>315.57527915384617</v>
      </c>
      <c r="G85" s="181">
        <f t="shared" si="52"/>
        <v>-7.1837414253393628E-2</v>
      </c>
      <c r="H85" s="169">
        <f>'Yr 2 Fee Calc'!G84</f>
        <v>332.72473752846156</v>
      </c>
      <c r="I85" s="181">
        <f t="shared" si="53"/>
        <v>-2.1397830798642471E-2</v>
      </c>
      <c r="J85" s="180"/>
      <c r="K85" s="169">
        <f t="shared" si="56"/>
        <v>320</v>
      </c>
      <c r="L85" s="257">
        <f>CEILING(IF(H85&lt;K85,H85,IF(K85*(1+G$5)&gt;H85,H85,K85*(1+G$5))),5)</f>
        <v>335</v>
      </c>
      <c r="M85" s="180"/>
      <c r="N85" s="294">
        <f>K85-E85</f>
        <v>-20</v>
      </c>
    </row>
    <row r="86" spans="2:14" ht="24" customHeight="1">
      <c r="B86" s="139" t="s">
        <v>30</v>
      </c>
      <c r="C86" s="140" t="str">
        <f>'Existing Fees '!C85</f>
        <v>Valve Connections</v>
      </c>
      <c r="D86" s="168" t="str">
        <f>'Existing Fees '!D85</f>
        <v>6.7 (c)</v>
      </c>
      <c r="E86" s="168"/>
      <c r="F86" s="140"/>
      <c r="G86" s="178"/>
      <c r="H86" s="140"/>
      <c r="I86" s="178"/>
      <c r="J86" s="179"/>
      <c r="K86" s="140"/>
      <c r="L86" s="140"/>
      <c r="M86" s="179"/>
      <c r="N86" s="140"/>
    </row>
    <row r="87" spans="2:14">
      <c r="B87" s="73"/>
      <c r="C87" s="146" t="str">
        <f>'Existing Fees '!C86</f>
        <v xml:space="preserve">3" &amp; 4" </v>
      </c>
      <c r="D87" s="65" t="str">
        <f>'Existing Fees '!D86</f>
        <v>6.7 (c) (1)</v>
      </c>
      <c r="E87" s="169">
        <f>'Existing Fees '!E86</f>
        <v>15670</v>
      </c>
      <c r="F87" s="169">
        <f>'Yr 1 Fee Calc'!G86</f>
        <v>12723.381768615385</v>
      </c>
      <c r="G87" s="181">
        <f t="shared" ref="G87:G89" si="57">IFERROR((F87-E87)/E87,"N/A")</f>
        <v>-0.18804200583181971</v>
      </c>
      <c r="H87" s="169">
        <f>'Yr 2 Fee Calc'!G86</f>
        <v>13234.011921673846</v>
      </c>
      <c r="I87" s="181">
        <f t="shared" si="53"/>
        <v>-0.15545552510058419</v>
      </c>
      <c r="J87" s="180"/>
      <c r="K87" s="169">
        <f t="shared" ref="K87:K89" si="58">CEILING(IF(G87&lt;=$G$5,F87,E87*(1+$G$5)),5)</f>
        <v>12725</v>
      </c>
      <c r="L87" s="257">
        <f>CEILING(IF(H87&lt;K87,H87,IF(K87*(1+G$5)&gt;H87,H87,K87*(1+G$5))),5)</f>
        <v>13235</v>
      </c>
      <c r="M87" s="180"/>
      <c r="N87" s="294">
        <f>K87-E87</f>
        <v>-2945</v>
      </c>
    </row>
    <row r="88" spans="2:14">
      <c r="B88" s="73"/>
      <c r="C88" s="146" t="str">
        <f>'Existing Fees '!C87</f>
        <v>6" &amp; 8"</v>
      </c>
      <c r="D88" s="65" t="str">
        <f>'Existing Fees '!D87</f>
        <v>6.7 (c) (1)</v>
      </c>
      <c r="E88" s="169">
        <f>'Existing Fees '!E87</f>
        <v>16010</v>
      </c>
      <c r="F88" s="169">
        <f>'Yr 1 Fee Calc'!G87</f>
        <v>13586.381768615385</v>
      </c>
      <c r="G88" s="181">
        <f t="shared" si="57"/>
        <v>-0.15138152600778357</v>
      </c>
      <c r="H88" s="169">
        <f>'Yr 2 Fee Calc'!G87</f>
        <v>14157.411921673845</v>
      </c>
      <c r="I88" s="181">
        <f t="shared" si="53"/>
        <v>-0.11571443337452558</v>
      </c>
      <c r="J88" s="180"/>
      <c r="K88" s="169">
        <f t="shared" si="58"/>
        <v>13590</v>
      </c>
      <c r="L88" s="257">
        <f>CEILING(IF(H88&lt;K88,H88,IF(K88*(1+G$5)&gt;H88,H88,K88*(1+G$5))),5)</f>
        <v>14160</v>
      </c>
      <c r="M88" s="180"/>
      <c r="N88" s="294">
        <f>K88-E88</f>
        <v>-2420</v>
      </c>
    </row>
    <row r="89" spans="2:14">
      <c r="B89" s="73"/>
      <c r="C89" s="146" t="str">
        <f>'Existing Fees '!C88</f>
        <v>10" &amp; 12"</v>
      </c>
      <c r="D89" s="65" t="str">
        <f>'Existing Fees '!D88</f>
        <v>6.7 (c) (1)</v>
      </c>
      <c r="E89" s="169">
        <f>'Existing Fees '!E88</f>
        <v>18970</v>
      </c>
      <c r="F89" s="169">
        <f>'Yr 1 Fee Calc'!G88</f>
        <v>16229.231768615384</v>
      </c>
      <c r="G89" s="181">
        <f t="shared" si="57"/>
        <v>-0.14447908441669036</v>
      </c>
      <c r="H89" s="169">
        <f>'Yr 2 Fee Calc'!G88</f>
        <v>16985.266921673843</v>
      </c>
      <c r="I89" s="181">
        <f t="shared" si="53"/>
        <v>-0.10462483280580689</v>
      </c>
      <c r="J89" s="180"/>
      <c r="K89" s="169">
        <f t="shared" si="58"/>
        <v>16230</v>
      </c>
      <c r="L89" s="257">
        <f>CEILING(IF(H89&lt;K89,H89,IF(K89*(1+G$5)&gt;H89,H89,K89*(1+G$5))),5)</f>
        <v>16990</v>
      </c>
      <c r="M89" s="180"/>
      <c r="N89" s="294">
        <f>K89-E89</f>
        <v>-2740</v>
      </c>
    </row>
    <row r="90" spans="2:14" ht="24" customHeight="1">
      <c r="B90" s="139" t="s">
        <v>32</v>
      </c>
      <c r="C90" s="140" t="str">
        <f>'Existing Fees '!C89</f>
        <v>Attachment to a Transmission Main</v>
      </c>
      <c r="D90" s="168" t="str">
        <f>'Existing Fees '!D89</f>
        <v>6.7 (d)</v>
      </c>
      <c r="E90" s="168"/>
      <c r="F90" s="140"/>
      <c r="G90" s="178"/>
      <c r="H90" s="140"/>
      <c r="I90" s="178"/>
      <c r="J90" s="179"/>
      <c r="K90" s="140"/>
      <c r="L90" s="140"/>
      <c r="M90" s="180"/>
      <c r="N90" s="140"/>
    </row>
    <row r="91" spans="2:14" ht="24" customHeight="1">
      <c r="B91" s="78"/>
      <c r="C91" s="79" t="s">
        <v>63</v>
      </c>
      <c r="D91" s="80" t="str">
        <f>'Existing Fees '!D90</f>
        <v>6.7 (d) (2)</v>
      </c>
      <c r="E91" s="81"/>
      <c r="F91" s="82"/>
      <c r="G91" s="79"/>
      <c r="H91" s="82"/>
      <c r="I91" s="79"/>
      <c r="J91" s="179"/>
      <c r="K91" s="83"/>
      <c r="L91" s="83"/>
      <c r="M91" s="180"/>
      <c r="N91" s="83"/>
    </row>
    <row r="92" spans="2:14" ht="24" customHeight="1">
      <c r="B92" s="73"/>
      <c r="C92" s="146" t="str">
        <f>'Existing Fees '!C91</f>
        <v>16" Main</v>
      </c>
      <c r="D92" s="65" t="str">
        <f>'Existing Fees '!D91</f>
        <v>6.7 (d) (2)</v>
      </c>
      <c r="E92" s="169">
        <f>'Existing Fees '!E91</f>
        <v>23965</v>
      </c>
      <c r="F92" s="169">
        <f>'Yr 1 Fee Calc'!G91</f>
        <v>20689.299710769228</v>
      </c>
      <c r="G92" s="181">
        <f t="shared" ref="G92:G96" si="59">IFERROR((F92-E92)/E92,"N/A")</f>
        <v>-0.1366868470365438</v>
      </c>
      <c r="H92" s="169">
        <f>'Yr 2 Fee Calc'!G91</f>
        <v>21662.522402092305</v>
      </c>
      <c r="I92" s="181">
        <f t="shared" ref="I92:I114" si="60">IFERROR((H92-E92)/E92,"N/A")</f>
        <v>-9.6076678402157098E-2</v>
      </c>
      <c r="J92" s="180"/>
      <c r="K92" s="169">
        <f t="shared" ref="K92" si="61">CEILING(IF(G92&lt;=$G$5,F92,E92*(1+$G$5)),5)</f>
        <v>20690</v>
      </c>
      <c r="L92" s="257">
        <f>CEILING(IF(H92&lt;K92,H92,IF(K92*(1+G$5)&gt;H92,H92,K92*(1+G$5))),5)</f>
        <v>21665</v>
      </c>
      <c r="M92" s="180"/>
      <c r="N92" s="294">
        <f>K92-E92</f>
        <v>-3275</v>
      </c>
    </row>
    <row r="93" spans="2:14" ht="24" customHeight="1">
      <c r="B93" s="73"/>
      <c r="C93" s="146" t="str">
        <f>'Existing Fees '!C92</f>
        <v>20" Main</v>
      </c>
      <c r="D93" s="65" t="str">
        <f>'Existing Fees '!D92</f>
        <v>6.7 (d) (2)</v>
      </c>
      <c r="E93" s="169">
        <f>'Existing Fees '!E92</f>
        <v>25465</v>
      </c>
      <c r="F93" s="169">
        <f>'Yr 1 Fee Calc'!G92</f>
        <v>22843.209710769228</v>
      </c>
      <c r="G93" s="181">
        <f t="shared" si="59"/>
        <v>-0.1029566184657676</v>
      </c>
      <c r="H93" s="169">
        <f>'Yr 2 Fee Calc'!G92</f>
        <v>23967.212402092307</v>
      </c>
      <c r="I93" s="181">
        <f t="shared" si="60"/>
        <v>-5.881749844522649E-2</v>
      </c>
      <c r="J93" s="180"/>
      <c r="K93" s="169">
        <f t="shared" ref="K93:K95" si="62">CEILING(IF(G93&lt;=$G$5,F93,E93*(1+$G$5)),5)</f>
        <v>22845</v>
      </c>
      <c r="L93" s="257">
        <f>CEILING(IF(H93&lt;K93,H93,IF(K93*(1+G$5)&gt;H93,H93,K93*(1+G$5))),5)</f>
        <v>23970</v>
      </c>
      <c r="M93" s="180"/>
      <c r="N93" s="294">
        <f>K93-E93</f>
        <v>-2620</v>
      </c>
    </row>
    <row r="94" spans="2:14" ht="24" customHeight="1">
      <c r="B94" s="73"/>
      <c r="C94" s="146" t="str">
        <f>'Existing Fees '!C93</f>
        <v>24" Main</v>
      </c>
      <c r="D94" s="65" t="str">
        <f>'Existing Fees '!D93</f>
        <v>6.7 (d) (2)</v>
      </c>
      <c r="E94" s="169">
        <f>'Existing Fees '!E93</f>
        <v>27065</v>
      </c>
      <c r="F94" s="169">
        <f>'Yr 1 Fee Calc'!G93</f>
        <v>25140.709710769228</v>
      </c>
      <c r="G94" s="181">
        <f t="shared" si="59"/>
        <v>-7.1098846821754005E-2</v>
      </c>
      <c r="H94" s="169">
        <f>'Yr 2 Fee Calc'!G93</f>
        <v>26425.532402092307</v>
      </c>
      <c r="I94" s="181">
        <f t="shared" si="60"/>
        <v>-2.362710504000343E-2</v>
      </c>
      <c r="J94" s="180"/>
      <c r="K94" s="169">
        <f t="shared" si="62"/>
        <v>25145</v>
      </c>
      <c r="L94" s="257">
        <f>CEILING(IF(H94&lt;K94,H94,IF(K94*(1+G$5)&gt;H94,H94,K94*(1+G$5))),5)</f>
        <v>26430</v>
      </c>
      <c r="M94" s="180"/>
      <c r="N94" s="294">
        <f>K94-E94</f>
        <v>-1920</v>
      </c>
    </row>
    <row r="95" spans="2:14" ht="24" customHeight="1">
      <c r="B95" s="73"/>
      <c r="C95" s="146" t="str">
        <f>'Existing Fees '!C94</f>
        <v>30" Main</v>
      </c>
      <c r="D95" s="65" t="str">
        <f>'Existing Fees '!D94</f>
        <v>6.7 (d) (2)</v>
      </c>
      <c r="E95" s="169">
        <f>'Existing Fees '!E94</f>
        <v>36740</v>
      </c>
      <c r="F95" s="169">
        <f>'Yr 1 Fee Calc'!G94</f>
        <v>37325.689710769228</v>
      </c>
      <c r="G95" s="181">
        <f t="shared" si="59"/>
        <v>1.5941472802646368E-2</v>
      </c>
      <c r="H95" s="169">
        <f>'Yr 2 Fee Calc'!G94</f>
        <v>39463.462402092307</v>
      </c>
      <c r="I95" s="181">
        <f t="shared" si="60"/>
        <v>7.4127991347096009E-2</v>
      </c>
      <c r="J95" s="180"/>
      <c r="K95" s="169">
        <f t="shared" si="62"/>
        <v>37330</v>
      </c>
      <c r="L95" s="257">
        <f>CEILING(IF(H95&lt;K95,H95,IF(K95*(1+G$5)&gt;H95,H95,K95*(1+G$5))),5)</f>
        <v>39465</v>
      </c>
      <c r="M95" s="180"/>
      <c r="N95" s="294">
        <f>K95-E95</f>
        <v>590</v>
      </c>
    </row>
    <row r="96" spans="2:14" ht="24" customHeight="1">
      <c r="B96" s="73"/>
      <c r="C96" s="146" t="str">
        <f>'Existing Fees '!C95</f>
        <v>36" Main</v>
      </c>
      <c r="D96" s="65" t="str">
        <f>'Existing Fees '!D95</f>
        <v>6.7 (d) (2)</v>
      </c>
      <c r="E96" s="169">
        <f>'Existing Fees '!E95</f>
        <v>41905</v>
      </c>
      <c r="F96" s="169">
        <f>'Yr 1 Fee Calc'!G95</f>
        <v>44246.439710769228</v>
      </c>
      <c r="G96" s="181">
        <f t="shared" si="59"/>
        <v>5.5874948353877282E-2</v>
      </c>
      <c r="H96" s="169">
        <f>'Yr 2 Fee Calc'!G95</f>
        <v>46868.662402092305</v>
      </c>
      <c r="I96" s="181">
        <f t="shared" si="60"/>
        <v>0.11845036158196647</v>
      </c>
      <c r="J96" s="180"/>
      <c r="K96" s="169">
        <f t="shared" ref="K96" si="63">CEILING(IF(G96&lt;=$G$5,F96,E96*(1+$G$5)),5)</f>
        <v>44250</v>
      </c>
      <c r="L96" s="257">
        <f>CEILING(IF(H96&lt;K96,H96,IF(K96*(1+G$5)&gt;H96,H96,K96*(1+G$5))),5)</f>
        <v>46870</v>
      </c>
      <c r="M96" s="180"/>
      <c r="N96" s="294">
        <f>K96-E96</f>
        <v>2345</v>
      </c>
    </row>
    <row r="97" spans="2:14" ht="24" customHeight="1">
      <c r="B97" s="78"/>
      <c r="C97" s="79" t="s">
        <v>69</v>
      </c>
      <c r="D97" s="80" t="str">
        <f>'Existing Fees '!D96</f>
        <v>6.7 (d) (2)</v>
      </c>
      <c r="E97" s="81"/>
      <c r="F97" s="82"/>
      <c r="G97" s="79"/>
      <c r="H97" s="82"/>
      <c r="I97" s="79"/>
      <c r="J97" s="179"/>
      <c r="K97" s="202"/>
      <c r="L97" s="202"/>
      <c r="M97" s="179"/>
      <c r="N97" s="83"/>
    </row>
    <row r="98" spans="2:14" ht="24" customHeight="1">
      <c r="B98" s="73"/>
      <c r="C98" s="146" t="str">
        <f>'Existing Fees '!C97</f>
        <v>16" Main</v>
      </c>
      <c r="D98" s="65" t="str">
        <f>'Existing Fees '!D97</f>
        <v>6.7 (d) (2)</v>
      </c>
      <c r="E98" s="169">
        <f>'Existing Fees '!E97</f>
        <v>24165</v>
      </c>
      <c r="F98" s="169">
        <f>'Yr 1 Fee Calc'!G97</f>
        <v>20904.689710769228</v>
      </c>
      <c r="G98" s="181">
        <f t="shared" ref="G98:G102" si="64">IFERROR((F98-E98)/E98,"N/A")</f>
        <v>-0.13491869601617101</v>
      </c>
      <c r="H98" s="169">
        <f>'Yr 2 Fee Calc'!G97</f>
        <v>21892.992402092306</v>
      </c>
      <c r="I98" s="181">
        <f t="shared" si="60"/>
        <v>-9.4020591678365142E-2</v>
      </c>
      <c r="J98" s="180"/>
      <c r="K98" s="169">
        <f t="shared" ref="K98" si="65">CEILING(IF(G98&lt;=$G$5,F98,E98*(1+$G$5)),5)</f>
        <v>20905</v>
      </c>
      <c r="L98" s="257">
        <f>CEILING(IF(H98&lt;K98,H98,IF(K98*(1+G$5)&gt;H98,H98,K98*(1+G$5))),5)</f>
        <v>21895</v>
      </c>
      <c r="M98" s="180"/>
      <c r="N98" s="294">
        <f>K98-E98</f>
        <v>-3260</v>
      </c>
    </row>
    <row r="99" spans="2:14" ht="24" customHeight="1">
      <c r="B99" s="73"/>
      <c r="C99" s="146" t="str">
        <f>'Existing Fees '!C98</f>
        <v>20" Main</v>
      </c>
      <c r="D99" s="65" t="str">
        <f>'Existing Fees '!D98</f>
        <v>6.7 (d) (2)</v>
      </c>
      <c r="E99" s="169">
        <f>'Existing Fees '!E98</f>
        <v>25365</v>
      </c>
      <c r="F99" s="169">
        <f>'Yr 1 Fee Calc'!G98</f>
        <v>22556.019710769229</v>
      </c>
      <c r="G99" s="181">
        <f t="shared" si="64"/>
        <v>-0.11074237292453265</v>
      </c>
      <c r="H99" s="169">
        <f>'Yr 2 Fee Calc'!G98</f>
        <v>23659.912402092305</v>
      </c>
      <c r="I99" s="181">
        <f t="shared" si="60"/>
        <v>-6.7222061813825965E-2</v>
      </c>
      <c r="J99" s="180"/>
      <c r="K99" s="169">
        <f t="shared" ref="K99:K102" si="66">CEILING(IF(G99&lt;=$G$5,F99,E99*(1+$G$5)),5)</f>
        <v>22560</v>
      </c>
      <c r="L99" s="257">
        <f>CEILING(IF(H99&lt;K99,H99,IF(K99*(1+G$5)&gt;H99,H99,K99*(1+G$5))),5)</f>
        <v>23660</v>
      </c>
      <c r="M99" s="180"/>
      <c r="N99" s="294">
        <f>K99-E99</f>
        <v>-2805</v>
      </c>
    </row>
    <row r="100" spans="2:14" ht="24" customHeight="1">
      <c r="B100" s="73"/>
      <c r="C100" s="146" t="str">
        <f>'Existing Fees '!C99</f>
        <v>24" Main</v>
      </c>
      <c r="D100" s="65" t="str">
        <f>'Existing Fees '!D99</f>
        <v>6.7 (d) (2)</v>
      </c>
      <c r="E100" s="169">
        <f>'Existing Fees '!E99</f>
        <v>27065</v>
      </c>
      <c r="F100" s="169">
        <f>'Yr 1 Fee Calc'!G99</f>
        <v>25140.709710769228</v>
      </c>
      <c r="G100" s="181">
        <f t="shared" si="64"/>
        <v>-7.1098846821754005E-2</v>
      </c>
      <c r="H100" s="169">
        <f>'Yr 2 Fee Calc'!G99</f>
        <v>26425.532402092307</v>
      </c>
      <c r="I100" s="181">
        <f t="shared" si="60"/>
        <v>-2.362710504000343E-2</v>
      </c>
      <c r="J100" s="180"/>
      <c r="K100" s="169">
        <f t="shared" si="66"/>
        <v>25145</v>
      </c>
      <c r="L100" s="257">
        <f>CEILING(IF(H100&lt;K100,H100,IF(K100*(1+G$5)&gt;H100,H100,K100*(1+G$5))),5)</f>
        <v>26430</v>
      </c>
      <c r="M100" s="180"/>
      <c r="N100" s="294">
        <f>K100-E100</f>
        <v>-1920</v>
      </c>
    </row>
    <row r="101" spans="2:14" ht="24" customHeight="1">
      <c r="B101" s="73"/>
      <c r="C101" s="146" t="str">
        <f>'Existing Fees '!C100</f>
        <v>30" Main</v>
      </c>
      <c r="D101" s="65" t="str">
        <f>'Existing Fees '!D100</f>
        <v>6.7 (d) (2)</v>
      </c>
      <c r="E101" s="169">
        <f>'Existing Fees '!E100</f>
        <v>38225</v>
      </c>
      <c r="F101" s="169">
        <f>'Yr 1 Fee Calc'!G100</f>
        <v>39315.30971076923</v>
      </c>
      <c r="G101" s="181">
        <f t="shared" si="64"/>
        <v>2.8523471831765342E-2</v>
      </c>
      <c r="H101" s="169">
        <f>'Yr 2 Fee Calc'!G100</f>
        <v>41592.352402092307</v>
      </c>
      <c r="I101" s="181">
        <f t="shared" si="60"/>
        <v>8.8092933998490691E-2</v>
      </c>
      <c r="J101" s="180"/>
      <c r="K101" s="169">
        <f t="shared" si="66"/>
        <v>39320</v>
      </c>
      <c r="L101" s="257">
        <f>CEILING(IF(H101&lt;K101,H101,IF(K101*(1+G$5)&gt;H101,H101,K101*(1+G$5))),5)</f>
        <v>41595</v>
      </c>
      <c r="M101" s="180"/>
      <c r="N101" s="294">
        <f>K101-E101</f>
        <v>1095</v>
      </c>
    </row>
    <row r="102" spans="2:14" ht="24" customHeight="1">
      <c r="B102" s="73"/>
      <c r="C102" s="146" t="str">
        <f>'Existing Fees '!C101</f>
        <v>36" Main</v>
      </c>
      <c r="D102" s="65" t="str">
        <f>'Existing Fees '!D101</f>
        <v>6.7 (d) (2)</v>
      </c>
      <c r="E102" s="169">
        <f>'Existing Fees '!E101</f>
        <v>45325</v>
      </c>
      <c r="F102" s="169">
        <f>'Yr 1 Fee Calc'!G101</f>
        <v>48831.669710769231</v>
      </c>
      <c r="G102" s="181">
        <f t="shared" si="64"/>
        <v>7.7367230243115953E-2</v>
      </c>
      <c r="H102" s="169">
        <f>'Yr 2 Fee Calc'!G101</f>
        <v>51774.862402092309</v>
      </c>
      <c r="I102" s="181">
        <f t="shared" si="60"/>
        <v>0.14230253507098309</v>
      </c>
      <c r="J102" s="180"/>
      <c r="K102" s="169">
        <f t="shared" si="66"/>
        <v>48835</v>
      </c>
      <c r="L102" s="257">
        <f>CEILING(IF(H102&lt;K102,H102,IF(K102*(1+G$5)&gt;H102,H102,K102*(1+G$5))),5)</f>
        <v>51775</v>
      </c>
      <c r="M102" s="180"/>
      <c r="N102" s="294">
        <f>K102-E102</f>
        <v>3510</v>
      </c>
    </row>
    <row r="103" spans="2:14" ht="24" customHeight="1">
      <c r="B103" s="78"/>
      <c r="C103" s="79" t="s">
        <v>70</v>
      </c>
      <c r="D103" s="80" t="str">
        <f>'Existing Fees '!D102</f>
        <v>6.7 (d) (2)</v>
      </c>
      <c r="E103" s="81"/>
      <c r="F103" s="82"/>
      <c r="G103" s="79"/>
      <c r="H103" s="82"/>
      <c r="I103" s="79"/>
      <c r="J103" s="179"/>
      <c r="K103" s="202"/>
      <c r="L103" s="202"/>
      <c r="M103" s="202"/>
      <c r="N103" s="202"/>
    </row>
    <row r="104" spans="2:14" ht="24" customHeight="1">
      <c r="B104" s="73"/>
      <c r="C104" s="146" t="str">
        <f>'Existing Fees '!C103</f>
        <v>16" Main</v>
      </c>
      <c r="D104" s="65" t="str">
        <f>'Existing Fees '!D103</f>
        <v>6.7 (d) (2)</v>
      </c>
      <c r="E104" s="169">
        <f>'Existing Fees '!E103</f>
        <v>24165</v>
      </c>
      <c r="F104" s="169">
        <f>'Yr 1 Fee Calc'!G103</f>
        <v>20976.48971076923</v>
      </c>
      <c r="G104" s="181">
        <f t="shared" ref="G104:G122" si="67">(F104-E104)/E104</f>
        <v>-0.13194745662035048</v>
      </c>
      <c r="H104" s="169">
        <f>'Yr 2 Fee Calc'!G103</f>
        <v>21969.822402092308</v>
      </c>
      <c r="I104" s="181">
        <f t="shared" si="60"/>
        <v>-9.0841199996180094E-2</v>
      </c>
      <c r="J104" s="180"/>
      <c r="K104" s="169">
        <f t="shared" ref="K104" si="68">CEILING(IF(G104&lt;=$G$5,F104,E104*(1+$G$5)),5)</f>
        <v>20980</v>
      </c>
      <c r="L104" s="169">
        <f>CEILING(IF(H104&lt;K104,H104,IF(K104*(1+G$5)&gt;H104,H104,K104*(1+G$5))),5)</f>
        <v>21970</v>
      </c>
      <c r="M104" s="180"/>
      <c r="N104" s="294">
        <f t="shared" ref="N104:N109" si="69">K104-E104</f>
        <v>-3185</v>
      </c>
    </row>
    <row r="105" spans="2:14" ht="24" customHeight="1">
      <c r="B105" s="73"/>
      <c r="C105" s="146" t="str">
        <f>'Existing Fees '!C104</f>
        <v>20" Main</v>
      </c>
      <c r="D105" s="65" t="str">
        <f>'Existing Fees '!D104</f>
        <v>6.7 (d) (2)</v>
      </c>
      <c r="E105" s="169">
        <f>'Existing Fees '!E104</f>
        <v>25665</v>
      </c>
      <c r="F105" s="169">
        <f>'Yr 1 Fee Calc'!G104</f>
        <v>22915.009710769227</v>
      </c>
      <c r="G105" s="181">
        <f t="shared" si="67"/>
        <v>-0.10714943655681951</v>
      </c>
      <c r="H105" s="169">
        <f>'Yr 2 Fee Calc'!G104</f>
        <v>24044.032402092307</v>
      </c>
      <c r="I105" s="181">
        <f t="shared" si="60"/>
        <v>-6.3158682949841921E-2</v>
      </c>
      <c r="J105" s="180"/>
      <c r="K105" s="169">
        <f t="shared" ref="K105:K108" si="70">CEILING(IF(G105&lt;=$G$5,F105,E105*(1+$G$5)),5)</f>
        <v>22920</v>
      </c>
      <c r="L105" s="169">
        <f>CEILING(IF(H105&lt;K105,H105,IF(K105*(1+G$5)&gt;H105,H105,K105*(1+G$5))),5)</f>
        <v>24045</v>
      </c>
      <c r="M105" s="180"/>
      <c r="N105" s="294">
        <f t="shared" si="69"/>
        <v>-2745</v>
      </c>
    </row>
    <row r="106" spans="2:14" ht="24" customHeight="1">
      <c r="B106" s="73"/>
      <c r="C106" s="146" t="str">
        <f>'Existing Fees '!C105</f>
        <v>24" Main</v>
      </c>
      <c r="D106" s="65" t="str">
        <f>'Existing Fees '!D105</f>
        <v>6.7 (d) (2)</v>
      </c>
      <c r="E106" s="169">
        <f>'Existing Fees '!E105</f>
        <v>27165</v>
      </c>
      <c r="F106" s="169">
        <f>'Yr 1 Fee Calc'!G105</f>
        <v>25140.709710769228</v>
      </c>
      <c r="G106" s="181">
        <f t="shared" si="67"/>
        <v>-7.4518324654178986E-2</v>
      </c>
      <c r="H106" s="169">
        <f>'Yr 2 Fee Calc'!G105</f>
        <v>26425.532402092307</v>
      </c>
      <c r="I106" s="181">
        <f t="shared" si="60"/>
        <v>-2.7221336201277115E-2</v>
      </c>
      <c r="J106" s="180"/>
      <c r="K106" s="169">
        <f t="shared" si="70"/>
        <v>25145</v>
      </c>
      <c r="L106" s="169">
        <f>CEILING(IF(H106&lt;K106,H106,IF(K106*(1+G$5)&gt;H106,H106,K106*(1+G$5))),5)</f>
        <v>26430</v>
      </c>
      <c r="M106" s="180"/>
      <c r="N106" s="294">
        <f t="shared" si="69"/>
        <v>-2020</v>
      </c>
    </row>
    <row r="107" spans="2:14" ht="24" customHeight="1">
      <c r="B107" s="73"/>
      <c r="C107" s="146" t="str">
        <f>'Existing Fees '!C106</f>
        <v>30" Main</v>
      </c>
      <c r="D107" s="65" t="str">
        <f>'Existing Fees '!D106</f>
        <v>6.7 (d) (2)</v>
      </c>
      <c r="E107" s="169">
        <f>'Existing Fees '!E106</f>
        <v>38700</v>
      </c>
      <c r="F107" s="169">
        <f>'Yr 1 Fee Calc'!G106</f>
        <v>39952.139710769232</v>
      </c>
      <c r="G107" s="181">
        <f t="shared" si="67"/>
        <v>3.2355031286026667E-2</v>
      </c>
      <c r="H107" s="169">
        <f>'Yr 2 Fee Calc'!G106</f>
        <v>42273.76240209231</v>
      </c>
      <c r="I107" s="181">
        <f t="shared" si="60"/>
        <v>9.2345281707811644E-2</v>
      </c>
      <c r="J107" s="180"/>
      <c r="K107" s="169">
        <f t="shared" si="70"/>
        <v>39955</v>
      </c>
      <c r="L107" s="169">
        <f>CEILING(IF(H107&lt;K107,H107,IF(K107*(1+G$5)&gt;H107,H107,K107*(1+G$5))),5)</f>
        <v>42275</v>
      </c>
      <c r="M107" s="180"/>
      <c r="N107" s="294">
        <f t="shared" si="69"/>
        <v>1255</v>
      </c>
    </row>
    <row r="108" spans="2:14" ht="24" customHeight="1">
      <c r="B108" s="73"/>
      <c r="C108" s="146" t="str">
        <f>'Existing Fees '!C107</f>
        <v>36" Main</v>
      </c>
      <c r="D108" s="65" t="str">
        <f>'Existing Fees '!D107</f>
        <v>6.7 (d) (2)</v>
      </c>
      <c r="E108" s="169">
        <f>'Existing Fees '!E107</f>
        <v>47345</v>
      </c>
      <c r="F108" s="169">
        <f>'Yr 1 Fee Calc'!G107</f>
        <v>51542.589710769229</v>
      </c>
      <c r="G108" s="181">
        <f t="shared" si="67"/>
        <v>8.8659620039481024E-2</v>
      </c>
      <c r="H108" s="169">
        <f>'Yr 2 Fee Calc'!G107</f>
        <v>54675.542402092302</v>
      </c>
      <c r="I108" s="181">
        <f t="shared" si="60"/>
        <v>0.15483245120059777</v>
      </c>
      <c r="J108" s="180"/>
      <c r="K108" s="169">
        <f t="shared" si="70"/>
        <v>51545</v>
      </c>
      <c r="L108" s="169">
        <f>CEILING(IF(H108&lt;K108,H108,IF(K108*(1+G$5)&gt;H108,H108,K108*(1+G$5))),5)</f>
        <v>54680</v>
      </c>
      <c r="M108" s="180"/>
      <c r="N108" s="294">
        <f t="shared" si="69"/>
        <v>4200</v>
      </c>
    </row>
    <row r="109" spans="2:14" ht="24" customHeight="1">
      <c r="B109" s="68">
        <v>8</v>
      </c>
      <c r="C109" s="261" t="str">
        <f>'Existing Fees '!C108</f>
        <v>Discontinuance of Water</v>
      </c>
      <c r="D109" s="65">
        <f>'Existing Fees '!D108</f>
        <v>6.8</v>
      </c>
      <c r="E109" s="169">
        <f>'Existing Fees '!E108</f>
        <v>100</v>
      </c>
      <c r="F109" s="169">
        <f>'Yr 1 Fee Calc'!G108</f>
        <v>1343.0249117435897</v>
      </c>
      <c r="G109" s="181">
        <f t="shared" si="67"/>
        <v>12.430249117435897</v>
      </c>
      <c r="H109" s="169">
        <f>'Yr 2 Fee Calc'!G108</f>
        <v>1409.4219424292307</v>
      </c>
      <c r="I109" s="181">
        <f t="shared" si="60"/>
        <v>13.094219424292307</v>
      </c>
      <c r="J109" s="180"/>
      <c r="K109" s="93">
        <v>100</v>
      </c>
      <c r="L109" s="93">
        <v>100</v>
      </c>
      <c r="M109" s="180"/>
      <c r="N109" s="294">
        <f t="shared" si="69"/>
        <v>0</v>
      </c>
    </row>
    <row r="110" spans="2:14" ht="24" customHeight="1">
      <c r="B110" s="62">
        <v>9</v>
      </c>
      <c r="C110" s="63" t="s">
        <v>72</v>
      </c>
      <c r="D110" s="64">
        <v>6.9</v>
      </c>
      <c r="E110" s="67"/>
      <c r="F110" s="63"/>
      <c r="G110" s="76"/>
      <c r="H110" s="63"/>
      <c r="I110" s="76"/>
      <c r="J110" s="179"/>
      <c r="K110" s="63"/>
      <c r="L110" s="63"/>
      <c r="M110" s="179"/>
      <c r="N110" s="63"/>
    </row>
    <row r="111" spans="2:14" ht="24" customHeight="1">
      <c r="B111" s="65"/>
      <c r="C111" s="146" t="str">
        <f>'Existing Fees '!C110</f>
        <v>One Week</v>
      </c>
      <c r="D111" s="65" t="str">
        <f>'Existing Fees '!D110</f>
        <v>6.9 (b) (1)</v>
      </c>
      <c r="E111" s="169">
        <f>'Existing Fees '!E110</f>
        <v>860</v>
      </c>
      <c r="F111" s="169">
        <f>'Yr 1 Fee Calc'!G110</f>
        <v>1897.0812972307692</v>
      </c>
      <c r="G111" s="181">
        <f t="shared" si="67"/>
        <v>1.2059084851520572</v>
      </c>
      <c r="H111" s="169">
        <f>'Yr 2 Fee Calc'!G110</f>
        <v>1948.7891621476924</v>
      </c>
      <c r="I111" s="181">
        <f t="shared" si="60"/>
        <v>1.2660339094740609</v>
      </c>
      <c r="J111" s="180"/>
      <c r="K111" s="169">
        <f t="shared" ref="K111:K113" si="71">CEILING(IF(G111&lt;=$G$5,F111,E111*(1+$G$5)),5)</f>
        <v>1205</v>
      </c>
      <c r="L111" s="169">
        <f>CEILING(IF(H111&lt;K111,H111,IF(K111*(1+G$5)&gt;H111,H111,K111*(1+G$5))),5)</f>
        <v>1690</v>
      </c>
      <c r="M111" s="180"/>
      <c r="N111" s="294">
        <f>K111-E111</f>
        <v>345</v>
      </c>
    </row>
    <row r="112" spans="2:14" ht="24" customHeight="1">
      <c r="B112" s="65"/>
      <c r="C112" s="146" t="str">
        <f>'Existing Fees '!C111</f>
        <v>Six Month</v>
      </c>
      <c r="D112" s="65" t="str">
        <f>'Existing Fees '!D111</f>
        <v>6.9 (b) (2)</v>
      </c>
      <c r="E112" s="169">
        <f>'Existing Fees '!E111</f>
        <v>4495</v>
      </c>
      <c r="F112" s="169">
        <f>'Yr 1 Fee Calc'!G111</f>
        <v>18093.366997230765</v>
      </c>
      <c r="G112" s="181">
        <f t="shared" si="67"/>
        <v>3.0252206890391022</v>
      </c>
      <c r="H112" s="169">
        <f>'Yr 2 Fee Calc'!G111</f>
        <v>18145.074862147689</v>
      </c>
      <c r="I112" s="181">
        <f t="shared" si="60"/>
        <v>3.0367241072631121</v>
      </c>
      <c r="J112" s="180"/>
      <c r="K112" s="169">
        <f t="shared" si="71"/>
        <v>6295</v>
      </c>
      <c r="L112" s="169">
        <f>CEILING(IF(H112&lt;K112,H112,IF(K112*(1+G$5)&gt;H112,H112,K112*(1+G$5))),5)</f>
        <v>8815</v>
      </c>
      <c r="M112" s="180"/>
      <c r="N112" s="294">
        <f>K112-E112</f>
        <v>1800</v>
      </c>
    </row>
    <row r="113" spans="2:14" ht="24" customHeight="1">
      <c r="B113" s="68">
        <v>10</v>
      </c>
      <c r="C113" s="146" t="str">
        <f>'Existing Fees '!C112</f>
        <v>Flow Tests</v>
      </c>
      <c r="D113" s="84">
        <f>'Existing Fees '!D112</f>
        <v>6.1</v>
      </c>
      <c r="E113" s="169">
        <f>'Existing Fees '!E112</f>
        <v>930</v>
      </c>
      <c r="F113" s="169">
        <f>'Yr 1 Fee Calc'!G112</f>
        <v>566.71970099999999</v>
      </c>
      <c r="G113" s="181">
        <f t="shared" si="67"/>
        <v>-0.39062397741935484</v>
      </c>
      <c r="H113" s="169">
        <f>'Yr 2 Fee Calc'!G112</f>
        <v>582.3198900299999</v>
      </c>
      <c r="I113" s="181">
        <f t="shared" si="60"/>
        <v>-0.37384958061290335</v>
      </c>
      <c r="J113" s="180"/>
      <c r="K113" s="169">
        <f t="shared" si="71"/>
        <v>570</v>
      </c>
      <c r="L113" s="169">
        <f>CEILING(IF(H113&lt;K113,H113,IF(K113*(1+G$5)&gt;H113,H113,K113*(1+G$5))),5)</f>
        <v>585</v>
      </c>
      <c r="M113" s="180"/>
      <c r="N113" s="294">
        <f>K113-E113</f>
        <v>-360</v>
      </c>
    </row>
    <row r="114" spans="2:14" ht="24" customHeight="1">
      <c r="B114" s="68">
        <v>11</v>
      </c>
      <c r="C114" s="146" t="str">
        <f>'Existing Fees '!C113</f>
        <v>Water Service Line Investigations and/or Inspections</v>
      </c>
      <c r="D114" s="65">
        <f>'Existing Fees '!D113</f>
        <v>6.11</v>
      </c>
      <c r="E114" s="169">
        <f>'Existing Fees '!E113</f>
        <v>90</v>
      </c>
      <c r="F114" s="169">
        <f>'Yr 1 Fee Calc'!G113</f>
        <v>133.55527915384616</v>
      </c>
      <c r="G114" s="181">
        <f t="shared" si="67"/>
        <v>0.48394754615384622</v>
      </c>
      <c r="H114" s="169">
        <f>'Yr 2 Fee Calc'!G113</f>
        <v>138.07473752846153</v>
      </c>
      <c r="I114" s="181">
        <f t="shared" si="60"/>
        <v>0.53416375031623919</v>
      </c>
      <c r="J114" s="180"/>
      <c r="K114" s="169">
        <f t="shared" ref="K114" si="72">CEILING(IF(G114&lt;=$G$5,F114,E114*(1+$G$5)),5)</f>
        <v>130</v>
      </c>
      <c r="L114" s="169">
        <f>CEILING(IF(H114&lt;K114,H114,IF(K114*(1+G$5)&gt;H114,H114,K114*(1+G$5))),5)</f>
        <v>140</v>
      </c>
      <c r="M114" s="180"/>
      <c r="N114" s="294">
        <f>K114-E114</f>
        <v>40</v>
      </c>
    </row>
    <row r="115" spans="2:14" ht="24" customHeight="1">
      <c r="B115" s="58"/>
      <c r="C115" s="58" t="s">
        <v>77</v>
      </c>
      <c r="D115" s="59"/>
      <c r="E115" s="60"/>
      <c r="F115" s="60"/>
      <c r="G115" s="60"/>
      <c r="H115" s="60"/>
      <c r="I115" s="60"/>
      <c r="J115" s="179"/>
      <c r="K115" s="61"/>
      <c r="L115" s="61"/>
      <c r="M115" s="179"/>
      <c r="N115" s="61"/>
    </row>
    <row r="116" spans="2:14" ht="24" customHeight="1">
      <c r="B116" s="62">
        <v>1</v>
      </c>
      <c r="C116" s="392" t="str">
        <f>'Existing Fees '!C115</f>
        <v>Sewer Charges for Groundwater</v>
      </c>
      <c r="D116" s="64">
        <v>7.1</v>
      </c>
      <c r="E116" s="207">
        <f>'Existing Fees '!E115</f>
        <v>12.58</v>
      </c>
      <c r="F116" s="207" t="s">
        <v>212</v>
      </c>
      <c r="G116" s="208"/>
      <c r="H116" s="207" t="s">
        <v>212</v>
      </c>
      <c r="I116" s="208"/>
      <c r="J116" s="180"/>
      <c r="K116" s="63"/>
      <c r="L116" s="63"/>
      <c r="M116" s="180"/>
      <c r="N116" s="294"/>
    </row>
    <row r="117" spans="2:14" ht="24" customHeight="1">
      <c r="B117" s="62">
        <v>2</v>
      </c>
      <c r="C117" s="392" t="str">
        <f>'Existing Fees '!C116</f>
        <v>Charges for Wastewater Service</v>
      </c>
      <c r="D117" s="64">
        <v>7.2</v>
      </c>
      <c r="E117" s="207">
        <f>'Existing Fees '!E116</f>
        <v>57.82</v>
      </c>
      <c r="F117" s="207" t="s">
        <v>212</v>
      </c>
      <c r="G117" s="208"/>
      <c r="H117" s="207" t="s">
        <v>212</v>
      </c>
      <c r="I117" s="208"/>
      <c r="J117" s="180"/>
      <c r="K117" s="63"/>
      <c r="L117" s="63"/>
      <c r="M117" s="180"/>
      <c r="N117" s="294"/>
    </row>
    <row r="118" spans="2:14" ht="24" customHeight="1">
      <c r="B118" s="68">
        <v>3</v>
      </c>
      <c r="C118" s="146" t="str">
        <f>'Existing Fees '!C117</f>
        <v>Wastewater Discharge Permit</v>
      </c>
      <c r="D118" s="65">
        <f>'Existing Fees '!D117</f>
        <v>7.3</v>
      </c>
      <c r="E118" s="169">
        <f>'Existing Fees '!E117</f>
        <v>1960</v>
      </c>
      <c r="F118" s="169">
        <f>'Yr 1 Fee Calc'!G117</f>
        <v>4455.9925744615384</v>
      </c>
      <c r="G118" s="181">
        <f t="shared" si="67"/>
        <v>1.2734655992150705</v>
      </c>
      <c r="H118" s="169">
        <f>'Yr 2 Fee Calc'!G117</f>
        <v>4589.6723516953844</v>
      </c>
      <c r="I118" s="181">
        <f t="shared" ref="I118:I122" si="73">IFERROR((H118-E118)/E118,"N/A")</f>
        <v>1.3416695671915226</v>
      </c>
      <c r="J118" s="180"/>
      <c r="K118" s="169">
        <f t="shared" ref="K118" si="74">CEILING(IF(G118&lt;=$G$5,F118,E118*(1+$G$5)),5)</f>
        <v>2745</v>
      </c>
      <c r="L118" s="169">
        <f>CEILING(IF(H118&lt;K118,H118,IF(K118*(1+G$5)&gt;H118,H118,K118*(1+G$5))),5)</f>
        <v>3845</v>
      </c>
      <c r="M118" s="180"/>
      <c r="N118" s="294">
        <f>K118-E118</f>
        <v>785</v>
      </c>
    </row>
    <row r="119" spans="2:14" ht="24" customHeight="1">
      <c r="B119" s="68">
        <v>4</v>
      </c>
      <c r="C119" s="146" t="str">
        <f>'Existing Fees '!C118</f>
        <v>Groundwater Discharge Permit</v>
      </c>
      <c r="D119" s="65">
        <f>'Existing Fees '!D118</f>
        <v>7.4</v>
      </c>
      <c r="E119" s="169">
        <f>'Existing Fees '!E118</f>
        <v>1960</v>
      </c>
      <c r="F119" s="169">
        <f>'Yr 1 Fee Calc'!G118</f>
        <v>2773.728997846154</v>
      </c>
      <c r="G119" s="181">
        <f t="shared" si="67"/>
        <v>0.41516785604395612</v>
      </c>
      <c r="H119" s="169">
        <f>'Yr 2 Fee Calc'!G118</f>
        <v>2856.9408677815386</v>
      </c>
      <c r="I119" s="181">
        <f t="shared" si="73"/>
        <v>0.45762289172527482</v>
      </c>
      <c r="J119" s="180"/>
      <c r="K119" s="169">
        <f t="shared" ref="K119" si="75">CEILING(IF(G119&lt;=$G$5,F119,E119*(1+$G$5)),5)</f>
        <v>2745</v>
      </c>
      <c r="L119" s="169">
        <f>CEILING(IF(H119&lt;K119,H119,IF(K119*(1+G$5)&gt;H119,H119,K119*(1+G$5))),5)</f>
        <v>2860</v>
      </c>
      <c r="M119" s="180"/>
      <c r="N119" s="294">
        <f>K119-E119</f>
        <v>785</v>
      </c>
    </row>
    <row r="120" spans="2:14" ht="24" customHeight="1">
      <c r="B120" s="68">
        <v>5</v>
      </c>
      <c r="C120" s="146" t="str">
        <f>'Existing Fees '!C119</f>
        <v>Manhole Pump‐out Permit</v>
      </c>
      <c r="D120" s="65">
        <f>'Existing Fees '!D119</f>
        <v>7.5</v>
      </c>
      <c r="E120" s="169">
        <f>'Existing Fees '!E119</f>
        <v>3845</v>
      </c>
      <c r="F120" s="169">
        <f>'Yr 1 Fee Calc'!G119</f>
        <v>2863.7560772307688</v>
      </c>
      <c r="G120" s="181">
        <f t="shared" si="67"/>
        <v>-0.25519997991397431</v>
      </c>
      <c r="H120" s="169">
        <f>'Yr 2 Fee Calc'!G119</f>
        <v>2949.6687595476924</v>
      </c>
      <c r="I120" s="181">
        <f t="shared" si="73"/>
        <v>-0.2328559793113934</v>
      </c>
      <c r="J120" s="180"/>
      <c r="K120" s="169">
        <f t="shared" ref="K120:K122" si="76">CEILING(IF(G120&lt;=$G$5,F120,E120*(1+$G$5)),5)</f>
        <v>2865</v>
      </c>
      <c r="L120" s="169">
        <f>CEILING(IF(H120&lt;K120,H120,IF(K120*(1+G$5)&gt;H120,H120,K120*(1+G$5))),5)</f>
        <v>2950</v>
      </c>
      <c r="M120" s="180"/>
      <c r="N120" s="294">
        <f>K120-E120</f>
        <v>-980</v>
      </c>
    </row>
    <row r="121" spans="2:14" ht="24" customHeight="1">
      <c r="B121" s="68">
        <v>6</v>
      </c>
      <c r="C121" s="146" t="str">
        <f>'Existing Fees '!C120</f>
        <v>Trucked or Hauled Wastewater Permit</v>
      </c>
      <c r="D121" s="65">
        <f>'Existing Fees '!D120</f>
        <v>7.6</v>
      </c>
      <c r="E121" s="169">
        <f>'Existing Fees '!E120</f>
        <v>2355</v>
      </c>
      <c r="F121" s="169">
        <f>'Yr 1 Fee Calc'!G120</f>
        <v>1559.7666844615383</v>
      </c>
      <c r="G121" s="181">
        <f t="shared" si="67"/>
        <v>-0.33767869024987762</v>
      </c>
      <c r="H121" s="169">
        <f>'Yr 2 Fee Calc'!G120</f>
        <v>1606.5596849953847</v>
      </c>
      <c r="I121" s="181">
        <f t="shared" si="73"/>
        <v>-0.31780905095737377</v>
      </c>
      <c r="J121" s="180"/>
      <c r="K121" s="169">
        <f t="shared" si="76"/>
        <v>1560</v>
      </c>
      <c r="L121" s="169">
        <f>CEILING(IF(H121&lt;K121,H121,IF(K121*(1+G$5)&gt;H121,H121,K121*(1+G$5))),5)</f>
        <v>1610</v>
      </c>
      <c r="M121" s="180"/>
      <c r="N121" s="294">
        <f>K121-E121</f>
        <v>-795</v>
      </c>
    </row>
    <row r="122" spans="2:14" ht="24" customHeight="1">
      <c r="B122" s="68">
        <v>7</v>
      </c>
      <c r="C122" s="146" t="str">
        <f>'Existing Fees '!C121</f>
        <v>Photographic &amp; Video Inspection</v>
      </c>
      <c r="D122" s="65">
        <f>'Existing Fees '!D121</f>
        <v>7.7</v>
      </c>
      <c r="E122" s="169">
        <f>'Existing Fees '!E121</f>
        <v>275</v>
      </c>
      <c r="F122" s="169">
        <f>'Yr 1 Fee Calc'!G121</f>
        <v>275</v>
      </c>
      <c r="G122" s="181">
        <f t="shared" si="67"/>
        <v>0</v>
      </c>
      <c r="H122" s="169">
        <f>'Yr 2 Fee Calc'!G121</f>
        <v>275</v>
      </c>
      <c r="I122" s="181">
        <f t="shared" si="73"/>
        <v>0</v>
      </c>
      <c r="J122" s="180"/>
      <c r="K122" s="169">
        <f t="shared" si="76"/>
        <v>275</v>
      </c>
      <c r="L122" s="169">
        <f>CEILING(IF(H122&lt;K122,H122,IF(K122*(1+G$5)&gt;H122,H122,K122*(1+G$5))),5)</f>
        <v>275</v>
      </c>
      <c r="M122" s="180"/>
      <c r="N122" s="294">
        <f>K122-E122</f>
        <v>0</v>
      </c>
    </row>
    <row r="123" spans="2:14" ht="24" customHeight="1">
      <c r="B123" s="58"/>
      <c r="C123" s="58" t="s">
        <v>85</v>
      </c>
      <c r="D123" s="59"/>
      <c r="E123" s="60"/>
      <c r="F123" s="60"/>
      <c r="G123" s="60"/>
      <c r="H123" s="60"/>
      <c r="I123" s="60"/>
      <c r="J123" s="179"/>
      <c r="K123" s="61"/>
      <c r="L123" s="61"/>
      <c r="M123" s="179"/>
      <c r="N123" s="61"/>
    </row>
    <row r="124" spans="2:14" ht="24" customHeight="1">
      <c r="B124" s="62">
        <v>1</v>
      </c>
      <c r="C124" s="63" t="s">
        <v>86</v>
      </c>
      <c r="D124" s="64">
        <v>8.1</v>
      </c>
      <c r="E124" s="67"/>
      <c r="F124" s="63"/>
      <c r="G124" s="76"/>
      <c r="H124" s="63"/>
      <c r="I124" s="76"/>
      <c r="J124" s="179"/>
      <c r="K124" s="63"/>
      <c r="L124" s="63"/>
      <c r="M124" s="179"/>
      <c r="N124" s="63"/>
    </row>
    <row r="125" spans="2:14" ht="24" customHeight="1">
      <c r="B125" s="85"/>
      <c r="C125" s="146" t="str">
        <f>'Existing Fees '!C124</f>
        <v>Conceptual Stormwater Plan Approval</v>
      </c>
      <c r="D125" s="65" t="str">
        <f>'Existing Fees '!D124</f>
        <v>8.1 (a) (1)</v>
      </c>
      <c r="E125" s="169">
        <f>'Existing Fees '!E124</f>
        <v>1115</v>
      </c>
      <c r="F125" s="169">
        <f>'Yr 1 Fee Calc'!G124</f>
        <v>1487.2269999999999</v>
      </c>
      <c r="G125" s="181">
        <f t="shared" ref="G125:G131" si="77">IFERROR((F125-E125)/E125,"N/A")</f>
        <v>0.33383587443946178</v>
      </c>
      <c r="H125" s="169">
        <f>'Yr 2 Fee Calc'!G124</f>
        <v>1510.8438100000001</v>
      </c>
      <c r="I125" s="181">
        <f t="shared" ref="I125:I129" si="78">IFERROR((H125-E125)/E125,"N/A")</f>
        <v>0.35501686995515702</v>
      </c>
      <c r="J125" s="180"/>
      <c r="K125" s="169">
        <f t="shared" ref="K125:K126" si="79">CEILING(IF(G125&lt;=$G$5,F125,E125*(1+$G$5)),5)</f>
        <v>1490</v>
      </c>
      <c r="L125" s="169">
        <f>CEILING(IF(H125&lt;K125,H125,IF(K125*(1+G$5)&gt;H125,H125,K125*(1+G$5))),5)</f>
        <v>1515</v>
      </c>
      <c r="M125" s="180"/>
      <c r="N125" s="294">
        <f>K125-E125</f>
        <v>375</v>
      </c>
    </row>
    <row r="126" spans="2:14" ht="24" customHeight="1">
      <c r="B126" s="65"/>
      <c r="C126" s="255" t="s">
        <v>607</v>
      </c>
      <c r="D126" s="65" t="str">
        <f>'Existing Fees '!D125</f>
        <v>8.1 (a) (2)</v>
      </c>
      <c r="E126" s="169">
        <f>'Existing Fees '!E125</f>
        <v>65</v>
      </c>
      <c r="F126" s="169">
        <f>'Yr 1 Fee Calc'!G125</f>
        <v>0</v>
      </c>
      <c r="G126" s="181">
        <f t="shared" si="77"/>
        <v>-1</v>
      </c>
      <c r="H126" s="169">
        <f>'Yr 2 Fee Calc'!G125</f>
        <v>0</v>
      </c>
      <c r="I126" s="181">
        <f t="shared" si="78"/>
        <v>-1</v>
      </c>
      <c r="J126" s="180"/>
      <c r="K126" s="169">
        <f t="shared" si="79"/>
        <v>0</v>
      </c>
      <c r="L126" s="169">
        <f>CEILING(IF(H126&lt;K126,H126,IF(K126*(1+G$5)&gt;H126,H126,K126*(1+G$5))),5)</f>
        <v>0</v>
      </c>
      <c r="M126" s="180"/>
      <c r="N126" s="294">
        <f>K126-E126</f>
        <v>-65</v>
      </c>
    </row>
    <row r="127" spans="2:14" ht="24" customHeight="1">
      <c r="B127" s="65"/>
      <c r="C127" s="265" t="str">
        <f>'Existing Fees '!C126</f>
        <v>Post Construction Stormwater Plan Approval (Additional Review Time Fee)</v>
      </c>
      <c r="D127" s="65" t="str">
        <f>'Existing Fees '!D126</f>
        <v>8.1 (a) (2)</v>
      </c>
      <c r="E127" s="169">
        <f>'Existing Fees '!E126</f>
        <v>120</v>
      </c>
      <c r="F127" s="169">
        <f>'Yr 1 Fee Calc'!G126</f>
        <v>217.53914166153845</v>
      </c>
      <c r="G127" s="181">
        <f t="shared" si="77"/>
        <v>0.81282618051282041</v>
      </c>
      <c r="H127" s="169">
        <f>'Yr 2 Fee Calc'!G126</f>
        <v>221.93531591138461</v>
      </c>
      <c r="I127" s="181">
        <f t="shared" si="78"/>
        <v>0.84946096592820508</v>
      </c>
      <c r="J127" s="180"/>
      <c r="K127" s="169">
        <f t="shared" ref="K127" si="80">CEILING(IF(G127&lt;=$G$5,F127,E127*(1+$G$5)),5)</f>
        <v>170</v>
      </c>
      <c r="L127" s="169">
        <f>CEILING(IF(H127&lt;K127,H127,IF(K127*(1+G$5)&gt;H127,H127,K127*(1+G$5))),5)</f>
        <v>225</v>
      </c>
      <c r="M127" s="180"/>
      <c r="N127" s="294">
        <f>K127-E127</f>
        <v>50</v>
      </c>
    </row>
    <row r="128" spans="2:14" ht="24" customHeight="1">
      <c r="B128" s="65"/>
      <c r="C128" s="265" t="str">
        <f>'Existing Fees '!C127</f>
        <v>Utility Plan Review</v>
      </c>
      <c r="D128" s="65" t="str">
        <f>'Existing Fees '!D127</f>
        <v>New Fee 8.1 (a) (3)</v>
      </c>
      <c r="E128" s="169" t="str">
        <f>'Existing Fees '!E127</f>
        <v>NA</v>
      </c>
      <c r="F128" s="169">
        <f>'Yr 1 Fee Calc'!G127</f>
        <v>309.95708584615386</v>
      </c>
      <c r="G128" s="181" t="str">
        <f t="shared" ref="G128" si="81">IFERROR((F128-E128)/E128,"N/A")</f>
        <v>N/A</v>
      </c>
      <c r="H128" s="169">
        <f>'Yr 2 Fee Calc'!G127</f>
        <v>319.25579842153843</v>
      </c>
      <c r="I128" s="181" t="str">
        <f t="shared" si="78"/>
        <v>N/A</v>
      </c>
      <c r="J128" s="180"/>
      <c r="K128" s="169">
        <f>CEILING(F128,5)</f>
        <v>310</v>
      </c>
      <c r="L128" s="169">
        <f>CEILING(IF(H128&lt;K128,H128,IF(K128*(1+G$5)&gt;H128,H128,K128*(1+G$5))),5)</f>
        <v>320</v>
      </c>
      <c r="M128" s="180"/>
      <c r="N128" s="485" t="s">
        <v>410</v>
      </c>
    </row>
    <row r="129" spans="2:14" ht="24" customHeight="1">
      <c r="B129" s="65"/>
      <c r="C129" s="265" t="str">
        <f>'Existing Fees '!C128</f>
        <v>Active Construction Stormwater Inspection Fee</v>
      </c>
      <c r="D129" s="65" t="str">
        <f>'Existing Fees '!D128</f>
        <v>New Fee 8.3 (a)</v>
      </c>
      <c r="E129" s="169" t="str">
        <f>'Existing Fees '!E128</f>
        <v>NA</v>
      </c>
      <c r="F129" s="169">
        <f>'Yr 1 Fee Calc'!G128</f>
        <v>370.81730461538456</v>
      </c>
      <c r="G129" s="181" t="str">
        <f t="shared" ref="G129" si="82">IFERROR((F129-E129)/E129,"N/A")</f>
        <v>N/A</v>
      </c>
      <c r="H129" s="169">
        <f>'Yr 2 Fee Calc'!G128</f>
        <v>382.59222375384616</v>
      </c>
      <c r="I129" s="181" t="str">
        <f t="shared" si="78"/>
        <v>N/A</v>
      </c>
      <c r="J129" s="180"/>
      <c r="K129" s="169">
        <f>CEILING(F129,5)</f>
        <v>375</v>
      </c>
      <c r="L129" s="169">
        <f>CEILING(IF(H129&lt;K129,H129,IF(K129*(1+G$5)&gt;H129,H129,K129*(1+G$5))),5)</f>
        <v>385</v>
      </c>
      <c r="M129" s="180"/>
      <c r="N129" s="485" t="s">
        <v>410</v>
      </c>
    </row>
    <row r="130" spans="2:14" ht="24" customHeight="1">
      <c r="B130" s="62">
        <v>2</v>
      </c>
      <c r="C130" s="63" t="s">
        <v>88</v>
      </c>
      <c r="D130" s="64">
        <v>8.1999999999999993</v>
      </c>
      <c r="E130" s="67"/>
      <c r="F130" s="63"/>
      <c r="G130" s="76"/>
      <c r="H130" s="63"/>
      <c r="I130" s="76"/>
      <c r="J130" s="179"/>
      <c r="K130" s="63"/>
      <c r="L130" s="63"/>
      <c r="M130" s="179"/>
      <c r="N130" s="63"/>
    </row>
    <row r="131" spans="2:14" ht="24" customHeight="1">
      <c r="B131" s="86"/>
      <c r="C131" s="261" t="str">
        <f>'Existing Fees '!C130</f>
        <v>Exemption to Water Quality Requirement</v>
      </c>
      <c r="D131" s="65" t="str">
        <f>'Existing Fees '!D130</f>
        <v>8.2 (a)</v>
      </c>
      <c r="E131" s="257">
        <f>'Existing Fees '!E130</f>
        <v>31</v>
      </c>
      <c r="F131" s="93">
        <v>36.24</v>
      </c>
      <c r="G131" s="181">
        <f t="shared" si="77"/>
        <v>0.16903225806451619</v>
      </c>
      <c r="H131" s="93">
        <v>36.24</v>
      </c>
      <c r="I131" s="181">
        <f>IFERROR((H131-E131)/E131,"N/A")</f>
        <v>0.16903225806451619</v>
      </c>
      <c r="J131" s="179"/>
      <c r="K131" s="169">
        <f>ROUND(F131,0)</f>
        <v>36</v>
      </c>
      <c r="L131" s="257">
        <f>ROUND(H131,0)</f>
        <v>36</v>
      </c>
      <c r="M131" s="180"/>
      <c r="N131" s="294">
        <f>K131-E131</f>
        <v>5</v>
      </c>
    </row>
    <row r="132" spans="2:14" ht="24" customHeight="1">
      <c r="B132" s="58"/>
      <c r="C132" s="58" t="str">
        <f>'Existing Fees '!C131</f>
        <v>Other- Not in the Miscellaneous Charges Section (Section 3- Rates and Charges)</v>
      </c>
      <c r="D132" s="59"/>
      <c r="E132" s="60"/>
      <c r="F132" s="60"/>
      <c r="G132" s="60"/>
      <c r="H132" s="60"/>
      <c r="I132" s="60"/>
      <c r="J132" s="179"/>
      <c r="K132" s="61"/>
      <c r="L132" s="61"/>
      <c r="M132" s="179"/>
      <c r="N132" s="61"/>
    </row>
    <row r="133" spans="2:14" ht="24" customHeight="1">
      <c r="B133" s="68">
        <v>1</v>
      </c>
      <c r="C133" s="146" t="str">
        <f>'Existing Fees '!C132</f>
        <v>Sewer Credit Application Fee</v>
      </c>
      <c r="D133" s="86" t="str">
        <f>'Existing Fees '!D132</f>
        <v>3.5 (c)</v>
      </c>
      <c r="E133" s="169">
        <f>'Existing Fees '!E132</f>
        <v>585</v>
      </c>
      <c r="F133" s="169">
        <f>'Yr 1 Fee Calc'!G132</f>
        <v>1639.3362567692307</v>
      </c>
      <c r="G133" s="181">
        <f t="shared" ref="G133:G136" si="83">IFERROR((F133-E133)/E133,"N/A")</f>
        <v>1.8022841996055226</v>
      </c>
      <c r="H133" s="169">
        <f>'Yr 2 Fee Calc'!G132</f>
        <v>1688.5163444723078</v>
      </c>
      <c r="I133" s="181">
        <f>IFERROR((H133-E133)/E133,"N/A")</f>
        <v>1.8863527255936885</v>
      </c>
      <c r="J133" s="180"/>
      <c r="K133" s="169">
        <f t="shared" ref="K133:K134" si="84">CEILING(IF(G133&lt;=$G$5,F133,E133*(1+$G$5)),5)</f>
        <v>820</v>
      </c>
      <c r="L133" s="169">
        <f>CEILING(IF(H133&lt;K133,H133,IF(K133*(1+G$5)&gt;H133,H133,K133*(1+G$5))),5)</f>
        <v>1150</v>
      </c>
      <c r="M133" s="180"/>
      <c r="N133" s="294">
        <f>K133-E133</f>
        <v>235</v>
      </c>
    </row>
    <row r="134" spans="2:14" ht="24" customHeight="1">
      <c r="B134" s="68">
        <v>2</v>
      </c>
      <c r="C134" s="146" t="str">
        <f>'Existing Fees '!C133</f>
        <v>Sewer Credit Failure to Inform PWD about increase</v>
      </c>
      <c r="D134" s="86" t="str">
        <f>'Existing Fees '!D133</f>
        <v>3.5 (f)</v>
      </c>
      <c r="E134" s="169">
        <f>'Existing Fees '!E133</f>
        <v>275</v>
      </c>
      <c r="F134" s="169">
        <f>'Yr 1 Fee Calc'!G133</f>
        <v>535.90443876923075</v>
      </c>
      <c r="G134" s="181">
        <f t="shared" si="83"/>
        <v>0.94874341370629367</v>
      </c>
      <c r="H134" s="169">
        <f>'Yr 2 Fee Calc'!G133</f>
        <v>551.9815719323077</v>
      </c>
      <c r="I134" s="181">
        <f>IFERROR((H134-E134)/E134,"N/A")</f>
        <v>1.0072057161174826</v>
      </c>
      <c r="J134" s="180"/>
      <c r="K134" s="169">
        <f t="shared" si="84"/>
        <v>385</v>
      </c>
      <c r="L134" s="169">
        <f>CEILING(IF(H134&lt;K134,H134,IF(K134*(1+G$5)&gt;H134,H134,K134*(1+G$5))),5)</f>
        <v>540</v>
      </c>
      <c r="M134" s="180"/>
      <c r="N134" s="294">
        <f>K134-E134</f>
        <v>110</v>
      </c>
    </row>
    <row r="135" spans="2:14" ht="24" customHeight="1">
      <c r="B135" s="58"/>
      <c r="C135" s="58" t="str">
        <f>'Existing Fees '!C134</f>
        <v>Other- Not in the Miscellaneous Charges Section (Section 4- Rates and Charges)</v>
      </c>
      <c r="D135" s="59"/>
      <c r="E135" s="60"/>
      <c r="F135" s="60"/>
      <c r="G135" s="60"/>
      <c r="H135" s="60"/>
      <c r="I135" s="60"/>
      <c r="J135" s="179"/>
      <c r="K135" s="61"/>
      <c r="L135" s="61"/>
      <c r="M135" s="179"/>
      <c r="N135" s="61"/>
    </row>
    <row r="136" spans="2:14" ht="24" customHeight="1">
      <c r="B136" s="68">
        <v>3</v>
      </c>
      <c r="C136" s="146" t="str">
        <f>'Existing Fees '!C135</f>
        <v>Stormwater Credit Application Fee Renewal</v>
      </c>
      <c r="D136" s="86" t="str">
        <f>'Existing Fees '!D135</f>
        <v>4.5 (f) (4)</v>
      </c>
      <c r="E136" s="169">
        <f>'Existing Fees '!E135</f>
        <v>200</v>
      </c>
      <c r="F136" s="169">
        <f>'Yr 1 Fee Calc'!G135</f>
        <v>793.05129599999987</v>
      </c>
      <c r="G136" s="181">
        <f t="shared" si="83"/>
        <v>2.9652564799999994</v>
      </c>
      <c r="H136" s="169">
        <f>'Yr 2 Fee Calc'!G135</f>
        <v>816.84283487999994</v>
      </c>
      <c r="I136" s="181">
        <f t="shared" ref="I136" si="85">IFERROR((H136-E136)/E136,"N/A")</f>
        <v>3.0842141743999996</v>
      </c>
      <c r="J136" s="180"/>
      <c r="K136" s="169">
        <f t="shared" ref="K136" si="86">CEILING(IF(G136&lt;=$G$5,F136,E136*(1+$G$5)),5)</f>
        <v>280</v>
      </c>
      <c r="L136" s="169">
        <f>CEILING(IF(H136&lt;K136,H136,IF(K136*(1+G$5)&gt;H136,H136,K136*(1+G$5))),5)</f>
        <v>395</v>
      </c>
      <c r="M136" s="180"/>
      <c r="N136" s="294">
        <f>K136-E136</f>
        <v>80</v>
      </c>
    </row>
    <row r="137" spans="2:14" ht="24" customHeight="1">
      <c r="B137" s="101"/>
      <c r="C137" s="215"/>
      <c r="D137" s="258"/>
      <c r="E137" s="258"/>
      <c r="F137" s="259"/>
      <c r="G137" s="259"/>
      <c r="H137" s="259"/>
      <c r="I137" s="259"/>
      <c r="J137" s="259"/>
      <c r="K137" s="258"/>
      <c r="L137" s="258"/>
      <c r="M137" s="260"/>
    </row>
    <row r="138" spans="2:14" ht="18" customHeight="1">
      <c r="B138" s="216" t="s">
        <v>275</v>
      </c>
      <c r="C138" s="87"/>
      <c r="D138" s="87"/>
      <c r="E138" s="87"/>
      <c r="F138" s="87"/>
      <c r="G138" s="87"/>
      <c r="H138" s="87"/>
      <c r="I138" s="87"/>
      <c r="J138" s="87"/>
      <c r="K138" s="87"/>
      <c r="L138" s="87"/>
      <c r="M138" s="87"/>
      <c r="N138" s="87"/>
    </row>
    <row r="139" spans="2:14" ht="24" customHeight="1">
      <c r="B139" s="16">
        <v>1</v>
      </c>
      <c r="C139" s="6" t="s">
        <v>427</v>
      </c>
      <c r="D139" s="16"/>
      <c r="E139" s="16"/>
      <c r="K139" s="256"/>
    </row>
    <row r="140" spans="2:14" ht="24" customHeight="1">
      <c r="B140" s="16" t="s">
        <v>574</v>
      </c>
      <c r="C140" s="6" t="s">
        <v>333</v>
      </c>
      <c r="D140" s="16"/>
      <c r="E140" s="16"/>
    </row>
    <row r="141" spans="2:14" ht="24" customHeight="1">
      <c r="B141" s="16"/>
      <c r="C141" s="6" t="s">
        <v>621</v>
      </c>
    </row>
    <row r="142" spans="2:14" ht="24" customHeight="1">
      <c r="B142" s="16"/>
      <c r="C142" s="6" t="s">
        <v>622</v>
      </c>
    </row>
    <row r="143" spans="2:14" ht="24" customHeight="1">
      <c r="B143" s="16"/>
      <c r="C143" s="6" t="s">
        <v>623</v>
      </c>
    </row>
    <row r="144" spans="2:14" ht="24" customHeight="1">
      <c r="B144" s="16"/>
      <c r="C144" s="6" t="s">
        <v>624</v>
      </c>
    </row>
    <row r="145" spans="2:14" ht="24" customHeight="1">
      <c r="B145" s="16"/>
      <c r="C145" s="6" t="s">
        <v>625</v>
      </c>
    </row>
    <row r="146" spans="2:14" ht="24" customHeight="1">
      <c r="B146" s="16"/>
      <c r="C146" s="6" t="s">
        <v>626</v>
      </c>
    </row>
    <row r="147" spans="2:14" ht="24" customHeight="1">
      <c r="B147" s="16" t="s">
        <v>653</v>
      </c>
      <c r="C147" s="6" t="s">
        <v>327</v>
      </c>
      <c r="D147" s="16"/>
      <c r="E147" s="16"/>
    </row>
    <row r="148" spans="2:14" ht="24" customHeight="1">
      <c r="B148" s="16" t="s">
        <v>654</v>
      </c>
      <c r="C148" s="6" t="s">
        <v>638</v>
      </c>
    </row>
    <row r="149" spans="2:14" ht="24" customHeight="1">
      <c r="B149" s="16">
        <v>8</v>
      </c>
      <c r="C149" s="6" t="s">
        <v>523</v>
      </c>
    </row>
    <row r="150" spans="2:14" ht="9" customHeight="1">
      <c r="B150" s="16"/>
    </row>
    <row r="151" spans="2:14" ht="18" customHeight="1">
      <c r="B151" s="317" t="s">
        <v>276</v>
      </c>
      <c r="C151" s="87"/>
      <c r="D151" s="87"/>
      <c r="E151" s="87"/>
      <c r="F151" s="87"/>
      <c r="G151" s="87"/>
      <c r="H151" s="87"/>
      <c r="I151" s="87"/>
      <c r="J151" s="87"/>
      <c r="K151" s="87"/>
      <c r="L151" s="87"/>
      <c r="M151" s="240"/>
      <c r="N151" s="240"/>
    </row>
    <row r="152" spans="2:14" ht="24" customHeight="1">
      <c r="B152" s="16" t="s">
        <v>401</v>
      </c>
      <c r="C152" s="6" t="s">
        <v>400</v>
      </c>
      <c r="D152" s="16"/>
      <c r="E152" s="16"/>
    </row>
    <row r="153" spans="2:14" ht="24" customHeight="1">
      <c r="B153" s="16"/>
      <c r="C153" s="6" t="s">
        <v>522</v>
      </c>
      <c r="D153" s="16"/>
      <c r="E153" s="16"/>
    </row>
    <row r="154" spans="2:14" ht="24" customHeight="1">
      <c r="B154" s="16" t="s">
        <v>402</v>
      </c>
      <c r="C154" s="6" t="s">
        <v>627</v>
      </c>
      <c r="D154" s="16"/>
      <c r="E154" s="16"/>
    </row>
    <row r="155" spans="2:14" ht="24" customHeight="1">
      <c r="C155" s="6" t="s">
        <v>628</v>
      </c>
      <c r="D155" s="16"/>
      <c r="E155" s="16"/>
    </row>
    <row r="156" spans="2:14" ht="24" customHeight="1">
      <c r="B156" s="16" t="s">
        <v>403</v>
      </c>
      <c r="C156" s="6" t="s">
        <v>274</v>
      </c>
    </row>
    <row r="157" spans="2:14" ht="24" customHeight="1">
      <c r="B157" s="254" t="s">
        <v>404</v>
      </c>
      <c r="C157" s="6" t="s">
        <v>575</v>
      </c>
    </row>
    <row r="158" spans="2:14" ht="24" customHeight="1">
      <c r="B158" s="254"/>
      <c r="C158" s="6" t="s">
        <v>576</v>
      </c>
    </row>
    <row r="159" spans="2:14" ht="24" customHeight="1">
      <c r="B159" s="254" t="s">
        <v>675</v>
      </c>
      <c r="C159" s="6" t="s">
        <v>577</v>
      </c>
    </row>
    <row r="160" spans="2:14" ht="24" customHeight="1"/>
    <row r="166" spans="2:4">
      <c r="C166" s="6" t="s">
        <v>292</v>
      </c>
    </row>
    <row r="168" spans="2:4">
      <c r="B168" s="236" t="s">
        <v>298</v>
      </c>
      <c r="C168" s="236" t="s">
        <v>294</v>
      </c>
      <c r="D168" s="236" t="s">
        <v>295</v>
      </c>
    </row>
    <row r="169" spans="2:4">
      <c r="B169" s="16">
        <v>1</v>
      </c>
      <c r="C169" s="6" t="s">
        <v>296</v>
      </c>
      <c r="D169" s="6" t="s">
        <v>297</v>
      </c>
    </row>
    <row r="170" spans="2:4">
      <c r="B170" s="16">
        <v>2</v>
      </c>
      <c r="C170" s="6" t="s">
        <v>293</v>
      </c>
      <c r="D170" s="6" t="s">
        <v>524</v>
      </c>
    </row>
    <row r="171" spans="2:4">
      <c r="B171" s="16">
        <v>3</v>
      </c>
      <c r="C171" s="6" t="s">
        <v>302</v>
      </c>
      <c r="D171" s="6" t="s">
        <v>309</v>
      </c>
    </row>
    <row r="172" spans="2:4">
      <c r="B172" s="16">
        <v>4</v>
      </c>
      <c r="C172" s="6" t="s">
        <v>303</v>
      </c>
      <c r="D172" s="6" t="s">
        <v>305</v>
      </c>
    </row>
    <row r="173" spans="2:4">
      <c r="B173" s="16">
        <v>5</v>
      </c>
      <c r="C173" s="6" t="s">
        <v>299</v>
      </c>
      <c r="D173" s="6" t="s">
        <v>300</v>
      </c>
    </row>
    <row r="174" spans="2:4">
      <c r="B174" s="16">
        <v>6</v>
      </c>
      <c r="C174" s="6" t="s">
        <v>301</v>
      </c>
      <c r="D174" s="6" t="s">
        <v>304</v>
      </c>
    </row>
    <row r="175" spans="2:4">
      <c r="B175" s="16"/>
    </row>
  </sheetData>
  <conditionalFormatting sqref="G111:G114 G68:G69 G64:G66 G47:G62 G18:G45 G98:G102 G92:G96 G87:G89 G82:G85 G125:G127 G116:G122 G71:G79 G12:G15 G104:G109">
    <cfRule type="cellIs" dxfId="23" priority="97" operator="greaterThanOrEqual">
      <formula>$G$5</formula>
    </cfRule>
  </conditionalFormatting>
  <conditionalFormatting sqref="G131">
    <cfRule type="cellIs" dxfId="22" priority="39" operator="greaterThanOrEqual">
      <formula>$G$5</formula>
    </cfRule>
  </conditionalFormatting>
  <conditionalFormatting sqref="G133:G134 G136">
    <cfRule type="cellIs" dxfId="21" priority="98" operator="greaterThanOrEqual">
      <formula>$G$5</formula>
    </cfRule>
  </conditionalFormatting>
  <conditionalFormatting sqref="N12:N15 N131 N133:N134 N47:N62 N68:N69 N64:N66 N82:N85 N87:N89 N92:N96 N98:N102 N111:N114 N18:N45 N71:N79 N104:N109 N136 N116:N122 N125:N129">
    <cfRule type="cellIs" dxfId="20" priority="22" operator="lessThan">
      <formula>0</formula>
    </cfRule>
    <cfRule type="cellIs" dxfId="19" priority="24" operator="greaterThan">
      <formula>0</formula>
    </cfRule>
  </conditionalFormatting>
  <conditionalFormatting sqref="G128">
    <cfRule type="cellIs" dxfId="18" priority="17" operator="greaterThanOrEqual">
      <formula>$G$5</formula>
    </cfRule>
  </conditionalFormatting>
  <conditionalFormatting sqref="G129">
    <cfRule type="cellIs" dxfId="17" priority="13" operator="greaterThanOrEqual">
      <formula>$G$5</formula>
    </cfRule>
  </conditionalFormatting>
  <conditionalFormatting sqref="I12:I15 I18:I45 I47:I62 I64:I66 I68:I69 I71:I79 I82:I85 I87:I89 I92:I96 I98:I102 I104:I109 I111:I114 I116:I122 I125:I129">
    <cfRule type="cellIs" dxfId="16" priority="8" operator="greaterThanOrEqual">
      <formula>$G$5</formula>
    </cfRule>
  </conditionalFormatting>
  <conditionalFormatting sqref="I131">
    <cfRule type="cellIs" dxfId="15" priority="7" operator="greaterThanOrEqual">
      <formula>$G$5</formula>
    </cfRule>
  </conditionalFormatting>
  <conditionalFormatting sqref="I136">
    <cfRule type="cellIs" dxfId="14" priority="2" operator="greaterThanOrEqual">
      <formula>$G$5</formula>
    </cfRule>
  </conditionalFormatting>
  <conditionalFormatting sqref="I133:I134">
    <cfRule type="cellIs" dxfId="13" priority="3" operator="greaterThanOrEqual">
      <formula>$G$5</formula>
    </cfRule>
  </conditionalFormatting>
  <pageMargins left="0.75" right="0.75" top="0.75" bottom="0.75" header="0.5" footer="0.5"/>
  <pageSetup scale="62" fitToHeight="0" orientation="landscape" r:id="rId1"/>
  <headerFooter alignWithMargins="0">
    <oddHeader>&amp;L&amp;"-,Regular"Philadelphia Water Department</oddHead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sheetPr>
  <dimension ref="A1:E63"/>
  <sheetViews>
    <sheetView zoomScaleNormal="100" workbookViewId="0"/>
  </sheetViews>
  <sheetFormatPr defaultColWidth="9" defaultRowHeight="13"/>
  <cols>
    <col min="1" max="1" width="1.58203125" style="34" customWidth="1"/>
    <col min="2" max="2" width="4.58203125" style="34" customWidth="1"/>
    <col min="3" max="3" width="39.08203125" style="34" customWidth="1"/>
    <col min="4" max="4" width="10.58203125" style="34" customWidth="1"/>
    <col min="5" max="5" width="11.83203125" style="34" customWidth="1"/>
    <col min="6" max="8" width="10.58203125" style="34" customWidth="1"/>
    <col min="9" max="9" width="41.08203125" style="34" bestFit="1" customWidth="1"/>
    <col min="10" max="16384" width="9" style="34"/>
  </cols>
  <sheetData>
    <row r="1" spans="1:5" ht="15.75" customHeight="1"/>
    <row r="2" spans="1:5" ht="18.75" customHeight="1">
      <c r="A2" s="35"/>
      <c r="B2" s="36"/>
      <c r="E2" s="37"/>
    </row>
    <row r="3" spans="1:5" ht="14.5">
      <c r="A3" s="35"/>
      <c r="B3" s="38" t="str">
        <f>Client</f>
        <v>Philadelphia Water Department</v>
      </c>
    </row>
    <row r="4" spans="1:5" ht="14.5">
      <c r="A4" s="35"/>
      <c r="B4" s="38" t="str">
        <f>Title</f>
        <v>Miscellaneous Fees &amp; Charges Model</v>
      </c>
    </row>
    <row r="5" spans="1:5" ht="14.5">
      <c r="A5" s="35"/>
      <c r="B5" s="38" t="s">
        <v>288</v>
      </c>
    </row>
    <row r="6" spans="1:5" ht="13.5" thickBot="1">
      <c r="A6" s="35"/>
    </row>
    <row r="7" spans="1:5">
      <c r="A7" s="35"/>
      <c r="B7" s="47" t="s">
        <v>9</v>
      </c>
      <c r="C7" s="47"/>
      <c r="D7" s="49"/>
      <c r="E7" s="49"/>
    </row>
    <row r="8" spans="1:5" ht="13.5" thickBot="1">
      <c r="A8" s="35"/>
      <c r="B8" s="48" t="s">
        <v>12</v>
      </c>
      <c r="C8" s="48" t="s">
        <v>10</v>
      </c>
      <c r="D8" s="50" t="s">
        <v>139</v>
      </c>
      <c r="E8" s="50" t="s">
        <v>138</v>
      </c>
    </row>
    <row r="9" spans="1:5">
      <c r="A9" s="35"/>
      <c r="B9" s="35"/>
      <c r="C9" s="40"/>
      <c r="D9" s="41"/>
      <c r="E9" s="41"/>
    </row>
    <row r="10" spans="1:5">
      <c r="A10" s="35"/>
      <c r="B10" s="111"/>
      <c r="C10" s="112"/>
      <c r="D10" s="113"/>
      <c r="E10" s="113"/>
    </row>
    <row r="11" spans="1:5">
      <c r="A11" s="35"/>
      <c r="B11" s="42"/>
      <c r="C11" s="109"/>
      <c r="D11" s="106"/>
      <c r="E11" s="106"/>
    </row>
    <row r="12" spans="1:5">
      <c r="A12" s="35"/>
      <c r="B12" s="42"/>
      <c r="C12" s="109"/>
      <c r="D12" s="106"/>
      <c r="E12" s="106"/>
    </row>
    <row r="13" spans="1:5">
      <c r="A13" s="35"/>
      <c r="B13" s="42"/>
      <c r="C13" s="109"/>
      <c r="D13" s="106"/>
      <c r="E13" s="106"/>
    </row>
    <row r="14" spans="1:5">
      <c r="A14" s="35"/>
      <c r="B14" s="271"/>
      <c r="C14" s="272"/>
      <c r="D14" s="273"/>
      <c r="E14" s="273"/>
    </row>
    <row r="15" spans="1:5" ht="4.5" customHeight="1">
      <c r="A15" s="35"/>
      <c r="B15" s="114"/>
      <c r="C15" s="115"/>
      <c r="D15" s="117"/>
      <c r="E15" s="116"/>
    </row>
    <row r="16" spans="1:5">
      <c r="A16" s="35"/>
      <c r="B16" s="42"/>
      <c r="C16" s="43" t="s">
        <v>142</v>
      </c>
      <c r="D16" s="110">
        <f>SUBTOTAL(9,D11:D14)</f>
        <v>0</v>
      </c>
      <c r="E16" s="110">
        <f>SUBTOTAL(9,E11:E14)</f>
        <v>0</v>
      </c>
    </row>
    <row r="17" spans="1:5" ht="12" customHeight="1">
      <c r="A17" s="35"/>
      <c r="B17" s="42">
        <f>MAX($B$10:B16)+1</f>
        <v>1</v>
      </c>
      <c r="C17" s="43" t="s">
        <v>140</v>
      </c>
      <c r="D17" s="345">
        <v>0.77569999999999995</v>
      </c>
      <c r="E17" s="345">
        <v>0.77569999999999995</v>
      </c>
    </row>
    <row r="18" spans="1:5">
      <c r="A18" s="35"/>
      <c r="B18" s="42">
        <f>MAX($B$10:B17)+1</f>
        <v>2</v>
      </c>
      <c r="C18" s="43" t="s">
        <v>141</v>
      </c>
      <c r="D18" s="106">
        <v>0</v>
      </c>
      <c r="E18" s="106">
        <v>0</v>
      </c>
    </row>
    <row r="19" spans="1:5" ht="4.5" customHeight="1">
      <c r="A19" s="35"/>
      <c r="B19" s="114"/>
      <c r="C19" s="115"/>
      <c r="D19" s="117"/>
      <c r="E19" s="116"/>
    </row>
    <row r="20" spans="1:5">
      <c r="A20" s="35"/>
      <c r="B20" s="42">
        <f>MAX($B$10:B19)+1</f>
        <v>3</v>
      </c>
      <c r="C20" s="118" t="s">
        <v>366</v>
      </c>
      <c r="D20" s="110">
        <f>SUBTOTAL(9,D11:D19)</f>
        <v>0.77569999999999995</v>
      </c>
      <c r="E20" s="110">
        <f>SUBTOTAL(9,E11:E19)</f>
        <v>0.77569999999999995</v>
      </c>
    </row>
    <row r="21" spans="1:5">
      <c r="A21" s="35"/>
    </row>
    <row r="22" spans="1:5">
      <c r="A22" s="35"/>
      <c r="B22" s="34" t="s">
        <v>480</v>
      </c>
    </row>
    <row r="23" spans="1:5">
      <c r="A23" s="35"/>
      <c r="C23" s="34" t="s">
        <v>481</v>
      </c>
    </row>
    <row r="24" spans="1:5">
      <c r="A24" s="35"/>
    </row>
    <row r="25" spans="1:5">
      <c r="A25" s="35"/>
      <c r="B25" s="327"/>
    </row>
    <row r="26" spans="1:5" ht="13.5" thickBot="1">
      <c r="A26" s="35"/>
    </row>
    <row r="27" spans="1:5">
      <c r="A27" s="35"/>
      <c r="B27" s="47" t="s">
        <v>9</v>
      </c>
      <c r="C27" s="47"/>
      <c r="D27" s="49"/>
      <c r="E27" s="49"/>
    </row>
    <row r="28" spans="1:5" ht="13.5" thickBot="1">
      <c r="A28" s="35"/>
      <c r="B28" s="48" t="s">
        <v>12</v>
      </c>
      <c r="C28" s="48" t="s">
        <v>10</v>
      </c>
      <c r="D28" s="50" t="s">
        <v>139</v>
      </c>
      <c r="E28" s="50" t="s">
        <v>138</v>
      </c>
    </row>
    <row r="29" spans="1:5">
      <c r="A29" s="35"/>
      <c r="B29" s="35"/>
      <c r="C29" s="40"/>
      <c r="D29" s="41"/>
      <c r="E29" s="41"/>
    </row>
    <row r="30" spans="1:5">
      <c r="A30" s="35"/>
      <c r="B30" s="111">
        <v>1</v>
      </c>
      <c r="C30" s="112"/>
      <c r="D30" s="113"/>
      <c r="E30" s="113"/>
    </row>
    <row r="31" spans="1:5">
      <c r="A31" s="35"/>
      <c r="B31" s="42"/>
      <c r="C31" s="109" t="s">
        <v>144</v>
      </c>
      <c r="D31" s="344">
        <f>'Salary Information'!D60</f>
        <v>1950</v>
      </c>
      <c r="E31" s="344">
        <f>'Salary Information'!D60</f>
        <v>1950</v>
      </c>
    </row>
    <row r="32" spans="1:5">
      <c r="A32" s="35"/>
    </row>
    <row r="33" spans="1:1">
      <c r="A33" s="35"/>
    </row>
    <row r="34" spans="1:1">
      <c r="A34" s="35"/>
    </row>
    <row r="35" spans="1:1">
      <c r="A35" s="35"/>
    </row>
    <row r="36" spans="1:1">
      <c r="A36" s="35"/>
    </row>
    <row r="37" spans="1:1">
      <c r="A37" s="35"/>
    </row>
    <row r="38" spans="1:1">
      <c r="A38" s="35"/>
    </row>
    <row r="39" spans="1:1">
      <c r="A39" s="35"/>
    </row>
    <row r="40" spans="1:1">
      <c r="A40" s="35"/>
    </row>
    <row r="41" spans="1:1">
      <c r="A41" s="35"/>
    </row>
    <row r="42" spans="1:1">
      <c r="A42" s="35"/>
    </row>
    <row r="43" spans="1:1">
      <c r="A43" s="35"/>
    </row>
    <row r="44" spans="1:1">
      <c r="A44" s="35"/>
    </row>
    <row r="45" spans="1:1">
      <c r="A45" s="35"/>
    </row>
    <row r="46" spans="1:1">
      <c r="A46" s="35"/>
    </row>
    <row r="47" spans="1:1">
      <c r="A47" s="35"/>
    </row>
    <row r="48" spans="1:1">
      <c r="A48" s="35"/>
    </row>
    <row r="49" spans="1:3">
      <c r="A49" s="35"/>
    </row>
    <row r="50" spans="1:3">
      <c r="A50" s="35"/>
    </row>
    <row r="51" spans="1:3">
      <c r="A51" s="35"/>
    </row>
    <row r="52" spans="1:3">
      <c r="A52" s="35"/>
    </row>
    <row r="53" spans="1:3">
      <c r="A53" s="35"/>
    </row>
    <row r="54" spans="1:3">
      <c r="A54" s="35"/>
    </row>
    <row r="55" spans="1:3">
      <c r="A55" s="35"/>
    </row>
    <row r="56" spans="1:3">
      <c r="A56" s="35"/>
    </row>
    <row r="57" spans="1:3">
      <c r="A57" s="35"/>
    </row>
    <row r="58" spans="1:3">
      <c r="A58" s="35"/>
    </row>
    <row r="59" spans="1:3">
      <c r="A59" s="35"/>
    </row>
    <row r="60" spans="1:3">
      <c r="C60" s="46"/>
    </row>
    <row r="61" spans="1:3">
      <c r="C61" s="40"/>
    </row>
    <row r="62" spans="1:3">
      <c r="C62" s="53"/>
    </row>
    <row r="63" spans="1:3">
      <c r="C63" s="53"/>
    </row>
  </sheetData>
  <pageMargins left="0.75" right="0.75" top="0.75" bottom="0.75" header="0.5" footer="0.5"/>
  <pageSetup scale="140" fitToHeight="1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658BA-3292-46CF-A591-906BE4A799B1}">
  <sheetPr codeName="Sheet9">
    <pageSetUpPr fitToPage="1"/>
  </sheetPr>
  <dimension ref="A1:P163"/>
  <sheetViews>
    <sheetView zoomScale="88" zoomScaleNormal="88" workbookViewId="0"/>
  </sheetViews>
  <sheetFormatPr defaultColWidth="9" defaultRowHeight="13"/>
  <cols>
    <col min="1" max="1" width="1.58203125" style="12" customWidth="1"/>
    <col min="2" max="2" width="12.83203125" style="16" customWidth="1"/>
    <col min="3" max="3" width="40.58203125" style="6" customWidth="1"/>
    <col min="4" max="4" width="10.58203125" style="6" customWidth="1"/>
    <col min="5" max="5" width="11.5" style="6" customWidth="1"/>
    <col min="6" max="6" width="1" style="6" customWidth="1"/>
    <col min="7" max="8" width="11.58203125" style="6" customWidth="1"/>
    <col min="9" max="9" width="0.58203125" style="6" customWidth="1"/>
    <col min="10" max="10" width="15.83203125" style="6" customWidth="1"/>
    <col min="11" max="11" width="15.5" style="6" customWidth="1"/>
    <col min="12" max="12" width="1" style="6" customWidth="1"/>
    <col min="13" max="13" width="12" style="6" customWidth="1"/>
    <col min="14" max="14" width="11" style="6" customWidth="1"/>
    <col min="15" max="15" width="1.33203125" style="6" customWidth="1"/>
    <col min="16" max="16" width="11.58203125" style="6" customWidth="1"/>
    <col min="17" max="16384" width="9" style="6"/>
  </cols>
  <sheetData>
    <row r="1" spans="1:16" ht="15.75" customHeight="1">
      <c r="A1" s="4"/>
      <c r="B1" s="314"/>
    </row>
    <row r="2" spans="1:16" ht="18.75" customHeight="1">
      <c r="A2" s="4"/>
      <c r="B2" s="314"/>
    </row>
    <row r="3" spans="1:16" ht="15" customHeight="1">
      <c r="A3" s="4"/>
      <c r="B3" s="322" t="str">
        <f>Client</f>
        <v>Philadelphia Water Department</v>
      </c>
      <c r="M3" s="403" t="s">
        <v>419</v>
      </c>
      <c r="N3" s="312" t="s">
        <v>420</v>
      </c>
    </row>
    <row r="4" spans="1:16" ht="14.5">
      <c r="A4" s="4"/>
      <c r="B4" s="322" t="str">
        <f>Title</f>
        <v>Miscellaneous Fees &amp; Charges Model</v>
      </c>
    </row>
    <row r="5" spans="1:16">
      <c r="A5" s="4"/>
      <c r="B5" s="226"/>
      <c r="C5" s="226"/>
      <c r="G5" s="223"/>
      <c r="H5" s="223"/>
    </row>
    <row r="6" spans="1:16">
      <c r="B6" s="323" t="s">
        <v>415</v>
      </c>
      <c r="C6" s="54"/>
      <c r="D6" s="54"/>
      <c r="E6" s="54"/>
      <c r="F6" s="54"/>
      <c r="G6" s="54"/>
      <c r="H6" s="54"/>
      <c r="I6" s="54"/>
      <c r="J6" s="54"/>
      <c r="K6" s="54"/>
      <c r="L6" s="54"/>
      <c r="M6" s="54"/>
      <c r="N6" s="54"/>
      <c r="O6" s="217"/>
    </row>
    <row r="7" spans="1:16">
      <c r="B7" s="198"/>
      <c r="C7" s="198"/>
      <c r="D7" s="199"/>
      <c r="E7" s="199">
        <v>1</v>
      </c>
      <c r="F7" s="201"/>
      <c r="G7" s="199">
        <v>2</v>
      </c>
      <c r="H7" s="199">
        <v>3</v>
      </c>
      <c r="I7" s="201"/>
      <c r="J7" s="198">
        <v>4</v>
      </c>
      <c r="K7" s="198">
        <v>5</v>
      </c>
      <c r="L7" s="201"/>
      <c r="M7" s="198">
        <v>6</v>
      </c>
      <c r="N7" s="199">
        <v>7</v>
      </c>
      <c r="O7" s="201"/>
    </row>
    <row r="8" spans="1:16" ht="13" customHeight="1">
      <c r="B8" s="198"/>
      <c r="C8" s="198"/>
      <c r="D8" s="199"/>
      <c r="E8" s="199"/>
      <c r="F8" s="201"/>
      <c r="G8" s="477" t="s">
        <v>629</v>
      </c>
      <c r="H8" s="477"/>
      <c r="I8" s="201"/>
      <c r="J8" s="477" t="s">
        <v>632</v>
      </c>
      <c r="K8" s="478"/>
      <c r="L8" s="201"/>
      <c r="M8" s="198"/>
      <c r="N8" s="199"/>
      <c r="O8" s="201"/>
    </row>
    <row r="9" spans="1:16" ht="65.5" customHeight="1">
      <c r="B9" s="198" t="s">
        <v>21</v>
      </c>
      <c r="C9" s="198" t="s">
        <v>22</v>
      </c>
      <c r="D9" s="199" t="s">
        <v>417</v>
      </c>
      <c r="E9" s="199" t="s">
        <v>220</v>
      </c>
      <c r="F9" s="201"/>
      <c r="G9" s="199" t="s">
        <v>630</v>
      </c>
      <c r="H9" s="199" t="s">
        <v>631</v>
      </c>
      <c r="I9" s="201"/>
      <c r="J9" s="199" t="s">
        <v>633</v>
      </c>
      <c r="K9" s="199" t="s">
        <v>634</v>
      </c>
      <c r="L9" s="201"/>
      <c r="M9" s="199" t="s">
        <v>636</v>
      </c>
      <c r="N9" s="199" t="s">
        <v>637</v>
      </c>
      <c r="O9" s="201"/>
      <c r="P9" s="239"/>
    </row>
    <row r="10" spans="1:16" ht="24" customHeight="1">
      <c r="B10" s="58" t="s">
        <v>24</v>
      </c>
      <c r="C10" s="58"/>
      <c r="D10" s="59"/>
      <c r="E10" s="60"/>
      <c r="F10" s="179"/>
      <c r="G10" s="60"/>
      <c r="H10" s="60"/>
      <c r="I10" s="179"/>
      <c r="J10" s="61"/>
      <c r="K10" s="61"/>
      <c r="L10" s="179"/>
      <c r="M10" s="61"/>
      <c r="N10" s="61"/>
      <c r="O10" s="179"/>
    </row>
    <row r="11" spans="1:16" ht="24" customHeight="1">
      <c r="B11" s="64">
        <v>1</v>
      </c>
      <c r="C11" s="63" t="str">
        <f>'Existing Fees '!C10</f>
        <v>Meter Test Charges</v>
      </c>
      <c r="D11" s="64">
        <f>'Existing Fees '!D10</f>
        <v>6.1</v>
      </c>
      <c r="E11" s="64"/>
      <c r="F11" s="179"/>
      <c r="G11" s="63"/>
      <c r="H11" s="63"/>
      <c r="I11" s="179"/>
      <c r="J11" s="63"/>
      <c r="K11" s="63"/>
      <c r="L11" s="179"/>
      <c r="M11" s="63"/>
      <c r="N11" s="63"/>
      <c r="O11" s="179"/>
      <c r="P11" s="12"/>
    </row>
    <row r="12" spans="1:16" ht="20.149999999999999" customHeight="1">
      <c r="B12" s="65"/>
      <c r="C12" s="146" t="str">
        <f>'Existing Fees '!C11</f>
        <v xml:space="preserve">5/8" </v>
      </c>
      <c r="D12" s="65" t="str">
        <f>'Existing Fees '!D11</f>
        <v>6.1 (e)</v>
      </c>
      <c r="E12" s="169">
        <f>'Existing Fees '!E11</f>
        <v>210</v>
      </c>
      <c r="F12" s="180"/>
      <c r="G12" s="169">
        <f>'Yr 1 Fee Calc'!G12</f>
        <v>128.98717707692307</v>
      </c>
      <c r="H12" s="169">
        <f>'Yr 2 Fee Calc'!G12</f>
        <v>133.36959238923077</v>
      </c>
      <c r="I12" s="180"/>
      <c r="J12" s="297">
        <f>'Proposed Fees'!K12</f>
        <v>130</v>
      </c>
      <c r="K12" s="297">
        <f>'Proposed Fees'!L12</f>
        <v>140</v>
      </c>
      <c r="L12" s="180"/>
      <c r="M12" s="294">
        <f>J12-E12</f>
        <v>-80</v>
      </c>
      <c r="N12" s="298">
        <f>M12/E12</f>
        <v>-0.38095238095238093</v>
      </c>
      <c r="O12" s="180"/>
      <c r="P12" s="12"/>
    </row>
    <row r="13" spans="1:16" ht="20.149999999999999" customHeight="1">
      <c r="B13" s="65"/>
      <c r="C13" s="146" t="str">
        <f>'Existing Fees '!C12</f>
        <v>1",1.5",2"</v>
      </c>
      <c r="D13" s="65" t="str">
        <f>'Existing Fees '!D12</f>
        <v>6.1 (e)</v>
      </c>
      <c r="E13" s="169">
        <f>'Existing Fees '!E12</f>
        <v>280</v>
      </c>
      <c r="F13" s="180"/>
      <c r="G13" s="169">
        <f>'Yr 1 Fee Calc'!G13</f>
        <v>176.02290276923077</v>
      </c>
      <c r="H13" s="169">
        <f>'Yr 2 Fee Calc'!G13</f>
        <v>182.07278985230769</v>
      </c>
      <c r="I13" s="180"/>
      <c r="J13" s="297">
        <f>'Proposed Fees'!K13</f>
        <v>180</v>
      </c>
      <c r="K13" s="297">
        <f>'Proposed Fees'!L13</f>
        <v>190</v>
      </c>
      <c r="L13" s="180"/>
      <c r="M13" s="294">
        <f>J13-E13</f>
        <v>-100</v>
      </c>
      <c r="N13" s="298">
        <f>M13/E13</f>
        <v>-0.35714285714285715</v>
      </c>
      <c r="O13" s="180"/>
      <c r="P13" s="12"/>
    </row>
    <row r="14" spans="1:16" ht="20.149999999999999" customHeight="1">
      <c r="B14" s="65"/>
      <c r="C14" s="146" t="str">
        <f>'Existing Fees '!C13</f>
        <v>3",4",6",8",10",12"</v>
      </c>
      <c r="D14" s="65" t="str">
        <f>'Existing Fees '!D13</f>
        <v>6.1 (e)</v>
      </c>
      <c r="E14" s="169">
        <f>'Existing Fees '!E13</f>
        <v>640</v>
      </c>
      <c r="F14" s="180"/>
      <c r="G14" s="169">
        <f>'Yr 1 Fee Calc'!G14</f>
        <v>383.43225692307692</v>
      </c>
      <c r="H14" s="169">
        <f>'Yr 2 Fee Calc'!G14</f>
        <v>395.65697463076924</v>
      </c>
      <c r="I14" s="180"/>
      <c r="J14" s="297">
        <f>'Proposed Fees'!K14</f>
        <v>390</v>
      </c>
      <c r="K14" s="297">
        <f>'Proposed Fees'!L14</f>
        <v>400</v>
      </c>
      <c r="L14" s="180"/>
      <c r="M14" s="294">
        <f>J14-E14</f>
        <v>-250</v>
      </c>
      <c r="N14" s="311">
        <f>M14/E14</f>
        <v>-0.390625</v>
      </c>
      <c r="O14" s="180"/>
      <c r="P14" s="313"/>
    </row>
    <row r="15" spans="1:16" ht="20.149999999999999" customHeight="1">
      <c r="B15" s="65"/>
      <c r="C15" s="146" t="str">
        <f>'Existing Fees '!C14</f>
        <v>Field Tests 3" and above</v>
      </c>
      <c r="D15" s="65" t="str">
        <f>'Existing Fees '!D14</f>
        <v>6.1 (e)</v>
      </c>
      <c r="E15" s="169">
        <f>'Existing Fees '!E14</f>
        <v>640</v>
      </c>
      <c r="F15" s="180"/>
      <c r="G15" s="169">
        <f>'Yr 1 Fee Calc'!G15</f>
        <v>383.43225692307692</v>
      </c>
      <c r="H15" s="169">
        <f>'Yr 2 Fee Calc'!G15</f>
        <v>395.65697463076924</v>
      </c>
      <c r="I15" s="180"/>
      <c r="J15" s="297">
        <f>'Proposed Fees'!K15</f>
        <v>390</v>
      </c>
      <c r="K15" s="297">
        <f>'Proposed Fees'!L15</f>
        <v>400</v>
      </c>
      <c r="L15" s="180"/>
      <c r="M15" s="294">
        <f>J15-E15</f>
        <v>-250</v>
      </c>
      <c r="N15" s="304">
        <f>M15/E15</f>
        <v>-0.390625</v>
      </c>
      <c r="O15" s="180"/>
      <c r="P15" s="313"/>
    </row>
    <row r="16" spans="1:16" ht="24" customHeight="1">
      <c r="B16" s="64">
        <v>2</v>
      </c>
      <c r="C16" s="303" t="str">
        <f>'Existing Fees '!C15</f>
        <v>Charges for Furnishing and Installation of Water Meters</v>
      </c>
      <c r="D16" s="64">
        <f>'Existing Fees '!D15</f>
        <v>6.2</v>
      </c>
      <c r="E16" s="67"/>
      <c r="F16" s="179"/>
      <c r="G16" s="63"/>
      <c r="H16" s="63"/>
      <c r="I16" s="179"/>
      <c r="J16" s="63"/>
      <c r="K16" s="63"/>
      <c r="L16" s="179"/>
      <c r="M16" s="63"/>
      <c r="N16" s="63"/>
      <c r="O16" s="179"/>
      <c r="P16" s="313"/>
    </row>
    <row r="17" spans="2:16" ht="24" customHeight="1">
      <c r="B17" s="139" t="s">
        <v>26</v>
      </c>
      <c r="C17" s="140" t="str">
        <f>'Existing Fees '!C16</f>
        <v>Setting both Meter and Meter Interface Unit (MIU)</v>
      </c>
      <c r="D17" s="139" t="str">
        <f>'Existing Fees '!D16</f>
        <v>6.2 (a)</v>
      </c>
      <c r="E17" s="168"/>
      <c r="F17" s="179"/>
      <c r="G17" s="140"/>
      <c r="H17" s="140"/>
      <c r="I17" s="179"/>
      <c r="J17" s="140"/>
      <c r="K17" s="140"/>
      <c r="L17" s="179"/>
      <c r="M17" s="140"/>
      <c r="N17" s="140"/>
      <c r="O17" s="179"/>
      <c r="P17" s="313"/>
    </row>
    <row r="18" spans="2:16" ht="20.149999999999999" customHeight="1">
      <c r="B18" s="65"/>
      <c r="C18" s="146" t="str">
        <f>'Existing Fees '!C17</f>
        <v>5/8"</v>
      </c>
      <c r="D18" s="65" t="str">
        <f>'Existing Fees '!D17</f>
        <v>6.2 (a)</v>
      </c>
      <c r="E18" s="169">
        <f>'Existing Fees '!E17</f>
        <v>255</v>
      </c>
      <c r="F18" s="180"/>
      <c r="G18" s="169">
        <f>'Yr 1 Fee Calc'!G18</f>
        <v>223.70430092307691</v>
      </c>
      <c r="H18" s="169">
        <f>'Yr 2 Fee Calc'!G18</f>
        <v>226.34092995076924</v>
      </c>
      <c r="I18" s="180"/>
      <c r="J18" s="297">
        <f>'Proposed Fees'!K18</f>
        <v>225</v>
      </c>
      <c r="K18" s="297">
        <f>'Proposed Fees'!L18</f>
        <v>230</v>
      </c>
      <c r="L18" s="180"/>
      <c r="M18" s="294">
        <f t="shared" ref="M18:M45" si="0">J18-E18</f>
        <v>-30</v>
      </c>
      <c r="N18" s="304">
        <f t="shared" ref="N18:N45" si="1">M18/E18</f>
        <v>-0.11764705882352941</v>
      </c>
      <c r="O18" s="180"/>
      <c r="P18" s="313"/>
    </row>
    <row r="19" spans="2:16" ht="20.149999999999999" customHeight="1">
      <c r="B19" s="65"/>
      <c r="C19" s="146" t="str">
        <f>'Existing Fees '!C18</f>
        <v>3/4 RFSS</v>
      </c>
      <c r="D19" s="65" t="str">
        <f>'Existing Fees '!D18</f>
        <v>6.2 (a)</v>
      </c>
      <c r="E19" s="169">
        <f>'Existing Fees '!E18</f>
        <v>435</v>
      </c>
      <c r="F19" s="180"/>
      <c r="G19" s="169">
        <f>'Yr 1 Fee Calc'!G19</f>
        <v>413.09430092307696</v>
      </c>
      <c r="H19" s="169">
        <f>'Yr 2 Fee Calc'!G19</f>
        <v>432.85092995076923</v>
      </c>
      <c r="I19" s="180"/>
      <c r="J19" s="297">
        <f>'Proposed Fees'!K19</f>
        <v>415</v>
      </c>
      <c r="K19" s="297">
        <f>'Proposed Fees'!L19</f>
        <v>435</v>
      </c>
      <c r="L19" s="180"/>
      <c r="M19" s="294">
        <f t="shared" si="0"/>
        <v>-20</v>
      </c>
      <c r="N19" s="304">
        <f t="shared" si="1"/>
        <v>-4.5977011494252873E-2</v>
      </c>
      <c r="O19" s="180"/>
      <c r="P19" s="313"/>
    </row>
    <row r="20" spans="2:16" ht="20.149999999999999" customHeight="1">
      <c r="B20" s="65"/>
      <c r="C20" s="146" t="str">
        <f>'Existing Fees '!C19</f>
        <v>1"</v>
      </c>
      <c r="D20" s="65" t="str">
        <f>'Existing Fees '!D19</f>
        <v>6.2 (a)</v>
      </c>
      <c r="E20" s="169">
        <f>'Existing Fees '!E19</f>
        <v>430</v>
      </c>
      <c r="F20" s="180"/>
      <c r="G20" s="169">
        <f>'Yr 1 Fee Calc'!G20</f>
        <v>374.84860184615383</v>
      </c>
      <c r="H20" s="169">
        <f>'Yr 2 Fee Calc'!G20</f>
        <v>391.76185990153846</v>
      </c>
      <c r="I20" s="180"/>
      <c r="J20" s="297">
        <f>'Proposed Fees'!K20</f>
        <v>375</v>
      </c>
      <c r="K20" s="297">
        <f>'Proposed Fees'!L20</f>
        <v>395</v>
      </c>
      <c r="L20" s="180"/>
      <c r="M20" s="294">
        <f t="shared" si="0"/>
        <v>-55</v>
      </c>
      <c r="N20" s="304">
        <f t="shared" si="1"/>
        <v>-0.12790697674418605</v>
      </c>
      <c r="O20" s="180"/>
      <c r="P20" s="313"/>
    </row>
    <row r="21" spans="2:16" ht="20.149999999999999" customHeight="1">
      <c r="B21" s="65"/>
      <c r="C21" s="146" t="str">
        <f>'Existing Fees '!C20</f>
        <v>1" RFSS</v>
      </c>
      <c r="D21" s="65" t="str">
        <f>'Existing Fees '!D20</f>
        <v>6.2 (a)</v>
      </c>
      <c r="E21" s="169">
        <f>'Existing Fees '!E20</f>
        <v>520</v>
      </c>
      <c r="F21" s="180"/>
      <c r="G21" s="169">
        <f>'Yr 1 Fee Calc'!G21</f>
        <v>468.04860184615382</v>
      </c>
      <c r="H21" s="169">
        <f>'Yr 2 Fee Calc'!G21</f>
        <v>489.62185990153847</v>
      </c>
      <c r="I21" s="180"/>
      <c r="J21" s="297">
        <f>'Proposed Fees'!K21</f>
        <v>470</v>
      </c>
      <c r="K21" s="297">
        <f>'Proposed Fees'!L21</f>
        <v>490</v>
      </c>
      <c r="L21" s="180"/>
      <c r="M21" s="294">
        <f t="shared" si="0"/>
        <v>-50</v>
      </c>
      <c r="N21" s="304">
        <f t="shared" si="1"/>
        <v>-9.6153846153846159E-2</v>
      </c>
      <c r="O21" s="180"/>
      <c r="P21" s="313"/>
    </row>
    <row r="22" spans="2:16" ht="20.149999999999999" customHeight="1">
      <c r="B22" s="65"/>
      <c r="C22" s="146" t="str">
        <f>'Existing Fees '!C21</f>
        <v>1  1/2</v>
      </c>
      <c r="D22" s="65" t="str">
        <f>'Existing Fees '!D21</f>
        <v>6.2 (a)</v>
      </c>
      <c r="E22" s="169">
        <f>'Existing Fees '!E21</f>
        <v>805</v>
      </c>
      <c r="F22" s="180"/>
      <c r="G22" s="169">
        <f>'Yr 1 Fee Calc'!G22</f>
        <v>833.17860184615392</v>
      </c>
      <c r="H22" s="169">
        <f>'Yr 2 Fee Calc'!G22</f>
        <v>873.00185990153852</v>
      </c>
      <c r="I22" s="180"/>
      <c r="J22" s="297">
        <f>'Proposed Fees'!K22</f>
        <v>835</v>
      </c>
      <c r="K22" s="297">
        <f>'Proposed Fees'!L22</f>
        <v>875</v>
      </c>
      <c r="L22" s="180"/>
      <c r="M22" s="294">
        <f t="shared" si="0"/>
        <v>30</v>
      </c>
      <c r="N22" s="304">
        <f t="shared" si="1"/>
        <v>3.7267080745341616E-2</v>
      </c>
      <c r="O22" s="180"/>
      <c r="P22" s="313"/>
    </row>
    <row r="23" spans="2:16" ht="20.149999999999999" customHeight="1">
      <c r="B23" s="65"/>
      <c r="C23" s="146" t="str">
        <f>'Existing Fees '!C22</f>
        <v>1  1/2 RFSS</v>
      </c>
      <c r="D23" s="65" t="str">
        <f>'Existing Fees '!D22</f>
        <v>6.2 (a)</v>
      </c>
      <c r="E23" s="169">
        <f>'Existing Fees '!E22</f>
        <v>750</v>
      </c>
      <c r="F23" s="180"/>
      <c r="G23" s="169">
        <f>'Yr 1 Fee Calc'!G23</f>
        <v>784.10860184615387</v>
      </c>
      <c r="H23" s="169">
        <f>'Yr 2 Fee Calc'!G23</f>
        <v>821.48185990153854</v>
      </c>
      <c r="I23" s="180"/>
      <c r="J23" s="297">
        <f>'Proposed Fees'!K23</f>
        <v>785</v>
      </c>
      <c r="K23" s="297">
        <f>'Proposed Fees'!L23</f>
        <v>825</v>
      </c>
      <c r="L23" s="180"/>
      <c r="M23" s="294">
        <f t="shared" si="0"/>
        <v>35</v>
      </c>
      <c r="N23" s="304">
        <f t="shared" si="1"/>
        <v>4.6666666666666669E-2</v>
      </c>
      <c r="O23" s="180"/>
      <c r="P23" s="313"/>
    </row>
    <row r="24" spans="2:16" ht="20.149999999999999" customHeight="1">
      <c r="B24" s="65"/>
      <c r="C24" s="146" t="str">
        <f>'Existing Fees '!C23</f>
        <v xml:space="preserve">2" </v>
      </c>
      <c r="D24" s="65" t="str">
        <f>'Existing Fees '!D23</f>
        <v>6.2 (a)</v>
      </c>
      <c r="E24" s="169">
        <f>'Existing Fees '!E23</f>
        <v>905</v>
      </c>
      <c r="F24" s="180"/>
      <c r="G24" s="169">
        <f>'Yr 1 Fee Calc'!G24</f>
        <v>1006.0086018461539</v>
      </c>
      <c r="H24" s="169">
        <f>'Yr 2 Fee Calc'!G24</f>
        <v>1054.4718599015384</v>
      </c>
      <c r="I24" s="180"/>
      <c r="J24" s="297">
        <f>'Proposed Fees'!K24</f>
        <v>1010</v>
      </c>
      <c r="K24" s="297">
        <f>'Proposed Fees'!L24</f>
        <v>1055</v>
      </c>
      <c r="L24" s="180"/>
      <c r="M24" s="294">
        <f t="shared" si="0"/>
        <v>105</v>
      </c>
      <c r="N24" s="304">
        <f t="shared" si="1"/>
        <v>0.11602209944751381</v>
      </c>
      <c r="O24" s="180"/>
      <c r="P24" s="313"/>
    </row>
    <row r="25" spans="2:16" ht="20.149999999999999" customHeight="1">
      <c r="B25" s="65"/>
      <c r="C25" s="146" t="str">
        <f>'Existing Fees '!C24</f>
        <v>2" RFSS</v>
      </c>
      <c r="D25" s="65" t="str">
        <f>'Existing Fees '!D24</f>
        <v>6.2 (a)</v>
      </c>
      <c r="E25" s="169">
        <f>'Existing Fees '!E24</f>
        <v>970</v>
      </c>
      <c r="F25" s="180"/>
      <c r="G25" s="169">
        <f>'Yr 1 Fee Calc'!G25</f>
        <v>1018.5286018461538</v>
      </c>
      <c r="H25" s="169">
        <f>'Yr 2 Fee Calc'!G25</f>
        <v>1067.6218599015385</v>
      </c>
      <c r="I25" s="180"/>
      <c r="J25" s="297">
        <f>'Proposed Fees'!K25</f>
        <v>1020</v>
      </c>
      <c r="K25" s="297">
        <f>'Proposed Fees'!L25</f>
        <v>1070</v>
      </c>
      <c r="L25" s="180"/>
      <c r="M25" s="294">
        <f t="shared" si="0"/>
        <v>50</v>
      </c>
      <c r="N25" s="304">
        <f t="shared" si="1"/>
        <v>5.1546391752577317E-2</v>
      </c>
      <c r="O25" s="180"/>
      <c r="P25" s="313"/>
    </row>
    <row r="26" spans="2:16" ht="20.149999999999999" customHeight="1">
      <c r="B26" s="65"/>
      <c r="C26" s="146" t="str">
        <f>'Existing Fees '!C25</f>
        <v>3" Compound</v>
      </c>
      <c r="D26" s="65" t="str">
        <f>'Existing Fees '!D25</f>
        <v>6.2 (a)</v>
      </c>
      <c r="E26" s="169">
        <f>'Existing Fees '!E25</f>
        <v>2370</v>
      </c>
      <c r="F26" s="180"/>
      <c r="G26" s="169">
        <f>'Yr 1 Fee Calc'!G26</f>
        <v>3323.9758055384614</v>
      </c>
      <c r="H26" s="169">
        <f>'Yr 2 Fee Calc'!G26</f>
        <v>3484.6155797046154</v>
      </c>
      <c r="I26" s="180"/>
      <c r="J26" s="297">
        <f>'Proposed Fees'!K26</f>
        <v>3320</v>
      </c>
      <c r="K26" s="297">
        <f>'Proposed Fees'!L26</f>
        <v>3485</v>
      </c>
      <c r="L26" s="180"/>
      <c r="M26" s="294">
        <f t="shared" si="0"/>
        <v>950</v>
      </c>
      <c r="N26" s="304">
        <f t="shared" si="1"/>
        <v>0.40084388185654007</v>
      </c>
      <c r="O26" s="180"/>
      <c r="P26" s="313"/>
    </row>
    <row r="27" spans="2:16" ht="20.149999999999999" customHeight="1">
      <c r="B27" s="65"/>
      <c r="C27" s="146" t="str">
        <f>'Existing Fees '!C26</f>
        <v>3" Turbine</v>
      </c>
      <c r="D27" s="65" t="str">
        <f>'Existing Fees '!D26</f>
        <v>6.2 (a)</v>
      </c>
      <c r="E27" s="169">
        <f>'Existing Fees '!E26</f>
        <v>1485</v>
      </c>
      <c r="F27" s="180"/>
      <c r="G27" s="169">
        <f>'Yr 1 Fee Calc'!G27</f>
        <v>1821.8258055384615</v>
      </c>
      <c r="H27" s="169">
        <f>'Yr 2 Fee Calc'!G27</f>
        <v>1907.3555797046154</v>
      </c>
      <c r="I27" s="180"/>
      <c r="J27" s="297">
        <f>'Proposed Fees'!K27</f>
        <v>1825</v>
      </c>
      <c r="K27" s="297">
        <f>'Proposed Fees'!L27</f>
        <v>1910</v>
      </c>
      <c r="L27" s="180"/>
      <c r="M27" s="294">
        <f t="shared" si="0"/>
        <v>340</v>
      </c>
      <c r="N27" s="304">
        <f t="shared" si="1"/>
        <v>0.22895622895622897</v>
      </c>
      <c r="O27" s="180"/>
      <c r="P27" s="313"/>
    </row>
    <row r="28" spans="2:16" ht="20.149999999999999" customHeight="1">
      <c r="B28" s="65"/>
      <c r="C28" s="146" t="str">
        <f>'Existing Fees '!C27</f>
        <v>3" Fire Series</v>
      </c>
      <c r="D28" s="65" t="str">
        <f>'Existing Fees '!D27</f>
        <v>6.2 (a)</v>
      </c>
      <c r="E28" s="169">
        <f>'Existing Fees '!E27</f>
        <v>3370</v>
      </c>
      <c r="F28" s="180"/>
      <c r="G28" s="169">
        <f>'Yr 1 Fee Calc'!G28</f>
        <v>3641.0058055384616</v>
      </c>
      <c r="H28" s="169">
        <f>'Yr 2 Fee Calc'!G28</f>
        <v>3817.495579704615</v>
      </c>
      <c r="I28" s="180"/>
      <c r="J28" s="297">
        <f>'Proposed Fees'!K28</f>
        <v>3645</v>
      </c>
      <c r="K28" s="297">
        <f>'Proposed Fees'!L28</f>
        <v>3820</v>
      </c>
      <c r="L28" s="180"/>
      <c r="M28" s="294">
        <f t="shared" si="0"/>
        <v>275</v>
      </c>
      <c r="N28" s="304">
        <f t="shared" si="1"/>
        <v>8.1602373887240356E-2</v>
      </c>
      <c r="O28" s="180"/>
      <c r="P28" s="313"/>
    </row>
    <row r="29" spans="2:16" ht="20.149999999999999" customHeight="1">
      <c r="B29" s="65"/>
      <c r="C29" s="146" t="str">
        <f>'Existing Fees '!C28</f>
        <v>4" Compound</v>
      </c>
      <c r="D29" s="65" t="str">
        <f>'Existing Fees '!D28</f>
        <v>6.2 (a)</v>
      </c>
      <c r="E29" s="169">
        <f>'Existing Fees '!E28</f>
        <v>2785</v>
      </c>
      <c r="F29" s="180"/>
      <c r="G29" s="169">
        <f>'Yr 1 Fee Calc'!G29</f>
        <v>4600.5558055384618</v>
      </c>
      <c r="H29" s="169">
        <f>'Yr 2 Fee Calc'!G29</f>
        <v>4825.0255797046157</v>
      </c>
      <c r="I29" s="180"/>
      <c r="J29" s="297">
        <f>'Proposed Fees'!K29</f>
        <v>3900</v>
      </c>
      <c r="K29" s="297">
        <f>'Proposed Fees'!L29</f>
        <v>4830</v>
      </c>
      <c r="L29" s="180"/>
      <c r="M29" s="294">
        <f t="shared" si="0"/>
        <v>1115</v>
      </c>
      <c r="N29" s="304">
        <f t="shared" si="1"/>
        <v>0.40035906642728902</v>
      </c>
      <c r="O29" s="180"/>
      <c r="P29" s="313"/>
    </row>
    <row r="30" spans="2:16" ht="20.149999999999999" customHeight="1">
      <c r="B30" s="65"/>
      <c r="C30" s="146" t="str">
        <f>'Existing Fees '!C29</f>
        <v>4" Turbine</v>
      </c>
      <c r="D30" s="65" t="str">
        <f>'Existing Fees '!D29</f>
        <v>6.2 (a)</v>
      </c>
      <c r="E30" s="169">
        <f>'Existing Fees '!E29</f>
        <v>2525</v>
      </c>
      <c r="F30" s="180"/>
      <c r="G30" s="169">
        <f>'Yr 1 Fee Calc'!G30</f>
        <v>2632.0758055384613</v>
      </c>
      <c r="H30" s="169">
        <f>'Yr 2 Fee Calc'!G30</f>
        <v>2758.1255797046151</v>
      </c>
      <c r="I30" s="180"/>
      <c r="J30" s="297">
        <f>'Proposed Fees'!K30</f>
        <v>2635</v>
      </c>
      <c r="K30" s="297">
        <f>'Proposed Fees'!L30</f>
        <v>2760</v>
      </c>
      <c r="L30" s="180"/>
      <c r="M30" s="294">
        <f t="shared" si="0"/>
        <v>110</v>
      </c>
      <c r="N30" s="304">
        <f t="shared" si="1"/>
        <v>4.3564356435643561E-2</v>
      </c>
      <c r="O30" s="180"/>
      <c r="P30" s="313"/>
    </row>
    <row r="31" spans="2:16" ht="20.149999999999999" customHeight="1">
      <c r="B31" s="65"/>
      <c r="C31" s="146" t="str">
        <f>'Existing Fees '!C30</f>
        <v>4" Fire Series</v>
      </c>
      <c r="D31" s="65" t="str">
        <f>'Existing Fees '!D30</f>
        <v>6.2 (a)</v>
      </c>
      <c r="E31" s="169">
        <f>'Existing Fees '!E30</f>
        <v>3660</v>
      </c>
      <c r="F31" s="180"/>
      <c r="G31" s="169">
        <f>'Yr 1 Fee Calc'!G31</f>
        <v>4502.5658055384611</v>
      </c>
      <c r="H31" s="169">
        <f>'Yr 2 Fee Calc'!G31</f>
        <v>4722.1355797046153</v>
      </c>
      <c r="I31" s="180"/>
      <c r="J31" s="297">
        <f>'Proposed Fees'!K31</f>
        <v>4505</v>
      </c>
      <c r="K31" s="297">
        <f>'Proposed Fees'!L31</f>
        <v>4725</v>
      </c>
      <c r="L31" s="180"/>
      <c r="M31" s="294">
        <f t="shared" si="0"/>
        <v>845</v>
      </c>
      <c r="N31" s="304">
        <f t="shared" si="1"/>
        <v>0.23087431693989072</v>
      </c>
      <c r="O31" s="180"/>
      <c r="P31" s="313"/>
    </row>
    <row r="32" spans="2:16" ht="20.149999999999999" customHeight="1">
      <c r="B32" s="65"/>
      <c r="C32" s="146" t="str">
        <f>'Existing Fees '!C31</f>
        <v>4" Fire Assembly</v>
      </c>
      <c r="D32" s="65" t="str">
        <f>'Existing Fees '!D31</f>
        <v>6.2 (a)</v>
      </c>
      <c r="E32" s="169">
        <f>'Existing Fees '!E31</f>
        <v>6015</v>
      </c>
      <c r="F32" s="180"/>
      <c r="G32" s="169">
        <f>'Yr 1 Fee Calc'!G32</f>
        <v>6081.7458055384614</v>
      </c>
      <c r="H32" s="169">
        <f>'Yr 2 Fee Calc'!G32</f>
        <v>6380.2755797046157</v>
      </c>
      <c r="I32" s="180"/>
      <c r="J32" s="297">
        <f>'Proposed Fees'!K32</f>
        <v>6085</v>
      </c>
      <c r="K32" s="297">
        <f>'Proposed Fees'!L32</f>
        <v>6385</v>
      </c>
      <c r="L32" s="180"/>
      <c r="M32" s="294">
        <f t="shared" si="0"/>
        <v>70</v>
      </c>
      <c r="N32" s="304">
        <f t="shared" si="1"/>
        <v>1.1637572734829594E-2</v>
      </c>
      <c r="O32" s="180"/>
      <c r="P32" s="313"/>
    </row>
    <row r="33" spans="2:16" ht="20.149999999999999" customHeight="1">
      <c r="B33" s="65"/>
      <c r="C33" s="146" t="str">
        <f>'Existing Fees '!C32</f>
        <v>6" Compound</v>
      </c>
      <c r="D33" s="65" t="str">
        <f>'Existing Fees '!D32</f>
        <v>6.2 (a)</v>
      </c>
      <c r="E33" s="169">
        <f>'Existing Fees '!E32</f>
        <v>4815</v>
      </c>
      <c r="F33" s="180"/>
      <c r="G33" s="169">
        <f>'Yr 1 Fee Calc'!G33</f>
        <v>6440.0658055384611</v>
      </c>
      <c r="H33" s="169">
        <f>'Yr 2 Fee Calc'!G33</f>
        <v>6756.5155797046154</v>
      </c>
      <c r="I33" s="180"/>
      <c r="J33" s="297">
        <f>'Proposed Fees'!K33</f>
        <v>6445</v>
      </c>
      <c r="K33" s="297">
        <f>'Proposed Fees'!L33</f>
        <v>6760</v>
      </c>
      <c r="L33" s="180"/>
      <c r="M33" s="294">
        <f t="shared" si="0"/>
        <v>1630</v>
      </c>
      <c r="N33" s="304">
        <f t="shared" si="1"/>
        <v>0.33852544132917967</v>
      </c>
      <c r="O33" s="180"/>
      <c r="P33" s="313"/>
    </row>
    <row r="34" spans="2:16" ht="20.149999999999999" customHeight="1">
      <c r="B34" s="65"/>
      <c r="C34" s="146" t="str">
        <f>'Existing Fees '!C33</f>
        <v>6" Turbine</v>
      </c>
      <c r="D34" s="65" t="str">
        <f>'Existing Fees '!D33</f>
        <v>6.2 (a)</v>
      </c>
      <c r="E34" s="169">
        <f>'Existing Fees '!E33</f>
        <v>4065</v>
      </c>
      <c r="F34" s="180"/>
      <c r="G34" s="169">
        <f>'Yr 1 Fee Calc'!G34</f>
        <v>4952.9558055384614</v>
      </c>
      <c r="H34" s="169">
        <f>'Yr 2 Fee Calc'!G34</f>
        <v>5195.0455797046161</v>
      </c>
      <c r="I34" s="180"/>
      <c r="J34" s="297">
        <f>'Proposed Fees'!K34</f>
        <v>4955</v>
      </c>
      <c r="K34" s="297">
        <f>'Proposed Fees'!L34</f>
        <v>5200</v>
      </c>
      <c r="L34" s="180"/>
      <c r="M34" s="294">
        <f t="shared" si="0"/>
        <v>890</v>
      </c>
      <c r="N34" s="304">
        <f t="shared" si="1"/>
        <v>0.21894218942189422</v>
      </c>
      <c r="O34" s="180"/>
      <c r="P34" s="313"/>
    </row>
    <row r="35" spans="2:16" ht="20.149999999999999" customHeight="1">
      <c r="B35" s="65"/>
      <c r="C35" s="146" t="str">
        <f>'Existing Fees '!C34</f>
        <v>6" Fire Series</v>
      </c>
      <c r="D35" s="65" t="str">
        <f>'Existing Fees '!D34</f>
        <v>6.2 (a)</v>
      </c>
      <c r="E35" s="169">
        <f>'Existing Fees '!E34</f>
        <v>5310</v>
      </c>
      <c r="F35" s="180"/>
      <c r="G35" s="169">
        <f>'Yr 1 Fee Calc'!G35</f>
        <v>5961.7658055384618</v>
      </c>
      <c r="H35" s="169">
        <f>'Yr 2 Fee Calc'!G35</f>
        <v>6254.2955797046161</v>
      </c>
      <c r="I35" s="180"/>
      <c r="J35" s="297">
        <f>'Proposed Fees'!K35</f>
        <v>5965</v>
      </c>
      <c r="K35" s="297">
        <f>'Proposed Fees'!L35</f>
        <v>6255</v>
      </c>
      <c r="L35" s="180"/>
      <c r="M35" s="294">
        <f t="shared" si="0"/>
        <v>655</v>
      </c>
      <c r="N35" s="304">
        <f t="shared" si="1"/>
        <v>0.12335216572504708</v>
      </c>
      <c r="O35" s="180"/>
      <c r="P35" s="313"/>
    </row>
    <row r="36" spans="2:16" ht="20.149999999999999" customHeight="1">
      <c r="B36" s="65"/>
      <c r="C36" s="146" t="str">
        <f>'Existing Fees '!C35</f>
        <v>6" Fire Assembly</v>
      </c>
      <c r="D36" s="65" t="str">
        <f>'Existing Fees '!D35</f>
        <v>6.2 (a)</v>
      </c>
      <c r="E36" s="169">
        <f>'Existing Fees '!E35</f>
        <v>7915</v>
      </c>
      <c r="F36" s="180"/>
      <c r="G36" s="169">
        <f>'Yr 1 Fee Calc'!G36</f>
        <v>8689.9658055384607</v>
      </c>
      <c r="H36" s="169">
        <f>'Yr 2 Fee Calc'!G36</f>
        <v>9118.9055797046149</v>
      </c>
      <c r="I36" s="180"/>
      <c r="J36" s="297">
        <f>'Proposed Fees'!K36</f>
        <v>8690</v>
      </c>
      <c r="K36" s="297">
        <f>'Proposed Fees'!L36</f>
        <v>9120</v>
      </c>
      <c r="L36" s="180"/>
      <c r="M36" s="294">
        <f t="shared" si="0"/>
        <v>775</v>
      </c>
      <c r="N36" s="304">
        <f t="shared" si="1"/>
        <v>9.7915350600126336E-2</v>
      </c>
      <c r="O36" s="180"/>
      <c r="P36" s="313"/>
    </row>
    <row r="37" spans="2:16" ht="20.149999999999999" customHeight="1">
      <c r="B37" s="65"/>
      <c r="C37" s="146" t="str">
        <f>'Existing Fees '!C36</f>
        <v>8" Turbine</v>
      </c>
      <c r="D37" s="65" t="str">
        <f>'Existing Fees '!D36</f>
        <v>6.2 (a)</v>
      </c>
      <c r="E37" s="169">
        <f>'Existing Fees '!E36</f>
        <v>5445</v>
      </c>
      <c r="F37" s="180"/>
      <c r="G37" s="169">
        <f>'Yr 1 Fee Calc'!G37</f>
        <v>5883.5158055384618</v>
      </c>
      <c r="H37" s="169">
        <f>'Yr 2 Fee Calc'!G37</f>
        <v>6172.1355797046153</v>
      </c>
      <c r="I37" s="180"/>
      <c r="J37" s="297">
        <f>'Proposed Fees'!K37</f>
        <v>5885</v>
      </c>
      <c r="K37" s="297">
        <f>'Proposed Fees'!L37</f>
        <v>6175</v>
      </c>
      <c r="L37" s="180"/>
      <c r="M37" s="294">
        <f t="shared" si="0"/>
        <v>440</v>
      </c>
      <c r="N37" s="304">
        <f t="shared" si="1"/>
        <v>8.0808080808080815E-2</v>
      </c>
      <c r="O37" s="180"/>
      <c r="P37" s="313"/>
    </row>
    <row r="38" spans="2:16" ht="20.149999999999999" customHeight="1">
      <c r="B38" s="65"/>
      <c r="C38" s="146" t="str">
        <f>'Existing Fees '!C37</f>
        <v>8" Fire Series</v>
      </c>
      <c r="D38" s="65" t="str">
        <f>'Existing Fees '!D37</f>
        <v>6.2 (a)</v>
      </c>
      <c r="E38" s="169">
        <f>'Existing Fees '!E37</f>
        <v>6080</v>
      </c>
      <c r="F38" s="180"/>
      <c r="G38" s="169">
        <f>'Yr 1 Fee Calc'!G38</f>
        <v>7548.2058055384614</v>
      </c>
      <c r="H38" s="169">
        <f>'Yr 2 Fee Calc'!G38</f>
        <v>7920.0555797046154</v>
      </c>
      <c r="I38" s="180"/>
      <c r="J38" s="297">
        <f>'Proposed Fees'!K38</f>
        <v>7550</v>
      </c>
      <c r="K38" s="297">
        <f>'Proposed Fees'!L38</f>
        <v>7925</v>
      </c>
      <c r="L38" s="180"/>
      <c r="M38" s="294">
        <f t="shared" si="0"/>
        <v>1470</v>
      </c>
      <c r="N38" s="304">
        <f t="shared" si="1"/>
        <v>0.24177631578947367</v>
      </c>
      <c r="O38" s="180"/>
      <c r="P38" s="313"/>
    </row>
    <row r="39" spans="2:16" ht="20.149999999999999" customHeight="1">
      <c r="B39" s="65"/>
      <c r="C39" s="146" t="str">
        <f>'Existing Fees '!C38</f>
        <v>8" Fire Assembly</v>
      </c>
      <c r="D39" s="65" t="str">
        <f>'Existing Fees '!D38</f>
        <v>6.2 (a)</v>
      </c>
      <c r="E39" s="169">
        <f>'Existing Fees '!E38</f>
        <v>11135</v>
      </c>
      <c r="F39" s="180"/>
      <c r="G39" s="169">
        <f>'Yr 1 Fee Calc'!G39</f>
        <v>12281.265805538462</v>
      </c>
      <c r="H39" s="169">
        <f>'Yr 2 Fee Calc'!G39</f>
        <v>12889.775579704616</v>
      </c>
      <c r="I39" s="180"/>
      <c r="J39" s="297">
        <f>'Proposed Fees'!K39</f>
        <v>12285</v>
      </c>
      <c r="K39" s="297">
        <f>'Proposed Fees'!L39</f>
        <v>12890</v>
      </c>
      <c r="L39" s="180"/>
      <c r="M39" s="294">
        <f t="shared" si="0"/>
        <v>1150</v>
      </c>
      <c r="N39" s="304">
        <f t="shared" si="1"/>
        <v>0.10327795240233498</v>
      </c>
      <c r="O39" s="180"/>
      <c r="P39" s="313"/>
    </row>
    <row r="40" spans="2:16" ht="20.149999999999999" customHeight="1">
      <c r="B40" s="65"/>
      <c r="C40" s="146" t="str">
        <f>'Existing Fees '!C39</f>
        <v>10" Turbine</v>
      </c>
      <c r="D40" s="65" t="str">
        <f>'Existing Fees '!D39</f>
        <v>6.2 (a)</v>
      </c>
      <c r="E40" s="169">
        <f>'Existing Fees '!E39</f>
        <v>7785</v>
      </c>
      <c r="F40" s="180"/>
      <c r="G40" s="169">
        <f>'Yr 1 Fee Calc'!G40</f>
        <v>8538.0158055384618</v>
      </c>
      <c r="H40" s="169">
        <f>'Yr 2 Fee Calc'!G40</f>
        <v>8959.3555797046156</v>
      </c>
      <c r="I40" s="180"/>
      <c r="J40" s="297">
        <f>'Proposed Fees'!K40</f>
        <v>8540</v>
      </c>
      <c r="K40" s="297">
        <f>'Proposed Fees'!L40</f>
        <v>8960</v>
      </c>
      <c r="L40" s="180"/>
      <c r="M40" s="294">
        <f t="shared" si="0"/>
        <v>755</v>
      </c>
      <c r="N40" s="304">
        <f t="shared" si="1"/>
        <v>9.6981374438021836E-2</v>
      </c>
      <c r="O40" s="180"/>
      <c r="P40" s="313"/>
    </row>
    <row r="41" spans="2:16" ht="20.149999999999999" customHeight="1">
      <c r="B41" s="65"/>
      <c r="C41" s="146" t="str">
        <f>'Existing Fees '!C40</f>
        <v>10" Fire Series</v>
      </c>
      <c r="D41" s="65" t="str">
        <f>'Existing Fees '!D40</f>
        <v>6.2 (a)</v>
      </c>
      <c r="E41" s="169">
        <f>'Existing Fees '!E40</f>
        <v>8515</v>
      </c>
      <c r="F41" s="180"/>
      <c r="G41" s="169">
        <f>'Yr 1 Fee Calc'!G41</f>
        <v>9296.7658055384618</v>
      </c>
      <c r="H41" s="169">
        <f>'Yr 2 Fee Calc'!G41</f>
        <v>9756.0455797046161</v>
      </c>
      <c r="I41" s="180"/>
      <c r="J41" s="297">
        <f>'Proposed Fees'!K41</f>
        <v>9300</v>
      </c>
      <c r="K41" s="297">
        <f>'Proposed Fees'!L41</f>
        <v>9760</v>
      </c>
      <c r="L41" s="180"/>
      <c r="M41" s="294">
        <f t="shared" si="0"/>
        <v>785</v>
      </c>
      <c r="N41" s="304">
        <f t="shared" si="1"/>
        <v>9.2190252495596009E-2</v>
      </c>
      <c r="O41" s="180"/>
      <c r="P41" s="313"/>
    </row>
    <row r="42" spans="2:16" ht="20.149999999999999" customHeight="1">
      <c r="B42" s="65"/>
      <c r="C42" s="146" t="str">
        <f>'Existing Fees '!C41</f>
        <v>10" Fire Assembly</v>
      </c>
      <c r="D42" s="65" t="str">
        <f>'Existing Fees '!D41</f>
        <v>6.2 (a)</v>
      </c>
      <c r="E42" s="169">
        <f>'Existing Fees '!E41</f>
        <v>15300</v>
      </c>
      <c r="F42" s="180"/>
      <c r="G42" s="169">
        <f>'Yr 1 Fee Calc'!G42</f>
        <v>17744.475805538463</v>
      </c>
      <c r="H42" s="169">
        <f>'Yr 2 Fee Calc'!G42</f>
        <v>18626.145579704615</v>
      </c>
      <c r="I42" s="180"/>
      <c r="J42" s="297">
        <f>'Proposed Fees'!K42</f>
        <v>17745</v>
      </c>
      <c r="K42" s="297">
        <f>'Proposed Fees'!L42</f>
        <v>18630</v>
      </c>
      <c r="L42" s="180"/>
      <c r="M42" s="294">
        <f t="shared" si="0"/>
        <v>2445</v>
      </c>
      <c r="N42" s="304">
        <f t="shared" si="1"/>
        <v>0.15980392156862744</v>
      </c>
      <c r="O42" s="180"/>
      <c r="P42" s="313"/>
    </row>
    <row r="43" spans="2:16" ht="20.149999999999999" customHeight="1">
      <c r="B43" s="65"/>
      <c r="C43" s="146" t="str">
        <f>'Existing Fees '!C42</f>
        <v>12" Turbine</v>
      </c>
      <c r="D43" s="65" t="str">
        <f>'Existing Fees '!D42</f>
        <v>6.2 (a)</v>
      </c>
      <c r="E43" s="169">
        <f>'Existing Fees '!E42</f>
        <v>7900</v>
      </c>
      <c r="F43" s="180"/>
      <c r="G43" s="169">
        <f>'Yr 1 Fee Calc'!G43</f>
        <v>9041.6958055384621</v>
      </c>
      <c r="H43" s="169">
        <f>'Yr 2 Fee Calc'!G43</f>
        <v>9488.2255797046164</v>
      </c>
      <c r="I43" s="180"/>
      <c r="J43" s="297">
        <f>'Proposed Fees'!K43</f>
        <v>9045</v>
      </c>
      <c r="K43" s="297">
        <f>'Proposed Fees'!L43</f>
        <v>9490</v>
      </c>
      <c r="L43" s="180"/>
      <c r="M43" s="294">
        <f t="shared" si="0"/>
        <v>1145</v>
      </c>
      <c r="N43" s="304">
        <f t="shared" si="1"/>
        <v>0.14493670886075949</v>
      </c>
      <c r="O43" s="180"/>
      <c r="P43" s="313"/>
    </row>
    <row r="44" spans="2:16" ht="20.149999999999999" customHeight="1">
      <c r="B44" s="65"/>
      <c r="C44" s="146" t="str">
        <f>'Existing Fees '!C43</f>
        <v>12" Fire Series</v>
      </c>
      <c r="D44" s="65" t="str">
        <f>'Existing Fees '!D43</f>
        <v>6.2 (a)</v>
      </c>
      <c r="E44" s="169">
        <f>'Existing Fees '!E43</f>
        <v>8705</v>
      </c>
      <c r="F44" s="180"/>
      <c r="G44" s="169">
        <f>'Yr 1 Fee Calc'!G44</f>
        <v>10454.115805538462</v>
      </c>
      <c r="H44" s="169">
        <f>'Yr 2 Fee Calc'!G44</f>
        <v>10971.265579704615</v>
      </c>
      <c r="I44" s="180"/>
      <c r="J44" s="297">
        <f>'Proposed Fees'!K44</f>
        <v>10455</v>
      </c>
      <c r="K44" s="297">
        <f>'Proposed Fees'!L44</f>
        <v>10975</v>
      </c>
      <c r="L44" s="180"/>
      <c r="M44" s="294">
        <f t="shared" si="0"/>
        <v>1750</v>
      </c>
      <c r="N44" s="304">
        <f t="shared" si="1"/>
        <v>0.20103388856978749</v>
      </c>
      <c r="O44" s="180"/>
      <c r="P44" s="313"/>
    </row>
    <row r="45" spans="2:16" ht="20.149999999999999" customHeight="1">
      <c r="B45" s="65"/>
      <c r="C45" s="146" t="str">
        <f>'Existing Fees '!C44</f>
        <v>12" Fire Assembly</v>
      </c>
      <c r="D45" s="65" t="str">
        <f>'Existing Fees '!D44</f>
        <v>6.2 (a)</v>
      </c>
      <c r="E45" s="169">
        <f>'Existing Fees '!E44</f>
        <v>16170</v>
      </c>
      <c r="F45" s="180"/>
      <c r="G45" s="169">
        <f>'Yr 1 Fee Calc'!G45</f>
        <v>18901.825805538465</v>
      </c>
      <c r="H45" s="169">
        <f>'Yr 2 Fee Calc'!G45</f>
        <v>19841.355579704617</v>
      </c>
      <c r="I45" s="180"/>
      <c r="J45" s="297">
        <f>'Proposed Fees'!K45</f>
        <v>18905</v>
      </c>
      <c r="K45" s="297">
        <f>'Proposed Fees'!L45</f>
        <v>19845</v>
      </c>
      <c r="L45" s="180"/>
      <c r="M45" s="294">
        <f t="shared" si="0"/>
        <v>2735</v>
      </c>
      <c r="N45" s="304">
        <f t="shared" si="1"/>
        <v>0.16914038342609772</v>
      </c>
      <c r="O45" s="180"/>
      <c r="P45" s="313"/>
    </row>
    <row r="46" spans="2:16" ht="24" customHeight="1">
      <c r="B46" s="139" t="s">
        <v>28</v>
      </c>
      <c r="C46" s="140" t="str">
        <f>'Existing Fees '!C45</f>
        <v>Furnishing and Setting Meter Interface Unit (MIU)</v>
      </c>
      <c r="D46" s="139" t="str">
        <f>'Existing Fees '!D45</f>
        <v>6.2 (b)</v>
      </c>
      <c r="E46" s="168"/>
      <c r="F46" s="179"/>
      <c r="G46" s="140"/>
      <c r="H46" s="140"/>
      <c r="I46" s="179"/>
      <c r="J46" s="140"/>
      <c r="K46" s="140"/>
      <c r="L46" s="179"/>
      <c r="M46" s="140"/>
      <c r="N46" s="140"/>
      <c r="O46" s="179"/>
      <c r="P46" s="313"/>
    </row>
    <row r="47" spans="2:16" ht="20.149999999999999" customHeight="1">
      <c r="B47" s="65"/>
      <c r="C47" s="146" t="str">
        <f>'Existing Fees '!C46</f>
        <v>5/8"</v>
      </c>
      <c r="D47" s="65" t="str">
        <f>'Existing Fees '!D46</f>
        <v>6.2 (b)</v>
      </c>
      <c r="E47" s="169">
        <f>'Existing Fees '!E46</f>
        <v>105</v>
      </c>
      <c r="F47" s="180"/>
      <c r="G47" s="169">
        <f>'Yr 1 Fee Calc'!G47</f>
        <v>70.794300923076918</v>
      </c>
      <c r="H47" s="169">
        <f>'Yr 2 Fee Calc'!G47</f>
        <v>73.43092995076924</v>
      </c>
      <c r="I47" s="180"/>
      <c r="J47" s="297">
        <f>'Proposed Fees'!K47</f>
        <v>75</v>
      </c>
      <c r="K47" s="297">
        <f>'Proposed Fees'!L47</f>
        <v>75</v>
      </c>
      <c r="L47" s="180"/>
      <c r="M47" s="294">
        <f t="shared" ref="M47:M62" si="2">J47-E47</f>
        <v>-30</v>
      </c>
      <c r="N47" s="298">
        <f t="shared" ref="N47:N62" si="3">M47/E47</f>
        <v>-0.2857142857142857</v>
      </c>
      <c r="O47" s="180"/>
      <c r="P47" s="313"/>
    </row>
    <row r="48" spans="2:16" ht="20.149999999999999" customHeight="1">
      <c r="B48" s="65"/>
      <c r="C48" s="146" t="str">
        <f>'Existing Fees '!C47</f>
        <v>3/4 RFSS</v>
      </c>
      <c r="D48" s="65" t="str">
        <f>'Existing Fees '!D47</f>
        <v>6.2 (b)</v>
      </c>
      <c r="E48" s="169">
        <f>'Existing Fees '!E47</f>
        <v>105</v>
      </c>
      <c r="F48" s="180"/>
      <c r="G48" s="169">
        <f>'Yr 1 Fee Calc'!G48</f>
        <v>70.794300923076918</v>
      </c>
      <c r="H48" s="169">
        <f>'Yr 2 Fee Calc'!G48</f>
        <v>73.43092995076924</v>
      </c>
      <c r="I48" s="180"/>
      <c r="J48" s="297">
        <f>'Proposed Fees'!K48</f>
        <v>75</v>
      </c>
      <c r="K48" s="297">
        <f>'Proposed Fees'!L48</f>
        <v>75</v>
      </c>
      <c r="L48" s="180"/>
      <c r="M48" s="294">
        <f t="shared" si="2"/>
        <v>-30</v>
      </c>
      <c r="N48" s="298">
        <f t="shared" si="3"/>
        <v>-0.2857142857142857</v>
      </c>
      <c r="O48" s="180"/>
      <c r="P48" s="313"/>
    </row>
    <row r="49" spans="2:16" ht="20.149999999999999" customHeight="1">
      <c r="B49" s="65"/>
      <c r="C49" s="146" t="str">
        <f>'Existing Fees '!C48</f>
        <v>1"</v>
      </c>
      <c r="D49" s="65" t="str">
        <f>'Existing Fees '!D48</f>
        <v>6.2 (b)</v>
      </c>
      <c r="E49" s="169">
        <f>'Existing Fees '!E48</f>
        <v>190</v>
      </c>
      <c r="F49" s="180"/>
      <c r="G49" s="169">
        <f>'Yr 1 Fee Calc'!G49</f>
        <v>117.34860184615384</v>
      </c>
      <c r="H49" s="169">
        <f>'Yr 2 Fee Calc'!G49</f>
        <v>121.38185990153848</v>
      </c>
      <c r="I49" s="180"/>
      <c r="J49" s="297">
        <f>'Proposed Fees'!K49</f>
        <v>120</v>
      </c>
      <c r="K49" s="297">
        <f>'Proposed Fees'!L49</f>
        <v>125</v>
      </c>
      <c r="L49" s="180"/>
      <c r="M49" s="294">
        <f t="shared" si="2"/>
        <v>-70</v>
      </c>
      <c r="N49" s="304">
        <f t="shared" si="3"/>
        <v>-0.36842105263157893</v>
      </c>
      <c r="O49" s="180"/>
      <c r="P49" s="313"/>
    </row>
    <row r="50" spans="2:16" ht="20.149999999999999" customHeight="1">
      <c r="B50" s="65"/>
      <c r="C50" s="146" t="str">
        <f>'Existing Fees '!C49</f>
        <v>1" RFSS</v>
      </c>
      <c r="D50" s="65" t="str">
        <f>'Existing Fees '!D49</f>
        <v>6.2 (b)</v>
      </c>
      <c r="E50" s="169">
        <f>'Existing Fees '!E49</f>
        <v>190</v>
      </c>
      <c r="F50" s="180"/>
      <c r="G50" s="169">
        <f>'Yr 1 Fee Calc'!G50</f>
        <v>117.34860184615384</v>
      </c>
      <c r="H50" s="169">
        <f>'Yr 2 Fee Calc'!G50</f>
        <v>121.38185990153848</v>
      </c>
      <c r="I50" s="180"/>
      <c r="J50" s="297">
        <f>'Proposed Fees'!K50</f>
        <v>120</v>
      </c>
      <c r="K50" s="297">
        <f>'Proposed Fees'!L50</f>
        <v>125</v>
      </c>
      <c r="L50" s="180"/>
      <c r="M50" s="294">
        <f t="shared" si="2"/>
        <v>-70</v>
      </c>
      <c r="N50" s="304">
        <f t="shared" si="3"/>
        <v>-0.36842105263157893</v>
      </c>
      <c r="O50" s="180"/>
      <c r="P50" s="313"/>
    </row>
    <row r="51" spans="2:16" ht="20.149999999999999" customHeight="1">
      <c r="B51" s="65"/>
      <c r="C51" s="146" t="str">
        <f>'Existing Fees '!C50</f>
        <v>1  1/2</v>
      </c>
      <c r="D51" s="65" t="str">
        <f>'Existing Fees '!D50</f>
        <v>6.2 (b)</v>
      </c>
      <c r="E51" s="169">
        <f>'Existing Fees '!E50</f>
        <v>190</v>
      </c>
      <c r="F51" s="180"/>
      <c r="G51" s="169">
        <f>'Yr 1 Fee Calc'!G51</f>
        <v>117.34860184615384</v>
      </c>
      <c r="H51" s="169">
        <f>'Yr 2 Fee Calc'!G51</f>
        <v>121.38185990153848</v>
      </c>
      <c r="I51" s="180"/>
      <c r="J51" s="297">
        <f>'Proposed Fees'!K51</f>
        <v>120</v>
      </c>
      <c r="K51" s="297">
        <f>'Proposed Fees'!L51</f>
        <v>125</v>
      </c>
      <c r="L51" s="180"/>
      <c r="M51" s="294">
        <f t="shared" si="2"/>
        <v>-70</v>
      </c>
      <c r="N51" s="304">
        <f t="shared" si="3"/>
        <v>-0.36842105263157893</v>
      </c>
      <c r="O51" s="180"/>
      <c r="P51" s="313"/>
    </row>
    <row r="52" spans="2:16" ht="20.149999999999999" customHeight="1">
      <c r="B52" s="65"/>
      <c r="C52" s="146" t="str">
        <f>'Existing Fees '!C51</f>
        <v>1  1/2 RFSS</v>
      </c>
      <c r="D52" s="65" t="str">
        <f>'Existing Fees '!D51</f>
        <v>6.2 (b)</v>
      </c>
      <c r="E52" s="169">
        <f>'Existing Fees '!E51</f>
        <v>190</v>
      </c>
      <c r="F52" s="180"/>
      <c r="G52" s="169">
        <f>'Yr 1 Fee Calc'!G52</f>
        <v>117.34860184615384</v>
      </c>
      <c r="H52" s="169">
        <f>'Yr 2 Fee Calc'!G52</f>
        <v>121.38185990153848</v>
      </c>
      <c r="I52" s="180"/>
      <c r="J52" s="297">
        <f>'Proposed Fees'!K52</f>
        <v>120</v>
      </c>
      <c r="K52" s="297">
        <f>'Proposed Fees'!L52</f>
        <v>125</v>
      </c>
      <c r="L52" s="180"/>
      <c r="M52" s="294">
        <f t="shared" si="2"/>
        <v>-70</v>
      </c>
      <c r="N52" s="304">
        <f t="shared" si="3"/>
        <v>-0.36842105263157893</v>
      </c>
      <c r="O52" s="180"/>
      <c r="P52" s="313"/>
    </row>
    <row r="53" spans="2:16" ht="20.149999999999999" customHeight="1">
      <c r="B53" s="65"/>
      <c r="C53" s="146" t="str">
        <f>'Existing Fees '!C52</f>
        <v xml:space="preserve">2" </v>
      </c>
      <c r="D53" s="65" t="str">
        <f>'Existing Fees '!D52</f>
        <v>6.2 (b)</v>
      </c>
      <c r="E53" s="169">
        <f>'Existing Fees '!E52</f>
        <v>190</v>
      </c>
      <c r="F53" s="180"/>
      <c r="G53" s="169">
        <f>'Yr 1 Fee Calc'!G53</f>
        <v>117.34860184615384</v>
      </c>
      <c r="H53" s="169">
        <f>'Yr 2 Fee Calc'!G53</f>
        <v>121.38185990153848</v>
      </c>
      <c r="I53" s="180"/>
      <c r="J53" s="297">
        <f>'Proposed Fees'!K53</f>
        <v>120</v>
      </c>
      <c r="K53" s="297">
        <f>'Proposed Fees'!L53</f>
        <v>125</v>
      </c>
      <c r="L53" s="180"/>
      <c r="M53" s="294">
        <f t="shared" si="2"/>
        <v>-70</v>
      </c>
      <c r="N53" s="304">
        <f t="shared" si="3"/>
        <v>-0.36842105263157893</v>
      </c>
      <c r="O53" s="180"/>
      <c r="P53" s="313"/>
    </row>
    <row r="54" spans="2:16" ht="20.149999999999999" customHeight="1">
      <c r="B54" s="65"/>
      <c r="C54" s="146" t="str">
        <f>'Existing Fees '!C53</f>
        <v>2" RFSS</v>
      </c>
      <c r="D54" s="65" t="str">
        <f>'Existing Fees '!D53</f>
        <v>6.2 (b)</v>
      </c>
      <c r="E54" s="169">
        <f>'Existing Fees '!E53</f>
        <v>190</v>
      </c>
      <c r="F54" s="180"/>
      <c r="G54" s="169">
        <f>'Yr 1 Fee Calc'!G54</f>
        <v>117.34860184615384</v>
      </c>
      <c r="H54" s="169">
        <f>'Yr 2 Fee Calc'!G54</f>
        <v>121.38185990153848</v>
      </c>
      <c r="I54" s="180"/>
      <c r="J54" s="297">
        <f>'Proposed Fees'!K54</f>
        <v>120</v>
      </c>
      <c r="K54" s="297">
        <f>'Proposed Fees'!L54</f>
        <v>125</v>
      </c>
      <c r="L54" s="180"/>
      <c r="M54" s="294">
        <f t="shared" si="2"/>
        <v>-70</v>
      </c>
      <c r="N54" s="304">
        <f t="shared" si="3"/>
        <v>-0.36842105263157893</v>
      </c>
      <c r="O54" s="180"/>
      <c r="P54" s="313"/>
    </row>
    <row r="55" spans="2:16" ht="20.149999999999999" customHeight="1">
      <c r="B55" s="65"/>
      <c r="C55" s="146" t="str">
        <f>'Existing Fees '!C54</f>
        <v>3" Compound</v>
      </c>
      <c r="D55" s="65" t="str">
        <f>'Existing Fees '!D54</f>
        <v>6.2 (b)</v>
      </c>
      <c r="E55" s="169">
        <f>'Existing Fees '!E54</f>
        <v>515</v>
      </c>
      <c r="F55" s="180"/>
      <c r="G55" s="169">
        <f>'Yr 1 Fee Calc'!G55</f>
        <v>306.74580553846152</v>
      </c>
      <c r="H55" s="169">
        <f>'Yr 2 Fee Calc'!G55</f>
        <v>316.52557970461538</v>
      </c>
      <c r="I55" s="180"/>
      <c r="J55" s="297">
        <f>'Proposed Fees'!K55</f>
        <v>310</v>
      </c>
      <c r="K55" s="297">
        <f>'Proposed Fees'!L55</f>
        <v>320</v>
      </c>
      <c r="L55" s="180"/>
      <c r="M55" s="294">
        <f t="shared" si="2"/>
        <v>-205</v>
      </c>
      <c r="N55" s="304">
        <f t="shared" si="3"/>
        <v>-0.39805825242718446</v>
      </c>
      <c r="O55" s="180"/>
      <c r="P55" s="313"/>
    </row>
    <row r="56" spans="2:16" ht="20.149999999999999" customHeight="1">
      <c r="B56" s="65"/>
      <c r="C56" s="146" t="str">
        <f>'Existing Fees '!C55</f>
        <v>3" Turbine</v>
      </c>
      <c r="D56" s="65" t="str">
        <f>'Existing Fees '!D55</f>
        <v>6.2 (b)</v>
      </c>
      <c r="E56" s="169">
        <f>'Existing Fees '!E55</f>
        <v>515</v>
      </c>
      <c r="F56" s="180"/>
      <c r="G56" s="169">
        <f>'Yr 1 Fee Calc'!G56</f>
        <v>306.74580553846152</v>
      </c>
      <c r="H56" s="169">
        <f>'Yr 2 Fee Calc'!G56</f>
        <v>316.52557970461538</v>
      </c>
      <c r="I56" s="180"/>
      <c r="J56" s="297">
        <f>'Proposed Fees'!K56</f>
        <v>310</v>
      </c>
      <c r="K56" s="297">
        <f>'Proposed Fees'!L56</f>
        <v>320</v>
      </c>
      <c r="L56" s="180"/>
      <c r="M56" s="294">
        <f t="shared" si="2"/>
        <v>-205</v>
      </c>
      <c r="N56" s="304">
        <f t="shared" si="3"/>
        <v>-0.39805825242718446</v>
      </c>
      <c r="O56" s="180"/>
      <c r="P56" s="313"/>
    </row>
    <row r="57" spans="2:16" ht="20.149999999999999" customHeight="1">
      <c r="B57" s="65"/>
      <c r="C57" s="146" t="str">
        <f>'Existing Fees '!C56</f>
        <v>4" Compound</v>
      </c>
      <c r="D57" s="65" t="str">
        <f>'Existing Fees '!D56</f>
        <v>6.2 (b)</v>
      </c>
      <c r="E57" s="169">
        <f>'Existing Fees '!E56</f>
        <v>515</v>
      </c>
      <c r="F57" s="180"/>
      <c r="G57" s="169">
        <f>'Yr 1 Fee Calc'!G57</f>
        <v>306.74580553846152</v>
      </c>
      <c r="H57" s="169">
        <f>'Yr 2 Fee Calc'!G57</f>
        <v>316.52557970461538</v>
      </c>
      <c r="I57" s="180"/>
      <c r="J57" s="297">
        <f>'Proposed Fees'!K57</f>
        <v>310</v>
      </c>
      <c r="K57" s="297">
        <f>'Proposed Fees'!L57</f>
        <v>320</v>
      </c>
      <c r="L57" s="180"/>
      <c r="M57" s="294">
        <f t="shared" si="2"/>
        <v>-205</v>
      </c>
      <c r="N57" s="304">
        <f t="shared" si="3"/>
        <v>-0.39805825242718446</v>
      </c>
      <c r="O57" s="180"/>
      <c r="P57" s="313"/>
    </row>
    <row r="58" spans="2:16" ht="20.149999999999999" customHeight="1">
      <c r="B58" s="65"/>
      <c r="C58" s="146" t="str">
        <f>'Existing Fees '!C57</f>
        <v>4" Turbine</v>
      </c>
      <c r="D58" s="65" t="str">
        <f>'Existing Fees '!D57</f>
        <v>6.2 (b)</v>
      </c>
      <c r="E58" s="169">
        <f>'Existing Fees '!E57</f>
        <v>515</v>
      </c>
      <c r="F58" s="180"/>
      <c r="G58" s="169">
        <f>'Yr 1 Fee Calc'!G58</f>
        <v>306.74580553846152</v>
      </c>
      <c r="H58" s="169">
        <f>'Yr 2 Fee Calc'!G58</f>
        <v>316.52557970461538</v>
      </c>
      <c r="I58" s="180"/>
      <c r="J58" s="297">
        <f>'Proposed Fees'!K58</f>
        <v>310</v>
      </c>
      <c r="K58" s="297">
        <f>'Proposed Fees'!L58</f>
        <v>320</v>
      </c>
      <c r="L58" s="180"/>
      <c r="M58" s="294">
        <f t="shared" si="2"/>
        <v>-205</v>
      </c>
      <c r="N58" s="304">
        <f t="shared" si="3"/>
        <v>-0.39805825242718446</v>
      </c>
      <c r="O58" s="180"/>
      <c r="P58" s="313"/>
    </row>
    <row r="59" spans="2:16" ht="20.149999999999999" customHeight="1">
      <c r="B59" s="65"/>
      <c r="C59" s="146" t="str">
        <f>'Existing Fees '!C58</f>
        <v>6" Compound</v>
      </c>
      <c r="D59" s="65" t="str">
        <f>'Existing Fees '!D58</f>
        <v>6.2 (b)</v>
      </c>
      <c r="E59" s="169">
        <f>'Existing Fees '!E58</f>
        <v>515</v>
      </c>
      <c r="F59" s="180"/>
      <c r="G59" s="169">
        <f>'Yr 1 Fee Calc'!G59</f>
        <v>306.74580553846152</v>
      </c>
      <c r="H59" s="169">
        <f>'Yr 2 Fee Calc'!G59</f>
        <v>316.52557970461538</v>
      </c>
      <c r="I59" s="180"/>
      <c r="J59" s="297">
        <f>'Proposed Fees'!K59</f>
        <v>310</v>
      </c>
      <c r="K59" s="297">
        <f>'Proposed Fees'!L59</f>
        <v>320</v>
      </c>
      <c r="L59" s="180"/>
      <c r="M59" s="294">
        <f t="shared" si="2"/>
        <v>-205</v>
      </c>
      <c r="N59" s="304">
        <f t="shared" si="3"/>
        <v>-0.39805825242718446</v>
      </c>
      <c r="O59" s="180"/>
      <c r="P59" s="313"/>
    </row>
    <row r="60" spans="2:16" ht="20.149999999999999" customHeight="1">
      <c r="B60" s="65"/>
      <c r="C60" s="146" t="str">
        <f>'Existing Fees '!C59</f>
        <v>6" Turbine</v>
      </c>
      <c r="D60" s="65" t="str">
        <f>'Existing Fees '!D59</f>
        <v>6.2 (b)</v>
      </c>
      <c r="E60" s="169">
        <f>'Existing Fees '!E59</f>
        <v>515</v>
      </c>
      <c r="F60" s="180"/>
      <c r="G60" s="169">
        <f>'Yr 1 Fee Calc'!G60</f>
        <v>306.74580553846152</v>
      </c>
      <c r="H60" s="169">
        <f>'Yr 2 Fee Calc'!G60</f>
        <v>316.52557970461538</v>
      </c>
      <c r="I60" s="180"/>
      <c r="J60" s="297">
        <f>'Proposed Fees'!K60</f>
        <v>310</v>
      </c>
      <c r="K60" s="297">
        <f>'Proposed Fees'!L60</f>
        <v>320</v>
      </c>
      <c r="L60" s="180"/>
      <c r="M60" s="294">
        <f t="shared" si="2"/>
        <v>-205</v>
      </c>
      <c r="N60" s="304">
        <f t="shared" si="3"/>
        <v>-0.39805825242718446</v>
      </c>
      <c r="O60" s="180"/>
      <c r="P60" s="313"/>
    </row>
    <row r="61" spans="2:16" ht="20.149999999999999" customHeight="1">
      <c r="B61" s="65"/>
      <c r="C61" s="146" t="str">
        <f>'Existing Fees '!C60</f>
        <v xml:space="preserve">8" </v>
      </c>
      <c r="D61" s="65" t="str">
        <f>'Existing Fees '!D60</f>
        <v>6.2 (b)</v>
      </c>
      <c r="E61" s="169">
        <f>'Existing Fees '!E60</f>
        <v>515</v>
      </c>
      <c r="F61" s="180"/>
      <c r="G61" s="169">
        <f>'Yr 1 Fee Calc'!G61</f>
        <v>306.74580553846152</v>
      </c>
      <c r="H61" s="169">
        <f>'Yr 2 Fee Calc'!G61</f>
        <v>316.52557970461538</v>
      </c>
      <c r="I61" s="180"/>
      <c r="J61" s="297">
        <f>'Proposed Fees'!K61</f>
        <v>310</v>
      </c>
      <c r="K61" s="297">
        <f>'Proposed Fees'!L61</f>
        <v>320</v>
      </c>
      <c r="L61" s="180"/>
      <c r="M61" s="294">
        <f t="shared" si="2"/>
        <v>-205</v>
      </c>
      <c r="N61" s="304">
        <f t="shared" si="3"/>
        <v>-0.39805825242718446</v>
      </c>
      <c r="O61" s="180"/>
      <c r="P61" s="313"/>
    </row>
    <row r="62" spans="2:16" ht="20.149999999999999" customHeight="1">
      <c r="B62" s="65"/>
      <c r="C62" s="146" t="str">
        <f>'Existing Fees '!C61</f>
        <v xml:space="preserve">10" </v>
      </c>
      <c r="D62" s="65" t="str">
        <f>'Existing Fees '!D61</f>
        <v>6.2 (b)</v>
      </c>
      <c r="E62" s="169">
        <f>'Existing Fees '!E61</f>
        <v>515</v>
      </c>
      <c r="F62" s="180"/>
      <c r="G62" s="169">
        <f>'Yr 1 Fee Calc'!G62</f>
        <v>306.74580553846152</v>
      </c>
      <c r="H62" s="169">
        <f>'Yr 2 Fee Calc'!G62</f>
        <v>316.52557970461538</v>
      </c>
      <c r="I62" s="180"/>
      <c r="J62" s="297">
        <f>'Proposed Fees'!K62</f>
        <v>310</v>
      </c>
      <c r="K62" s="297">
        <f>'Proposed Fees'!L62</f>
        <v>320</v>
      </c>
      <c r="L62" s="180"/>
      <c r="M62" s="294">
        <f t="shared" si="2"/>
        <v>-205</v>
      </c>
      <c r="N62" s="304">
        <f t="shared" si="3"/>
        <v>-0.39805825242718446</v>
      </c>
      <c r="O62" s="180"/>
      <c r="P62" s="313"/>
    </row>
    <row r="63" spans="2:16" ht="24" customHeight="1">
      <c r="B63" s="64">
        <v>3</v>
      </c>
      <c r="C63" s="63" t="str">
        <f>'Existing Fees '!C62</f>
        <v>Tampering of Meter</v>
      </c>
      <c r="D63" s="64">
        <f>'Existing Fees '!D62</f>
        <v>6.3</v>
      </c>
      <c r="E63" s="67"/>
      <c r="F63" s="179"/>
      <c r="G63" s="63"/>
      <c r="H63" s="63"/>
      <c r="I63" s="179"/>
      <c r="J63" s="63"/>
      <c r="K63" s="63"/>
      <c r="L63" s="179"/>
      <c r="M63" s="63"/>
      <c r="N63" s="63"/>
      <c r="O63" s="179"/>
      <c r="P63" s="313"/>
    </row>
    <row r="64" spans="2:16" ht="20.149999999999999" customHeight="1">
      <c r="B64" s="65"/>
      <c r="C64" s="146" t="str">
        <f>'Existing Fees '!C63</f>
        <v>5/8" or 3/4"</v>
      </c>
      <c r="D64" s="65" t="str">
        <f>'Existing Fees '!D63</f>
        <v>6.3 (a)</v>
      </c>
      <c r="E64" s="169">
        <f>'Existing Fees '!E63</f>
        <v>120</v>
      </c>
      <c r="F64" s="180"/>
      <c r="G64" s="169">
        <f>'Yr 1 Fee Calc'!G64</f>
        <v>70.794300923076918</v>
      </c>
      <c r="H64" s="169">
        <f>'Yr 2 Fee Calc'!G64</f>
        <v>73.43092995076924</v>
      </c>
      <c r="I64" s="180"/>
      <c r="J64" s="297">
        <f>'Proposed Fees'!K64</f>
        <v>80</v>
      </c>
      <c r="K64" s="297">
        <f>'Proposed Fees'!L64</f>
        <v>90</v>
      </c>
      <c r="L64" s="180"/>
      <c r="M64" s="294">
        <f>J64-E64</f>
        <v>-40</v>
      </c>
      <c r="N64" s="298">
        <f>M64/E64</f>
        <v>-0.33333333333333331</v>
      </c>
      <c r="O64" s="180"/>
      <c r="P64" s="313"/>
    </row>
    <row r="65" spans="2:16" ht="20.149999999999999" customHeight="1">
      <c r="B65" s="65"/>
      <c r="C65" s="146" t="str">
        <f>'Existing Fees '!C64</f>
        <v>1", 1.5" or 2"</v>
      </c>
      <c r="D65" s="65" t="str">
        <f>'Existing Fees '!D64</f>
        <v>6.3 (a)</v>
      </c>
      <c r="E65" s="169">
        <f>'Existing Fees '!E64</f>
        <v>210</v>
      </c>
      <c r="F65" s="180"/>
      <c r="G65" s="169">
        <f>'Yr 1 Fee Calc'!G65</f>
        <v>117.34860184615384</v>
      </c>
      <c r="H65" s="169">
        <f>'Yr 2 Fee Calc'!G65</f>
        <v>121.38185990153848</v>
      </c>
      <c r="I65" s="180"/>
      <c r="J65" s="297">
        <f>'Proposed Fees'!K65</f>
        <v>130</v>
      </c>
      <c r="K65" s="297">
        <f>'Proposed Fees'!L65</f>
        <v>140</v>
      </c>
      <c r="L65" s="180"/>
      <c r="M65" s="294">
        <f>J65-E65</f>
        <v>-80</v>
      </c>
      <c r="N65" s="298">
        <f>M65/E65</f>
        <v>-0.38095238095238093</v>
      </c>
      <c r="O65" s="180"/>
      <c r="P65" s="313"/>
    </row>
    <row r="66" spans="2:16" ht="20.149999999999999" customHeight="1">
      <c r="B66" s="65"/>
      <c r="C66" s="146" t="str">
        <f>'Existing Fees '!C65</f>
        <v>3" and larger</v>
      </c>
      <c r="D66" s="65" t="str">
        <f>'Existing Fees '!D65</f>
        <v>6.3 (a)</v>
      </c>
      <c r="E66" s="169">
        <f>'Existing Fees '!E65</f>
        <v>570</v>
      </c>
      <c r="F66" s="180"/>
      <c r="G66" s="169">
        <f>'Yr 1 Fee Calc'!G66</f>
        <v>306.74580553846152</v>
      </c>
      <c r="H66" s="169">
        <f>'Yr 2 Fee Calc'!G66</f>
        <v>316.52557970461538</v>
      </c>
      <c r="I66" s="180"/>
      <c r="J66" s="297">
        <f>'Proposed Fees'!K66</f>
        <v>340</v>
      </c>
      <c r="K66" s="297">
        <f>'Proposed Fees'!L66</f>
        <v>350</v>
      </c>
      <c r="L66" s="180"/>
      <c r="M66" s="294">
        <f>J66-E66</f>
        <v>-230</v>
      </c>
      <c r="N66" s="304">
        <f>M66/E66</f>
        <v>-0.40350877192982454</v>
      </c>
      <c r="O66" s="180"/>
      <c r="P66" s="313"/>
    </row>
    <row r="67" spans="2:16" ht="24" customHeight="1">
      <c r="B67" s="64">
        <v>4</v>
      </c>
      <c r="C67" s="63" t="str">
        <f>'Existing Fees '!C66</f>
        <v>Shut‐Off and Restoration of Water Service</v>
      </c>
      <c r="D67" s="64">
        <f>'Existing Fees '!D66</f>
        <v>6.4</v>
      </c>
      <c r="E67" s="67"/>
      <c r="F67" s="179"/>
      <c r="G67" s="63"/>
      <c r="H67" s="63"/>
      <c r="I67" s="179"/>
      <c r="J67" s="63"/>
      <c r="K67" s="63"/>
      <c r="L67" s="179"/>
      <c r="M67" s="63"/>
      <c r="N67" s="63"/>
      <c r="O67" s="179"/>
      <c r="P67" s="313"/>
    </row>
    <row r="68" spans="2:16" ht="19.399999999999999" customHeight="1">
      <c r="B68" s="65" t="s">
        <v>26</v>
      </c>
      <c r="C68" s="261" t="str">
        <f>'Existing Fees '!C67</f>
        <v>Site Visit for Non-payment</v>
      </c>
      <c r="D68" s="65" t="str">
        <f>'Existing Fees '!D67</f>
        <v>6.4 (a)</v>
      </c>
      <c r="E68" s="169">
        <f>'Existing Fees '!E67</f>
        <v>105</v>
      </c>
      <c r="F68" s="180"/>
      <c r="G68" s="169">
        <f>'Yr 1 Fee Calc'!G68</f>
        <v>70.794300923076918</v>
      </c>
      <c r="H68" s="169">
        <f>'Yr 2 Fee Calc'!G68</f>
        <v>73.43092995076924</v>
      </c>
      <c r="I68" s="180"/>
      <c r="J68" s="297">
        <f>'Proposed Fees'!K68</f>
        <v>75</v>
      </c>
      <c r="K68" s="297">
        <f>'Proposed Fees'!L68</f>
        <v>75</v>
      </c>
      <c r="L68" s="180"/>
      <c r="M68" s="294">
        <f>J68-E68</f>
        <v>-30</v>
      </c>
      <c r="N68" s="304">
        <f>M68/E68</f>
        <v>-0.2857142857142857</v>
      </c>
      <c r="O68" s="180"/>
      <c r="P68" s="313"/>
    </row>
    <row r="69" spans="2:16" ht="26.15" customHeight="1">
      <c r="B69" s="65" t="s">
        <v>28</v>
      </c>
      <c r="C69" s="265" t="str">
        <f>'Existing Fees '!C68</f>
        <v>Non-compliance with Notice of Defect and/or Metering Non-compliance</v>
      </c>
      <c r="D69" s="65" t="str">
        <f>'Existing Fees '!D68</f>
        <v>6.4 (b)</v>
      </c>
      <c r="E69" s="169">
        <f>'Existing Fees '!E68</f>
        <v>105</v>
      </c>
      <c r="F69" s="180"/>
      <c r="G69" s="169">
        <f>'Yr 1 Fee Calc'!G69</f>
        <v>70.794300923076918</v>
      </c>
      <c r="H69" s="169">
        <f>'Yr 2 Fee Calc'!G69</f>
        <v>73.43092995076924</v>
      </c>
      <c r="I69" s="180"/>
      <c r="J69" s="297">
        <f>'Proposed Fees'!K69</f>
        <v>75</v>
      </c>
      <c r="K69" s="297">
        <f>'Proposed Fees'!L69</f>
        <v>75</v>
      </c>
      <c r="L69" s="180"/>
      <c r="M69" s="294">
        <f>J69-E69</f>
        <v>-30</v>
      </c>
      <c r="N69" s="304">
        <f>M69/E69</f>
        <v>-0.2857142857142857</v>
      </c>
      <c r="O69" s="180"/>
      <c r="P69" s="313"/>
    </row>
    <row r="70" spans="2:16" ht="24" customHeight="1">
      <c r="B70" s="139" t="s">
        <v>30</v>
      </c>
      <c r="C70" s="140" t="str">
        <f>'Existing Fees '!C69</f>
        <v>Restoration of Water Service</v>
      </c>
      <c r="D70" s="168" t="str">
        <f>'Existing Fees '!D69</f>
        <v>6.4 (c)</v>
      </c>
      <c r="E70" s="168"/>
      <c r="F70" s="179"/>
      <c r="G70" s="140"/>
      <c r="H70" s="140"/>
      <c r="I70" s="179"/>
      <c r="J70" s="140"/>
      <c r="K70" s="140"/>
      <c r="L70" s="179"/>
      <c r="M70" s="140"/>
      <c r="N70" s="140"/>
      <c r="O70" s="179"/>
      <c r="P70" s="313"/>
    </row>
    <row r="71" spans="2:16" ht="24" customHeight="1">
      <c r="B71" s="65"/>
      <c r="C71" s="320" t="str">
        <f>'Existing Fees '!C70</f>
        <v>Operating service valve 2" and smaller service lines</v>
      </c>
      <c r="D71" s="86" t="str">
        <f>'Existing Fees '!D70</f>
        <v>6.4 (c) (1) (i)</v>
      </c>
      <c r="E71" s="257">
        <f>'Existing Fees '!E70</f>
        <v>105</v>
      </c>
      <c r="F71" s="179"/>
      <c r="G71" s="257">
        <f>'Yr 1 Fee Calc'!G70</f>
        <v>70.794300923076918</v>
      </c>
      <c r="H71" s="169">
        <f>'Yr 2 Fee Calc'!G70</f>
        <v>73.43092995076924</v>
      </c>
      <c r="I71" s="179"/>
      <c r="J71" s="319">
        <f>'Proposed Fees'!K71</f>
        <v>75</v>
      </c>
      <c r="K71" s="319">
        <f>'Proposed Fees'!L71</f>
        <v>75</v>
      </c>
      <c r="L71" s="180"/>
      <c r="M71" s="294">
        <f t="shared" ref="M71:M77" si="4">J71-E71</f>
        <v>-30</v>
      </c>
      <c r="N71" s="304">
        <f t="shared" ref="N71:N77" si="5">M71/E71</f>
        <v>-0.2857142857142857</v>
      </c>
      <c r="O71" s="180"/>
      <c r="P71" s="313"/>
    </row>
    <row r="72" spans="2:16" ht="24" customHeight="1">
      <c r="B72" s="65"/>
      <c r="C72" s="265" t="str">
        <f>'Existing Fees '!C71</f>
        <v>Operating service valve larger than 2" service lines</v>
      </c>
      <c r="D72" s="65" t="str">
        <f>'Existing Fees '!D71</f>
        <v>6.4 (c) (1) (ii)</v>
      </c>
      <c r="E72" s="169">
        <f>'Existing Fees '!E71</f>
        <v>395</v>
      </c>
      <c r="F72" s="180"/>
      <c r="G72" s="169">
        <f>'Yr 1 Fee Calc'!G71</f>
        <v>354.35055830769227</v>
      </c>
      <c r="H72" s="169">
        <f>'Yr 2 Fee Calc'!G71</f>
        <v>367.86947505692308</v>
      </c>
      <c r="I72" s="180"/>
      <c r="J72" s="297">
        <f>'Proposed Fees'!K72</f>
        <v>355</v>
      </c>
      <c r="K72" s="297">
        <f>'Proposed Fees'!L72</f>
        <v>370</v>
      </c>
      <c r="L72" s="180"/>
      <c r="M72" s="294">
        <f t="shared" si="4"/>
        <v>-40</v>
      </c>
      <c r="N72" s="304">
        <f t="shared" si="5"/>
        <v>-0.10126582278481013</v>
      </c>
      <c r="O72" s="180"/>
      <c r="P72" s="313"/>
    </row>
    <row r="73" spans="2:16" ht="24" customHeight="1">
      <c r="B73" s="65"/>
      <c r="C73" s="265" t="str">
        <f>'Existing Fees '!C72</f>
        <v>Obstructed curb stop, missing access box, requires excavation</v>
      </c>
      <c r="D73" s="65" t="str">
        <f>'Existing Fees '!D72</f>
        <v>6.4 (c) (2)</v>
      </c>
      <c r="E73" s="169">
        <f>'Existing Fees '!E72</f>
        <v>905</v>
      </c>
      <c r="F73" s="180"/>
      <c r="G73" s="169">
        <f>'Yr 1 Fee Calc'!G72</f>
        <v>695.04440738461528</v>
      </c>
      <c r="H73" s="169">
        <f>'Yr 2 Fee Calc'!G72</f>
        <v>723.7174396061539</v>
      </c>
      <c r="I73" s="180"/>
      <c r="J73" s="297">
        <f>'Proposed Fees'!K73</f>
        <v>700</v>
      </c>
      <c r="K73" s="297">
        <f>'Proposed Fees'!L73</f>
        <v>725</v>
      </c>
      <c r="L73" s="180"/>
      <c r="M73" s="294">
        <f t="shared" si="4"/>
        <v>-205</v>
      </c>
      <c r="N73" s="304">
        <f t="shared" si="5"/>
        <v>-0.22651933701657459</v>
      </c>
      <c r="O73" s="180"/>
      <c r="P73" s="313"/>
    </row>
    <row r="74" spans="2:16" ht="24" customHeight="1">
      <c r="B74" s="65"/>
      <c r="C74" s="265" t="str">
        <f>'Existing Fees '!C73</f>
        <v>Curb stop inoperable, requires installation of new curb stop</v>
      </c>
      <c r="D74" s="65" t="str">
        <f>'Existing Fees '!D73</f>
        <v>6.4 (c) (3)</v>
      </c>
      <c r="E74" s="169">
        <f>'Existing Fees '!E73</f>
        <v>950</v>
      </c>
      <c r="F74" s="180"/>
      <c r="G74" s="169">
        <f>'Yr 1 Fee Calc'!G73</f>
        <v>729.25440738461532</v>
      </c>
      <c r="H74" s="169">
        <f>'Yr 2 Fee Calc'!G73</f>
        <v>760.32743960615392</v>
      </c>
      <c r="I74" s="180"/>
      <c r="J74" s="297">
        <f>'Proposed Fees'!K74</f>
        <v>730</v>
      </c>
      <c r="K74" s="297">
        <f>'Proposed Fees'!L74</f>
        <v>765</v>
      </c>
      <c r="L74" s="180"/>
      <c r="M74" s="294">
        <f t="shared" si="4"/>
        <v>-220</v>
      </c>
      <c r="N74" s="304">
        <f t="shared" si="5"/>
        <v>-0.23157894736842105</v>
      </c>
      <c r="O74" s="180"/>
      <c r="P74" s="313"/>
    </row>
    <row r="75" spans="2:16" ht="27" customHeight="1">
      <c r="B75" s="221"/>
      <c r="C75" s="220" t="str">
        <f>'Existing Fees '!C74</f>
        <v>Obstructed curb stop, missing access box, requires excavation and footway paving</v>
      </c>
      <c r="D75" s="65" t="str">
        <f>'Existing Fees '!D74</f>
        <v>6.4 (c) (4)</v>
      </c>
      <c r="E75" s="169">
        <f>'Existing Fees '!E74</f>
        <v>905</v>
      </c>
      <c r="F75" s="180"/>
      <c r="G75" s="169">
        <f>'Yr 1 Fee Calc'!G74</f>
        <v>705.13440738461532</v>
      </c>
      <c r="H75" s="169">
        <f>'Yr 2 Fee Calc'!G74</f>
        <v>734.51743960615386</v>
      </c>
      <c r="I75" s="180"/>
      <c r="J75" s="297">
        <f>'Proposed Fees'!K75</f>
        <v>710</v>
      </c>
      <c r="K75" s="297">
        <f>'Proposed Fees'!L75</f>
        <v>735</v>
      </c>
      <c r="L75" s="180"/>
      <c r="M75" s="294">
        <f t="shared" si="4"/>
        <v>-195</v>
      </c>
      <c r="N75" s="304">
        <f t="shared" si="5"/>
        <v>-0.21546961325966851</v>
      </c>
      <c r="O75" s="180"/>
      <c r="P75" s="313"/>
    </row>
    <row r="76" spans="2:16" ht="26">
      <c r="B76" s="221"/>
      <c r="C76" s="220" t="str">
        <f>'Existing Fees '!C75</f>
        <v>Curb stop inoperable, requires installation of new curb stop and footway paving</v>
      </c>
      <c r="D76" s="65" t="str">
        <f>'Existing Fees '!D75</f>
        <v>6.4 (c) (5)</v>
      </c>
      <c r="E76" s="169">
        <f>'Existing Fees '!E75</f>
        <v>950</v>
      </c>
      <c r="F76" s="180"/>
      <c r="G76" s="169">
        <f>'Yr 1 Fee Calc'!G75</f>
        <v>739.34440738461535</v>
      </c>
      <c r="H76" s="169">
        <f>'Yr 2 Fee Calc'!G75</f>
        <v>771.12743960615387</v>
      </c>
      <c r="I76" s="180"/>
      <c r="J76" s="297">
        <f>'Proposed Fees'!K76</f>
        <v>740</v>
      </c>
      <c r="K76" s="297">
        <f>'Proposed Fees'!L76</f>
        <v>775</v>
      </c>
      <c r="L76" s="180"/>
      <c r="M76" s="294">
        <f t="shared" si="4"/>
        <v>-210</v>
      </c>
      <c r="N76" s="304">
        <f t="shared" si="5"/>
        <v>-0.22105263157894736</v>
      </c>
      <c r="O76" s="180"/>
      <c r="P76" s="313"/>
    </row>
    <row r="77" spans="2:16" ht="26.15" customHeight="1">
      <c r="B77" s="65"/>
      <c r="C77" s="265" t="str">
        <f>'Existing Fees '!C76</f>
        <v>Excavation and shutoff of ferrule at the water main</v>
      </c>
      <c r="D77" s="65" t="str">
        <f>'Existing Fees '!D76</f>
        <v>6.4 (c) (6)</v>
      </c>
      <c r="E77" s="169">
        <f>'Existing Fees '!E76</f>
        <v>2165</v>
      </c>
      <c r="F77" s="180"/>
      <c r="G77" s="169">
        <f>'Yr 1 Fee Calc'!G76</f>
        <v>1445.0967283076923</v>
      </c>
      <c r="H77" s="169">
        <f>'Yr 2 Fee Calc'!G76</f>
        <v>1502.411430156923</v>
      </c>
      <c r="I77" s="180"/>
      <c r="J77" s="297">
        <f>'Proposed Fees'!K77</f>
        <v>1450</v>
      </c>
      <c r="K77" s="297">
        <f>'Proposed Fees'!L77</f>
        <v>1505</v>
      </c>
      <c r="L77" s="180"/>
      <c r="M77" s="294">
        <f t="shared" si="4"/>
        <v>-715</v>
      </c>
      <c r="N77" s="304">
        <f t="shared" si="5"/>
        <v>-0.33025404157043881</v>
      </c>
      <c r="O77" s="180"/>
      <c r="P77" s="313"/>
    </row>
    <row r="78" spans="2:16" ht="26.9" customHeight="1">
      <c r="B78" s="139" t="s">
        <v>44</v>
      </c>
      <c r="C78" s="481" t="s">
        <v>408</v>
      </c>
      <c r="D78" s="483" t="s">
        <v>657</v>
      </c>
      <c r="E78" s="168"/>
      <c r="F78" s="179"/>
      <c r="G78" s="140"/>
      <c r="H78" s="140"/>
      <c r="I78" s="179"/>
      <c r="J78" s="140"/>
      <c r="K78" s="140"/>
      <c r="L78" s="179"/>
      <c r="M78" s="140"/>
      <c r="N78" s="140"/>
      <c r="O78" s="179"/>
      <c r="P78" s="313"/>
    </row>
    <row r="79" spans="2:16" ht="28.5" customHeight="1">
      <c r="B79" s="65"/>
      <c r="C79" s="320" t="s">
        <v>409</v>
      </c>
      <c r="D79" s="86" t="s">
        <v>412</v>
      </c>
      <c r="E79" s="257">
        <v>12</v>
      </c>
      <c r="F79" s="179"/>
      <c r="G79" s="257" t="s">
        <v>410</v>
      </c>
      <c r="H79" s="257" t="s">
        <v>410</v>
      </c>
      <c r="I79" s="179"/>
      <c r="J79" s="297">
        <v>12</v>
      </c>
      <c r="K79" s="297">
        <v>12</v>
      </c>
      <c r="L79" s="180"/>
      <c r="M79" s="296" t="s">
        <v>410</v>
      </c>
      <c r="N79" s="296" t="s">
        <v>410</v>
      </c>
      <c r="O79" s="180"/>
      <c r="P79" s="313"/>
    </row>
    <row r="80" spans="2:16" ht="28.5" customHeight="1">
      <c r="B80" s="65"/>
      <c r="C80" s="320" t="s">
        <v>411</v>
      </c>
      <c r="D80" s="86" t="s">
        <v>413</v>
      </c>
      <c r="E80" s="257">
        <v>12</v>
      </c>
      <c r="F80" s="179"/>
      <c r="G80" s="257" t="s">
        <v>410</v>
      </c>
      <c r="H80" s="257" t="s">
        <v>410</v>
      </c>
      <c r="I80" s="179"/>
      <c r="J80" s="297">
        <v>12</v>
      </c>
      <c r="K80" s="297">
        <v>12</v>
      </c>
      <c r="L80" s="180"/>
      <c r="M80" s="296" t="s">
        <v>410</v>
      </c>
      <c r="N80" s="296" t="s">
        <v>410</v>
      </c>
      <c r="O80" s="180"/>
      <c r="P80" s="313"/>
    </row>
    <row r="81" spans="2:16" ht="20.149999999999999" customHeight="1">
      <c r="B81" s="65">
        <v>5</v>
      </c>
      <c r="C81" s="146" t="str">
        <f>'Existing Fees '!C77</f>
        <v>Pumping of Properties</v>
      </c>
      <c r="D81" s="65">
        <v>6.5</v>
      </c>
      <c r="E81" s="169" t="str">
        <f>'Existing Fees '!E77</f>
        <v>Actual Cost</v>
      </c>
      <c r="F81" s="179"/>
      <c r="G81" s="169">
        <f>'Yr 1 Fee Calc'!G77</f>
        <v>147.51758384615383</v>
      </c>
      <c r="H81" s="169">
        <f>'Yr 2 Fee Calc'!G77</f>
        <v>152.24441136153845</v>
      </c>
      <c r="I81" s="179"/>
      <c r="J81" s="297" t="str">
        <f>'Proposed Fees'!K78</f>
        <v>Actual Cost</v>
      </c>
      <c r="K81" s="297" t="str">
        <f>'Proposed Fees'!L78</f>
        <v>Actual Cost</v>
      </c>
      <c r="L81" s="180"/>
      <c r="M81" s="297"/>
      <c r="N81" s="304"/>
      <c r="O81" s="180"/>
      <c r="P81" s="313"/>
    </row>
    <row r="82" spans="2:16" ht="20.149999999999999" customHeight="1">
      <c r="B82" s="65">
        <v>6</v>
      </c>
      <c r="C82" s="146" t="str">
        <f>'Existing Fees '!C78</f>
        <v>Charges for Water Main Shutdown Service</v>
      </c>
      <c r="D82" s="65">
        <v>6.6</v>
      </c>
      <c r="E82" s="169">
        <f>'Existing Fees '!E78</f>
        <v>225</v>
      </c>
      <c r="F82" s="180"/>
      <c r="G82" s="169">
        <f>'Yr 1 Fee Calc'!G78</f>
        <v>342.23055830769226</v>
      </c>
      <c r="H82" s="169">
        <f>'Yr 2 Fee Calc'!G78</f>
        <v>355.12947505692307</v>
      </c>
      <c r="I82" s="179"/>
      <c r="J82" s="297">
        <f>'Proposed Fees'!K79</f>
        <v>315</v>
      </c>
      <c r="K82" s="297">
        <f>'Proposed Fees'!L79</f>
        <v>360</v>
      </c>
      <c r="L82" s="180"/>
      <c r="M82" s="294">
        <f>J82-E82</f>
        <v>90</v>
      </c>
      <c r="N82" s="304">
        <f>M82/E82</f>
        <v>0.4</v>
      </c>
      <c r="O82" s="180"/>
      <c r="P82" s="313"/>
    </row>
    <row r="83" spans="2:16" ht="24" customHeight="1">
      <c r="B83" s="64">
        <v>7</v>
      </c>
      <c r="C83" s="63" t="s">
        <v>53</v>
      </c>
      <c r="D83" s="64">
        <f>'Existing Fees '!D79</f>
        <v>6.7</v>
      </c>
      <c r="E83" s="67"/>
      <c r="F83" s="179"/>
      <c r="G83" s="63"/>
      <c r="H83" s="63"/>
      <c r="I83" s="179"/>
      <c r="J83" s="63"/>
      <c r="K83" s="63"/>
      <c r="L83" s="179"/>
      <c r="M83" s="63"/>
      <c r="N83" s="63"/>
      <c r="O83" s="179"/>
      <c r="P83" s="313"/>
    </row>
    <row r="84" spans="2:16" ht="24" customHeight="1">
      <c r="B84" s="139" t="s">
        <v>28</v>
      </c>
      <c r="C84" s="140" t="str">
        <f>'Existing Fees '!C80</f>
        <v>Ferrule Connections</v>
      </c>
      <c r="D84" s="168" t="str">
        <f>'Existing Fees '!D80</f>
        <v>6.7 (b)</v>
      </c>
      <c r="E84" s="168"/>
      <c r="F84" s="179"/>
      <c r="G84" s="140"/>
      <c r="H84" s="140"/>
      <c r="I84" s="179"/>
      <c r="J84" s="140"/>
      <c r="K84" s="140"/>
      <c r="L84" s="179"/>
      <c r="M84" s="140"/>
      <c r="N84" s="140"/>
      <c r="O84" s="179"/>
      <c r="P84" s="313"/>
    </row>
    <row r="85" spans="2:16" ht="20.149999999999999" customHeight="1">
      <c r="B85" s="73"/>
      <c r="C85" s="146" t="str">
        <f>'Existing Fees '!C81</f>
        <v>3/4"</v>
      </c>
      <c r="D85" s="65" t="str">
        <f>'Existing Fees '!D81</f>
        <v>6.7 (b) (2)</v>
      </c>
      <c r="E85" s="169">
        <f>'Existing Fees '!E81</f>
        <v>235</v>
      </c>
      <c r="F85" s="180"/>
      <c r="G85" s="169">
        <f>'Yr 1 Fee Calc'!G81</f>
        <v>181.67527915384613</v>
      </c>
      <c r="H85" s="169">
        <f>'Yr 2 Fee Calc'!G81</f>
        <v>189.45473752846152</v>
      </c>
      <c r="I85" s="180"/>
      <c r="J85" s="297">
        <f>'Proposed Fees'!K82</f>
        <v>185</v>
      </c>
      <c r="K85" s="297">
        <f>'Proposed Fees'!L82</f>
        <v>190</v>
      </c>
      <c r="L85" s="180"/>
      <c r="M85" s="294">
        <f>J85-E85</f>
        <v>-50</v>
      </c>
      <c r="N85" s="304">
        <f>M85/E85</f>
        <v>-0.21276595744680851</v>
      </c>
      <c r="O85" s="180"/>
      <c r="P85" s="313"/>
    </row>
    <row r="86" spans="2:16" ht="20.149999999999999" customHeight="1">
      <c r="B86" s="73"/>
      <c r="C86" s="146" t="str">
        <f>'Existing Fees '!C82</f>
        <v>1"</v>
      </c>
      <c r="D86" s="65" t="str">
        <f>'Existing Fees '!D82</f>
        <v>6.7 (b) (2)</v>
      </c>
      <c r="E86" s="169">
        <f>'Existing Fees '!E82</f>
        <v>255</v>
      </c>
      <c r="F86" s="180"/>
      <c r="G86" s="169">
        <f>'Yr 1 Fee Calc'!G82</f>
        <v>208.45527915384613</v>
      </c>
      <c r="H86" s="169">
        <f>'Yr 2 Fee Calc'!G82</f>
        <v>218.10473752846153</v>
      </c>
      <c r="I86" s="180"/>
      <c r="J86" s="297">
        <f>'Proposed Fees'!K83</f>
        <v>210</v>
      </c>
      <c r="K86" s="297">
        <f>'Proposed Fees'!L83</f>
        <v>220</v>
      </c>
      <c r="L86" s="180"/>
      <c r="M86" s="294">
        <f>J86-E86</f>
        <v>-45</v>
      </c>
      <c r="N86" s="304">
        <f>M86/E86</f>
        <v>-0.17647058823529413</v>
      </c>
      <c r="O86" s="180"/>
      <c r="P86" s="313"/>
    </row>
    <row r="87" spans="2:16" ht="20.149999999999999" customHeight="1">
      <c r="B87" s="73"/>
      <c r="C87" s="146" t="str">
        <f>'Existing Fees '!C83</f>
        <v>1.5"</v>
      </c>
      <c r="D87" s="65" t="str">
        <f>'Existing Fees '!D83</f>
        <v>6.7 (b) (2)</v>
      </c>
      <c r="E87" s="169">
        <f>'Existing Fees '!E83</f>
        <v>285</v>
      </c>
      <c r="F87" s="180"/>
      <c r="G87" s="169">
        <f>'Yr 1 Fee Calc'!G83</f>
        <v>248.36527915384613</v>
      </c>
      <c r="H87" s="169">
        <f>'Yr 2 Fee Calc'!G83</f>
        <v>260.80473752846154</v>
      </c>
      <c r="I87" s="180"/>
      <c r="J87" s="297">
        <f>'Proposed Fees'!K84</f>
        <v>250</v>
      </c>
      <c r="K87" s="297">
        <f>'Proposed Fees'!L84</f>
        <v>265</v>
      </c>
      <c r="L87" s="180"/>
      <c r="M87" s="294">
        <f>J87-E87</f>
        <v>-35</v>
      </c>
      <c r="N87" s="304">
        <f>M87/E87</f>
        <v>-0.12280701754385964</v>
      </c>
      <c r="O87" s="180"/>
      <c r="P87" s="313"/>
    </row>
    <row r="88" spans="2:16" ht="20.149999999999999" customHeight="1">
      <c r="B88" s="73"/>
      <c r="C88" s="146" t="str">
        <f>'Existing Fees '!C84</f>
        <v>2"</v>
      </c>
      <c r="D88" s="65" t="str">
        <f>'Existing Fees '!D84</f>
        <v>6.7 (b) (2)</v>
      </c>
      <c r="E88" s="169">
        <f>'Existing Fees '!E84</f>
        <v>340</v>
      </c>
      <c r="F88" s="180"/>
      <c r="G88" s="169">
        <f>'Yr 1 Fee Calc'!G84</f>
        <v>315.57527915384617</v>
      </c>
      <c r="H88" s="169">
        <f>'Yr 2 Fee Calc'!G84</f>
        <v>332.72473752846156</v>
      </c>
      <c r="I88" s="180"/>
      <c r="J88" s="297">
        <f>'Proposed Fees'!K85</f>
        <v>320</v>
      </c>
      <c r="K88" s="297">
        <f>'Proposed Fees'!L85</f>
        <v>335</v>
      </c>
      <c r="L88" s="180"/>
      <c r="M88" s="294">
        <f>J88-E88</f>
        <v>-20</v>
      </c>
      <c r="N88" s="304">
        <f>M88/E88</f>
        <v>-5.8823529411764705E-2</v>
      </c>
      <c r="O88" s="180"/>
      <c r="P88" s="313"/>
    </row>
    <row r="89" spans="2:16" ht="24" customHeight="1">
      <c r="B89" s="139" t="s">
        <v>30</v>
      </c>
      <c r="C89" s="140" t="str">
        <f>'Existing Fees '!C85</f>
        <v>Valve Connections</v>
      </c>
      <c r="D89" s="168" t="str">
        <f>'Existing Fees '!D85</f>
        <v>6.7 (c)</v>
      </c>
      <c r="E89" s="168"/>
      <c r="F89" s="179"/>
      <c r="G89" s="140"/>
      <c r="H89" s="140"/>
      <c r="I89" s="179"/>
      <c r="J89" s="140"/>
      <c r="K89" s="140"/>
      <c r="L89" s="179"/>
      <c r="M89" s="140"/>
      <c r="N89" s="140"/>
      <c r="O89" s="179"/>
      <c r="P89" s="313"/>
    </row>
    <row r="90" spans="2:16" ht="20.149999999999999" customHeight="1">
      <c r="B90" s="73"/>
      <c r="C90" s="146" t="str">
        <f>'Existing Fees '!C86</f>
        <v xml:space="preserve">3" &amp; 4" </v>
      </c>
      <c r="D90" s="65" t="str">
        <f>'Existing Fees '!D86</f>
        <v>6.7 (c) (1)</v>
      </c>
      <c r="E90" s="169">
        <f>'Existing Fees '!E86</f>
        <v>15670</v>
      </c>
      <c r="F90" s="180"/>
      <c r="G90" s="169">
        <f>'Yr 1 Fee Calc'!G86</f>
        <v>12723.381768615385</v>
      </c>
      <c r="H90" s="169">
        <f>'Yr 2 Fee Calc'!G86</f>
        <v>13234.011921673846</v>
      </c>
      <c r="I90" s="180"/>
      <c r="J90" s="297">
        <f>'Proposed Fees'!K87</f>
        <v>12725</v>
      </c>
      <c r="K90" s="297">
        <f>'Proposed Fees'!L87</f>
        <v>13235</v>
      </c>
      <c r="L90" s="180"/>
      <c r="M90" s="294">
        <f>J90-E90</f>
        <v>-2945</v>
      </c>
      <c r="N90" s="304">
        <f>M90/E90</f>
        <v>-0.18793873643905551</v>
      </c>
      <c r="O90" s="180"/>
      <c r="P90" s="313"/>
    </row>
    <row r="91" spans="2:16" ht="20.149999999999999" customHeight="1">
      <c r="B91" s="73"/>
      <c r="C91" s="146" t="str">
        <f>'Existing Fees '!C87</f>
        <v>6" &amp; 8"</v>
      </c>
      <c r="D91" s="65" t="str">
        <f>'Existing Fees '!D87</f>
        <v>6.7 (c) (1)</v>
      </c>
      <c r="E91" s="169">
        <f>'Existing Fees '!E87</f>
        <v>16010</v>
      </c>
      <c r="F91" s="180"/>
      <c r="G91" s="169">
        <f>'Yr 1 Fee Calc'!G87</f>
        <v>13586.381768615385</v>
      </c>
      <c r="H91" s="169">
        <f>'Yr 2 Fee Calc'!G87</f>
        <v>14157.411921673845</v>
      </c>
      <c r="I91" s="180"/>
      <c r="J91" s="297">
        <f>'Proposed Fees'!K88</f>
        <v>13590</v>
      </c>
      <c r="K91" s="297">
        <f>'Proposed Fees'!L88</f>
        <v>14160</v>
      </c>
      <c r="L91" s="180"/>
      <c r="M91" s="294">
        <f>J91-E91</f>
        <v>-2420</v>
      </c>
      <c r="N91" s="304">
        <f>M91/E91</f>
        <v>-0.15115552779512806</v>
      </c>
      <c r="O91" s="180"/>
      <c r="P91" s="313"/>
    </row>
    <row r="92" spans="2:16" ht="20.149999999999999" customHeight="1">
      <c r="B92" s="73"/>
      <c r="C92" s="146" t="str">
        <f>'Existing Fees '!C88</f>
        <v>10" &amp; 12"</v>
      </c>
      <c r="D92" s="65" t="str">
        <f>'Existing Fees '!D88</f>
        <v>6.7 (c) (1)</v>
      </c>
      <c r="E92" s="169">
        <f>'Existing Fees '!E88</f>
        <v>18970</v>
      </c>
      <c r="F92" s="180"/>
      <c r="G92" s="169">
        <f>'Yr 1 Fee Calc'!G88</f>
        <v>16229.231768615384</v>
      </c>
      <c r="H92" s="169">
        <f>'Yr 2 Fee Calc'!G88</f>
        <v>16985.266921673843</v>
      </c>
      <c r="I92" s="180"/>
      <c r="J92" s="297">
        <f>'Proposed Fees'!K89</f>
        <v>16230</v>
      </c>
      <c r="K92" s="297">
        <f>'Proposed Fees'!L89</f>
        <v>16990</v>
      </c>
      <c r="L92" s="180"/>
      <c r="M92" s="294">
        <f>J92-E92</f>
        <v>-2740</v>
      </c>
      <c r="N92" s="304">
        <f>M92/E92</f>
        <v>-0.14443858724301528</v>
      </c>
      <c r="O92" s="180"/>
      <c r="P92" s="313"/>
    </row>
    <row r="93" spans="2:16" ht="24" customHeight="1">
      <c r="B93" s="139" t="s">
        <v>32</v>
      </c>
      <c r="C93" s="140" t="str">
        <f>'Existing Fees '!C89</f>
        <v>Attachment to a Transmission Main</v>
      </c>
      <c r="D93" s="168" t="str">
        <f>'Existing Fees '!D89</f>
        <v>6.7 (d)</v>
      </c>
      <c r="E93" s="168"/>
      <c r="F93" s="180"/>
      <c r="G93" s="140"/>
      <c r="H93" s="140"/>
      <c r="I93" s="180"/>
      <c r="J93" s="140"/>
      <c r="K93" s="140"/>
      <c r="L93" s="180"/>
      <c r="M93" s="140"/>
      <c r="N93" s="140"/>
      <c r="O93" s="180"/>
      <c r="P93" s="313"/>
    </row>
    <row r="94" spans="2:16" ht="24" customHeight="1">
      <c r="B94" s="78"/>
      <c r="C94" s="79" t="s">
        <v>63</v>
      </c>
      <c r="D94" s="80" t="str">
        <f>'Existing Fees '!D90</f>
        <v>6.7 (d) (2)</v>
      </c>
      <c r="E94" s="81"/>
      <c r="F94" s="180"/>
      <c r="G94" s="82"/>
      <c r="H94" s="82"/>
      <c r="I94" s="180"/>
      <c r="J94" s="83"/>
      <c r="K94" s="83"/>
      <c r="L94" s="180"/>
      <c r="M94" s="83"/>
      <c r="N94" s="83"/>
      <c r="O94" s="180"/>
      <c r="P94" s="313"/>
    </row>
    <row r="95" spans="2:16" ht="20.149999999999999" customHeight="1">
      <c r="B95" s="73"/>
      <c r="C95" s="146" t="str">
        <f>'Existing Fees '!C91</f>
        <v>16" Main</v>
      </c>
      <c r="D95" s="65" t="str">
        <f>'Existing Fees '!D91</f>
        <v>6.7 (d) (2)</v>
      </c>
      <c r="E95" s="169">
        <f>'Existing Fees '!E91</f>
        <v>23965</v>
      </c>
      <c r="F95" s="180"/>
      <c r="G95" s="169">
        <f>'Yr 1 Fee Calc'!G91</f>
        <v>20689.299710769228</v>
      </c>
      <c r="H95" s="169">
        <f>'Yr 2 Fee Calc'!G91</f>
        <v>21662.522402092305</v>
      </c>
      <c r="I95" s="180"/>
      <c r="J95" s="297">
        <f>'Proposed Fees'!K92</f>
        <v>20690</v>
      </c>
      <c r="K95" s="297">
        <f>'Proposed Fees'!L92</f>
        <v>21665</v>
      </c>
      <c r="L95" s="180"/>
      <c r="M95" s="294">
        <f>J95-E95</f>
        <v>-3275</v>
      </c>
      <c r="N95" s="304">
        <f>M95/E95</f>
        <v>-0.13665762570415188</v>
      </c>
      <c r="O95" s="180"/>
      <c r="P95" s="313"/>
    </row>
    <row r="96" spans="2:16" ht="20.149999999999999" customHeight="1">
      <c r="B96" s="73"/>
      <c r="C96" s="146" t="str">
        <f>'Existing Fees '!C92</f>
        <v>20" Main</v>
      </c>
      <c r="D96" s="65" t="str">
        <f>'Existing Fees '!D92</f>
        <v>6.7 (d) (2)</v>
      </c>
      <c r="E96" s="169">
        <f>'Existing Fees '!E92</f>
        <v>25465</v>
      </c>
      <c r="F96" s="180"/>
      <c r="G96" s="169">
        <f>'Yr 1 Fee Calc'!G92</f>
        <v>22843.209710769228</v>
      </c>
      <c r="H96" s="169">
        <f>'Yr 2 Fee Calc'!G92</f>
        <v>23967.212402092307</v>
      </c>
      <c r="I96" s="180"/>
      <c r="J96" s="297">
        <f>'Proposed Fees'!K93</f>
        <v>22845</v>
      </c>
      <c r="K96" s="297">
        <f>'Proposed Fees'!L93</f>
        <v>23970</v>
      </c>
      <c r="L96" s="180"/>
      <c r="M96" s="294">
        <f>J96-E96</f>
        <v>-2620</v>
      </c>
      <c r="N96" s="304">
        <f>M96/E96</f>
        <v>-0.10288631454938151</v>
      </c>
      <c r="O96" s="180"/>
      <c r="P96" s="313"/>
    </row>
    <row r="97" spans="2:16" ht="20.149999999999999" customHeight="1">
      <c r="B97" s="73"/>
      <c r="C97" s="146" t="str">
        <f>'Existing Fees '!C93</f>
        <v>24" Main</v>
      </c>
      <c r="D97" s="65" t="str">
        <f>'Existing Fees '!D93</f>
        <v>6.7 (d) (2)</v>
      </c>
      <c r="E97" s="169">
        <f>'Existing Fees '!E93</f>
        <v>27065</v>
      </c>
      <c r="F97" s="180"/>
      <c r="G97" s="169">
        <f>'Yr 1 Fee Calc'!G93</f>
        <v>25140.709710769228</v>
      </c>
      <c r="H97" s="169">
        <f>'Yr 2 Fee Calc'!G93</f>
        <v>26425.532402092307</v>
      </c>
      <c r="I97" s="180"/>
      <c r="J97" s="297">
        <f>'Proposed Fees'!K94</f>
        <v>25145</v>
      </c>
      <c r="K97" s="297">
        <f>'Proposed Fees'!L94</f>
        <v>26430</v>
      </c>
      <c r="L97" s="180"/>
      <c r="M97" s="294">
        <f>J97-E97</f>
        <v>-1920</v>
      </c>
      <c r="N97" s="304">
        <f>M97/E97</f>
        <v>-7.0940328837982639E-2</v>
      </c>
      <c r="O97" s="180"/>
      <c r="P97" s="313"/>
    </row>
    <row r="98" spans="2:16" ht="20.149999999999999" customHeight="1">
      <c r="B98" s="73"/>
      <c r="C98" s="146" t="str">
        <f>'Existing Fees '!C94</f>
        <v>30" Main</v>
      </c>
      <c r="D98" s="65" t="str">
        <f>'Existing Fees '!D94</f>
        <v>6.7 (d) (2)</v>
      </c>
      <c r="E98" s="169">
        <f>'Existing Fees '!E94</f>
        <v>36740</v>
      </c>
      <c r="F98" s="180"/>
      <c r="G98" s="169">
        <f>'Yr 1 Fee Calc'!G94</f>
        <v>37325.689710769228</v>
      </c>
      <c r="H98" s="169">
        <f>'Yr 2 Fee Calc'!G94</f>
        <v>39463.462402092307</v>
      </c>
      <c r="I98" s="180"/>
      <c r="J98" s="297">
        <f>'Proposed Fees'!K95</f>
        <v>37330</v>
      </c>
      <c r="K98" s="297">
        <f>'Proposed Fees'!L95</f>
        <v>39465</v>
      </c>
      <c r="L98" s="180"/>
      <c r="M98" s="294">
        <f>J98-E98</f>
        <v>590</v>
      </c>
      <c r="N98" s="304">
        <f>M98/E98</f>
        <v>1.6058791507893303E-2</v>
      </c>
      <c r="O98" s="180"/>
      <c r="P98" s="313"/>
    </row>
    <row r="99" spans="2:16" ht="20.149999999999999" customHeight="1">
      <c r="B99" s="73"/>
      <c r="C99" s="146" t="str">
        <f>'Existing Fees '!C95</f>
        <v>36" Main</v>
      </c>
      <c r="D99" s="65" t="str">
        <f>'Existing Fees '!D95</f>
        <v>6.7 (d) (2)</v>
      </c>
      <c r="E99" s="169">
        <f>'Existing Fees '!E95</f>
        <v>41905</v>
      </c>
      <c r="F99" s="180"/>
      <c r="G99" s="169">
        <f>'Yr 1 Fee Calc'!G95</f>
        <v>44246.439710769228</v>
      </c>
      <c r="H99" s="169">
        <f>'Yr 2 Fee Calc'!G95</f>
        <v>46868.662402092305</v>
      </c>
      <c r="I99" s="180"/>
      <c r="J99" s="297">
        <f>'Proposed Fees'!K96</f>
        <v>44250</v>
      </c>
      <c r="K99" s="297">
        <f>'Proposed Fees'!L96</f>
        <v>46870</v>
      </c>
      <c r="L99" s="180"/>
      <c r="M99" s="294">
        <f>J99-E99</f>
        <v>2345</v>
      </c>
      <c r="N99" s="304">
        <f>M99/E99</f>
        <v>5.595990931869705E-2</v>
      </c>
      <c r="O99" s="180"/>
      <c r="P99" s="313"/>
    </row>
    <row r="100" spans="2:16" ht="24" customHeight="1">
      <c r="B100" s="78"/>
      <c r="C100" s="79" t="s">
        <v>69</v>
      </c>
      <c r="D100" s="80" t="str">
        <f>'Existing Fees '!D96</f>
        <v>6.7 (d) (2)</v>
      </c>
      <c r="E100" s="81"/>
      <c r="F100" s="179"/>
      <c r="G100" s="82"/>
      <c r="H100" s="82"/>
      <c r="I100" s="179"/>
      <c r="J100" s="83"/>
      <c r="K100" s="83"/>
      <c r="L100" s="179"/>
      <c r="M100" s="83"/>
      <c r="N100" s="83"/>
      <c r="O100" s="179"/>
      <c r="P100" s="313"/>
    </row>
    <row r="101" spans="2:16" ht="20.149999999999999" customHeight="1">
      <c r="B101" s="73"/>
      <c r="C101" s="146" t="str">
        <f>'Existing Fees '!C97</f>
        <v>16" Main</v>
      </c>
      <c r="D101" s="65" t="str">
        <f>'Existing Fees '!D97</f>
        <v>6.7 (d) (2)</v>
      </c>
      <c r="E101" s="169">
        <f>'Existing Fees '!E97</f>
        <v>24165</v>
      </c>
      <c r="F101" s="180"/>
      <c r="G101" s="169">
        <f>'Yr 1 Fee Calc'!G97</f>
        <v>20904.689710769228</v>
      </c>
      <c r="H101" s="169">
        <f>'Yr 2 Fee Calc'!G97</f>
        <v>21892.992402092306</v>
      </c>
      <c r="I101" s="180"/>
      <c r="J101" s="297">
        <f>'Proposed Fees'!K98</f>
        <v>20905</v>
      </c>
      <c r="K101" s="297">
        <f>'Proposed Fees'!L98</f>
        <v>21895</v>
      </c>
      <c r="L101" s="180"/>
      <c r="M101" s="294">
        <f>J101-E101</f>
        <v>-3260</v>
      </c>
      <c r="N101" s="304">
        <f>M101/E101</f>
        <v>-0.13490585557624662</v>
      </c>
      <c r="O101" s="180"/>
      <c r="P101" s="313"/>
    </row>
    <row r="102" spans="2:16" ht="20.149999999999999" customHeight="1">
      <c r="B102" s="73"/>
      <c r="C102" s="146" t="str">
        <f>'Existing Fees '!C98</f>
        <v>20" Main</v>
      </c>
      <c r="D102" s="65" t="str">
        <f>'Existing Fees '!D98</f>
        <v>6.7 (d) (2)</v>
      </c>
      <c r="E102" s="169">
        <f>'Existing Fees '!E98</f>
        <v>25365</v>
      </c>
      <c r="F102" s="180"/>
      <c r="G102" s="169">
        <f>'Yr 1 Fee Calc'!G98</f>
        <v>22556.019710769229</v>
      </c>
      <c r="H102" s="169">
        <f>'Yr 2 Fee Calc'!G98</f>
        <v>23659.912402092305</v>
      </c>
      <c r="I102" s="180"/>
      <c r="J102" s="297">
        <f>'Proposed Fees'!K99</f>
        <v>22560</v>
      </c>
      <c r="K102" s="297">
        <f>'Proposed Fees'!L99</f>
        <v>23660</v>
      </c>
      <c r="L102" s="180"/>
      <c r="M102" s="294">
        <f>J102-E102</f>
        <v>-2805</v>
      </c>
      <c r="N102" s="304">
        <f>M102/E102</f>
        <v>-0.11058545239503252</v>
      </c>
      <c r="O102" s="180"/>
      <c r="P102" s="313"/>
    </row>
    <row r="103" spans="2:16" ht="20.149999999999999" customHeight="1">
      <c r="B103" s="73"/>
      <c r="C103" s="146" t="str">
        <f>'Existing Fees '!C99</f>
        <v>24" Main</v>
      </c>
      <c r="D103" s="65" t="str">
        <f>'Existing Fees '!D99</f>
        <v>6.7 (d) (2)</v>
      </c>
      <c r="E103" s="169">
        <f>'Existing Fees '!E99</f>
        <v>27065</v>
      </c>
      <c r="F103" s="180"/>
      <c r="G103" s="169">
        <f>'Yr 1 Fee Calc'!G99</f>
        <v>25140.709710769228</v>
      </c>
      <c r="H103" s="169">
        <f>'Yr 2 Fee Calc'!G99</f>
        <v>26425.532402092307</v>
      </c>
      <c r="I103" s="180"/>
      <c r="J103" s="297">
        <f>'Proposed Fees'!K100</f>
        <v>25145</v>
      </c>
      <c r="K103" s="297">
        <f>'Proposed Fees'!L100</f>
        <v>26430</v>
      </c>
      <c r="L103" s="180"/>
      <c r="M103" s="294">
        <f>J103-E103</f>
        <v>-1920</v>
      </c>
      <c r="N103" s="304">
        <f>M103/E103</f>
        <v>-7.0940328837982639E-2</v>
      </c>
      <c r="O103" s="180"/>
      <c r="P103" s="313"/>
    </row>
    <row r="104" spans="2:16" ht="20.149999999999999" customHeight="1">
      <c r="B104" s="73"/>
      <c r="C104" s="146" t="str">
        <f>'Existing Fees '!C100</f>
        <v>30" Main</v>
      </c>
      <c r="D104" s="65" t="str">
        <f>'Existing Fees '!D100</f>
        <v>6.7 (d) (2)</v>
      </c>
      <c r="E104" s="169">
        <f>'Existing Fees '!E100</f>
        <v>38225</v>
      </c>
      <c r="F104" s="180"/>
      <c r="G104" s="169">
        <f>'Yr 1 Fee Calc'!G100</f>
        <v>39315.30971076923</v>
      </c>
      <c r="H104" s="169">
        <f>'Yr 2 Fee Calc'!G100</f>
        <v>41592.352402092307</v>
      </c>
      <c r="I104" s="180"/>
      <c r="J104" s="297">
        <f>'Proposed Fees'!K101</f>
        <v>39320</v>
      </c>
      <c r="K104" s="297">
        <f>'Proposed Fees'!L101</f>
        <v>41595</v>
      </c>
      <c r="L104" s="180"/>
      <c r="M104" s="294">
        <f>J104-E104</f>
        <v>1095</v>
      </c>
      <c r="N104" s="304">
        <f>M104/E104</f>
        <v>2.8646173969914979E-2</v>
      </c>
      <c r="O104" s="180"/>
      <c r="P104" s="313"/>
    </row>
    <row r="105" spans="2:16" ht="20.149999999999999" customHeight="1">
      <c r="B105" s="73"/>
      <c r="C105" s="146" t="str">
        <f>'Existing Fees '!C101</f>
        <v>36" Main</v>
      </c>
      <c r="D105" s="65" t="str">
        <f>'Existing Fees '!D101</f>
        <v>6.7 (d) (2)</v>
      </c>
      <c r="E105" s="169">
        <f>'Existing Fees '!E101</f>
        <v>45325</v>
      </c>
      <c r="F105" s="180"/>
      <c r="G105" s="169">
        <f>'Yr 1 Fee Calc'!G101</f>
        <v>48831.669710769231</v>
      </c>
      <c r="H105" s="169">
        <f>'Yr 2 Fee Calc'!G101</f>
        <v>51774.862402092309</v>
      </c>
      <c r="I105" s="180"/>
      <c r="J105" s="297">
        <f>'Proposed Fees'!K102</f>
        <v>48835</v>
      </c>
      <c r="K105" s="297">
        <f>'Proposed Fees'!L102</f>
        <v>51775</v>
      </c>
      <c r="L105" s="180"/>
      <c r="M105" s="294">
        <f>J105-E105</f>
        <v>3510</v>
      </c>
      <c r="N105" s="304">
        <f>M105/E105</f>
        <v>7.7440706012134583E-2</v>
      </c>
      <c r="O105" s="180"/>
      <c r="P105" s="313"/>
    </row>
    <row r="106" spans="2:16" ht="24" customHeight="1">
      <c r="B106" s="78"/>
      <c r="C106" s="79" t="s">
        <v>70</v>
      </c>
      <c r="D106" s="80" t="str">
        <f>'Existing Fees '!D102</f>
        <v>6.7 (d) (2)</v>
      </c>
      <c r="E106" s="81"/>
      <c r="F106" s="179"/>
      <c r="G106" s="82"/>
      <c r="H106" s="82"/>
      <c r="I106" s="179"/>
      <c r="J106" s="83"/>
      <c r="K106" s="83"/>
      <c r="L106" s="179"/>
      <c r="M106" s="83"/>
      <c r="N106" s="83"/>
      <c r="O106" s="179"/>
      <c r="P106" s="313"/>
    </row>
    <row r="107" spans="2:16" ht="20.149999999999999" customHeight="1">
      <c r="B107" s="73"/>
      <c r="C107" s="146" t="str">
        <f>'Existing Fees '!C103</f>
        <v>16" Main</v>
      </c>
      <c r="D107" s="65" t="str">
        <f>'Existing Fees '!D103</f>
        <v>6.7 (d) (2)</v>
      </c>
      <c r="E107" s="169">
        <f>'Existing Fees '!E103</f>
        <v>24165</v>
      </c>
      <c r="F107" s="180"/>
      <c r="G107" s="169">
        <f>'Yr 1 Fee Calc'!G103</f>
        <v>20976.48971076923</v>
      </c>
      <c r="H107" s="169">
        <f>'Yr 2 Fee Calc'!G103</f>
        <v>21969.822402092308</v>
      </c>
      <c r="I107" s="180"/>
      <c r="J107" s="297">
        <f>'Proposed Fees'!K104</f>
        <v>20980</v>
      </c>
      <c r="K107" s="297">
        <f>'Proposed Fees'!L104</f>
        <v>21970</v>
      </c>
      <c r="L107" s="180"/>
      <c r="M107" s="294">
        <f t="shared" ref="M107:M112" si="6">J107-E107</f>
        <v>-3185</v>
      </c>
      <c r="N107" s="304">
        <f t="shared" ref="N107:N112" si="7">M107/E107</f>
        <v>-0.13180219325470721</v>
      </c>
      <c r="O107" s="180"/>
      <c r="P107" s="313"/>
    </row>
    <row r="108" spans="2:16" ht="20.149999999999999" customHeight="1">
      <c r="B108" s="73"/>
      <c r="C108" s="146" t="str">
        <f>'Existing Fees '!C104</f>
        <v>20" Main</v>
      </c>
      <c r="D108" s="65" t="str">
        <f>'Existing Fees '!D104</f>
        <v>6.7 (d) (2)</v>
      </c>
      <c r="E108" s="169">
        <f>'Existing Fees '!E104</f>
        <v>25665</v>
      </c>
      <c r="F108" s="180"/>
      <c r="G108" s="169">
        <f>'Yr 1 Fee Calc'!G104</f>
        <v>22915.009710769227</v>
      </c>
      <c r="H108" s="169">
        <f>'Yr 2 Fee Calc'!G104</f>
        <v>24044.032402092307</v>
      </c>
      <c r="I108" s="180"/>
      <c r="J108" s="297">
        <f>'Proposed Fees'!K105</f>
        <v>22920</v>
      </c>
      <c r="K108" s="297">
        <f>'Proposed Fees'!L105</f>
        <v>24045</v>
      </c>
      <c r="L108" s="180"/>
      <c r="M108" s="294">
        <f t="shared" si="6"/>
        <v>-2745</v>
      </c>
      <c r="N108" s="304">
        <f t="shared" si="7"/>
        <v>-0.10695499707773232</v>
      </c>
      <c r="O108" s="180"/>
      <c r="P108" s="313"/>
    </row>
    <row r="109" spans="2:16" ht="20.149999999999999" customHeight="1">
      <c r="B109" s="73"/>
      <c r="C109" s="146" t="str">
        <f>'Existing Fees '!C105</f>
        <v>24" Main</v>
      </c>
      <c r="D109" s="65" t="str">
        <f>'Existing Fees '!D105</f>
        <v>6.7 (d) (2)</v>
      </c>
      <c r="E109" s="169">
        <f>'Existing Fees '!E105</f>
        <v>27165</v>
      </c>
      <c r="F109" s="180"/>
      <c r="G109" s="169">
        <f>'Yr 1 Fee Calc'!G105</f>
        <v>25140.709710769228</v>
      </c>
      <c r="H109" s="169">
        <f>'Yr 2 Fee Calc'!G105</f>
        <v>26425.532402092307</v>
      </c>
      <c r="I109" s="180"/>
      <c r="J109" s="297">
        <f>'Proposed Fees'!K106</f>
        <v>25145</v>
      </c>
      <c r="K109" s="297">
        <f>'Proposed Fees'!L106</f>
        <v>26430</v>
      </c>
      <c r="L109" s="180"/>
      <c r="M109" s="294">
        <f t="shared" si="6"/>
        <v>-2020</v>
      </c>
      <c r="N109" s="304">
        <f t="shared" si="7"/>
        <v>-7.4360390207988222E-2</v>
      </c>
      <c r="O109" s="180"/>
      <c r="P109" s="313"/>
    </row>
    <row r="110" spans="2:16" ht="20.149999999999999" customHeight="1">
      <c r="B110" s="73"/>
      <c r="C110" s="146" t="str">
        <f>'Existing Fees '!C106</f>
        <v>30" Main</v>
      </c>
      <c r="D110" s="65" t="str">
        <f>'Existing Fees '!D106</f>
        <v>6.7 (d) (2)</v>
      </c>
      <c r="E110" s="169">
        <f>'Existing Fees '!E106</f>
        <v>38700</v>
      </c>
      <c r="F110" s="180"/>
      <c r="G110" s="169">
        <f>'Yr 1 Fee Calc'!G106</f>
        <v>39952.139710769232</v>
      </c>
      <c r="H110" s="169">
        <f>'Yr 2 Fee Calc'!G106</f>
        <v>42273.76240209231</v>
      </c>
      <c r="I110" s="180"/>
      <c r="J110" s="297">
        <f>'Proposed Fees'!K107</f>
        <v>39955</v>
      </c>
      <c r="K110" s="297">
        <f>'Proposed Fees'!L107</f>
        <v>42275</v>
      </c>
      <c r="L110" s="180"/>
      <c r="M110" s="294">
        <f t="shared" si="6"/>
        <v>1255</v>
      </c>
      <c r="N110" s="304">
        <f t="shared" si="7"/>
        <v>3.2428940568475451E-2</v>
      </c>
      <c r="O110" s="180"/>
      <c r="P110" s="313"/>
    </row>
    <row r="111" spans="2:16" ht="20.149999999999999" customHeight="1">
      <c r="B111" s="73"/>
      <c r="C111" s="146" t="str">
        <f>'Existing Fees '!C107</f>
        <v>36" Main</v>
      </c>
      <c r="D111" s="65" t="str">
        <f>'Existing Fees '!D107</f>
        <v>6.7 (d) (2)</v>
      </c>
      <c r="E111" s="169">
        <f>'Existing Fees '!E107</f>
        <v>47345</v>
      </c>
      <c r="F111" s="180"/>
      <c r="G111" s="169">
        <f>'Yr 1 Fee Calc'!G107</f>
        <v>51542.589710769229</v>
      </c>
      <c r="H111" s="169">
        <f>'Yr 2 Fee Calc'!G107</f>
        <v>54675.542402092302</v>
      </c>
      <c r="I111" s="180"/>
      <c r="J111" s="297">
        <f>'Proposed Fees'!K108</f>
        <v>51545</v>
      </c>
      <c r="K111" s="297">
        <f>'Proposed Fees'!L108</f>
        <v>54680</v>
      </c>
      <c r="L111" s="180"/>
      <c r="M111" s="294">
        <f t="shared" si="6"/>
        <v>4200</v>
      </c>
      <c r="N111" s="304">
        <f t="shared" si="7"/>
        <v>8.8710529094941384E-2</v>
      </c>
      <c r="O111" s="180"/>
      <c r="P111" s="313"/>
    </row>
    <row r="112" spans="2:16" ht="26.15" customHeight="1">
      <c r="B112" s="65">
        <v>8</v>
      </c>
      <c r="C112" s="261" t="str">
        <f>'Existing Fees '!C108</f>
        <v>Discontinuance of Water</v>
      </c>
      <c r="D112" s="65">
        <f>'Existing Fees '!D108</f>
        <v>6.8</v>
      </c>
      <c r="E112" s="169">
        <f>'Existing Fees '!E108</f>
        <v>100</v>
      </c>
      <c r="F112" s="180"/>
      <c r="G112" s="169">
        <f>'Yr 1 Fee Calc'!G108</f>
        <v>1343.0249117435897</v>
      </c>
      <c r="H112" s="169">
        <f>'Yr 2 Fee Calc'!G108</f>
        <v>1409.4219424292307</v>
      </c>
      <c r="I112" s="180"/>
      <c r="J112" s="297">
        <f>'Proposed Fees'!K109</f>
        <v>100</v>
      </c>
      <c r="K112" s="297">
        <f>'Proposed Fees'!L109</f>
        <v>100</v>
      </c>
      <c r="L112" s="180"/>
      <c r="M112" s="297">
        <f t="shared" si="6"/>
        <v>0</v>
      </c>
      <c r="N112" s="304">
        <f t="shared" si="7"/>
        <v>0</v>
      </c>
      <c r="O112" s="180"/>
      <c r="P112" s="313"/>
    </row>
    <row r="113" spans="2:16" ht="24" customHeight="1">
      <c r="B113" s="64">
        <v>9</v>
      </c>
      <c r="C113" s="63" t="s">
        <v>72</v>
      </c>
      <c r="D113" s="64">
        <v>6.9</v>
      </c>
      <c r="E113" s="67"/>
      <c r="F113" s="179"/>
      <c r="G113" s="63"/>
      <c r="H113" s="63"/>
      <c r="I113" s="179"/>
      <c r="J113" s="63"/>
      <c r="K113" s="63"/>
      <c r="L113" s="179"/>
      <c r="M113" s="63"/>
      <c r="N113" s="63"/>
      <c r="O113" s="179"/>
      <c r="P113" s="313"/>
    </row>
    <row r="114" spans="2:16" ht="24" customHeight="1">
      <c r="B114" s="65"/>
      <c r="C114" s="146" t="str">
        <f>'Existing Fees '!C110</f>
        <v>One Week</v>
      </c>
      <c r="D114" s="65" t="str">
        <f>'Existing Fees '!D110</f>
        <v>6.9 (b) (1)</v>
      </c>
      <c r="E114" s="169">
        <f>'Existing Fees '!E110</f>
        <v>860</v>
      </c>
      <c r="F114" s="180"/>
      <c r="G114" s="169">
        <f>'Yr 1 Fee Calc'!G110</f>
        <v>1897.0812972307692</v>
      </c>
      <c r="H114" s="169">
        <f>'Yr 2 Fee Calc'!G110</f>
        <v>1948.7891621476924</v>
      </c>
      <c r="I114" s="180"/>
      <c r="J114" s="297">
        <f>'Proposed Fees'!K111</f>
        <v>1205</v>
      </c>
      <c r="K114" s="297">
        <f>'Proposed Fees'!L111</f>
        <v>1690</v>
      </c>
      <c r="L114" s="180"/>
      <c r="M114" s="294">
        <f>J114-E114</f>
        <v>345</v>
      </c>
      <c r="N114" s="304">
        <f>M114/E114</f>
        <v>0.40116279069767441</v>
      </c>
      <c r="O114" s="180"/>
      <c r="P114" s="313"/>
    </row>
    <row r="115" spans="2:16" ht="24" customHeight="1">
      <c r="B115" s="65"/>
      <c r="C115" s="146" t="str">
        <f>'Existing Fees '!C111</f>
        <v>Six Month</v>
      </c>
      <c r="D115" s="65" t="str">
        <f>'Existing Fees '!D111</f>
        <v>6.9 (b) (2)</v>
      </c>
      <c r="E115" s="169">
        <f>'Existing Fees '!E111</f>
        <v>4495</v>
      </c>
      <c r="F115" s="180"/>
      <c r="G115" s="169">
        <f>'Yr 1 Fee Calc'!G111</f>
        <v>18093.366997230765</v>
      </c>
      <c r="H115" s="169">
        <f>'Yr 2 Fee Calc'!G111</f>
        <v>18145.074862147689</v>
      </c>
      <c r="I115" s="180"/>
      <c r="J115" s="297">
        <f>'Proposed Fees'!K112</f>
        <v>6295</v>
      </c>
      <c r="K115" s="297">
        <f>'Proposed Fees'!L112</f>
        <v>8815</v>
      </c>
      <c r="L115" s="180"/>
      <c r="M115" s="294">
        <f>J115-E115</f>
        <v>1800</v>
      </c>
      <c r="N115" s="304">
        <f>M115/E115</f>
        <v>0.40044493882091214</v>
      </c>
      <c r="O115" s="180"/>
      <c r="P115" s="313"/>
    </row>
    <row r="116" spans="2:16" ht="29.9" customHeight="1">
      <c r="B116" s="65">
        <v>10</v>
      </c>
      <c r="C116" s="146" t="str">
        <f>'Existing Fees '!C112</f>
        <v>Flow Tests</v>
      </c>
      <c r="D116" s="84">
        <f>'Existing Fees '!D112</f>
        <v>6.1</v>
      </c>
      <c r="E116" s="169">
        <f>'Existing Fees '!E112</f>
        <v>930</v>
      </c>
      <c r="F116" s="180"/>
      <c r="G116" s="169">
        <f>'Yr 1 Fee Calc'!G112</f>
        <v>566.71970099999999</v>
      </c>
      <c r="H116" s="169">
        <f>'Yr 2 Fee Calc'!G112</f>
        <v>582.3198900299999</v>
      </c>
      <c r="I116" s="180"/>
      <c r="J116" s="297">
        <f>'Proposed Fees'!K113</f>
        <v>570</v>
      </c>
      <c r="K116" s="297">
        <f>'Proposed Fees'!L113</f>
        <v>585</v>
      </c>
      <c r="L116" s="180"/>
      <c r="M116" s="294">
        <f>J116-E116</f>
        <v>-360</v>
      </c>
      <c r="N116" s="304">
        <f>M116/E116</f>
        <v>-0.38709677419354838</v>
      </c>
      <c r="O116" s="180"/>
      <c r="P116" s="313"/>
    </row>
    <row r="117" spans="2:16" ht="24" customHeight="1">
      <c r="B117" s="65">
        <v>11</v>
      </c>
      <c r="C117" s="265" t="str">
        <f>'Existing Fees '!C113</f>
        <v>Water Service Line Investigations and/or Inspections</v>
      </c>
      <c r="D117" s="65">
        <f>'Existing Fees '!D113</f>
        <v>6.11</v>
      </c>
      <c r="E117" s="169">
        <f>'Existing Fees '!E113</f>
        <v>90</v>
      </c>
      <c r="F117" s="180"/>
      <c r="G117" s="169">
        <f>'Yr 1 Fee Calc'!G113</f>
        <v>133.55527915384616</v>
      </c>
      <c r="H117" s="169">
        <f>'Yr 2 Fee Calc'!G113</f>
        <v>138.07473752846153</v>
      </c>
      <c r="I117" s="180"/>
      <c r="J117" s="297">
        <f>'Proposed Fees'!K114</f>
        <v>130</v>
      </c>
      <c r="K117" s="297">
        <f>'Proposed Fees'!L114</f>
        <v>140</v>
      </c>
      <c r="L117" s="180"/>
      <c r="M117" s="294">
        <f>J117-E117</f>
        <v>40</v>
      </c>
      <c r="N117" s="298">
        <f>M117/E117</f>
        <v>0.44444444444444442</v>
      </c>
      <c r="O117" s="180"/>
      <c r="P117" s="313"/>
    </row>
    <row r="118" spans="2:16" ht="24" customHeight="1">
      <c r="B118" s="58" t="s">
        <v>77</v>
      </c>
      <c r="C118" s="58"/>
      <c r="D118" s="59"/>
      <c r="E118" s="60"/>
      <c r="F118" s="179"/>
      <c r="G118" s="60"/>
      <c r="H118" s="60"/>
      <c r="I118" s="179"/>
      <c r="J118" s="61"/>
      <c r="K118" s="61"/>
      <c r="L118" s="179"/>
      <c r="M118" s="61"/>
      <c r="N118" s="61"/>
      <c r="O118" s="179"/>
      <c r="P118" s="313"/>
    </row>
    <row r="119" spans="2:16" ht="24" customHeight="1">
      <c r="B119" s="64">
        <v>1</v>
      </c>
      <c r="C119" s="392" t="str">
        <f>'Existing Fees '!C115</f>
        <v>Sewer Charges for Groundwater</v>
      </c>
      <c r="D119" s="64">
        <v>7.1</v>
      </c>
      <c r="E119" s="207">
        <f>'Existing Fees '!E115</f>
        <v>12.58</v>
      </c>
      <c r="F119" s="180"/>
      <c r="G119" s="207" t="s">
        <v>212</v>
      </c>
      <c r="H119" s="207"/>
      <c r="I119" s="180"/>
      <c r="J119" s="393"/>
      <c r="K119" s="393"/>
      <c r="L119" s="180"/>
      <c r="M119" s="393"/>
      <c r="N119" s="294"/>
      <c r="O119" s="180"/>
      <c r="P119" s="313"/>
    </row>
    <row r="120" spans="2:16" ht="24" customHeight="1">
      <c r="B120" s="64">
        <v>2</v>
      </c>
      <c r="C120" s="392" t="str">
        <f>'Existing Fees '!C116</f>
        <v>Charges for Wastewater Service</v>
      </c>
      <c r="D120" s="64">
        <v>7.2</v>
      </c>
      <c r="E120" s="207">
        <f>'Existing Fees '!E116</f>
        <v>57.82</v>
      </c>
      <c r="F120" s="180"/>
      <c r="G120" s="207" t="s">
        <v>212</v>
      </c>
      <c r="H120" s="207"/>
      <c r="I120" s="180"/>
      <c r="J120" s="393"/>
      <c r="K120" s="393"/>
      <c r="L120" s="180"/>
      <c r="M120" s="393"/>
      <c r="N120" s="294"/>
      <c r="O120" s="180"/>
      <c r="P120" s="313"/>
    </row>
    <row r="121" spans="2:16" ht="26.15" customHeight="1">
      <c r="B121" s="65">
        <v>3</v>
      </c>
      <c r="C121" s="146" t="str">
        <f>'Existing Fees '!C117</f>
        <v>Wastewater Discharge Permit</v>
      </c>
      <c r="D121" s="65">
        <f>'Existing Fees '!D117</f>
        <v>7.3</v>
      </c>
      <c r="E121" s="169">
        <f>'Existing Fees '!E117</f>
        <v>1960</v>
      </c>
      <c r="F121" s="180"/>
      <c r="G121" s="169">
        <f>'Yr 1 Fee Calc'!G117</f>
        <v>4455.9925744615384</v>
      </c>
      <c r="H121" s="169">
        <f>'Yr 2 Fee Calc'!G117</f>
        <v>4589.6723516953844</v>
      </c>
      <c r="I121" s="180"/>
      <c r="J121" s="297">
        <f>'Proposed Fees'!K118</f>
        <v>2745</v>
      </c>
      <c r="K121" s="297">
        <f>'Proposed Fees'!L118</f>
        <v>3845</v>
      </c>
      <c r="L121" s="180"/>
      <c r="M121" s="294">
        <f>J121-E121</f>
        <v>785</v>
      </c>
      <c r="N121" s="298">
        <f>M121/E121</f>
        <v>0.40051020408163263</v>
      </c>
      <c r="O121" s="180"/>
      <c r="P121" s="313"/>
    </row>
    <row r="122" spans="2:16" ht="24" customHeight="1">
      <c r="B122" s="65">
        <v>4</v>
      </c>
      <c r="C122" s="146" t="str">
        <f>'Existing Fees '!C118</f>
        <v>Groundwater Discharge Permit</v>
      </c>
      <c r="D122" s="65">
        <f>'Existing Fees '!D118</f>
        <v>7.4</v>
      </c>
      <c r="E122" s="169">
        <f>'Existing Fees '!E118</f>
        <v>1960</v>
      </c>
      <c r="F122" s="180"/>
      <c r="G122" s="169">
        <f>'Yr 1 Fee Calc'!G118</f>
        <v>2773.728997846154</v>
      </c>
      <c r="H122" s="169">
        <f>'Yr 2 Fee Calc'!G118</f>
        <v>2856.9408677815386</v>
      </c>
      <c r="I122" s="180"/>
      <c r="J122" s="297">
        <f>'Proposed Fees'!K119</f>
        <v>2745</v>
      </c>
      <c r="K122" s="297">
        <f>'Proposed Fees'!L119</f>
        <v>2860</v>
      </c>
      <c r="L122" s="180"/>
      <c r="M122" s="294">
        <f t="shared" ref="M122" si="8">J122-E122</f>
        <v>785</v>
      </c>
      <c r="N122" s="298">
        <f t="shared" ref="N122" si="9">M122/E122</f>
        <v>0.40051020408163263</v>
      </c>
      <c r="O122" s="180"/>
      <c r="P122" s="313"/>
    </row>
    <row r="123" spans="2:16" ht="28.5" customHeight="1">
      <c r="B123" s="65">
        <v>5</v>
      </c>
      <c r="C123" s="146" t="str">
        <f>'Existing Fees '!C119</f>
        <v>Manhole Pump‐out Permit</v>
      </c>
      <c r="D123" s="65">
        <f>'Existing Fees '!D119</f>
        <v>7.5</v>
      </c>
      <c r="E123" s="169">
        <f>'Existing Fees '!E119</f>
        <v>3845</v>
      </c>
      <c r="F123" s="180"/>
      <c r="G123" s="169">
        <f>'Yr 1 Fee Calc'!G119</f>
        <v>2863.7560772307688</v>
      </c>
      <c r="H123" s="169">
        <f>'Yr 2 Fee Calc'!G119</f>
        <v>2949.6687595476924</v>
      </c>
      <c r="I123" s="180"/>
      <c r="J123" s="297">
        <f>'Proposed Fees'!K120</f>
        <v>2865</v>
      </c>
      <c r="K123" s="297">
        <f>'Proposed Fees'!L120</f>
        <v>2950</v>
      </c>
      <c r="L123" s="180"/>
      <c r="M123" s="294">
        <f t="shared" ref="M123:M125" si="10">J123-E123</f>
        <v>-980</v>
      </c>
      <c r="N123" s="298">
        <f t="shared" ref="N123:N125" si="11">M123/E123</f>
        <v>-0.25487646293888166</v>
      </c>
      <c r="O123" s="180"/>
      <c r="P123" s="313"/>
    </row>
    <row r="124" spans="2:16" ht="29.9" customHeight="1">
      <c r="B124" s="65">
        <v>6</v>
      </c>
      <c r="C124" s="146" t="str">
        <f>'Existing Fees '!C120</f>
        <v>Trucked or Hauled Wastewater Permit</v>
      </c>
      <c r="D124" s="65">
        <f>'Existing Fees '!D120</f>
        <v>7.6</v>
      </c>
      <c r="E124" s="169">
        <f>'Existing Fees '!E120</f>
        <v>2355</v>
      </c>
      <c r="F124" s="180"/>
      <c r="G124" s="169">
        <f>'Yr 1 Fee Calc'!G120</f>
        <v>1559.7666844615383</v>
      </c>
      <c r="H124" s="169">
        <f>'Yr 2 Fee Calc'!G120</f>
        <v>1606.5596849953847</v>
      </c>
      <c r="I124" s="180"/>
      <c r="J124" s="297">
        <f>'Proposed Fees'!K121</f>
        <v>1560</v>
      </c>
      <c r="K124" s="297">
        <f>'Proposed Fees'!L121</f>
        <v>1610</v>
      </c>
      <c r="L124" s="180"/>
      <c r="M124" s="294">
        <f t="shared" si="10"/>
        <v>-795</v>
      </c>
      <c r="N124" s="298">
        <f t="shared" si="11"/>
        <v>-0.33757961783439489</v>
      </c>
      <c r="O124" s="180"/>
      <c r="P124" s="313"/>
    </row>
    <row r="125" spans="2:16" ht="24" customHeight="1">
      <c r="B125" s="65">
        <v>7</v>
      </c>
      <c r="C125" s="146" t="str">
        <f>'Existing Fees '!C121</f>
        <v>Photographic &amp; Video Inspection</v>
      </c>
      <c r="D125" s="65">
        <f>'Existing Fees '!D121</f>
        <v>7.7</v>
      </c>
      <c r="E125" s="169">
        <f>'Existing Fees '!E121</f>
        <v>275</v>
      </c>
      <c r="F125" s="180"/>
      <c r="G125" s="169">
        <f>'Yr 1 Fee Calc'!G121</f>
        <v>275</v>
      </c>
      <c r="H125" s="169">
        <f>'Yr 2 Fee Calc'!G121</f>
        <v>275</v>
      </c>
      <c r="I125" s="180"/>
      <c r="J125" s="297">
        <f>'Proposed Fees'!K122</f>
        <v>275</v>
      </c>
      <c r="K125" s="297">
        <f>'Proposed Fees'!L122</f>
        <v>275</v>
      </c>
      <c r="L125" s="180"/>
      <c r="M125" s="294">
        <f t="shared" si="10"/>
        <v>0</v>
      </c>
      <c r="N125" s="298">
        <f t="shared" si="11"/>
        <v>0</v>
      </c>
      <c r="O125" s="180"/>
      <c r="P125" s="313"/>
    </row>
    <row r="126" spans="2:16" ht="24" customHeight="1">
      <c r="B126" s="58" t="s">
        <v>85</v>
      </c>
      <c r="C126" s="58"/>
      <c r="D126" s="59"/>
      <c r="E126" s="60"/>
      <c r="F126" s="179"/>
      <c r="G126" s="60"/>
      <c r="H126" s="60"/>
      <c r="I126" s="179"/>
      <c r="J126" s="61"/>
      <c r="K126" s="61"/>
      <c r="L126" s="179"/>
      <c r="M126" s="61"/>
      <c r="N126" s="61"/>
      <c r="O126" s="179"/>
      <c r="P126" s="313"/>
    </row>
    <row r="127" spans="2:16" ht="24" customHeight="1">
      <c r="B127" s="64">
        <v>1</v>
      </c>
      <c r="C127" s="63" t="s">
        <v>86</v>
      </c>
      <c r="D127" s="64">
        <v>8.1</v>
      </c>
      <c r="E127" s="67"/>
      <c r="F127" s="179"/>
      <c r="G127" s="63"/>
      <c r="H127" s="63"/>
      <c r="I127" s="179"/>
      <c r="J127" s="63"/>
      <c r="K127" s="63"/>
      <c r="L127" s="179"/>
      <c r="M127" s="63"/>
      <c r="N127" s="63"/>
      <c r="O127" s="179"/>
      <c r="P127" s="313"/>
    </row>
    <row r="128" spans="2:16" ht="24" customHeight="1">
      <c r="B128" s="85"/>
      <c r="C128" s="146" t="str">
        <f>'Existing Fees '!C124</f>
        <v>Conceptual Stormwater Plan Approval</v>
      </c>
      <c r="D128" s="65" t="str">
        <f>'Existing Fees '!D124</f>
        <v>8.1 (a) (1)</v>
      </c>
      <c r="E128" s="169">
        <f>'Existing Fees '!E124</f>
        <v>1115</v>
      </c>
      <c r="F128" s="180"/>
      <c r="G128" s="169">
        <f>'Yr 1 Fee Calc'!G124</f>
        <v>1487.2269999999999</v>
      </c>
      <c r="H128" s="169">
        <f>'Yr 2 Fee Calc'!G124</f>
        <v>1510.8438100000001</v>
      </c>
      <c r="I128" s="180"/>
      <c r="J128" s="297">
        <f>'Proposed Fees'!K125</f>
        <v>1490</v>
      </c>
      <c r="K128" s="297">
        <f>'Proposed Fees'!L125</f>
        <v>1515</v>
      </c>
      <c r="L128" s="180"/>
      <c r="M128" s="294">
        <f>J128-E128</f>
        <v>375</v>
      </c>
      <c r="N128" s="304">
        <f>M128/E128</f>
        <v>0.33632286995515698</v>
      </c>
      <c r="O128" s="180"/>
      <c r="P128" s="313"/>
    </row>
    <row r="129" spans="2:16" ht="26.5" customHeight="1">
      <c r="B129" s="65"/>
      <c r="C129" s="488" t="str">
        <f>'Existing Fees '!C125</f>
        <v>Post Construction Stormwater Plan Submission Fee Removed</v>
      </c>
      <c r="D129" s="65" t="str">
        <f>'Existing Fees '!D125</f>
        <v>8.1 (a) (2)</v>
      </c>
      <c r="E129" s="169">
        <f>'Existing Fees '!E125</f>
        <v>65</v>
      </c>
      <c r="F129" s="180"/>
      <c r="G129" s="169">
        <f>'Yr 1 Fee Calc'!G125</f>
        <v>0</v>
      </c>
      <c r="H129" s="169">
        <f>'Yr 2 Fee Calc'!G125</f>
        <v>0</v>
      </c>
      <c r="I129" s="180"/>
      <c r="J129" s="297">
        <f>'Proposed Fees'!K126</f>
        <v>0</v>
      </c>
      <c r="K129" s="297">
        <f>'Proposed Fees'!L126</f>
        <v>0</v>
      </c>
      <c r="L129" s="180"/>
      <c r="M129" s="294">
        <f>J129-E129</f>
        <v>-65</v>
      </c>
      <c r="N129" s="304">
        <f>M129/E129</f>
        <v>-1</v>
      </c>
      <c r="O129" s="180"/>
      <c r="P129" s="313"/>
    </row>
    <row r="130" spans="2:16" ht="26.15" customHeight="1">
      <c r="B130" s="65"/>
      <c r="C130" s="265" t="str">
        <f>'Existing Fees '!C126</f>
        <v>Post Construction Stormwater Plan Approval (Additional Review Time Fee)</v>
      </c>
      <c r="D130" s="65" t="str">
        <f>'Existing Fees '!D126</f>
        <v>8.1 (a) (2)</v>
      </c>
      <c r="E130" s="169">
        <f>'Existing Fees '!E126</f>
        <v>120</v>
      </c>
      <c r="F130" s="180"/>
      <c r="G130" s="169">
        <f>'Yr 1 Fee Calc'!G126</f>
        <v>217.53914166153845</v>
      </c>
      <c r="H130" s="169">
        <f>'Yr 2 Fee Calc'!G126</f>
        <v>221.93531591138461</v>
      </c>
      <c r="I130" s="180"/>
      <c r="J130" s="297">
        <f>'Proposed Fees'!K127</f>
        <v>170</v>
      </c>
      <c r="K130" s="297">
        <f>'Proposed Fees'!L127</f>
        <v>225</v>
      </c>
      <c r="L130" s="180"/>
      <c r="M130" s="294">
        <f>J130-E130</f>
        <v>50</v>
      </c>
      <c r="N130" s="304">
        <f>M130/E130</f>
        <v>0.41666666666666669</v>
      </c>
      <c r="O130" s="180"/>
      <c r="P130" s="313"/>
    </row>
    <row r="131" spans="2:16" ht="26.15" customHeight="1">
      <c r="B131" s="65"/>
      <c r="C131" s="265" t="str">
        <f>'Existing Fees '!C127</f>
        <v>Utility Plan Review</v>
      </c>
      <c r="D131" s="484" t="str">
        <f>'Existing Fees '!D127</f>
        <v>New Fee 8.1 (a) (3)</v>
      </c>
      <c r="E131" s="169" t="str">
        <f>'Existing Fees '!E127</f>
        <v>NA</v>
      </c>
      <c r="F131" s="180"/>
      <c r="G131" s="169">
        <f>'Yr 1 Fee Calc'!G127</f>
        <v>309.95708584615386</v>
      </c>
      <c r="H131" s="169">
        <f>'Yr 2 Fee Calc'!G127</f>
        <v>319.25579842153843</v>
      </c>
      <c r="I131" s="180"/>
      <c r="J131" s="297">
        <f>'Proposed Fees'!K128</f>
        <v>310</v>
      </c>
      <c r="K131" s="297">
        <f>'Proposed Fees'!L128</f>
        <v>320</v>
      </c>
      <c r="L131" s="180"/>
      <c r="M131" s="485" t="s">
        <v>410</v>
      </c>
      <c r="N131" s="486" t="s">
        <v>410</v>
      </c>
      <c r="O131" s="180"/>
      <c r="P131" s="313"/>
    </row>
    <row r="132" spans="2:16" ht="26.15" customHeight="1">
      <c r="B132" s="65"/>
      <c r="C132" s="265" t="str">
        <f>'Existing Fees '!C128</f>
        <v>Active Construction Stormwater Inspection Fee</v>
      </c>
      <c r="D132" s="484" t="str">
        <f>'Existing Fees '!D128</f>
        <v>New Fee 8.3 (a)</v>
      </c>
      <c r="E132" s="169" t="str">
        <f>'Existing Fees '!E128</f>
        <v>NA</v>
      </c>
      <c r="F132" s="180"/>
      <c r="G132" s="169">
        <f>'Yr 1 Fee Calc'!G128</f>
        <v>370.81730461538456</v>
      </c>
      <c r="H132" s="169">
        <f>'Yr 2 Fee Calc'!G128</f>
        <v>382.59222375384616</v>
      </c>
      <c r="I132" s="180"/>
      <c r="J132" s="297">
        <f>'Proposed Fees'!K129</f>
        <v>375</v>
      </c>
      <c r="K132" s="297">
        <f>'Proposed Fees'!L129</f>
        <v>385</v>
      </c>
      <c r="L132" s="180"/>
      <c r="M132" s="485" t="s">
        <v>410</v>
      </c>
      <c r="N132" s="486" t="s">
        <v>410</v>
      </c>
      <c r="O132" s="180"/>
      <c r="P132" s="313"/>
    </row>
    <row r="133" spans="2:16" ht="24" customHeight="1">
      <c r="B133" s="64">
        <v>2</v>
      </c>
      <c r="C133" s="63" t="s">
        <v>88</v>
      </c>
      <c r="D133" s="64">
        <v>8.1999999999999993</v>
      </c>
      <c r="E133" s="67"/>
      <c r="F133" s="179"/>
      <c r="G133" s="63"/>
      <c r="H133" s="63"/>
      <c r="I133" s="179"/>
      <c r="J133" s="63"/>
      <c r="K133" s="63"/>
      <c r="L133" s="179"/>
      <c r="M133" s="63"/>
      <c r="N133" s="63"/>
      <c r="O133" s="179"/>
      <c r="P133" s="313"/>
    </row>
    <row r="134" spans="2:16" ht="24" customHeight="1">
      <c r="B134" s="86"/>
      <c r="C134" s="261" t="str">
        <f>'Existing Fees '!C130</f>
        <v>Exemption to Water Quality Requirement</v>
      </c>
      <c r="D134" s="65" t="str">
        <f>'Existing Fees '!D130</f>
        <v>8.2 (a)</v>
      </c>
      <c r="E134" s="257">
        <f>'Existing Fees '!E130</f>
        <v>31</v>
      </c>
      <c r="F134" s="180"/>
      <c r="G134" s="169">
        <f>'Proposed Fees'!F131</f>
        <v>36.24</v>
      </c>
      <c r="H134" s="169">
        <f>'Proposed Fees'!H131</f>
        <v>36.24</v>
      </c>
      <c r="I134" s="180"/>
      <c r="J134" s="319">
        <f>'Proposed Fees'!K131</f>
        <v>36</v>
      </c>
      <c r="K134" s="319">
        <f>'Proposed Fees'!L131</f>
        <v>36</v>
      </c>
      <c r="L134" s="180"/>
      <c r="M134" s="294">
        <f>J134-E134</f>
        <v>5</v>
      </c>
      <c r="N134" s="304">
        <f>M134/E134</f>
        <v>0.16129032258064516</v>
      </c>
      <c r="O134" s="180"/>
      <c r="P134" s="313"/>
    </row>
    <row r="135" spans="2:16" ht="24" customHeight="1">
      <c r="B135" s="58" t="str">
        <f>'Existing Fees '!C131</f>
        <v>Other- Not in the Miscellaneous Charges Section (Section 3- Rates and Charges)</v>
      </c>
      <c r="C135" s="59"/>
      <c r="D135" s="59"/>
      <c r="E135" s="60"/>
      <c r="F135" s="179"/>
      <c r="G135" s="60"/>
      <c r="H135" s="60"/>
      <c r="I135" s="179"/>
      <c r="J135" s="61"/>
      <c r="K135" s="61"/>
      <c r="L135" s="179"/>
      <c r="M135" s="61"/>
      <c r="N135" s="61"/>
      <c r="O135" s="179"/>
      <c r="P135" s="313"/>
    </row>
    <row r="136" spans="2:16" ht="24" customHeight="1">
      <c r="B136" s="65">
        <v>1</v>
      </c>
      <c r="C136" s="146" t="str">
        <f>'Existing Fees '!C132</f>
        <v>Sewer Credit Application Fee</v>
      </c>
      <c r="D136" s="86" t="str">
        <f>'Existing Fees '!D132</f>
        <v>3.5 (c)</v>
      </c>
      <c r="E136" s="169">
        <f>'Existing Fees '!E132</f>
        <v>585</v>
      </c>
      <c r="F136" s="180"/>
      <c r="G136" s="169">
        <f>'Yr 1 Fee Calc'!G132</f>
        <v>1639.3362567692307</v>
      </c>
      <c r="H136" s="169">
        <f>'Yr 2 Fee Calc'!G132</f>
        <v>1688.5163444723078</v>
      </c>
      <c r="I136" s="180"/>
      <c r="J136" s="297">
        <f>'Proposed Fees'!K133</f>
        <v>820</v>
      </c>
      <c r="K136" s="297">
        <f>'Proposed Fees'!L133</f>
        <v>1150</v>
      </c>
      <c r="L136" s="180"/>
      <c r="M136" s="294">
        <f>J136-E136</f>
        <v>235</v>
      </c>
      <c r="N136" s="321">
        <f>M136/E136</f>
        <v>0.40170940170940173</v>
      </c>
      <c r="O136" s="180"/>
      <c r="P136" s="313"/>
    </row>
    <row r="137" spans="2:16" ht="24" customHeight="1">
      <c r="B137" s="65">
        <v>2</v>
      </c>
      <c r="C137" s="265" t="str">
        <f>'Existing Fees '!C133</f>
        <v>Sewer Credit Failure to Inform PWD about increase</v>
      </c>
      <c r="D137" s="86" t="str">
        <f>'Existing Fees '!D133</f>
        <v>3.5 (f)</v>
      </c>
      <c r="E137" s="169">
        <f>'Existing Fees '!E133</f>
        <v>275</v>
      </c>
      <c r="F137" s="180"/>
      <c r="G137" s="169">
        <f>'Yr 1 Fee Calc'!G133</f>
        <v>535.90443876923075</v>
      </c>
      <c r="H137" s="169">
        <f>'Yr 2 Fee Calc'!G133</f>
        <v>551.9815719323077</v>
      </c>
      <c r="I137" s="180"/>
      <c r="J137" s="297">
        <f>'Proposed Fees'!K134</f>
        <v>385</v>
      </c>
      <c r="K137" s="297">
        <f>'Proposed Fees'!L134</f>
        <v>540</v>
      </c>
      <c r="L137" s="180"/>
      <c r="M137" s="294">
        <f>J137-E137</f>
        <v>110</v>
      </c>
      <c r="N137" s="298">
        <f>M137/E137</f>
        <v>0.4</v>
      </c>
      <c r="O137" s="180"/>
      <c r="P137" s="313"/>
    </row>
    <row r="138" spans="2:16" ht="24" customHeight="1">
      <c r="B138" s="58" t="str">
        <f>'Existing Fees '!C134</f>
        <v>Other- Not in the Miscellaneous Charges Section (Section 4- Rates and Charges)</v>
      </c>
      <c r="C138" s="59"/>
      <c r="D138" s="59"/>
      <c r="E138" s="60"/>
      <c r="F138" s="179"/>
      <c r="G138" s="60"/>
      <c r="H138" s="60"/>
      <c r="I138" s="179"/>
      <c r="J138" s="61"/>
      <c r="K138" s="61"/>
      <c r="L138" s="179"/>
      <c r="M138" s="61"/>
      <c r="N138" s="61"/>
      <c r="O138" s="179"/>
      <c r="P138" s="313"/>
    </row>
    <row r="139" spans="2:16" ht="24" customHeight="1">
      <c r="B139" s="65">
        <v>3</v>
      </c>
      <c r="C139" s="146" t="str">
        <f>'Existing Fees '!C135</f>
        <v>Stormwater Credit Application Fee Renewal</v>
      </c>
      <c r="D139" s="86" t="str">
        <f>'Existing Fees '!D135</f>
        <v>4.5 (f) (4)</v>
      </c>
      <c r="E139" s="169">
        <f>'Existing Fees '!E135</f>
        <v>200</v>
      </c>
      <c r="F139" s="180"/>
      <c r="G139" s="169">
        <f>'Yr 1 Fee Calc'!G135</f>
        <v>793.05129599999987</v>
      </c>
      <c r="H139" s="169">
        <f>'Yr 2 Fee Calc'!G135</f>
        <v>816.84283487999994</v>
      </c>
      <c r="I139" s="180"/>
      <c r="J139" s="297">
        <f>'Proposed Fees'!K136</f>
        <v>280</v>
      </c>
      <c r="K139" s="297">
        <f>'Proposed Fees'!L136</f>
        <v>395</v>
      </c>
      <c r="L139" s="180"/>
      <c r="M139" s="294">
        <f>J139-E139</f>
        <v>80</v>
      </c>
      <c r="N139" s="298">
        <f>M139/E139</f>
        <v>0.4</v>
      </c>
      <c r="O139" s="180"/>
      <c r="P139" s="313"/>
    </row>
    <row r="140" spans="2:16" ht="4.5" customHeight="1">
      <c r="B140" s="316"/>
      <c r="C140" s="215"/>
      <c r="D140" s="258"/>
      <c r="E140" s="258"/>
      <c r="F140" s="260"/>
      <c r="G140" s="259"/>
      <c r="H140" s="259"/>
      <c r="I140" s="260"/>
      <c r="J140" s="260"/>
      <c r="K140" s="260"/>
      <c r="L140" s="260"/>
      <c r="M140" s="260"/>
      <c r="O140" s="260"/>
    </row>
    <row r="141" spans="2:16" ht="24" customHeight="1">
      <c r="B141" s="317" t="s">
        <v>275</v>
      </c>
      <c r="C141" s="87"/>
      <c r="D141" s="87"/>
      <c r="E141" s="87"/>
      <c r="F141" s="87"/>
      <c r="G141" s="87"/>
      <c r="H141" s="87"/>
      <c r="I141" s="87"/>
      <c r="J141" s="87"/>
      <c r="K141" s="87"/>
      <c r="L141" s="87"/>
      <c r="M141" s="87"/>
      <c r="N141" s="87"/>
      <c r="O141" s="87"/>
    </row>
    <row r="142" spans="2:16" ht="24" customHeight="1">
      <c r="B142" s="16">
        <f>'Proposed Fees'!B139</f>
        <v>1</v>
      </c>
      <c r="C142" s="6" t="str">
        <f>'Proposed Fees'!C139</f>
        <v>From the PWD Regulations Chapter 3-Rates and Charges Effective September 1, 2022 (FY 2023 Charges)</v>
      </c>
      <c r="D142" s="16"/>
      <c r="E142" s="16"/>
    </row>
    <row r="143" spans="2:16" ht="24" customHeight="1">
      <c r="B143" s="16" t="str">
        <f>'Proposed Fees'!B140</f>
        <v>2,4</v>
      </c>
      <c r="C143" s="6" t="str">
        <f>'Proposed Fees'!C140</f>
        <v>Calculated charges for work performed during Water Department's regular business hours (9:00 a.m. to 4:45 p.m.) (i.e. not including overtime)</v>
      </c>
      <c r="D143" s="16"/>
      <c r="E143" s="16"/>
    </row>
    <row r="144" spans="2:16" ht="24" customHeight="1">
      <c r="C144" s="6" t="str">
        <f>'Proposed Fees'!C141</f>
        <v>FY 2024 Labor costs assume an escalation of 3.25% from FY 2023 budgeted salary costs . FY 2025 labor costs assume an escalation of 3.0% from FY 2024</v>
      </c>
      <c r="D144" s="16"/>
      <c r="E144" s="16"/>
    </row>
    <row r="145" spans="2:15" ht="24" customHeight="1">
      <c r="C145" s="6" t="str">
        <f>'Proposed Fees'!C142</f>
        <v>escalated salary costs.</v>
      </c>
      <c r="D145" s="16"/>
      <c r="E145" s="16"/>
    </row>
    <row r="146" spans="2:15" ht="24" customHeight="1">
      <c r="C146" s="6" t="str">
        <f>'Proposed Fees'!C143</f>
        <v>Equipment costs based on FY 2021 FEMA rates. Since FEMA costs are a lagging indicator, annual escalation applied to project FY 2024 and FY 2025</v>
      </c>
      <c r="D146" s="16"/>
      <c r="E146" s="16"/>
    </row>
    <row r="147" spans="2:15" ht="24" customHeight="1">
      <c r="C147" s="6" t="str">
        <f>'Proposed Fees'!C144</f>
        <v>equipment costs.</v>
      </c>
      <c r="D147" s="16"/>
      <c r="E147" s="16"/>
    </row>
    <row r="148" spans="2:15" ht="24" customHeight="1">
      <c r="C148" s="6" t="str">
        <f>'Proposed Fees'!C145</f>
        <v xml:space="preserve">Material costs provided by PWD and escalated at 5% for large meters (&gt;5/8 Inch) and 7% for all other materials each year in FY 2024 and FY 2025. Costs </v>
      </c>
      <c r="D148" s="16"/>
      <c r="E148" s="16"/>
    </row>
    <row r="149" spans="2:15" ht="24" customHeight="1">
      <c r="C149" s="6" t="str">
        <f>'Proposed Fees'!C146</f>
        <v>not escalated for small meters (5/8 Inch) as they are per the AMI contract.</v>
      </c>
      <c r="D149" s="16"/>
      <c r="E149" s="16"/>
    </row>
    <row r="150" spans="2:15" ht="24" customHeight="1">
      <c r="B150" s="16" t="s">
        <v>655</v>
      </c>
      <c r="C150" s="6" t="s">
        <v>638</v>
      </c>
      <c r="D150" s="16"/>
      <c r="E150" s="16"/>
    </row>
    <row r="151" spans="2:15" ht="24" customHeight="1">
      <c r="B151" s="16" t="s">
        <v>654</v>
      </c>
      <c r="C151" s="6" t="s">
        <v>656</v>
      </c>
      <c r="D151" s="16"/>
      <c r="E151" s="16"/>
    </row>
    <row r="152" spans="2:15" ht="24" customHeight="1"/>
    <row r="153" spans="2:15" ht="24" customHeight="1"/>
    <row r="154" spans="2:15" ht="4.4000000000000004" customHeight="1"/>
    <row r="156" spans="2:15" ht="24" customHeight="1">
      <c r="B156" s="317" t="s">
        <v>276</v>
      </c>
      <c r="C156" s="87"/>
      <c r="D156" s="87"/>
      <c r="E156" s="87"/>
      <c r="F156" s="240"/>
      <c r="G156" s="87"/>
      <c r="H156" s="87"/>
      <c r="I156" s="240"/>
      <c r="J156" s="240"/>
      <c r="K156" s="240"/>
      <c r="L156" s="240"/>
      <c r="M156" s="240"/>
      <c r="N156" s="240"/>
      <c r="O156" s="240"/>
    </row>
    <row r="157" spans="2:15" ht="24" customHeight="1">
      <c r="B157" s="16" t="str">
        <f>'Proposed Fees'!B152</f>
        <v>Section 6.2 (b)</v>
      </c>
      <c r="C157" s="6" t="str">
        <f>'Proposed Fees'!C152</f>
        <v>ERT material costs are excluded because ERTs are under warranty. Removed ERTs are sent to ITRON and ITRON sends a replacement.</v>
      </c>
      <c r="E157" s="16"/>
    </row>
    <row r="158" spans="2:15" ht="24" customHeight="1">
      <c r="C158" s="6" t="str">
        <f>'Proposed Fees'!C153</f>
        <v>The cost of ERT is built into the ITRON contract and is recovered through the meter based charges.</v>
      </c>
      <c r="E158" s="16"/>
    </row>
    <row r="159" spans="2:15" ht="24" customHeight="1">
      <c r="B159" s="16" t="str">
        <f>'Proposed Fees'!B154</f>
        <v>Section 6.8</v>
      </c>
      <c r="C159" s="6" t="str">
        <f>'Proposed Fees'!C154</f>
        <v xml:space="preserve">City Code (Chapter 19-1600 Water Sewer Rents) stipulates the Discontinuance Permit fee at $100 (allocated $30 for water department use and $70 for </v>
      </c>
    </row>
    <row r="160" spans="2:15" ht="24" customHeight="1">
      <c r="C160" s="6" t="str">
        <f>'Proposed Fees'!C155</f>
        <v>general fund use).</v>
      </c>
    </row>
    <row r="161" spans="2:3" ht="24" customHeight="1">
      <c r="B161" s="16" t="str">
        <f>'Proposed Fees'!B156</f>
        <v>Section 7.7</v>
      </c>
      <c r="C161" s="6" t="str">
        <f>'Proposed Fees'!C156</f>
        <v>Per PWD Staff the customer is billed the amount that is charged by the contractor, which is $275.</v>
      </c>
    </row>
    <row r="162" spans="2:3" ht="24" customHeight="1">
      <c r="B162" s="16" t="str">
        <f>'Proposed Fees'!B157</f>
        <v>Section 8.1 (a)</v>
      </c>
      <c r="C162" s="6" t="str">
        <f>'Proposed Fees'!C157</f>
        <v>Post construction Stormwater Plan Submission is proposed to be combined in the Stormwater Plan Approval Fee.</v>
      </c>
    </row>
    <row r="163" spans="2:3" ht="26.15" customHeight="1">
      <c r="C163" s="6" t="str">
        <f>'Proposed Fees'!C158</f>
        <v>Development Services Unit has proposed exploring two new fees; Utility Plan Review Fees and Active Construction Inspection Fees.</v>
      </c>
    </row>
  </sheetData>
  <conditionalFormatting sqref="N12:N139">
    <cfRule type="cellIs" dxfId="12" priority="3" operator="greaterThan">
      <formula>0</formula>
    </cfRule>
    <cfRule type="cellIs" dxfId="11" priority="4" operator="lessThan">
      <formula>0</formula>
    </cfRule>
  </conditionalFormatting>
  <conditionalFormatting sqref="M12:M139">
    <cfRule type="cellIs" dxfId="10" priority="1" operator="greaterThan">
      <formula>0</formula>
    </cfRule>
    <cfRule type="cellIs" dxfId="9" priority="2" operator="lessThan">
      <formula>0</formula>
    </cfRule>
  </conditionalFormatting>
  <pageMargins left="0.5" right="0.5" top="0.5" bottom="0.75" header="0.5" footer="0.5"/>
  <pageSetup scale="56" fitToHeight="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V127"/>
  <sheetViews>
    <sheetView zoomScale="90" zoomScaleNormal="90" workbookViewId="0">
      <pane ySplit="9" topLeftCell="A10" activePane="bottomLeft" state="frozen"/>
      <selection activeCell="E1" sqref="E1"/>
      <selection pane="bottomLeft" activeCell="A10" sqref="A10"/>
    </sheetView>
  </sheetViews>
  <sheetFormatPr defaultColWidth="9" defaultRowHeight="13"/>
  <cols>
    <col min="1" max="1" width="1.58203125" style="12" customWidth="1"/>
    <col min="2" max="2" width="10.5" style="16" customWidth="1"/>
    <col min="3" max="3" width="42.08203125" style="6" customWidth="1"/>
    <col min="4" max="4" width="12.08203125" style="6" customWidth="1"/>
    <col min="5" max="5" width="19.83203125" style="6" customWidth="1"/>
    <col min="6" max="6" width="1.08203125" style="6" customWidth="1"/>
    <col min="7" max="7" width="11.58203125" style="6" customWidth="1"/>
    <col min="8" max="8" width="10.58203125" style="6" customWidth="1"/>
    <col min="9" max="9" width="11.58203125" style="6" customWidth="1"/>
    <col min="10" max="10" width="1" style="6" customWidth="1"/>
    <col min="11" max="11" width="16.5" style="6" customWidth="1"/>
    <col min="12" max="12" width="15.58203125" style="6" customWidth="1"/>
    <col min="13" max="13" width="1.08203125" style="6" customWidth="1"/>
    <col min="14" max="14" width="13.33203125" style="6" customWidth="1"/>
    <col min="15" max="15" width="14.5" style="6" customWidth="1"/>
    <col min="16" max="16" width="1.08203125" style="6" customWidth="1"/>
    <col min="17" max="16384" width="9" style="6"/>
  </cols>
  <sheetData>
    <row r="1" spans="1:16" ht="15.75" customHeight="1">
      <c r="A1" s="4"/>
      <c r="B1" s="314"/>
    </row>
    <row r="2" spans="1:16" ht="18.75" customHeight="1">
      <c r="A2" s="4"/>
      <c r="B2" s="314"/>
    </row>
    <row r="3" spans="1:16" ht="15" customHeight="1">
      <c r="A3" s="4"/>
      <c r="B3" s="322" t="str">
        <f>Client</f>
        <v>Philadelphia Water Department</v>
      </c>
      <c r="N3" s="403" t="s">
        <v>419</v>
      </c>
      <c r="O3" s="312" t="s">
        <v>420</v>
      </c>
    </row>
    <row r="4" spans="1:16" ht="14.5">
      <c r="A4" s="4"/>
      <c r="B4" s="322" t="str">
        <f>Title</f>
        <v>Miscellaneous Fees &amp; Charges Model</v>
      </c>
    </row>
    <row r="5" spans="1:16" ht="16.25" customHeight="1">
      <c r="A5" s="4"/>
      <c r="B5" s="315"/>
      <c r="C5" s="226" t="s">
        <v>399</v>
      </c>
      <c r="G5" s="223" t="s">
        <v>219</v>
      </c>
      <c r="H5" s="222">
        <v>0.4</v>
      </c>
    </row>
    <row r="6" spans="1:16">
      <c r="B6" s="326" t="s">
        <v>416</v>
      </c>
      <c r="C6" s="326"/>
      <c r="D6" s="325"/>
      <c r="E6" s="54"/>
      <c r="F6" s="54"/>
      <c r="G6" s="54"/>
      <c r="H6" s="54"/>
      <c r="I6" s="54"/>
      <c r="J6" s="54"/>
      <c r="K6" s="54"/>
      <c r="L6" s="54"/>
      <c r="M6" s="54"/>
      <c r="N6" s="54"/>
      <c r="O6" s="54"/>
      <c r="P6" s="217"/>
    </row>
    <row r="7" spans="1:16">
      <c r="B7" s="198"/>
      <c r="C7" s="198"/>
      <c r="D7" s="199"/>
      <c r="E7" s="199">
        <v>1</v>
      </c>
      <c r="F7" s="201"/>
      <c r="G7" s="199">
        <v>2</v>
      </c>
      <c r="H7" s="200">
        <v>3</v>
      </c>
      <c r="I7" s="200">
        <v>4</v>
      </c>
      <c r="J7" s="201"/>
      <c r="K7" s="199">
        <v>5</v>
      </c>
      <c r="L7" s="199">
        <v>6</v>
      </c>
      <c r="M7" s="201"/>
      <c r="N7" s="199">
        <v>7</v>
      </c>
      <c r="O7" s="199">
        <v>8</v>
      </c>
      <c r="P7" s="201"/>
    </row>
    <row r="8" spans="1:16">
      <c r="B8" s="198"/>
      <c r="C8" s="198"/>
      <c r="D8" s="199"/>
      <c r="E8" s="199"/>
      <c r="F8" s="201"/>
      <c r="G8" s="477" t="s">
        <v>629</v>
      </c>
      <c r="H8" s="479"/>
      <c r="I8" s="480"/>
      <c r="J8" s="201"/>
      <c r="K8" s="477" t="s">
        <v>635</v>
      </c>
      <c r="L8" s="477"/>
      <c r="M8" s="201"/>
      <c r="N8" s="199"/>
      <c r="O8" s="199"/>
      <c r="P8" s="201"/>
    </row>
    <row r="9" spans="1:16" ht="71.400000000000006" customHeight="1">
      <c r="B9" s="198" t="s">
        <v>21</v>
      </c>
      <c r="C9" s="198" t="s">
        <v>22</v>
      </c>
      <c r="D9" s="199" t="s">
        <v>417</v>
      </c>
      <c r="E9" s="199" t="s">
        <v>330</v>
      </c>
      <c r="F9" s="201"/>
      <c r="G9" s="199" t="s">
        <v>630</v>
      </c>
      <c r="H9" s="200" t="s">
        <v>640</v>
      </c>
      <c r="I9" s="199" t="s">
        <v>631</v>
      </c>
      <c r="J9" s="201"/>
      <c r="K9" s="199" t="s">
        <v>633</v>
      </c>
      <c r="L9" s="199" t="s">
        <v>634</v>
      </c>
      <c r="M9" s="201"/>
      <c r="N9" s="199" t="s">
        <v>636</v>
      </c>
      <c r="O9" s="199" t="s">
        <v>637</v>
      </c>
      <c r="P9" s="201"/>
    </row>
    <row r="10" spans="1:16" ht="24" customHeight="1">
      <c r="B10" s="318" t="s">
        <v>24</v>
      </c>
      <c r="C10" s="59"/>
      <c r="D10" s="59"/>
      <c r="E10" s="60"/>
      <c r="F10" s="179"/>
      <c r="G10" s="60"/>
      <c r="H10" s="60"/>
      <c r="I10" s="60"/>
      <c r="J10" s="179"/>
      <c r="K10" s="61"/>
      <c r="L10" s="61"/>
      <c r="M10" s="179"/>
      <c r="N10" s="61"/>
      <c r="O10" s="61"/>
      <c r="P10" s="179"/>
    </row>
    <row r="11" spans="1:16" ht="24" customHeight="1">
      <c r="B11" s="64">
        <v>1</v>
      </c>
      <c r="C11" s="63" t="str">
        <f>'Existing Fees '!C10</f>
        <v>Meter Test Charges</v>
      </c>
      <c r="D11" s="64">
        <v>6.1</v>
      </c>
      <c r="E11" s="64"/>
      <c r="F11" s="179"/>
      <c r="G11" s="63"/>
      <c r="H11" s="76"/>
      <c r="I11" s="76"/>
      <c r="J11" s="179"/>
      <c r="K11" s="63"/>
      <c r="L11" s="63"/>
      <c r="M11" s="179"/>
      <c r="N11" s="63"/>
      <c r="O11" s="63"/>
      <c r="P11" s="179"/>
    </row>
    <row r="12" spans="1:16" ht="54.65" customHeight="1">
      <c r="B12" s="65"/>
      <c r="C12" s="146" t="str">
        <f>'Existing Fees '!C11</f>
        <v xml:space="preserve">5/8" </v>
      </c>
      <c r="D12" s="65"/>
      <c r="E12" s="262" t="str">
        <f>'Existing Fees '!F11</f>
        <v>Cost during regular business hours + Overtime + Addl expenses incurred</v>
      </c>
      <c r="F12" s="180"/>
      <c r="G12" s="169">
        <f>'Yr 1 Fee Calc'!G142</f>
        <v>158.48179246153848</v>
      </c>
      <c r="H12" s="181" t="str">
        <f>IFERROR((G12-E12)/E12,"N/A")</f>
        <v>N/A</v>
      </c>
      <c r="I12" s="169">
        <f>'Yr 2 Fee Calc'!G142</f>
        <v>163.74904623538461</v>
      </c>
      <c r="J12" s="180"/>
      <c r="K12" s="262" t="str">
        <f>"$ "&amp;'Proposed Fees'!K12&amp;" Plus Addl Expenses for Overtime"</f>
        <v>$ 130 Plus Addl Expenses for Overtime</v>
      </c>
      <c r="L12" s="262" t="str">
        <f>"$ "&amp;'Proposed Fees'!L12&amp;" Plus Addl Expenses for Overtime"</f>
        <v>$ 140 Plus Addl Expenses for Overtime</v>
      </c>
      <c r="M12" s="180"/>
      <c r="N12" s="294">
        <f>'Proposed FY 24-25 Fees'!M12</f>
        <v>-80</v>
      </c>
      <c r="O12" s="304">
        <f>'Proposed FY 24-25 Fees'!N12</f>
        <v>-0.38095238095238093</v>
      </c>
      <c r="P12" s="180"/>
    </row>
    <row r="13" spans="1:16" ht="54.65" customHeight="1">
      <c r="B13" s="65"/>
      <c r="C13" s="146" t="str">
        <f>'Existing Fees '!C12</f>
        <v>1",1.5",2"</v>
      </c>
      <c r="D13" s="65"/>
      <c r="E13" s="262" t="str">
        <f>'Existing Fees '!F12</f>
        <v>Cost during regular business hours + Overtime + Addl expenses incurred</v>
      </c>
      <c r="F13" s="180"/>
      <c r="G13" s="169">
        <f>'Yr 1 Fee Calc'!G143</f>
        <v>215.3490566153846</v>
      </c>
      <c r="H13" s="181" t="str">
        <f t="shared" ref="H13:H15" si="0">IFERROR((G13-E13)/E13,"N/A")</f>
        <v>N/A</v>
      </c>
      <c r="I13" s="169">
        <f>'Yr 2 Fee Calc'!G143</f>
        <v>222.57872831384614</v>
      </c>
      <c r="J13" s="180"/>
      <c r="K13" s="262" t="str">
        <f>"$ "&amp;'Proposed Fees'!K13&amp;" Plus Addl Expenses for Overtime"</f>
        <v>$ 180 Plus Addl Expenses for Overtime</v>
      </c>
      <c r="L13" s="262" t="str">
        <f>"$ "&amp;'Proposed Fees'!L13&amp;" Plus Addl Expenses for Overtime"</f>
        <v>$ 190 Plus Addl Expenses for Overtime</v>
      </c>
      <c r="M13" s="180"/>
      <c r="N13" s="294">
        <f>'Proposed FY 24-25 Fees'!M13</f>
        <v>-100</v>
      </c>
      <c r="O13" s="304">
        <f>'Proposed FY 24-25 Fees'!N13</f>
        <v>-0.35714285714285715</v>
      </c>
      <c r="P13" s="180"/>
    </row>
    <row r="14" spans="1:16" ht="55.4" customHeight="1">
      <c r="B14" s="65"/>
      <c r="C14" s="146" t="str">
        <f>'Existing Fees '!C13</f>
        <v>3",4",6",8",10",12"</v>
      </c>
      <c r="D14" s="65"/>
      <c r="E14" s="262" t="str">
        <f>'Existing Fees '!F13</f>
        <v>Cost during regular business hours + Overtime + Addl expenses incurred</v>
      </c>
      <c r="F14" s="180"/>
      <c r="G14" s="169">
        <f>'Yr 1 Fee Calc'!G144</f>
        <v>481.74764153846149</v>
      </c>
      <c r="H14" s="181" t="str">
        <f t="shared" si="0"/>
        <v>N/A</v>
      </c>
      <c r="I14" s="169">
        <f>'Yr 2 Fee Calc'!G144</f>
        <v>496.92182078461536</v>
      </c>
      <c r="J14" s="180"/>
      <c r="K14" s="262" t="str">
        <f>"$ "&amp;'Proposed Fees'!K14&amp;" Plus Addl Expenses for Overtime"</f>
        <v>$ 390 Plus Addl Expenses for Overtime</v>
      </c>
      <c r="L14" s="262" t="str">
        <f>"$ "&amp;'Proposed Fees'!L14&amp;" Plus Addl Expenses for Overtime"</f>
        <v>$ 400 Plus Addl Expenses for Overtime</v>
      </c>
      <c r="M14" s="180"/>
      <c r="N14" s="294">
        <f>'Proposed FY 24-25 Fees'!M14</f>
        <v>-250</v>
      </c>
      <c r="O14" s="304">
        <f>'Proposed FY 24-25 Fees'!N14</f>
        <v>-0.390625</v>
      </c>
      <c r="P14" s="180"/>
    </row>
    <row r="15" spans="1:16" ht="53.5" customHeight="1">
      <c r="B15" s="65"/>
      <c r="C15" s="146" t="str">
        <f>'Existing Fees '!C14</f>
        <v>Field Tests 3" and above</v>
      </c>
      <c r="D15" s="65"/>
      <c r="E15" s="262" t="str">
        <f>'Existing Fees '!F14</f>
        <v>Cost during regular business hours + Overtime + Addl expenses incurred</v>
      </c>
      <c r="F15" s="180"/>
      <c r="G15" s="169">
        <f>'Yr 1 Fee Calc'!G145</f>
        <v>481.74764153846149</v>
      </c>
      <c r="H15" s="181" t="str">
        <f t="shared" si="0"/>
        <v>N/A</v>
      </c>
      <c r="I15" s="169">
        <f>'Yr 2 Fee Calc'!G145</f>
        <v>496.92182078461536</v>
      </c>
      <c r="J15" s="180"/>
      <c r="K15" s="262" t="str">
        <f>"$ "&amp;'Proposed Fees'!K15&amp;" Plus Addl Expenses for Overtime"</f>
        <v>$ 390 Plus Addl Expenses for Overtime</v>
      </c>
      <c r="L15" s="262" t="str">
        <f>"$ "&amp;'Proposed Fees'!L15&amp;" Plus Addl Expenses for Overtime"</f>
        <v>$ 400 Plus Addl Expenses for Overtime</v>
      </c>
      <c r="M15" s="180"/>
      <c r="N15" s="294">
        <f>'Proposed FY 24-25 Fees'!M15</f>
        <v>-250</v>
      </c>
      <c r="O15" s="304">
        <f>'Proposed FY 24-25 Fees'!N15</f>
        <v>-0.390625</v>
      </c>
      <c r="P15" s="180"/>
    </row>
    <row r="16" spans="1:16" ht="24" customHeight="1">
      <c r="B16" s="64">
        <v>2</v>
      </c>
      <c r="C16" s="63" t="str">
        <f>'Existing Fees '!C15</f>
        <v>Charges for Furnishing and Installation of Water Meters</v>
      </c>
      <c r="D16" s="64">
        <v>6.2</v>
      </c>
      <c r="E16" s="67"/>
      <c r="F16" s="179"/>
      <c r="G16" s="63"/>
      <c r="H16" s="76"/>
      <c r="I16" s="76"/>
      <c r="J16" s="179"/>
      <c r="K16" s="67"/>
      <c r="L16" s="63"/>
      <c r="M16" s="179"/>
      <c r="N16" s="76"/>
      <c r="O16" s="76"/>
      <c r="P16" s="179"/>
    </row>
    <row r="17" spans="2:16" ht="24" customHeight="1">
      <c r="B17" s="139" t="s">
        <v>26</v>
      </c>
      <c r="C17" s="140" t="str">
        <f>'Existing Fees '!C16</f>
        <v>Setting both Meter and Meter Interface Unit (MIU)</v>
      </c>
      <c r="D17" s="139"/>
      <c r="E17" s="168" t="s">
        <v>329</v>
      </c>
      <c r="F17" s="179"/>
      <c r="G17" s="140"/>
      <c r="H17" s="178"/>
      <c r="I17" s="178"/>
      <c r="J17" s="179"/>
      <c r="K17" s="168"/>
      <c r="L17" s="140"/>
      <c r="M17" s="179"/>
      <c r="N17" s="178"/>
      <c r="O17" s="178"/>
      <c r="P17" s="179"/>
    </row>
    <row r="18" spans="2:16" ht="24" customHeight="1">
      <c r="B18" s="65"/>
      <c r="C18" s="146" t="str">
        <f>'Existing Fees '!C17</f>
        <v>5/8"</v>
      </c>
      <c r="D18" s="65"/>
      <c r="E18" s="262" t="str">
        <f>'Existing Fees '!F17</f>
        <v>No separate rate in Regs</v>
      </c>
      <c r="F18" s="180"/>
      <c r="G18" s="169"/>
      <c r="H18" s="181" t="str">
        <f>IFERROR((G18-E18)/E18,"N/A")</f>
        <v>N/A</v>
      </c>
      <c r="I18" s="169"/>
      <c r="J18" s="180"/>
      <c r="K18" s="262"/>
      <c r="L18" s="262"/>
      <c r="M18" s="180"/>
      <c r="N18" s="262"/>
      <c r="O18" s="262"/>
      <c r="P18" s="180"/>
    </row>
    <row r="19" spans="2:16" ht="24" customHeight="1">
      <c r="B19" s="65"/>
      <c r="C19" s="146" t="str">
        <f>'Existing Fees '!C18</f>
        <v>3/4 RFSS</v>
      </c>
      <c r="D19" s="65"/>
      <c r="E19" s="262" t="str">
        <f>'Existing Fees '!F18</f>
        <v>No separate rate in Regs</v>
      </c>
      <c r="F19" s="180"/>
      <c r="G19" s="169"/>
      <c r="H19" s="181" t="str">
        <f t="shared" ref="H19:H44" si="1">IFERROR((G19-E19)/E19,"N/A")</f>
        <v>N/A</v>
      </c>
      <c r="I19" s="169"/>
      <c r="J19" s="180"/>
      <c r="K19" s="262"/>
      <c r="L19" s="262"/>
      <c r="M19" s="180"/>
      <c r="N19" s="262"/>
      <c r="O19" s="262"/>
      <c r="P19" s="180"/>
    </row>
    <row r="20" spans="2:16" ht="24" customHeight="1">
      <c r="B20" s="65"/>
      <c r="C20" s="146" t="str">
        <f>'Existing Fees '!C19</f>
        <v>1"</v>
      </c>
      <c r="D20" s="65"/>
      <c r="E20" s="262" t="str">
        <f>'Existing Fees '!F19</f>
        <v>No separate rate in Regs</v>
      </c>
      <c r="F20" s="180"/>
      <c r="G20" s="169"/>
      <c r="H20" s="181" t="str">
        <f t="shared" si="1"/>
        <v>N/A</v>
      </c>
      <c r="I20" s="169"/>
      <c r="J20" s="180"/>
      <c r="K20" s="262"/>
      <c r="L20" s="262"/>
      <c r="M20" s="180"/>
      <c r="N20" s="262"/>
      <c r="O20" s="262"/>
      <c r="P20" s="180"/>
    </row>
    <row r="21" spans="2:16" ht="24" customHeight="1">
      <c r="B21" s="65"/>
      <c r="C21" s="146" t="str">
        <f>'Existing Fees '!C20</f>
        <v>1" RFSS</v>
      </c>
      <c r="D21" s="65"/>
      <c r="E21" s="262" t="str">
        <f>'Existing Fees '!F20</f>
        <v>No separate rate in Regs</v>
      </c>
      <c r="F21" s="180"/>
      <c r="G21" s="169"/>
      <c r="H21" s="181" t="str">
        <f t="shared" si="1"/>
        <v>N/A</v>
      </c>
      <c r="I21" s="169"/>
      <c r="J21" s="180"/>
      <c r="K21" s="262"/>
      <c r="L21" s="262"/>
      <c r="M21" s="180"/>
      <c r="N21" s="262"/>
      <c r="O21" s="262"/>
      <c r="P21" s="180"/>
    </row>
    <row r="22" spans="2:16" ht="24" customHeight="1">
      <c r="B22" s="65"/>
      <c r="C22" s="146" t="str">
        <f>'Existing Fees '!C21</f>
        <v>1  1/2</v>
      </c>
      <c r="D22" s="65"/>
      <c r="E22" s="262" t="str">
        <f>'Existing Fees '!F21</f>
        <v>No separate rate in Regs</v>
      </c>
      <c r="F22" s="180"/>
      <c r="G22" s="169"/>
      <c r="H22" s="181" t="str">
        <f t="shared" si="1"/>
        <v>N/A</v>
      </c>
      <c r="I22" s="169"/>
      <c r="J22" s="180"/>
      <c r="K22" s="262"/>
      <c r="L22" s="262"/>
      <c r="M22" s="180"/>
      <c r="N22" s="262"/>
      <c r="O22" s="262"/>
      <c r="P22" s="180"/>
    </row>
    <row r="23" spans="2:16" ht="24" customHeight="1">
      <c r="B23" s="65"/>
      <c r="C23" s="146" t="str">
        <f>'Existing Fees '!C22</f>
        <v>1  1/2 RFSS</v>
      </c>
      <c r="D23" s="65"/>
      <c r="E23" s="262" t="str">
        <f>'Existing Fees '!F22</f>
        <v>No separate rate in Regs</v>
      </c>
      <c r="F23" s="180"/>
      <c r="G23" s="169"/>
      <c r="H23" s="181" t="str">
        <f t="shared" si="1"/>
        <v>N/A</v>
      </c>
      <c r="I23" s="169"/>
      <c r="J23" s="180"/>
      <c r="K23" s="262"/>
      <c r="L23" s="262"/>
      <c r="M23" s="180"/>
      <c r="N23" s="262"/>
      <c r="O23" s="262"/>
      <c r="P23" s="180"/>
    </row>
    <row r="24" spans="2:16" ht="24" customHeight="1">
      <c r="B24" s="65"/>
      <c r="C24" s="146" t="str">
        <f>'Existing Fees '!C23</f>
        <v xml:space="preserve">2" </v>
      </c>
      <c r="D24" s="65"/>
      <c r="E24" s="262" t="str">
        <f>'Existing Fees '!F23</f>
        <v>No separate rate in Regs</v>
      </c>
      <c r="F24" s="180"/>
      <c r="G24" s="169"/>
      <c r="H24" s="181" t="str">
        <f t="shared" si="1"/>
        <v>N/A</v>
      </c>
      <c r="I24" s="169"/>
      <c r="J24" s="180"/>
      <c r="K24" s="262"/>
      <c r="L24" s="262"/>
      <c r="M24" s="180"/>
      <c r="N24" s="262"/>
      <c r="O24" s="262"/>
      <c r="P24" s="180"/>
    </row>
    <row r="25" spans="2:16" ht="24" customHeight="1">
      <c r="B25" s="65"/>
      <c r="C25" s="146" t="str">
        <f>'Existing Fees '!C24</f>
        <v>2" RFSS</v>
      </c>
      <c r="D25" s="65"/>
      <c r="E25" s="262" t="str">
        <f>'Existing Fees '!F24</f>
        <v>No separate rate in Regs</v>
      </c>
      <c r="F25" s="180"/>
      <c r="G25" s="169"/>
      <c r="H25" s="181" t="str">
        <f t="shared" si="1"/>
        <v>N/A</v>
      </c>
      <c r="I25" s="169"/>
      <c r="J25" s="180"/>
      <c r="K25" s="262"/>
      <c r="L25" s="262"/>
      <c r="M25" s="180"/>
      <c r="N25" s="262"/>
      <c r="O25" s="262"/>
      <c r="P25" s="180"/>
    </row>
    <row r="26" spans="2:16" ht="24" customHeight="1">
      <c r="B26" s="65"/>
      <c r="C26" s="146" t="str">
        <f>'Existing Fees '!C25</f>
        <v>3" Compound</v>
      </c>
      <c r="D26" s="65"/>
      <c r="E26" s="262" t="str">
        <f>'Existing Fees '!F25</f>
        <v>No separate rate in Regs</v>
      </c>
      <c r="F26" s="180"/>
      <c r="G26" s="169"/>
      <c r="H26" s="181" t="str">
        <f t="shared" si="1"/>
        <v>N/A</v>
      </c>
      <c r="I26" s="169"/>
      <c r="J26" s="180"/>
      <c r="K26" s="262"/>
      <c r="L26" s="262"/>
      <c r="M26" s="180"/>
      <c r="N26" s="262"/>
      <c r="O26" s="262"/>
      <c r="P26" s="180"/>
    </row>
    <row r="27" spans="2:16" ht="24" customHeight="1">
      <c r="B27" s="65"/>
      <c r="C27" s="146" t="str">
        <f>'Existing Fees '!C26</f>
        <v>3" Turbine</v>
      </c>
      <c r="D27" s="65"/>
      <c r="E27" s="262" t="str">
        <f>'Existing Fees '!F26</f>
        <v>No separate rate in Regs</v>
      </c>
      <c r="F27" s="180"/>
      <c r="G27" s="169"/>
      <c r="H27" s="181" t="str">
        <f t="shared" si="1"/>
        <v>N/A</v>
      </c>
      <c r="I27" s="169"/>
      <c r="J27" s="180"/>
      <c r="K27" s="262"/>
      <c r="L27" s="262"/>
      <c r="M27" s="180"/>
      <c r="N27" s="262"/>
      <c r="O27" s="262"/>
      <c r="P27" s="180"/>
    </row>
    <row r="28" spans="2:16" ht="24" customHeight="1">
      <c r="B28" s="65"/>
      <c r="C28" s="146" t="str">
        <f>'Existing Fees '!C27</f>
        <v>3" Fire Series</v>
      </c>
      <c r="D28" s="65"/>
      <c r="E28" s="262" t="str">
        <f>'Existing Fees '!F27</f>
        <v>No separate rate in Regs</v>
      </c>
      <c r="F28" s="180"/>
      <c r="G28" s="169"/>
      <c r="H28" s="181" t="str">
        <f>IFERROR((G28-E28)/E28,"N/A")</f>
        <v>N/A</v>
      </c>
      <c r="I28" s="169"/>
      <c r="J28" s="180"/>
      <c r="K28" s="262"/>
      <c r="L28" s="262"/>
      <c r="M28" s="180"/>
      <c r="N28" s="262"/>
      <c r="O28" s="262"/>
      <c r="P28" s="180"/>
    </row>
    <row r="29" spans="2:16" ht="24" customHeight="1">
      <c r="B29" s="65"/>
      <c r="C29" s="146" t="str">
        <f>'Existing Fees '!C28</f>
        <v>4" Compound</v>
      </c>
      <c r="D29" s="65"/>
      <c r="E29" s="262" t="str">
        <f>'Existing Fees '!F28</f>
        <v>No separate rate in Regs</v>
      </c>
      <c r="F29" s="180"/>
      <c r="G29" s="169"/>
      <c r="H29" s="181" t="str">
        <f t="shared" si="1"/>
        <v>N/A</v>
      </c>
      <c r="I29" s="169"/>
      <c r="J29" s="180"/>
      <c r="K29" s="262"/>
      <c r="L29" s="262"/>
      <c r="M29" s="180"/>
      <c r="N29" s="262"/>
      <c r="O29" s="262"/>
      <c r="P29" s="180"/>
    </row>
    <row r="30" spans="2:16" ht="24" customHeight="1">
      <c r="B30" s="65"/>
      <c r="C30" s="146" t="str">
        <f>'Existing Fees '!C29</f>
        <v>4" Turbine</v>
      </c>
      <c r="D30" s="65"/>
      <c r="E30" s="262" t="str">
        <f>'Existing Fees '!F29</f>
        <v>No separate rate in Regs</v>
      </c>
      <c r="F30" s="180"/>
      <c r="G30" s="169"/>
      <c r="H30" s="181" t="str">
        <f t="shared" si="1"/>
        <v>N/A</v>
      </c>
      <c r="I30" s="169"/>
      <c r="J30" s="180"/>
      <c r="K30" s="262"/>
      <c r="L30" s="262"/>
      <c r="M30" s="180"/>
      <c r="N30" s="262"/>
      <c r="O30" s="262"/>
      <c r="P30" s="180"/>
    </row>
    <row r="31" spans="2:16" ht="24" customHeight="1">
      <c r="B31" s="65"/>
      <c r="C31" s="146" t="str">
        <f>'Existing Fees '!C30</f>
        <v>4" Fire Series</v>
      </c>
      <c r="D31" s="65"/>
      <c r="E31" s="262" t="str">
        <f>'Existing Fees '!F30</f>
        <v>No separate rate in Regs</v>
      </c>
      <c r="F31" s="180"/>
      <c r="G31" s="169"/>
      <c r="H31" s="181" t="str">
        <f t="shared" si="1"/>
        <v>N/A</v>
      </c>
      <c r="I31" s="169"/>
      <c r="J31" s="180"/>
      <c r="K31" s="262"/>
      <c r="L31" s="262"/>
      <c r="M31" s="180"/>
      <c r="N31" s="262"/>
      <c r="O31" s="262"/>
      <c r="P31" s="180"/>
    </row>
    <row r="32" spans="2:16" ht="24" customHeight="1">
      <c r="B32" s="65"/>
      <c r="C32" s="146" t="str">
        <f>'Existing Fees '!C31</f>
        <v>4" Fire Assembly</v>
      </c>
      <c r="D32" s="65"/>
      <c r="E32" s="262" t="str">
        <f>'Existing Fees '!F31</f>
        <v>No separate rate in Regs</v>
      </c>
      <c r="F32" s="180"/>
      <c r="G32" s="169"/>
      <c r="H32" s="181" t="str">
        <f t="shared" si="1"/>
        <v>N/A</v>
      </c>
      <c r="I32" s="169"/>
      <c r="J32" s="180"/>
      <c r="K32" s="262"/>
      <c r="L32" s="262"/>
      <c r="M32" s="180"/>
      <c r="N32" s="262"/>
      <c r="O32" s="262"/>
      <c r="P32" s="180"/>
    </row>
    <row r="33" spans="2:16" ht="24" customHeight="1">
      <c r="B33" s="65"/>
      <c r="C33" s="146" t="str">
        <f>'Existing Fees '!C32</f>
        <v>6" Compound</v>
      </c>
      <c r="D33" s="65"/>
      <c r="E33" s="262" t="str">
        <f>'Existing Fees '!F32</f>
        <v>No separate rate in Regs</v>
      </c>
      <c r="F33" s="180"/>
      <c r="G33" s="169"/>
      <c r="H33" s="181" t="str">
        <f t="shared" si="1"/>
        <v>N/A</v>
      </c>
      <c r="I33" s="169"/>
      <c r="J33" s="180"/>
      <c r="K33" s="262"/>
      <c r="L33" s="262"/>
      <c r="M33" s="180"/>
      <c r="N33" s="262"/>
      <c r="O33" s="262"/>
      <c r="P33" s="180"/>
    </row>
    <row r="34" spans="2:16" ht="24" customHeight="1">
      <c r="B34" s="65"/>
      <c r="C34" s="146" t="str">
        <f>'Existing Fees '!C33</f>
        <v>6" Turbine</v>
      </c>
      <c r="D34" s="65"/>
      <c r="E34" s="262" t="str">
        <f>'Existing Fees '!F33</f>
        <v>No separate rate in Regs</v>
      </c>
      <c r="F34" s="180"/>
      <c r="G34" s="169"/>
      <c r="H34" s="181" t="str">
        <f t="shared" si="1"/>
        <v>N/A</v>
      </c>
      <c r="I34" s="169"/>
      <c r="J34" s="180"/>
      <c r="K34" s="262"/>
      <c r="L34" s="262"/>
      <c r="M34" s="180"/>
      <c r="N34" s="262"/>
      <c r="O34" s="262"/>
      <c r="P34" s="180"/>
    </row>
    <row r="35" spans="2:16" ht="24" customHeight="1">
      <c r="B35" s="65"/>
      <c r="C35" s="146" t="str">
        <f>'Existing Fees '!C34</f>
        <v>6" Fire Series</v>
      </c>
      <c r="D35" s="65"/>
      <c r="E35" s="262" t="str">
        <f>'Existing Fees '!F34</f>
        <v>No separate rate in Regs</v>
      </c>
      <c r="F35" s="180"/>
      <c r="G35" s="169"/>
      <c r="H35" s="181" t="str">
        <f t="shared" si="1"/>
        <v>N/A</v>
      </c>
      <c r="I35" s="169"/>
      <c r="J35" s="180"/>
      <c r="K35" s="262"/>
      <c r="L35" s="262"/>
      <c r="M35" s="180"/>
      <c r="N35" s="262"/>
      <c r="O35" s="262"/>
      <c r="P35" s="180"/>
    </row>
    <row r="36" spans="2:16" ht="24" customHeight="1">
      <c r="B36" s="65"/>
      <c r="C36" s="146" t="str">
        <f>'Existing Fees '!C35</f>
        <v>6" Fire Assembly</v>
      </c>
      <c r="D36" s="65"/>
      <c r="E36" s="262" t="str">
        <f>'Existing Fees '!F35</f>
        <v>No separate rate in Regs</v>
      </c>
      <c r="F36" s="180"/>
      <c r="G36" s="169"/>
      <c r="H36" s="181" t="str">
        <f>IFERROR((G36-E36)/E36,"N/A")</f>
        <v>N/A</v>
      </c>
      <c r="I36" s="169"/>
      <c r="J36" s="180"/>
      <c r="K36" s="262"/>
      <c r="L36" s="262"/>
      <c r="M36" s="180"/>
      <c r="N36" s="262"/>
      <c r="O36" s="262"/>
      <c r="P36" s="180"/>
    </row>
    <row r="37" spans="2:16" ht="24" customHeight="1">
      <c r="B37" s="65"/>
      <c r="C37" s="146" t="str">
        <f>'Existing Fees '!C36</f>
        <v>8" Turbine</v>
      </c>
      <c r="D37" s="65"/>
      <c r="E37" s="262" t="str">
        <f>'Existing Fees '!F36</f>
        <v>No separate rate in Regs</v>
      </c>
      <c r="F37" s="180"/>
      <c r="G37" s="169"/>
      <c r="H37" s="181" t="str">
        <f t="shared" si="1"/>
        <v>N/A</v>
      </c>
      <c r="I37" s="169"/>
      <c r="J37" s="180"/>
      <c r="K37" s="262"/>
      <c r="L37" s="262"/>
      <c r="M37" s="180"/>
      <c r="N37" s="262"/>
      <c r="O37" s="262"/>
      <c r="P37" s="180"/>
    </row>
    <row r="38" spans="2:16" ht="24" customHeight="1">
      <c r="B38" s="65"/>
      <c r="C38" s="146" t="str">
        <f>'Existing Fees '!C37</f>
        <v>8" Fire Series</v>
      </c>
      <c r="D38" s="65"/>
      <c r="E38" s="262" t="str">
        <f>'Existing Fees '!F37</f>
        <v>No separate rate in Regs</v>
      </c>
      <c r="F38" s="180"/>
      <c r="G38" s="169"/>
      <c r="H38" s="181" t="str">
        <f t="shared" si="1"/>
        <v>N/A</v>
      </c>
      <c r="I38" s="169"/>
      <c r="J38" s="180"/>
      <c r="K38" s="262"/>
      <c r="L38" s="262"/>
      <c r="M38" s="180"/>
      <c r="N38" s="262"/>
      <c r="O38" s="262"/>
      <c r="P38" s="180"/>
    </row>
    <row r="39" spans="2:16" ht="24" customHeight="1">
      <c r="B39" s="65"/>
      <c r="C39" s="146" t="str">
        <f>'Existing Fees '!C38</f>
        <v>8" Fire Assembly</v>
      </c>
      <c r="D39" s="65"/>
      <c r="E39" s="262" t="str">
        <f>'Existing Fees '!F38</f>
        <v>No separate rate in Regs</v>
      </c>
      <c r="F39" s="180"/>
      <c r="G39" s="169"/>
      <c r="H39" s="181" t="str">
        <f t="shared" si="1"/>
        <v>N/A</v>
      </c>
      <c r="I39" s="169"/>
      <c r="J39" s="180"/>
      <c r="K39" s="262"/>
      <c r="L39" s="262"/>
      <c r="M39" s="180"/>
      <c r="N39" s="262"/>
      <c r="O39" s="262"/>
      <c r="P39" s="180"/>
    </row>
    <row r="40" spans="2:16" ht="24" customHeight="1">
      <c r="B40" s="65"/>
      <c r="C40" s="146" t="str">
        <f>'Existing Fees '!C39</f>
        <v>10" Turbine</v>
      </c>
      <c r="D40" s="65"/>
      <c r="E40" s="262" t="str">
        <f>'Existing Fees '!F39</f>
        <v>No separate rate in Regs</v>
      </c>
      <c r="F40" s="180"/>
      <c r="G40" s="169"/>
      <c r="H40" s="181" t="str">
        <f t="shared" si="1"/>
        <v>N/A</v>
      </c>
      <c r="I40" s="169"/>
      <c r="J40" s="180"/>
      <c r="K40" s="262"/>
      <c r="L40" s="262"/>
      <c r="M40" s="180"/>
      <c r="N40" s="262"/>
      <c r="O40" s="262"/>
      <c r="P40" s="180"/>
    </row>
    <row r="41" spans="2:16" ht="24" customHeight="1">
      <c r="B41" s="65"/>
      <c r="C41" s="146" t="str">
        <f>'Existing Fees '!C40</f>
        <v>10" Fire Series</v>
      </c>
      <c r="D41" s="65"/>
      <c r="E41" s="262" t="str">
        <f>'Existing Fees '!F40</f>
        <v>No separate rate in Regs</v>
      </c>
      <c r="F41" s="180"/>
      <c r="G41" s="169"/>
      <c r="H41" s="181" t="str">
        <f t="shared" si="1"/>
        <v>N/A</v>
      </c>
      <c r="I41" s="169"/>
      <c r="J41" s="180"/>
      <c r="K41" s="262"/>
      <c r="L41" s="262"/>
      <c r="M41" s="180"/>
      <c r="N41" s="262"/>
      <c r="O41" s="262"/>
      <c r="P41" s="180"/>
    </row>
    <row r="42" spans="2:16" ht="24" customHeight="1">
      <c r="B42" s="65"/>
      <c r="C42" s="146" t="str">
        <f>'Existing Fees '!C41</f>
        <v>10" Fire Assembly</v>
      </c>
      <c r="D42" s="65"/>
      <c r="E42" s="262" t="str">
        <f>'Existing Fees '!F41</f>
        <v>No separate rate in Regs</v>
      </c>
      <c r="F42" s="180"/>
      <c r="G42" s="169"/>
      <c r="H42" s="181" t="str">
        <f t="shared" si="1"/>
        <v>N/A</v>
      </c>
      <c r="I42" s="169"/>
      <c r="J42" s="180"/>
      <c r="K42" s="262"/>
      <c r="L42" s="262"/>
      <c r="M42" s="180"/>
      <c r="N42" s="262"/>
      <c r="O42" s="262"/>
      <c r="P42" s="180"/>
    </row>
    <row r="43" spans="2:16" ht="24" customHeight="1">
      <c r="B43" s="65"/>
      <c r="C43" s="146" t="str">
        <f>'Existing Fees '!C42</f>
        <v>12" Turbine</v>
      </c>
      <c r="D43" s="65"/>
      <c r="E43" s="262" t="str">
        <f>'Existing Fees '!F42</f>
        <v>No separate rate in Regs</v>
      </c>
      <c r="F43" s="180"/>
      <c r="G43" s="169"/>
      <c r="H43" s="181" t="str">
        <f t="shared" si="1"/>
        <v>N/A</v>
      </c>
      <c r="I43" s="169"/>
      <c r="J43" s="180"/>
      <c r="K43" s="262"/>
      <c r="L43" s="262"/>
      <c r="M43" s="180"/>
      <c r="N43" s="262"/>
      <c r="O43" s="262"/>
      <c r="P43" s="180"/>
    </row>
    <row r="44" spans="2:16" ht="24" customHeight="1">
      <c r="B44" s="65"/>
      <c r="C44" s="146" t="str">
        <f>'Existing Fees '!C43</f>
        <v>12" Fire Series</v>
      </c>
      <c r="D44" s="65"/>
      <c r="E44" s="262" t="str">
        <f>'Existing Fees '!F43</f>
        <v>No separate rate in Regs</v>
      </c>
      <c r="F44" s="180"/>
      <c r="G44" s="169"/>
      <c r="H44" s="181" t="str">
        <f t="shared" si="1"/>
        <v>N/A</v>
      </c>
      <c r="I44" s="169"/>
      <c r="J44" s="180"/>
      <c r="K44" s="262"/>
      <c r="L44" s="262"/>
      <c r="M44" s="180"/>
      <c r="N44" s="262"/>
      <c r="O44" s="262"/>
      <c r="P44" s="180"/>
    </row>
    <row r="45" spans="2:16" ht="24" customHeight="1">
      <c r="B45" s="65"/>
      <c r="C45" s="146" t="str">
        <f>'Existing Fees '!C44</f>
        <v>12" Fire Assembly</v>
      </c>
      <c r="D45" s="65"/>
      <c r="E45" s="262" t="str">
        <f>'Existing Fees '!F44</f>
        <v>No separate rate in Regs</v>
      </c>
      <c r="F45" s="180"/>
      <c r="G45" s="169"/>
      <c r="H45" s="181" t="str">
        <f>IFERROR((G45-E45)/E45,"N/A")</f>
        <v>N/A</v>
      </c>
      <c r="I45" s="169"/>
      <c r="J45" s="180"/>
      <c r="K45" s="262"/>
      <c r="L45" s="262"/>
      <c r="M45" s="180"/>
      <c r="N45" s="262"/>
      <c r="O45" s="262"/>
      <c r="P45" s="180"/>
    </row>
    <row r="46" spans="2:16" ht="24" customHeight="1">
      <c r="B46" s="139" t="s">
        <v>28</v>
      </c>
      <c r="C46" s="140" t="str">
        <f>'Existing Fees '!C45</f>
        <v>Furnishing and Setting Meter Interface Unit (MIU)</v>
      </c>
      <c r="D46" s="139"/>
      <c r="E46" s="168" t="s">
        <v>329</v>
      </c>
      <c r="F46" s="179"/>
      <c r="G46" s="140"/>
      <c r="H46" s="178"/>
      <c r="I46" s="178"/>
      <c r="J46" s="179"/>
      <c r="K46" s="168"/>
      <c r="L46" s="140"/>
      <c r="M46" s="179"/>
      <c r="N46" s="178"/>
      <c r="O46" s="178"/>
      <c r="P46" s="179"/>
    </row>
    <row r="47" spans="2:16" ht="24" customHeight="1">
      <c r="B47" s="65"/>
      <c r="C47" s="146" t="str">
        <f>'Existing Fees '!C46</f>
        <v>5/8"</v>
      </c>
      <c r="D47" s="65"/>
      <c r="E47" s="262" t="str">
        <f>'Existing Fees '!F46</f>
        <v>No separate rate in Regs</v>
      </c>
      <c r="F47" s="180"/>
      <c r="G47" s="169"/>
      <c r="H47" s="181" t="str">
        <f>IFERROR((G47-E47)/E47,"N/A")</f>
        <v>N/A</v>
      </c>
      <c r="I47" s="169"/>
      <c r="J47" s="180"/>
      <c r="K47" s="262"/>
      <c r="L47" s="262"/>
      <c r="M47" s="180"/>
      <c r="N47" s="262"/>
      <c r="O47" s="262"/>
      <c r="P47" s="180"/>
    </row>
    <row r="48" spans="2:16" ht="24" customHeight="1">
      <c r="B48" s="65"/>
      <c r="C48" s="146" t="str">
        <f>'Existing Fees '!C47</f>
        <v>3/4 RFSS</v>
      </c>
      <c r="D48" s="65"/>
      <c r="E48" s="262" t="str">
        <f>'Existing Fees '!F47</f>
        <v>No separate rate in Regs</v>
      </c>
      <c r="F48" s="180"/>
      <c r="G48" s="169"/>
      <c r="H48" s="181" t="str">
        <f t="shared" ref="H48:H79" si="2">IFERROR((G48-E48)/E48,"N/A")</f>
        <v>N/A</v>
      </c>
      <c r="I48" s="169"/>
      <c r="J48" s="180"/>
      <c r="K48" s="262"/>
      <c r="L48" s="262"/>
      <c r="M48" s="180"/>
      <c r="N48" s="262"/>
      <c r="O48" s="262"/>
      <c r="P48" s="180"/>
    </row>
    <row r="49" spans="2:16" ht="24" customHeight="1">
      <c r="B49" s="65"/>
      <c r="C49" s="146" t="str">
        <f>'Existing Fees '!C48</f>
        <v>1"</v>
      </c>
      <c r="D49" s="65"/>
      <c r="E49" s="262" t="str">
        <f>'Existing Fees '!F48</f>
        <v>No separate rate in Regs</v>
      </c>
      <c r="F49" s="180"/>
      <c r="G49" s="169"/>
      <c r="H49" s="181" t="str">
        <f t="shared" si="2"/>
        <v>N/A</v>
      </c>
      <c r="I49" s="169"/>
      <c r="J49" s="180"/>
      <c r="K49" s="262"/>
      <c r="L49" s="262"/>
      <c r="M49" s="180"/>
      <c r="N49" s="262"/>
      <c r="O49" s="262"/>
      <c r="P49" s="180"/>
    </row>
    <row r="50" spans="2:16" ht="24" customHeight="1">
      <c r="B50" s="65"/>
      <c r="C50" s="146" t="str">
        <f>'Existing Fees '!C49</f>
        <v>1" RFSS</v>
      </c>
      <c r="D50" s="65"/>
      <c r="E50" s="262" t="str">
        <f>'Existing Fees '!F49</f>
        <v>No separate rate in Regs</v>
      </c>
      <c r="F50" s="180"/>
      <c r="G50" s="169"/>
      <c r="H50" s="181" t="str">
        <f t="shared" si="2"/>
        <v>N/A</v>
      </c>
      <c r="I50" s="169"/>
      <c r="J50" s="180"/>
      <c r="K50" s="262"/>
      <c r="L50" s="262"/>
      <c r="M50" s="180"/>
      <c r="N50" s="262"/>
      <c r="O50" s="262"/>
      <c r="P50" s="180"/>
    </row>
    <row r="51" spans="2:16" ht="24" customHeight="1">
      <c r="B51" s="65"/>
      <c r="C51" s="146" t="str">
        <f>'Existing Fees '!C50</f>
        <v>1  1/2</v>
      </c>
      <c r="D51" s="65"/>
      <c r="E51" s="262" t="str">
        <f>'Existing Fees '!F50</f>
        <v>No separate rate in Regs</v>
      </c>
      <c r="F51" s="180"/>
      <c r="G51" s="169"/>
      <c r="H51" s="181" t="str">
        <f t="shared" si="2"/>
        <v>N/A</v>
      </c>
      <c r="I51" s="169"/>
      <c r="J51" s="180"/>
      <c r="K51" s="262"/>
      <c r="L51" s="262"/>
      <c r="M51" s="180"/>
      <c r="N51" s="262"/>
      <c r="O51" s="262"/>
      <c r="P51" s="180"/>
    </row>
    <row r="52" spans="2:16" ht="24" customHeight="1">
      <c r="B52" s="65"/>
      <c r="C52" s="146" t="str">
        <f>'Existing Fees '!C51</f>
        <v>1  1/2 RFSS</v>
      </c>
      <c r="D52" s="65"/>
      <c r="E52" s="262" t="str">
        <f>'Existing Fees '!F51</f>
        <v>No separate rate in Regs</v>
      </c>
      <c r="F52" s="180"/>
      <c r="G52" s="169"/>
      <c r="H52" s="181" t="str">
        <f t="shared" si="2"/>
        <v>N/A</v>
      </c>
      <c r="I52" s="169"/>
      <c r="J52" s="180"/>
      <c r="K52" s="262"/>
      <c r="L52" s="262"/>
      <c r="M52" s="180"/>
      <c r="N52" s="262"/>
      <c r="O52" s="262"/>
      <c r="P52" s="180"/>
    </row>
    <row r="53" spans="2:16" ht="24" customHeight="1">
      <c r="B53" s="65"/>
      <c r="C53" s="146" t="str">
        <f>'Existing Fees '!C52</f>
        <v xml:space="preserve">2" </v>
      </c>
      <c r="D53" s="65"/>
      <c r="E53" s="262" t="str">
        <f>'Existing Fees '!F52</f>
        <v>No separate rate in Regs</v>
      </c>
      <c r="F53" s="180"/>
      <c r="G53" s="169"/>
      <c r="H53" s="181" t="str">
        <f t="shared" si="2"/>
        <v>N/A</v>
      </c>
      <c r="I53" s="169"/>
      <c r="J53" s="180"/>
      <c r="K53" s="262"/>
      <c r="L53" s="262"/>
      <c r="M53" s="180"/>
      <c r="N53" s="262"/>
      <c r="O53" s="262"/>
      <c r="P53" s="180"/>
    </row>
    <row r="54" spans="2:16" ht="24" customHeight="1">
      <c r="B54" s="65"/>
      <c r="C54" s="146" t="str">
        <f>'Existing Fees '!C53</f>
        <v>2" RFSS</v>
      </c>
      <c r="D54" s="65"/>
      <c r="E54" s="262" t="str">
        <f>'Existing Fees '!F53</f>
        <v>No separate rate in Regs</v>
      </c>
      <c r="F54" s="180"/>
      <c r="G54" s="169"/>
      <c r="H54" s="181" t="str">
        <f t="shared" si="2"/>
        <v>N/A</v>
      </c>
      <c r="I54" s="169"/>
      <c r="J54" s="180"/>
      <c r="K54" s="262"/>
      <c r="L54" s="262"/>
      <c r="M54" s="180"/>
      <c r="N54" s="262"/>
      <c r="O54" s="262"/>
      <c r="P54" s="180"/>
    </row>
    <row r="55" spans="2:16" ht="24" customHeight="1">
      <c r="B55" s="65"/>
      <c r="C55" s="146" t="str">
        <f>'Existing Fees '!C54</f>
        <v>3" Compound</v>
      </c>
      <c r="D55" s="65"/>
      <c r="E55" s="262" t="str">
        <f>'Existing Fees '!F54</f>
        <v>No separate rate in Regs</v>
      </c>
      <c r="F55" s="180"/>
      <c r="G55" s="169"/>
      <c r="H55" s="181" t="str">
        <f>IFERROR((G55-E55)/E55,"N/A")</f>
        <v>N/A</v>
      </c>
      <c r="I55" s="169"/>
      <c r="J55" s="180"/>
      <c r="K55" s="262"/>
      <c r="L55" s="262"/>
      <c r="M55" s="180"/>
      <c r="N55" s="262"/>
      <c r="O55" s="262"/>
      <c r="P55" s="180"/>
    </row>
    <row r="56" spans="2:16" ht="24" customHeight="1">
      <c r="B56" s="65"/>
      <c r="C56" s="146" t="str">
        <f>'Existing Fees '!C55</f>
        <v>3" Turbine</v>
      </c>
      <c r="D56" s="65"/>
      <c r="E56" s="262" t="str">
        <f>'Existing Fees '!F55</f>
        <v>No separate rate in Regs</v>
      </c>
      <c r="F56" s="180"/>
      <c r="G56" s="169"/>
      <c r="H56" s="181" t="str">
        <f t="shared" si="2"/>
        <v>N/A</v>
      </c>
      <c r="I56" s="169"/>
      <c r="J56" s="180"/>
      <c r="K56" s="262"/>
      <c r="L56" s="262"/>
      <c r="M56" s="180"/>
      <c r="N56" s="262"/>
      <c r="O56" s="262"/>
      <c r="P56" s="180"/>
    </row>
    <row r="57" spans="2:16" ht="24" customHeight="1">
      <c r="B57" s="65"/>
      <c r="C57" s="146" t="str">
        <f>'Existing Fees '!C56</f>
        <v>4" Compound</v>
      </c>
      <c r="D57" s="65"/>
      <c r="E57" s="262" t="str">
        <f>'Existing Fees '!F56</f>
        <v>No separate rate in Regs</v>
      </c>
      <c r="F57" s="180"/>
      <c r="G57" s="169"/>
      <c r="H57" s="181" t="str">
        <f t="shared" si="2"/>
        <v>N/A</v>
      </c>
      <c r="I57" s="169"/>
      <c r="J57" s="180"/>
      <c r="K57" s="262"/>
      <c r="L57" s="262"/>
      <c r="M57" s="180"/>
      <c r="N57" s="262"/>
      <c r="O57" s="262"/>
      <c r="P57" s="180"/>
    </row>
    <row r="58" spans="2:16" ht="24" customHeight="1">
      <c r="B58" s="65"/>
      <c r="C58" s="146" t="str">
        <f>'Existing Fees '!C57</f>
        <v>4" Turbine</v>
      </c>
      <c r="D58" s="65"/>
      <c r="E58" s="262" t="str">
        <f>'Existing Fees '!F57</f>
        <v>No separate rate in Regs</v>
      </c>
      <c r="F58" s="180"/>
      <c r="G58" s="169"/>
      <c r="H58" s="181" t="str">
        <f t="shared" si="2"/>
        <v>N/A</v>
      </c>
      <c r="I58" s="169"/>
      <c r="J58" s="180"/>
      <c r="K58" s="262"/>
      <c r="L58" s="262"/>
      <c r="M58" s="180"/>
      <c r="N58" s="262"/>
      <c r="O58" s="262"/>
      <c r="P58" s="180"/>
    </row>
    <row r="59" spans="2:16" ht="24" customHeight="1">
      <c r="B59" s="65"/>
      <c r="C59" s="146" t="str">
        <f>'Existing Fees '!C58</f>
        <v>6" Compound</v>
      </c>
      <c r="D59" s="65"/>
      <c r="E59" s="262" t="str">
        <f>'Existing Fees '!F58</f>
        <v>No separate rate in Regs</v>
      </c>
      <c r="F59" s="180"/>
      <c r="G59" s="169"/>
      <c r="H59" s="181" t="str">
        <f t="shared" si="2"/>
        <v>N/A</v>
      </c>
      <c r="I59" s="169"/>
      <c r="J59" s="180"/>
      <c r="K59" s="262"/>
      <c r="L59" s="262"/>
      <c r="M59" s="180"/>
      <c r="N59" s="262"/>
      <c r="O59" s="262"/>
      <c r="P59" s="180"/>
    </row>
    <row r="60" spans="2:16" ht="24" customHeight="1">
      <c r="B60" s="65"/>
      <c r="C60" s="146" t="str">
        <f>'Existing Fees '!C59</f>
        <v>6" Turbine</v>
      </c>
      <c r="D60" s="65"/>
      <c r="E60" s="262" t="str">
        <f>'Existing Fees '!F59</f>
        <v>No separate rate in Regs</v>
      </c>
      <c r="F60" s="180"/>
      <c r="G60" s="169"/>
      <c r="H60" s="181" t="str">
        <f t="shared" si="2"/>
        <v>N/A</v>
      </c>
      <c r="I60" s="169"/>
      <c r="J60" s="180"/>
      <c r="K60" s="262"/>
      <c r="L60" s="262"/>
      <c r="M60" s="180"/>
      <c r="N60" s="262"/>
      <c r="O60" s="262"/>
      <c r="P60" s="180"/>
    </row>
    <row r="61" spans="2:16" ht="24" customHeight="1">
      <c r="B61" s="65"/>
      <c r="C61" s="146" t="str">
        <f>'Existing Fees '!C60</f>
        <v xml:space="preserve">8" </v>
      </c>
      <c r="D61" s="65"/>
      <c r="E61" s="262" t="str">
        <f>'Existing Fees '!F60</f>
        <v>No separate rate in Regs</v>
      </c>
      <c r="F61" s="180"/>
      <c r="G61" s="169"/>
      <c r="H61" s="181" t="str">
        <f t="shared" si="2"/>
        <v>N/A</v>
      </c>
      <c r="I61" s="169"/>
      <c r="J61" s="180"/>
      <c r="K61" s="262"/>
      <c r="L61" s="262"/>
      <c r="M61" s="180"/>
      <c r="N61" s="262"/>
      <c r="O61" s="262"/>
      <c r="P61" s="180"/>
    </row>
    <row r="62" spans="2:16" ht="24" customHeight="1">
      <c r="B62" s="65"/>
      <c r="C62" s="146" t="str">
        <f>'Existing Fees '!C61</f>
        <v xml:space="preserve">10" </v>
      </c>
      <c r="D62" s="65"/>
      <c r="E62" s="262" t="str">
        <f>'Existing Fees '!F61</f>
        <v>No separate rate in Regs</v>
      </c>
      <c r="F62" s="180"/>
      <c r="G62" s="169"/>
      <c r="H62" s="181" t="str">
        <f t="shared" si="2"/>
        <v>N/A</v>
      </c>
      <c r="I62" s="169"/>
      <c r="J62" s="180"/>
      <c r="K62" s="262"/>
      <c r="L62" s="262"/>
      <c r="M62" s="180"/>
      <c r="N62" s="262"/>
      <c r="O62" s="262"/>
      <c r="P62" s="180"/>
    </row>
    <row r="63" spans="2:16" ht="24" customHeight="1">
      <c r="B63" s="64">
        <v>3</v>
      </c>
      <c r="C63" s="63" t="str">
        <f>'Existing Fees '!C62</f>
        <v>Tampering of Meter</v>
      </c>
      <c r="D63" s="64">
        <v>6.3</v>
      </c>
      <c r="E63" s="67"/>
      <c r="F63" s="179"/>
      <c r="G63" s="63"/>
      <c r="H63" s="76"/>
      <c r="I63" s="76"/>
      <c r="J63" s="179"/>
      <c r="K63" s="67"/>
      <c r="L63" s="63"/>
      <c r="M63" s="179"/>
      <c r="N63" s="76"/>
      <c r="O63" s="76"/>
      <c r="P63" s="179"/>
    </row>
    <row r="64" spans="2:16" ht="24" customHeight="1">
      <c r="B64" s="65" t="s">
        <v>26</v>
      </c>
      <c r="C64" s="146" t="str">
        <f>'Existing Fees '!C63</f>
        <v>5/8" or 3/4"</v>
      </c>
      <c r="D64" s="65"/>
      <c r="E64" s="262" t="str">
        <f>'Existing Fees '!F63</f>
        <v>No separate rate in Regs</v>
      </c>
      <c r="F64" s="180"/>
      <c r="G64" s="169"/>
      <c r="H64" s="181" t="str">
        <f t="shared" si="2"/>
        <v>N/A</v>
      </c>
      <c r="I64" s="169"/>
      <c r="J64" s="180"/>
      <c r="K64" s="262"/>
      <c r="L64" s="262"/>
      <c r="M64" s="180"/>
      <c r="N64" s="262"/>
      <c r="O64" s="262"/>
      <c r="P64" s="180"/>
    </row>
    <row r="65" spans="2:16" ht="24" customHeight="1">
      <c r="B65" s="65" t="s">
        <v>28</v>
      </c>
      <c r="C65" s="146" t="str">
        <f>'Existing Fees '!C64</f>
        <v>1", 1.5" or 2"</v>
      </c>
      <c r="D65" s="65"/>
      <c r="E65" s="262" t="str">
        <f>'Existing Fees '!F64</f>
        <v>No separate rate in Regs</v>
      </c>
      <c r="F65" s="180"/>
      <c r="G65" s="169"/>
      <c r="H65" s="181" t="str">
        <f t="shared" si="2"/>
        <v>N/A</v>
      </c>
      <c r="I65" s="169"/>
      <c r="J65" s="180"/>
      <c r="K65" s="262"/>
      <c r="L65" s="262"/>
      <c r="M65" s="180"/>
      <c r="N65" s="262"/>
      <c r="O65" s="262"/>
      <c r="P65" s="180"/>
    </row>
    <row r="66" spans="2:16" ht="24" customHeight="1">
      <c r="B66" s="65" t="s">
        <v>30</v>
      </c>
      <c r="C66" s="146" t="str">
        <f>'Existing Fees '!C65</f>
        <v>3" and larger</v>
      </c>
      <c r="D66" s="65"/>
      <c r="E66" s="262" t="str">
        <f>'Existing Fees '!F65</f>
        <v>No separate rate in Regs</v>
      </c>
      <c r="F66" s="180"/>
      <c r="G66" s="169"/>
      <c r="H66" s="181" t="str">
        <f t="shared" si="2"/>
        <v>N/A</v>
      </c>
      <c r="I66" s="169"/>
      <c r="J66" s="180"/>
      <c r="K66" s="262"/>
      <c r="L66" s="262"/>
      <c r="M66" s="180"/>
      <c r="N66" s="262"/>
      <c r="O66" s="262"/>
      <c r="P66" s="180"/>
    </row>
    <row r="67" spans="2:16" ht="24" customHeight="1">
      <c r="B67" s="64">
        <v>4</v>
      </c>
      <c r="C67" s="63" t="str">
        <f>'Existing Fees '!C66</f>
        <v>Shut‐Off and Restoration of Water Service</v>
      </c>
      <c r="D67" s="64">
        <v>6.4</v>
      </c>
      <c r="E67" s="67"/>
      <c r="F67" s="179"/>
      <c r="G67" s="63"/>
      <c r="H67" s="76"/>
      <c r="I67" s="76"/>
      <c r="J67" s="179"/>
      <c r="K67" s="63"/>
      <c r="L67" s="63"/>
      <c r="M67" s="179"/>
      <c r="N67" s="63"/>
      <c r="O67" s="63"/>
      <c r="P67" s="179"/>
    </row>
    <row r="68" spans="2:16" ht="24" customHeight="1">
      <c r="B68" s="65" t="s">
        <v>26</v>
      </c>
      <c r="C68" s="146" t="str">
        <f>'Existing Fees '!C67</f>
        <v>Site Visit for Non-payment</v>
      </c>
      <c r="D68" s="65"/>
      <c r="E68" s="262" t="str">
        <f>'Existing Fees '!F67</f>
        <v>No separate rate in Regs</v>
      </c>
      <c r="F68" s="180"/>
      <c r="G68" s="169"/>
      <c r="H68" s="181" t="str">
        <f t="shared" si="2"/>
        <v>N/A</v>
      </c>
      <c r="I68" s="169"/>
      <c r="J68" s="180"/>
      <c r="K68" s="169"/>
      <c r="L68" s="169"/>
      <c r="M68" s="180"/>
      <c r="N68" s="169"/>
      <c r="O68" s="169"/>
      <c r="P68" s="180"/>
    </row>
    <row r="69" spans="2:16" ht="24" customHeight="1">
      <c r="B69" s="65" t="s">
        <v>28</v>
      </c>
      <c r="C69" s="146" t="str">
        <f>'Existing Fees '!C68</f>
        <v>Non-compliance with Notice of Defect and/or Metering Non-compliance</v>
      </c>
      <c r="D69" s="65"/>
      <c r="E69" s="262" t="str">
        <f>'Existing Fees '!F68</f>
        <v>No separate rate in Regs</v>
      </c>
      <c r="F69" s="180"/>
      <c r="G69" s="169"/>
      <c r="H69" s="181" t="str">
        <f t="shared" si="2"/>
        <v>N/A</v>
      </c>
      <c r="I69" s="169"/>
      <c r="J69" s="180"/>
      <c r="K69" s="169"/>
      <c r="L69" s="169"/>
      <c r="M69" s="180"/>
      <c r="N69" s="169"/>
      <c r="O69" s="169"/>
      <c r="P69" s="180"/>
    </row>
    <row r="70" spans="2:16" ht="24" customHeight="1">
      <c r="B70" s="139" t="s">
        <v>30</v>
      </c>
      <c r="C70" s="140" t="str">
        <f>'Existing Fees '!C69</f>
        <v>Restoration of Water Service</v>
      </c>
      <c r="D70" s="168"/>
      <c r="E70" s="168" t="s">
        <v>329</v>
      </c>
      <c r="F70" s="179"/>
      <c r="G70" s="140"/>
      <c r="H70" s="178"/>
      <c r="I70" s="178"/>
      <c r="J70" s="179"/>
      <c r="K70" s="140"/>
      <c r="L70" s="140"/>
      <c r="M70" s="179"/>
      <c r="N70" s="140"/>
      <c r="O70" s="140"/>
      <c r="P70" s="179"/>
    </row>
    <row r="71" spans="2:16" ht="24" customHeight="1">
      <c r="B71" s="65"/>
      <c r="C71" s="146" t="str">
        <f>'Existing Fees '!C70</f>
        <v>Operating service valve 2" and smaller service lines</v>
      </c>
      <c r="D71" s="65"/>
      <c r="E71" s="262" t="str">
        <f>'Existing Fees '!F70</f>
        <v>No separate rate in Regs</v>
      </c>
      <c r="F71" s="180"/>
      <c r="G71" s="169"/>
      <c r="H71" s="181" t="str">
        <f t="shared" si="2"/>
        <v>N/A</v>
      </c>
      <c r="I71" s="169"/>
      <c r="J71" s="180"/>
      <c r="K71" s="169"/>
      <c r="L71" s="169"/>
      <c r="M71" s="180"/>
      <c r="N71" s="169"/>
      <c r="O71" s="169"/>
      <c r="P71" s="180"/>
    </row>
    <row r="72" spans="2:16" ht="24" customHeight="1">
      <c r="B72" s="65"/>
      <c r="C72" s="146" t="str">
        <f>'Existing Fees '!C71</f>
        <v>Operating service valve larger than 2" service lines</v>
      </c>
      <c r="D72" s="65"/>
      <c r="E72" s="262" t="str">
        <f>'Existing Fees '!F71</f>
        <v>No separate rate in Regs</v>
      </c>
      <c r="F72" s="180"/>
      <c r="G72" s="169"/>
      <c r="H72" s="181" t="str">
        <f t="shared" si="2"/>
        <v>N/A</v>
      </c>
      <c r="I72" s="169"/>
      <c r="J72" s="180"/>
      <c r="K72" s="169"/>
      <c r="L72" s="169"/>
      <c r="M72" s="180"/>
      <c r="N72" s="169"/>
      <c r="O72" s="169"/>
      <c r="P72" s="180"/>
    </row>
    <row r="73" spans="2:16" ht="24" customHeight="1">
      <c r="B73" s="65"/>
      <c r="C73" s="146" t="str">
        <f>'Existing Fees '!C72</f>
        <v>Obstructed curb stop, missing access box, requires excavation</v>
      </c>
      <c r="D73" s="65"/>
      <c r="E73" s="262" t="str">
        <f>'Existing Fees '!F72</f>
        <v>No separate rate in Regs</v>
      </c>
      <c r="F73" s="180"/>
      <c r="G73" s="169"/>
      <c r="H73" s="181" t="str">
        <f t="shared" si="2"/>
        <v>N/A</v>
      </c>
      <c r="I73" s="169"/>
      <c r="J73" s="180"/>
      <c r="K73" s="169"/>
      <c r="L73" s="169"/>
      <c r="M73" s="180"/>
      <c r="N73" s="169"/>
      <c r="O73" s="169"/>
      <c r="P73" s="180"/>
    </row>
    <row r="74" spans="2:16" ht="24" customHeight="1">
      <c r="B74" s="65"/>
      <c r="C74" s="146" t="str">
        <f>'Existing Fees '!C73</f>
        <v>Curb stop inoperable, requires installation of new curb stop</v>
      </c>
      <c r="D74" s="65"/>
      <c r="E74" s="262" t="str">
        <f>'Existing Fees '!F73</f>
        <v>No separate rate in Regs</v>
      </c>
      <c r="F74" s="180"/>
      <c r="G74" s="169"/>
      <c r="H74" s="181" t="str">
        <f t="shared" si="2"/>
        <v>N/A</v>
      </c>
      <c r="I74" s="169"/>
      <c r="J74" s="180"/>
      <c r="K74" s="169"/>
      <c r="L74" s="169"/>
      <c r="M74" s="180"/>
      <c r="N74" s="169"/>
      <c r="O74" s="169"/>
      <c r="P74" s="180"/>
    </row>
    <row r="75" spans="2:16" ht="26.15" customHeight="1">
      <c r="B75" s="221"/>
      <c r="C75" s="220" t="str">
        <f>'Existing Fees '!C74</f>
        <v>Obstructed curb stop, missing access box, requires excavation and footway paving</v>
      </c>
      <c r="D75" s="65"/>
      <c r="E75" s="262" t="str">
        <f>'Existing Fees '!F74</f>
        <v>No separate rate in Regs</v>
      </c>
      <c r="F75" s="180"/>
      <c r="G75" s="169"/>
      <c r="H75" s="181" t="str">
        <f t="shared" si="2"/>
        <v>N/A</v>
      </c>
      <c r="I75" s="169"/>
      <c r="J75" s="180"/>
      <c r="K75" s="169"/>
      <c r="L75" s="169"/>
      <c r="M75" s="180"/>
      <c r="N75" s="169"/>
      <c r="O75" s="169"/>
      <c r="P75" s="180"/>
    </row>
    <row r="76" spans="2:16" ht="26.15" customHeight="1">
      <c r="B76" s="221"/>
      <c r="C76" s="220" t="str">
        <f>'Existing Fees '!C75</f>
        <v>Curb stop inoperable, requires installation of new curb stop and footway paving</v>
      </c>
      <c r="D76" s="65"/>
      <c r="E76" s="262" t="str">
        <f>'Existing Fees '!F75</f>
        <v>No separate rate in Regs</v>
      </c>
      <c r="F76" s="180"/>
      <c r="G76" s="169"/>
      <c r="H76" s="181" t="str">
        <f t="shared" si="2"/>
        <v>N/A</v>
      </c>
      <c r="I76" s="169"/>
      <c r="J76" s="180"/>
      <c r="K76" s="169"/>
      <c r="L76" s="169"/>
      <c r="M76" s="180"/>
      <c r="N76" s="169"/>
      <c r="O76" s="169"/>
      <c r="P76" s="180"/>
    </row>
    <row r="77" spans="2:16" ht="24" customHeight="1">
      <c r="B77" s="65"/>
      <c r="C77" s="146" t="str">
        <f>'Existing Fees '!C76</f>
        <v>Excavation and shutoff of ferrule at the water main</v>
      </c>
      <c r="D77" s="65"/>
      <c r="E77" s="262" t="str">
        <f>'Existing Fees '!F76</f>
        <v>No separate rate in Regs</v>
      </c>
      <c r="F77" s="180"/>
      <c r="G77" s="169"/>
      <c r="H77" s="181" t="str">
        <f t="shared" si="2"/>
        <v>N/A</v>
      </c>
      <c r="I77" s="169"/>
      <c r="J77" s="180"/>
      <c r="K77" s="169"/>
      <c r="L77" s="169"/>
      <c r="M77" s="180"/>
      <c r="N77" s="169"/>
      <c r="O77" s="169"/>
      <c r="P77" s="180"/>
    </row>
    <row r="78" spans="2:16" ht="24" customHeight="1">
      <c r="B78" s="65">
        <v>5</v>
      </c>
      <c r="C78" s="146" t="str">
        <f>'Existing Fees '!C77</f>
        <v>Pumping of Properties</v>
      </c>
      <c r="D78" s="65">
        <v>6.5</v>
      </c>
      <c r="E78" s="262" t="str">
        <f>'Existing Fees '!F77</f>
        <v>Actual Cost</v>
      </c>
      <c r="F78" s="180"/>
      <c r="G78" s="169"/>
      <c r="H78" s="181" t="str">
        <f t="shared" si="2"/>
        <v>N/A</v>
      </c>
      <c r="I78" s="169"/>
      <c r="J78" s="180"/>
      <c r="K78" s="237" t="s">
        <v>51</v>
      </c>
      <c r="L78" s="237" t="s">
        <v>51</v>
      </c>
      <c r="M78" s="180"/>
      <c r="N78" s="169"/>
      <c r="O78" s="169"/>
      <c r="P78" s="180"/>
    </row>
    <row r="79" spans="2:16" ht="24" customHeight="1">
      <c r="B79" s="65">
        <v>6</v>
      </c>
      <c r="C79" s="146" t="str">
        <f>'Existing Fees '!C78</f>
        <v>Charges for Water Main Shutdown Service</v>
      </c>
      <c r="D79" s="65">
        <v>6.6</v>
      </c>
      <c r="E79" s="262" t="str">
        <f>'Existing Fees '!F78</f>
        <v>No separate rate in Regs</v>
      </c>
      <c r="F79" s="180"/>
      <c r="G79" s="169"/>
      <c r="H79" s="181" t="str">
        <f t="shared" si="2"/>
        <v>N/A</v>
      </c>
      <c r="I79" s="169"/>
      <c r="J79" s="180"/>
      <c r="K79" s="169"/>
      <c r="L79" s="169"/>
      <c r="M79" s="180"/>
      <c r="N79" s="169"/>
      <c r="O79" s="169"/>
      <c r="P79" s="180"/>
    </row>
    <row r="80" spans="2:16" ht="24" customHeight="1">
      <c r="B80" s="64">
        <v>7</v>
      </c>
      <c r="C80" s="63" t="s">
        <v>53</v>
      </c>
      <c r="D80" s="67"/>
      <c r="E80" s="67"/>
      <c r="F80" s="179"/>
      <c r="G80" s="63"/>
      <c r="H80" s="76"/>
      <c r="I80" s="76"/>
      <c r="J80" s="179"/>
      <c r="K80" s="63"/>
      <c r="L80" s="63"/>
      <c r="M80" s="179"/>
      <c r="N80" s="63"/>
      <c r="O80" s="63"/>
      <c r="P80" s="179"/>
    </row>
    <row r="81" spans="2:18" ht="24" customHeight="1">
      <c r="B81" s="139"/>
      <c r="C81" s="140" t="str">
        <f>'Existing Fees '!C80</f>
        <v>Ferrule Connections</v>
      </c>
      <c r="D81" s="168" t="s">
        <v>55</v>
      </c>
      <c r="E81" s="168"/>
      <c r="F81" s="179"/>
      <c r="G81" s="140"/>
      <c r="H81" s="178"/>
      <c r="I81" s="178"/>
      <c r="J81" s="179"/>
      <c r="K81" s="140"/>
      <c r="L81" s="140"/>
      <c r="M81" s="179"/>
      <c r="N81" s="140"/>
      <c r="O81" s="140"/>
      <c r="P81" s="179"/>
    </row>
    <row r="82" spans="2:18" ht="24" customHeight="1">
      <c r="B82" s="73"/>
      <c r="C82" s="146" t="str">
        <f>'Existing Fees '!C81</f>
        <v>3/4"</v>
      </c>
      <c r="D82" s="65" t="s">
        <v>384</v>
      </c>
      <c r="E82" s="169">
        <f>'Existing Fees '!F81</f>
        <v>255</v>
      </c>
      <c r="F82" s="180"/>
      <c r="G82" s="169">
        <f>'Yr 1 Fee Calc'!G211</f>
        <v>205.72297146153846</v>
      </c>
      <c r="H82" s="181">
        <f>IFERROR((G82-E82)/E82,"N/A")</f>
        <v>-0.19324324917043739</v>
      </c>
      <c r="I82" s="169">
        <f>'Yr 2 Fee Calc'!G211</f>
        <v>214.22386060538463</v>
      </c>
      <c r="J82" s="180"/>
      <c r="K82" s="169">
        <f t="shared" ref="K82:K85" si="3">CEILING(IF(H82&lt;=$H$5,G82,E82*(1+$H$5)),5)</f>
        <v>210</v>
      </c>
      <c r="L82" s="169">
        <f>CEILING(IF(K82&gt;I82,K82,I82),5)</f>
        <v>215</v>
      </c>
      <c r="M82" s="180"/>
      <c r="N82" s="294">
        <f>K82-E82</f>
        <v>-45</v>
      </c>
      <c r="O82" s="304">
        <f>N82/E82</f>
        <v>-0.17647058823529413</v>
      </c>
      <c r="P82" s="180"/>
      <c r="R82" s="13"/>
    </row>
    <row r="83" spans="2:18" ht="24" customHeight="1">
      <c r="B83" s="73"/>
      <c r="C83" s="146" t="str">
        <f>'Existing Fees '!C82</f>
        <v>1"</v>
      </c>
      <c r="D83" s="65" t="s">
        <v>384</v>
      </c>
      <c r="E83" s="169">
        <f>'Existing Fees '!F82</f>
        <v>275</v>
      </c>
      <c r="F83" s="180"/>
      <c r="G83" s="169">
        <f>'Yr 1 Fee Calc'!G212</f>
        <v>232.50297146153846</v>
      </c>
      <c r="H83" s="181">
        <f t="shared" ref="H83:H89" si="4">IFERROR((G83-E83)/E83,"N/A")</f>
        <v>-0.15453464923076921</v>
      </c>
      <c r="I83" s="169">
        <f>'Yr 2 Fee Calc'!G212</f>
        <v>242.87386060538461</v>
      </c>
      <c r="J83" s="180"/>
      <c r="K83" s="169">
        <f t="shared" si="3"/>
        <v>235</v>
      </c>
      <c r="L83" s="169">
        <f t="shared" ref="L83:L89" si="5">CEILING(IF(K83&gt;I83,K83,I83),5)</f>
        <v>245</v>
      </c>
      <c r="M83" s="180"/>
      <c r="N83" s="294">
        <f>K83-E83</f>
        <v>-40</v>
      </c>
      <c r="O83" s="304">
        <f t="shared" ref="O83:O89" si="6">N83/E83</f>
        <v>-0.14545454545454545</v>
      </c>
      <c r="P83" s="180"/>
      <c r="R83" s="13"/>
    </row>
    <row r="84" spans="2:18" ht="24" customHeight="1">
      <c r="B84" s="73"/>
      <c r="C84" s="146" t="str">
        <f>'Existing Fees '!C83</f>
        <v>1.5"</v>
      </c>
      <c r="D84" s="65" t="s">
        <v>384</v>
      </c>
      <c r="E84" s="169">
        <f>'Existing Fees '!F83</f>
        <v>310</v>
      </c>
      <c r="F84" s="180"/>
      <c r="G84" s="169">
        <f>'Yr 1 Fee Calc'!G213</f>
        <v>272.41297146153846</v>
      </c>
      <c r="H84" s="181">
        <f t="shared" si="4"/>
        <v>-0.12124847915632754</v>
      </c>
      <c r="I84" s="169">
        <f>'Yr 2 Fee Calc'!G213</f>
        <v>285.5738606053846</v>
      </c>
      <c r="J84" s="180"/>
      <c r="K84" s="169">
        <f t="shared" si="3"/>
        <v>275</v>
      </c>
      <c r="L84" s="169">
        <f t="shared" si="5"/>
        <v>290</v>
      </c>
      <c r="M84" s="180"/>
      <c r="N84" s="294">
        <f>K84-E84</f>
        <v>-35</v>
      </c>
      <c r="O84" s="304">
        <f t="shared" si="6"/>
        <v>-0.11290322580645161</v>
      </c>
      <c r="P84" s="180"/>
      <c r="R84" s="13"/>
    </row>
    <row r="85" spans="2:18" ht="24" customHeight="1">
      <c r="B85" s="73"/>
      <c r="C85" s="146" t="str">
        <f>'Existing Fees '!C84</f>
        <v>2"</v>
      </c>
      <c r="D85" s="65" t="s">
        <v>384</v>
      </c>
      <c r="E85" s="169">
        <f>'Existing Fees '!F84</f>
        <v>360</v>
      </c>
      <c r="F85" s="180"/>
      <c r="G85" s="169">
        <f>'Yr 1 Fee Calc'!G214</f>
        <v>339.62297146153844</v>
      </c>
      <c r="H85" s="181">
        <f t="shared" si="4"/>
        <v>-5.660285705128211E-2</v>
      </c>
      <c r="I85" s="169">
        <f>'Yr 2 Fee Calc'!G214</f>
        <v>357.49386060538461</v>
      </c>
      <c r="J85" s="180"/>
      <c r="K85" s="169">
        <f t="shared" si="3"/>
        <v>340</v>
      </c>
      <c r="L85" s="169">
        <f t="shared" si="5"/>
        <v>360</v>
      </c>
      <c r="M85" s="180"/>
      <c r="N85" s="294">
        <f>K85-E85</f>
        <v>-20</v>
      </c>
      <c r="O85" s="304">
        <f t="shared" si="6"/>
        <v>-5.5555555555555552E-2</v>
      </c>
      <c r="P85" s="180"/>
      <c r="R85" s="13"/>
    </row>
    <row r="86" spans="2:18" ht="24" customHeight="1">
      <c r="B86" s="139"/>
      <c r="C86" s="140" t="str">
        <f>'Existing Fees '!C85</f>
        <v>Valve Connections</v>
      </c>
      <c r="D86" s="168" t="s">
        <v>57</v>
      </c>
      <c r="E86" s="168"/>
      <c r="F86" s="179"/>
      <c r="G86" s="140"/>
      <c r="H86" s="178"/>
      <c r="I86" s="206"/>
      <c r="J86" s="179"/>
      <c r="K86" s="140"/>
      <c r="L86" s="140"/>
      <c r="M86" s="179"/>
      <c r="N86" s="140"/>
      <c r="O86" s="140"/>
      <c r="P86" s="179"/>
      <c r="R86" s="13"/>
    </row>
    <row r="87" spans="2:18" ht="24" customHeight="1">
      <c r="B87" s="73"/>
      <c r="C87" s="146" t="str">
        <f>'Existing Fees '!C86</f>
        <v xml:space="preserve">3" &amp; 4" </v>
      </c>
      <c r="D87" s="65" t="s">
        <v>406</v>
      </c>
      <c r="E87" s="169">
        <f>'Existing Fees '!F86</f>
        <v>17380</v>
      </c>
      <c r="F87" s="180"/>
      <c r="G87" s="169">
        <f>'Yr 1 Fee Calc'!G216</f>
        <v>14716.760230153846</v>
      </c>
      <c r="H87" s="181">
        <f t="shared" si="4"/>
        <v>-0.15323589009471539</v>
      </c>
      <c r="I87" s="169">
        <f>'Yr 2 Fee Calc'!G216</f>
        <v>15287.191737058462</v>
      </c>
      <c r="J87" s="180"/>
      <c r="K87" s="169">
        <f t="shared" ref="K87:K89" si="7">CEILING(IF(H87&lt;=$H$5,G87,E87*(1+$H$5)),5)</f>
        <v>14720</v>
      </c>
      <c r="L87" s="169">
        <f>CEILING(IF(K87&gt;I87,K87,I87),5)</f>
        <v>15290</v>
      </c>
      <c r="M87" s="180"/>
      <c r="N87" s="294">
        <f>K87-E87</f>
        <v>-2660</v>
      </c>
      <c r="O87" s="304">
        <f t="shared" si="6"/>
        <v>-0.15304948216340622</v>
      </c>
      <c r="P87" s="180"/>
      <c r="R87" s="13"/>
    </row>
    <row r="88" spans="2:18" ht="24" customHeight="1">
      <c r="B88" s="73"/>
      <c r="C88" s="146" t="str">
        <f>'Existing Fees '!C87</f>
        <v>6" &amp; 8"</v>
      </c>
      <c r="D88" s="65" t="s">
        <v>406</v>
      </c>
      <c r="E88" s="169">
        <f>'Existing Fees '!F87</f>
        <v>17720</v>
      </c>
      <c r="F88" s="180"/>
      <c r="G88" s="169">
        <f>'Yr 1 Fee Calc'!G217</f>
        <v>15579.760230153848</v>
      </c>
      <c r="H88" s="181">
        <f t="shared" si="4"/>
        <v>-0.12078102538635169</v>
      </c>
      <c r="I88" s="169">
        <f>'Yr 2 Fee Calc'!G217</f>
        <v>16210.591737058461</v>
      </c>
      <c r="J88" s="180"/>
      <c r="K88" s="169">
        <f t="shared" si="7"/>
        <v>15580</v>
      </c>
      <c r="L88" s="169">
        <f t="shared" si="5"/>
        <v>16215</v>
      </c>
      <c r="M88" s="180"/>
      <c r="N88" s="294">
        <f>K88-E88</f>
        <v>-2140</v>
      </c>
      <c r="O88" s="304">
        <f t="shared" si="6"/>
        <v>-0.12076749435665914</v>
      </c>
      <c r="P88" s="180"/>
      <c r="R88" s="13"/>
    </row>
    <row r="89" spans="2:18" ht="24" customHeight="1">
      <c r="B89" s="73"/>
      <c r="C89" s="146" t="str">
        <f>'Existing Fees '!C88</f>
        <v>10" &amp; 12"</v>
      </c>
      <c r="D89" s="65" t="s">
        <v>406</v>
      </c>
      <c r="E89" s="169">
        <f>'Existing Fees '!F88</f>
        <v>20895</v>
      </c>
      <c r="F89" s="180"/>
      <c r="G89" s="169">
        <f>'Yr 1 Fee Calc'!G218</f>
        <v>18222.610230153849</v>
      </c>
      <c r="H89" s="181">
        <f t="shared" si="4"/>
        <v>-0.12789613638890412</v>
      </c>
      <c r="I89" s="169">
        <f>'Yr 2 Fee Calc'!G218</f>
        <v>19038.446737058461</v>
      </c>
      <c r="J89" s="180"/>
      <c r="K89" s="169">
        <f t="shared" si="7"/>
        <v>18225</v>
      </c>
      <c r="L89" s="169">
        <f t="shared" si="5"/>
        <v>19040</v>
      </c>
      <c r="M89" s="180"/>
      <c r="N89" s="294">
        <f>K89-E89</f>
        <v>-2670</v>
      </c>
      <c r="O89" s="304">
        <f t="shared" si="6"/>
        <v>-0.12778176597272076</v>
      </c>
      <c r="P89" s="180"/>
      <c r="R89" s="13"/>
    </row>
    <row r="90" spans="2:18" ht="24" customHeight="1">
      <c r="B90" s="139"/>
      <c r="C90" s="140" t="str">
        <f>'Existing Fees '!C89</f>
        <v>Attachment to a Transmission Main</v>
      </c>
      <c r="D90" s="168" t="s">
        <v>62</v>
      </c>
      <c r="E90" s="168"/>
      <c r="F90" s="179"/>
      <c r="G90" s="140"/>
      <c r="H90" s="178"/>
      <c r="I90" s="178"/>
      <c r="J90" s="179"/>
      <c r="K90" s="140"/>
      <c r="L90" s="140"/>
      <c r="M90" s="179"/>
      <c r="N90" s="140"/>
      <c r="O90" s="140"/>
      <c r="P90" s="179"/>
      <c r="R90" s="13"/>
    </row>
    <row r="91" spans="2:18" ht="24" customHeight="1">
      <c r="B91" s="78"/>
      <c r="C91" s="79" t="s">
        <v>63</v>
      </c>
      <c r="D91" s="80" t="s">
        <v>387</v>
      </c>
      <c r="E91" s="81"/>
      <c r="F91" s="179"/>
      <c r="G91" s="82"/>
      <c r="H91" s="79"/>
      <c r="I91" s="79"/>
      <c r="J91" s="179"/>
      <c r="K91" s="83"/>
      <c r="L91" s="83"/>
      <c r="M91" s="179"/>
      <c r="N91" s="83"/>
      <c r="O91" s="83"/>
      <c r="P91" s="179"/>
      <c r="R91" s="13"/>
    </row>
    <row r="92" spans="2:18" ht="24" customHeight="1">
      <c r="B92" s="73"/>
      <c r="C92" s="146" t="str">
        <f>'Existing Fees '!C91</f>
        <v>16" Main</v>
      </c>
      <c r="D92" s="65" t="s">
        <v>387</v>
      </c>
      <c r="E92" s="169">
        <f>'Existing Fees '!F91</f>
        <v>26100</v>
      </c>
      <c r="F92" s="180"/>
      <c r="G92" s="169">
        <f>'Yr 1 Fee Calc'!G221</f>
        <v>23181.022787692309</v>
      </c>
      <c r="H92" s="181">
        <f t="shared" ref="H92:H108" si="8">IFERROR((G92-E92)/E92,"N/A")</f>
        <v>-0.11183820736811076</v>
      </c>
      <c r="I92" s="169">
        <f>'Yr 2 Fee Calc'!G221</f>
        <v>24228.997171323073</v>
      </c>
      <c r="J92" s="180"/>
      <c r="K92" s="169">
        <f t="shared" ref="K92:K96" si="9">CEILING(IF(H92&lt;=$H$5,G92,E92*(1+$H$5)),5)</f>
        <v>23185</v>
      </c>
      <c r="L92" s="169">
        <f>CEILING(IF(K92&gt;I92,K92,I92),5)</f>
        <v>24230</v>
      </c>
      <c r="M92" s="180"/>
      <c r="N92" s="294">
        <f>K92-E92</f>
        <v>-2915</v>
      </c>
      <c r="O92" s="304">
        <f t="shared" ref="O92:O108" si="10">N92/E92</f>
        <v>-0.11168582375478928</v>
      </c>
      <c r="P92" s="180"/>
      <c r="R92" s="13"/>
    </row>
    <row r="93" spans="2:18" ht="24" customHeight="1">
      <c r="B93" s="73"/>
      <c r="C93" s="146" t="str">
        <f>'Existing Fees '!C92</f>
        <v>20" Main</v>
      </c>
      <c r="D93" s="65" t="s">
        <v>387</v>
      </c>
      <c r="E93" s="169">
        <f>'Existing Fees '!F92</f>
        <v>27600</v>
      </c>
      <c r="F93" s="180"/>
      <c r="G93" s="169">
        <f>'Yr 1 Fee Calc'!G222</f>
        <v>25334.932787692305</v>
      </c>
      <c r="H93" s="181">
        <f t="shared" si="8"/>
        <v>-8.2067652619844014E-2</v>
      </c>
      <c r="I93" s="169">
        <f>'Yr 2 Fee Calc'!G222</f>
        <v>26533.687171323072</v>
      </c>
      <c r="J93" s="180"/>
      <c r="K93" s="169">
        <f t="shared" si="9"/>
        <v>25335</v>
      </c>
      <c r="L93" s="169">
        <f t="shared" ref="L93:L108" si="11">CEILING(IF(K93&gt;I93,K93,I93),5)</f>
        <v>26535</v>
      </c>
      <c r="M93" s="180"/>
      <c r="N93" s="294">
        <f>K93-E93</f>
        <v>-2265</v>
      </c>
      <c r="O93" s="304">
        <f t="shared" si="10"/>
        <v>-8.2065217391304346E-2</v>
      </c>
      <c r="P93" s="180"/>
      <c r="R93" s="13"/>
    </row>
    <row r="94" spans="2:18" ht="24" customHeight="1">
      <c r="B94" s="73"/>
      <c r="C94" s="146" t="str">
        <f>'Existing Fees '!C93</f>
        <v>24" Main</v>
      </c>
      <c r="D94" s="65" t="s">
        <v>387</v>
      </c>
      <c r="E94" s="169">
        <f>'Existing Fees '!F93</f>
        <v>29200</v>
      </c>
      <c r="F94" s="180"/>
      <c r="G94" s="169">
        <f>'Yr 1 Fee Calc'!G223</f>
        <v>27632.432787692305</v>
      </c>
      <c r="H94" s="181">
        <f t="shared" si="8"/>
        <v>-5.3683808640674478E-2</v>
      </c>
      <c r="I94" s="169">
        <f>'Yr 2 Fee Calc'!G223</f>
        <v>28992.007171323072</v>
      </c>
      <c r="J94" s="180"/>
      <c r="K94" s="169">
        <f t="shared" si="9"/>
        <v>27635</v>
      </c>
      <c r="L94" s="169">
        <f t="shared" si="11"/>
        <v>28995</v>
      </c>
      <c r="M94" s="180"/>
      <c r="N94" s="294">
        <f>K94-E94</f>
        <v>-1565</v>
      </c>
      <c r="O94" s="304">
        <f t="shared" si="10"/>
        <v>-5.3595890410958906E-2</v>
      </c>
      <c r="P94" s="180"/>
      <c r="R94" s="13"/>
    </row>
    <row r="95" spans="2:18" ht="24" customHeight="1">
      <c r="B95" s="73"/>
      <c r="C95" s="146" t="str">
        <f>'Existing Fees '!C94</f>
        <v>30" Main</v>
      </c>
      <c r="D95" s="65" t="s">
        <v>387</v>
      </c>
      <c r="E95" s="169">
        <f>'Existing Fees '!F94</f>
        <v>38880</v>
      </c>
      <c r="F95" s="180"/>
      <c r="G95" s="169">
        <f>'Yr 1 Fee Calc'!G224</f>
        <v>39817.412787692308</v>
      </c>
      <c r="H95" s="181">
        <f t="shared" si="8"/>
        <v>2.4110411206077893E-2</v>
      </c>
      <c r="I95" s="169">
        <f>'Yr 2 Fee Calc'!G224</f>
        <v>42029.937171323072</v>
      </c>
      <c r="J95" s="180"/>
      <c r="K95" s="169">
        <f t="shared" si="9"/>
        <v>39820</v>
      </c>
      <c r="L95" s="169">
        <f t="shared" si="11"/>
        <v>42030</v>
      </c>
      <c r="M95" s="180"/>
      <c r="N95" s="294">
        <f>K95-E95</f>
        <v>940</v>
      </c>
      <c r="O95" s="304">
        <f t="shared" si="10"/>
        <v>2.4176954732510289E-2</v>
      </c>
      <c r="P95" s="180"/>
      <c r="R95" s="13"/>
    </row>
    <row r="96" spans="2:18" ht="24" customHeight="1">
      <c r="B96" s="73"/>
      <c r="C96" s="146" t="str">
        <f>'Existing Fees '!C95</f>
        <v>36" Main</v>
      </c>
      <c r="D96" s="65" t="s">
        <v>387</v>
      </c>
      <c r="E96" s="169">
        <f>'Existing Fees '!F95</f>
        <v>44040</v>
      </c>
      <c r="F96" s="180"/>
      <c r="G96" s="169">
        <f>'Yr 1 Fee Calc'!G225</f>
        <v>46738.162787692308</v>
      </c>
      <c r="H96" s="181">
        <f t="shared" si="8"/>
        <v>6.1266185006637337E-2</v>
      </c>
      <c r="I96" s="169">
        <f>'Yr 2 Fee Calc'!G225</f>
        <v>49435.137171323076</v>
      </c>
      <c r="J96" s="180"/>
      <c r="K96" s="169">
        <f t="shared" si="9"/>
        <v>46740</v>
      </c>
      <c r="L96" s="169">
        <f t="shared" si="11"/>
        <v>49440</v>
      </c>
      <c r="M96" s="180"/>
      <c r="N96" s="294">
        <f>K96-E96</f>
        <v>2700</v>
      </c>
      <c r="O96" s="304">
        <f t="shared" si="10"/>
        <v>6.1307901907356951E-2</v>
      </c>
      <c r="P96" s="180"/>
      <c r="R96" s="13"/>
    </row>
    <row r="97" spans="2:18" ht="24" customHeight="1">
      <c r="B97" s="78"/>
      <c r="C97" s="79" t="s">
        <v>69</v>
      </c>
      <c r="D97" s="80"/>
      <c r="E97" s="81"/>
      <c r="F97" s="179"/>
      <c r="G97" s="82"/>
      <c r="H97" s="79"/>
      <c r="I97" s="411"/>
      <c r="J97" s="179"/>
      <c r="K97" s="202"/>
      <c r="L97" s="202"/>
      <c r="M97" s="179"/>
      <c r="N97" s="202"/>
      <c r="O97" s="202"/>
      <c r="P97" s="179"/>
      <c r="R97" s="13"/>
    </row>
    <row r="98" spans="2:18" ht="24" customHeight="1">
      <c r="B98" s="73"/>
      <c r="C98" s="146" t="str">
        <f>'Existing Fees '!C97</f>
        <v>16" Main</v>
      </c>
      <c r="D98" s="65" t="s">
        <v>387</v>
      </c>
      <c r="E98" s="169">
        <f>'Existing Fees '!F97</f>
        <v>26300</v>
      </c>
      <c r="F98" s="180"/>
      <c r="G98" s="169">
        <f>'Yr 1 Fee Calc'!G227</f>
        <v>23396.412787692308</v>
      </c>
      <c r="H98" s="181">
        <f t="shared" si="8"/>
        <v>-0.11040255560105292</v>
      </c>
      <c r="I98" s="169">
        <f>'Yr 2 Fee Calc'!G227</f>
        <v>24459.467171323075</v>
      </c>
      <c r="J98" s="180"/>
      <c r="K98" s="169">
        <f t="shared" ref="K98:K102" si="12">CEILING(IF(H98&lt;=$H$5,G98,E98*(1+$H$5)),5)</f>
        <v>23400</v>
      </c>
      <c r="L98" s="169">
        <f t="shared" si="11"/>
        <v>24460</v>
      </c>
      <c r="M98" s="180"/>
      <c r="N98" s="294">
        <f>K98-E98</f>
        <v>-2900</v>
      </c>
      <c r="O98" s="304">
        <f t="shared" si="10"/>
        <v>-0.11026615969581749</v>
      </c>
      <c r="P98" s="180"/>
      <c r="R98" s="13"/>
    </row>
    <row r="99" spans="2:18" ht="24" customHeight="1">
      <c r="B99" s="73"/>
      <c r="C99" s="146" t="str">
        <f>'Existing Fees '!C98</f>
        <v>20" Main</v>
      </c>
      <c r="D99" s="65" t="s">
        <v>387</v>
      </c>
      <c r="E99" s="169">
        <f>'Existing Fees '!F98</f>
        <v>27500</v>
      </c>
      <c r="F99" s="180"/>
      <c r="G99" s="169">
        <f>'Yr 1 Fee Calc'!G228</f>
        <v>25047.74278769231</v>
      </c>
      <c r="H99" s="181">
        <f t="shared" si="8"/>
        <v>-8.917298953846145E-2</v>
      </c>
      <c r="I99" s="169">
        <f>'Yr 2 Fee Calc'!G228</f>
        <v>26226.387171323073</v>
      </c>
      <c r="J99" s="180"/>
      <c r="K99" s="169">
        <f t="shared" si="12"/>
        <v>25050</v>
      </c>
      <c r="L99" s="169">
        <f t="shared" si="11"/>
        <v>26230</v>
      </c>
      <c r="M99" s="180"/>
      <c r="N99" s="294">
        <f>K99-E99</f>
        <v>-2450</v>
      </c>
      <c r="O99" s="304">
        <f t="shared" si="10"/>
        <v>-8.9090909090909096E-2</v>
      </c>
      <c r="P99" s="180"/>
      <c r="R99" s="13"/>
    </row>
    <row r="100" spans="2:18" ht="24" customHeight="1">
      <c r="B100" s="73"/>
      <c r="C100" s="146" t="str">
        <f>'Existing Fees '!C99</f>
        <v>24" Main</v>
      </c>
      <c r="D100" s="65" t="s">
        <v>387</v>
      </c>
      <c r="E100" s="169">
        <f>'Existing Fees '!F99</f>
        <v>29200</v>
      </c>
      <c r="F100" s="180"/>
      <c r="G100" s="169">
        <f>'Yr 1 Fee Calc'!G229</f>
        <v>27632.432787692305</v>
      </c>
      <c r="H100" s="181">
        <f t="shared" si="8"/>
        <v>-5.3683808640674478E-2</v>
      </c>
      <c r="I100" s="169">
        <f>'Yr 2 Fee Calc'!G229</f>
        <v>28992.007171323072</v>
      </c>
      <c r="J100" s="180"/>
      <c r="K100" s="169">
        <f t="shared" si="12"/>
        <v>27635</v>
      </c>
      <c r="L100" s="169">
        <f t="shared" si="11"/>
        <v>28995</v>
      </c>
      <c r="M100" s="180"/>
      <c r="N100" s="294">
        <f>K100-E100</f>
        <v>-1565</v>
      </c>
      <c r="O100" s="304">
        <f t="shared" si="10"/>
        <v>-5.3595890410958906E-2</v>
      </c>
      <c r="P100" s="180"/>
      <c r="R100" s="13"/>
    </row>
    <row r="101" spans="2:18" ht="24" customHeight="1">
      <c r="B101" s="73"/>
      <c r="C101" s="146" t="str">
        <f>'Existing Fees '!C100</f>
        <v>30" Main</v>
      </c>
      <c r="D101" s="65" t="s">
        <v>387</v>
      </c>
      <c r="E101" s="169">
        <f>'Existing Fees '!F100</f>
        <v>40360</v>
      </c>
      <c r="F101" s="180"/>
      <c r="G101" s="169">
        <f>'Yr 1 Fee Calc'!G230</f>
        <v>41807.032787692311</v>
      </c>
      <c r="H101" s="181">
        <f t="shared" si="8"/>
        <v>3.5853141419531991E-2</v>
      </c>
      <c r="I101" s="169">
        <f>'Yr 2 Fee Calc'!G230</f>
        <v>44158.827171323079</v>
      </c>
      <c r="J101" s="180"/>
      <c r="K101" s="169">
        <f t="shared" si="12"/>
        <v>41810</v>
      </c>
      <c r="L101" s="169">
        <f t="shared" si="11"/>
        <v>44160</v>
      </c>
      <c r="M101" s="180"/>
      <c r="N101" s="294">
        <f>K101-E101</f>
        <v>1450</v>
      </c>
      <c r="O101" s="304">
        <f t="shared" si="10"/>
        <v>3.5926660059464814E-2</v>
      </c>
      <c r="P101" s="180"/>
      <c r="R101" s="13"/>
    </row>
    <row r="102" spans="2:18" ht="24" customHeight="1">
      <c r="B102" s="73"/>
      <c r="C102" s="146" t="str">
        <f>'Existing Fees '!C101</f>
        <v>36" Main</v>
      </c>
      <c r="D102" s="65" t="s">
        <v>387</v>
      </c>
      <c r="E102" s="169">
        <f>'Existing Fees '!F101</f>
        <v>47460</v>
      </c>
      <c r="F102" s="180"/>
      <c r="G102" s="169">
        <f>'Yr 1 Fee Calc'!G231</f>
        <v>51323.392787692312</v>
      </c>
      <c r="H102" s="181">
        <f t="shared" si="8"/>
        <v>8.1403135012480227E-2</v>
      </c>
      <c r="I102" s="169">
        <f>'Yr 2 Fee Calc'!G231</f>
        <v>54341.337171323081</v>
      </c>
      <c r="J102" s="180"/>
      <c r="K102" s="169">
        <f t="shared" si="12"/>
        <v>51325</v>
      </c>
      <c r="L102" s="169">
        <f t="shared" si="11"/>
        <v>54345</v>
      </c>
      <c r="M102" s="180"/>
      <c r="N102" s="294">
        <f>K102-E102</f>
        <v>3865</v>
      </c>
      <c r="O102" s="304">
        <f t="shared" si="10"/>
        <v>8.1436999578592503E-2</v>
      </c>
      <c r="P102" s="180"/>
      <c r="R102" s="13"/>
    </row>
    <row r="103" spans="2:18" ht="24" customHeight="1">
      <c r="B103" s="78"/>
      <c r="C103" s="79" t="s">
        <v>70</v>
      </c>
      <c r="D103" s="80"/>
      <c r="E103" s="81"/>
      <c r="F103" s="179"/>
      <c r="G103" s="82"/>
      <c r="H103" s="79"/>
      <c r="I103" s="411"/>
      <c r="J103" s="179"/>
      <c r="K103" s="202"/>
      <c r="L103" s="202"/>
      <c r="M103" s="179"/>
      <c r="N103" s="202"/>
      <c r="O103" s="202"/>
      <c r="P103" s="179"/>
      <c r="R103" s="13"/>
    </row>
    <row r="104" spans="2:18" ht="24" customHeight="1">
      <c r="B104" s="73"/>
      <c r="C104" s="146" t="str">
        <f>'Existing Fees '!C103</f>
        <v>16" Main</v>
      </c>
      <c r="D104" s="65" t="s">
        <v>387</v>
      </c>
      <c r="E104" s="169">
        <f>'Existing Fees '!F103</f>
        <v>26300</v>
      </c>
      <c r="F104" s="180"/>
      <c r="G104" s="169">
        <f>'Yr 1 Fee Calc'!G233</f>
        <v>23468.212787692308</v>
      </c>
      <c r="H104" s="181">
        <f t="shared" si="8"/>
        <v>-0.10767251757823924</v>
      </c>
      <c r="I104" s="169">
        <f>'Yr 2 Fee Calc'!G233</f>
        <v>24536.297171323073</v>
      </c>
      <c r="J104" s="180"/>
      <c r="K104" s="169">
        <f t="shared" ref="K104:K108" si="13">CEILING(IF(H104&lt;=$H$5,G104,E104*(1+$H$5)),5)</f>
        <v>23470</v>
      </c>
      <c r="L104" s="169">
        <f t="shared" si="11"/>
        <v>24540</v>
      </c>
      <c r="M104" s="180"/>
      <c r="N104" s="294">
        <f>K104-E104</f>
        <v>-2830</v>
      </c>
      <c r="O104" s="304">
        <f t="shared" si="10"/>
        <v>-0.10760456273764259</v>
      </c>
      <c r="P104" s="180"/>
      <c r="R104" s="13"/>
    </row>
    <row r="105" spans="2:18" ht="24" customHeight="1">
      <c r="B105" s="73"/>
      <c r="C105" s="146" t="str">
        <f>'Existing Fees '!C104</f>
        <v>20" Main</v>
      </c>
      <c r="D105" s="65" t="s">
        <v>387</v>
      </c>
      <c r="E105" s="169">
        <f>'Existing Fees '!F104</f>
        <v>27800</v>
      </c>
      <c r="F105" s="180"/>
      <c r="G105" s="169">
        <f>'Yr 1 Fee Calc'!G234</f>
        <v>25406.732787692308</v>
      </c>
      <c r="H105" s="181">
        <f t="shared" si="8"/>
        <v>-8.6088748644161578E-2</v>
      </c>
      <c r="I105" s="169">
        <f>'Yr 2 Fee Calc'!G234</f>
        <v>26610.507171323072</v>
      </c>
      <c r="J105" s="180"/>
      <c r="K105" s="169">
        <f t="shared" si="13"/>
        <v>25410</v>
      </c>
      <c r="L105" s="169">
        <f t="shared" si="11"/>
        <v>26615</v>
      </c>
      <c r="M105" s="180"/>
      <c r="N105" s="294">
        <f>K105-E105</f>
        <v>-2390</v>
      </c>
      <c r="O105" s="304">
        <f t="shared" si="10"/>
        <v>-8.5971223021582735E-2</v>
      </c>
      <c r="P105" s="180"/>
      <c r="R105" s="13"/>
    </row>
    <row r="106" spans="2:18" ht="24" customHeight="1">
      <c r="B106" s="73"/>
      <c r="C106" s="146" t="str">
        <f>'Existing Fees '!C105</f>
        <v>24" Main</v>
      </c>
      <c r="D106" s="65" t="s">
        <v>387</v>
      </c>
      <c r="E106" s="169">
        <f>'Existing Fees '!F105</f>
        <v>29300</v>
      </c>
      <c r="F106" s="180"/>
      <c r="G106" s="169">
        <f>'Yr 1 Fee Calc'!G235</f>
        <v>27632.432787692305</v>
      </c>
      <c r="H106" s="181">
        <f t="shared" si="8"/>
        <v>-5.6913556734051012E-2</v>
      </c>
      <c r="I106" s="169">
        <f>'Yr 2 Fee Calc'!G235</f>
        <v>28992.007171323072</v>
      </c>
      <c r="J106" s="180"/>
      <c r="K106" s="169">
        <f t="shared" si="13"/>
        <v>27635</v>
      </c>
      <c r="L106" s="169">
        <f t="shared" si="11"/>
        <v>28995</v>
      </c>
      <c r="M106" s="180"/>
      <c r="N106" s="294">
        <f>K106-E106</f>
        <v>-1665</v>
      </c>
      <c r="O106" s="304">
        <f t="shared" si="10"/>
        <v>-5.6825938566552901E-2</v>
      </c>
      <c r="P106" s="180"/>
      <c r="R106" s="13"/>
    </row>
    <row r="107" spans="2:18" ht="24" customHeight="1">
      <c r="B107" s="73"/>
      <c r="C107" s="146" t="str">
        <f>'Existing Fees '!C106</f>
        <v>30" Main</v>
      </c>
      <c r="D107" s="65" t="s">
        <v>387</v>
      </c>
      <c r="E107" s="169">
        <f>'Existing Fees '!F106</f>
        <v>40835</v>
      </c>
      <c r="F107" s="180"/>
      <c r="G107" s="169">
        <f>'Yr 1 Fee Calc'!G236</f>
        <v>42443.862787692313</v>
      </c>
      <c r="H107" s="181">
        <f t="shared" si="8"/>
        <v>3.9399113204170756E-2</v>
      </c>
      <c r="I107" s="169">
        <f>'Yr 2 Fee Calc'!G236</f>
        <v>44840.237171323075</v>
      </c>
      <c r="J107" s="180"/>
      <c r="K107" s="169">
        <f t="shared" si="13"/>
        <v>42445</v>
      </c>
      <c r="L107" s="169">
        <f t="shared" si="11"/>
        <v>44845</v>
      </c>
      <c r="M107" s="180"/>
      <c r="N107" s="294">
        <f>K107-E107</f>
        <v>1610</v>
      </c>
      <c r="O107" s="304">
        <f t="shared" si="10"/>
        <v>3.9426962164809599E-2</v>
      </c>
      <c r="P107" s="180"/>
      <c r="R107" s="13"/>
    </row>
    <row r="108" spans="2:18" ht="24" customHeight="1">
      <c r="B108" s="73"/>
      <c r="C108" s="146" t="str">
        <f>'Existing Fees '!C107</f>
        <v>36" Main</v>
      </c>
      <c r="D108" s="65" t="s">
        <v>387</v>
      </c>
      <c r="E108" s="169">
        <f>'Existing Fees '!F107</f>
        <v>49480</v>
      </c>
      <c r="F108" s="180"/>
      <c r="G108" s="169">
        <f>'Yr 1 Fee Calc'!G237</f>
        <v>54034.31278769231</v>
      </c>
      <c r="H108" s="181">
        <f t="shared" si="8"/>
        <v>9.2043508239537386E-2</v>
      </c>
      <c r="I108" s="169">
        <f>'Yr 2 Fee Calc'!G237</f>
        <v>57242.017171323074</v>
      </c>
      <c r="J108" s="180"/>
      <c r="K108" s="169">
        <f t="shared" si="13"/>
        <v>54035</v>
      </c>
      <c r="L108" s="169">
        <f t="shared" si="11"/>
        <v>57245</v>
      </c>
      <c r="M108" s="180"/>
      <c r="N108" s="294">
        <f>K108-E108</f>
        <v>4555</v>
      </c>
      <c r="O108" s="304">
        <f t="shared" si="10"/>
        <v>9.2057396928051732E-2</v>
      </c>
      <c r="P108" s="180"/>
      <c r="R108" s="13"/>
    </row>
    <row r="109" spans="2:18" ht="9.65" customHeight="1">
      <c r="B109" s="316"/>
      <c r="C109" s="215"/>
      <c r="D109" s="258"/>
      <c r="E109" s="258"/>
      <c r="F109" s="259"/>
      <c r="G109" s="259"/>
      <c r="H109" s="259"/>
      <c r="I109" s="259"/>
      <c r="J109" s="259"/>
      <c r="K109" s="258"/>
      <c r="L109" s="258"/>
      <c r="M109" s="259"/>
      <c r="N109" s="258"/>
      <c r="O109" s="258"/>
      <c r="P109" s="260"/>
    </row>
    <row r="110" spans="2:18">
      <c r="B110" s="317" t="s">
        <v>275</v>
      </c>
      <c r="C110" s="87"/>
      <c r="D110" s="87"/>
      <c r="E110" s="87"/>
      <c r="F110" s="87"/>
      <c r="G110" s="87"/>
      <c r="H110" s="87"/>
      <c r="I110" s="87"/>
      <c r="J110" s="87"/>
      <c r="K110" s="87"/>
      <c r="L110" s="87"/>
      <c r="M110" s="87"/>
      <c r="N110" s="87"/>
      <c r="O110" s="87"/>
      <c r="P110" s="87"/>
    </row>
    <row r="111" spans="2:18" ht="24" customHeight="1">
      <c r="B111" s="16">
        <v>1</v>
      </c>
      <c r="C111" s="6" t="s">
        <v>427</v>
      </c>
      <c r="D111" s="16"/>
      <c r="E111" s="16"/>
    </row>
    <row r="112" spans="2:18" ht="24" customHeight="1">
      <c r="B112" s="16" t="s">
        <v>574</v>
      </c>
      <c r="C112" s="15" t="s">
        <v>422</v>
      </c>
      <c r="D112" s="324"/>
      <c r="E112" s="324"/>
      <c r="F112" s="324"/>
      <c r="G112" s="324"/>
      <c r="H112" s="324"/>
      <c r="I112" s="324"/>
      <c r="J112" s="324"/>
      <c r="K112" s="324"/>
      <c r="L112" s="324"/>
    </row>
    <row r="113" spans="2:12" ht="24" customHeight="1">
      <c r="C113" s="15" t="s">
        <v>421</v>
      </c>
      <c r="D113" s="324"/>
      <c r="E113" s="324"/>
      <c r="F113" s="324"/>
      <c r="G113" s="324"/>
      <c r="H113" s="324"/>
      <c r="I113" s="324"/>
      <c r="J113" s="324"/>
      <c r="K113" s="324"/>
      <c r="L113" s="324"/>
    </row>
    <row r="114" spans="2:12" ht="24" customHeight="1">
      <c r="C114" s="15" t="str">
        <f>'Proposed Fees'!C141</f>
        <v>FY 2024 Labor costs assume an escalation of 3.25% from FY 2023 budgeted salary costs . FY 2025 labor costs assume an escalation of 3.0% from FY 2024</v>
      </c>
      <c r="D114" s="324"/>
      <c r="E114" s="324"/>
      <c r="F114" s="324"/>
      <c r="G114" s="324"/>
      <c r="H114" s="324"/>
      <c r="I114" s="324"/>
      <c r="J114" s="324"/>
      <c r="K114" s="324"/>
      <c r="L114" s="324"/>
    </row>
    <row r="115" spans="2:12" ht="24" customHeight="1">
      <c r="C115" s="15" t="str">
        <f>'Proposed Fees'!C142</f>
        <v>escalated salary costs.</v>
      </c>
      <c r="D115" s="324"/>
      <c r="E115" s="324"/>
      <c r="F115" s="324"/>
      <c r="G115" s="324"/>
      <c r="H115" s="324"/>
      <c r="I115" s="324"/>
      <c r="J115" s="324"/>
      <c r="K115" s="324"/>
      <c r="L115" s="324"/>
    </row>
    <row r="116" spans="2:12" ht="24" customHeight="1">
      <c r="C116" s="15" t="str">
        <f>'Proposed Fees'!C143</f>
        <v>Equipment costs based on FY 2021 FEMA rates. Since FEMA costs are a lagging indicator, annual escalation applied to project FY 2024 and FY 2025</v>
      </c>
      <c r="D116" s="324"/>
      <c r="E116" s="324"/>
      <c r="F116" s="324"/>
      <c r="G116" s="324"/>
      <c r="H116" s="324"/>
      <c r="I116" s="324"/>
      <c r="J116" s="324"/>
      <c r="K116" s="324"/>
      <c r="L116" s="324"/>
    </row>
    <row r="117" spans="2:12" ht="24" customHeight="1">
      <c r="C117" s="15" t="str">
        <f>'Proposed Fees'!C144</f>
        <v>equipment costs.</v>
      </c>
      <c r="D117" s="16"/>
      <c r="E117" s="16"/>
    </row>
    <row r="118" spans="2:12" ht="26.15" customHeight="1">
      <c r="C118" s="15" t="str">
        <f>'Proposed Fees'!C145</f>
        <v xml:space="preserve">Material costs provided by PWD and escalated at 5% for large meters (&gt;5/8 Inch) and 7% for all other materials each year in FY 2024 and FY 2025. Costs </v>
      </c>
    </row>
    <row r="119" spans="2:12" ht="26.15" customHeight="1">
      <c r="C119" s="15" t="str">
        <f>'Proposed Fees'!C146</f>
        <v>not escalated for small meters (5/8 Inch) as they are per the AMI contract.</v>
      </c>
    </row>
    <row r="120" spans="2:12" ht="26.15" customHeight="1">
      <c r="B120" s="16" t="s">
        <v>671</v>
      </c>
      <c r="C120" s="15" t="str">
        <f>'Proposed FY 24-25 Fees'!C150</f>
        <v>Proposed FY 2024 -FY 2025 Miscellaneous charges.</v>
      </c>
      <c r="D120" s="324"/>
      <c r="E120" s="324"/>
      <c r="F120" s="324"/>
      <c r="G120" s="324"/>
      <c r="H120" s="324"/>
      <c r="I120" s="324"/>
      <c r="J120" s="324"/>
      <c r="K120" s="324"/>
      <c r="L120" s="324"/>
    </row>
    <row r="121" spans="2:12" ht="26.15" customHeight="1">
      <c r="B121" s="16" t="s">
        <v>672</v>
      </c>
      <c r="C121" s="15" t="str">
        <f>'Proposed FY 24-25 Fees'!C151</f>
        <v>Variance between existing and proposed Miscellaneous Charges. Blue shaded cells indicate an increase and red cells indicate a decreases.</v>
      </c>
      <c r="D121" s="16"/>
      <c r="E121" s="16"/>
    </row>
    <row r="122" spans="2:12" ht="26.15" customHeight="1">
      <c r="C122" s="15"/>
    </row>
    <row r="125" spans="2:12">
      <c r="D125" s="16"/>
      <c r="E125" s="16"/>
    </row>
    <row r="126" spans="2:12">
      <c r="D126" s="16"/>
      <c r="E126" s="16"/>
    </row>
    <row r="127" spans="2:12">
      <c r="D127" s="16"/>
      <c r="E127" s="16"/>
    </row>
  </sheetData>
  <conditionalFormatting sqref="H12:H15 H18:H45 H47:H62 H64:H66 H68:H69 H82:H85 H87:H89 H92:H96 H98:H102 H71:H79 H104:H108">
    <cfRule type="expression" dxfId="8" priority="77">
      <formula>"&gt;=$G$5"</formula>
    </cfRule>
  </conditionalFormatting>
  <conditionalFormatting sqref="N12:N77 N79:N108">
    <cfRule type="cellIs" dxfId="7" priority="19" operator="greaterThan">
      <formula>0</formula>
    </cfRule>
    <cfRule type="cellIs" dxfId="6" priority="20" operator="lessThan">
      <formula>0</formula>
    </cfRule>
  </conditionalFormatting>
  <conditionalFormatting sqref="O12:O77 O79:O108">
    <cfRule type="cellIs" dxfId="5" priority="17" operator="greaterThan">
      <formula>0</formula>
    </cfRule>
    <cfRule type="cellIs" dxfId="4" priority="18" operator="lessThan">
      <formula>0</formula>
    </cfRule>
  </conditionalFormatting>
  <conditionalFormatting sqref="N78">
    <cfRule type="cellIs" dxfId="3" priority="3" operator="greaterThan">
      <formula>0</formula>
    </cfRule>
    <cfRule type="cellIs" dxfId="2" priority="4" operator="lessThan">
      <formula>0</formula>
    </cfRule>
  </conditionalFormatting>
  <conditionalFormatting sqref="O78">
    <cfRule type="cellIs" dxfId="1" priority="1" operator="greaterThan">
      <formula>0</formula>
    </cfRule>
    <cfRule type="cellIs" dxfId="0" priority="2" operator="lessThan">
      <formula>0</formula>
    </cfRule>
  </conditionalFormatting>
  <pageMargins left="0.5" right="0.5" top="0.5" bottom="0.75" header="0.5" footer="0.5"/>
  <pageSetup scale="52" fitToHeight="0" orientation="portrait" r:id="rId1"/>
  <headerFooter alignWithMargins="0">
    <oddFooter>&amp;R&amp;P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BA35-1E8C-4D5A-A7E0-9DE1827287DB}">
  <sheetPr>
    <pageSetUpPr fitToPage="1"/>
  </sheetPr>
  <dimension ref="A1:P132"/>
  <sheetViews>
    <sheetView zoomScaleNormal="100" zoomScaleSheetLayoutView="90" workbookViewId="0"/>
  </sheetViews>
  <sheetFormatPr defaultColWidth="8.58203125" defaultRowHeight="14.5"/>
  <cols>
    <col min="1" max="1" width="2.83203125" style="422" customWidth="1"/>
    <col min="2" max="2" width="17.83203125" style="422" customWidth="1"/>
    <col min="3" max="3" width="2.5" style="422" customWidth="1"/>
    <col min="4" max="6" width="8.58203125" style="422"/>
    <col min="7" max="7" width="21.58203125" style="422" customWidth="1"/>
    <col min="8" max="9" width="8.58203125" style="422"/>
    <col min="10" max="15" width="13.5" style="422" customWidth="1"/>
    <col min="16" max="16384" width="8.58203125" style="422"/>
  </cols>
  <sheetData>
    <row r="1" spans="1:16" customFormat="1" ht="15.5">
      <c r="A1" s="12"/>
      <c r="B1" s="12"/>
      <c r="C1" s="12"/>
      <c r="D1" s="490"/>
    </row>
    <row r="2" spans="1:16" customFormat="1" ht="15.5">
      <c r="A2" s="4"/>
      <c r="B2" s="491"/>
      <c r="C2" s="12"/>
      <c r="D2" s="490"/>
    </row>
    <row r="3" spans="1:16" customFormat="1" ht="15.5">
      <c r="A3" s="4"/>
      <c r="B3" s="448" t="str">
        <f>Client</f>
        <v>Philadelphia Water Department</v>
      </c>
      <c r="C3" s="12"/>
      <c r="D3" s="490"/>
    </row>
    <row r="4" spans="1:16" customFormat="1" ht="15.5">
      <c r="A4" s="4"/>
      <c r="B4" s="448" t="str">
        <f>Title</f>
        <v>Miscellaneous Fees &amp; Charges Model</v>
      </c>
      <c r="C4" s="12"/>
      <c r="D4" s="490"/>
    </row>
    <row r="5" spans="1:16" customFormat="1" ht="15.5">
      <c r="A5" s="4"/>
      <c r="B5" s="448"/>
      <c r="C5" s="12"/>
      <c r="D5" s="490"/>
    </row>
    <row r="6" spans="1:16">
      <c r="A6" s="476"/>
      <c r="B6" s="476" t="s">
        <v>619</v>
      </c>
    </row>
    <row r="8" spans="1:16">
      <c r="B8" s="423" t="s">
        <v>583</v>
      </c>
      <c r="I8" s="423" t="s">
        <v>584</v>
      </c>
    </row>
    <row r="10" spans="1:16">
      <c r="B10" s="424"/>
      <c r="C10" s="424"/>
      <c r="D10" s="424"/>
      <c r="E10" s="424"/>
      <c r="F10" s="424"/>
      <c r="G10" s="424"/>
      <c r="I10" s="424"/>
      <c r="J10" s="425" t="s">
        <v>585</v>
      </c>
      <c r="K10" s="425"/>
      <c r="L10" s="425"/>
      <c r="M10" s="425" t="s">
        <v>586</v>
      </c>
      <c r="N10" s="425" t="s">
        <v>587</v>
      </c>
      <c r="O10" s="425" t="s">
        <v>588</v>
      </c>
    </row>
    <row r="11" spans="1:16">
      <c r="B11" s="426"/>
      <c r="C11" s="426"/>
      <c r="D11" s="426"/>
      <c r="E11" s="426"/>
      <c r="F11" s="426"/>
      <c r="G11" s="426"/>
      <c r="I11" s="426"/>
      <c r="J11" s="427" t="s">
        <v>589</v>
      </c>
      <c r="K11" s="427" t="s">
        <v>590</v>
      </c>
      <c r="L11" s="427" t="s">
        <v>591</v>
      </c>
      <c r="M11" s="427" t="s">
        <v>591</v>
      </c>
      <c r="N11" s="427" t="s">
        <v>592</v>
      </c>
      <c r="O11" s="427" t="s">
        <v>593</v>
      </c>
    </row>
    <row r="12" spans="1:16">
      <c r="B12" s="428" t="s">
        <v>594</v>
      </c>
      <c r="C12" s="429"/>
      <c r="D12" s="500" t="s">
        <v>10</v>
      </c>
      <c r="E12" s="500"/>
      <c r="F12" s="500"/>
      <c r="G12" s="500"/>
      <c r="I12" s="429" t="s">
        <v>547</v>
      </c>
      <c r="J12" s="428" t="s">
        <v>595</v>
      </c>
      <c r="K12" s="428" t="s">
        <v>596</v>
      </c>
      <c r="L12" s="428" t="s">
        <v>596</v>
      </c>
      <c r="M12" s="428" t="s">
        <v>596</v>
      </c>
      <c r="N12" s="428" t="s">
        <v>596</v>
      </c>
      <c r="O12" s="428" t="s">
        <v>597</v>
      </c>
    </row>
    <row r="14" spans="1:16" ht="15.5">
      <c r="B14" s="430">
        <v>40</v>
      </c>
      <c r="C14" s="431" t="s">
        <v>598</v>
      </c>
      <c r="D14" s="432" t="s">
        <v>599</v>
      </c>
      <c r="E14" s="433"/>
      <c r="F14" s="433"/>
      <c r="G14" s="434"/>
      <c r="J14" s="435"/>
      <c r="K14" s="435"/>
      <c r="L14" s="435"/>
      <c r="M14" s="435"/>
      <c r="N14" s="436">
        <f>SUM(K16:K57)+SUM(M16:M57)</f>
        <v>1578507.8039235687</v>
      </c>
      <c r="O14" s="437">
        <f>N14/B20</f>
        <v>36.237552890807365</v>
      </c>
      <c r="P14" s="422" t="s">
        <v>620</v>
      </c>
    </row>
    <row r="15" spans="1:16" ht="15.5">
      <c r="B15" s="438">
        <v>2022</v>
      </c>
      <c r="C15" s="431" t="s">
        <v>598</v>
      </c>
      <c r="D15" s="439" t="s">
        <v>600</v>
      </c>
      <c r="G15" s="440"/>
      <c r="J15" s="435"/>
      <c r="K15" s="435"/>
      <c r="L15" s="435"/>
      <c r="M15" s="435"/>
      <c r="N15" s="435"/>
      <c r="O15" s="435"/>
    </row>
    <row r="16" spans="1:16" ht="15.5">
      <c r="B16" s="438"/>
      <c r="C16" s="431"/>
      <c r="D16" s="439"/>
      <c r="G16" s="440"/>
      <c r="I16" s="422">
        <f>B18</f>
        <v>2022</v>
      </c>
      <c r="J16" s="435">
        <f>IF(I16=$B$15,$B$21*$B$20/43560,0)</f>
        <v>606516</v>
      </c>
      <c r="K16" s="435">
        <f>(J16)*(1+$B$17)^($B$18-I16)</f>
        <v>606516</v>
      </c>
      <c r="L16" s="435"/>
      <c r="M16" s="435">
        <f>(L16)*(1+$B$17)^($B$18-I16)</f>
        <v>0</v>
      </c>
      <c r="N16" s="435"/>
      <c r="O16" s="435"/>
    </row>
    <row r="17" spans="2:15" ht="15.5">
      <c r="B17" s="441">
        <v>0.03</v>
      </c>
      <c r="C17" s="431" t="s">
        <v>598</v>
      </c>
      <c r="D17" s="439" t="s">
        <v>601</v>
      </c>
      <c r="G17" s="440"/>
      <c r="I17" s="422">
        <f>I16+1</f>
        <v>2023</v>
      </c>
      <c r="J17" s="435">
        <f t="shared" ref="J17:J57" si="0">IF(I17=$B$15,$B$21*$B$20/43560,0)</f>
        <v>0</v>
      </c>
      <c r="K17" s="435">
        <f t="shared" ref="K17:K57" si="1">(J17)*(1+$B$17)^($B$18-I17)</f>
        <v>0</v>
      </c>
      <c r="L17" s="435">
        <f>IF(I17&gt;$B$15+$B$14,0,$B$20/43560*$B$22)*(1+$B$23)^(I17-$B$18)</f>
        <v>20602.400000000001</v>
      </c>
      <c r="M17" s="435">
        <f t="shared" ref="M17:M57" si="2">(L17)*(1+$B$17)^($B$18-I17)</f>
        <v>20002.330097087379</v>
      </c>
      <c r="N17" s="435"/>
      <c r="O17" s="435"/>
    </row>
    <row r="18" spans="2:15" ht="15.5">
      <c r="B18" s="438">
        <v>2022</v>
      </c>
      <c r="C18" s="431" t="s">
        <v>598</v>
      </c>
      <c r="D18" s="439" t="s">
        <v>602</v>
      </c>
      <c r="G18" s="440"/>
      <c r="I18" s="422">
        <f t="shared" ref="I18:I57" si="3">I17+1</f>
        <v>2024</v>
      </c>
      <c r="J18" s="435">
        <f t="shared" si="0"/>
        <v>0</v>
      </c>
      <c r="K18" s="435">
        <f t="shared" si="1"/>
        <v>0</v>
      </c>
      <c r="L18" s="435">
        <f t="shared" ref="L18:L57" si="4">IF(I18&gt;$B$15+$B$14,0,$B$20/43560*$B$22)*(1+$B$23)^(I18-$B$18)</f>
        <v>21426.496000000003</v>
      </c>
      <c r="M18" s="435">
        <f t="shared" si="2"/>
        <v>20196.527476670755</v>
      </c>
      <c r="N18" s="435"/>
      <c r="O18" s="435"/>
    </row>
    <row r="19" spans="2:15" ht="15.5">
      <c r="B19" s="438"/>
      <c r="D19" s="439"/>
      <c r="G19" s="440"/>
      <c r="I19" s="422">
        <f t="shared" si="3"/>
        <v>2025</v>
      </c>
      <c r="J19" s="435">
        <f t="shared" si="0"/>
        <v>0</v>
      </c>
      <c r="K19" s="435">
        <f t="shared" si="1"/>
        <v>0</v>
      </c>
      <c r="L19" s="435">
        <f t="shared" si="4"/>
        <v>22283.555840000001</v>
      </c>
      <c r="M19" s="435">
        <f t="shared" si="2"/>
        <v>20392.61026770639</v>
      </c>
      <c r="N19" s="435"/>
      <c r="O19" s="435"/>
    </row>
    <row r="20" spans="2:15" ht="15.5">
      <c r="B20" s="442">
        <v>43560</v>
      </c>
      <c r="C20" s="431" t="s">
        <v>598</v>
      </c>
      <c r="D20" s="439" t="s">
        <v>603</v>
      </c>
      <c r="G20" s="440"/>
      <c r="I20" s="422">
        <f t="shared" si="3"/>
        <v>2026</v>
      </c>
      <c r="J20" s="435">
        <f t="shared" si="0"/>
        <v>0</v>
      </c>
      <c r="K20" s="435">
        <f t="shared" si="1"/>
        <v>0</v>
      </c>
      <c r="L20" s="435">
        <f t="shared" si="4"/>
        <v>23174.898073600005</v>
      </c>
      <c r="M20" s="435">
        <f t="shared" si="2"/>
        <v>20590.596775159855</v>
      </c>
      <c r="N20" s="435"/>
      <c r="O20" s="435"/>
    </row>
    <row r="21" spans="2:15" ht="30" customHeight="1">
      <c r="B21" s="443">
        <v>606516</v>
      </c>
      <c r="C21" s="431" t="s">
        <v>598</v>
      </c>
      <c r="D21" s="501" t="s">
        <v>604</v>
      </c>
      <c r="E21" s="502"/>
      <c r="F21" s="502"/>
      <c r="G21" s="503"/>
      <c r="I21" s="422">
        <f t="shared" si="3"/>
        <v>2027</v>
      </c>
      <c r="J21" s="435">
        <f t="shared" si="0"/>
        <v>0</v>
      </c>
      <c r="K21" s="435">
        <f t="shared" si="1"/>
        <v>0</v>
      </c>
      <c r="L21" s="435">
        <f t="shared" si="4"/>
        <v>24101.893996544008</v>
      </c>
      <c r="M21" s="435">
        <f t="shared" si="2"/>
        <v>20790.505481714808</v>
      </c>
      <c r="N21" s="435"/>
      <c r="O21" s="435"/>
    </row>
    <row r="22" spans="2:15" ht="15.5">
      <c r="B22" s="443">
        <v>19810</v>
      </c>
      <c r="C22" s="431" t="s">
        <v>598</v>
      </c>
      <c r="D22" s="439" t="s">
        <v>605</v>
      </c>
      <c r="G22" s="440"/>
      <c r="I22" s="422">
        <f t="shared" si="3"/>
        <v>2028</v>
      </c>
      <c r="J22" s="435">
        <f t="shared" si="0"/>
        <v>0</v>
      </c>
      <c r="K22" s="435">
        <f t="shared" si="1"/>
        <v>0</v>
      </c>
      <c r="L22" s="435">
        <f t="shared" si="4"/>
        <v>25065.969756405768</v>
      </c>
      <c r="M22" s="435">
        <f t="shared" si="2"/>
        <v>20992.355049498448</v>
      </c>
      <c r="N22" s="435"/>
      <c r="O22" s="435"/>
    </row>
    <row r="23" spans="2:15" ht="15.5">
      <c r="B23" s="441">
        <v>0.04</v>
      </c>
      <c r="C23" s="431" t="s">
        <v>598</v>
      </c>
      <c r="D23" s="439" t="s">
        <v>606</v>
      </c>
      <c r="G23" s="440"/>
      <c r="I23" s="422">
        <f t="shared" si="3"/>
        <v>2029</v>
      </c>
      <c r="J23" s="435">
        <f t="shared" si="0"/>
        <v>0</v>
      </c>
      <c r="K23" s="435">
        <f t="shared" si="1"/>
        <v>0</v>
      </c>
      <c r="L23" s="435">
        <f t="shared" si="4"/>
        <v>26068.608546661995</v>
      </c>
      <c r="M23" s="435">
        <f t="shared" si="2"/>
        <v>21196.164321823671</v>
      </c>
      <c r="N23" s="435"/>
      <c r="O23" s="435"/>
    </row>
    <row r="24" spans="2:15" ht="15.5">
      <c r="B24" s="444"/>
      <c r="C24" s="431"/>
      <c r="D24" s="445"/>
      <c r="E24" s="446"/>
      <c r="F24" s="446"/>
      <c r="G24" s="447"/>
      <c r="I24" s="422">
        <f t="shared" si="3"/>
        <v>2030</v>
      </c>
      <c r="J24" s="435">
        <f t="shared" si="0"/>
        <v>0</v>
      </c>
      <c r="K24" s="435">
        <f t="shared" si="1"/>
        <v>0</v>
      </c>
      <c r="L24" s="435">
        <f t="shared" si="4"/>
        <v>27111.35288852848</v>
      </c>
      <c r="M24" s="435">
        <f t="shared" si="2"/>
        <v>21401.952324948175</v>
      </c>
      <c r="N24" s="435"/>
      <c r="O24" s="435"/>
    </row>
    <row r="25" spans="2:15" ht="15.5">
      <c r="I25" s="422">
        <f t="shared" si="3"/>
        <v>2031</v>
      </c>
      <c r="J25" s="435">
        <f t="shared" si="0"/>
        <v>0</v>
      </c>
      <c r="K25" s="435">
        <f t="shared" si="1"/>
        <v>0</v>
      </c>
      <c r="L25" s="435">
        <f t="shared" si="4"/>
        <v>28195.807004069622</v>
      </c>
      <c r="M25" s="435">
        <f t="shared" si="2"/>
        <v>21609.73826985059</v>
      </c>
      <c r="N25" s="435"/>
      <c r="O25" s="435"/>
    </row>
    <row r="26" spans="2:15" ht="15.5">
      <c r="I26" s="422">
        <f t="shared" si="3"/>
        <v>2032</v>
      </c>
      <c r="J26" s="435">
        <f t="shared" si="0"/>
        <v>0</v>
      </c>
      <c r="K26" s="435">
        <f t="shared" si="1"/>
        <v>0</v>
      </c>
      <c r="L26" s="435">
        <f t="shared" si="4"/>
        <v>29323.639284232406</v>
      </c>
      <c r="M26" s="435">
        <f t="shared" si="2"/>
        <v>21819.541554023894</v>
      </c>
      <c r="N26" s="435"/>
      <c r="O26" s="435"/>
    </row>
    <row r="27" spans="2:15" ht="15.5">
      <c r="I27" s="422">
        <f t="shared" si="3"/>
        <v>2033</v>
      </c>
      <c r="J27" s="435">
        <f t="shared" si="0"/>
        <v>0</v>
      </c>
      <c r="K27" s="435">
        <f t="shared" si="1"/>
        <v>0</v>
      </c>
      <c r="L27" s="435">
        <f t="shared" si="4"/>
        <v>30496.584855601701</v>
      </c>
      <c r="M27" s="435">
        <f t="shared" si="2"/>
        <v>22031.381763286263</v>
      </c>
      <c r="N27" s="435"/>
      <c r="O27" s="435"/>
    </row>
    <row r="28" spans="2:15" ht="15.5">
      <c r="I28" s="422">
        <f t="shared" si="3"/>
        <v>2034</v>
      </c>
      <c r="J28" s="435">
        <f t="shared" si="0"/>
        <v>0</v>
      </c>
      <c r="K28" s="435">
        <f t="shared" si="1"/>
        <v>0</v>
      </c>
      <c r="L28" s="435">
        <f t="shared" si="4"/>
        <v>31716.448249825775</v>
      </c>
      <c r="M28" s="435">
        <f t="shared" si="2"/>
        <v>22245.278673609439</v>
      </c>
      <c r="N28" s="435"/>
      <c r="O28" s="435"/>
    </row>
    <row r="29" spans="2:15" ht="15.5">
      <c r="I29" s="422">
        <f t="shared" si="3"/>
        <v>2035</v>
      </c>
      <c r="J29" s="435">
        <f t="shared" si="0"/>
        <v>0</v>
      </c>
      <c r="K29" s="435">
        <f t="shared" si="1"/>
        <v>0</v>
      </c>
      <c r="L29" s="435">
        <f t="shared" si="4"/>
        <v>32985.106179818809</v>
      </c>
      <c r="M29" s="435">
        <f t="shared" si="2"/>
        <v>22461.25225296487</v>
      </c>
      <c r="N29" s="435"/>
      <c r="O29" s="435"/>
    </row>
    <row r="30" spans="2:15" ht="15.5">
      <c r="I30" s="422">
        <f t="shared" si="3"/>
        <v>2036</v>
      </c>
      <c r="J30" s="435">
        <f t="shared" si="0"/>
        <v>0</v>
      </c>
      <c r="K30" s="435">
        <f t="shared" si="1"/>
        <v>0</v>
      </c>
      <c r="L30" s="435">
        <f t="shared" si="4"/>
        <v>34304.510427011563</v>
      </c>
      <c r="M30" s="435">
        <f t="shared" si="2"/>
        <v>22679.322663187828</v>
      </c>
      <c r="N30" s="435"/>
      <c r="O30" s="435"/>
    </row>
    <row r="31" spans="2:15" ht="15.5">
      <c r="I31" s="422">
        <f t="shared" si="3"/>
        <v>2037</v>
      </c>
      <c r="J31" s="435">
        <f t="shared" si="0"/>
        <v>0</v>
      </c>
      <c r="K31" s="435">
        <f t="shared" si="1"/>
        <v>0</v>
      </c>
      <c r="L31" s="435">
        <f t="shared" si="4"/>
        <v>35676.690844092023</v>
      </c>
      <c r="M31" s="435">
        <f t="shared" si="2"/>
        <v>22899.510261859552</v>
      </c>
      <c r="N31" s="435"/>
      <c r="O31" s="435"/>
    </row>
    <row r="32" spans="2:15" ht="15.5">
      <c r="I32" s="422">
        <f t="shared" si="3"/>
        <v>2038</v>
      </c>
      <c r="J32" s="435">
        <f t="shared" si="0"/>
        <v>0</v>
      </c>
      <c r="K32" s="435">
        <f t="shared" si="1"/>
        <v>0</v>
      </c>
      <c r="L32" s="435">
        <f t="shared" si="4"/>
        <v>37103.758477855707</v>
      </c>
      <c r="M32" s="435">
        <f t="shared" si="2"/>
        <v>23121.83560420771</v>
      </c>
      <c r="N32" s="435"/>
      <c r="O32" s="435"/>
    </row>
    <row r="33" spans="9:15" ht="15.5">
      <c r="I33" s="422">
        <f t="shared" si="3"/>
        <v>2039</v>
      </c>
      <c r="J33" s="435">
        <f t="shared" si="0"/>
        <v>0</v>
      </c>
      <c r="K33" s="435">
        <f t="shared" si="1"/>
        <v>0</v>
      </c>
      <c r="L33" s="435">
        <f t="shared" si="4"/>
        <v>38587.908816969939</v>
      </c>
      <c r="M33" s="435">
        <f t="shared" si="2"/>
        <v>23346.319445025263</v>
      </c>
      <c r="N33" s="435"/>
      <c r="O33" s="435"/>
    </row>
    <row r="34" spans="9:15" ht="15.5">
      <c r="I34" s="422">
        <f t="shared" si="3"/>
        <v>2040</v>
      </c>
      <c r="J34" s="435">
        <f t="shared" si="0"/>
        <v>0</v>
      </c>
      <c r="K34" s="435">
        <f t="shared" si="1"/>
        <v>0</v>
      </c>
      <c r="L34" s="435">
        <f t="shared" si="4"/>
        <v>40131.425169648741</v>
      </c>
      <c r="M34" s="435">
        <f t="shared" si="2"/>
        <v>23572.982740608033</v>
      </c>
      <c r="N34" s="435"/>
      <c r="O34" s="435"/>
    </row>
    <row r="35" spans="9:15" ht="15.5">
      <c r="I35" s="422">
        <f t="shared" si="3"/>
        <v>2041</v>
      </c>
      <c r="J35" s="435">
        <f t="shared" si="0"/>
        <v>0</v>
      </c>
      <c r="K35" s="435">
        <f t="shared" si="1"/>
        <v>0</v>
      </c>
      <c r="L35" s="435">
        <f t="shared" si="4"/>
        <v>41736.68217643469</v>
      </c>
      <c r="M35" s="435">
        <f t="shared" si="2"/>
        <v>23801.846650711024</v>
      </c>
      <c r="N35" s="435"/>
      <c r="O35" s="435"/>
    </row>
    <row r="36" spans="9:15" ht="15.5">
      <c r="I36" s="422">
        <f t="shared" si="3"/>
        <v>2042</v>
      </c>
      <c r="J36" s="435">
        <f t="shared" si="0"/>
        <v>0</v>
      </c>
      <c r="K36" s="435">
        <f t="shared" si="1"/>
        <v>0</v>
      </c>
      <c r="L36" s="435">
        <f t="shared" si="4"/>
        <v>43406.149463492075</v>
      </c>
      <c r="M36" s="435">
        <f t="shared" si="2"/>
        <v>24032.932540523754</v>
      </c>
      <c r="N36" s="435"/>
      <c r="O36" s="435"/>
    </row>
    <row r="37" spans="9:15" ht="15.5">
      <c r="I37" s="422">
        <f t="shared" si="3"/>
        <v>2043</v>
      </c>
      <c r="J37" s="435">
        <f t="shared" si="0"/>
        <v>0</v>
      </c>
      <c r="K37" s="435">
        <f t="shared" si="1"/>
        <v>0</v>
      </c>
      <c r="L37" s="435">
        <f t="shared" si="4"/>
        <v>45142.395442031768</v>
      </c>
      <c r="M37" s="435">
        <f t="shared" si="2"/>
        <v>24266.261982664768</v>
      </c>
      <c r="N37" s="435"/>
      <c r="O37" s="435"/>
    </row>
    <row r="38" spans="9:15" ht="15.5">
      <c r="I38" s="422">
        <f t="shared" si="3"/>
        <v>2044</v>
      </c>
      <c r="J38" s="435">
        <f t="shared" si="0"/>
        <v>0</v>
      </c>
      <c r="K38" s="435">
        <f t="shared" si="1"/>
        <v>0</v>
      </c>
      <c r="L38" s="435">
        <f t="shared" si="4"/>
        <v>46948.091259713037</v>
      </c>
      <c r="M38" s="435">
        <f t="shared" si="2"/>
        <v>24501.856759195492</v>
      </c>
      <c r="N38" s="435"/>
      <c r="O38" s="435"/>
    </row>
    <row r="39" spans="9:15" ht="15.5">
      <c r="I39" s="422">
        <f t="shared" si="3"/>
        <v>2045</v>
      </c>
      <c r="J39" s="435">
        <f t="shared" si="0"/>
        <v>0</v>
      </c>
      <c r="K39" s="435">
        <f t="shared" si="1"/>
        <v>0</v>
      </c>
      <c r="L39" s="435">
        <f t="shared" si="4"/>
        <v>48826.014910101556</v>
      </c>
      <c r="M39" s="435">
        <f t="shared" si="2"/>
        <v>24739.7388636537</v>
      </c>
      <c r="N39" s="435"/>
      <c r="O39" s="435"/>
    </row>
    <row r="40" spans="9:15" ht="15.5">
      <c r="I40" s="422">
        <f t="shared" si="3"/>
        <v>2046</v>
      </c>
      <c r="J40" s="435">
        <f t="shared" si="0"/>
        <v>0</v>
      </c>
      <c r="K40" s="435">
        <f t="shared" si="1"/>
        <v>0</v>
      </c>
      <c r="L40" s="435">
        <f t="shared" si="4"/>
        <v>50779.055506505618</v>
      </c>
      <c r="M40" s="435">
        <f t="shared" si="2"/>
        <v>24979.930503106651</v>
      </c>
      <c r="N40" s="435"/>
      <c r="O40" s="435"/>
    </row>
    <row r="41" spans="9:15" ht="15.5">
      <c r="I41" s="422">
        <f t="shared" si="3"/>
        <v>2047</v>
      </c>
      <c r="J41" s="435">
        <f t="shared" si="0"/>
        <v>0</v>
      </c>
      <c r="K41" s="435">
        <f t="shared" si="1"/>
        <v>0</v>
      </c>
      <c r="L41" s="435">
        <f t="shared" si="4"/>
        <v>52810.217726765855</v>
      </c>
      <c r="M41" s="435">
        <f t="shared" si="2"/>
        <v>25222.454100224197</v>
      </c>
      <c r="N41" s="435"/>
      <c r="O41" s="435"/>
    </row>
    <row r="42" spans="9:15" ht="15.5">
      <c r="I42" s="422">
        <f t="shared" si="3"/>
        <v>2048</v>
      </c>
      <c r="J42" s="435">
        <f t="shared" si="0"/>
        <v>0</v>
      </c>
      <c r="K42" s="435">
        <f t="shared" si="1"/>
        <v>0</v>
      </c>
      <c r="L42" s="435">
        <f t="shared" si="4"/>
        <v>54922.626435836486</v>
      </c>
      <c r="M42" s="435">
        <f t="shared" si="2"/>
        <v>25467.332295372002</v>
      </c>
      <c r="N42" s="435"/>
      <c r="O42" s="435"/>
    </row>
    <row r="43" spans="9:15" ht="15.5">
      <c r="I43" s="422">
        <f t="shared" si="3"/>
        <v>2049</v>
      </c>
      <c r="J43" s="435">
        <f t="shared" si="0"/>
        <v>0</v>
      </c>
      <c r="K43" s="435">
        <f t="shared" si="1"/>
        <v>0</v>
      </c>
      <c r="L43" s="435">
        <f t="shared" si="4"/>
        <v>57119.531493269948</v>
      </c>
      <c r="M43" s="435">
        <f t="shared" si="2"/>
        <v>25714.58794872513</v>
      </c>
      <c r="N43" s="435"/>
      <c r="O43" s="435"/>
    </row>
    <row r="44" spans="9:15" ht="15.5">
      <c r="I44" s="422">
        <f t="shared" si="3"/>
        <v>2050</v>
      </c>
      <c r="J44" s="435">
        <f t="shared" si="0"/>
        <v>0</v>
      </c>
      <c r="K44" s="435">
        <f t="shared" si="1"/>
        <v>0</v>
      </c>
      <c r="L44" s="435">
        <f t="shared" si="4"/>
        <v>59404.312753000755</v>
      </c>
      <c r="M44" s="435">
        <f t="shared" si="2"/>
        <v>25964.244142402076</v>
      </c>
      <c r="N44" s="435"/>
      <c r="O44" s="435"/>
    </row>
    <row r="45" spans="9:15" ht="15.5">
      <c r="I45" s="422">
        <f t="shared" si="3"/>
        <v>2051</v>
      </c>
      <c r="J45" s="435">
        <f t="shared" si="0"/>
        <v>0</v>
      </c>
      <c r="K45" s="435">
        <f t="shared" si="1"/>
        <v>0</v>
      </c>
      <c r="L45" s="435">
        <f t="shared" si="4"/>
        <v>61780.48526312079</v>
      </c>
      <c r="M45" s="435">
        <f t="shared" si="2"/>
        <v>26216.324182619577</v>
      </c>
      <c r="N45" s="435"/>
      <c r="O45" s="435"/>
    </row>
    <row r="46" spans="9:15" ht="15.5">
      <c r="I46" s="422">
        <f t="shared" si="3"/>
        <v>2052</v>
      </c>
      <c r="J46" s="435">
        <f t="shared" si="0"/>
        <v>0</v>
      </c>
      <c r="K46" s="435">
        <f t="shared" si="1"/>
        <v>0</v>
      </c>
      <c r="L46" s="435">
        <f t="shared" si="4"/>
        <v>64251.70467364561</v>
      </c>
      <c r="M46" s="435">
        <f t="shared" si="2"/>
        <v>26470.851601868308</v>
      </c>
      <c r="N46" s="435"/>
      <c r="O46" s="435"/>
    </row>
    <row r="47" spans="9:15" ht="15.5">
      <c r="I47" s="422">
        <f t="shared" si="3"/>
        <v>2053</v>
      </c>
      <c r="J47" s="435">
        <f t="shared" si="0"/>
        <v>0</v>
      </c>
      <c r="K47" s="435">
        <f t="shared" si="1"/>
        <v>0</v>
      </c>
      <c r="L47" s="435">
        <f t="shared" si="4"/>
        <v>66821.772860591445</v>
      </c>
      <c r="M47" s="435">
        <f t="shared" si="2"/>
        <v>26727.850161109745</v>
      </c>
      <c r="N47" s="435"/>
      <c r="O47" s="435"/>
    </row>
    <row r="48" spans="9:15" ht="15.5">
      <c r="I48" s="422">
        <f t="shared" si="3"/>
        <v>2054</v>
      </c>
      <c r="J48" s="435">
        <f t="shared" si="0"/>
        <v>0</v>
      </c>
      <c r="K48" s="435">
        <f t="shared" si="1"/>
        <v>0</v>
      </c>
      <c r="L48" s="435">
        <f t="shared" si="4"/>
        <v>69494.643775015109</v>
      </c>
      <c r="M48" s="435">
        <f t="shared" si="2"/>
        <v>26987.343851994312</v>
      </c>
      <c r="N48" s="435"/>
      <c r="O48" s="435"/>
    </row>
    <row r="49" spans="9:15" ht="15.5">
      <c r="I49" s="422">
        <f t="shared" si="3"/>
        <v>2055</v>
      </c>
      <c r="J49" s="435">
        <f t="shared" si="0"/>
        <v>0</v>
      </c>
      <c r="K49" s="435">
        <f t="shared" si="1"/>
        <v>0</v>
      </c>
      <c r="L49" s="435">
        <f t="shared" si="4"/>
        <v>72274.429526015709</v>
      </c>
      <c r="M49" s="435">
        <f t="shared" si="2"/>
        <v>27249.356899101051</v>
      </c>
      <c r="N49" s="435"/>
      <c r="O49" s="435"/>
    </row>
    <row r="50" spans="9:15" ht="15.5">
      <c r="I50" s="422">
        <f t="shared" si="3"/>
        <v>2056</v>
      </c>
      <c r="J50" s="435">
        <f t="shared" si="0"/>
        <v>0</v>
      </c>
      <c r="K50" s="435">
        <f t="shared" si="1"/>
        <v>0</v>
      </c>
      <c r="L50" s="435">
        <f t="shared" si="4"/>
        <v>75165.406707056347</v>
      </c>
      <c r="M50" s="435">
        <f t="shared" si="2"/>
        <v>27513.913762199129</v>
      </c>
      <c r="N50" s="435"/>
      <c r="O50" s="435"/>
    </row>
    <row r="51" spans="9:15" ht="15.5">
      <c r="I51" s="422">
        <f t="shared" si="3"/>
        <v>2057</v>
      </c>
      <c r="J51" s="435">
        <f t="shared" si="0"/>
        <v>0</v>
      </c>
      <c r="K51" s="435">
        <f t="shared" si="1"/>
        <v>0</v>
      </c>
      <c r="L51" s="435">
        <f t="shared" si="4"/>
        <v>78172.022975338594</v>
      </c>
      <c r="M51" s="435">
        <f t="shared" si="2"/>
        <v>27781.039138531152</v>
      </c>
      <c r="N51" s="435"/>
      <c r="O51" s="435"/>
    </row>
    <row r="52" spans="9:15" ht="15.5">
      <c r="I52" s="422">
        <f t="shared" si="3"/>
        <v>2058</v>
      </c>
      <c r="J52" s="435">
        <f t="shared" si="0"/>
        <v>0</v>
      </c>
      <c r="K52" s="435">
        <f t="shared" si="1"/>
        <v>0</v>
      </c>
      <c r="L52" s="435">
        <f t="shared" si="4"/>
        <v>81298.903894352145</v>
      </c>
      <c r="M52" s="435">
        <f t="shared" si="2"/>
        <v>28050.757965118835</v>
      </c>
      <c r="N52" s="435"/>
      <c r="O52" s="435"/>
    </row>
    <row r="53" spans="9:15" ht="15.5">
      <c r="I53" s="422">
        <f t="shared" si="3"/>
        <v>2059</v>
      </c>
      <c r="J53" s="435">
        <f t="shared" si="0"/>
        <v>0</v>
      </c>
      <c r="K53" s="435">
        <f t="shared" si="1"/>
        <v>0</v>
      </c>
      <c r="L53" s="435">
        <f t="shared" si="4"/>
        <v>84550.860050126255</v>
      </c>
      <c r="M53" s="435">
        <f t="shared" si="2"/>
        <v>28323.095421090875</v>
      </c>
      <c r="N53" s="435"/>
      <c r="O53" s="435"/>
    </row>
    <row r="54" spans="9:15" ht="15.5">
      <c r="I54" s="422">
        <f t="shared" si="3"/>
        <v>2060</v>
      </c>
      <c r="J54" s="435">
        <f t="shared" si="0"/>
        <v>0</v>
      </c>
      <c r="K54" s="435">
        <f t="shared" si="1"/>
        <v>0</v>
      </c>
      <c r="L54" s="435">
        <f t="shared" si="4"/>
        <v>87932.894452131281</v>
      </c>
      <c r="M54" s="435">
        <f t="shared" si="2"/>
        <v>28598.076930033501</v>
      </c>
      <c r="N54" s="435"/>
      <c r="O54" s="435"/>
    </row>
    <row r="55" spans="9:15" ht="15.5">
      <c r="I55" s="422">
        <f t="shared" si="3"/>
        <v>2061</v>
      </c>
      <c r="J55" s="435">
        <f t="shared" si="0"/>
        <v>0</v>
      </c>
      <c r="K55" s="435">
        <f t="shared" si="1"/>
        <v>0</v>
      </c>
      <c r="L55" s="435">
        <f t="shared" si="4"/>
        <v>91450.210230216529</v>
      </c>
      <c r="M55" s="435">
        <f t="shared" si="2"/>
        <v>28875.728162363914</v>
      </c>
      <c r="N55" s="435"/>
      <c r="O55" s="435"/>
    </row>
    <row r="56" spans="9:15" ht="15.5">
      <c r="I56" s="422">
        <f t="shared" si="3"/>
        <v>2062</v>
      </c>
      <c r="J56" s="435">
        <f t="shared" si="0"/>
        <v>0</v>
      </c>
      <c r="K56" s="435">
        <f t="shared" si="1"/>
        <v>0</v>
      </c>
      <c r="L56" s="435">
        <f t="shared" si="4"/>
        <v>95108.21863942522</v>
      </c>
      <c r="M56" s="435">
        <f t="shared" si="2"/>
        <v>29156.075037726685</v>
      </c>
      <c r="N56" s="435"/>
      <c r="O56" s="435"/>
    </row>
    <row r="57" spans="9:15" ht="15.5">
      <c r="I57" s="422">
        <f t="shared" si="3"/>
        <v>2063</v>
      </c>
      <c r="J57" s="435">
        <f t="shared" si="0"/>
        <v>0</v>
      </c>
      <c r="K57" s="435">
        <f t="shared" si="1"/>
        <v>0</v>
      </c>
      <c r="L57" s="435">
        <f t="shared" si="4"/>
        <v>0</v>
      </c>
      <c r="M57" s="435">
        <f t="shared" si="2"/>
        <v>0</v>
      </c>
      <c r="N57" s="435"/>
      <c r="O57" s="435"/>
    </row>
    <row r="58" spans="9:15" ht="15.5">
      <c r="J58" s="435"/>
      <c r="K58" s="435"/>
      <c r="L58" s="435"/>
      <c r="M58" s="435"/>
      <c r="N58" s="435"/>
      <c r="O58" s="435"/>
    </row>
    <row r="59" spans="9:15" ht="15.5">
      <c r="J59" s="435"/>
      <c r="K59" s="435"/>
      <c r="L59" s="435"/>
      <c r="M59" s="435"/>
      <c r="N59" s="435"/>
      <c r="O59" s="435"/>
    </row>
    <row r="60" spans="9:15" ht="15.5">
      <c r="J60" s="435"/>
      <c r="K60" s="435"/>
      <c r="L60" s="435"/>
      <c r="M60" s="435"/>
      <c r="N60" s="435"/>
      <c r="O60" s="435"/>
    </row>
    <row r="61" spans="9:15" ht="15.5">
      <c r="J61" s="435"/>
      <c r="K61" s="435"/>
      <c r="L61" s="435"/>
      <c r="M61" s="435"/>
      <c r="N61" s="435"/>
      <c r="O61" s="435"/>
    </row>
    <row r="62" spans="9:15" ht="15.5">
      <c r="J62" s="435"/>
      <c r="K62" s="435"/>
      <c r="L62" s="435"/>
      <c r="M62" s="435"/>
      <c r="N62" s="435"/>
      <c r="O62" s="435"/>
    </row>
    <row r="63" spans="9:15" ht="15.5">
      <c r="J63" s="435"/>
      <c r="K63" s="435"/>
      <c r="L63" s="435"/>
      <c r="M63" s="435"/>
      <c r="N63" s="435"/>
      <c r="O63" s="435"/>
    </row>
    <row r="64" spans="9:15" ht="15.5">
      <c r="J64" s="435"/>
      <c r="K64" s="435"/>
      <c r="L64" s="435"/>
      <c r="M64" s="435"/>
      <c r="N64" s="435"/>
      <c r="O64" s="435"/>
    </row>
    <row r="65" spans="10:15" ht="15.5">
      <c r="J65" s="435"/>
      <c r="K65" s="435"/>
      <c r="L65" s="435"/>
      <c r="M65" s="435"/>
      <c r="N65" s="435"/>
      <c r="O65" s="435"/>
    </row>
    <row r="66" spans="10:15" ht="15.5">
      <c r="J66" s="435"/>
      <c r="K66" s="435"/>
      <c r="L66" s="435"/>
      <c r="M66" s="435"/>
      <c r="N66" s="435"/>
      <c r="O66" s="435"/>
    </row>
    <row r="67" spans="10:15" ht="15.5">
      <c r="J67" s="435"/>
      <c r="K67" s="435"/>
      <c r="L67" s="435"/>
      <c r="M67" s="435"/>
      <c r="N67" s="435"/>
      <c r="O67" s="435"/>
    </row>
    <row r="68" spans="10:15" ht="15.5">
      <c r="J68" s="435"/>
      <c r="K68" s="435"/>
      <c r="L68" s="435"/>
      <c r="M68" s="435"/>
      <c r="N68" s="435"/>
      <c r="O68" s="435"/>
    </row>
    <row r="69" spans="10:15" ht="15.5">
      <c r="J69" s="435"/>
      <c r="K69" s="435"/>
      <c r="L69" s="435"/>
      <c r="M69" s="435"/>
      <c r="N69" s="435"/>
      <c r="O69" s="435"/>
    </row>
    <row r="70" spans="10:15" ht="15.5">
      <c r="J70" s="435"/>
      <c r="K70" s="435"/>
      <c r="L70" s="435"/>
      <c r="M70" s="435"/>
      <c r="N70" s="435"/>
      <c r="O70" s="435"/>
    </row>
    <row r="71" spans="10:15" ht="15.5">
      <c r="J71" s="435"/>
      <c r="K71" s="435"/>
      <c r="L71" s="435"/>
      <c r="M71" s="435"/>
      <c r="N71" s="435"/>
      <c r="O71" s="435"/>
    </row>
    <row r="72" spans="10:15" ht="15.5">
      <c r="J72" s="435"/>
      <c r="K72" s="435"/>
      <c r="L72" s="435"/>
      <c r="M72" s="435"/>
      <c r="N72" s="435"/>
      <c r="O72" s="435"/>
    </row>
    <row r="73" spans="10:15" ht="15.5">
      <c r="J73" s="435"/>
      <c r="K73" s="435"/>
      <c r="L73" s="435"/>
      <c r="M73" s="435"/>
      <c r="N73" s="435"/>
      <c r="O73" s="435"/>
    </row>
    <row r="74" spans="10:15" ht="15.5">
      <c r="J74" s="435"/>
      <c r="K74" s="435"/>
      <c r="L74" s="435"/>
      <c r="M74" s="435"/>
      <c r="N74" s="435"/>
      <c r="O74" s="435"/>
    </row>
    <row r="75" spans="10:15" ht="15.5">
      <c r="J75" s="435"/>
      <c r="K75" s="435"/>
      <c r="L75" s="435"/>
      <c r="M75" s="435"/>
      <c r="N75" s="435"/>
      <c r="O75" s="435"/>
    </row>
    <row r="76" spans="10:15" ht="15.5">
      <c r="J76" s="435"/>
      <c r="K76" s="435"/>
      <c r="L76" s="435"/>
      <c r="M76" s="435"/>
      <c r="N76" s="435"/>
      <c r="O76" s="435"/>
    </row>
    <row r="77" spans="10:15" ht="15.5">
      <c r="J77" s="435"/>
      <c r="K77" s="435"/>
      <c r="L77" s="435"/>
      <c r="M77" s="435"/>
      <c r="N77" s="435"/>
      <c r="O77" s="435"/>
    </row>
    <row r="78" spans="10:15" ht="15.5">
      <c r="J78" s="435"/>
      <c r="K78" s="435"/>
      <c r="L78" s="435"/>
      <c r="M78" s="435"/>
      <c r="N78" s="435"/>
      <c r="O78" s="435"/>
    </row>
    <row r="79" spans="10:15" ht="15.5">
      <c r="J79" s="435"/>
      <c r="K79" s="435"/>
      <c r="L79" s="435"/>
      <c r="M79" s="435"/>
      <c r="N79" s="435"/>
      <c r="O79" s="435"/>
    </row>
    <row r="80" spans="10:15" ht="15.5">
      <c r="J80" s="435"/>
      <c r="K80" s="435"/>
      <c r="L80" s="435"/>
      <c r="M80" s="435"/>
      <c r="N80" s="435"/>
      <c r="O80" s="435"/>
    </row>
    <row r="81" spans="10:15" ht="15.5">
      <c r="J81" s="435"/>
      <c r="K81" s="435"/>
      <c r="L81" s="435"/>
      <c r="M81" s="435"/>
      <c r="N81" s="435"/>
      <c r="O81" s="435"/>
    </row>
    <row r="82" spans="10:15" ht="15.5">
      <c r="J82" s="435"/>
      <c r="K82" s="435"/>
      <c r="L82" s="435"/>
      <c r="M82" s="435"/>
      <c r="N82" s="435"/>
      <c r="O82" s="435"/>
    </row>
    <row r="83" spans="10:15" ht="15.5">
      <c r="J83" s="435"/>
      <c r="K83" s="435"/>
      <c r="L83" s="435"/>
      <c r="M83" s="435"/>
      <c r="N83" s="435"/>
      <c r="O83" s="435"/>
    </row>
    <row r="84" spans="10:15" ht="15.5">
      <c r="J84" s="435"/>
      <c r="K84" s="435"/>
      <c r="L84" s="435"/>
      <c r="M84" s="435"/>
      <c r="N84" s="435"/>
      <c r="O84" s="435"/>
    </row>
    <row r="85" spans="10:15" ht="15.5">
      <c r="J85" s="435"/>
      <c r="K85" s="435"/>
      <c r="L85" s="435"/>
      <c r="M85" s="435"/>
      <c r="N85" s="435"/>
      <c r="O85" s="435"/>
    </row>
    <row r="86" spans="10:15" ht="15.5">
      <c r="J86" s="435"/>
      <c r="K86" s="435"/>
      <c r="L86" s="435"/>
      <c r="M86" s="435"/>
      <c r="N86" s="435"/>
      <c r="O86" s="435"/>
    </row>
    <row r="87" spans="10:15" ht="15.5">
      <c r="J87" s="435"/>
      <c r="K87" s="435"/>
      <c r="L87" s="435"/>
      <c r="M87" s="435"/>
      <c r="N87" s="435"/>
      <c r="O87" s="435"/>
    </row>
    <row r="88" spans="10:15" ht="15.5">
      <c r="J88" s="435"/>
      <c r="K88" s="435"/>
      <c r="L88" s="435"/>
      <c r="M88" s="435"/>
      <c r="N88" s="435"/>
      <c r="O88" s="435"/>
    </row>
    <row r="89" spans="10:15" ht="15.5">
      <c r="J89" s="435"/>
      <c r="K89" s="435"/>
      <c r="L89" s="435"/>
      <c r="M89" s="435"/>
      <c r="N89" s="435"/>
      <c r="O89" s="435"/>
    </row>
    <row r="90" spans="10:15" ht="15.5">
      <c r="J90" s="435"/>
      <c r="K90" s="435"/>
      <c r="L90" s="435"/>
      <c r="M90" s="435"/>
      <c r="N90" s="435"/>
      <c r="O90" s="435"/>
    </row>
    <row r="91" spans="10:15" ht="15.5">
      <c r="J91" s="435"/>
      <c r="K91" s="435"/>
      <c r="L91" s="435"/>
      <c r="M91" s="435"/>
      <c r="N91" s="435"/>
      <c r="O91" s="435"/>
    </row>
    <row r="92" spans="10:15" ht="15.5">
      <c r="J92" s="435"/>
      <c r="K92" s="435"/>
      <c r="L92" s="435"/>
      <c r="M92" s="435"/>
      <c r="N92" s="435"/>
      <c r="O92" s="435"/>
    </row>
    <row r="93" spans="10:15" ht="15.5">
      <c r="J93" s="435"/>
      <c r="K93" s="435"/>
      <c r="L93" s="435"/>
      <c r="M93" s="435"/>
      <c r="N93" s="435"/>
      <c r="O93" s="435"/>
    </row>
    <row r="94" spans="10:15" ht="15.5">
      <c r="J94" s="435"/>
      <c r="K94" s="435"/>
      <c r="L94" s="435"/>
      <c r="M94" s="435"/>
      <c r="N94" s="435"/>
      <c r="O94" s="435"/>
    </row>
    <row r="95" spans="10:15" ht="15.5">
      <c r="J95" s="435"/>
      <c r="K95" s="435"/>
      <c r="L95" s="435"/>
      <c r="M95" s="435"/>
      <c r="N95" s="435"/>
      <c r="O95" s="435"/>
    </row>
    <row r="96" spans="10:15" ht="15.5">
      <c r="J96" s="435"/>
      <c r="K96" s="435"/>
      <c r="L96" s="435"/>
      <c r="M96" s="435"/>
      <c r="N96" s="435"/>
      <c r="O96" s="435"/>
    </row>
    <row r="97" spans="10:15" ht="15.5">
      <c r="J97" s="435"/>
      <c r="K97" s="435"/>
      <c r="L97" s="435"/>
      <c r="M97" s="435"/>
      <c r="N97" s="435"/>
      <c r="O97" s="435"/>
    </row>
    <row r="98" spans="10:15" ht="15.5">
      <c r="J98" s="435"/>
      <c r="K98" s="435"/>
      <c r="L98" s="435"/>
      <c r="M98" s="435"/>
      <c r="N98" s="435"/>
      <c r="O98" s="435"/>
    </row>
    <row r="99" spans="10:15" ht="15.5">
      <c r="J99" s="435"/>
      <c r="K99" s="435"/>
      <c r="L99" s="435"/>
      <c r="M99" s="435"/>
      <c r="N99" s="435"/>
      <c r="O99" s="435"/>
    </row>
    <row r="100" spans="10:15" ht="15.5">
      <c r="J100" s="435"/>
      <c r="K100" s="435"/>
      <c r="L100" s="435"/>
      <c r="M100" s="435"/>
      <c r="N100" s="435"/>
      <c r="O100" s="435"/>
    </row>
    <row r="101" spans="10:15" ht="15.5">
      <c r="J101" s="435"/>
      <c r="K101" s="435"/>
      <c r="L101" s="435"/>
      <c r="M101" s="435"/>
      <c r="N101" s="435"/>
      <c r="O101" s="435"/>
    </row>
    <row r="102" spans="10:15" ht="15.5">
      <c r="J102" s="435"/>
      <c r="K102" s="435"/>
      <c r="L102" s="435"/>
      <c r="M102" s="435"/>
      <c r="N102" s="435"/>
      <c r="O102" s="435"/>
    </row>
    <row r="103" spans="10:15" ht="15.5">
      <c r="J103" s="435"/>
      <c r="K103" s="435"/>
      <c r="L103" s="435"/>
      <c r="M103" s="435"/>
      <c r="N103" s="435"/>
      <c r="O103" s="435"/>
    </row>
    <row r="104" spans="10:15" ht="15.5">
      <c r="J104" s="435"/>
      <c r="K104" s="435"/>
      <c r="L104" s="435"/>
      <c r="M104" s="435"/>
      <c r="N104" s="435"/>
      <c r="O104" s="435"/>
    </row>
    <row r="105" spans="10:15" ht="15.5">
      <c r="J105" s="435"/>
      <c r="K105" s="435"/>
      <c r="L105" s="435"/>
      <c r="M105" s="435"/>
      <c r="N105" s="435"/>
      <c r="O105" s="435"/>
    </row>
    <row r="106" spans="10:15" ht="15.5">
      <c r="J106" s="435"/>
      <c r="K106" s="435"/>
      <c r="L106" s="435"/>
      <c r="M106" s="435"/>
      <c r="N106" s="435"/>
      <c r="O106" s="435"/>
    </row>
    <row r="107" spans="10:15" ht="15.5">
      <c r="J107" s="435"/>
      <c r="K107" s="435"/>
      <c r="L107" s="435"/>
      <c r="M107" s="435"/>
      <c r="N107" s="435"/>
      <c r="O107" s="435"/>
    </row>
    <row r="108" spans="10:15" ht="15.5">
      <c r="J108" s="435"/>
      <c r="K108" s="435"/>
      <c r="L108" s="435"/>
      <c r="M108" s="435"/>
      <c r="N108" s="435"/>
      <c r="O108" s="435"/>
    </row>
    <row r="109" spans="10:15" ht="15.5">
      <c r="J109" s="435"/>
      <c r="K109" s="435"/>
      <c r="L109" s="435"/>
      <c r="M109" s="435"/>
      <c r="N109" s="435"/>
      <c r="O109" s="435"/>
    </row>
    <row r="110" spans="10:15" ht="15.5">
      <c r="J110" s="435"/>
      <c r="K110" s="435"/>
      <c r="L110" s="435"/>
      <c r="M110" s="435"/>
      <c r="N110" s="435"/>
      <c r="O110" s="435"/>
    </row>
    <row r="111" spans="10:15" ht="15.5">
      <c r="J111" s="435"/>
      <c r="K111" s="435"/>
      <c r="L111" s="435"/>
      <c r="M111" s="435"/>
      <c r="N111" s="435"/>
      <c r="O111" s="435"/>
    </row>
    <row r="112" spans="10:15" ht="15.5">
      <c r="J112" s="435"/>
      <c r="K112" s="435"/>
      <c r="L112" s="435"/>
      <c r="M112" s="435"/>
      <c r="N112" s="435"/>
      <c r="O112" s="435"/>
    </row>
    <row r="113" spans="10:15" ht="15.5">
      <c r="J113" s="435"/>
      <c r="K113" s="435"/>
      <c r="L113" s="435"/>
      <c r="M113" s="435"/>
      <c r="N113" s="435"/>
      <c r="O113" s="435"/>
    </row>
    <row r="114" spans="10:15" ht="15.5">
      <c r="J114" s="435"/>
      <c r="K114" s="435"/>
      <c r="L114" s="435"/>
      <c r="M114" s="435"/>
      <c r="N114" s="435"/>
      <c r="O114" s="435"/>
    </row>
    <row r="115" spans="10:15" ht="15.5">
      <c r="J115" s="435"/>
      <c r="K115" s="435"/>
      <c r="L115" s="435"/>
      <c r="M115" s="435"/>
      <c r="N115" s="435"/>
      <c r="O115" s="435"/>
    </row>
    <row r="116" spans="10:15" ht="15.5">
      <c r="J116" s="435"/>
      <c r="K116" s="435"/>
      <c r="L116" s="435"/>
      <c r="M116" s="435"/>
      <c r="N116" s="435"/>
      <c r="O116" s="435"/>
    </row>
    <row r="117" spans="10:15" ht="15.5">
      <c r="J117" s="435"/>
      <c r="K117" s="435"/>
      <c r="L117" s="435"/>
      <c r="M117" s="435"/>
      <c r="N117" s="435"/>
      <c r="O117" s="435"/>
    </row>
    <row r="118" spans="10:15" ht="15.5">
      <c r="J118" s="435"/>
      <c r="K118" s="435"/>
      <c r="L118" s="435"/>
      <c r="M118" s="435"/>
      <c r="N118" s="435"/>
      <c r="O118" s="435"/>
    </row>
    <row r="119" spans="10:15" ht="15.5">
      <c r="J119" s="435"/>
      <c r="K119" s="435"/>
      <c r="L119" s="435"/>
      <c r="M119" s="435"/>
      <c r="N119" s="435"/>
      <c r="O119" s="435"/>
    </row>
    <row r="120" spans="10:15" ht="15.5">
      <c r="J120" s="435"/>
      <c r="K120" s="435"/>
      <c r="L120" s="435"/>
      <c r="M120" s="435"/>
      <c r="N120" s="435"/>
      <c r="O120" s="435"/>
    </row>
    <row r="121" spans="10:15" ht="15.5">
      <c r="J121" s="435"/>
      <c r="K121" s="435"/>
      <c r="L121" s="435"/>
      <c r="M121" s="435"/>
      <c r="N121" s="435"/>
      <c r="O121" s="435"/>
    </row>
    <row r="122" spans="10:15" ht="15.5">
      <c r="J122" s="435"/>
      <c r="K122" s="435"/>
      <c r="L122" s="435"/>
      <c r="M122" s="435"/>
      <c r="N122" s="435"/>
      <c r="O122" s="435"/>
    </row>
    <row r="123" spans="10:15" ht="15.5">
      <c r="J123" s="435"/>
      <c r="K123" s="435"/>
      <c r="L123" s="435"/>
      <c r="M123" s="435"/>
      <c r="N123" s="435"/>
      <c r="O123" s="435"/>
    </row>
    <row r="124" spans="10:15" ht="15.5">
      <c r="J124" s="435"/>
      <c r="K124" s="435"/>
      <c r="L124" s="435"/>
      <c r="M124" s="435"/>
      <c r="N124" s="435"/>
      <c r="O124" s="435"/>
    </row>
    <row r="125" spans="10:15" ht="15.5">
      <c r="J125" s="435"/>
      <c r="K125" s="435"/>
      <c r="L125" s="435"/>
      <c r="M125" s="435"/>
      <c r="N125" s="435"/>
      <c r="O125" s="435"/>
    </row>
    <row r="126" spans="10:15" ht="15.5">
      <c r="J126" s="435"/>
      <c r="K126" s="435"/>
      <c r="L126" s="435"/>
      <c r="M126" s="435"/>
      <c r="N126" s="435"/>
      <c r="O126" s="435"/>
    </row>
    <row r="127" spans="10:15" ht="15.5">
      <c r="J127" s="435"/>
      <c r="K127" s="435"/>
      <c r="L127" s="435"/>
      <c r="M127" s="435"/>
      <c r="N127" s="435"/>
      <c r="O127" s="435"/>
    </row>
    <row r="128" spans="10:15" ht="15.5">
      <c r="J128" s="435"/>
      <c r="K128" s="435"/>
      <c r="L128" s="435"/>
      <c r="M128" s="435"/>
      <c r="N128" s="435"/>
      <c r="O128" s="435"/>
    </row>
    <row r="129" spans="10:15" ht="15.5">
      <c r="J129" s="435"/>
      <c r="K129" s="435"/>
      <c r="L129" s="435"/>
      <c r="M129" s="435"/>
      <c r="N129" s="435"/>
      <c r="O129" s="435"/>
    </row>
    <row r="130" spans="10:15" ht="15.5">
      <c r="J130" s="435"/>
      <c r="K130" s="435"/>
      <c r="L130" s="435"/>
      <c r="M130" s="435"/>
      <c r="N130" s="435"/>
      <c r="O130" s="435"/>
    </row>
    <row r="131" spans="10:15" ht="15.5">
      <c r="J131" s="435"/>
      <c r="K131" s="435"/>
      <c r="L131" s="435"/>
      <c r="M131" s="435"/>
      <c r="N131" s="435"/>
      <c r="O131" s="435"/>
    </row>
    <row r="132" spans="10:15" ht="15.5">
      <c r="J132" s="435"/>
      <c r="K132" s="435"/>
      <c r="L132" s="435"/>
      <c r="M132" s="435"/>
      <c r="N132" s="435"/>
      <c r="O132" s="435"/>
    </row>
  </sheetData>
  <mergeCells count="2">
    <mergeCell ref="D12:G12"/>
    <mergeCell ref="D21:G21"/>
  </mergeCells>
  <pageMargins left="0.7" right="0.7" top="0.75" bottom="0.75" header="0.3" footer="0.3"/>
  <pageSetup scale="6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3D2A-5DCE-4106-9A61-D3C8F88D6146}">
  <sheetPr codeName="Sheet2"/>
  <dimension ref="A1:V76"/>
  <sheetViews>
    <sheetView showGridLines="0" zoomScale="90" zoomScaleNormal="90" workbookViewId="0"/>
  </sheetViews>
  <sheetFormatPr defaultRowHeight="15.5"/>
  <cols>
    <col min="3" max="3" width="20.08203125" customWidth="1"/>
    <col min="4" max="4" width="21.58203125" customWidth="1"/>
    <col min="5" max="5" width="32.58203125" customWidth="1"/>
    <col min="8" max="8" width="9" bestFit="1" customWidth="1"/>
    <col min="9" max="9" width="9" customWidth="1"/>
    <col min="13" max="13" width="18.08203125" customWidth="1"/>
    <col min="14" max="14" width="18.58203125" customWidth="1"/>
    <col min="15" max="16" width="9.58203125" customWidth="1"/>
    <col min="17" max="17" width="9.33203125" customWidth="1"/>
    <col min="21" max="22" width="9" bestFit="1" customWidth="1"/>
  </cols>
  <sheetData>
    <row r="1" spans="1:22">
      <c r="A1" s="34"/>
      <c r="B1" s="34"/>
      <c r="C1" s="34"/>
    </row>
    <row r="2" spans="1:22">
      <c r="A2" s="35"/>
      <c r="B2" s="36"/>
      <c r="C2" s="34"/>
    </row>
    <row r="3" spans="1:22">
      <c r="A3" s="35"/>
      <c r="B3" s="38" t="str">
        <f>Client</f>
        <v>Philadelphia Water Department</v>
      </c>
      <c r="C3" s="34"/>
    </row>
    <row r="4" spans="1:22">
      <c r="A4" s="35"/>
      <c r="B4" s="38" t="str">
        <f>Title</f>
        <v>Miscellaneous Fees &amp; Charges Model</v>
      </c>
      <c r="C4" s="34"/>
    </row>
    <row r="5" spans="1:22">
      <c r="A5" s="35"/>
      <c r="B5" s="38" t="s">
        <v>336</v>
      </c>
      <c r="C5" s="34"/>
    </row>
    <row r="6" spans="1:22">
      <c r="A6" s="35"/>
      <c r="B6" s="38"/>
      <c r="C6" s="34"/>
    </row>
    <row r="7" spans="1:22">
      <c r="A7" s="35"/>
      <c r="B7" s="38" t="s">
        <v>337</v>
      </c>
      <c r="C7" s="34"/>
    </row>
    <row r="8" spans="1:22" ht="52.5">
      <c r="H8" s="350" t="str">
        <f>CHOOSE($Q$10,S9,T9,U9,V9)</f>
        <v>Salary Maximum -Escalated</v>
      </c>
      <c r="I8" s="350" t="s">
        <v>652</v>
      </c>
      <c r="Q8" s="283"/>
    </row>
    <row r="9" spans="1:22" ht="39">
      <c r="B9" s="108" t="s">
        <v>13</v>
      </c>
      <c r="C9" s="108" t="s">
        <v>338</v>
      </c>
      <c r="D9" s="108" t="s">
        <v>339</v>
      </c>
      <c r="E9" s="108" t="s">
        <v>340</v>
      </c>
      <c r="F9" s="108" t="s">
        <v>423</v>
      </c>
      <c r="G9" s="108" t="s">
        <v>424</v>
      </c>
      <c r="H9" s="108" t="s">
        <v>643</v>
      </c>
      <c r="I9" s="108" t="s">
        <v>644</v>
      </c>
      <c r="J9" s="108" t="s">
        <v>188</v>
      </c>
      <c r="K9" s="108" t="s">
        <v>341</v>
      </c>
      <c r="L9" s="108" t="s">
        <v>342</v>
      </c>
      <c r="M9" s="108" t="s">
        <v>343</v>
      </c>
      <c r="N9" s="108" t="s">
        <v>17</v>
      </c>
      <c r="O9" s="108" t="s">
        <v>135</v>
      </c>
      <c r="Q9" s="108" t="s">
        <v>493</v>
      </c>
      <c r="S9" s="108" t="s">
        <v>488</v>
      </c>
      <c r="T9" s="108" t="s">
        <v>489</v>
      </c>
      <c r="U9" s="108" t="s">
        <v>490</v>
      </c>
      <c r="V9" s="108" t="s">
        <v>491</v>
      </c>
    </row>
    <row r="10" spans="1:22">
      <c r="A10" s="276"/>
      <c r="B10" s="277"/>
      <c r="C10" s="277" t="s">
        <v>344</v>
      </c>
      <c r="D10" s="277" t="s">
        <v>345</v>
      </c>
      <c r="E10" s="277" t="s">
        <v>346</v>
      </c>
      <c r="F10" s="277" t="s">
        <v>347</v>
      </c>
      <c r="G10" s="277" t="s">
        <v>348</v>
      </c>
      <c r="H10" s="277" t="s">
        <v>349</v>
      </c>
      <c r="I10" s="277" t="s">
        <v>350</v>
      </c>
      <c r="J10" s="277" t="s">
        <v>351</v>
      </c>
      <c r="K10" s="277" t="s">
        <v>352</v>
      </c>
      <c r="L10" s="277" t="s">
        <v>425</v>
      </c>
      <c r="M10" s="277" t="s">
        <v>426</v>
      </c>
      <c r="N10" s="288" t="s">
        <v>486</v>
      </c>
      <c r="O10" s="288" t="s">
        <v>487</v>
      </c>
      <c r="P10" s="6" t="s">
        <v>492</v>
      </c>
      <c r="Q10" s="351">
        <v>4</v>
      </c>
      <c r="R10" s="283"/>
      <c r="S10" s="277">
        <v>1</v>
      </c>
      <c r="T10" s="277">
        <v>2</v>
      </c>
      <c r="U10" s="277">
        <v>3</v>
      </c>
      <c r="V10" s="277">
        <v>4</v>
      </c>
    </row>
    <row r="11" spans="1:22">
      <c r="A11" s="276"/>
      <c r="B11" s="275">
        <f>MAX(B$7:B10)+1</f>
        <v>1</v>
      </c>
      <c r="C11" s="278" t="s">
        <v>139</v>
      </c>
      <c r="D11" s="278" t="s">
        <v>137</v>
      </c>
      <c r="E11" s="278" t="s">
        <v>148</v>
      </c>
      <c r="F11" s="300">
        <v>45263</v>
      </c>
      <c r="G11" s="300">
        <v>49515</v>
      </c>
      <c r="H11" s="349">
        <f>Q11</f>
        <v>51124</v>
      </c>
      <c r="I11" s="349">
        <f>H11*(1+$D$74)</f>
        <v>52657.72</v>
      </c>
      <c r="J11" s="280">
        <f>ROUND(H11/$D$60,2)</f>
        <v>26.22</v>
      </c>
      <c r="K11" s="302">
        <v>1.5</v>
      </c>
      <c r="L11" s="280">
        <f>J11*K11</f>
        <v>39.33</v>
      </c>
      <c r="M11" s="279" t="s">
        <v>353</v>
      </c>
      <c r="N11" s="282"/>
      <c r="O11" s="279">
        <f>IF(K11&gt;1,K11-1,0)</f>
        <v>0.5</v>
      </c>
      <c r="Q11" s="347">
        <f>CHOOSE($Q$10,$S11,$T11,$U11,$V11)</f>
        <v>51124</v>
      </c>
      <c r="S11" s="328">
        <f>ROUND(AVERAGE($F11:$G11),0)</f>
        <v>47389</v>
      </c>
      <c r="T11" s="348">
        <f>G11</f>
        <v>49515</v>
      </c>
      <c r="U11" s="347">
        <f t="shared" ref="U11:U43" si="0">ROUND($S11*(1+$D$73),0)</f>
        <v>48929</v>
      </c>
      <c r="V11" s="347">
        <f t="shared" ref="V11:V43" si="1">ROUND($T11*(1+$D$73),0)</f>
        <v>51124</v>
      </c>
    </row>
    <row r="12" spans="1:22">
      <c r="A12" s="276"/>
      <c r="B12" s="275">
        <f>MAX(B$7:B11)+1</f>
        <v>2</v>
      </c>
      <c r="C12" s="278" t="s">
        <v>139</v>
      </c>
      <c r="D12" s="278" t="s">
        <v>312</v>
      </c>
      <c r="E12" s="278" t="s">
        <v>313</v>
      </c>
      <c r="F12" s="300">
        <v>42263</v>
      </c>
      <c r="G12" s="300">
        <v>49515</v>
      </c>
      <c r="H12" s="349">
        <f t="shared" ref="H12:H43" si="2">Q12</f>
        <v>51124</v>
      </c>
      <c r="I12" s="349">
        <f t="shared" ref="I12:I43" si="3">H12*(1+$D$74)</f>
        <v>52657.72</v>
      </c>
      <c r="J12" s="280">
        <f t="shared" ref="J12:J43" si="4">ROUND(H12/$D$60,2)</f>
        <v>26.22</v>
      </c>
      <c r="K12" s="302">
        <v>1.5</v>
      </c>
      <c r="L12" s="280">
        <f t="shared" ref="L12:L42" si="5">J12*K12</f>
        <v>39.33</v>
      </c>
      <c r="M12" s="279" t="s">
        <v>353</v>
      </c>
      <c r="N12" s="282"/>
      <c r="O12" s="279">
        <f t="shared" ref="O12:O43" si="6">IF(K12&gt;1,K12-1,0)</f>
        <v>0.5</v>
      </c>
      <c r="Q12" s="347">
        <f t="shared" ref="Q12:Q43" si="7">CHOOSE($Q$10,$S12,$T12,$U12,$V12)</f>
        <v>51124</v>
      </c>
      <c r="S12" s="328">
        <f t="shared" ref="S12:S43" si="8">ROUND(AVERAGE($F12:$G12),0)</f>
        <v>45889</v>
      </c>
      <c r="T12" s="348">
        <f t="shared" ref="T12:T43" si="9">G12</f>
        <v>49515</v>
      </c>
      <c r="U12" s="347">
        <f t="shared" si="0"/>
        <v>47380</v>
      </c>
      <c r="V12" s="347">
        <f t="shared" si="1"/>
        <v>51124</v>
      </c>
    </row>
    <row r="13" spans="1:22">
      <c r="A13" s="276"/>
      <c r="B13" s="275">
        <f>MAX(B$7:B12)+1</f>
        <v>3</v>
      </c>
      <c r="C13" s="278" t="s">
        <v>139</v>
      </c>
      <c r="D13" s="278" t="s">
        <v>312</v>
      </c>
      <c r="E13" s="278" t="s">
        <v>314</v>
      </c>
      <c r="F13" s="300">
        <v>49913</v>
      </c>
      <c r="G13" s="300">
        <v>54910</v>
      </c>
      <c r="H13" s="349">
        <f t="shared" si="2"/>
        <v>56695</v>
      </c>
      <c r="I13" s="349">
        <f t="shared" si="3"/>
        <v>58395.85</v>
      </c>
      <c r="J13" s="280">
        <f t="shared" si="4"/>
        <v>29.07</v>
      </c>
      <c r="K13" s="302">
        <v>1.5</v>
      </c>
      <c r="L13" s="280">
        <f t="shared" si="5"/>
        <v>43.605000000000004</v>
      </c>
      <c r="M13" s="279" t="s">
        <v>353</v>
      </c>
      <c r="N13" s="282"/>
      <c r="O13" s="279">
        <f t="shared" si="6"/>
        <v>0.5</v>
      </c>
      <c r="Q13" s="347">
        <f t="shared" si="7"/>
        <v>56695</v>
      </c>
      <c r="S13" s="328">
        <f t="shared" si="8"/>
        <v>52412</v>
      </c>
      <c r="T13" s="348">
        <f t="shared" si="9"/>
        <v>54910</v>
      </c>
      <c r="U13" s="347">
        <f t="shared" si="0"/>
        <v>54115</v>
      </c>
      <c r="V13" s="347">
        <f t="shared" si="1"/>
        <v>56695</v>
      </c>
    </row>
    <row r="14" spans="1:22">
      <c r="A14" s="276"/>
      <c r="B14" s="275">
        <f>MAX(B$7:B13)+1</f>
        <v>4</v>
      </c>
      <c r="C14" s="278" t="s">
        <v>139</v>
      </c>
      <c r="D14" s="278" t="s">
        <v>136</v>
      </c>
      <c r="E14" s="278" t="s">
        <v>127</v>
      </c>
      <c r="F14" s="300">
        <v>46414</v>
      </c>
      <c r="G14" s="300">
        <v>50866</v>
      </c>
      <c r="H14" s="349">
        <f t="shared" si="2"/>
        <v>52519</v>
      </c>
      <c r="I14" s="349">
        <f t="shared" si="3"/>
        <v>54094.57</v>
      </c>
      <c r="J14" s="280">
        <f t="shared" si="4"/>
        <v>26.93</v>
      </c>
      <c r="K14" s="302"/>
      <c r="L14" s="280">
        <f t="shared" si="5"/>
        <v>0</v>
      </c>
      <c r="M14" s="279" t="s">
        <v>354</v>
      </c>
      <c r="N14" s="282"/>
      <c r="O14" s="279">
        <f t="shared" si="6"/>
        <v>0</v>
      </c>
      <c r="Q14" s="347">
        <f t="shared" si="7"/>
        <v>52519</v>
      </c>
      <c r="S14" s="328">
        <f t="shared" si="8"/>
        <v>48640</v>
      </c>
      <c r="T14" s="348">
        <f t="shared" si="9"/>
        <v>50866</v>
      </c>
      <c r="U14" s="347">
        <f t="shared" si="0"/>
        <v>50221</v>
      </c>
      <c r="V14" s="347">
        <f t="shared" si="1"/>
        <v>52519</v>
      </c>
    </row>
    <row r="15" spans="1:22">
      <c r="A15" s="276"/>
      <c r="B15" s="275">
        <f>MAX(B$7:B14)+1</f>
        <v>5</v>
      </c>
      <c r="C15" s="278" t="s">
        <v>139</v>
      </c>
      <c r="D15" s="278" t="s">
        <v>136</v>
      </c>
      <c r="E15" s="278" t="s">
        <v>133</v>
      </c>
      <c r="F15" s="300">
        <v>41675</v>
      </c>
      <c r="G15" s="300">
        <v>45417</v>
      </c>
      <c r="H15" s="349">
        <f t="shared" si="2"/>
        <v>46893</v>
      </c>
      <c r="I15" s="349">
        <f t="shared" si="3"/>
        <v>48299.79</v>
      </c>
      <c r="J15" s="280">
        <f t="shared" si="4"/>
        <v>24.05</v>
      </c>
      <c r="K15" s="302">
        <v>1.5</v>
      </c>
      <c r="L15" s="280">
        <f t="shared" si="5"/>
        <v>36.075000000000003</v>
      </c>
      <c r="M15" s="279" t="s">
        <v>353</v>
      </c>
      <c r="N15" s="282"/>
      <c r="O15" s="279">
        <f t="shared" si="6"/>
        <v>0.5</v>
      </c>
      <c r="Q15" s="347">
        <f t="shared" si="7"/>
        <v>46893</v>
      </c>
      <c r="S15" s="328">
        <f t="shared" si="8"/>
        <v>43546</v>
      </c>
      <c r="T15" s="348">
        <f t="shared" si="9"/>
        <v>45417</v>
      </c>
      <c r="U15" s="347">
        <f t="shared" si="0"/>
        <v>44961</v>
      </c>
      <c r="V15" s="347">
        <f t="shared" si="1"/>
        <v>46893</v>
      </c>
    </row>
    <row r="16" spans="1:22">
      <c r="A16" s="276"/>
      <c r="B16" s="275">
        <f>MAX(B$7:B15)+1</f>
        <v>6</v>
      </c>
      <c r="C16" s="278" t="s">
        <v>139</v>
      </c>
      <c r="D16" s="278" t="s">
        <v>136</v>
      </c>
      <c r="E16" s="278" t="s">
        <v>431</v>
      </c>
      <c r="F16" s="300">
        <v>44107</v>
      </c>
      <c r="G16" s="300">
        <v>48179</v>
      </c>
      <c r="H16" s="349">
        <f t="shared" si="2"/>
        <v>49745</v>
      </c>
      <c r="I16" s="349">
        <f t="shared" si="3"/>
        <v>51237.35</v>
      </c>
      <c r="J16" s="280">
        <f t="shared" si="4"/>
        <v>25.51</v>
      </c>
      <c r="K16" s="302">
        <v>1.5</v>
      </c>
      <c r="L16" s="280">
        <f t="shared" si="5"/>
        <v>38.265000000000001</v>
      </c>
      <c r="M16" s="279" t="s">
        <v>353</v>
      </c>
      <c r="N16" s="282"/>
      <c r="O16" s="279">
        <f t="shared" si="6"/>
        <v>0.5</v>
      </c>
      <c r="Q16" s="347">
        <f t="shared" si="7"/>
        <v>49745</v>
      </c>
      <c r="S16" s="328">
        <f t="shared" si="8"/>
        <v>46143</v>
      </c>
      <c r="T16" s="348">
        <f t="shared" si="9"/>
        <v>48179</v>
      </c>
      <c r="U16" s="347">
        <f t="shared" si="0"/>
        <v>47643</v>
      </c>
      <c r="V16" s="347">
        <f t="shared" si="1"/>
        <v>49745</v>
      </c>
    </row>
    <row r="17" spans="1:22">
      <c r="A17" s="276"/>
      <c r="B17" s="275">
        <f>MAX(B$7:B16)+1</f>
        <v>7</v>
      </c>
      <c r="C17" s="278" t="s">
        <v>139</v>
      </c>
      <c r="D17" s="278" t="s">
        <v>136</v>
      </c>
      <c r="E17" s="278" t="s">
        <v>134</v>
      </c>
      <c r="F17" s="300">
        <v>46414</v>
      </c>
      <c r="G17" s="300">
        <v>50866</v>
      </c>
      <c r="H17" s="349">
        <f t="shared" si="2"/>
        <v>52519</v>
      </c>
      <c r="I17" s="349">
        <f t="shared" si="3"/>
        <v>54094.57</v>
      </c>
      <c r="J17" s="280">
        <f t="shared" si="4"/>
        <v>26.93</v>
      </c>
      <c r="K17" s="302">
        <v>1.5</v>
      </c>
      <c r="L17" s="280">
        <f t="shared" si="5"/>
        <v>40.394999999999996</v>
      </c>
      <c r="M17" s="279" t="s">
        <v>353</v>
      </c>
      <c r="N17" s="282"/>
      <c r="O17" s="279">
        <f t="shared" si="6"/>
        <v>0.5</v>
      </c>
      <c r="Q17" s="347">
        <f t="shared" si="7"/>
        <v>52519</v>
      </c>
      <c r="S17" s="328">
        <f t="shared" si="8"/>
        <v>48640</v>
      </c>
      <c r="T17" s="348">
        <f t="shared" si="9"/>
        <v>50866</v>
      </c>
      <c r="U17" s="347">
        <f t="shared" si="0"/>
        <v>50221</v>
      </c>
      <c r="V17" s="347">
        <f t="shared" si="1"/>
        <v>52519</v>
      </c>
    </row>
    <row r="18" spans="1:22">
      <c r="A18" s="276"/>
      <c r="B18" s="275">
        <f>MAX(B$7:B17)+1</f>
        <v>8</v>
      </c>
      <c r="C18" s="278" t="s">
        <v>139</v>
      </c>
      <c r="D18" s="278" t="s">
        <v>208</v>
      </c>
      <c r="E18" s="278" t="s">
        <v>315</v>
      </c>
      <c r="F18" s="300">
        <v>73456</v>
      </c>
      <c r="G18" s="300">
        <v>94445</v>
      </c>
      <c r="H18" s="349">
        <f t="shared" si="2"/>
        <v>97514</v>
      </c>
      <c r="I18" s="349">
        <f t="shared" si="3"/>
        <v>100439.42</v>
      </c>
      <c r="J18" s="280">
        <f t="shared" si="4"/>
        <v>50.01</v>
      </c>
      <c r="K18" s="302"/>
      <c r="L18" s="280">
        <f t="shared" si="5"/>
        <v>0</v>
      </c>
      <c r="M18" s="279" t="s">
        <v>354</v>
      </c>
      <c r="N18" s="282"/>
      <c r="O18" s="279">
        <f t="shared" si="6"/>
        <v>0</v>
      </c>
      <c r="Q18" s="347">
        <f t="shared" si="7"/>
        <v>97514</v>
      </c>
      <c r="S18" s="328">
        <f t="shared" si="8"/>
        <v>83951</v>
      </c>
      <c r="T18" s="348">
        <f t="shared" si="9"/>
        <v>94445</v>
      </c>
      <c r="U18" s="347">
        <f t="shared" si="0"/>
        <v>86679</v>
      </c>
      <c r="V18" s="347">
        <f t="shared" si="1"/>
        <v>97514</v>
      </c>
    </row>
    <row r="19" spans="1:22">
      <c r="A19" s="276"/>
      <c r="B19" s="275">
        <f>MAX(B$7:B18)+1</f>
        <v>9</v>
      </c>
      <c r="C19" s="278" t="s">
        <v>139</v>
      </c>
      <c r="D19" s="278" t="s">
        <v>208</v>
      </c>
      <c r="E19" s="278" t="s">
        <v>215</v>
      </c>
      <c r="F19" s="300">
        <v>66944</v>
      </c>
      <c r="G19" s="300">
        <v>86064</v>
      </c>
      <c r="H19" s="349">
        <f t="shared" si="2"/>
        <v>88861</v>
      </c>
      <c r="I19" s="349">
        <f t="shared" si="3"/>
        <v>91526.83</v>
      </c>
      <c r="J19" s="280">
        <f t="shared" si="4"/>
        <v>45.57</v>
      </c>
      <c r="K19" s="302"/>
      <c r="L19" s="280">
        <f t="shared" si="5"/>
        <v>0</v>
      </c>
      <c r="M19" s="279" t="s">
        <v>355</v>
      </c>
      <c r="N19" s="282"/>
      <c r="O19" s="279">
        <f t="shared" si="6"/>
        <v>0</v>
      </c>
      <c r="Q19" s="347">
        <f t="shared" si="7"/>
        <v>88861</v>
      </c>
      <c r="S19" s="328">
        <f t="shared" si="8"/>
        <v>76504</v>
      </c>
      <c r="T19" s="348">
        <f t="shared" si="9"/>
        <v>86064</v>
      </c>
      <c r="U19" s="347">
        <f t="shared" si="0"/>
        <v>78990</v>
      </c>
      <c r="V19" s="347">
        <f t="shared" si="1"/>
        <v>88861</v>
      </c>
    </row>
    <row r="20" spans="1:22">
      <c r="A20" s="276"/>
      <c r="B20" s="275">
        <f>MAX(B$7:B19)+1</f>
        <v>10</v>
      </c>
      <c r="C20" s="278" t="s">
        <v>139</v>
      </c>
      <c r="D20" s="279" t="s">
        <v>208</v>
      </c>
      <c r="E20" s="278" t="s">
        <v>432</v>
      </c>
      <c r="F20" s="300">
        <v>42956</v>
      </c>
      <c r="G20" s="300">
        <v>46871</v>
      </c>
      <c r="H20" s="349">
        <f t="shared" si="2"/>
        <v>48394</v>
      </c>
      <c r="I20" s="349">
        <f t="shared" si="3"/>
        <v>49845.82</v>
      </c>
      <c r="J20" s="280">
        <f t="shared" si="4"/>
        <v>24.82</v>
      </c>
      <c r="K20" s="302">
        <v>1.5</v>
      </c>
      <c r="L20" s="280">
        <f t="shared" si="5"/>
        <v>37.230000000000004</v>
      </c>
      <c r="M20" s="279" t="s">
        <v>353</v>
      </c>
      <c r="N20" s="282"/>
      <c r="O20" s="279">
        <f t="shared" si="6"/>
        <v>0.5</v>
      </c>
      <c r="Q20" s="347">
        <f t="shared" si="7"/>
        <v>48394</v>
      </c>
      <c r="S20" s="328">
        <f t="shared" si="8"/>
        <v>44914</v>
      </c>
      <c r="T20" s="348">
        <f t="shared" si="9"/>
        <v>46871</v>
      </c>
      <c r="U20" s="347">
        <f t="shared" si="0"/>
        <v>46374</v>
      </c>
      <c r="V20" s="347">
        <f t="shared" si="1"/>
        <v>48394</v>
      </c>
    </row>
    <row r="21" spans="1:22">
      <c r="A21" s="276"/>
      <c r="B21" s="275">
        <f>MAX(B$7:B20)+1</f>
        <v>11</v>
      </c>
      <c r="C21" s="278" t="s">
        <v>139</v>
      </c>
      <c r="D21" s="279" t="s">
        <v>208</v>
      </c>
      <c r="E21" s="279" t="s">
        <v>356</v>
      </c>
      <c r="F21" s="300">
        <v>48609</v>
      </c>
      <c r="G21" s="300">
        <v>53412</v>
      </c>
      <c r="H21" s="349">
        <f t="shared" si="2"/>
        <v>55148</v>
      </c>
      <c r="I21" s="349">
        <f t="shared" si="3"/>
        <v>56802.44</v>
      </c>
      <c r="J21" s="280">
        <f t="shared" si="4"/>
        <v>28.28</v>
      </c>
      <c r="K21" s="302">
        <v>1.5</v>
      </c>
      <c r="L21" s="280">
        <f t="shared" si="5"/>
        <v>42.42</v>
      </c>
      <c r="M21" s="279" t="s">
        <v>353</v>
      </c>
      <c r="N21" s="282"/>
      <c r="O21" s="279">
        <f t="shared" si="6"/>
        <v>0.5</v>
      </c>
      <c r="Q21" s="347">
        <f t="shared" si="7"/>
        <v>55148</v>
      </c>
      <c r="S21" s="328">
        <f t="shared" si="8"/>
        <v>51011</v>
      </c>
      <c r="T21" s="348">
        <f t="shared" si="9"/>
        <v>53412</v>
      </c>
      <c r="U21" s="347">
        <f t="shared" si="0"/>
        <v>52669</v>
      </c>
      <c r="V21" s="347">
        <f t="shared" si="1"/>
        <v>55148</v>
      </c>
    </row>
    <row r="22" spans="1:22">
      <c r="A22" s="276"/>
      <c r="B22" s="275">
        <f>MAX(B$7:B21)+1</f>
        <v>12</v>
      </c>
      <c r="C22" s="278" t="s">
        <v>139</v>
      </c>
      <c r="D22" s="279" t="s">
        <v>213</v>
      </c>
      <c r="E22" s="279" t="s">
        <v>499</v>
      </c>
      <c r="F22" s="300">
        <v>51852</v>
      </c>
      <c r="G22" s="300">
        <v>66647</v>
      </c>
      <c r="H22" s="349">
        <f t="shared" si="2"/>
        <v>68813</v>
      </c>
      <c r="I22" s="349">
        <f t="shared" si="3"/>
        <v>70877.39</v>
      </c>
      <c r="J22" s="280">
        <f t="shared" si="4"/>
        <v>35.29</v>
      </c>
      <c r="K22" s="302"/>
      <c r="L22" s="280">
        <f t="shared" si="5"/>
        <v>0</v>
      </c>
      <c r="M22" s="279" t="s">
        <v>355</v>
      </c>
      <c r="N22" s="282"/>
      <c r="O22" s="279">
        <f>IF(K22&gt;1,K22-1,0)</f>
        <v>0</v>
      </c>
      <c r="Q22" s="347">
        <f t="shared" si="7"/>
        <v>68813</v>
      </c>
      <c r="S22" s="328">
        <f t="shared" si="8"/>
        <v>59250</v>
      </c>
      <c r="T22" s="348">
        <f t="shared" si="9"/>
        <v>66647</v>
      </c>
      <c r="U22" s="347">
        <f t="shared" si="0"/>
        <v>61176</v>
      </c>
      <c r="V22" s="347">
        <f t="shared" si="1"/>
        <v>68813</v>
      </c>
    </row>
    <row r="23" spans="1:22">
      <c r="A23" s="276"/>
      <c r="B23" s="275">
        <f>MAX(B$7:B22)+1</f>
        <v>13</v>
      </c>
      <c r="C23" s="278" t="s">
        <v>139</v>
      </c>
      <c r="D23" s="279" t="s">
        <v>213</v>
      </c>
      <c r="E23" s="279" t="s">
        <v>433</v>
      </c>
      <c r="F23" s="300">
        <v>56480</v>
      </c>
      <c r="G23" s="300">
        <v>72620</v>
      </c>
      <c r="H23" s="349">
        <f t="shared" ref="H23" si="10">Q23</f>
        <v>74980</v>
      </c>
      <c r="I23" s="349">
        <f t="shared" si="3"/>
        <v>77229.400000000009</v>
      </c>
      <c r="J23" s="280">
        <f t="shared" ref="J23" si="11">ROUND(H23/$D$60,2)</f>
        <v>38.450000000000003</v>
      </c>
      <c r="K23" s="302"/>
      <c r="L23" s="280">
        <f t="shared" ref="L23" si="12">J23*K23</f>
        <v>0</v>
      </c>
      <c r="M23" s="279" t="s">
        <v>355</v>
      </c>
      <c r="N23" s="282"/>
      <c r="O23" s="279">
        <f>IF(K23&gt;1,K23-1,0)</f>
        <v>0</v>
      </c>
      <c r="Q23" s="347">
        <f t="shared" si="7"/>
        <v>74980</v>
      </c>
      <c r="S23" s="328">
        <f t="shared" si="8"/>
        <v>64550</v>
      </c>
      <c r="T23" s="348">
        <f t="shared" ref="T23" si="13">G23</f>
        <v>72620</v>
      </c>
      <c r="U23" s="347">
        <f t="shared" si="0"/>
        <v>66648</v>
      </c>
      <c r="V23" s="347">
        <f t="shared" si="1"/>
        <v>74980</v>
      </c>
    </row>
    <row r="24" spans="1:22" ht="26.5">
      <c r="A24" s="276"/>
      <c r="B24" s="275">
        <f>MAX(B$7:B23)+1</f>
        <v>14</v>
      </c>
      <c r="C24" s="278" t="s">
        <v>139</v>
      </c>
      <c r="D24" s="279" t="s">
        <v>213</v>
      </c>
      <c r="E24" s="279" t="s">
        <v>358</v>
      </c>
      <c r="F24" s="300">
        <v>64492</v>
      </c>
      <c r="G24" s="300">
        <v>82900</v>
      </c>
      <c r="H24" s="349">
        <f t="shared" si="2"/>
        <v>85594</v>
      </c>
      <c r="I24" s="349">
        <f t="shared" si="3"/>
        <v>88161.82</v>
      </c>
      <c r="J24" s="280">
        <f>ROUND(H24/$D$60,2)</f>
        <v>43.89</v>
      </c>
      <c r="K24" s="302"/>
      <c r="L24" s="280">
        <f t="shared" si="5"/>
        <v>0</v>
      </c>
      <c r="M24" s="279" t="s">
        <v>359</v>
      </c>
      <c r="N24" s="282" t="s">
        <v>357</v>
      </c>
      <c r="O24" s="279">
        <f t="shared" si="6"/>
        <v>0</v>
      </c>
      <c r="Q24" s="347">
        <f t="shared" si="7"/>
        <v>85594</v>
      </c>
      <c r="S24" s="328">
        <f t="shared" si="8"/>
        <v>73696</v>
      </c>
      <c r="T24" s="348">
        <f t="shared" si="9"/>
        <v>82900</v>
      </c>
      <c r="U24" s="347">
        <f t="shared" si="0"/>
        <v>76091</v>
      </c>
      <c r="V24" s="347">
        <f t="shared" si="1"/>
        <v>85594</v>
      </c>
    </row>
    <row r="25" spans="1:22">
      <c r="A25" s="276"/>
      <c r="B25" s="275">
        <f>MAX(B$7:B24)+1</f>
        <v>15</v>
      </c>
      <c r="C25" s="278" t="s">
        <v>139</v>
      </c>
      <c r="D25" s="279" t="s">
        <v>213</v>
      </c>
      <c r="E25" s="279" t="s">
        <v>500</v>
      </c>
      <c r="F25" s="300">
        <v>51240</v>
      </c>
      <c r="G25" s="300">
        <v>56412</v>
      </c>
      <c r="H25" s="349">
        <f t="shared" si="2"/>
        <v>58245</v>
      </c>
      <c r="I25" s="349">
        <f t="shared" si="3"/>
        <v>59992.35</v>
      </c>
      <c r="J25" s="280">
        <f t="shared" si="4"/>
        <v>29.87</v>
      </c>
      <c r="K25" s="302">
        <v>1.5</v>
      </c>
      <c r="L25" s="280">
        <f t="shared" si="5"/>
        <v>44.805</v>
      </c>
      <c r="M25" s="279" t="s">
        <v>353</v>
      </c>
      <c r="N25" s="282"/>
      <c r="O25" s="279">
        <f t="shared" si="6"/>
        <v>0.5</v>
      </c>
      <c r="Q25" s="347">
        <f t="shared" si="7"/>
        <v>58245</v>
      </c>
      <c r="S25" s="328">
        <f t="shared" si="8"/>
        <v>53826</v>
      </c>
      <c r="T25" s="348">
        <f t="shared" si="9"/>
        <v>56412</v>
      </c>
      <c r="U25" s="347">
        <f t="shared" si="0"/>
        <v>55575</v>
      </c>
      <c r="V25" s="347">
        <f t="shared" si="1"/>
        <v>58245</v>
      </c>
    </row>
    <row r="26" spans="1:22">
      <c r="A26" s="276"/>
      <c r="B26" s="275">
        <f>MAX(B$7:B25)+1</f>
        <v>16</v>
      </c>
      <c r="C26" s="278" t="s">
        <v>139</v>
      </c>
      <c r="D26" s="279" t="s">
        <v>213</v>
      </c>
      <c r="E26" s="279" t="s">
        <v>360</v>
      </c>
      <c r="F26" s="300">
        <v>62621</v>
      </c>
      <c r="G26" s="300">
        <v>69328</v>
      </c>
      <c r="H26" s="349">
        <f t="shared" ref="H26" si="14">Q26</f>
        <v>71581</v>
      </c>
      <c r="I26" s="349">
        <f t="shared" si="3"/>
        <v>73728.430000000008</v>
      </c>
      <c r="J26" s="280">
        <f t="shared" ref="J26" si="15">ROUND(H26/$D$60,2)</f>
        <v>36.71</v>
      </c>
      <c r="K26" s="302">
        <v>1.5</v>
      </c>
      <c r="L26" s="280">
        <f t="shared" ref="L26" si="16">J26*K26</f>
        <v>55.064999999999998</v>
      </c>
      <c r="M26" s="279" t="s">
        <v>353</v>
      </c>
      <c r="N26" s="282"/>
      <c r="O26" s="279">
        <f t="shared" ref="O26" si="17">IF(K26&gt;1,K26-1,0)</f>
        <v>0.5</v>
      </c>
      <c r="Q26" s="347">
        <f t="shared" si="7"/>
        <v>71581</v>
      </c>
      <c r="S26" s="328">
        <f t="shared" si="8"/>
        <v>65975</v>
      </c>
      <c r="T26" s="348">
        <f t="shared" ref="T26" si="18">G26</f>
        <v>69328</v>
      </c>
      <c r="U26" s="347">
        <f t="shared" si="0"/>
        <v>68119</v>
      </c>
      <c r="V26" s="347">
        <f t="shared" si="1"/>
        <v>71581</v>
      </c>
    </row>
    <row r="27" spans="1:22" ht="26.5">
      <c r="A27" s="276"/>
      <c r="B27" s="275">
        <f>MAX(B$7:B26)+1</f>
        <v>17</v>
      </c>
      <c r="C27" s="278" t="s">
        <v>139</v>
      </c>
      <c r="D27" s="279" t="s">
        <v>242</v>
      </c>
      <c r="E27" s="279" t="s">
        <v>434</v>
      </c>
      <c r="F27" s="300">
        <v>47702</v>
      </c>
      <c r="G27" s="300">
        <v>61335</v>
      </c>
      <c r="H27" s="349">
        <f t="shared" si="2"/>
        <v>63328</v>
      </c>
      <c r="I27" s="349">
        <f t="shared" si="3"/>
        <v>65227.840000000004</v>
      </c>
      <c r="J27" s="280">
        <f t="shared" si="4"/>
        <v>32.479999999999997</v>
      </c>
      <c r="K27" s="302"/>
      <c r="L27" s="280">
        <f t="shared" si="5"/>
        <v>0</v>
      </c>
      <c r="M27" s="279" t="s">
        <v>355</v>
      </c>
      <c r="N27" s="282" t="s">
        <v>357</v>
      </c>
      <c r="O27" s="279">
        <f t="shared" si="6"/>
        <v>0</v>
      </c>
      <c r="Q27" s="347">
        <f t="shared" si="7"/>
        <v>63328</v>
      </c>
      <c r="S27" s="328">
        <f t="shared" si="8"/>
        <v>54519</v>
      </c>
      <c r="T27" s="348">
        <f t="shared" si="9"/>
        <v>61335</v>
      </c>
      <c r="U27" s="347">
        <f t="shared" si="0"/>
        <v>56291</v>
      </c>
      <c r="V27" s="347">
        <f t="shared" si="1"/>
        <v>63328</v>
      </c>
    </row>
    <row r="28" spans="1:22" ht="39.5">
      <c r="A28" s="276"/>
      <c r="B28" s="275">
        <f>MAX(B$7:B27)+1</f>
        <v>18</v>
      </c>
      <c r="C28" s="278" t="s">
        <v>139</v>
      </c>
      <c r="D28" s="282" t="s">
        <v>361</v>
      </c>
      <c r="E28" s="282" t="s">
        <v>238</v>
      </c>
      <c r="F28" s="300">
        <v>84044</v>
      </c>
      <c r="G28" s="300">
        <v>108065</v>
      </c>
      <c r="H28" s="349">
        <f t="shared" si="2"/>
        <v>111577</v>
      </c>
      <c r="I28" s="349">
        <f t="shared" si="3"/>
        <v>114924.31</v>
      </c>
      <c r="J28" s="280">
        <f t="shared" si="4"/>
        <v>57.22</v>
      </c>
      <c r="K28" s="302">
        <v>1.5</v>
      </c>
      <c r="L28" s="280">
        <f t="shared" si="5"/>
        <v>85.83</v>
      </c>
      <c r="M28" s="279" t="s">
        <v>354</v>
      </c>
      <c r="N28" s="282"/>
      <c r="O28" s="279">
        <f t="shared" si="6"/>
        <v>0.5</v>
      </c>
      <c r="Q28" s="347">
        <f t="shared" si="7"/>
        <v>111577</v>
      </c>
      <c r="S28" s="328">
        <f t="shared" si="8"/>
        <v>96055</v>
      </c>
      <c r="T28" s="348">
        <f t="shared" si="9"/>
        <v>108065</v>
      </c>
      <c r="U28" s="347">
        <f t="shared" si="0"/>
        <v>99177</v>
      </c>
      <c r="V28" s="347">
        <f t="shared" si="1"/>
        <v>111577</v>
      </c>
    </row>
    <row r="29" spans="1:22" ht="39.5">
      <c r="A29" s="276"/>
      <c r="B29" s="281">
        <f>MAX(B$7:B28)+1</f>
        <v>19</v>
      </c>
      <c r="C29" s="279" t="s">
        <v>139</v>
      </c>
      <c r="D29" s="282" t="s">
        <v>361</v>
      </c>
      <c r="E29" s="282" t="s">
        <v>239</v>
      </c>
      <c r="F29" s="300">
        <v>54284</v>
      </c>
      <c r="G29" s="300">
        <v>59870</v>
      </c>
      <c r="H29" s="349">
        <f t="shared" si="2"/>
        <v>61816</v>
      </c>
      <c r="I29" s="349">
        <f t="shared" si="3"/>
        <v>63670.48</v>
      </c>
      <c r="J29" s="280">
        <f t="shared" si="4"/>
        <v>31.7</v>
      </c>
      <c r="K29" s="302">
        <v>1.5</v>
      </c>
      <c r="L29" s="280">
        <f t="shared" si="5"/>
        <v>47.55</v>
      </c>
      <c r="M29" s="279" t="s">
        <v>353</v>
      </c>
      <c r="N29" s="282"/>
      <c r="O29" s="279">
        <f t="shared" si="6"/>
        <v>0.5</v>
      </c>
      <c r="Q29" s="347">
        <f t="shared" si="7"/>
        <v>61816</v>
      </c>
      <c r="S29" s="328">
        <f t="shared" si="8"/>
        <v>57077</v>
      </c>
      <c r="T29" s="348">
        <f t="shared" si="9"/>
        <v>59870</v>
      </c>
      <c r="U29" s="347">
        <f t="shared" si="0"/>
        <v>58932</v>
      </c>
      <c r="V29" s="347">
        <f t="shared" si="1"/>
        <v>61816</v>
      </c>
    </row>
    <row r="30" spans="1:22" ht="26.5">
      <c r="A30" s="276"/>
      <c r="B30" s="281">
        <f>MAX(B$7:B29)+1</f>
        <v>20</v>
      </c>
      <c r="C30" s="279" t="s">
        <v>139</v>
      </c>
      <c r="D30" s="279" t="s">
        <v>242</v>
      </c>
      <c r="E30" s="279" t="s">
        <v>240</v>
      </c>
      <c r="F30" s="301">
        <v>60889</v>
      </c>
      <c r="G30" s="301">
        <v>78275</v>
      </c>
      <c r="H30" s="349">
        <f t="shared" si="2"/>
        <v>80819</v>
      </c>
      <c r="I30" s="349">
        <f t="shared" si="3"/>
        <v>83243.570000000007</v>
      </c>
      <c r="J30" s="280">
        <f t="shared" si="4"/>
        <v>41.45</v>
      </c>
      <c r="K30" s="302"/>
      <c r="L30" s="280">
        <f t="shared" si="5"/>
        <v>0</v>
      </c>
      <c r="M30" s="279" t="s">
        <v>354</v>
      </c>
      <c r="N30" s="282" t="s">
        <v>357</v>
      </c>
      <c r="O30" s="279">
        <f t="shared" si="6"/>
        <v>0</v>
      </c>
      <c r="Q30" s="347">
        <f t="shared" si="7"/>
        <v>80819</v>
      </c>
      <c r="S30" s="328">
        <f t="shared" si="8"/>
        <v>69582</v>
      </c>
      <c r="T30" s="348">
        <f t="shared" si="9"/>
        <v>78275</v>
      </c>
      <c r="U30" s="347">
        <f t="shared" si="0"/>
        <v>71843</v>
      </c>
      <c r="V30" s="347">
        <f t="shared" si="1"/>
        <v>80819</v>
      </c>
    </row>
    <row r="31" spans="1:22">
      <c r="A31" s="276"/>
      <c r="B31" s="281">
        <f>MAX(B$7:B30)+1</f>
        <v>21</v>
      </c>
      <c r="C31" s="279" t="s">
        <v>139</v>
      </c>
      <c r="D31" s="279" t="s">
        <v>245</v>
      </c>
      <c r="E31" s="279" t="s">
        <v>244</v>
      </c>
      <c r="F31" s="300">
        <v>54284</v>
      </c>
      <c r="G31" s="300">
        <v>59870</v>
      </c>
      <c r="H31" s="349">
        <f t="shared" si="2"/>
        <v>61816</v>
      </c>
      <c r="I31" s="349">
        <f t="shared" si="3"/>
        <v>63670.48</v>
      </c>
      <c r="J31" s="280">
        <f t="shared" si="4"/>
        <v>31.7</v>
      </c>
      <c r="K31" s="302">
        <v>1.5</v>
      </c>
      <c r="L31" s="280">
        <f t="shared" si="5"/>
        <v>47.55</v>
      </c>
      <c r="M31" s="279" t="s">
        <v>353</v>
      </c>
      <c r="N31" s="282"/>
      <c r="O31" s="279">
        <f>IF(K31&gt;1,K31-1,0)</f>
        <v>0.5</v>
      </c>
      <c r="Q31" s="347">
        <f t="shared" si="7"/>
        <v>61816</v>
      </c>
      <c r="S31" s="328">
        <f t="shared" si="8"/>
        <v>57077</v>
      </c>
      <c r="T31" s="348">
        <f t="shared" si="9"/>
        <v>59870</v>
      </c>
      <c r="U31" s="347">
        <f t="shared" si="0"/>
        <v>58932</v>
      </c>
      <c r="V31" s="347">
        <f t="shared" si="1"/>
        <v>61816</v>
      </c>
    </row>
    <row r="32" spans="1:22">
      <c r="A32" s="276"/>
      <c r="B32" s="281">
        <f>MAX(B$7:B31)+1</f>
        <v>22</v>
      </c>
      <c r="C32" s="279" t="s">
        <v>139</v>
      </c>
      <c r="D32" s="279" t="s">
        <v>245</v>
      </c>
      <c r="E32" s="299" t="s">
        <v>407</v>
      </c>
      <c r="F32" s="301">
        <v>47448</v>
      </c>
      <c r="G32" s="301">
        <v>52069</v>
      </c>
      <c r="H32" s="349">
        <f t="shared" si="2"/>
        <v>53761</v>
      </c>
      <c r="I32" s="349">
        <f t="shared" si="3"/>
        <v>55373.83</v>
      </c>
      <c r="J32" s="280">
        <f t="shared" si="4"/>
        <v>27.57</v>
      </c>
      <c r="K32" s="302">
        <v>1.5</v>
      </c>
      <c r="L32" s="280">
        <f>J32*K32</f>
        <v>41.355000000000004</v>
      </c>
      <c r="M32" s="279" t="s">
        <v>353</v>
      </c>
      <c r="N32" s="282"/>
      <c r="O32" s="279">
        <f t="shared" si="6"/>
        <v>0.5</v>
      </c>
      <c r="Q32" s="347">
        <f t="shared" si="7"/>
        <v>53761</v>
      </c>
      <c r="S32" s="328">
        <f t="shared" si="8"/>
        <v>49759</v>
      </c>
      <c r="T32" s="348">
        <f t="shared" si="9"/>
        <v>52069</v>
      </c>
      <c r="U32" s="347">
        <f t="shared" si="0"/>
        <v>51376</v>
      </c>
      <c r="V32" s="347">
        <f t="shared" si="1"/>
        <v>53761</v>
      </c>
    </row>
    <row r="33" spans="1:22">
      <c r="A33" s="276"/>
      <c r="B33" s="281">
        <f>MAX(B$7:B32)+1</f>
        <v>23</v>
      </c>
      <c r="C33" s="279" t="s">
        <v>139</v>
      </c>
      <c r="D33" s="279" t="s">
        <v>245</v>
      </c>
      <c r="E33" s="279" t="s">
        <v>243</v>
      </c>
      <c r="F33" s="300">
        <v>60889</v>
      </c>
      <c r="G33" s="300">
        <v>78275</v>
      </c>
      <c r="H33" s="349">
        <f t="shared" si="2"/>
        <v>80819</v>
      </c>
      <c r="I33" s="349">
        <f t="shared" si="3"/>
        <v>83243.570000000007</v>
      </c>
      <c r="J33" s="280">
        <f t="shared" si="4"/>
        <v>41.45</v>
      </c>
      <c r="K33" s="302"/>
      <c r="L33" s="280">
        <f t="shared" si="5"/>
        <v>0</v>
      </c>
      <c r="M33" s="279" t="s">
        <v>354</v>
      </c>
      <c r="N33" s="282"/>
      <c r="O33" s="279">
        <f t="shared" si="6"/>
        <v>0</v>
      </c>
      <c r="Q33" s="347">
        <f t="shared" si="7"/>
        <v>80819</v>
      </c>
      <c r="S33" s="328">
        <f t="shared" si="8"/>
        <v>69582</v>
      </c>
      <c r="T33" s="348">
        <f t="shared" si="9"/>
        <v>78275</v>
      </c>
      <c r="U33" s="347">
        <f t="shared" si="0"/>
        <v>71843</v>
      </c>
      <c r="V33" s="347">
        <f t="shared" si="1"/>
        <v>80819</v>
      </c>
    </row>
    <row r="34" spans="1:22">
      <c r="B34" s="281">
        <f>MAX(B$7:B33)+1</f>
        <v>24</v>
      </c>
      <c r="C34" s="282" t="s">
        <v>139</v>
      </c>
      <c r="D34" s="279" t="s">
        <v>213</v>
      </c>
      <c r="E34" s="279" t="s">
        <v>428</v>
      </c>
      <c r="F34" s="300">
        <v>89786</v>
      </c>
      <c r="G34" s="300">
        <v>115434</v>
      </c>
      <c r="H34" s="349">
        <f>Q34</f>
        <v>119186</v>
      </c>
      <c r="I34" s="349">
        <f t="shared" si="3"/>
        <v>122761.58</v>
      </c>
      <c r="J34" s="280">
        <f>ROUND(H34/$D$60,2)</f>
        <v>61.12</v>
      </c>
      <c r="K34" s="302"/>
      <c r="L34" s="280">
        <f t="shared" ref="L34" si="19">J34*K34</f>
        <v>0</v>
      </c>
      <c r="M34" s="279"/>
      <c r="N34" s="282"/>
      <c r="O34" s="279">
        <f t="shared" ref="O34" si="20">IF(K34&gt;1,K34-1,0)</f>
        <v>0</v>
      </c>
      <c r="Q34" s="347">
        <f>CHOOSE($Q$10,$S34,$T34,$U34,$V34)</f>
        <v>119186</v>
      </c>
      <c r="S34" s="328">
        <f>ROUND(AVERAGE($F34:$G34),0)</f>
        <v>102610</v>
      </c>
      <c r="T34" s="348">
        <f>G34</f>
        <v>115434</v>
      </c>
      <c r="U34" s="347">
        <f t="shared" si="0"/>
        <v>105945</v>
      </c>
      <c r="V34" s="347">
        <f t="shared" si="1"/>
        <v>119186</v>
      </c>
    </row>
    <row r="35" spans="1:22">
      <c r="B35" s="281">
        <f>MAX(B$7:B34)+1</f>
        <v>25</v>
      </c>
      <c r="C35" s="282" t="s">
        <v>139</v>
      </c>
      <c r="D35" s="279" t="s">
        <v>213</v>
      </c>
      <c r="E35" s="279" t="s">
        <v>429</v>
      </c>
      <c r="F35" s="300">
        <v>84044</v>
      </c>
      <c r="G35" s="300">
        <v>108065</v>
      </c>
      <c r="H35" s="349">
        <f>Q35</f>
        <v>111577</v>
      </c>
      <c r="I35" s="349">
        <f t="shared" si="3"/>
        <v>114924.31</v>
      </c>
      <c r="J35" s="280">
        <f>ROUND(H35/$D$60,2)</f>
        <v>57.22</v>
      </c>
      <c r="K35" s="302"/>
      <c r="L35" s="280">
        <f t="shared" ref="L35" si="21">J35*K35</f>
        <v>0</v>
      </c>
      <c r="M35" s="279"/>
      <c r="N35" s="282"/>
      <c r="O35" s="279">
        <f t="shared" ref="O35" si="22">IF(K35&gt;1,K35-1,0)</f>
        <v>0</v>
      </c>
      <c r="Q35" s="347">
        <f>CHOOSE($Q$10,$S35,$T35,$U35,$V35)</f>
        <v>111577</v>
      </c>
      <c r="S35" s="328">
        <f>ROUND(AVERAGE($F35:$G35),0)</f>
        <v>96055</v>
      </c>
      <c r="T35" s="348">
        <f>G35</f>
        <v>108065</v>
      </c>
      <c r="U35" s="347">
        <f t="shared" si="0"/>
        <v>99177</v>
      </c>
      <c r="V35" s="347">
        <f t="shared" si="1"/>
        <v>111577</v>
      </c>
    </row>
    <row r="36" spans="1:22">
      <c r="B36" s="364"/>
      <c r="C36" s="365"/>
      <c r="D36" s="366"/>
      <c r="E36" s="366"/>
      <c r="F36" s="367"/>
      <c r="G36" s="367"/>
      <c r="H36" s="368"/>
      <c r="I36" s="368"/>
      <c r="J36" s="369"/>
      <c r="K36" s="370"/>
      <c r="L36" s="369"/>
      <c r="M36" s="366"/>
      <c r="N36" s="365"/>
      <c r="O36" s="366"/>
      <c r="Q36" s="347"/>
      <c r="S36" s="328"/>
      <c r="T36" s="348"/>
      <c r="U36" s="347"/>
      <c r="V36" s="347"/>
    </row>
    <row r="37" spans="1:22" ht="26.5">
      <c r="A37" s="276"/>
      <c r="B37" s="281">
        <f>MAX(B$7:B35)+1</f>
        <v>26</v>
      </c>
      <c r="C37" s="282" t="s">
        <v>217</v>
      </c>
      <c r="D37" s="279" t="s">
        <v>214</v>
      </c>
      <c r="E37" s="279" t="s">
        <v>362</v>
      </c>
      <c r="F37" s="300">
        <v>44328</v>
      </c>
      <c r="G37" s="300">
        <v>56988</v>
      </c>
      <c r="H37" s="349">
        <f t="shared" si="2"/>
        <v>58840</v>
      </c>
      <c r="I37" s="349">
        <f t="shared" si="3"/>
        <v>60605.200000000004</v>
      </c>
      <c r="J37" s="280">
        <f>ROUND(H37/$D$60,2)</f>
        <v>30.17</v>
      </c>
      <c r="K37" s="302"/>
      <c r="L37" s="280">
        <f t="shared" si="5"/>
        <v>0</v>
      </c>
      <c r="M37" s="279" t="s">
        <v>355</v>
      </c>
      <c r="N37" s="282"/>
      <c r="O37" s="279">
        <f t="shared" si="6"/>
        <v>0</v>
      </c>
      <c r="Q37" s="347">
        <f t="shared" si="7"/>
        <v>58840</v>
      </c>
      <c r="S37" s="328">
        <f t="shared" si="8"/>
        <v>50658</v>
      </c>
      <c r="T37" s="348">
        <f t="shared" si="9"/>
        <v>56988</v>
      </c>
      <c r="U37" s="347">
        <f t="shared" si="0"/>
        <v>52304</v>
      </c>
      <c r="V37" s="347">
        <f t="shared" si="1"/>
        <v>58840</v>
      </c>
    </row>
    <row r="38" spans="1:22" ht="26.5">
      <c r="B38" s="281">
        <f>MAX(B$7:B37)+1</f>
        <v>27</v>
      </c>
      <c r="C38" s="282" t="s">
        <v>217</v>
      </c>
      <c r="D38" s="279" t="s">
        <v>214</v>
      </c>
      <c r="E38" s="279" t="s">
        <v>435</v>
      </c>
      <c r="F38" s="300">
        <v>51852</v>
      </c>
      <c r="G38" s="300">
        <v>66647</v>
      </c>
      <c r="H38" s="349">
        <f t="shared" si="2"/>
        <v>68813</v>
      </c>
      <c r="I38" s="349">
        <f t="shared" si="3"/>
        <v>70877.39</v>
      </c>
      <c r="J38" s="280">
        <f t="shared" si="4"/>
        <v>35.29</v>
      </c>
      <c r="K38" s="302"/>
      <c r="L38" s="280">
        <f t="shared" si="5"/>
        <v>0</v>
      </c>
      <c r="M38" s="279" t="s">
        <v>355</v>
      </c>
      <c r="N38" s="282" t="s">
        <v>357</v>
      </c>
      <c r="O38" s="279">
        <f t="shared" si="6"/>
        <v>0</v>
      </c>
      <c r="Q38" s="347">
        <f t="shared" si="7"/>
        <v>68813</v>
      </c>
      <c r="S38" s="328">
        <f t="shared" si="8"/>
        <v>59250</v>
      </c>
      <c r="T38" s="348">
        <f t="shared" si="9"/>
        <v>66647</v>
      </c>
      <c r="U38" s="347">
        <f t="shared" si="0"/>
        <v>61176</v>
      </c>
      <c r="V38" s="347">
        <f t="shared" si="1"/>
        <v>68813</v>
      </c>
    </row>
    <row r="39" spans="1:22" ht="26.5">
      <c r="B39" s="281">
        <f>MAX(B$7:B38)+1</f>
        <v>28</v>
      </c>
      <c r="C39" s="282" t="s">
        <v>217</v>
      </c>
      <c r="D39" s="279" t="s">
        <v>214</v>
      </c>
      <c r="E39" s="279" t="s">
        <v>367</v>
      </c>
      <c r="F39" s="300">
        <v>44328</v>
      </c>
      <c r="G39" s="300">
        <v>56988</v>
      </c>
      <c r="H39" s="349">
        <f t="shared" si="2"/>
        <v>58840</v>
      </c>
      <c r="I39" s="349">
        <f t="shared" si="3"/>
        <v>60605.200000000004</v>
      </c>
      <c r="J39" s="280">
        <f t="shared" si="4"/>
        <v>30.17</v>
      </c>
      <c r="K39" s="302">
        <v>1.5</v>
      </c>
      <c r="L39" s="280">
        <f t="shared" ref="L39" si="23">J39*K39</f>
        <v>45.255000000000003</v>
      </c>
      <c r="M39" s="279" t="s">
        <v>353</v>
      </c>
      <c r="N39" s="282" t="s">
        <v>357</v>
      </c>
      <c r="O39" s="279">
        <f t="shared" ref="O39" si="24">IF(K39&gt;1,K39-1,0)</f>
        <v>0.5</v>
      </c>
      <c r="Q39" s="347">
        <f t="shared" si="7"/>
        <v>58840</v>
      </c>
      <c r="S39" s="328">
        <f t="shared" si="8"/>
        <v>50658</v>
      </c>
      <c r="T39" s="348">
        <f t="shared" si="9"/>
        <v>56988</v>
      </c>
      <c r="U39" s="347">
        <f t="shared" si="0"/>
        <v>52304</v>
      </c>
      <c r="V39" s="347">
        <f t="shared" si="1"/>
        <v>58840</v>
      </c>
    </row>
    <row r="40" spans="1:22" ht="39.5">
      <c r="B40" s="281">
        <f>MAX(B$7:B39)+1</f>
        <v>29</v>
      </c>
      <c r="C40" s="282" t="s">
        <v>217</v>
      </c>
      <c r="D40" s="282" t="s">
        <v>503</v>
      </c>
      <c r="E40" s="279" t="s">
        <v>483</v>
      </c>
      <c r="F40" s="300">
        <v>62920</v>
      </c>
      <c r="G40" s="300">
        <v>80879</v>
      </c>
      <c r="H40" s="349">
        <f t="shared" si="2"/>
        <v>83508</v>
      </c>
      <c r="I40" s="349">
        <f t="shared" si="3"/>
        <v>86013.24</v>
      </c>
      <c r="J40" s="280">
        <f t="shared" si="4"/>
        <v>42.82</v>
      </c>
      <c r="K40" s="302"/>
      <c r="L40" s="280">
        <f t="shared" si="5"/>
        <v>0</v>
      </c>
      <c r="M40" s="279" t="s">
        <v>355</v>
      </c>
      <c r="N40" s="282"/>
      <c r="O40" s="279">
        <f t="shared" si="6"/>
        <v>0</v>
      </c>
      <c r="Q40" s="347">
        <f t="shared" si="7"/>
        <v>83508</v>
      </c>
      <c r="S40" s="328">
        <f t="shared" si="8"/>
        <v>71900</v>
      </c>
      <c r="T40" s="348">
        <f t="shared" si="9"/>
        <v>80879</v>
      </c>
      <c r="U40" s="347">
        <f t="shared" si="0"/>
        <v>74237</v>
      </c>
      <c r="V40" s="347">
        <f t="shared" si="1"/>
        <v>83508</v>
      </c>
    </row>
    <row r="41" spans="1:22" ht="26.5">
      <c r="B41" s="281">
        <f>MAX(B$7:B40)+1</f>
        <v>30</v>
      </c>
      <c r="C41" s="282" t="s">
        <v>217</v>
      </c>
      <c r="D41" s="282" t="s">
        <v>504</v>
      </c>
      <c r="E41" s="279" t="s">
        <v>505</v>
      </c>
      <c r="F41" s="300">
        <v>54284</v>
      </c>
      <c r="G41" s="300">
        <v>59870</v>
      </c>
      <c r="H41" s="349">
        <f t="shared" ref="H41" si="25">Q41</f>
        <v>61816</v>
      </c>
      <c r="I41" s="349">
        <f t="shared" si="3"/>
        <v>63670.48</v>
      </c>
      <c r="J41" s="280">
        <f t="shared" ref="J41" si="26">ROUND(H41/$D$60,2)</f>
        <v>31.7</v>
      </c>
      <c r="K41" s="302">
        <v>1.5</v>
      </c>
      <c r="L41" s="280">
        <f t="shared" ref="L41" si="27">J41*K41</f>
        <v>47.55</v>
      </c>
      <c r="M41" s="279" t="s">
        <v>353</v>
      </c>
      <c r="N41" s="282"/>
      <c r="O41" s="279">
        <f t="shared" ref="O41" si="28">IF(K41&gt;1,K41-1,0)</f>
        <v>0.5</v>
      </c>
      <c r="Q41" s="347">
        <f t="shared" si="7"/>
        <v>61816</v>
      </c>
      <c r="S41" s="328">
        <f t="shared" si="8"/>
        <v>57077</v>
      </c>
      <c r="T41" s="348">
        <f t="shared" ref="T41" si="29">G41</f>
        <v>59870</v>
      </c>
      <c r="U41" s="347">
        <f t="shared" si="0"/>
        <v>58932</v>
      </c>
      <c r="V41" s="347">
        <f t="shared" si="1"/>
        <v>61816</v>
      </c>
    </row>
    <row r="42" spans="1:22" ht="39.5">
      <c r="B42" s="281">
        <f>MAX(B$7:B41)+1</f>
        <v>31</v>
      </c>
      <c r="C42" s="282" t="s">
        <v>217</v>
      </c>
      <c r="D42" s="282" t="s">
        <v>503</v>
      </c>
      <c r="E42" s="279" t="s">
        <v>215</v>
      </c>
      <c r="F42" s="300">
        <v>66944</v>
      </c>
      <c r="G42" s="300">
        <v>80064</v>
      </c>
      <c r="H42" s="349">
        <f t="shared" si="2"/>
        <v>82666</v>
      </c>
      <c r="I42" s="349">
        <f t="shared" si="3"/>
        <v>85145.98</v>
      </c>
      <c r="J42" s="280">
        <f t="shared" si="4"/>
        <v>42.39</v>
      </c>
      <c r="K42" s="302"/>
      <c r="L42" s="280">
        <f t="shared" si="5"/>
        <v>0</v>
      </c>
      <c r="M42" s="279" t="s">
        <v>355</v>
      </c>
      <c r="N42" s="282"/>
      <c r="O42" s="279">
        <f>IF(K42&gt;1,K42-1,0)</f>
        <v>0</v>
      </c>
      <c r="Q42" s="347">
        <f t="shared" si="7"/>
        <v>82666</v>
      </c>
      <c r="S42" s="328">
        <f t="shared" si="8"/>
        <v>73504</v>
      </c>
      <c r="T42" s="348">
        <f t="shared" si="9"/>
        <v>80064</v>
      </c>
      <c r="U42" s="347">
        <f t="shared" si="0"/>
        <v>75893</v>
      </c>
      <c r="V42" s="347">
        <f t="shared" si="1"/>
        <v>82666</v>
      </c>
    </row>
    <row r="43" spans="1:22" ht="26.5">
      <c r="B43" s="281">
        <f>MAX(B$7:B42)+1</f>
        <v>32</v>
      </c>
      <c r="C43" s="282" t="s">
        <v>217</v>
      </c>
      <c r="D43" s="279" t="s">
        <v>214</v>
      </c>
      <c r="E43" s="279" t="s">
        <v>494</v>
      </c>
      <c r="F43" s="300">
        <v>56480</v>
      </c>
      <c r="G43" s="300">
        <v>72620</v>
      </c>
      <c r="H43" s="349">
        <f t="shared" si="2"/>
        <v>74980</v>
      </c>
      <c r="I43" s="349">
        <f t="shared" si="3"/>
        <v>77229.400000000009</v>
      </c>
      <c r="J43" s="280">
        <f t="shared" si="4"/>
        <v>38.450000000000003</v>
      </c>
      <c r="K43" s="302"/>
      <c r="L43" s="280">
        <f t="shared" ref="L43" si="30">J43*K43</f>
        <v>0</v>
      </c>
      <c r="M43" s="279"/>
      <c r="N43" s="282"/>
      <c r="O43" s="279">
        <f t="shared" si="6"/>
        <v>0</v>
      </c>
      <c r="Q43" s="347">
        <f t="shared" si="7"/>
        <v>74980</v>
      </c>
      <c r="S43" s="328">
        <f t="shared" si="8"/>
        <v>64550</v>
      </c>
      <c r="T43" s="348">
        <f t="shared" si="9"/>
        <v>72620</v>
      </c>
      <c r="U43" s="347">
        <f t="shared" si="0"/>
        <v>66648</v>
      </c>
      <c r="V43" s="347">
        <f t="shared" si="1"/>
        <v>74980</v>
      </c>
    </row>
    <row r="45" spans="1:22">
      <c r="B45" s="283" t="s">
        <v>16</v>
      </c>
    </row>
    <row r="46" spans="1:22">
      <c r="B46" s="283" t="s">
        <v>469</v>
      </c>
    </row>
    <row r="47" spans="1:22">
      <c r="B47" s="283" t="s">
        <v>470</v>
      </c>
    </row>
    <row r="48" spans="1:22">
      <c r="B48" s="283" t="s">
        <v>471</v>
      </c>
    </row>
    <row r="49" spans="2:4">
      <c r="B49" s="283" t="s">
        <v>472</v>
      </c>
    </row>
    <row r="50" spans="2:4">
      <c r="B50" s="283"/>
    </row>
    <row r="51" spans="2:4">
      <c r="B51" s="283"/>
    </row>
    <row r="53" spans="2:4">
      <c r="B53" s="38" t="s">
        <v>365</v>
      </c>
      <c r="C53" s="38"/>
    </row>
    <row r="54" spans="2:4">
      <c r="B54" s="38"/>
      <c r="C54" s="38"/>
    </row>
    <row r="55" spans="2:4">
      <c r="B55" s="108" t="s">
        <v>13</v>
      </c>
      <c r="C55" s="108" t="s">
        <v>10</v>
      </c>
      <c r="D55" s="108"/>
    </row>
    <row r="56" spans="2:4">
      <c r="B56" s="275">
        <f>MAX(B$55:B55)+1</f>
        <v>1</v>
      </c>
      <c r="C56" s="279" t="s">
        <v>473</v>
      </c>
      <c r="D56" s="340">
        <v>7.5</v>
      </c>
    </row>
    <row r="57" spans="2:4">
      <c r="B57" s="275">
        <f>MAX(B$55:B56)+1</f>
        <v>2</v>
      </c>
      <c r="C57" s="341" t="s">
        <v>474</v>
      </c>
      <c r="D57" s="285">
        <v>10</v>
      </c>
    </row>
    <row r="58" spans="2:4">
      <c r="B58" s="275">
        <f>MAX(B$55:B57)+1</f>
        <v>3</v>
      </c>
      <c r="C58" s="341" t="s">
        <v>475</v>
      </c>
      <c r="D58" s="285">
        <v>26</v>
      </c>
    </row>
    <row r="59" spans="2:4" ht="6.65" customHeight="1">
      <c r="B59" s="284"/>
      <c r="C59" s="284"/>
      <c r="D59" s="284"/>
    </row>
    <row r="60" spans="2:4">
      <c r="B60" s="275">
        <f>MAX(B$55:B59)+1</f>
        <v>4</v>
      </c>
      <c r="C60" s="279" t="s">
        <v>476</v>
      </c>
      <c r="D60" s="286">
        <f>D56*D57*D58</f>
        <v>1950</v>
      </c>
    </row>
    <row r="63" spans="2:4">
      <c r="B63" s="283" t="s">
        <v>16</v>
      </c>
    </row>
    <row r="64" spans="2:4">
      <c r="B64" s="342">
        <v>1</v>
      </c>
      <c r="C64" s="343" t="s">
        <v>477</v>
      </c>
    </row>
    <row r="65" spans="2:4">
      <c r="B65" s="342">
        <v>2</v>
      </c>
      <c r="C65" s="343" t="s">
        <v>478</v>
      </c>
    </row>
    <row r="66" spans="2:4">
      <c r="B66" s="342">
        <v>3</v>
      </c>
      <c r="C66" s="343" t="s">
        <v>479</v>
      </c>
    </row>
    <row r="68" spans="2:4">
      <c r="B68" s="283"/>
      <c r="C68" s="283"/>
    </row>
    <row r="69" spans="2:4">
      <c r="B69" s="283"/>
      <c r="C69" s="283"/>
    </row>
    <row r="70" spans="2:4">
      <c r="B70" s="38" t="s">
        <v>485</v>
      </c>
      <c r="C70" s="38"/>
    </row>
    <row r="71" spans="2:4">
      <c r="B71" s="38"/>
      <c r="C71" s="38"/>
    </row>
    <row r="72" spans="2:4">
      <c r="B72" s="108" t="s">
        <v>13</v>
      </c>
      <c r="C72" s="108" t="s">
        <v>10</v>
      </c>
      <c r="D72" s="108"/>
    </row>
    <row r="73" spans="2:4">
      <c r="B73" s="275">
        <f>MAX(B$72:B72)+1</f>
        <v>1</v>
      </c>
      <c r="C73" s="279" t="s">
        <v>527</v>
      </c>
      <c r="D73" s="405">
        <v>3.2500000000000001E-2</v>
      </c>
    </row>
    <row r="74" spans="2:4">
      <c r="B74" s="275">
        <f>MAX(B$72:B73)+1</f>
        <v>2</v>
      </c>
      <c r="C74" s="279" t="s">
        <v>646</v>
      </c>
      <c r="D74" s="405">
        <v>0.03</v>
      </c>
    </row>
    <row r="75" spans="2:4">
      <c r="B75" s="8"/>
      <c r="C75" s="4"/>
      <c r="D75" s="406"/>
    </row>
    <row r="76" spans="2:4">
      <c r="B76" s="342">
        <v>1</v>
      </c>
      <c r="C76" s="343" t="s">
        <v>662</v>
      </c>
    </row>
  </sheetData>
  <dataValidations count="1">
    <dataValidation type="list" allowBlank="1" showInputMessage="1" showErrorMessage="1" sqref="Q10" xr:uid="{9ECF3FD1-B3FB-45B9-9978-FF5282B14BDD}">
      <formula1>$S$10:$V$10</formula1>
    </dataValidation>
  </dataValidations>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1">
    <pageSetUpPr autoPageBreaks="0"/>
  </sheetPr>
  <dimension ref="A1:AJ79"/>
  <sheetViews>
    <sheetView zoomScaleNormal="100" workbookViewId="0"/>
  </sheetViews>
  <sheetFormatPr defaultColWidth="9" defaultRowHeight="13"/>
  <cols>
    <col min="1" max="1" width="1.58203125" style="34" customWidth="1"/>
    <col min="2" max="2" width="3.58203125" style="34" customWidth="1"/>
    <col min="3" max="3" width="34.58203125" style="34" customWidth="1"/>
    <col min="4" max="4" width="11.5" style="34" customWidth="1"/>
    <col min="5" max="11" width="10.58203125" style="34" customWidth="1"/>
    <col min="12" max="13" width="11.08203125" style="34" customWidth="1"/>
    <col min="14" max="17" width="10.58203125" style="34" customWidth="1"/>
    <col min="18" max="19" width="9" style="34" customWidth="1"/>
    <col min="20" max="30" width="10.58203125" style="34" customWidth="1"/>
    <col min="31" max="31" width="11.5" style="34" customWidth="1"/>
    <col min="32" max="32" width="10.58203125" style="34" customWidth="1"/>
    <col min="33" max="34" width="9" style="34"/>
    <col min="35" max="36" width="9" style="34" customWidth="1"/>
    <col min="37" max="16384" width="9" style="34"/>
  </cols>
  <sheetData>
    <row r="1" spans="1:36" ht="15.75" customHeight="1"/>
    <row r="2" spans="1:36" ht="18.75" customHeight="1">
      <c r="A2" s="35"/>
      <c r="B2" s="36"/>
      <c r="D2" s="37"/>
      <c r="E2" s="37"/>
      <c r="F2" s="37"/>
      <c r="G2" s="37"/>
      <c r="H2" s="37"/>
      <c r="I2" s="37"/>
      <c r="J2" s="37"/>
      <c r="K2" s="37"/>
      <c r="L2" s="37"/>
      <c r="M2" s="37"/>
      <c r="N2" s="37"/>
      <c r="O2" s="37"/>
    </row>
    <row r="3" spans="1:36" ht="14.5">
      <c r="A3" s="35"/>
      <c r="B3" s="38" t="str">
        <f>Client</f>
        <v>Philadelphia Water Department</v>
      </c>
    </row>
    <row r="4" spans="1:36" ht="14.5">
      <c r="A4" s="35"/>
      <c r="B4" s="38" t="str">
        <f>Title</f>
        <v>Miscellaneous Fees &amp; Charges Model</v>
      </c>
    </row>
    <row r="5" spans="1:36" ht="14.5">
      <c r="A5" s="35"/>
      <c r="B5" s="38" t="s">
        <v>18</v>
      </c>
      <c r="H5" s="39"/>
      <c r="I5" s="39"/>
      <c r="J5" s="39"/>
      <c r="K5" s="39"/>
      <c r="L5" s="39"/>
      <c r="M5" s="39"/>
      <c r="N5" s="39"/>
      <c r="O5" s="39"/>
    </row>
    <row r="6" spans="1:36" ht="14.5">
      <c r="A6" s="35"/>
      <c r="B6" s="38"/>
      <c r="H6" s="39"/>
      <c r="I6" s="39"/>
      <c r="J6" s="39"/>
      <c r="K6" s="39"/>
      <c r="L6" s="39"/>
      <c r="M6" s="39"/>
      <c r="N6" s="39"/>
      <c r="O6" s="39"/>
    </row>
    <row r="7" spans="1:36" ht="14.5">
      <c r="A7" s="35"/>
      <c r="B7" s="448" t="s">
        <v>645</v>
      </c>
      <c r="C7" s="12"/>
      <c r="H7" s="39"/>
      <c r="I7" s="39"/>
      <c r="J7" s="39"/>
      <c r="K7" s="39"/>
      <c r="L7" s="39"/>
      <c r="M7" s="39"/>
      <c r="N7" s="39"/>
      <c r="O7" s="39"/>
    </row>
    <row r="8" spans="1:36">
      <c r="A8" s="35"/>
      <c r="O8" s="39"/>
    </row>
    <row r="9" spans="1:36">
      <c r="B9" s="185" t="s">
        <v>216</v>
      </c>
      <c r="C9" s="185"/>
      <c r="D9" s="185"/>
      <c r="E9" s="187" t="s">
        <v>139</v>
      </c>
      <c r="F9" s="187"/>
      <c r="G9" s="187"/>
      <c r="H9" s="186"/>
      <c r="I9" s="186"/>
      <c r="J9" s="186"/>
      <c r="K9" s="186"/>
      <c r="L9" s="186"/>
      <c r="M9" s="186"/>
      <c r="N9" s="186"/>
      <c r="O9" s="186"/>
      <c r="P9" s="186"/>
      <c r="Q9" s="186"/>
      <c r="R9" s="187" t="s">
        <v>139</v>
      </c>
      <c r="S9" s="187"/>
      <c r="T9" s="186"/>
      <c r="U9" s="186"/>
      <c r="V9" s="186"/>
      <c r="W9" s="186"/>
      <c r="X9" s="186"/>
      <c r="Y9" s="186"/>
      <c r="Z9" s="186"/>
      <c r="AA9" s="186"/>
      <c r="AB9" s="186"/>
      <c r="AC9" s="377"/>
      <c r="AD9" s="184" t="s">
        <v>217</v>
      </c>
      <c r="AE9" s="184"/>
      <c r="AF9" s="184"/>
      <c r="AG9" s="184"/>
      <c r="AH9" s="184"/>
      <c r="AI9" s="184"/>
      <c r="AJ9" s="184"/>
    </row>
    <row r="10" spans="1:36" hidden="1">
      <c r="B10" s="175"/>
      <c r="C10" s="175"/>
      <c r="D10" s="175"/>
      <c r="E10" s="175" t="s">
        <v>137</v>
      </c>
      <c r="F10" s="176" t="s">
        <v>312</v>
      </c>
      <c r="G10" s="176"/>
      <c r="H10" s="176" t="s">
        <v>136</v>
      </c>
      <c r="I10" s="176"/>
      <c r="J10" s="176"/>
      <c r="K10" s="176"/>
      <c r="L10" s="176" t="s">
        <v>208</v>
      </c>
      <c r="M10" s="176" t="s">
        <v>208</v>
      </c>
      <c r="N10" s="176"/>
      <c r="O10" s="176"/>
      <c r="P10" s="175" t="s">
        <v>213</v>
      </c>
      <c r="Q10" s="175" t="s">
        <v>213</v>
      </c>
      <c r="R10" s="176"/>
      <c r="S10" s="176"/>
      <c r="T10" s="175"/>
      <c r="U10" s="175"/>
      <c r="V10" s="175"/>
      <c r="W10" s="176" t="s">
        <v>242</v>
      </c>
      <c r="X10" s="211"/>
      <c r="Y10" s="176"/>
      <c r="Z10" s="176"/>
      <c r="AA10" s="176" t="s">
        <v>245</v>
      </c>
      <c r="AB10" s="176"/>
      <c r="AC10" s="378"/>
      <c r="AD10" s="176" t="s">
        <v>214</v>
      </c>
      <c r="AE10" s="176"/>
      <c r="AF10" s="176"/>
      <c r="AG10" s="176"/>
      <c r="AH10" s="176"/>
      <c r="AI10" s="176"/>
      <c r="AJ10" s="176"/>
    </row>
    <row r="11" spans="1:36" ht="65">
      <c r="B11" s="119" t="s">
        <v>9</v>
      </c>
      <c r="C11" s="119"/>
      <c r="D11" s="119"/>
      <c r="E11" s="108" t="s">
        <v>148</v>
      </c>
      <c r="F11" s="108" t="s">
        <v>313</v>
      </c>
      <c r="G11" s="108" t="s">
        <v>314</v>
      </c>
      <c r="H11" s="108" t="s">
        <v>127</v>
      </c>
      <c r="I11" s="108" t="s">
        <v>133</v>
      </c>
      <c r="J11" s="108" t="s">
        <v>431</v>
      </c>
      <c r="K11" s="108" t="s">
        <v>134</v>
      </c>
      <c r="L11" s="108" t="s">
        <v>315</v>
      </c>
      <c r="M11" s="108" t="s">
        <v>215</v>
      </c>
      <c r="N11" s="108" t="s">
        <v>432</v>
      </c>
      <c r="O11" s="108" t="s">
        <v>356</v>
      </c>
      <c r="P11" s="108" t="s">
        <v>499</v>
      </c>
      <c r="Q11" s="108" t="s">
        <v>433</v>
      </c>
      <c r="R11" s="108" t="s">
        <v>428</v>
      </c>
      <c r="S11" s="108" t="s">
        <v>429</v>
      </c>
      <c r="T11" s="108" t="s">
        <v>358</v>
      </c>
      <c r="U11" s="108" t="s">
        <v>360</v>
      </c>
      <c r="V11" s="108" t="s">
        <v>500</v>
      </c>
      <c r="W11" s="108" t="s">
        <v>434</v>
      </c>
      <c r="X11" s="108" t="s">
        <v>238</v>
      </c>
      <c r="Y11" s="108" t="s">
        <v>239</v>
      </c>
      <c r="Z11" s="108" t="s">
        <v>240</v>
      </c>
      <c r="AA11" s="108" t="s">
        <v>244</v>
      </c>
      <c r="AB11" s="108" t="s">
        <v>407</v>
      </c>
      <c r="AC11" s="371" t="s">
        <v>243</v>
      </c>
      <c r="AD11" s="108" t="s">
        <v>362</v>
      </c>
      <c r="AE11" s="108" t="s">
        <v>435</v>
      </c>
      <c r="AF11" s="108" t="s">
        <v>367</v>
      </c>
      <c r="AG11" s="108" t="s">
        <v>483</v>
      </c>
      <c r="AH11" s="108" t="s">
        <v>505</v>
      </c>
      <c r="AI11" s="108" t="s">
        <v>215</v>
      </c>
      <c r="AJ11" s="108" t="s">
        <v>494</v>
      </c>
    </row>
    <row r="12" spans="1:36">
      <c r="B12" s="42">
        <v>1</v>
      </c>
      <c r="C12" s="42" t="s">
        <v>187</v>
      </c>
      <c r="D12" s="43"/>
      <c r="E12" s="287">
        <f>VLOOKUP(E$11,'Salary Information'!$E$10:$H$35,4,FALSE)</f>
        <v>51124</v>
      </c>
      <c r="F12" s="287">
        <f>VLOOKUP(F$11,'Salary Information'!$E$10:$H$35,4,FALSE)</f>
        <v>51124</v>
      </c>
      <c r="G12" s="287">
        <f>VLOOKUP(G$11,'Salary Information'!$E$10:$H$35,4,FALSE)</f>
        <v>56695</v>
      </c>
      <c r="H12" s="287">
        <f>VLOOKUP(H$11,'Salary Information'!$E$10:$H$35,4,FALSE)</f>
        <v>52519</v>
      </c>
      <c r="I12" s="287">
        <f>VLOOKUP(I$11,'Salary Information'!$E$10:$H$35,4,FALSE)</f>
        <v>46893</v>
      </c>
      <c r="J12" s="287">
        <f>VLOOKUP(J$11,'Salary Information'!$E$10:$H$35,4,FALSE)</f>
        <v>49745</v>
      </c>
      <c r="K12" s="287">
        <f>VLOOKUP(K$11,'Salary Information'!$E$10:$H$35,4,FALSE)</f>
        <v>52519</v>
      </c>
      <c r="L12" s="287">
        <f>VLOOKUP(L$11,'Salary Information'!$E$10:$H$35,4,FALSE)</f>
        <v>97514</v>
      </c>
      <c r="M12" s="287">
        <f>VLOOKUP(M$11,'Salary Information'!$E$10:$H$35,4,FALSE)</f>
        <v>88861</v>
      </c>
      <c r="N12" s="287">
        <f>VLOOKUP(N$11,'Salary Information'!$E$10:$H$35,4,FALSE)</f>
        <v>48394</v>
      </c>
      <c r="O12" s="287">
        <f>VLOOKUP(O$11,'Salary Information'!$E$10:$H$35,4,FALSE)</f>
        <v>55148</v>
      </c>
      <c r="P12" s="287">
        <f>VLOOKUP(P$11,'Salary Information'!$E$10:$H$35,4,FALSE)</f>
        <v>68813</v>
      </c>
      <c r="Q12" s="287">
        <f>VLOOKUP(Q$11,'Salary Information'!$E$10:$H$35,4,FALSE)</f>
        <v>74980</v>
      </c>
      <c r="R12" s="287">
        <f>VLOOKUP(R$11,'Salary Information'!$E$10:$H$35,4,FALSE)</f>
        <v>119186</v>
      </c>
      <c r="S12" s="287">
        <f>VLOOKUP(S$11,'Salary Information'!$E$10:$H$35,4,FALSE)</f>
        <v>111577</v>
      </c>
      <c r="T12" s="287">
        <f>VLOOKUP(T$11,'Salary Information'!$E$10:$H$35,4,FALSE)</f>
        <v>85594</v>
      </c>
      <c r="U12" s="287">
        <f>VLOOKUP(U$11,'Salary Information'!$E$10:$H$35,4,FALSE)</f>
        <v>71581</v>
      </c>
      <c r="V12" s="287">
        <f>VLOOKUP(V$11,'Salary Information'!$E$10:$H$35,4,FALSE)</f>
        <v>58245</v>
      </c>
      <c r="W12" s="287">
        <f>VLOOKUP(W$11,'Salary Information'!$E$10:$H$35,4,FALSE)</f>
        <v>63328</v>
      </c>
      <c r="X12" s="287">
        <f>VLOOKUP(X$11,'Salary Information'!$E$10:$H$35,4,FALSE)</f>
        <v>111577</v>
      </c>
      <c r="Y12" s="287">
        <f>VLOOKUP(Y$11,'Salary Information'!$E$10:$H$35,4,FALSE)</f>
        <v>61816</v>
      </c>
      <c r="Z12" s="287">
        <f>VLOOKUP(Z$11,'Salary Information'!$E$10:$H$35,4,FALSE)</f>
        <v>80819</v>
      </c>
      <c r="AA12" s="287">
        <f>VLOOKUP(AA$11,'Salary Information'!$E$10:$H$35,4,FALSE)</f>
        <v>61816</v>
      </c>
      <c r="AB12" s="287">
        <f>VLOOKUP(AB$11,'Salary Information'!$E$10:$H$35,4,FALSE)</f>
        <v>53761</v>
      </c>
      <c r="AC12" s="373">
        <f>VLOOKUP(AC$11,'Salary Information'!$E$10:$H$35,4,FALSE)</f>
        <v>80819</v>
      </c>
      <c r="AD12" s="287">
        <f>VLOOKUP(AD$11,'Salary Information'!$E$36:$H$44,4,FALSE)</f>
        <v>58840</v>
      </c>
      <c r="AE12" s="287">
        <f>VLOOKUP(AE$11,'Salary Information'!$E$36:$H$44,4,FALSE)</f>
        <v>68813</v>
      </c>
      <c r="AF12" s="287">
        <f>VLOOKUP(AF$11,'Salary Information'!$E$36:$H$44,4,FALSE)</f>
        <v>58840</v>
      </c>
      <c r="AG12" s="287">
        <f>VLOOKUP(AG$11,'Salary Information'!$E$36:$H$44,4,FALSE)</f>
        <v>83508</v>
      </c>
      <c r="AH12" s="287">
        <f>VLOOKUP(AH$11,'Salary Information'!$E$36:$H$44,4,FALSE)</f>
        <v>61816</v>
      </c>
      <c r="AI12" s="287">
        <f>VLOOKUP(AI$11,'Salary Information'!$E$36:$H$44,4,FALSE)</f>
        <v>82666</v>
      </c>
      <c r="AJ12" s="287">
        <f>VLOOKUP(AJ$11,'Salary Information'!$E$36:$H$44,4,FALSE)</f>
        <v>74980</v>
      </c>
    </row>
    <row r="13" spans="1:36">
      <c r="B13" s="42">
        <f>MAX($B$12:B12)+1</f>
        <v>2</v>
      </c>
      <c r="C13" s="42" t="s">
        <v>188</v>
      </c>
      <c r="D13" s="43"/>
      <c r="E13" s="51">
        <f>E12/'OH Rate'!$D$31</f>
        <v>26.217435897435898</v>
      </c>
      <c r="F13" s="51">
        <f>F12/'OH Rate'!$D$31</f>
        <v>26.217435897435898</v>
      </c>
      <c r="G13" s="51">
        <f>G12/'OH Rate'!$D$31</f>
        <v>29.074358974358976</v>
      </c>
      <c r="H13" s="51">
        <f>H12/'OH Rate'!$D$31</f>
        <v>26.932820512820513</v>
      </c>
      <c r="I13" s="51">
        <f>I12/'OH Rate'!$D$31</f>
        <v>24.047692307692309</v>
      </c>
      <c r="J13" s="51">
        <f>J12/'OH Rate'!$D$31</f>
        <v>25.51025641025641</v>
      </c>
      <c r="K13" s="51">
        <f>K12/'OH Rate'!$D$31</f>
        <v>26.932820512820513</v>
      </c>
      <c r="L13" s="51">
        <f>L12/'OH Rate'!$D$31</f>
        <v>50.007179487179485</v>
      </c>
      <c r="M13" s="51">
        <f>M12/'OH Rate'!$D$31</f>
        <v>45.569743589743588</v>
      </c>
      <c r="N13" s="51">
        <f>N12/'OH Rate'!$D$31</f>
        <v>24.817435897435896</v>
      </c>
      <c r="O13" s="51">
        <f>O12/'OH Rate'!$D$31</f>
        <v>28.281025641025639</v>
      </c>
      <c r="P13" s="51">
        <f>P12/'OH Rate'!$D$31</f>
        <v>35.288717948717945</v>
      </c>
      <c r="Q13" s="51">
        <f>Q12/'OH Rate'!$D$31</f>
        <v>38.45128205128205</v>
      </c>
      <c r="R13" s="51">
        <f>R12/'OH Rate'!$E$31</f>
        <v>61.121025641025639</v>
      </c>
      <c r="S13" s="51">
        <f>S12/'OH Rate'!$E$31</f>
        <v>57.218974358974357</v>
      </c>
      <c r="T13" s="51">
        <f>T12/'OH Rate'!$D$31</f>
        <v>43.894358974358973</v>
      </c>
      <c r="U13" s="51">
        <f>U12/'OH Rate'!$D$31</f>
        <v>36.70820512820513</v>
      </c>
      <c r="V13" s="51">
        <f>V12/'OH Rate'!$D$31</f>
        <v>29.869230769230768</v>
      </c>
      <c r="W13" s="51">
        <f>W12/'OH Rate'!$D$31</f>
        <v>32.475897435897437</v>
      </c>
      <c r="X13" s="51">
        <f>X12/'OH Rate'!$D$31</f>
        <v>57.218974358974357</v>
      </c>
      <c r="Y13" s="51">
        <f>Y12/'OH Rate'!$D$31</f>
        <v>31.70051282051282</v>
      </c>
      <c r="Z13" s="51">
        <f>Z12/'OH Rate'!$D$31</f>
        <v>41.445641025641024</v>
      </c>
      <c r="AA13" s="51">
        <f>AA12/'OH Rate'!$D$31</f>
        <v>31.70051282051282</v>
      </c>
      <c r="AB13" s="51">
        <f>AB12/'OH Rate'!$D$31</f>
        <v>27.569743589743588</v>
      </c>
      <c r="AC13" s="372">
        <f>AC12/'OH Rate'!$D$31</f>
        <v>41.445641025641024</v>
      </c>
      <c r="AD13" s="51">
        <f>AD12/'OH Rate'!$E$31</f>
        <v>30.174358974358974</v>
      </c>
      <c r="AE13" s="51">
        <f>AE12/'OH Rate'!$E$31</f>
        <v>35.288717948717945</v>
      </c>
      <c r="AF13" s="51">
        <f>AF12/'OH Rate'!$E$31</f>
        <v>30.174358974358974</v>
      </c>
      <c r="AG13" s="51">
        <f>AG12/'OH Rate'!$E$31</f>
        <v>42.824615384615385</v>
      </c>
      <c r="AH13" s="51">
        <f>AH12/'OH Rate'!$E$31</f>
        <v>31.70051282051282</v>
      </c>
      <c r="AI13" s="51">
        <f>AI12/'OH Rate'!$E$31</f>
        <v>42.392820512820514</v>
      </c>
      <c r="AJ13" s="51">
        <f>AJ12/'OH Rate'!$E$31</f>
        <v>38.45128205128205</v>
      </c>
    </row>
    <row r="14" spans="1:36">
      <c r="B14" s="42">
        <f>MAX($B$12:B13)+1</f>
        <v>3</v>
      </c>
      <c r="C14" s="42" t="s">
        <v>205</v>
      </c>
      <c r="D14" s="43"/>
      <c r="E14" s="51">
        <f>E13*'OH Rate'!$D$16</f>
        <v>0</v>
      </c>
      <c r="F14" s="51">
        <f>F13*'OH Rate'!$D$16</f>
        <v>0</v>
      </c>
      <c r="G14" s="51">
        <f>G13*'OH Rate'!$D$16</f>
        <v>0</v>
      </c>
      <c r="H14" s="51">
        <f>H13*'OH Rate'!$D$16</f>
        <v>0</v>
      </c>
      <c r="I14" s="51">
        <f>I13*'OH Rate'!$D$16</f>
        <v>0</v>
      </c>
      <c r="J14" s="51">
        <f>J13*'OH Rate'!$D$16</f>
        <v>0</v>
      </c>
      <c r="K14" s="51">
        <f>K13*'OH Rate'!$D$16</f>
        <v>0</v>
      </c>
      <c r="L14" s="51">
        <f>L13*'OH Rate'!$D$16</f>
        <v>0</v>
      </c>
      <c r="M14" s="51">
        <f>M13*'OH Rate'!$D$16</f>
        <v>0</v>
      </c>
      <c r="N14" s="51">
        <f>N13*'OH Rate'!$D$16</f>
        <v>0</v>
      </c>
      <c r="O14" s="51">
        <f>O13*'OH Rate'!$D$16</f>
        <v>0</v>
      </c>
      <c r="P14" s="51">
        <f>P13*'OH Rate'!$D$16</f>
        <v>0</v>
      </c>
      <c r="Q14" s="51">
        <f>Q13*'OH Rate'!$D$16</f>
        <v>0</v>
      </c>
      <c r="R14" s="51">
        <f>R13*'OH Rate'!$E$16</f>
        <v>0</v>
      </c>
      <c r="S14" s="51">
        <f>S13*'OH Rate'!$E$16</f>
        <v>0</v>
      </c>
      <c r="T14" s="51">
        <f>T13*'OH Rate'!$D$16</f>
        <v>0</v>
      </c>
      <c r="U14" s="51">
        <f>U13*'OH Rate'!$D$16</f>
        <v>0</v>
      </c>
      <c r="V14" s="51">
        <f>V13*'OH Rate'!$D$16</f>
        <v>0</v>
      </c>
      <c r="W14" s="51">
        <f>W13*'OH Rate'!$D$16</f>
        <v>0</v>
      </c>
      <c r="X14" s="51">
        <f>X13*'OH Rate'!$D$16</f>
        <v>0</v>
      </c>
      <c r="Y14" s="51">
        <f>Y13*'OH Rate'!$D$16</f>
        <v>0</v>
      </c>
      <c r="Z14" s="51">
        <f>Z13*'OH Rate'!$D$16</f>
        <v>0</v>
      </c>
      <c r="AA14" s="51">
        <f>AA13*'OH Rate'!$D$16</f>
        <v>0</v>
      </c>
      <c r="AB14" s="51">
        <f>AB13*'OH Rate'!$D$16</f>
        <v>0</v>
      </c>
      <c r="AC14" s="372">
        <f>AC13*'OH Rate'!$D$16</f>
        <v>0</v>
      </c>
      <c r="AD14" s="51">
        <f>AD13*'OH Rate'!$E$16</f>
        <v>0</v>
      </c>
      <c r="AE14" s="51">
        <f>AE13*'OH Rate'!$E$16</f>
        <v>0</v>
      </c>
      <c r="AF14" s="51">
        <f>AF13*'OH Rate'!$E$16</f>
        <v>0</v>
      </c>
      <c r="AG14" s="51">
        <f>AG13*'OH Rate'!$E$16</f>
        <v>0</v>
      </c>
      <c r="AH14" s="51">
        <f>AH13*'OH Rate'!$E$16</f>
        <v>0</v>
      </c>
      <c r="AI14" s="51">
        <f>AI13*'OH Rate'!$E$16</f>
        <v>0</v>
      </c>
      <c r="AJ14" s="51">
        <f>AJ13*'OH Rate'!$E$16</f>
        <v>0</v>
      </c>
    </row>
    <row r="15" spans="1:36">
      <c r="B15" s="42">
        <f>MAX($B$12:B14)+1</f>
        <v>4</v>
      </c>
      <c r="C15" s="42" t="s">
        <v>206</v>
      </c>
      <c r="D15" s="43"/>
      <c r="E15" s="289">
        <f>VLOOKUP(E$11,'Salary Information'!$E$10:$O$56,11,FALSE)*E13</f>
        <v>13.108717948717949</v>
      </c>
      <c r="F15" s="289">
        <f>VLOOKUP(F$11,'Salary Information'!$E$10:$O$56,11,FALSE)*F13</f>
        <v>13.108717948717949</v>
      </c>
      <c r="G15" s="289">
        <f>VLOOKUP(G$11,'Salary Information'!$E$10:$O$56,11,FALSE)*G13</f>
        <v>14.537179487179488</v>
      </c>
      <c r="H15" s="289">
        <f>VLOOKUP(H$11,'Salary Information'!$E$10:$O$56,11,FALSE)*H13</f>
        <v>0</v>
      </c>
      <c r="I15" s="289">
        <f>VLOOKUP(I$11,'Salary Information'!$E$10:$O$56,11,FALSE)*I13</f>
        <v>12.023846153846154</v>
      </c>
      <c r="J15" s="289">
        <f>VLOOKUP(J$11,'Salary Information'!$E$10:$O$56,11,FALSE)*J13</f>
        <v>12.755128205128205</v>
      </c>
      <c r="K15" s="289">
        <f>VLOOKUP(K$11,'Salary Information'!$E$10:$O$56,11,FALSE)*K13</f>
        <v>13.466410256410256</v>
      </c>
      <c r="L15" s="289">
        <f>VLOOKUP(L$11,'Salary Information'!$E$10:$O$56,11,FALSE)*L13</f>
        <v>0</v>
      </c>
      <c r="M15" s="289">
        <f>VLOOKUP(M$11,'Salary Information'!$E$10:$O$56,11,FALSE)*M13</f>
        <v>0</v>
      </c>
      <c r="N15" s="289">
        <f>VLOOKUP(N$11,'Salary Information'!$E$10:$O$56,11,FALSE)*N13</f>
        <v>12.408717948717948</v>
      </c>
      <c r="O15" s="289">
        <f>VLOOKUP(O$11,'Salary Information'!$E$10:$O$56,11,FALSE)*O13</f>
        <v>14.14051282051282</v>
      </c>
      <c r="P15" s="289">
        <f>VLOOKUP(P$11,'Salary Information'!$E$10:$O$56,11,FALSE)*P13</f>
        <v>0</v>
      </c>
      <c r="Q15" s="289">
        <f>VLOOKUP(Q$11,'Salary Information'!$E$10:$O$56,11,FALSE)*Q13</f>
        <v>0</v>
      </c>
      <c r="R15" s="289">
        <f>VLOOKUP(R$11,'Salary Information'!$E$10:$O$56,11,FALSE)*R13</f>
        <v>0</v>
      </c>
      <c r="S15" s="289">
        <f>VLOOKUP(S$11,'Salary Information'!$E$10:$O$56,11,FALSE)*S13</f>
        <v>0</v>
      </c>
      <c r="T15" s="289">
        <f>VLOOKUP(T$11,'Salary Information'!$E$10:$O$56,11,FALSE)*T13</f>
        <v>0</v>
      </c>
      <c r="U15" s="289">
        <f>VLOOKUP(U$11,'Salary Information'!$E$10:$O$56,11,FALSE)*U13</f>
        <v>18.354102564102565</v>
      </c>
      <c r="V15" s="289">
        <f>VLOOKUP(V$11,'Salary Information'!$E$10:$O$56,11,FALSE)*V13</f>
        <v>14.934615384615384</v>
      </c>
      <c r="W15" s="289">
        <f>VLOOKUP(W$11,'Salary Information'!$E$10:$O$56,11,FALSE)*W13</f>
        <v>0</v>
      </c>
      <c r="X15" s="289">
        <f>VLOOKUP(X$11,'Salary Information'!$E$10:$O$56,11,FALSE)*X13</f>
        <v>28.609487179487179</v>
      </c>
      <c r="Y15" s="289">
        <f>VLOOKUP(Y$11,'Salary Information'!$E$10:$O$56,11,FALSE)*Y13</f>
        <v>15.85025641025641</v>
      </c>
      <c r="Z15" s="289">
        <f>VLOOKUP(Z$11,'Salary Information'!$E$10:$O$56,11,FALSE)*Z13</f>
        <v>0</v>
      </c>
      <c r="AA15" s="289">
        <f>VLOOKUP(AA$11,'Salary Information'!$E$10:$O$56,11,FALSE)*AA13</f>
        <v>15.85025641025641</v>
      </c>
      <c r="AB15" s="289">
        <f>VLOOKUP(AB$11,'Salary Information'!$E$10:$O$56,11,FALSE)*AB13</f>
        <v>13.784871794871794</v>
      </c>
      <c r="AC15" s="374">
        <f>VLOOKUP(AC$11,'Salary Information'!$E$10:$O$56,11,FALSE)*AC13</f>
        <v>0</v>
      </c>
      <c r="AD15" s="289">
        <f>VLOOKUP(AD$11,'Salary Information'!$E$10:$O$56,11,FALSE)*AD13</f>
        <v>0</v>
      </c>
      <c r="AE15" s="289">
        <f>VLOOKUP(AE$11,'Salary Information'!$E$10:$O$56,11,FALSE)*AE13</f>
        <v>0</v>
      </c>
      <c r="AF15" s="289">
        <f>VLOOKUP(AF$11,'Salary Information'!$E$10:$O$56,11,FALSE)*AF13</f>
        <v>15.087179487179487</v>
      </c>
      <c r="AG15" s="289">
        <f>VLOOKUP(AG$11,'Salary Information'!$E$10:$O$56,11,FALSE)*AG13</f>
        <v>0</v>
      </c>
      <c r="AH15" s="289">
        <f>VLOOKUP(AH$11,'Salary Information'!$E$10:$O$56,11,FALSE)*AH13</f>
        <v>15.85025641025641</v>
      </c>
      <c r="AI15" s="289">
        <f>VLOOKUP(AI$11,'Salary Information'!$E$10:$O$56,11,FALSE)*AI13</f>
        <v>0</v>
      </c>
      <c r="AJ15" s="289">
        <f>VLOOKUP(AJ$11,'Salary Information'!$E$10:$O$56,11,FALSE)*AJ13</f>
        <v>0</v>
      </c>
    </row>
    <row r="16" spans="1:36">
      <c r="B16" s="42">
        <f>MAX($B$12:B15)+1</f>
        <v>5</v>
      </c>
      <c r="C16" s="42" t="s">
        <v>189</v>
      </c>
      <c r="D16" s="43"/>
      <c r="E16" s="51">
        <f>E13*SUM('OH Rate'!$D$17)</f>
        <v>20.336865025641025</v>
      </c>
      <c r="F16" s="51">
        <f>F13*SUM('OH Rate'!$D$17)</f>
        <v>20.336865025641025</v>
      </c>
      <c r="G16" s="51">
        <f>G13*SUM('OH Rate'!$D$17)</f>
        <v>22.552980256410255</v>
      </c>
      <c r="H16" s="51">
        <f>H13*SUM('OH Rate'!D$17)</f>
        <v>20.891788871794869</v>
      </c>
      <c r="I16" s="51">
        <f>I13*SUM('OH Rate'!D$17)</f>
        <v>18.653794923076923</v>
      </c>
      <c r="J16" s="51">
        <f>J13*SUM('OH Rate'!D$17)</f>
        <v>19.788305897435897</v>
      </c>
      <c r="K16" s="51">
        <f>K13*SUM('OH Rate'!D$17)</f>
        <v>20.891788871794869</v>
      </c>
      <c r="L16" s="51">
        <f>L13*SUM('OH Rate'!D$17)</f>
        <v>38.790569128205121</v>
      </c>
      <c r="M16" s="51">
        <f>M13*SUM('OH Rate'!D$17)</f>
        <v>35.348450102564101</v>
      </c>
      <c r="N16" s="51">
        <f>N13*SUM('OH Rate'!D$17)</f>
        <v>19.250885025641022</v>
      </c>
      <c r="O16" s="51">
        <f>O13*SUM('OH Rate'!D$17)</f>
        <v>21.937591589743587</v>
      </c>
      <c r="P16" s="51">
        <f>P13*SUM('OH Rate'!D$17)</f>
        <v>27.373458512820509</v>
      </c>
      <c r="Q16" s="51">
        <f>Q13*SUM('OH Rate'!D$17)</f>
        <v>29.826659487179484</v>
      </c>
      <c r="R16" s="51">
        <f>R13*SUM('OH Rate'!$E$17)</f>
        <v>47.411579589743582</v>
      </c>
      <c r="S16" s="51">
        <f>S13*SUM('OH Rate'!$E$17)</f>
        <v>44.384758410256403</v>
      </c>
      <c r="T16" s="51">
        <f>T13*SUM('OH Rate'!D$17)</f>
        <v>34.048854256410252</v>
      </c>
      <c r="U16" s="51">
        <f>U13*SUM('OH Rate'!$D$17)</f>
        <v>28.474554717948717</v>
      </c>
      <c r="V16" s="51">
        <f>V13*SUM('OH Rate'!$D$17)</f>
        <v>23.169562307692306</v>
      </c>
      <c r="W16" s="51">
        <f>W13*SUM('OH Rate'!$D$17)</f>
        <v>25.191553641025639</v>
      </c>
      <c r="X16" s="51">
        <f>X13*SUM('OH Rate'!$D$17)</f>
        <v>44.384758410256403</v>
      </c>
      <c r="Y16" s="51">
        <f>Y13*SUM('OH Rate'!$D$17)</f>
        <v>24.590087794871792</v>
      </c>
      <c r="Z16" s="51">
        <f>Z13*SUM('OH Rate'!$D$17)</f>
        <v>32.149383743589738</v>
      </c>
      <c r="AA16" s="51">
        <f>AA13*SUM('OH Rate'!$D$17)</f>
        <v>24.590087794871792</v>
      </c>
      <c r="AB16" s="51">
        <f>AB13*SUM('OH Rate'!$D$17)</f>
        <v>21.385850102564099</v>
      </c>
      <c r="AC16" s="372">
        <f>AC13*SUM('OH Rate'!$D$17)</f>
        <v>32.149383743589738</v>
      </c>
      <c r="AD16" s="51">
        <f>AD13*SUM('OH Rate'!$E$17)</f>
        <v>23.406250256410253</v>
      </c>
      <c r="AE16" s="51">
        <f>AE13*SUM('OH Rate'!$E$17)</f>
        <v>27.373458512820509</v>
      </c>
      <c r="AF16" s="51">
        <f>AF13*SUM('OH Rate'!$E$17)</f>
        <v>23.406250256410253</v>
      </c>
      <c r="AG16" s="51">
        <f>AG13*SUM('OH Rate'!$E$17)</f>
        <v>33.219054153846152</v>
      </c>
      <c r="AH16" s="51">
        <f>AH13*SUM('OH Rate'!$E$17)</f>
        <v>24.590087794871792</v>
      </c>
      <c r="AI16" s="51">
        <f>AI13*SUM('OH Rate'!$E$17)</f>
        <v>32.884110871794867</v>
      </c>
      <c r="AJ16" s="51">
        <f>AJ13*SUM('OH Rate'!$E$17)</f>
        <v>29.826659487179484</v>
      </c>
    </row>
    <row r="17" spans="2:36">
      <c r="B17" s="42">
        <f>MAX($B$12:B16)+1</f>
        <v>6</v>
      </c>
      <c r="C17" s="42" t="s">
        <v>190</v>
      </c>
      <c r="D17" s="43"/>
      <c r="E17" s="52">
        <f>E13*'OH Rate'!$D$18</f>
        <v>0</v>
      </c>
      <c r="F17" s="52">
        <f>F13*'OH Rate'!$D$18</f>
        <v>0</v>
      </c>
      <c r="G17" s="52">
        <f>G13*'OH Rate'!$D$18</f>
        <v>0</v>
      </c>
      <c r="H17" s="52">
        <f>H13*'OH Rate'!D$18</f>
        <v>0</v>
      </c>
      <c r="I17" s="52">
        <f>I13*'OH Rate'!D$18</f>
        <v>0</v>
      </c>
      <c r="J17" s="52">
        <f>J13*'OH Rate'!D$18</f>
        <v>0</v>
      </c>
      <c r="K17" s="52">
        <f>K13*'OH Rate'!D$18</f>
        <v>0</v>
      </c>
      <c r="L17" s="52">
        <f>L13*'OH Rate'!D$18</f>
        <v>0</v>
      </c>
      <c r="M17" s="52">
        <f>M13*'OH Rate'!D$18</f>
        <v>0</v>
      </c>
      <c r="N17" s="52">
        <f>N13*'OH Rate'!D$18</f>
        <v>0</v>
      </c>
      <c r="O17" s="52">
        <f>O13*'OH Rate'!D$18</f>
        <v>0</v>
      </c>
      <c r="P17" s="52">
        <f>P13*'OH Rate'!D$18</f>
        <v>0</v>
      </c>
      <c r="Q17" s="52">
        <f>Q13*'OH Rate'!D$18</f>
        <v>0</v>
      </c>
      <c r="R17" s="52">
        <f>R13*'OH Rate'!$E$18</f>
        <v>0</v>
      </c>
      <c r="S17" s="52">
        <f>S13*'OH Rate'!$E$18</f>
        <v>0</v>
      </c>
      <c r="T17" s="52">
        <f>T13*'OH Rate'!D$18</f>
        <v>0</v>
      </c>
      <c r="U17" s="52">
        <f>U13*'OH Rate'!$D$18</f>
        <v>0</v>
      </c>
      <c r="V17" s="52">
        <f>V13*'OH Rate'!$D$18</f>
        <v>0</v>
      </c>
      <c r="W17" s="52">
        <f>W13*'OH Rate'!$D$18</f>
        <v>0</v>
      </c>
      <c r="X17" s="52">
        <f>X13*'OH Rate'!$D$18</f>
        <v>0</v>
      </c>
      <c r="Y17" s="52">
        <f>Y13*'OH Rate'!$D$18</f>
        <v>0</v>
      </c>
      <c r="Z17" s="52">
        <f>Z13*'OH Rate'!$D$18</f>
        <v>0</v>
      </c>
      <c r="AA17" s="52">
        <f>AA13*'OH Rate'!$D$18</f>
        <v>0</v>
      </c>
      <c r="AB17" s="52">
        <f>AB13*'OH Rate'!$D$18</f>
        <v>0</v>
      </c>
      <c r="AC17" s="372">
        <f>AC13*'OH Rate'!$D$18</f>
        <v>0</v>
      </c>
      <c r="AD17" s="52">
        <f>AD13*'OH Rate'!$E$18</f>
        <v>0</v>
      </c>
      <c r="AE17" s="52">
        <f>AE13*'OH Rate'!$E$18</f>
        <v>0</v>
      </c>
      <c r="AF17" s="52">
        <f>AF13*'OH Rate'!$E$18</f>
        <v>0</v>
      </c>
      <c r="AG17" s="52">
        <f>AG13*'OH Rate'!$E$18</f>
        <v>0</v>
      </c>
      <c r="AH17" s="52">
        <f>AH13*'OH Rate'!$E$18</f>
        <v>0</v>
      </c>
      <c r="AI17" s="52">
        <f>AI13*'OH Rate'!$E$18</f>
        <v>0</v>
      </c>
      <c r="AJ17" s="52">
        <f>AJ13*'OH Rate'!$E$18</f>
        <v>0</v>
      </c>
    </row>
    <row r="18" spans="2:36">
      <c r="B18" s="44"/>
      <c r="C18" s="44"/>
      <c r="D18" s="40"/>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375"/>
      <c r="AD18" s="171"/>
      <c r="AE18" s="171"/>
      <c r="AF18" s="171"/>
      <c r="AG18" s="171"/>
      <c r="AH18" s="171"/>
      <c r="AI18" s="171"/>
      <c r="AJ18" s="171"/>
    </row>
    <row r="19" spans="2:36">
      <c r="AC19" s="376"/>
    </row>
    <row r="20" spans="2:36">
      <c r="B20" s="42">
        <f>MAX($B$12:B17)+1</f>
        <v>7</v>
      </c>
      <c r="C20" s="43" t="s">
        <v>191</v>
      </c>
      <c r="D20" s="43"/>
      <c r="E20" s="52">
        <f t="shared" ref="E20:G20" si="0">SUM(E13:E14)</f>
        <v>26.217435897435898</v>
      </c>
      <c r="F20" s="52">
        <f t="shared" si="0"/>
        <v>26.217435897435898</v>
      </c>
      <c r="G20" s="52">
        <f t="shared" si="0"/>
        <v>29.074358974358976</v>
      </c>
      <c r="H20" s="52">
        <f>SUM(H13:H14)</f>
        <v>26.932820512820513</v>
      </c>
      <c r="I20" s="52">
        <f t="shared" ref="I20:T20" si="1">SUM(I13:I14)</f>
        <v>24.047692307692309</v>
      </c>
      <c r="J20" s="52">
        <f t="shared" si="1"/>
        <v>25.51025641025641</v>
      </c>
      <c r="K20" s="52">
        <f t="shared" si="1"/>
        <v>26.932820512820513</v>
      </c>
      <c r="L20" s="52">
        <f>SUM(L13:L14)</f>
        <v>50.007179487179485</v>
      </c>
      <c r="M20" s="52">
        <f t="shared" ref="M20" si="2">SUM(M13:M14)</f>
        <v>45.569743589743588</v>
      </c>
      <c r="N20" s="52">
        <f t="shared" si="1"/>
        <v>24.817435897435896</v>
      </c>
      <c r="O20" s="52">
        <f t="shared" si="1"/>
        <v>28.281025641025639</v>
      </c>
      <c r="P20" s="52">
        <f t="shared" ref="P20" si="3">SUM(P13:P14)</f>
        <v>35.288717948717945</v>
      </c>
      <c r="Q20" s="52">
        <f t="shared" si="1"/>
        <v>38.45128205128205</v>
      </c>
      <c r="R20" s="52">
        <f t="shared" ref="R20:S20" si="4">SUM(R13:R14)</f>
        <v>61.121025641025639</v>
      </c>
      <c r="S20" s="52">
        <f t="shared" si="4"/>
        <v>57.218974358974357</v>
      </c>
      <c r="T20" s="52">
        <f t="shared" si="1"/>
        <v>43.894358974358973</v>
      </c>
      <c r="U20" s="52">
        <f>SUM(U13:U14)</f>
        <v>36.70820512820513</v>
      </c>
      <c r="V20" s="52">
        <f>SUM(V13:V14)</f>
        <v>29.869230769230768</v>
      </c>
      <c r="W20" s="52">
        <f t="shared" ref="W20:X20" si="5">SUM(W13:W14)</f>
        <v>32.475897435897437</v>
      </c>
      <c r="X20" s="52">
        <f t="shared" si="5"/>
        <v>57.218974358974357</v>
      </c>
      <c r="Y20" s="52">
        <f t="shared" ref="Y20:AA20" si="6">SUM(Y13:Y14)</f>
        <v>31.70051282051282</v>
      </c>
      <c r="Z20" s="52">
        <f t="shared" si="6"/>
        <v>41.445641025641024</v>
      </c>
      <c r="AA20" s="52">
        <f t="shared" si="6"/>
        <v>31.70051282051282</v>
      </c>
      <c r="AB20" s="52">
        <f t="shared" ref="AB20:AC20" si="7">SUM(AB13:AB14)</f>
        <v>27.569743589743588</v>
      </c>
      <c r="AC20" s="372">
        <f t="shared" si="7"/>
        <v>41.445641025641024</v>
      </c>
      <c r="AD20" s="52">
        <f t="shared" ref="AD20" si="8">SUM(AD13:AD14)</f>
        <v>30.174358974358974</v>
      </c>
      <c r="AE20" s="52">
        <f t="shared" ref="AE20:AG20" si="9">SUM(AE13:AE14)</f>
        <v>35.288717948717945</v>
      </c>
      <c r="AF20" s="52">
        <f t="shared" ref="AF20" si="10">SUM(AF13:AF14)</f>
        <v>30.174358974358974</v>
      </c>
      <c r="AG20" s="52">
        <f t="shared" si="9"/>
        <v>42.824615384615385</v>
      </c>
      <c r="AH20" s="52">
        <f t="shared" ref="AH20" si="11">SUM(AH13:AH14)</f>
        <v>31.70051282051282</v>
      </c>
      <c r="AI20" s="52">
        <f t="shared" ref="AI20:AJ20" si="12">SUM(AI13:AI14)</f>
        <v>42.392820512820514</v>
      </c>
      <c r="AJ20" s="52">
        <f t="shared" si="12"/>
        <v>38.45128205128205</v>
      </c>
    </row>
    <row r="21" spans="2:36">
      <c r="B21" s="42">
        <f>MAX($B$12:B20)+1</f>
        <v>8</v>
      </c>
      <c r="C21" s="43" t="s">
        <v>192</v>
      </c>
      <c r="D21" s="43"/>
      <c r="E21" s="52">
        <f t="shared" ref="E21:F21" si="13">SUM(E13:E15)</f>
        <v>39.326153846153844</v>
      </c>
      <c r="F21" s="52">
        <f t="shared" si="13"/>
        <v>39.326153846153844</v>
      </c>
      <c r="G21" s="52">
        <f t="shared" ref="G21" si="14">SUM(G13:G15)</f>
        <v>43.611538461538466</v>
      </c>
      <c r="H21" s="52">
        <f t="shared" ref="H21:T21" si="15">SUM(H13:H15)</f>
        <v>26.932820512820513</v>
      </c>
      <c r="I21" s="52">
        <f t="shared" si="15"/>
        <v>36.071538461538466</v>
      </c>
      <c r="J21" s="52">
        <f t="shared" si="15"/>
        <v>38.265384615384619</v>
      </c>
      <c r="K21" s="52">
        <f t="shared" si="15"/>
        <v>40.399230769230769</v>
      </c>
      <c r="L21" s="52">
        <f t="shared" si="15"/>
        <v>50.007179487179485</v>
      </c>
      <c r="M21" s="52">
        <f t="shared" ref="M21" si="16">SUM(M13:M15)</f>
        <v>45.569743589743588</v>
      </c>
      <c r="N21" s="52">
        <f t="shared" si="15"/>
        <v>37.226153846153842</v>
      </c>
      <c r="O21" s="52">
        <f t="shared" si="15"/>
        <v>42.421538461538461</v>
      </c>
      <c r="P21" s="52">
        <f t="shared" ref="P21" si="17">SUM(P13:P15)</f>
        <v>35.288717948717945</v>
      </c>
      <c r="Q21" s="52">
        <f t="shared" si="15"/>
        <v>38.45128205128205</v>
      </c>
      <c r="R21" s="52">
        <f t="shared" ref="R21:S21" si="18">SUM(R13:R15)</f>
        <v>61.121025641025639</v>
      </c>
      <c r="S21" s="52">
        <f t="shared" si="18"/>
        <v>57.218974358974357</v>
      </c>
      <c r="T21" s="52">
        <f t="shared" si="15"/>
        <v>43.894358974358973</v>
      </c>
      <c r="U21" s="52">
        <f t="shared" ref="U21:AD21" si="19">SUM(U13:U15)</f>
        <v>55.062307692307698</v>
      </c>
      <c r="V21" s="52">
        <f t="shared" ref="V21" si="20">SUM(V13:V15)</f>
        <v>44.803846153846152</v>
      </c>
      <c r="W21" s="52">
        <f t="shared" ref="W21:X21" si="21">SUM(W13:W15)</f>
        <v>32.475897435897437</v>
      </c>
      <c r="X21" s="52">
        <f t="shared" si="21"/>
        <v>85.828461538461539</v>
      </c>
      <c r="Y21" s="52">
        <f t="shared" ref="Y21:AA21" si="22">SUM(Y13:Y15)</f>
        <v>47.550769230769234</v>
      </c>
      <c r="Z21" s="52">
        <f t="shared" si="22"/>
        <v>41.445641025641024</v>
      </c>
      <c r="AA21" s="52">
        <f t="shared" si="22"/>
        <v>47.550769230769234</v>
      </c>
      <c r="AB21" s="52">
        <f t="shared" ref="AB21:AC21" si="23">SUM(AB13:AB15)</f>
        <v>41.354615384615386</v>
      </c>
      <c r="AC21" s="372">
        <f t="shared" si="23"/>
        <v>41.445641025641024</v>
      </c>
      <c r="AD21" s="52">
        <f t="shared" si="19"/>
        <v>30.174358974358974</v>
      </c>
      <c r="AE21" s="52">
        <f t="shared" ref="AE21:AG21" si="24">SUM(AE13:AE15)</f>
        <v>35.288717948717945</v>
      </c>
      <c r="AF21" s="52">
        <f t="shared" ref="AF21" si="25">SUM(AF13:AF15)</f>
        <v>45.261538461538464</v>
      </c>
      <c r="AG21" s="52">
        <f t="shared" si="24"/>
        <v>42.824615384615385</v>
      </c>
      <c r="AH21" s="52">
        <f t="shared" ref="AH21" si="26">SUM(AH13:AH15)</f>
        <v>47.550769230769234</v>
      </c>
      <c r="AI21" s="52">
        <f t="shared" ref="AI21:AJ21" si="27">SUM(AI13:AI15)</f>
        <v>42.392820512820514</v>
      </c>
      <c r="AJ21" s="52">
        <f t="shared" si="27"/>
        <v>38.45128205128205</v>
      </c>
    </row>
    <row r="22" spans="2:36">
      <c r="AC22" s="376"/>
    </row>
    <row r="23" spans="2:36">
      <c r="B23" s="42">
        <f>MAX($B$12:B21)+1</f>
        <v>9</v>
      </c>
      <c r="C23" s="43" t="s">
        <v>193</v>
      </c>
      <c r="D23" s="43"/>
      <c r="E23" s="52">
        <f>SUM(E20,E$16)</f>
        <v>46.554300923076923</v>
      </c>
      <c r="F23" s="52">
        <f t="shared" ref="F23:H24" si="28">SUM(F20,F$16)</f>
        <v>46.554300923076923</v>
      </c>
      <c r="G23" s="52">
        <f t="shared" si="28"/>
        <v>51.62733923076923</v>
      </c>
      <c r="H23" s="52">
        <f t="shared" si="28"/>
        <v>47.824609384615385</v>
      </c>
      <c r="I23" s="52">
        <f t="shared" ref="I23:Q23" si="29">SUM(I20,I$16)</f>
        <v>42.701487230769231</v>
      </c>
      <c r="J23" s="52">
        <f t="shared" si="29"/>
        <v>45.298562307692308</v>
      </c>
      <c r="K23" s="52">
        <f t="shared" si="29"/>
        <v>47.824609384615385</v>
      </c>
      <c r="L23" s="52">
        <f>SUM(L20,L$16)</f>
        <v>88.797748615384606</v>
      </c>
      <c r="M23" s="52">
        <f t="shared" ref="M23" si="30">SUM(M20,M$16)</f>
        <v>80.918193692307682</v>
      </c>
      <c r="N23" s="52">
        <f t="shared" si="29"/>
        <v>44.068320923076918</v>
      </c>
      <c r="O23" s="52">
        <f t="shared" si="29"/>
        <v>50.218617230769226</v>
      </c>
      <c r="P23" s="52">
        <f t="shared" ref="P23" si="31">SUM(P20,P$16)</f>
        <v>62.662176461538451</v>
      </c>
      <c r="Q23" s="52">
        <f t="shared" si="29"/>
        <v>68.277941538461533</v>
      </c>
      <c r="R23" s="52">
        <f>SUM(R20,R$16)</f>
        <v>108.53260523076922</v>
      </c>
      <c r="S23" s="52">
        <f>SUM(S20,S$16)</f>
        <v>101.60373276923076</v>
      </c>
      <c r="T23" s="52">
        <f t="shared" ref="T23:AG24" si="32">SUM(T20,T$16)</f>
        <v>77.943213230769231</v>
      </c>
      <c r="U23" s="52">
        <f t="shared" si="32"/>
        <v>65.182759846153843</v>
      </c>
      <c r="V23" s="52">
        <f t="shared" ref="V23" si="33">SUM(V20,V$16)</f>
        <v>53.038793076923071</v>
      </c>
      <c r="W23" s="52">
        <f t="shared" ref="W23:X23" si="34">SUM(W20,W$16)</f>
        <v>57.667451076923072</v>
      </c>
      <c r="X23" s="52">
        <f t="shared" si="34"/>
        <v>101.60373276923076</v>
      </c>
      <c r="Y23" s="52">
        <f t="shared" ref="Y23:AA23" si="35">SUM(Y20,Y$16)</f>
        <v>56.290600615384612</v>
      </c>
      <c r="Z23" s="52">
        <f t="shared" si="35"/>
        <v>73.595024769230761</v>
      </c>
      <c r="AA23" s="52">
        <f t="shared" si="35"/>
        <v>56.290600615384612</v>
      </c>
      <c r="AB23" s="52">
        <f t="shared" ref="AB23:AC23" si="36">SUM(AB20,AB$16)</f>
        <v>48.955593692307687</v>
      </c>
      <c r="AC23" s="372">
        <f t="shared" si="36"/>
        <v>73.595024769230761</v>
      </c>
      <c r="AD23" s="52">
        <f t="shared" si="32"/>
        <v>53.580609230769227</v>
      </c>
      <c r="AE23" s="52">
        <f t="shared" si="32"/>
        <v>62.662176461538451</v>
      </c>
      <c r="AF23" s="52">
        <f t="shared" ref="AF23" si="37">SUM(AF20,AF$16)</f>
        <v>53.580609230769227</v>
      </c>
      <c r="AG23" s="52">
        <f t="shared" si="32"/>
        <v>76.043669538461529</v>
      </c>
      <c r="AH23" s="52">
        <f t="shared" ref="AH23" si="38">SUM(AH20,AH$16)</f>
        <v>56.290600615384612</v>
      </c>
      <c r="AI23" s="52">
        <f t="shared" ref="AI23:AJ23" si="39">SUM(AI20,AI$16)</f>
        <v>75.276931384615381</v>
      </c>
      <c r="AJ23" s="52">
        <f t="shared" si="39"/>
        <v>68.277941538461533</v>
      </c>
    </row>
    <row r="24" spans="2:36">
      <c r="B24" s="42">
        <f>MAX($B$12:B23)+1</f>
        <v>10</v>
      </c>
      <c r="C24" s="43" t="s">
        <v>194</v>
      </c>
      <c r="D24" s="43"/>
      <c r="E24" s="52">
        <f>SUM(E21,E$16)</f>
        <v>59.663018871794868</v>
      </c>
      <c r="F24" s="52">
        <f t="shared" si="28"/>
        <v>59.663018871794868</v>
      </c>
      <c r="G24" s="52">
        <f t="shared" si="28"/>
        <v>66.164518717948724</v>
      </c>
      <c r="H24" s="52">
        <f t="shared" si="28"/>
        <v>47.824609384615385</v>
      </c>
      <c r="I24" s="52">
        <f t="shared" ref="I24:Q24" si="40">SUM(I21,I$16)</f>
        <v>54.725333384615389</v>
      </c>
      <c r="J24" s="52">
        <f t="shared" si="40"/>
        <v>58.053690512820516</v>
      </c>
      <c r="K24" s="52">
        <f t="shared" si="40"/>
        <v>61.291019641025642</v>
      </c>
      <c r="L24" s="52">
        <f t="shared" si="40"/>
        <v>88.797748615384606</v>
      </c>
      <c r="M24" s="52">
        <f t="shared" ref="M24" si="41">SUM(M21,M$16)</f>
        <v>80.918193692307682</v>
      </c>
      <c r="N24" s="52">
        <f t="shared" si="40"/>
        <v>56.477038871794861</v>
      </c>
      <c r="O24" s="52">
        <f t="shared" si="40"/>
        <v>64.359130051282051</v>
      </c>
      <c r="P24" s="52">
        <f t="shared" ref="P24" si="42">SUM(P21,P$16)</f>
        <v>62.662176461538451</v>
      </c>
      <c r="Q24" s="52">
        <f t="shared" si="40"/>
        <v>68.277941538461533</v>
      </c>
      <c r="R24" s="52">
        <f>SUM(R21,R$16)</f>
        <v>108.53260523076922</v>
      </c>
      <c r="S24" s="52">
        <f>SUM(S21,S$16)</f>
        <v>101.60373276923076</v>
      </c>
      <c r="T24" s="52">
        <f t="shared" si="32"/>
        <v>77.943213230769231</v>
      </c>
      <c r="U24" s="52">
        <f t="shared" si="32"/>
        <v>83.536862410256418</v>
      </c>
      <c r="V24" s="52">
        <f t="shared" ref="V24" si="43">SUM(V21,V$16)</f>
        <v>67.973408461538455</v>
      </c>
      <c r="W24" s="52">
        <f t="shared" ref="W24:X24" si="44">SUM(W21,W$16)</f>
        <v>57.667451076923072</v>
      </c>
      <c r="X24" s="52">
        <f t="shared" si="44"/>
        <v>130.21321994871795</v>
      </c>
      <c r="Y24" s="52">
        <f t="shared" ref="Y24:AA24" si="45">SUM(Y21,Y$16)</f>
        <v>72.140857025641026</v>
      </c>
      <c r="Z24" s="52">
        <f t="shared" si="45"/>
        <v>73.595024769230761</v>
      </c>
      <c r="AA24" s="52">
        <f t="shared" si="45"/>
        <v>72.140857025641026</v>
      </c>
      <c r="AB24" s="52">
        <f t="shared" ref="AB24:AC24" si="46">SUM(AB21,AB$16)</f>
        <v>62.740465487179485</v>
      </c>
      <c r="AC24" s="372">
        <f t="shared" si="46"/>
        <v>73.595024769230761</v>
      </c>
      <c r="AD24" s="52">
        <f t="shared" si="32"/>
        <v>53.580609230769227</v>
      </c>
      <c r="AE24" s="52">
        <f t="shared" si="32"/>
        <v>62.662176461538451</v>
      </c>
      <c r="AF24" s="52">
        <f t="shared" ref="AF24" si="47">SUM(AF21,AF$16)</f>
        <v>68.667788717948724</v>
      </c>
      <c r="AG24" s="52">
        <f t="shared" si="32"/>
        <v>76.043669538461529</v>
      </c>
      <c r="AH24" s="52">
        <f t="shared" ref="AH24" si="48">SUM(AH21,AH$16)</f>
        <v>72.140857025641026</v>
      </c>
      <c r="AI24" s="52">
        <f t="shared" ref="AI24:AJ24" si="49">SUM(AI21,AI$16)</f>
        <v>75.276931384615381</v>
      </c>
      <c r="AJ24" s="52">
        <f t="shared" si="49"/>
        <v>68.277941538461533</v>
      </c>
    </row>
    <row r="25" spans="2:36">
      <c r="AC25" s="376"/>
    </row>
    <row r="26" spans="2:36">
      <c r="B26" s="42">
        <f>MAX($B$12:B24)+1</f>
        <v>11</v>
      </c>
      <c r="C26" s="43" t="s">
        <v>195</v>
      </c>
      <c r="D26" s="43"/>
      <c r="E26" s="52">
        <f>SUM(E20,E$16,E$17)</f>
        <v>46.554300923076923</v>
      </c>
      <c r="F26" s="52">
        <f t="shared" ref="F26:H27" si="50">SUM(F20,F$16,F$17)</f>
        <v>46.554300923076923</v>
      </c>
      <c r="G26" s="52">
        <f t="shared" si="50"/>
        <v>51.62733923076923</v>
      </c>
      <c r="H26" s="52">
        <f t="shared" si="50"/>
        <v>47.824609384615385</v>
      </c>
      <c r="I26" s="52">
        <f t="shared" ref="I26:Q26" si="51">SUM(I20,I$16,I$17)</f>
        <v>42.701487230769231</v>
      </c>
      <c r="J26" s="52">
        <f t="shared" si="51"/>
        <v>45.298562307692308</v>
      </c>
      <c r="K26" s="52">
        <f t="shared" si="51"/>
        <v>47.824609384615385</v>
      </c>
      <c r="L26" s="52">
        <f>SUM(L20,L$16,L$17)</f>
        <v>88.797748615384606</v>
      </c>
      <c r="M26" s="52">
        <f t="shared" ref="M26" si="52">SUM(M20,M$16,M$17)</f>
        <v>80.918193692307682</v>
      </c>
      <c r="N26" s="52">
        <f t="shared" si="51"/>
        <v>44.068320923076918</v>
      </c>
      <c r="O26" s="52">
        <f t="shared" si="51"/>
        <v>50.218617230769226</v>
      </c>
      <c r="P26" s="52">
        <f t="shared" ref="P26" si="53">SUM(P20,P$16,P$17)</f>
        <v>62.662176461538451</v>
      </c>
      <c r="Q26" s="52">
        <f t="shared" si="51"/>
        <v>68.277941538461533</v>
      </c>
      <c r="R26" s="52">
        <f>SUM(R20,R$16,R$17)</f>
        <v>108.53260523076922</v>
      </c>
      <c r="S26" s="52">
        <f>SUM(S20,S$16,S$17)</f>
        <v>101.60373276923076</v>
      </c>
      <c r="T26" s="52">
        <f t="shared" ref="T26:AG27" si="54">SUM(T20,T$16,T$17)</f>
        <v>77.943213230769231</v>
      </c>
      <c r="U26" s="52">
        <f>SUM(U20,U$16,U$17)</f>
        <v>65.182759846153843</v>
      </c>
      <c r="V26" s="52">
        <f>SUM(V20,V$16,V$17)</f>
        <v>53.038793076923071</v>
      </c>
      <c r="W26" s="52">
        <f t="shared" ref="W26:X26" si="55">SUM(W20,W$16,W$17)</f>
        <v>57.667451076923072</v>
      </c>
      <c r="X26" s="52">
        <f t="shared" si="55"/>
        <v>101.60373276923076</v>
      </c>
      <c r="Y26" s="52">
        <f t="shared" ref="Y26:AA26" si="56">SUM(Y20,Y$16,Y$17)</f>
        <v>56.290600615384612</v>
      </c>
      <c r="Z26" s="52">
        <f t="shared" si="56"/>
        <v>73.595024769230761</v>
      </c>
      <c r="AA26" s="52">
        <f t="shared" si="56"/>
        <v>56.290600615384612</v>
      </c>
      <c r="AB26" s="52">
        <f t="shared" ref="AB26:AC26" si="57">SUM(AB20,AB$16,AB$17)</f>
        <v>48.955593692307687</v>
      </c>
      <c r="AC26" s="372">
        <f t="shared" si="57"/>
        <v>73.595024769230761</v>
      </c>
      <c r="AD26" s="52">
        <f t="shared" si="54"/>
        <v>53.580609230769227</v>
      </c>
      <c r="AE26" s="52">
        <f t="shared" si="54"/>
        <v>62.662176461538451</v>
      </c>
      <c r="AF26" s="52">
        <f t="shared" ref="AF26" si="58">SUM(AF20,AF$16,AF$17)</f>
        <v>53.580609230769227</v>
      </c>
      <c r="AG26" s="52">
        <f t="shared" si="54"/>
        <v>76.043669538461529</v>
      </c>
      <c r="AH26" s="52">
        <f t="shared" ref="AH26" si="59">SUM(AH20,AH$16,AH$17)</f>
        <v>56.290600615384612</v>
      </c>
      <c r="AI26" s="52">
        <f t="shared" ref="AI26:AJ26" si="60">SUM(AI20,AI$16,AI$17)</f>
        <v>75.276931384615381</v>
      </c>
      <c r="AJ26" s="52">
        <f t="shared" si="60"/>
        <v>68.277941538461533</v>
      </c>
    </row>
    <row r="27" spans="2:36">
      <c r="B27" s="42">
        <f>MAX($B$12:B26)+1</f>
        <v>12</v>
      </c>
      <c r="C27" s="43" t="s">
        <v>287</v>
      </c>
      <c r="D27" s="43"/>
      <c r="E27" s="52">
        <f>SUM(E21,E$16,E$17)</f>
        <v>59.663018871794868</v>
      </c>
      <c r="F27" s="52">
        <f t="shared" si="50"/>
        <v>59.663018871794868</v>
      </c>
      <c r="G27" s="52">
        <f t="shared" si="50"/>
        <v>66.164518717948724</v>
      </c>
      <c r="H27" s="52">
        <f t="shared" si="50"/>
        <v>47.824609384615385</v>
      </c>
      <c r="I27" s="52">
        <f>SUM(I21,I$16,I$17)</f>
        <v>54.725333384615389</v>
      </c>
      <c r="J27" s="52">
        <f t="shared" ref="J27:Q27" si="61">SUM(J21,J$16,J$17)</f>
        <v>58.053690512820516</v>
      </c>
      <c r="K27" s="52">
        <f t="shared" si="61"/>
        <v>61.291019641025642</v>
      </c>
      <c r="L27" s="52">
        <f t="shared" si="61"/>
        <v>88.797748615384606</v>
      </c>
      <c r="M27" s="52">
        <f t="shared" ref="M27" si="62">SUM(M21,M$16,M$17)</f>
        <v>80.918193692307682</v>
      </c>
      <c r="N27" s="52">
        <f t="shared" si="61"/>
        <v>56.477038871794861</v>
      </c>
      <c r="O27" s="52">
        <f t="shared" si="61"/>
        <v>64.359130051282051</v>
      </c>
      <c r="P27" s="52">
        <f t="shared" ref="P27" si="63">SUM(P21,P$16,P$17)</f>
        <v>62.662176461538451</v>
      </c>
      <c r="Q27" s="52">
        <f t="shared" si="61"/>
        <v>68.277941538461533</v>
      </c>
      <c r="R27" s="52">
        <f>SUM(R21,R$16,R$17)</f>
        <v>108.53260523076922</v>
      </c>
      <c r="S27" s="52">
        <f>SUM(S21,S$16,S$17)</f>
        <v>101.60373276923076</v>
      </c>
      <c r="T27" s="52">
        <f t="shared" si="54"/>
        <v>77.943213230769231</v>
      </c>
      <c r="U27" s="52">
        <f t="shared" si="54"/>
        <v>83.536862410256418</v>
      </c>
      <c r="V27" s="52">
        <f t="shared" ref="V27" si="64">SUM(V21,V$16,V$17)</f>
        <v>67.973408461538455</v>
      </c>
      <c r="W27" s="52">
        <f t="shared" ref="W27:X27" si="65">SUM(W21,W$16,W$17)</f>
        <v>57.667451076923072</v>
      </c>
      <c r="X27" s="52">
        <f t="shared" si="65"/>
        <v>130.21321994871795</v>
      </c>
      <c r="Y27" s="52">
        <f t="shared" ref="Y27:AA27" si="66">SUM(Y21,Y$16,Y$17)</f>
        <v>72.140857025641026</v>
      </c>
      <c r="Z27" s="52">
        <f t="shared" si="66"/>
        <v>73.595024769230761</v>
      </c>
      <c r="AA27" s="52">
        <f t="shared" si="66"/>
        <v>72.140857025641026</v>
      </c>
      <c r="AB27" s="52">
        <f t="shared" ref="AB27:AC27" si="67">SUM(AB21,AB$16,AB$17)</f>
        <v>62.740465487179485</v>
      </c>
      <c r="AC27" s="372">
        <f t="shared" si="67"/>
        <v>73.595024769230761</v>
      </c>
      <c r="AD27" s="52">
        <f t="shared" si="54"/>
        <v>53.580609230769227</v>
      </c>
      <c r="AE27" s="52">
        <f t="shared" si="54"/>
        <v>62.662176461538451</v>
      </c>
      <c r="AF27" s="52">
        <f t="shared" ref="AF27" si="68">SUM(AF21,AF$16,AF$17)</f>
        <v>68.667788717948724</v>
      </c>
      <c r="AG27" s="52">
        <f t="shared" si="54"/>
        <v>76.043669538461529</v>
      </c>
      <c r="AH27" s="52">
        <f t="shared" ref="AH27" si="69">SUM(AH21,AH$16,AH$17)</f>
        <v>72.140857025641026</v>
      </c>
      <c r="AI27" s="52">
        <f t="shared" ref="AI27:AJ27" si="70">SUM(AI21,AI$16,AI$17)</f>
        <v>75.276931384615381</v>
      </c>
      <c r="AJ27" s="52">
        <f t="shared" si="70"/>
        <v>68.277941538461533</v>
      </c>
    </row>
    <row r="28" spans="2:36">
      <c r="B28" s="44"/>
      <c r="C28" s="40"/>
      <c r="D28" s="40"/>
      <c r="E28" s="171"/>
      <c r="F28" s="171"/>
      <c r="G28" s="171"/>
      <c r="H28" s="171"/>
      <c r="I28" s="171"/>
      <c r="J28" s="171"/>
      <c r="K28" s="171"/>
      <c r="L28" s="171"/>
      <c r="M28" s="171"/>
      <c r="N28" s="171"/>
      <c r="O28" s="171"/>
      <c r="P28" s="171"/>
      <c r="Q28" s="171"/>
      <c r="T28" s="171"/>
    </row>
    <row r="29" spans="2:36">
      <c r="B29" s="119" t="s">
        <v>9</v>
      </c>
      <c r="C29" s="174" t="s">
        <v>201</v>
      </c>
      <c r="D29" s="119" t="s">
        <v>203</v>
      </c>
    </row>
    <row r="30" spans="2:36">
      <c r="B30" s="42">
        <v>1</v>
      </c>
      <c r="C30" s="43" t="s">
        <v>198</v>
      </c>
      <c r="D30" s="173">
        <v>1</v>
      </c>
    </row>
    <row r="31" spans="2:36">
      <c r="B31" s="42">
        <f>MAX($B$30:B30)+1</f>
        <v>2</v>
      </c>
      <c r="C31" s="43" t="s">
        <v>199</v>
      </c>
      <c r="D31" s="173">
        <v>2</v>
      </c>
    </row>
    <row r="32" spans="2:36">
      <c r="B32" s="42">
        <f>MAX($B$30:B31)+1</f>
        <v>3</v>
      </c>
      <c r="C32" s="43" t="s">
        <v>200</v>
      </c>
      <c r="D32" s="173">
        <v>3</v>
      </c>
    </row>
    <row r="34" spans="1:36">
      <c r="B34" s="172"/>
      <c r="C34" s="172" t="s">
        <v>202</v>
      </c>
      <c r="D34" s="172">
        <v>3</v>
      </c>
      <c r="H34" s="34" t="s">
        <v>204</v>
      </c>
    </row>
    <row r="36" spans="1:36" ht="65">
      <c r="B36" s="119" t="s">
        <v>9</v>
      </c>
      <c r="C36" s="119"/>
      <c r="D36" s="119"/>
      <c r="E36" s="108" t="str">
        <f>E11</f>
        <v>Water Field Cust Serv Rep</v>
      </c>
      <c r="F36" s="108" t="str">
        <f>F11</f>
        <v>Water Field Cust Serv Rep (D&amp;R)</v>
      </c>
      <c r="G36" s="108" t="str">
        <f>G11</f>
        <v>Water Field Cust Serv Sup (D&amp;R)</v>
      </c>
      <c r="H36" s="108" t="str">
        <f t="shared" ref="H36:AG36" si="71">H11</f>
        <v>Crew Chief</v>
      </c>
      <c r="I36" s="108" t="str">
        <f t="shared" si="71"/>
        <v>Repair Worker</v>
      </c>
      <c r="J36" s="108" t="str">
        <f t="shared" si="71"/>
        <v>Equipment Operator (Equipment Operator 2)</v>
      </c>
      <c r="K36" s="108" t="str">
        <f t="shared" si="71"/>
        <v>Heavy Equipment Operator</v>
      </c>
      <c r="L36" s="108" t="str">
        <f t="shared" si="71"/>
        <v>Engineer 3/ WTR Engineer 1</v>
      </c>
      <c r="M36" s="108" t="str">
        <f t="shared" ref="M36" si="72">M11</f>
        <v>Engineering Specialist</v>
      </c>
      <c r="N36" s="108" t="str">
        <f t="shared" si="71"/>
        <v>Engineering Aide (Engineering Aide 2)</v>
      </c>
      <c r="O36" s="108" t="str">
        <f t="shared" si="71"/>
        <v>Engineering Technician 1</v>
      </c>
      <c r="P36" s="108" t="str">
        <f t="shared" ref="P36" si="73">P11</f>
        <v>Engineer 1 (Environmental Engineer 1)</v>
      </c>
      <c r="Q36" s="108" t="str">
        <f t="shared" si="71"/>
        <v>Engineer 2 (Environmental Engineer 2)</v>
      </c>
      <c r="R36" s="108" t="str">
        <f>R11</f>
        <v>Water Engineering Projects Assistant Manager</v>
      </c>
      <c r="S36" s="108" t="str">
        <f>S11</f>
        <v>Engineering Supervisor 2</v>
      </c>
      <c r="T36" s="108" t="str">
        <f t="shared" si="71"/>
        <v>Industrial Waste Control Supervisor</v>
      </c>
      <c r="U36" s="108" t="str">
        <f t="shared" si="71"/>
        <v>Industrial Waste Control Technician 2</v>
      </c>
      <c r="V36" s="108" t="str">
        <f t="shared" ref="V36" si="74">V11</f>
        <v>Industrial Waste Control Technician 1</v>
      </c>
      <c r="W36" s="108" t="str">
        <f t="shared" ref="W36:X36" si="75">W11</f>
        <v>Grad Civil Engineer/Graduate Environmental Engineer</v>
      </c>
      <c r="X36" s="108" t="str">
        <f t="shared" si="75"/>
        <v>WTR Supervisor</v>
      </c>
      <c r="Y36" s="108" t="str">
        <f t="shared" ref="Y36:AA36" si="76">Y11</f>
        <v>Inspector</v>
      </c>
      <c r="Z36" s="108" t="str">
        <f t="shared" si="76"/>
        <v>Collector Unit</v>
      </c>
      <c r="AA36" s="108" t="str">
        <f t="shared" si="76"/>
        <v>Electronic Tech II</v>
      </c>
      <c r="AB36" s="108" t="str">
        <f t="shared" ref="AB36:AC36" si="77">AB11</f>
        <v>Electronic Tech I</v>
      </c>
      <c r="AC36" s="108" t="str">
        <f t="shared" si="77"/>
        <v>Electronic Equipment  Supervisor</v>
      </c>
      <c r="AD36" s="108" t="str">
        <f t="shared" si="71"/>
        <v>Environmental Scientist 1</v>
      </c>
      <c r="AE36" s="108" t="str">
        <f t="shared" si="71"/>
        <v>Engineer 1 (Civil Engineer 1)</v>
      </c>
      <c r="AF36" s="108" t="str">
        <f t="shared" ref="AF36" si="78">AF11</f>
        <v>Administrative Assistant</v>
      </c>
      <c r="AG36" s="108" t="str">
        <f t="shared" si="71"/>
        <v>Environmental Scientist Specialist</v>
      </c>
      <c r="AH36" s="108" t="str">
        <f t="shared" ref="AH36" si="79">AH11</f>
        <v>Construction Project Technician 2</v>
      </c>
      <c r="AI36" s="108" t="str">
        <f t="shared" ref="AI36:AJ36" si="80">AI11</f>
        <v>Engineering Specialist</v>
      </c>
      <c r="AJ36" s="108" t="str">
        <f t="shared" si="80"/>
        <v>GIS Specialist 2</v>
      </c>
    </row>
    <row r="38" spans="1:36">
      <c r="B38" s="42">
        <v>1</v>
      </c>
      <c r="C38" s="43" t="s">
        <v>196</v>
      </c>
      <c r="D38" s="43"/>
      <c r="E38" s="52">
        <f>CHOOSE($D$34,E20,E23,E26)</f>
        <v>46.554300923076923</v>
      </c>
      <c r="F38" s="52">
        <f t="shared" ref="F38:G39" si="81">CHOOSE($D$34,F20,F23,F26)</f>
        <v>46.554300923076923</v>
      </c>
      <c r="G38" s="52">
        <f t="shared" si="81"/>
        <v>51.62733923076923</v>
      </c>
      <c r="H38" s="52">
        <f t="shared" ref="H38:AD38" si="82">CHOOSE($D$34,H20,H23,H26)</f>
        <v>47.824609384615385</v>
      </c>
      <c r="I38" s="52">
        <f t="shared" si="82"/>
        <v>42.701487230769231</v>
      </c>
      <c r="J38" s="52">
        <f t="shared" si="82"/>
        <v>45.298562307692308</v>
      </c>
      <c r="K38" s="52">
        <f t="shared" si="82"/>
        <v>47.824609384615385</v>
      </c>
      <c r="L38" s="52">
        <f t="shared" si="82"/>
        <v>88.797748615384606</v>
      </c>
      <c r="M38" s="52">
        <f t="shared" ref="M38" si="83">CHOOSE($D$34,M20,M23,M26)</f>
        <v>80.918193692307682</v>
      </c>
      <c r="N38" s="52">
        <f t="shared" si="82"/>
        <v>44.068320923076918</v>
      </c>
      <c r="O38" s="52">
        <f t="shared" si="82"/>
        <v>50.218617230769226</v>
      </c>
      <c r="P38" s="52">
        <f t="shared" ref="P38" si="84">CHOOSE($D$34,P20,P23,P26)</f>
        <v>62.662176461538451</v>
      </c>
      <c r="Q38" s="52">
        <f t="shared" si="82"/>
        <v>68.277941538461533</v>
      </c>
      <c r="R38" s="52">
        <f t="shared" ref="R38:S38" si="85">CHOOSE($D$34,R20,R23,R26)</f>
        <v>108.53260523076922</v>
      </c>
      <c r="S38" s="52">
        <f t="shared" si="85"/>
        <v>101.60373276923076</v>
      </c>
      <c r="T38" s="52">
        <f t="shared" si="82"/>
        <v>77.943213230769231</v>
      </c>
      <c r="U38" s="52">
        <f t="shared" si="82"/>
        <v>65.182759846153843</v>
      </c>
      <c r="V38" s="52">
        <f t="shared" ref="V38" si="86">CHOOSE($D$34,V20,V23,V26)</f>
        <v>53.038793076923071</v>
      </c>
      <c r="W38" s="52">
        <f t="shared" ref="W38:X38" si="87">CHOOSE($D$34,W20,W23,W26)</f>
        <v>57.667451076923072</v>
      </c>
      <c r="X38" s="52">
        <f t="shared" si="87"/>
        <v>101.60373276923076</v>
      </c>
      <c r="Y38" s="52">
        <f t="shared" ref="Y38:AA38" si="88">CHOOSE($D$34,Y20,Y23,Y26)</f>
        <v>56.290600615384612</v>
      </c>
      <c r="Z38" s="52">
        <f t="shared" si="88"/>
        <v>73.595024769230761</v>
      </c>
      <c r="AA38" s="52">
        <f t="shared" si="88"/>
        <v>56.290600615384612</v>
      </c>
      <c r="AB38" s="52">
        <f t="shared" ref="AB38:AC38" si="89">CHOOSE($D$34,AB20,AB23,AB26)</f>
        <v>48.955593692307687</v>
      </c>
      <c r="AC38" s="52">
        <f t="shared" si="89"/>
        <v>73.595024769230761</v>
      </c>
      <c r="AD38" s="52">
        <f t="shared" si="82"/>
        <v>53.580609230769227</v>
      </c>
      <c r="AE38" s="52">
        <f t="shared" ref="AE38:AG38" si="90">CHOOSE($D$34,AE20,AE23,AE26)</f>
        <v>62.662176461538451</v>
      </c>
      <c r="AF38" s="52">
        <f t="shared" ref="AF38" si="91">CHOOSE($D$34,AF20,AF23,AF26)</f>
        <v>53.580609230769227</v>
      </c>
      <c r="AG38" s="52">
        <f t="shared" si="90"/>
        <v>76.043669538461529</v>
      </c>
      <c r="AH38" s="52">
        <f t="shared" ref="AH38" si="92">CHOOSE($D$34,AH20,AH23,AH26)</f>
        <v>56.290600615384612</v>
      </c>
      <c r="AI38" s="52">
        <f t="shared" ref="AI38:AJ38" si="93">CHOOSE($D$34,AI20,AI23,AI26)</f>
        <v>75.276931384615381</v>
      </c>
      <c r="AJ38" s="52">
        <f t="shared" si="93"/>
        <v>68.277941538461533</v>
      </c>
    </row>
    <row r="39" spans="1:36">
      <c r="B39" s="42">
        <f>MAX($B$38:B38)+1</f>
        <v>2</v>
      </c>
      <c r="C39" s="43" t="s">
        <v>197</v>
      </c>
      <c r="D39" s="43"/>
      <c r="E39" s="52">
        <f>CHOOSE($D$34,E21,E24,E27)</f>
        <v>59.663018871794868</v>
      </c>
      <c r="F39" s="52">
        <f t="shared" si="81"/>
        <v>59.663018871794868</v>
      </c>
      <c r="G39" s="52">
        <f t="shared" si="81"/>
        <v>66.164518717948724</v>
      </c>
      <c r="H39" s="52">
        <f t="shared" ref="H39:AD39" si="94">CHOOSE($D$34,H21,H24,H27)</f>
        <v>47.824609384615385</v>
      </c>
      <c r="I39" s="52">
        <f t="shared" si="94"/>
        <v>54.725333384615389</v>
      </c>
      <c r="J39" s="52">
        <f t="shared" si="94"/>
        <v>58.053690512820516</v>
      </c>
      <c r="K39" s="52">
        <f t="shared" si="94"/>
        <v>61.291019641025642</v>
      </c>
      <c r="L39" s="52">
        <f t="shared" si="94"/>
        <v>88.797748615384606</v>
      </c>
      <c r="M39" s="52">
        <f t="shared" ref="M39" si="95">CHOOSE($D$34,M21,M24,M27)</f>
        <v>80.918193692307682</v>
      </c>
      <c r="N39" s="52">
        <f t="shared" si="94"/>
        <v>56.477038871794861</v>
      </c>
      <c r="O39" s="52">
        <f t="shared" si="94"/>
        <v>64.359130051282051</v>
      </c>
      <c r="P39" s="52">
        <f t="shared" ref="P39" si="96">CHOOSE($D$34,P21,P24,P27)</f>
        <v>62.662176461538451</v>
      </c>
      <c r="Q39" s="52">
        <f t="shared" si="94"/>
        <v>68.277941538461533</v>
      </c>
      <c r="R39" s="52">
        <f>CHOOSE($D$34,R21,R24,R27)</f>
        <v>108.53260523076922</v>
      </c>
      <c r="S39" s="52">
        <f>CHOOSE($D$34,S21,S24,S27)</f>
        <v>101.60373276923076</v>
      </c>
      <c r="T39" s="52">
        <f t="shared" si="94"/>
        <v>77.943213230769231</v>
      </c>
      <c r="U39" s="52">
        <f t="shared" si="94"/>
        <v>83.536862410256418</v>
      </c>
      <c r="V39" s="52">
        <f t="shared" ref="V39" si="97">CHOOSE($D$34,V21,V24,V27)</f>
        <v>67.973408461538455</v>
      </c>
      <c r="W39" s="52">
        <f t="shared" ref="W39:X39" si="98">CHOOSE($D$34,W21,W24,W27)</f>
        <v>57.667451076923072</v>
      </c>
      <c r="X39" s="52">
        <f t="shared" si="98"/>
        <v>130.21321994871795</v>
      </c>
      <c r="Y39" s="52">
        <f t="shared" ref="Y39:AA39" si="99">CHOOSE($D$34,Y21,Y24,Y27)</f>
        <v>72.140857025641026</v>
      </c>
      <c r="Z39" s="52">
        <f t="shared" si="99"/>
        <v>73.595024769230761</v>
      </c>
      <c r="AA39" s="52">
        <f t="shared" si="99"/>
        <v>72.140857025641026</v>
      </c>
      <c r="AB39" s="52">
        <f t="shared" ref="AB39:AC39" si="100">CHOOSE($D$34,AB21,AB24,AB27)</f>
        <v>62.740465487179485</v>
      </c>
      <c r="AC39" s="52">
        <f t="shared" si="100"/>
        <v>73.595024769230761</v>
      </c>
      <c r="AD39" s="52">
        <f t="shared" si="94"/>
        <v>53.580609230769227</v>
      </c>
      <c r="AE39" s="52">
        <f t="shared" ref="AE39:AG39" si="101">CHOOSE($D$34,AE21,AE24,AE27)</f>
        <v>62.662176461538451</v>
      </c>
      <c r="AF39" s="52">
        <f t="shared" ref="AF39" si="102">CHOOSE($D$34,AF21,AF24,AF27)</f>
        <v>68.667788717948724</v>
      </c>
      <c r="AG39" s="52">
        <f t="shared" si="101"/>
        <v>76.043669538461529</v>
      </c>
      <c r="AH39" s="52">
        <f t="shared" ref="AH39" si="103">CHOOSE($D$34,AH21,AH24,AH27)</f>
        <v>72.140857025641026</v>
      </c>
      <c r="AI39" s="52">
        <f>CHOOSE($D$34,AI21,AI24,AI27)</f>
        <v>75.276931384615381</v>
      </c>
      <c r="AJ39" s="52">
        <f t="shared" ref="AJ39" si="104">CHOOSE($D$34,AJ21,AJ24,AJ27)</f>
        <v>68.277941538461533</v>
      </c>
    </row>
    <row r="42" spans="1:36">
      <c r="A42" s="35"/>
      <c r="B42" s="44"/>
      <c r="C42" s="40"/>
      <c r="D42" s="45"/>
      <c r="E42" s="45"/>
      <c r="F42" s="45"/>
      <c r="G42" s="45"/>
      <c r="H42" s="45"/>
      <c r="I42" s="45"/>
      <c r="J42" s="45"/>
      <c r="K42" s="45"/>
      <c r="L42" s="45"/>
      <c r="M42" s="45"/>
      <c r="N42" s="45"/>
      <c r="O42" s="45"/>
    </row>
    <row r="44" spans="1:36" ht="14.5">
      <c r="A44" s="35"/>
      <c r="B44" s="448" t="s">
        <v>647</v>
      </c>
      <c r="C44" s="12"/>
      <c r="H44" s="39"/>
      <c r="I44" s="39"/>
      <c r="J44" s="39"/>
      <c r="K44" s="39"/>
      <c r="L44" s="39"/>
      <c r="M44" s="39"/>
      <c r="N44" s="39"/>
      <c r="O44" s="39"/>
    </row>
    <row r="45" spans="1:36">
      <c r="A45" s="35"/>
      <c r="O45" s="39"/>
    </row>
    <row r="46" spans="1:36">
      <c r="B46" s="185" t="s">
        <v>216</v>
      </c>
      <c r="C46" s="185"/>
      <c r="D46" s="185"/>
      <c r="E46" s="187" t="s">
        <v>139</v>
      </c>
      <c r="F46" s="187"/>
      <c r="G46" s="187"/>
      <c r="H46" s="186"/>
      <c r="I46" s="186"/>
      <c r="J46" s="186"/>
      <c r="K46" s="186"/>
      <c r="L46" s="186"/>
      <c r="M46" s="186"/>
      <c r="N46" s="186"/>
      <c r="O46" s="186"/>
      <c r="P46" s="186"/>
      <c r="Q46" s="186"/>
      <c r="R46" s="187" t="s">
        <v>139</v>
      </c>
      <c r="S46" s="187"/>
      <c r="T46" s="186"/>
      <c r="U46" s="186"/>
      <c r="V46" s="186"/>
      <c r="W46" s="186"/>
      <c r="X46" s="186"/>
      <c r="Y46" s="186"/>
      <c r="Z46" s="186"/>
      <c r="AA46" s="186"/>
      <c r="AB46" s="186"/>
      <c r="AC46" s="377"/>
      <c r="AD46" s="184" t="s">
        <v>217</v>
      </c>
      <c r="AE46" s="184"/>
      <c r="AF46" s="184"/>
      <c r="AG46" s="184"/>
      <c r="AH46" s="184"/>
      <c r="AI46" s="184"/>
      <c r="AJ46" s="184"/>
    </row>
    <row r="47" spans="1:36" hidden="1">
      <c r="B47" s="175"/>
      <c r="C47" s="175"/>
      <c r="D47" s="175"/>
      <c r="E47" s="175" t="s">
        <v>137</v>
      </c>
      <c r="F47" s="176" t="s">
        <v>312</v>
      </c>
      <c r="G47" s="176"/>
      <c r="H47" s="176" t="s">
        <v>136</v>
      </c>
      <c r="I47" s="176"/>
      <c r="J47" s="176"/>
      <c r="K47" s="176"/>
      <c r="L47" s="176" t="s">
        <v>208</v>
      </c>
      <c r="M47" s="176" t="s">
        <v>208</v>
      </c>
      <c r="N47" s="176"/>
      <c r="O47" s="176"/>
      <c r="P47" s="175" t="s">
        <v>213</v>
      </c>
      <c r="Q47" s="175" t="s">
        <v>213</v>
      </c>
      <c r="R47" s="176"/>
      <c r="S47" s="176"/>
      <c r="T47" s="175"/>
      <c r="U47" s="175"/>
      <c r="V47" s="175"/>
      <c r="W47" s="176" t="s">
        <v>242</v>
      </c>
      <c r="X47" s="211"/>
      <c r="Y47" s="176"/>
      <c r="Z47" s="176"/>
      <c r="AA47" s="176" t="s">
        <v>245</v>
      </c>
      <c r="AB47" s="176"/>
      <c r="AC47" s="378"/>
      <c r="AD47" s="176" t="s">
        <v>214</v>
      </c>
      <c r="AE47" s="176"/>
      <c r="AF47" s="176"/>
      <c r="AG47" s="176"/>
      <c r="AH47" s="176"/>
      <c r="AI47" s="176"/>
      <c r="AJ47" s="176"/>
    </row>
    <row r="48" spans="1:36" ht="65">
      <c r="B48" s="119" t="s">
        <v>9</v>
      </c>
      <c r="C48" s="119"/>
      <c r="D48" s="119"/>
      <c r="E48" s="108" t="s">
        <v>148</v>
      </c>
      <c r="F48" s="108" t="s">
        <v>313</v>
      </c>
      <c r="G48" s="108" t="s">
        <v>314</v>
      </c>
      <c r="H48" s="108" t="s">
        <v>127</v>
      </c>
      <c r="I48" s="108" t="s">
        <v>133</v>
      </c>
      <c r="J48" s="108" t="s">
        <v>431</v>
      </c>
      <c r="K48" s="108" t="s">
        <v>134</v>
      </c>
      <c r="L48" s="108" t="s">
        <v>315</v>
      </c>
      <c r="M48" s="108" t="s">
        <v>215</v>
      </c>
      <c r="N48" s="108" t="s">
        <v>432</v>
      </c>
      <c r="O48" s="108" t="s">
        <v>356</v>
      </c>
      <c r="P48" s="108" t="s">
        <v>499</v>
      </c>
      <c r="Q48" s="108" t="s">
        <v>433</v>
      </c>
      <c r="R48" s="108" t="s">
        <v>428</v>
      </c>
      <c r="S48" s="108" t="s">
        <v>429</v>
      </c>
      <c r="T48" s="108" t="s">
        <v>358</v>
      </c>
      <c r="U48" s="108" t="s">
        <v>360</v>
      </c>
      <c r="V48" s="108" t="s">
        <v>500</v>
      </c>
      <c r="W48" s="108" t="s">
        <v>434</v>
      </c>
      <c r="X48" s="108" t="s">
        <v>238</v>
      </c>
      <c r="Y48" s="108" t="s">
        <v>239</v>
      </c>
      <c r="Z48" s="108" t="s">
        <v>240</v>
      </c>
      <c r="AA48" s="108" t="s">
        <v>244</v>
      </c>
      <c r="AB48" s="108" t="s">
        <v>407</v>
      </c>
      <c r="AC48" s="371" t="s">
        <v>243</v>
      </c>
      <c r="AD48" s="108" t="s">
        <v>362</v>
      </c>
      <c r="AE48" s="108" t="s">
        <v>435</v>
      </c>
      <c r="AF48" s="108" t="s">
        <v>367</v>
      </c>
      <c r="AG48" s="108" t="s">
        <v>483</v>
      </c>
      <c r="AH48" s="108" t="s">
        <v>505</v>
      </c>
      <c r="AI48" s="108" t="s">
        <v>215</v>
      </c>
      <c r="AJ48" s="108" t="s">
        <v>494</v>
      </c>
    </row>
    <row r="49" spans="2:36">
      <c r="B49" s="42">
        <f>MAX(B$48:B48)+1</f>
        <v>1</v>
      </c>
      <c r="C49" s="42" t="s">
        <v>187</v>
      </c>
      <c r="D49" s="43"/>
      <c r="E49" s="287">
        <f>VLOOKUP(E$11,'Salary Information'!$E$10:$I$35,5,FALSE)</f>
        <v>52657.72</v>
      </c>
      <c r="F49" s="287">
        <f>VLOOKUP(F$11,'Salary Information'!$E$10:$I$35,5,FALSE)</f>
        <v>52657.72</v>
      </c>
      <c r="G49" s="287">
        <f>VLOOKUP(G$11,'Salary Information'!$E$10:$I$35,5,FALSE)</f>
        <v>58395.85</v>
      </c>
      <c r="H49" s="287">
        <f>VLOOKUP(H$11,'Salary Information'!$E$10:$I$35,5,FALSE)</f>
        <v>54094.57</v>
      </c>
      <c r="I49" s="287">
        <f>VLOOKUP(I$11,'Salary Information'!$E$10:$I$35,5,FALSE)</f>
        <v>48299.79</v>
      </c>
      <c r="J49" s="287">
        <f>VLOOKUP(J$11,'Salary Information'!$E$10:$I$35,5,FALSE)</f>
        <v>51237.35</v>
      </c>
      <c r="K49" s="287">
        <f>VLOOKUP(K$11,'Salary Information'!$E$10:$I$35,5,FALSE)</f>
        <v>54094.57</v>
      </c>
      <c r="L49" s="287">
        <f>VLOOKUP(L$11,'Salary Information'!$E$10:$I$35,5,FALSE)</f>
        <v>100439.42</v>
      </c>
      <c r="M49" s="287">
        <f>VLOOKUP(M$11,'Salary Information'!$E$10:$I$35,5,FALSE)</f>
        <v>91526.83</v>
      </c>
      <c r="N49" s="287">
        <f>VLOOKUP(N$11,'Salary Information'!$E$10:$I$35,5,FALSE)</f>
        <v>49845.82</v>
      </c>
      <c r="O49" s="287">
        <f>VLOOKUP(O$11,'Salary Information'!$E$10:$I$35,5,FALSE)</f>
        <v>56802.44</v>
      </c>
      <c r="P49" s="287">
        <f>VLOOKUP(P$11,'Salary Information'!$E$10:$I$35,5,FALSE)</f>
        <v>70877.39</v>
      </c>
      <c r="Q49" s="287">
        <f>VLOOKUP(Q$11,'Salary Information'!$E$10:$I$35,5,FALSE)</f>
        <v>77229.400000000009</v>
      </c>
      <c r="R49" s="287">
        <f>VLOOKUP(R$11,'Salary Information'!$E$10:$I$35,5,FALSE)</f>
        <v>122761.58</v>
      </c>
      <c r="S49" s="287">
        <f>VLOOKUP(S$11,'Salary Information'!$E$10:$I$35,5,FALSE)</f>
        <v>114924.31</v>
      </c>
      <c r="T49" s="287">
        <f>VLOOKUP(T$11,'Salary Information'!$E$10:$I$35,5,FALSE)</f>
        <v>88161.82</v>
      </c>
      <c r="U49" s="287">
        <f>VLOOKUP(U$11,'Salary Information'!$E$10:$I$35,5,FALSE)</f>
        <v>73728.430000000008</v>
      </c>
      <c r="V49" s="287">
        <f>VLOOKUP(V$11,'Salary Information'!$E$10:$I$35,5,FALSE)</f>
        <v>59992.35</v>
      </c>
      <c r="W49" s="287">
        <f>VLOOKUP(W$11,'Salary Information'!$E$10:$I$35,5,FALSE)</f>
        <v>65227.840000000004</v>
      </c>
      <c r="X49" s="287">
        <f>VLOOKUP(X$11,'Salary Information'!$E$10:$I$35,5,FALSE)</f>
        <v>114924.31</v>
      </c>
      <c r="Y49" s="287">
        <f>VLOOKUP(Y$11,'Salary Information'!$E$10:$I$35,5,FALSE)</f>
        <v>63670.48</v>
      </c>
      <c r="Z49" s="287">
        <f>VLOOKUP(Z$11,'Salary Information'!$E$10:$I$35,5,FALSE)</f>
        <v>83243.570000000007</v>
      </c>
      <c r="AA49" s="287">
        <f>VLOOKUP(AA$11,'Salary Information'!$E$10:$I$35,5,FALSE)</f>
        <v>63670.48</v>
      </c>
      <c r="AB49" s="287">
        <f>VLOOKUP(AB$11,'Salary Information'!$E$10:$I$35,5,FALSE)</f>
        <v>55373.83</v>
      </c>
      <c r="AC49" s="407">
        <f>VLOOKUP(AC$11,'Salary Information'!$E$10:$I$35,5,FALSE)</f>
        <v>83243.570000000007</v>
      </c>
      <c r="AD49" s="408">
        <f>VLOOKUP(AD$11,'Salary Information'!$E$36:$I$44,5,FALSE)</f>
        <v>60605.200000000004</v>
      </c>
      <c r="AE49" s="408">
        <f>VLOOKUP(AE$11,'Salary Information'!$E$36:$I$44,5,FALSE)</f>
        <v>70877.39</v>
      </c>
      <c r="AF49" s="408">
        <f>VLOOKUP(AF$11,'Salary Information'!$E$36:$I$44,5,FALSE)</f>
        <v>60605.200000000004</v>
      </c>
      <c r="AG49" s="408">
        <f>VLOOKUP(AG$11,'Salary Information'!$E$36:$I$44,5,FALSE)</f>
        <v>86013.24</v>
      </c>
      <c r="AH49" s="408">
        <f>VLOOKUP(AH$11,'Salary Information'!$E$36:$I$44,5,FALSE)</f>
        <v>63670.48</v>
      </c>
      <c r="AI49" s="408">
        <f>VLOOKUP(AI$11,'Salary Information'!$E$36:$I$44,5,FALSE)</f>
        <v>85145.98</v>
      </c>
      <c r="AJ49" s="408">
        <f>VLOOKUP(AJ$11,'Salary Information'!$E$36:$I$44,5,FALSE)</f>
        <v>77229.400000000009</v>
      </c>
    </row>
    <row r="50" spans="2:36">
      <c r="B50" s="42">
        <f>MAX(B$48:B49)+1</f>
        <v>2</v>
      </c>
      <c r="C50" s="42" t="s">
        <v>188</v>
      </c>
      <c r="D50" s="43"/>
      <c r="E50" s="51">
        <f>E49/'OH Rate'!$D$31</f>
        <v>27.003958974358977</v>
      </c>
      <c r="F50" s="51">
        <f>F49/'OH Rate'!$D$31</f>
        <v>27.003958974358977</v>
      </c>
      <c r="G50" s="51">
        <f>G49/'OH Rate'!$D$31</f>
        <v>29.946589743589744</v>
      </c>
      <c r="H50" s="51">
        <f>H49/'OH Rate'!$D$31</f>
        <v>27.740805128205128</v>
      </c>
      <c r="I50" s="51">
        <f>I49/'OH Rate'!$D$31</f>
        <v>24.769123076923076</v>
      </c>
      <c r="J50" s="51">
        <f>J49/'OH Rate'!$D$31</f>
        <v>26.2755641025641</v>
      </c>
      <c r="K50" s="51">
        <f>K49/'OH Rate'!$D$31</f>
        <v>27.740805128205128</v>
      </c>
      <c r="L50" s="51">
        <f>L49/'OH Rate'!$D$31</f>
        <v>51.507394871794872</v>
      </c>
      <c r="M50" s="51">
        <f>M49/'OH Rate'!$D$31</f>
        <v>46.936835897435898</v>
      </c>
      <c r="N50" s="51">
        <f>N49/'OH Rate'!$D$31</f>
        <v>25.561958974358973</v>
      </c>
      <c r="O50" s="51">
        <f>O49/'OH Rate'!$D$31</f>
        <v>29.129456410256413</v>
      </c>
      <c r="P50" s="51">
        <f>P49/'OH Rate'!$D$31</f>
        <v>36.347379487179488</v>
      </c>
      <c r="Q50" s="51">
        <f>Q49/'OH Rate'!$D$31</f>
        <v>39.604820512820517</v>
      </c>
      <c r="R50" s="51">
        <f>R49/'OH Rate'!$E$31</f>
        <v>62.954656410256412</v>
      </c>
      <c r="S50" s="51">
        <f>S49/'OH Rate'!$E$31</f>
        <v>58.935543589743588</v>
      </c>
      <c r="T50" s="51">
        <f>T49/'OH Rate'!$D$31</f>
        <v>45.211189743589749</v>
      </c>
      <c r="U50" s="51">
        <f>U49/'OH Rate'!$D$31</f>
        <v>37.809451282051285</v>
      </c>
      <c r="V50" s="51">
        <f>V49/'OH Rate'!$D$31</f>
        <v>30.76530769230769</v>
      </c>
      <c r="W50" s="51">
        <f>W49/'OH Rate'!$D$31</f>
        <v>33.450174358974358</v>
      </c>
      <c r="X50" s="51">
        <f>X49/'OH Rate'!$D$31</f>
        <v>58.935543589743588</v>
      </c>
      <c r="Y50" s="51">
        <f>Y49/'OH Rate'!$D$31</f>
        <v>32.651528205128209</v>
      </c>
      <c r="Z50" s="51">
        <f>Z49/'OH Rate'!$D$31</f>
        <v>42.689010256410263</v>
      </c>
      <c r="AA50" s="51">
        <f>AA49/'OH Rate'!$D$31</f>
        <v>32.651528205128209</v>
      </c>
      <c r="AB50" s="51">
        <f>AB49/'OH Rate'!$D$31</f>
        <v>28.396835897435899</v>
      </c>
      <c r="AC50" s="372">
        <f>AC49/'OH Rate'!$D$31</f>
        <v>42.689010256410263</v>
      </c>
      <c r="AD50" s="51">
        <f>AD49/'OH Rate'!$E$31</f>
        <v>31.079589743589747</v>
      </c>
      <c r="AE50" s="51">
        <f>AE49/'OH Rate'!$E$31</f>
        <v>36.347379487179488</v>
      </c>
      <c r="AF50" s="51">
        <f>AF49/'OH Rate'!$E$31</f>
        <v>31.079589743589747</v>
      </c>
      <c r="AG50" s="51">
        <f>AG49/'OH Rate'!$E$31</f>
        <v>44.109353846153851</v>
      </c>
      <c r="AH50" s="51">
        <f>AH49/'OH Rate'!$E$31</f>
        <v>32.651528205128209</v>
      </c>
      <c r="AI50" s="51">
        <f>AI49/'OH Rate'!$E$31</f>
        <v>43.664605128205125</v>
      </c>
      <c r="AJ50" s="51">
        <f>AJ49/'OH Rate'!$E$31</f>
        <v>39.604820512820517</v>
      </c>
    </row>
    <row r="51" spans="2:36">
      <c r="B51" s="42">
        <f>MAX(B$48:B50)+1</f>
        <v>3</v>
      </c>
      <c r="C51" s="42" t="s">
        <v>205</v>
      </c>
      <c r="D51" s="43"/>
      <c r="E51" s="51">
        <f>E50*'OH Rate'!$D$16</f>
        <v>0</v>
      </c>
      <c r="F51" s="51">
        <f>F50*'OH Rate'!$D$16</f>
        <v>0</v>
      </c>
      <c r="G51" s="51">
        <f>G50*'OH Rate'!$D$16</f>
        <v>0</v>
      </c>
      <c r="H51" s="51">
        <f>H50*'OH Rate'!$D$16</f>
        <v>0</v>
      </c>
      <c r="I51" s="51">
        <f>I50*'OH Rate'!$D$16</f>
        <v>0</v>
      </c>
      <c r="J51" s="51">
        <f>J50*'OH Rate'!$D$16</f>
        <v>0</v>
      </c>
      <c r="K51" s="51">
        <f>K50*'OH Rate'!$D$16</f>
        <v>0</v>
      </c>
      <c r="L51" s="51">
        <f>L50*'OH Rate'!$D$16</f>
        <v>0</v>
      </c>
      <c r="M51" s="51">
        <f>M50*'OH Rate'!$D$16</f>
        <v>0</v>
      </c>
      <c r="N51" s="51">
        <f>N50*'OH Rate'!$D$16</f>
        <v>0</v>
      </c>
      <c r="O51" s="51">
        <f>O50*'OH Rate'!$D$16</f>
        <v>0</v>
      </c>
      <c r="P51" s="51">
        <f>P50*'OH Rate'!$D$16</f>
        <v>0</v>
      </c>
      <c r="Q51" s="51">
        <f>Q50*'OH Rate'!$D$16</f>
        <v>0</v>
      </c>
      <c r="R51" s="51">
        <f>R50*'OH Rate'!$E$16</f>
        <v>0</v>
      </c>
      <c r="S51" s="51">
        <f>S50*'OH Rate'!$E$16</f>
        <v>0</v>
      </c>
      <c r="T51" s="51">
        <f>T50*'OH Rate'!$D$16</f>
        <v>0</v>
      </c>
      <c r="U51" s="51">
        <f>U50*'OH Rate'!$D$16</f>
        <v>0</v>
      </c>
      <c r="V51" s="51">
        <f>V50*'OH Rate'!$D$16</f>
        <v>0</v>
      </c>
      <c r="W51" s="51">
        <f>W50*'OH Rate'!$D$16</f>
        <v>0</v>
      </c>
      <c r="X51" s="51">
        <f>X50*'OH Rate'!$D$16</f>
        <v>0</v>
      </c>
      <c r="Y51" s="51">
        <f>Y50*'OH Rate'!$D$16</f>
        <v>0</v>
      </c>
      <c r="Z51" s="51">
        <f>Z50*'OH Rate'!$D$16</f>
        <v>0</v>
      </c>
      <c r="AA51" s="51">
        <f>AA50*'OH Rate'!$D$16</f>
        <v>0</v>
      </c>
      <c r="AB51" s="51">
        <f>AB50*'OH Rate'!$D$16</f>
        <v>0</v>
      </c>
      <c r="AC51" s="372">
        <f>AC50*'OH Rate'!$D$16</f>
        <v>0</v>
      </c>
      <c r="AD51" s="51">
        <f>AD50*'OH Rate'!$E$16</f>
        <v>0</v>
      </c>
      <c r="AE51" s="51">
        <f>AE50*'OH Rate'!$E$16</f>
        <v>0</v>
      </c>
      <c r="AF51" s="51">
        <f>AF50*'OH Rate'!$E$16</f>
        <v>0</v>
      </c>
      <c r="AG51" s="51">
        <f>AG50*'OH Rate'!$E$16</f>
        <v>0</v>
      </c>
      <c r="AH51" s="51">
        <f>AH50*'OH Rate'!$E$16</f>
        <v>0</v>
      </c>
      <c r="AI51" s="51">
        <f>AI50*'OH Rate'!$E$16</f>
        <v>0</v>
      </c>
      <c r="AJ51" s="51">
        <f>AJ50*'OH Rate'!$E$16</f>
        <v>0</v>
      </c>
    </row>
    <row r="52" spans="2:36">
      <c r="B52" s="42">
        <f>MAX(B$48:B51)+1</f>
        <v>4</v>
      </c>
      <c r="C52" s="42" t="s">
        <v>206</v>
      </c>
      <c r="D52" s="43"/>
      <c r="E52" s="289">
        <f>VLOOKUP(E$11,'Salary Information'!$E$10:$O$56,11,FALSE)*E50</f>
        <v>13.501979487179488</v>
      </c>
      <c r="F52" s="289">
        <f>VLOOKUP(F$11,'Salary Information'!$E$10:$O$56,11,FALSE)*F50</f>
        <v>13.501979487179488</v>
      </c>
      <c r="G52" s="289">
        <f>VLOOKUP(G$11,'Salary Information'!$E$10:$O$56,11,FALSE)*G50</f>
        <v>14.973294871794872</v>
      </c>
      <c r="H52" s="289">
        <f>VLOOKUP(H$11,'Salary Information'!$E$10:$O$56,11,FALSE)*H50</f>
        <v>0</v>
      </c>
      <c r="I52" s="289">
        <f>VLOOKUP(I$11,'Salary Information'!$E$10:$O$56,11,FALSE)*I50</f>
        <v>12.384561538461538</v>
      </c>
      <c r="J52" s="289">
        <f>VLOOKUP(J$11,'Salary Information'!$E$10:$O$56,11,FALSE)*J50</f>
        <v>13.13778205128205</v>
      </c>
      <c r="K52" s="289">
        <f>VLOOKUP(K$11,'Salary Information'!$E$10:$O$56,11,FALSE)*K50</f>
        <v>13.870402564102564</v>
      </c>
      <c r="L52" s="289">
        <f>VLOOKUP(L$11,'Salary Information'!$E$10:$O$56,11,FALSE)*L50</f>
        <v>0</v>
      </c>
      <c r="M52" s="289">
        <f>VLOOKUP(M$11,'Salary Information'!$E$10:$O$56,11,FALSE)*M50</f>
        <v>0</v>
      </c>
      <c r="N52" s="289">
        <f>VLOOKUP(N$11,'Salary Information'!$E$10:$O$56,11,FALSE)*N50</f>
        <v>12.780979487179486</v>
      </c>
      <c r="O52" s="289">
        <f>VLOOKUP(O$11,'Salary Information'!$E$10:$O$56,11,FALSE)*O50</f>
        <v>14.564728205128207</v>
      </c>
      <c r="P52" s="289">
        <f>VLOOKUP(P$11,'Salary Information'!$E$10:$O$56,11,FALSE)*P50</f>
        <v>0</v>
      </c>
      <c r="Q52" s="289">
        <f>VLOOKUP(Q$11,'Salary Information'!$E$10:$O$56,11,FALSE)*Q50</f>
        <v>0</v>
      </c>
      <c r="R52" s="289">
        <f>VLOOKUP(R$11,'Salary Information'!$E$10:$O$56,11,FALSE)*R50</f>
        <v>0</v>
      </c>
      <c r="S52" s="289">
        <f>VLOOKUP(S$11,'Salary Information'!$E$10:$O$56,11,FALSE)*S50</f>
        <v>0</v>
      </c>
      <c r="T52" s="289">
        <f>VLOOKUP(T$11,'Salary Information'!$E$10:$O$56,11,FALSE)*T50</f>
        <v>0</v>
      </c>
      <c r="U52" s="289">
        <f>VLOOKUP(U$11,'Salary Information'!$E$10:$O$56,11,FALSE)*U50</f>
        <v>18.904725641025642</v>
      </c>
      <c r="V52" s="289">
        <f>VLOOKUP(V$11,'Salary Information'!$E$10:$O$56,11,FALSE)*V50</f>
        <v>15.382653846153845</v>
      </c>
      <c r="W52" s="289">
        <f>VLOOKUP(W$11,'Salary Information'!$E$10:$O$56,11,FALSE)*W50</f>
        <v>0</v>
      </c>
      <c r="X52" s="289">
        <f>VLOOKUP(X$11,'Salary Information'!$E$10:$O$56,11,FALSE)*X50</f>
        <v>29.467771794871794</v>
      </c>
      <c r="Y52" s="289">
        <f>VLOOKUP(Y$11,'Salary Information'!$E$10:$O$56,11,FALSE)*Y50</f>
        <v>16.325764102564104</v>
      </c>
      <c r="Z52" s="289">
        <f>VLOOKUP(Z$11,'Salary Information'!$E$10:$O$56,11,FALSE)*Z50</f>
        <v>0</v>
      </c>
      <c r="AA52" s="289">
        <f>VLOOKUP(AA$11,'Salary Information'!$E$10:$O$56,11,FALSE)*AA50</f>
        <v>16.325764102564104</v>
      </c>
      <c r="AB52" s="289">
        <f>VLOOKUP(AB$11,'Salary Information'!$E$10:$O$56,11,FALSE)*AB50</f>
        <v>14.19841794871795</v>
      </c>
      <c r="AC52" s="374">
        <f>VLOOKUP(AC$11,'Salary Information'!$E$10:$O$56,11,FALSE)*AC50</f>
        <v>0</v>
      </c>
      <c r="AD52" s="289">
        <f>VLOOKUP(AD$11,'Salary Information'!$E$10:$O$56,11,FALSE)*AD50</f>
        <v>0</v>
      </c>
      <c r="AE52" s="289">
        <f>VLOOKUP(AE$11,'Salary Information'!$E$10:$O$56,11,FALSE)*AE50</f>
        <v>0</v>
      </c>
      <c r="AF52" s="289">
        <f>VLOOKUP(AF$11,'Salary Information'!$E$10:$O$56,11,FALSE)*AF50</f>
        <v>15.539794871794873</v>
      </c>
      <c r="AG52" s="289">
        <f>VLOOKUP(AG$11,'Salary Information'!$E$10:$O$56,11,FALSE)*AG50</f>
        <v>0</v>
      </c>
      <c r="AH52" s="289">
        <f>VLOOKUP(AH$11,'Salary Information'!$E$10:$O$56,11,FALSE)*AH50</f>
        <v>16.325764102564104</v>
      </c>
      <c r="AI52" s="289">
        <f>VLOOKUP(AI$11,'Salary Information'!$E$10:$O$56,11,FALSE)*AI50</f>
        <v>0</v>
      </c>
      <c r="AJ52" s="289">
        <f>VLOOKUP(AJ$11,'Salary Information'!$E$10:$O$56,11,FALSE)*AJ50</f>
        <v>0</v>
      </c>
    </row>
    <row r="53" spans="2:36">
      <c r="B53" s="42">
        <f>MAX(B$48:B52)+1</f>
        <v>5</v>
      </c>
      <c r="C53" s="42" t="s">
        <v>189</v>
      </c>
      <c r="D53" s="43"/>
      <c r="E53" s="51">
        <f>E50*SUM('OH Rate'!$D$17)</f>
        <v>20.946970976410256</v>
      </c>
      <c r="F53" s="51">
        <f>F50*SUM('OH Rate'!$D$17)</f>
        <v>20.946970976410256</v>
      </c>
      <c r="G53" s="51">
        <f>G50*SUM('OH Rate'!$D$17)</f>
        <v>23.229569664102563</v>
      </c>
      <c r="H53" s="51">
        <f>H50*SUM('OH Rate'!D$17)</f>
        <v>21.518542537948715</v>
      </c>
      <c r="I53" s="51">
        <f>I50*SUM('OH Rate'!D$17)</f>
        <v>19.213408770769227</v>
      </c>
      <c r="J53" s="51">
        <f>J50*SUM('OH Rate'!D$17)</f>
        <v>20.38195507435897</v>
      </c>
      <c r="K53" s="51">
        <f>K50*SUM('OH Rate'!D$17)</f>
        <v>21.518542537948715</v>
      </c>
      <c r="L53" s="51">
        <f>L50*SUM('OH Rate'!D$17)</f>
        <v>39.954286202051279</v>
      </c>
      <c r="M53" s="51">
        <f>M50*SUM('OH Rate'!D$17)</f>
        <v>36.408903605641022</v>
      </c>
      <c r="N53" s="51">
        <f>N50*SUM('OH Rate'!D$17)</f>
        <v>19.828411576410254</v>
      </c>
      <c r="O53" s="51">
        <f>O50*SUM('OH Rate'!D$17)</f>
        <v>22.595719337435899</v>
      </c>
      <c r="P53" s="51">
        <f>P50*SUM('OH Rate'!D$17)</f>
        <v>28.194662268205128</v>
      </c>
      <c r="Q53" s="51">
        <f>Q50*SUM('OH Rate'!D$17)</f>
        <v>30.721459271794874</v>
      </c>
      <c r="R53" s="51">
        <f>R50*SUM('OH Rate'!$E$17)</f>
        <v>48.833926977435894</v>
      </c>
      <c r="S53" s="51">
        <f>S50*SUM('OH Rate'!$E$17)</f>
        <v>45.7163011625641</v>
      </c>
      <c r="T53" s="51">
        <f>T50*SUM('OH Rate'!D$17)</f>
        <v>35.070319884102567</v>
      </c>
      <c r="U53" s="51">
        <f>U50*SUM('OH Rate'!$D$17)</f>
        <v>29.32879135948718</v>
      </c>
      <c r="V53" s="51">
        <f>V50*SUM('OH Rate'!$D$17)</f>
        <v>23.864649176923074</v>
      </c>
      <c r="W53" s="51">
        <f>W50*SUM('OH Rate'!$D$17)</f>
        <v>25.947300250256408</v>
      </c>
      <c r="X53" s="51">
        <f>X50*SUM('OH Rate'!$D$17)</f>
        <v>45.7163011625641</v>
      </c>
      <c r="Y53" s="51">
        <f>Y50*SUM('OH Rate'!$D$17)</f>
        <v>25.32779042871795</v>
      </c>
      <c r="Z53" s="51">
        <f>Z50*SUM('OH Rate'!$D$17)</f>
        <v>33.113865255897437</v>
      </c>
      <c r="AA53" s="51">
        <f>AA50*SUM('OH Rate'!$D$17)</f>
        <v>25.32779042871795</v>
      </c>
      <c r="AB53" s="51">
        <f>AB50*SUM('OH Rate'!$D$17)</f>
        <v>22.027425605641024</v>
      </c>
      <c r="AC53" s="372">
        <f>AC50*SUM('OH Rate'!$D$17)</f>
        <v>33.113865255897437</v>
      </c>
      <c r="AD53" s="51">
        <f>AD50*SUM('OH Rate'!$E$17)</f>
        <v>24.108437764102565</v>
      </c>
      <c r="AE53" s="51">
        <f>AE50*SUM('OH Rate'!$E$17)</f>
        <v>28.194662268205128</v>
      </c>
      <c r="AF53" s="51">
        <f>AF50*SUM('OH Rate'!$E$17)</f>
        <v>24.108437764102565</v>
      </c>
      <c r="AG53" s="51">
        <f>AG50*SUM('OH Rate'!$E$17)</f>
        <v>34.215625778461543</v>
      </c>
      <c r="AH53" s="51">
        <f>AH50*SUM('OH Rate'!$E$17)</f>
        <v>25.32779042871795</v>
      </c>
      <c r="AI53" s="51">
        <f>AI50*SUM('OH Rate'!$E$17)</f>
        <v>33.870634197948711</v>
      </c>
      <c r="AJ53" s="51">
        <f>AJ50*SUM('OH Rate'!$E$17)</f>
        <v>30.721459271794874</v>
      </c>
    </row>
    <row r="54" spans="2:36">
      <c r="B54" s="42">
        <f>MAX(B$48:B53)+1</f>
        <v>6</v>
      </c>
      <c r="C54" s="42" t="s">
        <v>190</v>
      </c>
      <c r="D54" s="43"/>
      <c r="E54" s="52">
        <f>E50*'OH Rate'!$D$18</f>
        <v>0</v>
      </c>
      <c r="F54" s="52">
        <f>F50*'OH Rate'!$D$18</f>
        <v>0</v>
      </c>
      <c r="G54" s="52">
        <f>G50*'OH Rate'!$D$18</f>
        <v>0</v>
      </c>
      <c r="H54" s="52">
        <f>H50*'OH Rate'!D$18</f>
        <v>0</v>
      </c>
      <c r="I54" s="52">
        <f>I50*'OH Rate'!D$18</f>
        <v>0</v>
      </c>
      <c r="J54" s="52">
        <f>J50*'OH Rate'!D$18</f>
        <v>0</v>
      </c>
      <c r="K54" s="52">
        <f>K50*'OH Rate'!D$18</f>
        <v>0</v>
      </c>
      <c r="L54" s="52">
        <f>L50*'OH Rate'!D$18</f>
        <v>0</v>
      </c>
      <c r="M54" s="52">
        <f>M50*'OH Rate'!D$18</f>
        <v>0</v>
      </c>
      <c r="N54" s="52">
        <f>N50*'OH Rate'!D$18</f>
        <v>0</v>
      </c>
      <c r="O54" s="52">
        <f>O50*'OH Rate'!D$18</f>
        <v>0</v>
      </c>
      <c r="P54" s="52">
        <f>P50*'OH Rate'!D$18</f>
        <v>0</v>
      </c>
      <c r="Q54" s="52">
        <f>Q50*'OH Rate'!D$18</f>
        <v>0</v>
      </c>
      <c r="R54" s="52">
        <f>R50*'OH Rate'!$E$18</f>
        <v>0</v>
      </c>
      <c r="S54" s="52">
        <f>S50*'OH Rate'!$E$18</f>
        <v>0</v>
      </c>
      <c r="T54" s="52">
        <f>T50*'OH Rate'!D$18</f>
        <v>0</v>
      </c>
      <c r="U54" s="52">
        <f>U50*'OH Rate'!$D$18</f>
        <v>0</v>
      </c>
      <c r="V54" s="52">
        <f>V50*'OH Rate'!$D$18</f>
        <v>0</v>
      </c>
      <c r="W54" s="52">
        <f>W50*'OH Rate'!$D$18</f>
        <v>0</v>
      </c>
      <c r="X54" s="52">
        <f>X50*'OH Rate'!$D$18</f>
        <v>0</v>
      </c>
      <c r="Y54" s="52">
        <f>Y50*'OH Rate'!$D$18</f>
        <v>0</v>
      </c>
      <c r="Z54" s="52">
        <f>Z50*'OH Rate'!$D$18</f>
        <v>0</v>
      </c>
      <c r="AA54" s="52">
        <f>AA50*'OH Rate'!$D$18</f>
        <v>0</v>
      </c>
      <c r="AB54" s="52">
        <f>AB50*'OH Rate'!$D$18</f>
        <v>0</v>
      </c>
      <c r="AC54" s="372">
        <f>AC50*'OH Rate'!$D$18</f>
        <v>0</v>
      </c>
      <c r="AD54" s="52">
        <f>AD50*'OH Rate'!$E$18</f>
        <v>0</v>
      </c>
      <c r="AE54" s="52">
        <f>AE50*'OH Rate'!$E$18</f>
        <v>0</v>
      </c>
      <c r="AF54" s="52">
        <f>AF50*'OH Rate'!$E$18</f>
        <v>0</v>
      </c>
      <c r="AG54" s="52">
        <f>AG50*'OH Rate'!$E$18</f>
        <v>0</v>
      </c>
      <c r="AH54" s="52">
        <f>AH50*'OH Rate'!$E$18</f>
        <v>0</v>
      </c>
      <c r="AI54" s="52">
        <f>AI50*'OH Rate'!$E$18</f>
        <v>0</v>
      </c>
      <c r="AJ54" s="52">
        <f>AJ50*'OH Rate'!$E$18</f>
        <v>0</v>
      </c>
    </row>
    <row r="55" spans="2:36">
      <c r="B55" s="44"/>
      <c r="C55" s="44"/>
      <c r="D55" s="40"/>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375"/>
      <c r="AD55" s="171"/>
      <c r="AE55" s="171"/>
      <c r="AF55" s="171"/>
      <c r="AG55" s="171"/>
      <c r="AH55" s="171"/>
      <c r="AI55" s="171"/>
      <c r="AJ55" s="171"/>
    </row>
    <row r="56" spans="2:36">
      <c r="AC56" s="376"/>
    </row>
    <row r="57" spans="2:36">
      <c r="B57" s="42">
        <f>MAX(B$48:B56)+1</f>
        <v>7</v>
      </c>
      <c r="C57" s="43" t="s">
        <v>191</v>
      </c>
      <c r="D57" s="43"/>
      <c r="E57" s="52">
        <f>SUM(E50:E51)</f>
        <v>27.003958974358977</v>
      </c>
      <c r="F57" s="52">
        <f t="shared" ref="F57:G57" si="105">SUM(F50:F51)</f>
        <v>27.003958974358977</v>
      </c>
      <c r="G57" s="52">
        <f t="shared" si="105"/>
        <v>29.946589743589744</v>
      </c>
      <c r="H57" s="52">
        <f>SUM(H50:H51)</f>
        <v>27.740805128205128</v>
      </c>
      <c r="I57" s="52">
        <f t="shared" ref="I57:K57" si="106">SUM(I50:I51)</f>
        <v>24.769123076923076</v>
      </c>
      <c r="J57" s="52">
        <f t="shared" si="106"/>
        <v>26.2755641025641</v>
      </c>
      <c r="K57" s="52">
        <f t="shared" si="106"/>
        <v>27.740805128205128</v>
      </c>
      <c r="L57" s="52">
        <f>SUM(L50:L51)</f>
        <v>51.507394871794872</v>
      </c>
      <c r="M57" s="52">
        <f t="shared" ref="M57:T57" si="107">SUM(M50:M51)</f>
        <v>46.936835897435898</v>
      </c>
      <c r="N57" s="52">
        <f t="shared" si="107"/>
        <v>25.561958974358973</v>
      </c>
      <c r="O57" s="52">
        <f t="shared" si="107"/>
        <v>29.129456410256413</v>
      </c>
      <c r="P57" s="52">
        <f t="shared" si="107"/>
        <v>36.347379487179488</v>
      </c>
      <c r="Q57" s="52">
        <f t="shared" si="107"/>
        <v>39.604820512820517</v>
      </c>
      <c r="R57" s="52">
        <f t="shared" si="107"/>
        <v>62.954656410256412</v>
      </c>
      <c r="S57" s="52">
        <f t="shared" si="107"/>
        <v>58.935543589743588</v>
      </c>
      <c r="T57" s="52">
        <f t="shared" si="107"/>
        <v>45.211189743589749</v>
      </c>
      <c r="U57" s="52">
        <f>SUM(U50:U51)</f>
        <v>37.809451282051285</v>
      </c>
      <c r="V57" s="52">
        <f>SUM(V50:V51)</f>
        <v>30.76530769230769</v>
      </c>
      <c r="W57" s="52">
        <f t="shared" ref="W57:AJ57" si="108">SUM(W50:W51)</f>
        <v>33.450174358974358</v>
      </c>
      <c r="X57" s="52">
        <f t="shared" si="108"/>
        <v>58.935543589743588</v>
      </c>
      <c r="Y57" s="52">
        <f t="shared" si="108"/>
        <v>32.651528205128209</v>
      </c>
      <c r="Z57" s="52">
        <f t="shared" si="108"/>
        <v>42.689010256410263</v>
      </c>
      <c r="AA57" s="52">
        <f t="shared" si="108"/>
        <v>32.651528205128209</v>
      </c>
      <c r="AB57" s="52">
        <f t="shared" si="108"/>
        <v>28.396835897435899</v>
      </c>
      <c r="AC57" s="372">
        <f t="shared" si="108"/>
        <v>42.689010256410263</v>
      </c>
      <c r="AD57" s="52">
        <f t="shared" si="108"/>
        <v>31.079589743589747</v>
      </c>
      <c r="AE57" s="52">
        <f t="shared" si="108"/>
        <v>36.347379487179488</v>
      </c>
      <c r="AF57" s="52">
        <f t="shared" si="108"/>
        <v>31.079589743589747</v>
      </c>
      <c r="AG57" s="52">
        <f t="shared" si="108"/>
        <v>44.109353846153851</v>
      </c>
      <c r="AH57" s="52">
        <f t="shared" si="108"/>
        <v>32.651528205128209</v>
      </c>
      <c r="AI57" s="52">
        <f t="shared" si="108"/>
        <v>43.664605128205125</v>
      </c>
      <c r="AJ57" s="52">
        <f t="shared" si="108"/>
        <v>39.604820512820517</v>
      </c>
    </row>
    <row r="58" spans="2:36">
      <c r="B58" s="42">
        <f>MAX(B$48:B57)+1</f>
        <v>8</v>
      </c>
      <c r="C58" s="43" t="s">
        <v>192</v>
      </c>
      <c r="D58" s="43"/>
      <c r="E58" s="52">
        <f>SUM(E50:E52)</f>
        <v>40.505938461538463</v>
      </c>
      <c r="F58" s="52">
        <f t="shared" ref="F58" si="109">SUM(F50:F52)</f>
        <v>40.505938461538463</v>
      </c>
      <c r="G58" s="52">
        <f t="shared" ref="G58:AJ58" si="110">SUM(G50:G52)</f>
        <v>44.919884615384618</v>
      </c>
      <c r="H58" s="52">
        <f t="shared" si="110"/>
        <v>27.740805128205128</v>
      </c>
      <c r="I58" s="52">
        <f t="shared" si="110"/>
        <v>37.153684615384613</v>
      </c>
      <c r="J58" s="52">
        <f t="shared" si="110"/>
        <v>39.413346153846149</v>
      </c>
      <c r="K58" s="52">
        <f t="shared" si="110"/>
        <v>41.611207692307694</v>
      </c>
      <c r="L58" s="52">
        <f t="shared" si="110"/>
        <v>51.507394871794872</v>
      </c>
      <c r="M58" s="52">
        <f t="shared" si="110"/>
        <v>46.936835897435898</v>
      </c>
      <c r="N58" s="52">
        <f t="shared" si="110"/>
        <v>38.342938461538459</v>
      </c>
      <c r="O58" s="52">
        <f t="shared" si="110"/>
        <v>43.694184615384621</v>
      </c>
      <c r="P58" s="52">
        <f t="shared" si="110"/>
        <v>36.347379487179488</v>
      </c>
      <c r="Q58" s="52">
        <f t="shared" si="110"/>
        <v>39.604820512820517</v>
      </c>
      <c r="R58" s="52">
        <f t="shared" si="110"/>
        <v>62.954656410256412</v>
      </c>
      <c r="S58" s="52">
        <f t="shared" si="110"/>
        <v>58.935543589743588</v>
      </c>
      <c r="T58" s="52">
        <f t="shared" si="110"/>
        <v>45.211189743589749</v>
      </c>
      <c r="U58" s="52">
        <f t="shared" si="110"/>
        <v>56.714176923076927</v>
      </c>
      <c r="V58" s="52">
        <f t="shared" si="110"/>
        <v>46.147961538461537</v>
      </c>
      <c r="W58" s="52">
        <f t="shared" si="110"/>
        <v>33.450174358974358</v>
      </c>
      <c r="X58" s="52">
        <f t="shared" si="110"/>
        <v>88.403315384615382</v>
      </c>
      <c r="Y58" s="52">
        <f t="shared" si="110"/>
        <v>48.977292307692309</v>
      </c>
      <c r="Z58" s="52">
        <f t="shared" si="110"/>
        <v>42.689010256410263</v>
      </c>
      <c r="AA58" s="52">
        <f t="shared" si="110"/>
        <v>48.977292307692309</v>
      </c>
      <c r="AB58" s="52">
        <f t="shared" si="110"/>
        <v>42.595253846153852</v>
      </c>
      <c r="AC58" s="372">
        <f t="shared" si="110"/>
        <v>42.689010256410263</v>
      </c>
      <c r="AD58" s="52">
        <f t="shared" si="110"/>
        <v>31.079589743589747</v>
      </c>
      <c r="AE58" s="52">
        <f t="shared" si="110"/>
        <v>36.347379487179488</v>
      </c>
      <c r="AF58" s="52">
        <f t="shared" si="110"/>
        <v>46.619384615384618</v>
      </c>
      <c r="AG58" s="52">
        <f t="shared" si="110"/>
        <v>44.109353846153851</v>
      </c>
      <c r="AH58" s="52">
        <f t="shared" si="110"/>
        <v>48.977292307692309</v>
      </c>
      <c r="AI58" s="52">
        <f t="shared" si="110"/>
        <v>43.664605128205125</v>
      </c>
      <c r="AJ58" s="52">
        <f t="shared" si="110"/>
        <v>39.604820512820517</v>
      </c>
    </row>
    <row r="59" spans="2:36">
      <c r="AC59" s="376"/>
    </row>
    <row r="60" spans="2:36">
      <c r="B60" s="42">
        <f>MAX(B$48:B59)+1</f>
        <v>9</v>
      </c>
      <c r="C60" s="43" t="s">
        <v>193</v>
      </c>
      <c r="D60" s="43"/>
      <c r="E60" s="52">
        <f>SUM(E57,E$53)</f>
        <v>47.950929950769236</v>
      </c>
      <c r="F60" s="52">
        <f t="shared" ref="F60:M60" si="111">SUM(F57,F$53)</f>
        <v>47.950929950769236</v>
      </c>
      <c r="G60" s="52">
        <f t="shared" si="111"/>
        <v>53.17615940769231</v>
      </c>
      <c r="H60" s="52">
        <f t="shared" si="111"/>
        <v>49.259347666153843</v>
      </c>
      <c r="I60" s="52">
        <f t="shared" si="111"/>
        <v>43.9825318476923</v>
      </c>
      <c r="J60" s="52">
        <f t="shared" si="111"/>
        <v>46.657519176923074</v>
      </c>
      <c r="K60" s="52">
        <f t="shared" si="111"/>
        <v>49.259347666153843</v>
      </c>
      <c r="L60" s="52">
        <f t="shared" si="111"/>
        <v>91.461681073846151</v>
      </c>
      <c r="M60" s="52">
        <f t="shared" si="111"/>
        <v>83.345739503076913</v>
      </c>
      <c r="N60" s="52">
        <f t="shared" ref="N60:W60" si="112">SUM(N57,N$53)</f>
        <v>45.390370550769227</v>
      </c>
      <c r="O60" s="52">
        <f t="shared" si="112"/>
        <v>51.725175747692312</v>
      </c>
      <c r="P60" s="52">
        <f t="shared" si="112"/>
        <v>64.542041755384616</v>
      </c>
      <c r="Q60" s="52">
        <f t="shared" si="112"/>
        <v>70.326279784615394</v>
      </c>
      <c r="R60" s="52">
        <f t="shared" si="112"/>
        <v>111.78858338769231</v>
      </c>
      <c r="S60" s="52">
        <f t="shared" si="112"/>
        <v>104.65184475230768</v>
      </c>
      <c r="T60" s="52">
        <f t="shared" si="112"/>
        <v>80.281509627692316</v>
      </c>
      <c r="U60" s="52">
        <f t="shared" si="112"/>
        <v>67.138242641538469</v>
      </c>
      <c r="V60" s="52">
        <f t="shared" si="112"/>
        <v>54.629956869230767</v>
      </c>
      <c r="W60" s="52">
        <f t="shared" si="112"/>
        <v>59.39747460923077</v>
      </c>
      <c r="X60" s="52">
        <f>SUM(X57,X$53)</f>
        <v>104.65184475230768</v>
      </c>
      <c r="Y60" s="52">
        <f t="shared" ref="Y60:AC60" si="113">SUM(Y57,Y$53)</f>
        <v>57.979318633846162</v>
      </c>
      <c r="Z60" s="52">
        <f t="shared" si="113"/>
        <v>75.802875512307708</v>
      </c>
      <c r="AA60" s="52">
        <f t="shared" si="113"/>
        <v>57.979318633846162</v>
      </c>
      <c r="AB60" s="52">
        <f t="shared" si="113"/>
        <v>50.42426150307692</v>
      </c>
      <c r="AC60" s="372">
        <f t="shared" si="113"/>
        <v>75.802875512307708</v>
      </c>
      <c r="AD60" s="52">
        <f t="shared" ref="AD60:AJ60" si="114">SUM(AD57,AD$53)</f>
        <v>55.188027507692311</v>
      </c>
      <c r="AE60" s="52">
        <f t="shared" si="114"/>
        <v>64.542041755384616</v>
      </c>
      <c r="AF60" s="52">
        <f t="shared" si="114"/>
        <v>55.188027507692311</v>
      </c>
      <c r="AG60" s="52">
        <f t="shared" si="114"/>
        <v>78.324979624615395</v>
      </c>
      <c r="AH60" s="52">
        <f t="shared" si="114"/>
        <v>57.979318633846162</v>
      </c>
      <c r="AI60" s="52">
        <f t="shared" si="114"/>
        <v>77.535239326153828</v>
      </c>
      <c r="AJ60" s="52">
        <f t="shared" si="114"/>
        <v>70.326279784615394</v>
      </c>
    </row>
    <row r="61" spans="2:36">
      <c r="B61" s="42">
        <f>MAX(B$48:B60)+1</f>
        <v>10</v>
      </c>
      <c r="C61" s="43" t="s">
        <v>194</v>
      </c>
      <c r="D61" s="43"/>
      <c r="E61" s="52">
        <f>SUM(E58,E$53)</f>
        <v>61.452909437948719</v>
      </c>
      <c r="F61" s="52">
        <f t="shared" ref="F61:M61" si="115">SUM(F58,F$53)</f>
        <v>61.452909437948719</v>
      </c>
      <c r="G61" s="52">
        <f t="shared" si="115"/>
        <v>68.149454279487173</v>
      </c>
      <c r="H61" s="52">
        <f t="shared" si="115"/>
        <v>49.259347666153843</v>
      </c>
      <c r="I61" s="52">
        <f t="shared" si="115"/>
        <v>56.36709338615384</v>
      </c>
      <c r="J61" s="52">
        <f t="shared" si="115"/>
        <v>59.795301228205119</v>
      </c>
      <c r="K61" s="52">
        <f t="shared" si="115"/>
        <v>63.129750230256406</v>
      </c>
      <c r="L61" s="52">
        <f t="shared" si="115"/>
        <v>91.461681073846151</v>
      </c>
      <c r="M61" s="52">
        <f t="shared" si="115"/>
        <v>83.345739503076913</v>
      </c>
      <c r="N61" s="52">
        <f t="shared" ref="N61:W61" si="116">SUM(N58,N$53)</f>
        <v>58.171350037948713</v>
      </c>
      <c r="O61" s="52">
        <f t="shared" si="116"/>
        <v>66.289903952820524</v>
      </c>
      <c r="P61" s="52">
        <f t="shared" si="116"/>
        <v>64.542041755384616</v>
      </c>
      <c r="Q61" s="52">
        <f t="shared" si="116"/>
        <v>70.326279784615394</v>
      </c>
      <c r="R61" s="52">
        <f t="shared" si="116"/>
        <v>111.78858338769231</v>
      </c>
      <c r="S61" s="52">
        <f t="shared" si="116"/>
        <v>104.65184475230768</v>
      </c>
      <c r="T61" s="52">
        <f t="shared" si="116"/>
        <v>80.281509627692316</v>
      </c>
      <c r="U61" s="52">
        <f t="shared" si="116"/>
        <v>86.042968282564104</v>
      </c>
      <c r="V61" s="52">
        <f t="shared" si="116"/>
        <v>70.012610715384611</v>
      </c>
      <c r="W61" s="52">
        <f t="shared" si="116"/>
        <v>59.39747460923077</v>
      </c>
      <c r="X61" s="52">
        <f>SUM(X58,X$53)</f>
        <v>134.11961654717948</v>
      </c>
      <c r="Y61" s="52">
        <f t="shared" ref="Y61:AC61" si="117">SUM(Y58,Y$53)</f>
        <v>74.305082736410256</v>
      </c>
      <c r="Z61" s="52">
        <f t="shared" si="117"/>
        <v>75.802875512307708</v>
      </c>
      <c r="AA61" s="52">
        <f t="shared" si="117"/>
        <v>74.305082736410256</v>
      </c>
      <c r="AB61" s="52">
        <f t="shared" si="117"/>
        <v>64.62267945179488</v>
      </c>
      <c r="AC61" s="372">
        <f t="shared" si="117"/>
        <v>75.802875512307708</v>
      </c>
      <c r="AD61" s="52">
        <f t="shared" ref="AD61:AJ61" si="118">SUM(AD58,AD$53)</f>
        <v>55.188027507692311</v>
      </c>
      <c r="AE61" s="52">
        <f t="shared" si="118"/>
        <v>64.542041755384616</v>
      </c>
      <c r="AF61" s="52">
        <f t="shared" si="118"/>
        <v>70.727822379487179</v>
      </c>
      <c r="AG61" s="52">
        <f t="shared" si="118"/>
        <v>78.324979624615395</v>
      </c>
      <c r="AH61" s="52">
        <f t="shared" si="118"/>
        <v>74.305082736410256</v>
      </c>
      <c r="AI61" s="52">
        <f t="shared" si="118"/>
        <v>77.535239326153828</v>
      </c>
      <c r="AJ61" s="52">
        <f t="shared" si="118"/>
        <v>70.326279784615394</v>
      </c>
    </row>
    <row r="62" spans="2:36">
      <c r="AC62" s="376"/>
    </row>
    <row r="63" spans="2:36">
      <c r="B63" s="42">
        <f>MAX(B$48:B62)+1</f>
        <v>11</v>
      </c>
      <c r="C63" s="43" t="s">
        <v>195</v>
      </c>
      <c r="D63" s="43"/>
      <c r="E63" s="52">
        <f>SUM(E57,E$53,E$54)</f>
        <v>47.950929950769236</v>
      </c>
      <c r="F63" s="52">
        <f t="shared" ref="F63:N63" si="119">SUM(F57,F$53,F$54)</f>
        <v>47.950929950769236</v>
      </c>
      <c r="G63" s="52">
        <f t="shared" si="119"/>
        <v>53.17615940769231</v>
      </c>
      <c r="H63" s="52">
        <f t="shared" si="119"/>
        <v>49.259347666153843</v>
      </c>
      <c r="I63" s="52">
        <f t="shared" si="119"/>
        <v>43.9825318476923</v>
      </c>
      <c r="J63" s="52">
        <f t="shared" si="119"/>
        <v>46.657519176923074</v>
      </c>
      <c r="K63" s="52">
        <f t="shared" si="119"/>
        <v>49.259347666153843</v>
      </c>
      <c r="L63" s="52">
        <f t="shared" si="119"/>
        <v>91.461681073846151</v>
      </c>
      <c r="M63" s="52">
        <f t="shared" si="119"/>
        <v>83.345739503076913</v>
      </c>
      <c r="N63" s="52">
        <f t="shared" si="119"/>
        <v>45.390370550769227</v>
      </c>
      <c r="O63" s="52">
        <f t="shared" ref="O63:X63" si="120">SUM(O57,O$53,O$54)</f>
        <v>51.725175747692312</v>
      </c>
      <c r="P63" s="52">
        <f t="shared" si="120"/>
        <v>64.542041755384616</v>
      </c>
      <c r="Q63" s="52">
        <f t="shared" si="120"/>
        <v>70.326279784615394</v>
      </c>
      <c r="R63" s="52">
        <f t="shared" si="120"/>
        <v>111.78858338769231</v>
      </c>
      <c r="S63" s="52">
        <f t="shared" si="120"/>
        <v>104.65184475230768</v>
      </c>
      <c r="T63" s="52">
        <f t="shared" si="120"/>
        <v>80.281509627692316</v>
      </c>
      <c r="U63" s="52">
        <f t="shared" si="120"/>
        <v>67.138242641538469</v>
      </c>
      <c r="V63" s="52">
        <f t="shared" si="120"/>
        <v>54.629956869230767</v>
      </c>
      <c r="W63" s="52">
        <f t="shared" si="120"/>
        <v>59.39747460923077</v>
      </c>
      <c r="X63" s="52">
        <f t="shared" si="120"/>
        <v>104.65184475230768</v>
      </c>
      <c r="Y63" s="52">
        <f>SUM(Y57,Y$53,Y$54)</f>
        <v>57.979318633846162</v>
      </c>
      <c r="Z63" s="52">
        <f t="shared" ref="Z63:AC63" si="121">SUM(Z57,Z$53,Z$54)</f>
        <v>75.802875512307708</v>
      </c>
      <c r="AA63" s="52">
        <f t="shared" si="121"/>
        <v>57.979318633846162</v>
      </c>
      <c r="AB63" s="52">
        <f t="shared" si="121"/>
        <v>50.42426150307692</v>
      </c>
      <c r="AC63" s="372">
        <f t="shared" si="121"/>
        <v>75.802875512307708</v>
      </c>
      <c r="AD63" s="52">
        <f t="shared" ref="AD63:AG63" si="122">SUM(AD57,AD$53,AD$54)</f>
        <v>55.188027507692311</v>
      </c>
      <c r="AE63" s="52">
        <f t="shared" si="122"/>
        <v>64.542041755384616</v>
      </c>
      <c r="AF63" s="52">
        <f t="shared" si="122"/>
        <v>55.188027507692311</v>
      </c>
      <c r="AG63" s="52">
        <f t="shared" si="122"/>
        <v>78.324979624615395</v>
      </c>
      <c r="AH63" s="52">
        <f t="shared" ref="AH63:AJ63" si="123">SUM(AH57,AH$53,AH$54)</f>
        <v>57.979318633846162</v>
      </c>
      <c r="AI63" s="52">
        <f t="shared" si="123"/>
        <v>77.535239326153828</v>
      </c>
      <c r="AJ63" s="52">
        <f t="shared" si="123"/>
        <v>70.326279784615394</v>
      </c>
    </row>
    <row r="64" spans="2:36">
      <c r="B64" s="42">
        <f>MAX(B$48:B63)+1</f>
        <v>12</v>
      </c>
      <c r="C64" s="43" t="s">
        <v>287</v>
      </c>
      <c r="D64" s="43"/>
      <c r="E64" s="52">
        <f>SUM(E58,E$53,E$54)</f>
        <v>61.452909437948719</v>
      </c>
      <c r="F64" s="52">
        <f t="shared" ref="F64:N64" si="124">SUM(F58,F$53,F$54)</f>
        <v>61.452909437948719</v>
      </c>
      <c r="G64" s="52">
        <f t="shared" si="124"/>
        <v>68.149454279487173</v>
      </c>
      <c r="H64" s="52">
        <f t="shared" si="124"/>
        <v>49.259347666153843</v>
      </c>
      <c r="I64" s="52">
        <f t="shared" si="124"/>
        <v>56.36709338615384</v>
      </c>
      <c r="J64" s="52">
        <f t="shared" si="124"/>
        <v>59.795301228205119</v>
      </c>
      <c r="K64" s="52">
        <f t="shared" si="124"/>
        <v>63.129750230256406</v>
      </c>
      <c r="L64" s="52">
        <f t="shared" si="124"/>
        <v>91.461681073846151</v>
      </c>
      <c r="M64" s="52">
        <f t="shared" si="124"/>
        <v>83.345739503076913</v>
      </c>
      <c r="N64" s="52">
        <f t="shared" si="124"/>
        <v>58.171350037948713</v>
      </c>
      <c r="O64" s="52">
        <f t="shared" ref="O64:X64" si="125">SUM(O58,O$53,O$54)</f>
        <v>66.289903952820524</v>
      </c>
      <c r="P64" s="52">
        <f t="shared" si="125"/>
        <v>64.542041755384616</v>
      </c>
      <c r="Q64" s="52">
        <f t="shared" si="125"/>
        <v>70.326279784615394</v>
      </c>
      <c r="R64" s="52">
        <f t="shared" si="125"/>
        <v>111.78858338769231</v>
      </c>
      <c r="S64" s="52">
        <f t="shared" si="125"/>
        <v>104.65184475230768</v>
      </c>
      <c r="T64" s="52">
        <f t="shared" si="125"/>
        <v>80.281509627692316</v>
      </c>
      <c r="U64" s="52">
        <f t="shared" si="125"/>
        <v>86.042968282564104</v>
      </c>
      <c r="V64" s="52">
        <f t="shared" si="125"/>
        <v>70.012610715384611</v>
      </c>
      <c r="W64" s="52">
        <f t="shared" si="125"/>
        <v>59.39747460923077</v>
      </c>
      <c r="X64" s="52">
        <f t="shared" si="125"/>
        <v>134.11961654717948</v>
      </c>
      <c r="Y64" s="52">
        <f>SUM(Y58,Y$53,Y$54)</f>
        <v>74.305082736410256</v>
      </c>
      <c r="Z64" s="52">
        <f t="shared" ref="Z64:AC64" si="126">SUM(Z58,Z$53,Z$54)</f>
        <v>75.802875512307708</v>
      </c>
      <c r="AA64" s="52">
        <f t="shared" si="126"/>
        <v>74.305082736410256</v>
      </c>
      <c r="AB64" s="52">
        <f t="shared" si="126"/>
        <v>64.62267945179488</v>
      </c>
      <c r="AC64" s="372">
        <f t="shared" si="126"/>
        <v>75.802875512307708</v>
      </c>
      <c r="AD64" s="52">
        <f t="shared" ref="AD64:AG64" si="127">SUM(AD58,AD$53,AD$54)</f>
        <v>55.188027507692311</v>
      </c>
      <c r="AE64" s="52">
        <f t="shared" si="127"/>
        <v>64.542041755384616</v>
      </c>
      <c r="AF64" s="52">
        <f t="shared" si="127"/>
        <v>70.727822379487179</v>
      </c>
      <c r="AG64" s="52">
        <f t="shared" si="127"/>
        <v>78.324979624615395</v>
      </c>
      <c r="AH64" s="52">
        <f t="shared" ref="AH64:AJ64" si="128">SUM(AH58,AH$53,AH$54)</f>
        <v>74.305082736410256</v>
      </c>
      <c r="AI64" s="52">
        <f t="shared" si="128"/>
        <v>77.535239326153828</v>
      </c>
      <c r="AJ64" s="52">
        <f t="shared" si="128"/>
        <v>70.326279784615394</v>
      </c>
    </row>
    <row r="65" spans="1:36">
      <c r="B65" s="44"/>
      <c r="C65" s="40"/>
      <c r="D65" s="40"/>
      <c r="E65" s="171"/>
      <c r="F65" s="171"/>
      <c r="G65" s="171"/>
      <c r="H65" s="171"/>
      <c r="I65" s="171"/>
      <c r="J65" s="171"/>
      <c r="K65" s="171"/>
      <c r="L65" s="171"/>
      <c r="M65" s="171"/>
      <c r="N65" s="171"/>
      <c r="O65" s="171"/>
      <c r="P65" s="171"/>
      <c r="Q65" s="171"/>
      <c r="T65" s="171"/>
    </row>
    <row r="66" spans="1:36">
      <c r="B66" s="119" t="s">
        <v>9</v>
      </c>
      <c r="C66" s="174" t="s">
        <v>201</v>
      </c>
      <c r="D66" s="119" t="s">
        <v>203</v>
      </c>
    </row>
    <row r="67" spans="1:36">
      <c r="B67" s="42">
        <v>1</v>
      </c>
      <c r="C67" s="43" t="s">
        <v>198</v>
      </c>
      <c r="D67" s="173">
        <v>1</v>
      </c>
    </row>
    <row r="68" spans="1:36">
      <c r="B68" s="42">
        <f>MAX($B$67:B67)+1</f>
        <v>2</v>
      </c>
      <c r="C68" s="43" t="s">
        <v>199</v>
      </c>
      <c r="D68" s="173">
        <v>2</v>
      </c>
    </row>
    <row r="69" spans="1:36">
      <c r="B69" s="42">
        <f>MAX($B$67:B68)+1</f>
        <v>3</v>
      </c>
      <c r="C69" s="43" t="s">
        <v>200</v>
      </c>
      <c r="D69" s="173">
        <v>3</v>
      </c>
    </row>
    <row r="71" spans="1:36">
      <c r="B71" s="172"/>
      <c r="C71" s="172" t="s">
        <v>202</v>
      </c>
      <c r="D71" s="172">
        <v>3</v>
      </c>
      <c r="H71" s="34" t="s">
        <v>204</v>
      </c>
    </row>
    <row r="73" spans="1:36" ht="65">
      <c r="B73" s="119" t="s">
        <v>9</v>
      </c>
      <c r="C73" s="119"/>
      <c r="D73" s="119"/>
      <c r="E73" s="108" t="str">
        <f>E48</f>
        <v>Water Field Cust Serv Rep</v>
      </c>
      <c r="F73" s="108" t="str">
        <f>F48</f>
        <v>Water Field Cust Serv Rep (D&amp;R)</v>
      </c>
      <c r="G73" s="108" t="str">
        <f>G48</f>
        <v>Water Field Cust Serv Sup (D&amp;R)</v>
      </c>
      <c r="H73" s="108" t="str">
        <f t="shared" ref="H73:Q73" si="129">H48</f>
        <v>Crew Chief</v>
      </c>
      <c r="I73" s="108" t="str">
        <f t="shared" si="129"/>
        <v>Repair Worker</v>
      </c>
      <c r="J73" s="108" t="str">
        <f t="shared" si="129"/>
        <v>Equipment Operator (Equipment Operator 2)</v>
      </c>
      <c r="K73" s="108" t="str">
        <f t="shared" si="129"/>
        <v>Heavy Equipment Operator</v>
      </c>
      <c r="L73" s="108" t="str">
        <f t="shared" si="129"/>
        <v>Engineer 3/ WTR Engineer 1</v>
      </c>
      <c r="M73" s="108" t="str">
        <f t="shared" si="129"/>
        <v>Engineering Specialist</v>
      </c>
      <c r="N73" s="108" t="str">
        <f t="shared" si="129"/>
        <v>Engineering Aide (Engineering Aide 2)</v>
      </c>
      <c r="O73" s="108" t="str">
        <f t="shared" si="129"/>
        <v>Engineering Technician 1</v>
      </c>
      <c r="P73" s="108" t="str">
        <f t="shared" si="129"/>
        <v>Engineer 1 (Environmental Engineer 1)</v>
      </c>
      <c r="Q73" s="108" t="str">
        <f t="shared" si="129"/>
        <v>Engineer 2 (Environmental Engineer 2)</v>
      </c>
      <c r="R73" s="108" t="str">
        <f>R48</f>
        <v>Water Engineering Projects Assistant Manager</v>
      </c>
      <c r="S73" s="108" t="str">
        <f>S48</f>
        <v>Engineering Supervisor 2</v>
      </c>
      <c r="T73" s="108" t="str">
        <f t="shared" ref="T73:AJ73" si="130">T48</f>
        <v>Industrial Waste Control Supervisor</v>
      </c>
      <c r="U73" s="108" t="str">
        <f t="shared" si="130"/>
        <v>Industrial Waste Control Technician 2</v>
      </c>
      <c r="V73" s="108" t="str">
        <f t="shared" si="130"/>
        <v>Industrial Waste Control Technician 1</v>
      </c>
      <c r="W73" s="108" t="str">
        <f t="shared" si="130"/>
        <v>Grad Civil Engineer/Graduate Environmental Engineer</v>
      </c>
      <c r="X73" s="108" t="str">
        <f t="shared" si="130"/>
        <v>WTR Supervisor</v>
      </c>
      <c r="Y73" s="108" t="str">
        <f t="shared" si="130"/>
        <v>Inspector</v>
      </c>
      <c r="Z73" s="108" t="str">
        <f t="shared" si="130"/>
        <v>Collector Unit</v>
      </c>
      <c r="AA73" s="108" t="str">
        <f t="shared" si="130"/>
        <v>Electronic Tech II</v>
      </c>
      <c r="AB73" s="108" t="str">
        <f t="shared" si="130"/>
        <v>Electronic Tech I</v>
      </c>
      <c r="AC73" s="108" t="str">
        <f t="shared" si="130"/>
        <v>Electronic Equipment  Supervisor</v>
      </c>
      <c r="AD73" s="108" t="str">
        <f t="shared" si="130"/>
        <v>Environmental Scientist 1</v>
      </c>
      <c r="AE73" s="108" t="str">
        <f t="shared" si="130"/>
        <v>Engineer 1 (Civil Engineer 1)</v>
      </c>
      <c r="AF73" s="108" t="str">
        <f t="shared" si="130"/>
        <v>Administrative Assistant</v>
      </c>
      <c r="AG73" s="108" t="str">
        <f t="shared" si="130"/>
        <v>Environmental Scientist Specialist</v>
      </c>
      <c r="AH73" s="108" t="str">
        <f t="shared" si="130"/>
        <v>Construction Project Technician 2</v>
      </c>
      <c r="AI73" s="108" t="str">
        <f t="shared" si="130"/>
        <v>Engineering Specialist</v>
      </c>
      <c r="AJ73" s="108" t="str">
        <f t="shared" si="130"/>
        <v>GIS Specialist 2</v>
      </c>
    </row>
    <row r="75" spans="1:36">
      <c r="B75" s="42">
        <v>1</v>
      </c>
      <c r="C75" s="43" t="s">
        <v>196</v>
      </c>
      <c r="D75" s="43"/>
      <c r="E75" s="52">
        <f>CHOOSE($D$34,E57,E60,E63)</f>
        <v>47.950929950769236</v>
      </c>
      <c r="F75" s="52">
        <f t="shared" ref="F75:AJ76" si="131">CHOOSE($D$34,F57,F60,F63)</f>
        <v>47.950929950769236</v>
      </c>
      <c r="G75" s="52">
        <f t="shared" si="131"/>
        <v>53.17615940769231</v>
      </c>
      <c r="H75" s="52">
        <f t="shared" si="131"/>
        <v>49.259347666153843</v>
      </c>
      <c r="I75" s="52">
        <f t="shared" si="131"/>
        <v>43.9825318476923</v>
      </c>
      <c r="J75" s="52">
        <f t="shared" si="131"/>
        <v>46.657519176923074</v>
      </c>
      <c r="K75" s="52">
        <f t="shared" si="131"/>
        <v>49.259347666153843</v>
      </c>
      <c r="L75" s="52">
        <f t="shared" si="131"/>
        <v>91.461681073846151</v>
      </c>
      <c r="M75" s="52">
        <f t="shared" si="131"/>
        <v>83.345739503076913</v>
      </c>
      <c r="N75" s="52">
        <f t="shared" si="131"/>
        <v>45.390370550769227</v>
      </c>
      <c r="O75" s="52">
        <f t="shared" si="131"/>
        <v>51.725175747692312</v>
      </c>
      <c r="P75" s="52">
        <f t="shared" si="131"/>
        <v>64.542041755384616</v>
      </c>
      <c r="Q75" s="52">
        <f t="shared" si="131"/>
        <v>70.326279784615394</v>
      </c>
      <c r="R75" s="52">
        <f t="shared" si="131"/>
        <v>111.78858338769231</v>
      </c>
      <c r="S75" s="52">
        <f t="shared" si="131"/>
        <v>104.65184475230768</v>
      </c>
      <c r="T75" s="52">
        <f t="shared" si="131"/>
        <v>80.281509627692316</v>
      </c>
      <c r="U75" s="52">
        <f t="shared" si="131"/>
        <v>67.138242641538469</v>
      </c>
      <c r="V75" s="52">
        <f t="shared" si="131"/>
        <v>54.629956869230767</v>
      </c>
      <c r="W75" s="52">
        <f t="shared" si="131"/>
        <v>59.39747460923077</v>
      </c>
      <c r="X75" s="52">
        <f t="shared" si="131"/>
        <v>104.65184475230768</v>
      </c>
      <c r="Y75" s="52">
        <f t="shared" si="131"/>
        <v>57.979318633846162</v>
      </c>
      <c r="Z75" s="52">
        <f t="shared" si="131"/>
        <v>75.802875512307708</v>
      </c>
      <c r="AA75" s="52">
        <f t="shared" si="131"/>
        <v>57.979318633846162</v>
      </c>
      <c r="AB75" s="52">
        <f t="shared" si="131"/>
        <v>50.42426150307692</v>
      </c>
      <c r="AC75" s="52">
        <f t="shared" si="131"/>
        <v>75.802875512307708</v>
      </c>
      <c r="AD75" s="52">
        <f t="shared" si="131"/>
        <v>55.188027507692311</v>
      </c>
      <c r="AE75" s="52">
        <f t="shared" si="131"/>
        <v>64.542041755384616</v>
      </c>
      <c r="AF75" s="52">
        <f t="shared" si="131"/>
        <v>55.188027507692311</v>
      </c>
      <c r="AG75" s="52">
        <f t="shared" si="131"/>
        <v>78.324979624615395</v>
      </c>
      <c r="AH75" s="52">
        <f t="shared" si="131"/>
        <v>57.979318633846162</v>
      </c>
      <c r="AI75" s="52">
        <f t="shared" si="131"/>
        <v>77.535239326153828</v>
      </c>
      <c r="AJ75" s="52">
        <f t="shared" si="131"/>
        <v>70.326279784615394</v>
      </c>
    </row>
    <row r="76" spans="1:36">
      <c r="B76" s="42">
        <f>MAX($B$75:B75)+1</f>
        <v>2</v>
      </c>
      <c r="C76" s="43" t="s">
        <v>197</v>
      </c>
      <c r="D76" s="43"/>
      <c r="E76" s="52">
        <f>CHOOSE($D$34,E58,E61,E64)</f>
        <v>61.452909437948719</v>
      </c>
      <c r="F76" s="52">
        <f t="shared" ref="F76:L76" si="132">CHOOSE($D$34,F58,F61,F64)</f>
        <v>61.452909437948719</v>
      </c>
      <c r="G76" s="52">
        <f t="shared" si="132"/>
        <v>68.149454279487173</v>
      </c>
      <c r="H76" s="52">
        <f t="shared" si="132"/>
        <v>49.259347666153843</v>
      </c>
      <c r="I76" s="52">
        <f t="shared" si="132"/>
        <v>56.36709338615384</v>
      </c>
      <c r="J76" s="52">
        <f t="shared" si="132"/>
        <v>59.795301228205119</v>
      </c>
      <c r="K76" s="52">
        <f t="shared" si="132"/>
        <v>63.129750230256406</v>
      </c>
      <c r="L76" s="52">
        <f t="shared" si="132"/>
        <v>91.461681073846151</v>
      </c>
      <c r="M76" s="52">
        <f t="shared" si="131"/>
        <v>83.345739503076913</v>
      </c>
      <c r="N76" s="52">
        <f t="shared" si="131"/>
        <v>58.171350037948713</v>
      </c>
      <c r="O76" s="52">
        <f t="shared" si="131"/>
        <v>66.289903952820524</v>
      </c>
      <c r="P76" s="52">
        <f t="shared" si="131"/>
        <v>64.542041755384616</v>
      </c>
      <c r="Q76" s="52">
        <f t="shared" si="131"/>
        <v>70.326279784615394</v>
      </c>
      <c r="R76" s="52">
        <f>CHOOSE($D$34,R58,R61,R64)</f>
        <v>111.78858338769231</v>
      </c>
      <c r="S76" s="52">
        <f>CHOOSE($D$34,S58,S61,S64)</f>
        <v>104.65184475230768</v>
      </c>
      <c r="T76" s="52">
        <f t="shared" ref="T76:U76" si="133">CHOOSE($D$34,T58,T61,T64)</f>
        <v>80.281509627692316</v>
      </c>
      <c r="U76" s="52">
        <f t="shared" si="133"/>
        <v>86.042968282564104</v>
      </c>
      <c r="V76" s="52">
        <f t="shared" si="131"/>
        <v>70.012610715384611</v>
      </c>
      <c r="W76" s="52">
        <f t="shared" si="131"/>
        <v>59.39747460923077</v>
      </c>
      <c r="X76" s="52">
        <f t="shared" si="131"/>
        <v>134.11961654717948</v>
      </c>
      <c r="Y76" s="52">
        <f t="shared" si="131"/>
        <v>74.305082736410256</v>
      </c>
      <c r="Z76" s="52">
        <f t="shared" si="131"/>
        <v>75.802875512307708</v>
      </c>
      <c r="AA76" s="52">
        <f t="shared" si="131"/>
        <v>74.305082736410256</v>
      </c>
      <c r="AB76" s="52">
        <f t="shared" si="131"/>
        <v>64.62267945179488</v>
      </c>
      <c r="AC76" s="52">
        <f t="shared" si="131"/>
        <v>75.802875512307708</v>
      </c>
      <c r="AD76" s="52">
        <f t="shared" si="131"/>
        <v>55.188027507692311</v>
      </c>
      <c r="AE76" s="52">
        <f t="shared" si="131"/>
        <v>64.542041755384616</v>
      </c>
      <c r="AF76" s="52">
        <f t="shared" si="131"/>
        <v>70.727822379487179</v>
      </c>
      <c r="AG76" s="52">
        <f t="shared" si="131"/>
        <v>78.324979624615395</v>
      </c>
      <c r="AH76" s="52">
        <f t="shared" si="131"/>
        <v>74.305082736410256</v>
      </c>
      <c r="AI76" s="52">
        <f>CHOOSE($D$34,AI58,AI61,AI64)</f>
        <v>77.535239326153828</v>
      </c>
      <c r="AJ76" s="52">
        <f t="shared" si="131"/>
        <v>70.326279784615394</v>
      </c>
    </row>
    <row r="79" spans="1:36">
      <c r="A79" s="35"/>
      <c r="B79" s="44"/>
      <c r="C79" s="40"/>
      <c r="D79" s="45"/>
      <c r="E79" s="45"/>
      <c r="F79" s="45"/>
      <c r="G79" s="45"/>
      <c r="H79" s="45"/>
      <c r="I79" s="45"/>
      <c r="J79" s="45"/>
      <c r="K79" s="45"/>
      <c r="L79" s="45"/>
      <c r="M79" s="45"/>
      <c r="N79" s="45"/>
      <c r="O79" s="45"/>
    </row>
  </sheetData>
  <phoneticPr fontId="8" type="noConversion"/>
  <pageMargins left="0.5" right="0.5" top="1" bottom="1" header="0.3" footer="0.3"/>
  <pageSetup scale="7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5AA96-4CDB-40A5-82B3-CD728887817D}">
  <dimension ref="A1:P31"/>
  <sheetViews>
    <sheetView workbookViewId="0">
      <pane ySplit="16" topLeftCell="A17" activePane="bottomLeft" state="frozen"/>
      <selection pane="bottomLeft" activeCell="A17" sqref="A17"/>
    </sheetView>
  </sheetViews>
  <sheetFormatPr defaultColWidth="8.58203125" defaultRowHeight="14.5"/>
  <cols>
    <col min="1" max="1" width="18" style="412" customWidth="1"/>
    <col min="2" max="2" width="7.08203125" style="412" customWidth="1"/>
    <col min="3" max="14" width="8.58203125" style="412"/>
    <col min="15" max="16" width="11.33203125" style="412" customWidth="1"/>
    <col min="17" max="16384" width="8.58203125" style="412"/>
  </cols>
  <sheetData>
    <row r="1" spans="1:16" customFormat="1" ht="15.5">
      <c r="A1" s="4"/>
      <c r="B1" s="491"/>
      <c r="C1" s="12"/>
      <c r="D1" s="490"/>
    </row>
    <row r="2" spans="1:16" customFormat="1" ht="15.5">
      <c r="A2" s="4"/>
      <c r="B2" s="448" t="str">
        <f>Client</f>
        <v>Philadelphia Water Department</v>
      </c>
      <c r="C2" s="12"/>
      <c r="D2" s="490"/>
    </row>
    <row r="3" spans="1:16" customFormat="1" ht="15.5">
      <c r="A3" s="4"/>
      <c r="B3" s="448" t="str">
        <f>Title</f>
        <v>Miscellaneous Fees &amp; Charges Model</v>
      </c>
      <c r="C3" s="12"/>
      <c r="D3" s="490"/>
    </row>
    <row r="4" spans="1:16" customFormat="1" ht="15.5">
      <c r="A4" s="4"/>
      <c r="B4" s="448"/>
      <c r="C4" s="12"/>
      <c r="D4" s="490"/>
    </row>
    <row r="5" spans="1:16" ht="15.5">
      <c r="A5" s="498" t="s">
        <v>532</v>
      </c>
      <c r="B5" s="496"/>
      <c r="C5" s="496"/>
      <c r="D5" s="496"/>
      <c r="E5" s="496"/>
      <c r="F5" s="496"/>
    </row>
    <row r="6" spans="1:16" ht="15.5">
      <c r="A6" s="498" t="s">
        <v>533</v>
      </c>
      <c r="B6" s="496"/>
      <c r="C6" s="496"/>
      <c r="D6" s="496"/>
      <c r="E6" s="496"/>
      <c r="F6" s="496"/>
    </row>
    <row r="7" spans="1:16">
      <c r="A7" s="496"/>
      <c r="B7" s="496"/>
      <c r="C7" s="496"/>
      <c r="D7" s="496"/>
      <c r="E7" s="496"/>
      <c r="F7" s="496"/>
    </row>
    <row r="8" spans="1:16">
      <c r="A8" s="413" t="s">
        <v>534</v>
      </c>
      <c r="B8" s="495" t="s">
        <v>535</v>
      </c>
      <c r="C8" s="496"/>
      <c r="D8" s="496"/>
      <c r="E8" s="496"/>
      <c r="F8" s="496"/>
    </row>
    <row r="9" spans="1:16">
      <c r="A9" s="499" t="s">
        <v>536</v>
      </c>
      <c r="B9" s="496"/>
      <c r="C9" s="496"/>
      <c r="D9" s="496"/>
      <c r="E9" s="496"/>
      <c r="F9" s="496"/>
    </row>
    <row r="10" spans="1:16">
      <c r="A10" s="413" t="s">
        <v>537</v>
      </c>
      <c r="B10" s="495" t="s">
        <v>538</v>
      </c>
      <c r="C10" s="496"/>
      <c r="D10" s="496"/>
      <c r="E10" s="496"/>
      <c r="F10" s="496"/>
    </row>
    <row r="11" spans="1:16">
      <c r="A11" s="413" t="s">
        <v>539</v>
      </c>
      <c r="B11" s="495" t="s">
        <v>540</v>
      </c>
      <c r="C11" s="496"/>
      <c r="D11" s="496"/>
      <c r="E11" s="496"/>
      <c r="F11" s="496"/>
    </row>
    <row r="12" spans="1:16">
      <c r="A12" s="413" t="s">
        <v>541</v>
      </c>
      <c r="B12" s="495" t="s">
        <v>542</v>
      </c>
      <c r="C12" s="496"/>
      <c r="D12" s="496"/>
      <c r="E12" s="496"/>
      <c r="F12" s="496"/>
    </row>
    <row r="13" spans="1:16">
      <c r="A13" s="413" t="s">
        <v>543</v>
      </c>
      <c r="B13" s="495" t="s">
        <v>544</v>
      </c>
      <c r="C13" s="496"/>
      <c r="D13" s="496"/>
      <c r="E13" s="496"/>
      <c r="F13" s="496"/>
    </row>
    <row r="14" spans="1:16">
      <c r="A14" s="413" t="s">
        <v>545</v>
      </c>
      <c r="B14" s="497" t="s">
        <v>546</v>
      </c>
      <c r="C14" s="496"/>
      <c r="D14" s="496"/>
      <c r="E14" s="496"/>
      <c r="F14" s="496"/>
    </row>
    <row r="16" spans="1:16" ht="40" thickBot="1">
      <c r="A16" s="414" t="s">
        <v>547</v>
      </c>
      <c r="B16" s="414" t="s">
        <v>548</v>
      </c>
      <c r="C16" s="414" t="s">
        <v>549</v>
      </c>
      <c r="D16" s="414" t="s">
        <v>550</v>
      </c>
      <c r="E16" s="414" t="s">
        <v>551</v>
      </c>
      <c r="F16" s="414" t="s">
        <v>552</v>
      </c>
      <c r="G16" s="414" t="s">
        <v>553</v>
      </c>
      <c r="H16" s="414" t="s">
        <v>554</v>
      </c>
      <c r="I16" s="414" t="s">
        <v>555</v>
      </c>
      <c r="J16" s="414" t="s">
        <v>556</v>
      </c>
      <c r="K16" s="414" t="s">
        <v>557</v>
      </c>
      <c r="L16" s="414" t="s">
        <v>558</v>
      </c>
      <c r="M16" s="414" t="s">
        <v>559</v>
      </c>
      <c r="O16" s="415" t="s">
        <v>560</v>
      </c>
      <c r="P16" s="415" t="s">
        <v>561</v>
      </c>
    </row>
    <row r="17" spans="1:16" ht="15" thickTop="1">
      <c r="A17" s="416">
        <v>2012</v>
      </c>
      <c r="B17" s="417">
        <v>202.1</v>
      </c>
      <c r="C17" s="417">
        <v>203.3</v>
      </c>
      <c r="D17" s="417">
        <v>204.2</v>
      </c>
      <c r="E17" s="417">
        <v>204.5</v>
      </c>
      <c r="F17" s="417">
        <v>205.1</v>
      </c>
      <c r="G17" s="417">
        <v>205.5</v>
      </c>
      <c r="H17" s="417">
        <v>205.9</v>
      </c>
      <c r="I17" s="417">
        <v>206</v>
      </c>
      <c r="J17" s="417">
        <v>205.4</v>
      </c>
      <c r="K17" s="417">
        <v>206.3</v>
      </c>
      <c r="L17" s="417">
        <v>207.9</v>
      </c>
      <c r="M17" s="417">
        <v>208.4</v>
      </c>
    </row>
    <row r="18" spans="1:16" ht="15.5">
      <c r="A18" s="416">
        <v>2013</v>
      </c>
      <c r="B18" s="417">
        <v>209.4</v>
      </c>
      <c r="C18" s="417">
        <v>210</v>
      </c>
      <c r="D18" s="417">
        <v>210</v>
      </c>
      <c r="E18" s="417">
        <v>210.6</v>
      </c>
      <c r="F18" s="417">
        <v>210.6</v>
      </c>
      <c r="G18" s="417">
        <v>210.9</v>
      </c>
      <c r="H18" s="417">
        <v>211.1</v>
      </c>
      <c r="I18" s="417">
        <v>211.1</v>
      </c>
      <c r="J18" s="417">
        <v>211.1</v>
      </c>
      <c r="K18" s="417">
        <v>211.2</v>
      </c>
      <c r="L18" s="417">
        <v>211.2</v>
      </c>
      <c r="M18" s="417">
        <v>211.5</v>
      </c>
      <c r="O18" s="418">
        <f>J18/J17-1</f>
        <v>2.7750730282375846E-2</v>
      </c>
      <c r="P18" s="418">
        <f>K18/K17-1</f>
        <v>2.3751817741153536E-2</v>
      </c>
    </row>
    <row r="19" spans="1:16" ht="15.5">
      <c r="A19" s="416">
        <v>2014</v>
      </c>
      <c r="B19" s="417">
        <v>213</v>
      </c>
      <c r="C19" s="417">
        <v>213.6</v>
      </c>
      <c r="D19" s="417">
        <v>213.7</v>
      </c>
      <c r="E19" s="417">
        <v>214.4</v>
      </c>
      <c r="F19" s="417">
        <v>214.4</v>
      </c>
      <c r="G19" s="417">
        <v>214.4</v>
      </c>
      <c r="H19" s="417">
        <v>214.7</v>
      </c>
      <c r="I19" s="417">
        <v>214.7</v>
      </c>
      <c r="J19" s="417">
        <v>214.4</v>
      </c>
      <c r="K19" s="417">
        <v>214.5</v>
      </c>
      <c r="L19" s="417">
        <v>214.9</v>
      </c>
      <c r="M19" s="417">
        <v>214.9</v>
      </c>
      <c r="O19" s="418">
        <f t="shared" ref="O19:P27" si="0">J19/J18-1</f>
        <v>1.5632401705353072E-2</v>
      </c>
      <c r="P19" s="418">
        <f t="shared" si="0"/>
        <v>1.5625E-2</v>
      </c>
    </row>
    <row r="20" spans="1:16" ht="15.5">
      <c r="A20" s="416">
        <v>2015</v>
      </c>
      <c r="B20" s="417">
        <v>216.6</v>
      </c>
      <c r="C20" s="417">
        <v>216.5</v>
      </c>
      <c r="D20" s="417">
        <v>216.6</v>
      </c>
      <c r="E20" s="417">
        <v>216.7</v>
      </c>
      <c r="F20" s="417">
        <v>216.7</v>
      </c>
      <c r="G20" s="417">
        <v>216.7</v>
      </c>
      <c r="H20" s="417">
        <v>217.2</v>
      </c>
      <c r="I20" s="417">
        <v>217.3</v>
      </c>
      <c r="J20" s="417">
        <v>217.3</v>
      </c>
      <c r="K20" s="417">
        <v>217.3</v>
      </c>
      <c r="L20" s="417">
        <v>217.4</v>
      </c>
      <c r="M20" s="417">
        <v>217.5</v>
      </c>
      <c r="O20" s="418">
        <f t="shared" si="0"/>
        <v>1.3526119402985204E-2</v>
      </c>
      <c r="P20" s="418">
        <f t="shared" si="0"/>
        <v>1.3053613053613189E-2</v>
      </c>
    </row>
    <row r="21" spans="1:16" ht="15.5">
      <c r="A21" s="416">
        <v>2016</v>
      </c>
      <c r="B21" s="417">
        <v>218.7</v>
      </c>
      <c r="C21" s="417">
        <v>218.7</v>
      </c>
      <c r="D21" s="417">
        <v>218.7</v>
      </c>
      <c r="E21" s="417">
        <v>218.8</v>
      </c>
      <c r="F21" s="417">
        <v>219</v>
      </c>
      <c r="G21" s="417">
        <v>219</v>
      </c>
      <c r="H21" s="417">
        <v>219.1</v>
      </c>
      <c r="I21" s="417">
        <v>219.2</v>
      </c>
      <c r="J21" s="417">
        <v>219.1</v>
      </c>
      <c r="K21" s="417">
        <v>219.2</v>
      </c>
      <c r="L21" s="417">
        <v>219.4</v>
      </c>
      <c r="M21" s="417">
        <v>219.4</v>
      </c>
      <c r="O21" s="418">
        <f t="shared" si="0"/>
        <v>8.2834790612056342E-3</v>
      </c>
      <c r="P21" s="418">
        <f t="shared" si="0"/>
        <v>8.7436723423837126E-3</v>
      </c>
    </row>
    <row r="22" spans="1:16" ht="15.5">
      <c r="A22" s="416">
        <v>2017</v>
      </c>
      <c r="B22" s="417">
        <v>220.2</v>
      </c>
      <c r="C22" s="417">
        <v>220.4</v>
      </c>
      <c r="D22" s="417">
        <v>220.9</v>
      </c>
      <c r="E22" s="417">
        <v>220.4</v>
      </c>
      <c r="F22" s="417">
        <v>220.9</v>
      </c>
      <c r="G22" s="417">
        <v>220.9</v>
      </c>
      <c r="H22" s="417">
        <v>221</v>
      </c>
      <c r="I22" s="417">
        <v>221</v>
      </c>
      <c r="J22" s="417">
        <v>221.1</v>
      </c>
      <c r="K22" s="417">
        <v>221.1</v>
      </c>
      <c r="L22" s="417">
        <v>221.4</v>
      </c>
      <c r="M22" s="417">
        <v>221.4</v>
      </c>
      <c r="O22" s="418">
        <f t="shared" si="0"/>
        <v>9.1282519397535289E-3</v>
      </c>
      <c r="P22" s="418">
        <f t="shared" si="0"/>
        <v>8.667883211678884E-3</v>
      </c>
    </row>
    <row r="23" spans="1:16" ht="15.5">
      <c r="A23" s="416">
        <v>2018</v>
      </c>
      <c r="B23" s="417">
        <v>217.9</v>
      </c>
      <c r="C23" s="417">
        <v>218.1</v>
      </c>
      <c r="D23" s="417">
        <v>219.1</v>
      </c>
      <c r="E23" s="417">
        <v>219.2</v>
      </c>
      <c r="F23" s="417">
        <v>219.3</v>
      </c>
      <c r="G23" s="417">
        <v>219.6</v>
      </c>
      <c r="H23" s="417">
        <v>220.6</v>
      </c>
      <c r="I23" s="417">
        <v>228</v>
      </c>
      <c r="J23" s="417">
        <v>228.7</v>
      </c>
      <c r="K23" s="417">
        <v>228.7</v>
      </c>
      <c r="L23" s="417">
        <v>228.8</v>
      </c>
      <c r="M23" s="417">
        <v>228.9</v>
      </c>
      <c r="O23" s="418">
        <f t="shared" si="0"/>
        <v>3.4373586612392648E-2</v>
      </c>
      <c r="P23" s="418">
        <f t="shared" si="0"/>
        <v>3.4373586612392648E-2</v>
      </c>
    </row>
    <row r="24" spans="1:16" ht="15.5">
      <c r="A24" s="416">
        <v>2019</v>
      </c>
      <c r="B24" s="417">
        <v>231.1</v>
      </c>
      <c r="C24" s="417">
        <v>231.6</v>
      </c>
      <c r="D24" s="417">
        <v>231.6</v>
      </c>
      <c r="E24" s="417">
        <v>231.7</v>
      </c>
      <c r="F24" s="417">
        <v>232.3</v>
      </c>
      <c r="G24" s="417">
        <v>232.4</v>
      </c>
      <c r="H24" s="417">
        <v>232.6</v>
      </c>
      <c r="I24" s="417">
        <v>232.7</v>
      </c>
      <c r="J24" s="417">
        <v>233.7</v>
      </c>
      <c r="K24" s="417">
        <v>233.7</v>
      </c>
      <c r="L24" s="417">
        <v>234</v>
      </c>
      <c r="M24" s="417">
        <v>234.2</v>
      </c>
      <c r="O24" s="418">
        <f t="shared" si="0"/>
        <v>2.1862702229995534E-2</v>
      </c>
      <c r="P24" s="418">
        <f t="shared" si="0"/>
        <v>2.1862702229995534E-2</v>
      </c>
    </row>
    <row r="25" spans="1:16" ht="15.5">
      <c r="A25" s="416">
        <v>2020</v>
      </c>
      <c r="B25" s="417">
        <v>236.3</v>
      </c>
      <c r="C25" s="417">
        <v>236.5</v>
      </c>
      <c r="D25" s="417">
        <v>236.5</v>
      </c>
      <c r="E25" s="417">
        <v>236.6</v>
      </c>
      <c r="F25" s="417">
        <v>236.6</v>
      </c>
      <c r="G25" s="417">
        <v>236.6</v>
      </c>
      <c r="H25" s="417">
        <v>236.5</v>
      </c>
      <c r="I25" s="417">
        <v>236.5</v>
      </c>
      <c r="J25" s="417">
        <v>236.5</v>
      </c>
      <c r="K25" s="417">
        <v>236.7</v>
      </c>
      <c r="L25" s="417">
        <v>236.7</v>
      </c>
      <c r="M25" s="417">
        <v>236.8</v>
      </c>
      <c r="O25" s="418">
        <f t="shared" si="0"/>
        <v>1.1981172443303434E-2</v>
      </c>
      <c r="P25" s="418">
        <f t="shared" si="0"/>
        <v>1.2836970474968012E-2</v>
      </c>
    </row>
    <row r="26" spans="1:16" ht="15.5">
      <c r="A26" s="416">
        <v>2021</v>
      </c>
      <c r="B26" s="417">
        <v>240.8</v>
      </c>
      <c r="C26" s="417">
        <v>241.1</v>
      </c>
      <c r="D26" s="417">
        <v>241.3</v>
      </c>
      <c r="E26" s="417">
        <v>241.5</v>
      </c>
      <c r="F26" s="417">
        <v>243.4</v>
      </c>
      <c r="G26" s="417">
        <v>246.9</v>
      </c>
      <c r="H26" s="419">
        <v>247.68199999999999</v>
      </c>
      <c r="I26" s="419">
        <v>248.83500000000001</v>
      </c>
      <c r="J26" s="419">
        <v>249.86</v>
      </c>
      <c r="K26" s="419">
        <v>257.31299999999999</v>
      </c>
      <c r="L26" s="419">
        <v>258.28100000000001</v>
      </c>
      <c r="M26" s="419">
        <v>260.38</v>
      </c>
      <c r="O26" s="418">
        <f t="shared" si="0"/>
        <v>5.6490486257928074E-2</v>
      </c>
      <c r="P26" s="418">
        <f t="shared" si="0"/>
        <v>8.7084917617237023E-2</v>
      </c>
    </row>
    <row r="27" spans="1:16" ht="15.5">
      <c r="A27" s="416">
        <v>2022</v>
      </c>
      <c r="B27" s="419">
        <v>261.20800000000003</v>
      </c>
      <c r="C27" s="419">
        <v>262.762</v>
      </c>
      <c r="D27" s="419">
        <v>263.43299999999999</v>
      </c>
      <c r="E27" s="419">
        <v>270.673</v>
      </c>
      <c r="F27" s="419">
        <v>271.423</v>
      </c>
      <c r="G27" s="419">
        <v>274.142</v>
      </c>
      <c r="H27" s="419">
        <v>275.166</v>
      </c>
      <c r="I27" s="419">
        <v>282.31599999999997</v>
      </c>
      <c r="J27" s="419">
        <v>282.74200000000002</v>
      </c>
      <c r="O27" s="418">
        <f t="shared" si="0"/>
        <v>0.13160169695029222</v>
      </c>
    </row>
    <row r="28" spans="1:16" ht="15.5">
      <c r="A28" s="416"/>
      <c r="B28" s="419"/>
      <c r="C28" s="419"/>
      <c r="D28" s="419"/>
      <c r="E28" s="419"/>
      <c r="F28" s="419"/>
      <c r="G28" s="419"/>
      <c r="H28" s="419"/>
      <c r="I28" s="419"/>
      <c r="J28" s="419"/>
      <c r="O28" s="418"/>
    </row>
    <row r="29" spans="1:16">
      <c r="J29" s="487"/>
      <c r="M29" s="412" t="s">
        <v>563</v>
      </c>
      <c r="O29" s="420">
        <f>ROUND(AVERAGE(O26:O27),4)</f>
        <v>9.4E-2</v>
      </c>
      <c r="P29" s="420">
        <f>AVERAGE(P25:P26)</f>
        <v>4.9960944046102518E-2</v>
      </c>
    </row>
    <row r="30" spans="1:16">
      <c r="M30" s="412" t="s">
        <v>562</v>
      </c>
      <c r="O30" s="420">
        <f>ROUND(AVERAGE(O25:O27),4)</f>
        <v>6.6699999999999995E-2</v>
      </c>
      <c r="P30" s="420">
        <f>AVERAGE(P24:P26)</f>
        <v>4.0594863440733521E-2</v>
      </c>
    </row>
    <row r="31" spans="1:16">
      <c r="M31" s="412" t="s">
        <v>564</v>
      </c>
      <c r="O31" s="420">
        <f>ROUND(AVERAGE(O23:O27),4)</f>
        <v>5.1299999999999998E-2</v>
      </c>
    </row>
  </sheetData>
  <mergeCells count="10">
    <mergeCell ref="B11:F11"/>
    <mergeCell ref="B12:F12"/>
    <mergeCell ref="B13:F13"/>
    <mergeCell ref="B14:F14"/>
    <mergeCell ref="A5:F5"/>
    <mergeCell ref="A6:F6"/>
    <mergeCell ref="A7:F7"/>
    <mergeCell ref="B8:F8"/>
    <mergeCell ref="A9:F9"/>
    <mergeCell ref="B10:F10"/>
  </mergeCells>
  <pageMargins left="0.7" right="0.7" top="0.75" bottom="0.75" header="0.3" footer="0.3"/>
  <pageSetup orientation="landscape" r:id="rId1"/>
  <headerFooter>
    <oddHeader>&amp;CBureau of Labor Statistics</oddHeader>
    <oddFooter>&amp;LSource: Bureau of Labor Statistics&amp;RGenerated on: November 11, 2022 (05:03:56 PM)</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7">
    <pageSetUpPr autoPageBreaks="0" fitToPage="1"/>
  </sheetPr>
  <dimension ref="A1:N87"/>
  <sheetViews>
    <sheetView workbookViewId="0"/>
  </sheetViews>
  <sheetFormatPr defaultColWidth="9" defaultRowHeight="13"/>
  <cols>
    <col min="1" max="1" width="1.58203125" style="4" customWidth="1"/>
    <col min="2" max="2" width="4.58203125" style="6" customWidth="1"/>
    <col min="3" max="3" width="28.08203125" style="6" customWidth="1"/>
    <col min="4" max="13" width="15.58203125" style="6" customWidth="1"/>
    <col min="14" max="14" width="11.5" style="6" customWidth="1"/>
    <col min="15" max="16384" width="9" style="6"/>
  </cols>
  <sheetData>
    <row r="1" spans="2:14" ht="15.75" customHeight="1">
      <c r="B1" s="5"/>
    </row>
    <row r="2" spans="2:14" ht="25.5" customHeight="1">
      <c r="B2" s="5"/>
    </row>
    <row r="3" spans="2:14" ht="15" customHeight="1">
      <c r="B3" s="2" t="str">
        <f>Client</f>
        <v>Philadelphia Water Department</v>
      </c>
    </row>
    <row r="4" spans="2:14" ht="14.5">
      <c r="B4" s="2" t="str">
        <f>Title</f>
        <v>Miscellaneous Fees &amp; Charges Model</v>
      </c>
    </row>
    <row r="5" spans="2:14" ht="14.5">
      <c r="B5" s="2" t="str" cm="1">
        <f t="array" aca="1" ref="B5" ca="1">MID(CELL("filename",A1),FIND("]",CELL("filename",A1))+1,255)</f>
        <v>Equipment Rates</v>
      </c>
      <c r="C5" s="7"/>
      <c r="D5" s="7"/>
      <c r="E5" s="7"/>
      <c r="F5" s="7"/>
      <c r="G5" s="7"/>
      <c r="H5" s="7"/>
    </row>
    <row r="9" spans="2:14">
      <c r="B9" s="16">
        <v>1</v>
      </c>
      <c r="C9" s="108" t="s">
        <v>210</v>
      </c>
      <c r="D9" s="229" t="s">
        <v>116</v>
      </c>
      <c r="E9" s="229" t="s">
        <v>117</v>
      </c>
      <c r="F9" s="229" t="s">
        <v>119</v>
      </c>
      <c r="G9" s="229" t="s">
        <v>119</v>
      </c>
      <c r="H9" s="229" t="s">
        <v>122</v>
      </c>
      <c r="I9" s="229" t="s">
        <v>123</v>
      </c>
      <c r="J9" s="229" t="s">
        <v>108</v>
      </c>
      <c r="K9" s="229" t="s">
        <v>109</v>
      </c>
      <c r="L9" s="229" t="s">
        <v>110</v>
      </c>
      <c r="M9" s="229" t="s">
        <v>241</v>
      </c>
      <c r="N9" s="229"/>
    </row>
    <row r="10" spans="2:14">
      <c r="B10" s="16">
        <f>MAX($B$9:B9)+1</f>
        <v>2</v>
      </c>
      <c r="C10" s="6" t="s">
        <v>118</v>
      </c>
      <c r="D10" s="230">
        <v>8795</v>
      </c>
      <c r="E10" s="230">
        <v>8014</v>
      </c>
      <c r="F10" s="230">
        <v>8725</v>
      </c>
      <c r="G10" s="230">
        <v>8720</v>
      </c>
      <c r="H10" s="230">
        <v>8801</v>
      </c>
      <c r="I10" s="230">
        <v>8076</v>
      </c>
      <c r="J10" s="230">
        <v>8518</v>
      </c>
      <c r="K10" s="230">
        <v>8473</v>
      </c>
      <c r="L10" s="230">
        <v>8310</v>
      </c>
      <c r="M10" s="230">
        <v>8750</v>
      </c>
      <c r="N10" s="230"/>
    </row>
    <row r="11" spans="2:14">
      <c r="B11" s="16">
        <f>MAX($B$9:B10)+1</f>
        <v>3</v>
      </c>
      <c r="C11" s="6" t="s">
        <v>112</v>
      </c>
      <c r="D11" s="204" t="s">
        <v>106</v>
      </c>
      <c r="E11" s="204" t="s">
        <v>107</v>
      </c>
      <c r="F11" s="204" t="s">
        <v>113</v>
      </c>
      <c r="G11" s="204" t="s">
        <v>186</v>
      </c>
      <c r="H11" s="204" t="s">
        <v>120</v>
      </c>
      <c r="I11" s="204" t="s">
        <v>121</v>
      </c>
      <c r="J11" s="204" t="s">
        <v>108</v>
      </c>
      <c r="K11" s="204" t="s">
        <v>109</v>
      </c>
      <c r="L11" s="204" t="s">
        <v>110</v>
      </c>
      <c r="M11" s="204" t="s">
        <v>241</v>
      </c>
      <c r="N11" s="204" t="s">
        <v>246</v>
      </c>
    </row>
    <row r="12" spans="2:14">
      <c r="B12" s="16">
        <f>MAX($B$9:B11)+1</f>
        <v>4</v>
      </c>
      <c r="C12" s="6" t="s">
        <v>114</v>
      </c>
      <c r="D12" s="203" t="s">
        <v>115</v>
      </c>
      <c r="E12" s="203" t="s">
        <v>115</v>
      </c>
      <c r="F12" s="203" t="s">
        <v>115</v>
      </c>
      <c r="G12" s="203" t="s">
        <v>115</v>
      </c>
      <c r="H12" s="203" t="s">
        <v>115</v>
      </c>
      <c r="I12" s="203" t="s">
        <v>115</v>
      </c>
      <c r="J12" s="203" t="s">
        <v>115</v>
      </c>
      <c r="K12" s="203" t="s">
        <v>115</v>
      </c>
      <c r="L12" s="203" t="s">
        <v>115</v>
      </c>
      <c r="M12" s="203" t="s">
        <v>115</v>
      </c>
      <c r="N12" s="203" t="s">
        <v>115</v>
      </c>
    </row>
    <row r="13" spans="2:14">
      <c r="B13" s="16">
        <f>MAX($B$9:B12)+1</f>
        <v>5</v>
      </c>
      <c r="C13" s="6" t="s">
        <v>529</v>
      </c>
      <c r="D13" s="231">
        <v>34.04</v>
      </c>
      <c r="E13" s="231">
        <v>36.880000000000003</v>
      </c>
      <c r="F13" s="231">
        <v>84.27</v>
      </c>
      <c r="G13" s="231">
        <v>52.96</v>
      </c>
      <c r="H13" s="231">
        <v>11.75</v>
      </c>
      <c r="I13" s="231">
        <v>20.77</v>
      </c>
      <c r="J13" s="231">
        <v>1.9</v>
      </c>
      <c r="K13" s="231">
        <v>12.25</v>
      </c>
      <c r="L13" s="231">
        <v>4.95</v>
      </c>
      <c r="M13" s="231">
        <v>6.5</v>
      </c>
      <c r="N13" s="231">
        <v>70.25</v>
      </c>
    </row>
    <row r="14" spans="2:14">
      <c r="B14" s="16"/>
    </row>
    <row r="15" spans="2:14">
      <c r="B15" s="16"/>
      <c r="C15" s="6" t="s">
        <v>289</v>
      </c>
    </row>
    <row r="16" spans="2:14">
      <c r="B16" s="16"/>
      <c r="C16" s="6" t="s">
        <v>430</v>
      </c>
    </row>
    <row r="17" spans="2:14">
      <c r="B17" s="16"/>
    </row>
    <row r="18" spans="2:14">
      <c r="B18" s="16">
        <f>MAX($B$9:B17)+1</f>
        <v>6</v>
      </c>
      <c r="C18" s="6" t="s">
        <v>530</v>
      </c>
      <c r="D18" s="305">
        <f t="shared" ref="D18:N18" si="0">ROUND(D13*(1+$C25),2)</f>
        <v>37.24</v>
      </c>
      <c r="E18" s="305">
        <f t="shared" si="0"/>
        <v>40.35</v>
      </c>
      <c r="F18" s="305">
        <f t="shared" si="0"/>
        <v>92.19</v>
      </c>
      <c r="G18" s="305">
        <f t="shared" si="0"/>
        <v>57.94</v>
      </c>
      <c r="H18" s="305">
        <f t="shared" si="0"/>
        <v>12.85</v>
      </c>
      <c r="I18" s="305">
        <f t="shared" si="0"/>
        <v>22.72</v>
      </c>
      <c r="J18" s="305">
        <f t="shared" si="0"/>
        <v>2.08</v>
      </c>
      <c r="K18" s="305">
        <f t="shared" si="0"/>
        <v>13.4</v>
      </c>
      <c r="L18" s="305">
        <f t="shared" si="0"/>
        <v>5.42</v>
      </c>
      <c r="M18" s="305">
        <f t="shared" si="0"/>
        <v>7.11</v>
      </c>
      <c r="N18" s="305">
        <f t="shared" si="0"/>
        <v>76.849999999999994</v>
      </c>
    </row>
    <row r="19" spans="2:14">
      <c r="B19" s="16">
        <f>MAX($B$9:B18)+1</f>
        <v>7</v>
      </c>
      <c r="C19" s="6" t="s">
        <v>569</v>
      </c>
      <c r="D19" s="305">
        <f t="shared" ref="D19:H19" si="1">ROUND(D18*(1+$C$26),2)</f>
        <v>39.72</v>
      </c>
      <c r="E19" s="305">
        <f t="shared" si="1"/>
        <v>43.04</v>
      </c>
      <c r="F19" s="305">
        <f t="shared" si="1"/>
        <v>98.34</v>
      </c>
      <c r="G19" s="305">
        <f t="shared" si="1"/>
        <v>61.8</v>
      </c>
      <c r="H19" s="305">
        <f t="shared" si="1"/>
        <v>13.71</v>
      </c>
      <c r="I19" s="305">
        <f>ROUND(I18*(1+$C$26),2)</f>
        <v>24.24</v>
      </c>
      <c r="J19" s="305">
        <f t="shared" ref="J19" si="2">ROUND(J18*(1+$C$26),2)</f>
        <v>2.2200000000000002</v>
      </c>
      <c r="K19" s="305">
        <f t="shared" ref="K19" si="3">ROUND(K18*(1+$C$26),2)</f>
        <v>14.29</v>
      </c>
      <c r="L19" s="305">
        <f t="shared" ref="L19" si="4">ROUND(L18*(1+$C$26),2)</f>
        <v>5.78</v>
      </c>
      <c r="M19" s="305">
        <f t="shared" ref="M19" si="5">ROUND(M18*(1+$C$26),2)</f>
        <v>7.58</v>
      </c>
      <c r="N19" s="305">
        <f t="shared" ref="N19" si="6">ROUND(N18*(1+$C$26),2)</f>
        <v>81.98</v>
      </c>
    </row>
    <row r="20" spans="2:14">
      <c r="B20" s="16">
        <f>MAX($B$9:B19)+1</f>
        <v>8</v>
      </c>
      <c r="C20" s="6" t="s">
        <v>571</v>
      </c>
      <c r="D20" s="305">
        <f>ROUND(D19*(1+$C$27),2)</f>
        <v>41.76</v>
      </c>
      <c r="E20" s="305">
        <f t="shared" ref="E20:N20" si="7">ROUND(E19*(1+$C$27),2)</f>
        <v>45.25</v>
      </c>
      <c r="F20" s="305">
        <f t="shared" si="7"/>
        <v>103.38</v>
      </c>
      <c r="G20" s="305">
        <f t="shared" si="7"/>
        <v>64.97</v>
      </c>
      <c r="H20" s="305">
        <f t="shared" si="7"/>
        <v>14.41</v>
      </c>
      <c r="I20" s="305">
        <f t="shared" si="7"/>
        <v>25.48</v>
      </c>
      <c r="J20" s="305">
        <f t="shared" si="7"/>
        <v>2.33</v>
      </c>
      <c r="K20" s="305">
        <f t="shared" si="7"/>
        <v>15.02</v>
      </c>
      <c r="L20" s="305">
        <f t="shared" si="7"/>
        <v>6.08</v>
      </c>
      <c r="M20" s="305">
        <f t="shared" si="7"/>
        <v>7.97</v>
      </c>
      <c r="N20" s="305">
        <f t="shared" si="7"/>
        <v>86.19</v>
      </c>
    </row>
    <row r="21" spans="2:14">
      <c r="B21" s="16"/>
    </row>
    <row r="24" spans="2:14">
      <c r="C24" s="409" t="s">
        <v>568</v>
      </c>
      <c r="D24" s="92"/>
    </row>
    <row r="25" spans="2:14">
      <c r="C25" s="410">
        <f>'BLS Data Series'!O29</f>
        <v>9.4E-2</v>
      </c>
      <c r="D25" s="92" t="s">
        <v>531</v>
      </c>
      <c r="E25" s="6" t="s">
        <v>565</v>
      </c>
    </row>
    <row r="26" spans="2:14">
      <c r="C26" s="410">
        <f>'BLS Data Series'!O30</f>
        <v>6.6699999999999995E-2</v>
      </c>
      <c r="D26" s="92" t="s">
        <v>525</v>
      </c>
      <c r="E26" s="6" t="s">
        <v>566</v>
      </c>
    </row>
    <row r="27" spans="2:14">
      <c r="C27" s="410">
        <f>'BLS Data Series'!O31</f>
        <v>5.1299999999999998E-2</v>
      </c>
      <c r="D27" s="92" t="s">
        <v>526</v>
      </c>
      <c r="E27" s="6" t="s">
        <v>567</v>
      </c>
    </row>
    <row r="29" spans="2:14">
      <c r="C29" s="6" t="s">
        <v>570</v>
      </c>
    </row>
    <row r="30" spans="2:14">
      <c r="C30" s="6" t="s">
        <v>608</v>
      </c>
    </row>
    <row r="55" spans="2:2">
      <c r="B55" s="11"/>
    </row>
    <row r="62" spans="2:2" ht="12.75" customHeight="1"/>
    <row r="86" spans="2:2">
      <c r="B86" s="11"/>
    </row>
    <row r="87" spans="2:2">
      <c r="B87" s="11"/>
    </row>
  </sheetData>
  <printOptions horizontalCentered="1"/>
  <pageMargins left="0.5" right="0.5" top="0.5" bottom="0.5" header="0" footer="0.25"/>
  <pageSetup scale="5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autoPageBreaks="0" fitToPage="1"/>
  </sheetPr>
  <dimension ref="A1:V185"/>
  <sheetViews>
    <sheetView zoomScale="90" zoomScaleNormal="90" workbookViewId="0"/>
  </sheetViews>
  <sheetFormatPr defaultColWidth="9" defaultRowHeight="13"/>
  <cols>
    <col min="1" max="1" width="1.58203125" style="4" customWidth="1"/>
    <col min="2" max="2" width="8" style="6" customWidth="1"/>
    <col min="3" max="3" width="35.08203125" style="6" customWidth="1"/>
    <col min="4" max="4" width="17.08203125" style="6" customWidth="1"/>
    <col min="5" max="6" width="13.58203125" style="6" customWidth="1"/>
    <col min="7" max="7" width="3.58203125" style="6" customWidth="1"/>
    <col min="8" max="11" width="11.58203125" style="6" customWidth="1"/>
    <col min="12" max="12" width="13.58203125" style="6" customWidth="1"/>
    <col min="13" max="13" width="36" style="6" customWidth="1"/>
    <col min="14" max="14" width="29.5" style="6" customWidth="1"/>
    <col min="15" max="20" width="11.58203125" style="6" customWidth="1"/>
    <col min="21" max="21" width="11.08203125" style="6" customWidth="1"/>
    <col min="22" max="16384" width="9" style="6"/>
  </cols>
  <sheetData>
    <row r="1" spans="1:18" ht="15.75" customHeight="1">
      <c r="B1" s="5"/>
    </row>
    <row r="2" spans="1:18" ht="26.25" customHeight="1">
      <c r="B2" s="5"/>
    </row>
    <row r="3" spans="1:18" ht="15" customHeight="1">
      <c r="B3" s="2" t="str">
        <f>Client</f>
        <v>Philadelphia Water Department</v>
      </c>
    </row>
    <row r="4" spans="1:18" ht="14.5">
      <c r="B4" s="2" t="str">
        <f>Title</f>
        <v>Miscellaneous Fees &amp; Charges Model</v>
      </c>
    </row>
    <row r="5" spans="1:18" ht="14.5">
      <c r="B5" s="3" t="s">
        <v>146</v>
      </c>
      <c r="C5" s="7"/>
      <c r="D5" s="7"/>
      <c r="E5" s="7"/>
      <c r="F5" s="7"/>
      <c r="G5" s="7"/>
      <c r="H5" s="7"/>
      <c r="I5" s="7"/>
      <c r="J5" s="7"/>
      <c r="K5" s="7"/>
      <c r="L5" s="7"/>
      <c r="M5" s="7"/>
      <c r="N5" s="7"/>
      <c r="O5" s="7"/>
      <c r="P5" s="7"/>
      <c r="Q5" s="7"/>
      <c r="R5" s="7"/>
    </row>
    <row r="6" spans="1:18" ht="11.15" customHeight="1"/>
    <row r="7" spans="1:18" ht="13.5" thickBot="1">
      <c r="E7" s="386" t="str">
        <f>CHOOSE(H9,K8,L8)</f>
        <v>FY 2024 COST (ESCALATED)</v>
      </c>
      <c r="F7" s="386"/>
    </row>
    <row r="8" spans="1:18" s="16" customFormat="1" ht="39">
      <c r="A8" s="11"/>
      <c r="B8" s="449" t="s">
        <v>12</v>
      </c>
      <c r="C8" s="450" t="s">
        <v>111</v>
      </c>
      <c r="D8" s="450" t="s">
        <v>114</v>
      </c>
      <c r="E8" s="450" t="s">
        <v>609</v>
      </c>
      <c r="F8" s="451" t="s">
        <v>610</v>
      </c>
      <c r="H8" s="382" t="s">
        <v>651</v>
      </c>
      <c r="I8" s="382" t="s">
        <v>650</v>
      </c>
      <c r="J8" s="382" t="s">
        <v>649</v>
      </c>
      <c r="K8" s="382" t="s">
        <v>648</v>
      </c>
      <c r="L8" s="89" t="s">
        <v>506</v>
      </c>
      <c r="M8" s="89" t="s">
        <v>514</v>
      </c>
      <c r="N8" s="89" t="s">
        <v>513</v>
      </c>
      <c r="O8" s="382" t="s">
        <v>515</v>
      </c>
      <c r="P8" s="89" t="s">
        <v>457</v>
      </c>
      <c r="Q8" s="89" t="s">
        <v>458</v>
      </c>
      <c r="R8" s="89" t="s">
        <v>484</v>
      </c>
    </row>
    <row r="9" spans="1:18" ht="12.75" customHeight="1">
      <c r="B9" s="452">
        <v>1</v>
      </c>
      <c r="C9" s="63" t="s">
        <v>101</v>
      </c>
      <c r="D9" s="63"/>
      <c r="E9" s="94"/>
      <c r="F9" s="453"/>
      <c r="H9" s="383">
        <v>1</v>
      </c>
      <c r="I9" s="383">
        <v>1</v>
      </c>
      <c r="J9" s="383">
        <v>1</v>
      </c>
      <c r="K9" s="383">
        <v>1</v>
      </c>
      <c r="L9" s="383">
        <v>2</v>
      </c>
      <c r="M9" s="64"/>
      <c r="N9" s="64"/>
      <c r="O9" s="64"/>
      <c r="P9" s="64"/>
      <c r="Q9" s="64"/>
      <c r="R9" s="64"/>
    </row>
    <row r="10" spans="1:18">
      <c r="B10" s="454"/>
      <c r="C10" s="146" t="s">
        <v>126</v>
      </c>
      <c r="D10" s="91" t="s">
        <v>221</v>
      </c>
      <c r="E10" s="387">
        <f>H10</f>
        <v>152.91</v>
      </c>
      <c r="F10" s="455">
        <f>I10</f>
        <v>152.91</v>
      </c>
      <c r="H10" s="389">
        <f>CHOOSE($H$9,K10,L10)</f>
        <v>152.91</v>
      </c>
      <c r="I10" s="389">
        <f>CHOOSE($I$9,J10,L10)</f>
        <v>152.91</v>
      </c>
      <c r="J10" s="389">
        <f>ROUND(K10*(1+O10),2)</f>
        <v>152.91</v>
      </c>
      <c r="K10" s="388">
        <f>ROUND($L10*(1+$O10),2)</f>
        <v>152.91</v>
      </c>
      <c r="L10" s="93">
        <v>152.91</v>
      </c>
      <c r="M10" s="91" t="s">
        <v>436</v>
      </c>
      <c r="N10" s="91" t="s">
        <v>519</v>
      </c>
      <c r="O10" s="385">
        <f t="shared" ref="O10:O37" si="0">VLOOKUP($N10,$C$131:$E$141,2,FALSE)</f>
        <v>0</v>
      </c>
      <c r="P10" s="93">
        <v>147.82</v>
      </c>
      <c r="Q10" s="256">
        <f>L10-P10</f>
        <v>5.0900000000000034</v>
      </c>
      <c r="R10" s="238">
        <f>Q10/P10</f>
        <v>3.4433770802327179E-2</v>
      </c>
    </row>
    <row r="11" spans="1:18">
      <c r="B11" s="454"/>
      <c r="C11" s="137" t="s">
        <v>177</v>
      </c>
      <c r="D11" s="91" t="s">
        <v>221</v>
      </c>
      <c r="E11" s="387">
        <f t="shared" ref="E11:F42" si="1">H11</f>
        <v>342.3</v>
      </c>
      <c r="F11" s="455">
        <f t="shared" si="1"/>
        <v>359.42</v>
      </c>
      <c r="H11" s="389">
        <f t="shared" ref="H11:H73" si="2">CHOOSE($H$9,K11,L11)</f>
        <v>342.3</v>
      </c>
      <c r="I11" s="389">
        <f t="shared" ref="I11:I37" si="3">CHOOSE($I$9,J11,L11)</f>
        <v>359.42</v>
      </c>
      <c r="J11" s="389">
        <f t="shared" ref="J11:J37" si="4">ROUND(K11*(1+O11),2)</f>
        <v>359.42</v>
      </c>
      <c r="K11" s="388">
        <f t="shared" ref="K11:K37" si="5">ROUND($L11*(1+$O11),2)</f>
        <v>342.3</v>
      </c>
      <c r="L11" s="93">
        <v>326</v>
      </c>
      <c r="M11" s="91"/>
      <c r="N11" s="91" t="s">
        <v>520</v>
      </c>
      <c r="O11" s="385">
        <f t="shared" si="0"/>
        <v>0.05</v>
      </c>
      <c r="P11" s="93">
        <v>326</v>
      </c>
      <c r="Q11" s="256">
        <f t="shared" ref="Q11:Q74" si="6">L11-P11</f>
        <v>0</v>
      </c>
      <c r="R11" s="238">
        <f t="shared" ref="R11:R73" si="7">Q11/P11</f>
        <v>0</v>
      </c>
    </row>
    <row r="12" spans="1:18">
      <c r="B12" s="454"/>
      <c r="C12" s="137" t="s">
        <v>0</v>
      </c>
      <c r="D12" s="91" t="s">
        <v>221</v>
      </c>
      <c r="E12" s="387">
        <f t="shared" si="1"/>
        <v>257.5</v>
      </c>
      <c r="F12" s="455">
        <f t="shared" si="1"/>
        <v>270.38</v>
      </c>
      <c r="H12" s="389">
        <f t="shared" si="2"/>
        <v>257.5</v>
      </c>
      <c r="I12" s="389">
        <f t="shared" si="3"/>
        <v>270.38</v>
      </c>
      <c r="J12" s="389">
        <f t="shared" si="4"/>
        <v>270.38</v>
      </c>
      <c r="K12" s="388">
        <f t="shared" si="5"/>
        <v>257.5</v>
      </c>
      <c r="L12" s="93">
        <v>245.24</v>
      </c>
      <c r="M12" s="91"/>
      <c r="N12" s="91" t="s">
        <v>520</v>
      </c>
      <c r="O12" s="385">
        <f t="shared" si="0"/>
        <v>0.05</v>
      </c>
      <c r="P12" s="93">
        <v>240.05</v>
      </c>
      <c r="Q12" s="256">
        <f t="shared" si="6"/>
        <v>5.1899999999999977</v>
      </c>
      <c r="R12" s="238">
        <f t="shared" si="7"/>
        <v>2.1620495730056227E-2</v>
      </c>
    </row>
    <row r="13" spans="1:18">
      <c r="B13" s="454"/>
      <c r="C13" s="137" t="s">
        <v>150</v>
      </c>
      <c r="D13" s="91" t="s">
        <v>221</v>
      </c>
      <c r="E13" s="387">
        <f t="shared" si="1"/>
        <v>350.7</v>
      </c>
      <c r="F13" s="455">
        <f t="shared" si="1"/>
        <v>368.24</v>
      </c>
      <c r="H13" s="389">
        <f t="shared" si="2"/>
        <v>350.7</v>
      </c>
      <c r="I13" s="389">
        <f t="shared" si="3"/>
        <v>368.24</v>
      </c>
      <c r="J13" s="389">
        <f t="shared" si="4"/>
        <v>368.24</v>
      </c>
      <c r="K13" s="388">
        <f t="shared" si="5"/>
        <v>350.7</v>
      </c>
      <c r="L13" s="93">
        <v>334</v>
      </c>
      <c r="M13" s="91"/>
      <c r="N13" s="91" t="s">
        <v>520</v>
      </c>
      <c r="O13" s="385">
        <f t="shared" si="0"/>
        <v>0.05</v>
      </c>
      <c r="P13" s="93">
        <v>334</v>
      </c>
      <c r="Q13" s="256">
        <f t="shared" si="6"/>
        <v>0</v>
      </c>
      <c r="R13" s="238">
        <f t="shared" si="7"/>
        <v>0</v>
      </c>
    </row>
    <row r="14" spans="1:18">
      <c r="B14" s="454"/>
      <c r="C14" s="138" t="s">
        <v>178</v>
      </c>
      <c r="D14" s="91" t="s">
        <v>221</v>
      </c>
      <c r="E14" s="387">
        <f t="shared" si="1"/>
        <v>715.83</v>
      </c>
      <c r="F14" s="455">
        <f t="shared" si="1"/>
        <v>751.62</v>
      </c>
      <c r="H14" s="389">
        <f t="shared" si="2"/>
        <v>715.83</v>
      </c>
      <c r="I14" s="389">
        <f t="shared" si="3"/>
        <v>751.62</v>
      </c>
      <c r="J14" s="389">
        <f t="shared" si="4"/>
        <v>751.62</v>
      </c>
      <c r="K14" s="388">
        <f t="shared" si="5"/>
        <v>715.83</v>
      </c>
      <c r="L14" s="93">
        <v>681.74</v>
      </c>
      <c r="M14" s="91"/>
      <c r="N14" s="91" t="s">
        <v>520</v>
      </c>
      <c r="O14" s="385">
        <f t="shared" si="0"/>
        <v>0.05</v>
      </c>
      <c r="P14" s="93">
        <v>618.54999999999995</v>
      </c>
      <c r="Q14" s="256">
        <f t="shared" si="6"/>
        <v>63.190000000000055</v>
      </c>
      <c r="R14" s="238">
        <f t="shared" si="7"/>
        <v>0.10215827338129506</v>
      </c>
    </row>
    <row r="15" spans="1:18">
      <c r="B15" s="454"/>
      <c r="C15" s="137" t="s">
        <v>179</v>
      </c>
      <c r="D15" s="91" t="s">
        <v>221</v>
      </c>
      <c r="E15" s="387">
        <f t="shared" si="1"/>
        <v>666.76</v>
      </c>
      <c r="F15" s="455">
        <f t="shared" si="1"/>
        <v>700.1</v>
      </c>
      <c r="H15" s="389">
        <f t="shared" si="2"/>
        <v>666.76</v>
      </c>
      <c r="I15" s="389">
        <f t="shared" si="3"/>
        <v>700.1</v>
      </c>
      <c r="J15" s="389">
        <f t="shared" si="4"/>
        <v>700.1</v>
      </c>
      <c r="K15" s="388">
        <f t="shared" si="5"/>
        <v>666.76</v>
      </c>
      <c r="L15" s="93">
        <v>635.01</v>
      </c>
      <c r="M15" s="91"/>
      <c r="N15" s="91" t="s">
        <v>520</v>
      </c>
      <c r="O15" s="385">
        <f t="shared" si="0"/>
        <v>0.05</v>
      </c>
      <c r="P15" s="93">
        <v>563.94000000000005</v>
      </c>
      <c r="Q15" s="256">
        <f t="shared" si="6"/>
        <v>71.069999999999936</v>
      </c>
      <c r="R15" s="238">
        <f t="shared" si="7"/>
        <v>0.12602404511118193</v>
      </c>
    </row>
    <row r="16" spans="1:18">
      <c r="B16" s="454"/>
      <c r="C16" s="137" t="s">
        <v>153</v>
      </c>
      <c r="D16" s="91" t="s">
        <v>221</v>
      </c>
      <c r="E16" s="387">
        <f t="shared" si="1"/>
        <v>888.66</v>
      </c>
      <c r="F16" s="455">
        <f t="shared" si="1"/>
        <v>933.09</v>
      </c>
      <c r="H16" s="389">
        <f t="shared" si="2"/>
        <v>888.66</v>
      </c>
      <c r="I16" s="389">
        <f t="shared" si="3"/>
        <v>933.09</v>
      </c>
      <c r="J16" s="389">
        <f t="shared" si="4"/>
        <v>933.09</v>
      </c>
      <c r="K16" s="388">
        <f t="shared" si="5"/>
        <v>888.66</v>
      </c>
      <c r="L16" s="93">
        <v>846.34</v>
      </c>
      <c r="M16" s="91"/>
      <c r="N16" s="91" t="s">
        <v>520</v>
      </c>
      <c r="O16" s="385">
        <f t="shared" si="0"/>
        <v>0.05</v>
      </c>
      <c r="P16" s="93">
        <v>718.91</v>
      </c>
      <c r="Q16" s="256">
        <f t="shared" si="6"/>
        <v>127.43000000000006</v>
      </c>
      <c r="R16" s="238">
        <f t="shared" si="7"/>
        <v>0.17725445466052783</v>
      </c>
    </row>
    <row r="17" spans="2:22">
      <c r="B17" s="454"/>
      <c r="C17" s="137" t="s">
        <v>154</v>
      </c>
      <c r="D17" s="91" t="s">
        <v>221</v>
      </c>
      <c r="E17" s="387">
        <f t="shared" si="1"/>
        <v>901.18</v>
      </c>
      <c r="F17" s="455">
        <f t="shared" si="1"/>
        <v>946.24</v>
      </c>
      <c r="H17" s="389">
        <f t="shared" si="2"/>
        <v>901.18</v>
      </c>
      <c r="I17" s="389">
        <f t="shared" si="3"/>
        <v>946.24</v>
      </c>
      <c r="J17" s="389">
        <f t="shared" si="4"/>
        <v>946.24</v>
      </c>
      <c r="K17" s="388">
        <f t="shared" si="5"/>
        <v>901.18</v>
      </c>
      <c r="L17" s="93">
        <v>858.27</v>
      </c>
      <c r="M17" s="91"/>
      <c r="N17" s="91" t="s">
        <v>520</v>
      </c>
      <c r="O17" s="385">
        <f t="shared" si="0"/>
        <v>0.05</v>
      </c>
      <c r="P17" s="93">
        <v>782</v>
      </c>
      <c r="Q17" s="256">
        <f t="shared" si="6"/>
        <v>76.269999999999982</v>
      </c>
      <c r="R17" s="238">
        <f t="shared" si="7"/>
        <v>9.7531969309462896E-2</v>
      </c>
    </row>
    <row r="18" spans="2:22">
      <c r="B18" s="454"/>
      <c r="C18" s="137" t="s">
        <v>155</v>
      </c>
      <c r="D18" s="91" t="s">
        <v>221</v>
      </c>
      <c r="E18" s="387">
        <f t="shared" si="1"/>
        <v>3017.23</v>
      </c>
      <c r="F18" s="455">
        <f t="shared" si="1"/>
        <v>3168.09</v>
      </c>
      <c r="H18" s="389">
        <f t="shared" si="2"/>
        <v>3017.23</v>
      </c>
      <c r="I18" s="389">
        <f t="shared" si="3"/>
        <v>3168.09</v>
      </c>
      <c r="J18" s="389">
        <f t="shared" si="4"/>
        <v>3168.09</v>
      </c>
      <c r="K18" s="388">
        <f t="shared" si="5"/>
        <v>3017.23</v>
      </c>
      <c r="L18" s="93">
        <v>2873.55</v>
      </c>
      <c r="M18" s="91"/>
      <c r="N18" s="91" t="s">
        <v>520</v>
      </c>
      <c r="O18" s="385">
        <f t="shared" si="0"/>
        <v>0.05</v>
      </c>
      <c r="P18" s="93">
        <v>1855</v>
      </c>
      <c r="Q18" s="256">
        <f t="shared" si="6"/>
        <v>1018.5500000000002</v>
      </c>
      <c r="R18" s="238">
        <f t="shared" si="7"/>
        <v>0.54908355795148256</v>
      </c>
    </row>
    <row r="19" spans="2:22">
      <c r="B19" s="454"/>
      <c r="C19" s="137" t="s">
        <v>156</v>
      </c>
      <c r="D19" s="91" t="s">
        <v>221</v>
      </c>
      <c r="E19" s="387">
        <f t="shared" si="1"/>
        <v>1515.08</v>
      </c>
      <c r="F19" s="455">
        <f t="shared" si="1"/>
        <v>1590.83</v>
      </c>
      <c r="H19" s="389">
        <f t="shared" si="2"/>
        <v>1515.08</v>
      </c>
      <c r="I19" s="389">
        <f t="shared" si="3"/>
        <v>1590.83</v>
      </c>
      <c r="J19" s="389">
        <f t="shared" si="4"/>
        <v>1590.83</v>
      </c>
      <c r="K19" s="388">
        <f t="shared" si="5"/>
        <v>1515.08</v>
      </c>
      <c r="L19" s="93">
        <v>1442.93</v>
      </c>
      <c r="M19" s="91"/>
      <c r="N19" s="91" t="s">
        <v>520</v>
      </c>
      <c r="O19" s="385">
        <f t="shared" si="0"/>
        <v>0.05</v>
      </c>
      <c r="P19" s="93">
        <v>968.72</v>
      </c>
      <c r="Q19" s="256">
        <f t="shared" si="6"/>
        <v>474.21000000000004</v>
      </c>
      <c r="R19" s="238">
        <f t="shared" si="7"/>
        <v>0.48952225617309442</v>
      </c>
    </row>
    <row r="20" spans="2:22">
      <c r="B20" s="454"/>
      <c r="C20" s="137" t="s">
        <v>157</v>
      </c>
      <c r="D20" s="91" t="s">
        <v>221</v>
      </c>
      <c r="E20" s="387">
        <f t="shared" si="1"/>
        <v>3334.26</v>
      </c>
      <c r="F20" s="455">
        <f t="shared" si="1"/>
        <v>3500.97</v>
      </c>
      <c r="H20" s="389">
        <f t="shared" si="2"/>
        <v>3334.26</v>
      </c>
      <c r="I20" s="389">
        <f t="shared" si="3"/>
        <v>3500.97</v>
      </c>
      <c r="J20" s="389">
        <f t="shared" si="4"/>
        <v>3500.97</v>
      </c>
      <c r="K20" s="388">
        <f t="shared" si="5"/>
        <v>3334.26</v>
      </c>
      <c r="L20" s="93">
        <v>3175.49</v>
      </c>
      <c r="M20" s="91"/>
      <c r="N20" s="91" t="s">
        <v>520</v>
      </c>
      <c r="O20" s="385">
        <f t="shared" si="0"/>
        <v>0.05</v>
      </c>
      <c r="P20" s="93">
        <v>2856.18</v>
      </c>
      <c r="Q20" s="256">
        <f t="shared" si="6"/>
        <v>319.30999999999995</v>
      </c>
      <c r="R20" s="238">
        <f t="shared" si="7"/>
        <v>0.11179617531107983</v>
      </c>
    </row>
    <row r="21" spans="2:22">
      <c r="B21" s="454"/>
      <c r="C21" s="137" t="s">
        <v>158</v>
      </c>
      <c r="D21" s="91" t="s">
        <v>221</v>
      </c>
      <c r="E21" s="387">
        <f t="shared" si="1"/>
        <v>4293.8100000000004</v>
      </c>
      <c r="F21" s="455">
        <f t="shared" si="1"/>
        <v>4508.5</v>
      </c>
      <c r="H21" s="389">
        <f t="shared" si="2"/>
        <v>4293.8100000000004</v>
      </c>
      <c r="I21" s="389">
        <f t="shared" si="3"/>
        <v>4508.5</v>
      </c>
      <c r="J21" s="389">
        <f t="shared" si="4"/>
        <v>4508.5</v>
      </c>
      <c r="K21" s="388">
        <f t="shared" si="5"/>
        <v>4293.8100000000004</v>
      </c>
      <c r="L21" s="93">
        <v>4089.34</v>
      </c>
      <c r="M21" s="91"/>
      <c r="N21" s="91" t="s">
        <v>520</v>
      </c>
      <c r="O21" s="385">
        <f t="shared" si="0"/>
        <v>0.05</v>
      </c>
      <c r="P21" s="93">
        <v>2269.0700000000002</v>
      </c>
      <c r="Q21" s="256">
        <f t="shared" si="6"/>
        <v>1820.27</v>
      </c>
      <c r="R21" s="238">
        <f t="shared" si="7"/>
        <v>0.80220971587478562</v>
      </c>
    </row>
    <row r="22" spans="2:22">
      <c r="B22" s="454"/>
      <c r="C22" s="137" t="s">
        <v>159</v>
      </c>
      <c r="D22" s="91" t="s">
        <v>221</v>
      </c>
      <c r="E22" s="387">
        <f t="shared" si="1"/>
        <v>2325.33</v>
      </c>
      <c r="F22" s="455">
        <f t="shared" si="1"/>
        <v>2441.6</v>
      </c>
      <c r="H22" s="389">
        <f t="shared" si="2"/>
        <v>2325.33</v>
      </c>
      <c r="I22" s="389">
        <f t="shared" si="3"/>
        <v>2441.6</v>
      </c>
      <c r="J22" s="389">
        <f t="shared" si="4"/>
        <v>2441.6</v>
      </c>
      <c r="K22" s="388">
        <f t="shared" si="5"/>
        <v>2325.33</v>
      </c>
      <c r="L22" s="93">
        <v>2214.6</v>
      </c>
      <c r="M22" s="91"/>
      <c r="N22" s="91" t="s">
        <v>520</v>
      </c>
      <c r="O22" s="385">
        <f t="shared" si="0"/>
        <v>0.05</v>
      </c>
      <c r="P22" s="93">
        <v>2010</v>
      </c>
      <c r="Q22" s="256">
        <f t="shared" si="6"/>
        <v>204.59999999999991</v>
      </c>
      <c r="R22" s="238">
        <f t="shared" si="7"/>
        <v>0.10179104477611936</v>
      </c>
    </row>
    <row r="23" spans="2:22">
      <c r="B23" s="454"/>
      <c r="C23" s="137" t="s">
        <v>160</v>
      </c>
      <c r="D23" s="91" t="s">
        <v>221</v>
      </c>
      <c r="E23" s="387">
        <f t="shared" si="1"/>
        <v>4195.82</v>
      </c>
      <c r="F23" s="455">
        <f t="shared" si="1"/>
        <v>4405.6099999999997</v>
      </c>
      <c r="H23" s="389">
        <f t="shared" si="2"/>
        <v>4195.82</v>
      </c>
      <c r="I23" s="389">
        <f t="shared" si="3"/>
        <v>4405.6099999999997</v>
      </c>
      <c r="J23" s="389">
        <f t="shared" si="4"/>
        <v>4405.6099999999997</v>
      </c>
      <c r="K23" s="388">
        <f t="shared" si="5"/>
        <v>4195.82</v>
      </c>
      <c r="L23" s="93">
        <v>3996.02</v>
      </c>
      <c r="M23" s="91"/>
      <c r="N23" s="91" t="s">
        <v>520</v>
      </c>
      <c r="O23" s="385">
        <f t="shared" si="0"/>
        <v>0.05</v>
      </c>
      <c r="P23" s="93">
        <v>3144.24</v>
      </c>
      <c r="Q23" s="256">
        <f t="shared" si="6"/>
        <v>851.7800000000002</v>
      </c>
      <c r="R23" s="238">
        <f t="shared" si="7"/>
        <v>0.27090171233748067</v>
      </c>
    </row>
    <row r="24" spans="2:22">
      <c r="B24" s="454"/>
      <c r="C24" s="137" t="s">
        <v>161</v>
      </c>
      <c r="D24" s="91" t="s">
        <v>221</v>
      </c>
      <c r="E24" s="387">
        <f t="shared" si="1"/>
        <v>5775</v>
      </c>
      <c r="F24" s="455">
        <f t="shared" si="1"/>
        <v>6063.75</v>
      </c>
      <c r="H24" s="389">
        <f t="shared" si="2"/>
        <v>5775</v>
      </c>
      <c r="I24" s="389">
        <f t="shared" si="3"/>
        <v>6063.75</v>
      </c>
      <c r="J24" s="389">
        <f t="shared" si="4"/>
        <v>6063.75</v>
      </c>
      <c r="K24" s="388">
        <f>ROUND($L24*(1+$O24),2)</f>
        <v>5775</v>
      </c>
      <c r="L24" s="93">
        <v>5500</v>
      </c>
      <c r="M24" s="91"/>
      <c r="N24" s="91" t="s">
        <v>520</v>
      </c>
      <c r="O24" s="385">
        <f t="shared" si="0"/>
        <v>0.05</v>
      </c>
      <c r="P24" s="93">
        <v>5500</v>
      </c>
      <c r="Q24" s="256">
        <f t="shared" si="6"/>
        <v>0</v>
      </c>
      <c r="R24" s="238">
        <f t="shared" si="7"/>
        <v>0</v>
      </c>
    </row>
    <row r="25" spans="2:22">
      <c r="B25" s="454"/>
      <c r="C25" s="137" t="s">
        <v>162</v>
      </c>
      <c r="D25" s="91" t="s">
        <v>221</v>
      </c>
      <c r="E25" s="387">
        <f t="shared" si="1"/>
        <v>6133.32</v>
      </c>
      <c r="F25" s="455">
        <f t="shared" si="1"/>
        <v>6439.99</v>
      </c>
      <c r="H25" s="389">
        <f t="shared" si="2"/>
        <v>6133.32</v>
      </c>
      <c r="I25" s="389">
        <f t="shared" si="3"/>
        <v>6439.99</v>
      </c>
      <c r="J25" s="389">
        <f t="shared" si="4"/>
        <v>6439.99</v>
      </c>
      <c r="K25" s="388">
        <f t="shared" si="5"/>
        <v>6133.32</v>
      </c>
      <c r="L25" s="93">
        <v>5841.26</v>
      </c>
      <c r="M25" s="91"/>
      <c r="N25" s="91" t="s">
        <v>520</v>
      </c>
      <c r="O25" s="385">
        <f t="shared" si="0"/>
        <v>0.05</v>
      </c>
      <c r="P25" s="93">
        <v>4300</v>
      </c>
      <c r="Q25" s="256">
        <f t="shared" si="6"/>
        <v>1541.2600000000002</v>
      </c>
      <c r="R25" s="238">
        <f t="shared" si="7"/>
        <v>0.35843255813953495</v>
      </c>
    </row>
    <row r="26" spans="2:22">
      <c r="B26" s="454"/>
      <c r="C26" s="137" t="s">
        <v>163</v>
      </c>
      <c r="D26" s="91" t="s">
        <v>221</v>
      </c>
      <c r="E26" s="387">
        <f t="shared" si="1"/>
        <v>4646.21</v>
      </c>
      <c r="F26" s="455">
        <f t="shared" si="1"/>
        <v>4878.5200000000004</v>
      </c>
      <c r="H26" s="389">
        <f t="shared" si="2"/>
        <v>4646.21</v>
      </c>
      <c r="I26" s="389">
        <f t="shared" si="3"/>
        <v>4878.5200000000004</v>
      </c>
      <c r="J26" s="389">
        <f t="shared" si="4"/>
        <v>4878.5200000000004</v>
      </c>
      <c r="K26" s="388">
        <f t="shared" si="5"/>
        <v>4646.21</v>
      </c>
      <c r="L26" s="93">
        <v>4424.96</v>
      </c>
      <c r="M26" s="91"/>
      <c r="N26" s="91" t="s">
        <v>520</v>
      </c>
      <c r="O26" s="385">
        <f t="shared" si="0"/>
        <v>0.05</v>
      </c>
      <c r="P26" s="93">
        <v>3550</v>
      </c>
      <c r="Q26" s="256">
        <f t="shared" si="6"/>
        <v>874.96</v>
      </c>
      <c r="R26" s="238">
        <f t="shared" si="7"/>
        <v>0.24646760563380282</v>
      </c>
    </row>
    <row r="27" spans="2:22">
      <c r="B27" s="454"/>
      <c r="C27" s="137" t="s">
        <v>164</v>
      </c>
      <c r="D27" s="91" t="s">
        <v>221</v>
      </c>
      <c r="E27" s="387">
        <f t="shared" si="1"/>
        <v>5655.02</v>
      </c>
      <c r="F27" s="455">
        <f t="shared" si="1"/>
        <v>5937.77</v>
      </c>
      <c r="H27" s="389">
        <f t="shared" si="2"/>
        <v>5655.02</v>
      </c>
      <c r="I27" s="389">
        <f t="shared" si="3"/>
        <v>5937.77</v>
      </c>
      <c r="J27" s="389">
        <f t="shared" si="4"/>
        <v>5937.77</v>
      </c>
      <c r="K27" s="388">
        <f t="shared" si="5"/>
        <v>5655.02</v>
      </c>
      <c r="L27" s="93">
        <v>5385.73</v>
      </c>
      <c r="M27" s="91"/>
      <c r="N27" s="91" t="s">
        <v>520</v>
      </c>
      <c r="O27" s="385">
        <f t="shared" si="0"/>
        <v>0.05</v>
      </c>
      <c r="P27" s="93">
        <v>4795.03</v>
      </c>
      <c r="Q27" s="256">
        <f t="shared" si="6"/>
        <v>590.69999999999982</v>
      </c>
      <c r="R27" s="238">
        <f t="shared" si="7"/>
        <v>0.12319005303407901</v>
      </c>
    </row>
    <row r="28" spans="2:22">
      <c r="B28" s="454"/>
      <c r="C28" s="137" t="s">
        <v>165</v>
      </c>
      <c r="D28" s="91" t="s">
        <v>221</v>
      </c>
      <c r="E28" s="387">
        <f t="shared" si="1"/>
        <v>8383.2199999999993</v>
      </c>
      <c r="F28" s="455">
        <f t="shared" si="1"/>
        <v>8802.3799999999992</v>
      </c>
      <c r="H28" s="389">
        <f t="shared" si="2"/>
        <v>8383.2199999999993</v>
      </c>
      <c r="I28" s="389">
        <f t="shared" si="3"/>
        <v>8802.3799999999992</v>
      </c>
      <c r="J28" s="389">
        <f t="shared" si="4"/>
        <v>8802.3799999999992</v>
      </c>
      <c r="K28" s="388">
        <f t="shared" si="5"/>
        <v>8383.2199999999993</v>
      </c>
      <c r="L28" s="93">
        <v>7984.02</v>
      </c>
      <c r="M28" s="91"/>
      <c r="N28" s="91" t="s">
        <v>520</v>
      </c>
      <c r="O28" s="385">
        <f t="shared" si="0"/>
        <v>0.05</v>
      </c>
      <c r="P28" s="93">
        <v>7400</v>
      </c>
      <c r="Q28" s="256">
        <f t="shared" si="6"/>
        <v>584.02000000000044</v>
      </c>
      <c r="R28" s="238">
        <f t="shared" si="7"/>
        <v>7.8921621621621682E-2</v>
      </c>
    </row>
    <row r="29" spans="2:22">
      <c r="B29" s="454"/>
      <c r="C29" s="137" t="s">
        <v>166</v>
      </c>
      <c r="D29" s="91" t="s">
        <v>221</v>
      </c>
      <c r="E29" s="387">
        <f t="shared" si="1"/>
        <v>5576.77</v>
      </c>
      <c r="F29" s="455">
        <f t="shared" si="1"/>
        <v>5855.61</v>
      </c>
      <c r="H29" s="389">
        <f t="shared" si="2"/>
        <v>5576.77</v>
      </c>
      <c r="I29" s="389">
        <f t="shared" si="3"/>
        <v>5855.61</v>
      </c>
      <c r="J29" s="389">
        <f t="shared" si="4"/>
        <v>5855.61</v>
      </c>
      <c r="K29" s="388">
        <f t="shared" si="5"/>
        <v>5576.77</v>
      </c>
      <c r="L29" s="93">
        <v>5311.21</v>
      </c>
      <c r="M29" s="91"/>
      <c r="N29" s="91" t="s">
        <v>520</v>
      </c>
      <c r="O29" s="385">
        <f t="shared" si="0"/>
        <v>0.05</v>
      </c>
      <c r="P29" s="93">
        <v>4931.0600000000004</v>
      </c>
      <c r="Q29" s="256">
        <f t="shared" si="6"/>
        <v>380.14999999999964</v>
      </c>
      <c r="R29" s="238">
        <f t="shared" si="7"/>
        <v>7.7092957700778258E-2</v>
      </c>
    </row>
    <row r="30" spans="2:22">
      <c r="B30" s="454"/>
      <c r="C30" s="137" t="s">
        <v>167</v>
      </c>
      <c r="D30" s="91" t="s">
        <v>221</v>
      </c>
      <c r="E30" s="387">
        <f t="shared" si="1"/>
        <v>7241.46</v>
      </c>
      <c r="F30" s="455">
        <f t="shared" si="1"/>
        <v>7603.53</v>
      </c>
      <c r="H30" s="389">
        <f t="shared" si="2"/>
        <v>7241.46</v>
      </c>
      <c r="I30" s="389">
        <f t="shared" si="3"/>
        <v>7603.53</v>
      </c>
      <c r="J30" s="389">
        <f t="shared" si="4"/>
        <v>7603.53</v>
      </c>
      <c r="K30" s="388">
        <f t="shared" si="5"/>
        <v>7241.46</v>
      </c>
      <c r="L30" s="93">
        <v>6896.63</v>
      </c>
      <c r="M30" s="91"/>
      <c r="N30" s="91" t="s">
        <v>520</v>
      </c>
      <c r="O30" s="385">
        <f t="shared" si="0"/>
        <v>0.05</v>
      </c>
      <c r="P30" s="93">
        <v>5567.43</v>
      </c>
      <c r="Q30" s="256">
        <f t="shared" si="6"/>
        <v>1329.1999999999998</v>
      </c>
      <c r="R30" s="238">
        <f t="shared" si="7"/>
        <v>0.23874570493028197</v>
      </c>
    </row>
    <row r="31" spans="2:22" ht="15.5">
      <c r="B31" s="454"/>
      <c r="C31" s="137" t="s">
        <v>168</v>
      </c>
      <c r="D31" s="91" t="s">
        <v>221</v>
      </c>
      <c r="E31" s="387">
        <f t="shared" si="1"/>
        <v>11974.52</v>
      </c>
      <c r="F31" s="455">
        <f t="shared" si="1"/>
        <v>12573.25</v>
      </c>
      <c r="H31" s="389">
        <f t="shared" si="2"/>
        <v>11974.52</v>
      </c>
      <c r="I31" s="389">
        <f t="shared" si="3"/>
        <v>12573.25</v>
      </c>
      <c r="J31" s="389">
        <f t="shared" si="4"/>
        <v>12573.25</v>
      </c>
      <c r="K31" s="388">
        <f t="shared" si="5"/>
        <v>11974.52</v>
      </c>
      <c r="L31" s="93">
        <v>11404.3</v>
      </c>
      <c r="M31" s="91"/>
      <c r="N31" s="91" t="s">
        <v>520</v>
      </c>
      <c r="O31" s="385">
        <f t="shared" si="0"/>
        <v>0.05</v>
      </c>
      <c r="P31" s="93">
        <v>10620.7</v>
      </c>
      <c r="Q31" s="256">
        <f t="shared" si="6"/>
        <v>783.59999999999854</v>
      </c>
      <c r="R31" s="238">
        <f t="shared" si="7"/>
        <v>7.378044761644699E-2</v>
      </c>
      <c r="V31"/>
    </row>
    <row r="32" spans="2:22" ht="15.5">
      <c r="B32" s="454"/>
      <c r="C32" s="137" t="s">
        <v>169</v>
      </c>
      <c r="D32" s="91" t="s">
        <v>221</v>
      </c>
      <c r="E32" s="387">
        <f t="shared" si="1"/>
        <v>8231.27</v>
      </c>
      <c r="F32" s="455">
        <f t="shared" si="1"/>
        <v>8642.83</v>
      </c>
      <c r="H32" s="389">
        <f t="shared" si="2"/>
        <v>8231.27</v>
      </c>
      <c r="I32" s="389">
        <f t="shared" si="3"/>
        <v>8642.83</v>
      </c>
      <c r="J32" s="389">
        <f t="shared" si="4"/>
        <v>8642.83</v>
      </c>
      <c r="K32" s="388">
        <f t="shared" si="5"/>
        <v>8231.27</v>
      </c>
      <c r="L32" s="93">
        <v>7839.3</v>
      </c>
      <c r="M32" s="91"/>
      <c r="N32" s="91" t="s">
        <v>520</v>
      </c>
      <c r="O32" s="385">
        <f t="shared" si="0"/>
        <v>0.05</v>
      </c>
      <c r="P32" s="93">
        <v>7272.17</v>
      </c>
      <c r="Q32" s="256">
        <f t="shared" si="6"/>
        <v>567.13000000000011</v>
      </c>
      <c r="R32" s="238">
        <f t="shared" si="7"/>
        <v>7.7986350704122714E-2</v>
      </c>
      <c r="V32"/>
    </row>
    <row r="33" spans="2:22" ht="15.5">
      <c r="B33" s="454"/>
      <c r="C33" s="137" t="s">
        <v>170</v>
      </c>
      <c r="D33" s="91" t="s">
        <v>221</v>
      </c>
      <c r="E33" s="387">
        <f t="shared" si="1"/>
        <v>8990.02</v>
      </c>
      <c r="F33" s="455">
        <f t="shared" si="1"/>
        <v>9439.52</v>
      </c>
      <c r="H33" s="389">
        <f t="shared" si="2"/>
        <v>8990.02</v>
      </c>
      <c r="I33" s="389">
        <f t="shared" si="3"/>
        <v>9439.52</v>
      </c>
      <c r="J33" s="389">
        <f t="shared" si="4"/>
        <v>9439.52</v>
      </c>
      <c r="K33" s="388">
        <f t="shared" si="5"/>
        <v>8990.02</v>
      </c>
      <c r="L33" s="93">
        <v>8561.92</v>
      </c>
      <c r="M33" s="91"/>
      <c r="N33" s="91" t="s">
        <v>520</v>
      </c>
      <c r="O33" s="385">
        <f t="shared" si="0"/>
        <v>0.05</v>
      </c>
      <c r="P33" s="93">
        <v>8000</v>
      </c>
      <c r="Q33" s="256">
        <f t="shared" si="6"/>
        <v>561.92000000000007</v>
      </c>
      <c r="R33" s="238">
        <f t="shared" si="7"/>
        <v>7.0240000000000011E-2</v>
      </c>
      <c r="V33"/>
    </row>
    <row r="34" spans="2:22" ht="15.5">
      <c r="B34" s="454"/>
      <c r="C34" s="137" t="s">
        <v>171</v>
      </c>
      <c r="D34" s="91" t="s">
        <v>221</v>
      </c>
      <c r="E34" s="387">
        <f t="shared" si="1"/>
        <v>17437.73</v>
      </c>
      <c r="F34" s="455">
        <f t="shared" si="1"/>
        <v>18309.62</v>
      </c>
      <c r="H34" s="389">
        <f t="shared" si="2"/>
        <v>17437.73</v>
      </c>
      <c r="I34" s="389">
        <f t="shared" si="3"/>
        <v>18309.62</v>
      </c>
      <c r="J34" s="389">
        <f t="shared" si="4"/>
        <v>18309.62</v>
      </c>
      <c r="K34" s="388">
        <f t="shared" si="5"/>
        <v>17437.73</v>
      </c>
      <c r="L34" s="93">
        <v>16607.36</v>
      </c>
      <c r="M34" s="91"/>
      <c r="N34" s="91" t="s">
        <v>520</v>
      </c>
      <c r="O34" s="385">
        <f t="shared" si="0"/>
        <v>0.05</v>
      </c>
      <c r="P34" s="93">
        <v>14784.42</v>
      </c>
      <c r="Q34" s="256">
        <f t="shared" si="6"/>
        <v>1822.9400000000005</v>
      </c>
      <c r="R34" s="238">
        <f>Q34/P34</f>
        <v>0.1233014213611356</v>
      </c>
      <c r="V34"/>
    </row>
    <row r="35" spans="2:22" ht="15.5">
      <c r="B35" s="454"/>
      <c r="C35" s="137" t="s">
        <v>172</v>
      </c>
      <c r="D35" s="91" t="s">
        <v>221</v>
      </c>
      <c r="E35" s="387">
        <f t="shared" si="1"/>
        <v>8734.9500000000007</v>
      </c>
      <c r="F35" s="455">
        <f t="shared" si="1"/>
        <v>9171.7000000000007</v>
      </c>
      <c r="H35" s="389">
        <f t="shared" si="2"/>
        <v>8734.9500000000007</v>
      </c>
      <c r="I35" s="389">
        <f t="shared" si="3"/>
        <v>9171.7000000000007</v>
      </c>
      <c r="J35" s="389">
        <f t="shared" si="4"/>
        <v>9171.7000000000007</v>
      </c>
      <c r="K35" s="388">
        <f t="shared" si="5"/>
        <v>8734.9500000000007</v>
      </c>
      <c r="L35" s="93">
        <v>8319</v>
      </c>
      <c r="M35" s="91"/>
      <c r="N35" s="91" t="s">
        <v>520</v>
      </c>
      <c r="O35" s="385">
        <f t="shared" si="0"/>
        <v>0.05</v>
      </c>
      <c r="P35" s="93">
        <v>7385.66</v>
      </c>
      <c r="Q35" s="256">
        <f t="shared" si="6"/>
        <v>933.34000000000015</v>
      </c>
      <c r="R35" s="238">
        <f t="shared" si="7"/>
        <v>0.12637191530614733</v>
      </c>
      <c r="V35"/>
    </row>
    <row r="36" spans="2:22" ht="15.5">
      <c r="B36" s="454"/>
      <c r="C36" s="137" t="s">
        <v>173</v>
      </c>
      <c r="D36" s="91" t="s">
        <v>221</v>
      </c>
      <c r="E36" s="387">
        <f t="shared" si="1"/>
        <v>10147.370000000001</v>
      </c>
      <c r="F36" s="455">
        <f t="shared" si="1"/>
        <v>10654.74</v>
      </c>
      <c r="H36" s="389">
        <f t="shared" si="2"/>
        <v>10147.370000000001</v>
      </c>
      <c r="I36" s="389">
        <f t="shared" si="3"/>
        <v>10654.74</v>
      </c>
      <c r="J36" s="389">
        <f t="shared" si="4"/>
        <v>10654.74</v>
      </c>
      <c r="K36" s="388">
        <f t="shared" si="5"/>
        <v>10147.370000000001</v>
      </c>
      <c r="L36" s="93">
        <v>9664.16</v>
      </c>
      <c r="M36" s="91"/>
      <c r="N36" s="91" t="s">
        <v>520</v>
      </c>
      <c r="O36" s="385">
        <f t="shared" si="0"/>
        <v>0.05</v>
      </c>
      <c r="P36" s="93">
        <v>8189.57</v>
      </c>
      <c r="Q36" s="256">
        <f t="shared" si="6"/>
        <v>1474.5900000000001</v>
      </c>
      <c r="R36" s="238">
        <f t="shared" si="7"/>
        <v>0.180057072593555</v>
      </c>
      <c r="V36"/>
    </row>
    <row r="37" spans="2:22" ht="15.5">
      <c r="B37" s="454"/>
      <c r="C37" s="92" t="s">
        <v>174</v>
      </c>
      <c r="D37" s="91" t="s">
        <v>221</v>
      </c>
      <c r="E37" s="387">
        <f t="shared" si="1"/>
        <v>18595.080000000002</v>
      </c>
      <c r="F37" s="455">
        <f t="shared" si="1"/>
        <v>19524.830000000002</v>
      </c>
      <c r="H37" s="389">
        <f t="shared" si="2"/>
        <v>18595.080000000002</v>
      </c>
      <c r="I37" s="389">
        <f t="shared" si="3"/>
        <v>19524.830000000002</v>
      </c>
      <c r="J37" s="389">
        <f t="shared" si="4"/>
        <v>19524.830000000002</v>
      </c>
      <c r="K37" s="388">
        <f t="shared" si="5"/>
        <v>18595.080000000002</v>
      </c>
      <c r="L37" s="93">
        <v>17709.599999999999</v>
      </c>
      <c r="M37" s="91"/>
      <c r="N37" s="91" t="s">
        <v>520</v>
      </c>
      <c r="O37" s="385">
        <f t="shared" si="0"/>
        <v>0.05</v>
      </c>
      <c r="P37" s="93">
        <v>15655.08</v>
      </c>
      <c r="Q37" s="256">
        <f t="shared" si="6"/>
        <v>2054.5199999999986</v>
      </c>
      <c r="R37" s="238">
        <f t="shared" si="7"/>
        <v>0.13123663373167041</v>
      </c>
      <c r="V37"/>
    </row>
    <row r="38" spans="2:22" ht="15.5">
      <c r="B38" s="452">
        <f>MAX(B9)+1</f>
        <v>2</v>
      </c>
      <c r="C38" s="63" t="s">
        <v>225</v>
      </c>
      <c r="D38" s="63"/>
      <c r="E38" s="94"/>
      <c r="F38" s="453"/>
      <c r="H38" s="94"/>
      <c r="I38" s="94"/>
      <c r="J38" s="94"/>
      <c r="K38" s="94"/>
      <c r="L38" s="94"/>
      <c r="M38" s="64"/>
      <c r="N38" s="64"/>
      <c r="O38" s="64"/>
      <c r="P38" s="94"/>
      <c r="Q38" s="256">
        <f t="shared" si="6"/>
        <v>0</v>
      </c>
      <c r="R38" s="238"/>
      <c r="V38"/>
    </row>
    <row r="39" spans="2:22" ht="26.5">
      <c r="B39" s="454">
        <v>324005</v>
      </c>
      <c r="C39" s="137" t="s">
        <v>226</v>
      </c>
      <c r="D39" s="91" t="s">
        <v>221</v>
      </c>
      <c r="E39" s="387">
        <f t="shared" si="1"/>
        <v>25.55</v>
      </c>
      <c r="F39" s="455">
        <f t="shared" si="1"/>
        <v>27.34</v>
      </c>
      <c r="H39" s="389">
        <f t="shared" si="2"/>
        <v>25.55</v>
      </c>
      <c r="I39" s="389">
        <f t="shared" ref="I39:I42" si="8">CHOOSE($I$9,J39,L39)</f>
        <v>27.34</v>
      </c>
      <c r="J39" s="389">
        <f t="shared" ref="J39:J42" si="9">ROUND(K39*(1+O39),2)</f>
        <v>27.34</v>
      </c>
      <c r="K39" s="388">
        <f>ROUND($L39*(1+$O39),2)</f>
        <v>25.55</v>
      </c>
      <c r="L39" s="93">
        <v>23.88</v>
      </c>
      <c r="M39" s="335" t="s">
        <v>456</v>
      </c>
      <c r="N39" s="91" t="s">
        <v>229</v>
      </c>
      <c r="O39" s="385">
        <f>VLOOKUP($N39,$C$131:$E$141,2,FALSE)</f>
        <v>7.0000000000000007E-2</v>
      </c>
      <c r="P39" s="93">
        <v>20.05</v>
      </c>
      <c r="Q39" s="256">
        <f t="shared" si="6"/>
        <v>3.8299999999999983</v>
      </c>
      <c r="R39" s="238">
        <f t="shared" si="7"/>
        <v>0.19102244389027423</v>
      </c>
      <c r="V39"/>
    </row>
    <row r="40" spans="2:22" ht="26.5">
      <c r="B40" s="454">
        <v>324006</v>
      </c>
      <c r="C40" s="137" t="s">
        <v>0</v>
      </c>
      <c r="D40" s="91" t="s">
        <v>221</v>
      </c>
      <c r="E40" s="387">
        <f t="shared" si="1"/>
        <v>37.880000000000003</v>
      </c>
      <c r="F40" s="455">
        <f t="shared" si="1"/>
        <v>40.53</v>
      </c>
      <c r="H40" s="389">
        <f t="shared" si="2"/>
        <v>37.880000000000003</v>
      </c>
      <c r="I40" s="389">
        <f t="shared" si="8"/>
        <v>40.53</v>
      </c>
      <c r="J40" s="389">
        <f t="shared" si="9"/>
        <v>40.53</v>
      </c>
      <c r="K40" s="388">
        <f t="shared" ref="K40:K87" si="10">ROUND($L40*(1+$O40),2)</f>
        <v>37.880000000000003</v>
      </c>
      <c r="L40" s="93">
        <v>35.4</v>
      </c>
      <c r="M40" s="335" t="s">
        <v>456</v>
      </c>
      <c r="N40" s="91" t="s">
        <v>229</v>
      </c>
      <c r="O40" s="385">
        <f>VLOOKUP($N40,$C$131:$E$141,2,FALSE)</f>
        <v>7.0000000000000007E-2</v>
      </c>
      <c r="P40" s="93">
        <v>29.73</v>
      </c>
      <c r="Q40" s="256">
        <f t="shared" si="6"/>
        <v>5.6699999999999982</v>
      </c>
      <c r="R40" s="238">
        <f t="shared" si="7"/>
        <v>0.19071644803229054</v>
      </c>
      <c r="V40"/>
    </row>
    <row r="41" spans="2:22" ht="26.5">
      <c r="B41" s="454">
        <v>324008</v>
      </c>
      <c r="C41" s="138" t="s">
        <v>178</v>
      </c>
      <c r="D41" s="91" t="s">
        <v>221</v>
      </c>
      <c r="E41" s="387">
        <f t="shared" si="1"/>
        <v>108.75</v>
      </c>
      <c r="F41" s="455">
        <f t="shared" si="1"/>
        <v>116.36</v>
      </c>
      <c r="H41" s="389">
        <f t="shared" si="2"/>
        <v>108.75</v>
      </c>
      <c r="I41" s="389">
        <f t="shared" si="8"/>
        <v>116.36</v>
      </c>
      <c r="J41" s="389">
        <f t="shared" si="9"/>
        <v>116.36</v>
      </c>
      <c r="K41" s="388">
        <f t="shared" si="10"/>
        <v>108.75</v>
      </c>
      <c r="L41" s="93">
        <v>101.64</v>
      </c>
      <c r="M41" s="335" t="s">
        <v>456</v>
      </c>
      <c r="N41" s="91" t="s">
        <v>229</v>
      </c>
      <c r="O41" s="385">
        <f>VLOOKUP($N41,$C$131:$E$141,2,FALSE)</f>
        <v>7.0000000000000007E-2</v>
      </c>
      <c r="P41" s="93">
        <v>85.36</v>
      </c>
      <c r="Q41" s="256">
        <f t="shared" si="6"/>
        <v>16.28</v>
      </c>
      <c r="R41" s="238">
        <f t="shared" si="7"/>
        <v>0.1907216494845361</v>
      </c>
      <c r="V41"/>
    </row>
    <row r="42" spans="2:22" ht="26.5">
      <c r="B42" s="454">
        <v>324010</v>
      </c>
      <c r="C42" s="137" t="s">
        <v>153</v>
      </c>
      <c r="D42" s="91" t="s">
        <v>221</v>
      </c>
      <c r="E42" s="387">
        <f t="shared" si="1"/>
        <v>175.96</v>
      </c>
      <c r="F42" s="455">
        <f t="shared" si="1"/>
        <v>188.28</v>
      </c>
      <c r="H42" s="389">
        <f t="shared" si="2"/>
        <v>175.96</v>
      </c>
      <c r="I42" s="389">
        <f t="shared" si="8"/>
        <v>188.28</v>
      </c>
      <c r="J42" s="389">
        <f t="shared" si="9"/>
        <v>188.28</v>
      </c>
      <c r="K42" s="388">
        <f t="shared" si="10"/>
        <v>175.96</v>
      </c>
      <c r="L42" s="93">
        <v>164.45</v>
      </c>
      <c r="M42" s="335" t="s">
        <v>456</v>
      </c>
      <c r="N42" s="91" t="s">
        <v>229</v>
      </c>
      <c r="O42" s="385">
        <f>VLOOKUP($N42,$C$131:$E$141,2,FALSE)</f>
        <v>7.0000000000000007E-2</v>
      </c>
      <c r="P42" s="93">
        <v>138.11000000000001</v>
      </c>
      <c r="Q42" s="256">
        <f t="shared" si="6"/>
        <v>26.339999999999975</v>
      </c>
      <c r="R42" s="238">
        <f t="shared" si="7"/>
        <v>0.19071754398667709</v>
      </c>
      <c r="V42"/>
    </row>
    <row r="43" spans="2:22" ht="15.5">
      <c r="B43" s="452">
        <f>MAX(B38)+1</f>
        <v>3</v>
      </c>
      <c r="C43" s="63" t="s">
        <v>227</v>
      </c>
      <c r="D43" s="63"/>
      <c r="E43" s="269"/>
      <c r="F43" s="456"/>
      <c r="H43" s="269"/>
      <c r="I43" s="269"/>
      <c r="J43" s="269"/>
      <c r="K43" s="269"/>
      <c r="L43" s="269"/>
      <c r="M43" s="64"/>
      <c r="N43" s="64"/>
      <c r="O43" s="64"/>
      <c r="P43" s="269"/>
      <c r="Q43" s="256">
        <f t="shared" si="6"/>
        <v>0</v>
      </c>
      <c r="R43" s="238"/>
      <c r="V43"/>
    </row>
    <row r="44" spans="2:22" ht="26.5">
      <c r="B44" s="457">
        <v>1301</v>
      </c>
      <c r="C44" s="137" t="s">
        <v>226</v>
      </c>
      <c r="D44" s="91" t="s">
        <v>221</v>
      </c>
      <c r="E44" s="387">
        <f t="shared" ref="E44:F45" si="11">H44</f>
        <v>16.510000000000002</v>
      </c>
      <c r="F44" s="455">
        <f t="shared" si="11"/>
        <v>17.670000000000002</v>
      </c>
      <c r="H44" s="389">
        <f t="shared" si="2"/>
        <v>16.510000000000002</v>
      </c>
      <c r="I44" s="389">
        <f t="shared" ref="I44:I45" si="12">CHOOSE($I$9,J44,L44)</f>
        <v>17.670000000000002</v>
      </c>
      <c r="J44" s="389">
        <f t="shared" ref="J44:J45" si="13">ROUND(K44*(1+O44),2)</f>
        <v>17.670000000000002</v>
      </c>
      <c r="K44" s="388">
        <f t="shared" si="10"/>
        <v>16.510000000000002</v>
      </c>
      <c r="L44" s="93">
        <v>15.43</v>
      </c>
      <c r="M44" s="335" t="s">
        <v>456</v>
      </c>
      <c r="N44" s="91" t="s">
        <v>229</v>
      </c>
      <c r="O44" s="385">
        <f>VLOOKUP($N44,$C$131:$E$141,2,FALSE)</f>
        <v>7.0000000000000007E-2</v>
      </c>
      <c r="P44" s="93">
        <v>12.95</v>
      </c>
      <c r="Q44" s="256">
        <f t="shared" si="6"/>
        <v>2.4800000000000004</v>
      </c>
      <c r="R44" s="238">
        <f>Q44/P44</f>
        <v>0.19150579150579156</v>
      </c>
      <c r="V44"/>
    </row>
    <row r="45" spans="2:22" ht="26.5">
      <c r="B45" s="457">
        <v>1303</v>
      </c>
      <c r="C45" s="137" t="s">
        <v>0</v>
      </c>
      <c r="D45" s="91" t="s">
        <v>221</v>
      </c>
      <c r="E45" s="387">
        <f t="shared" si="11"/>
        <v>30.96</v>
      </c>
      <c r="F45" s="455">
        <f t="shared" si="11"/>
        <v>33.130000000000003</v>
      </c>
      <c r="H45" s="389">
        <f t="shared" si="2"/>
        <v>30.96</v>
      </c>
      <c r="I45" s="389">
        <f t="shared" si="12"/>
        <v>33.130000000000003</v>
      </c>
      <c r="J45" s="389">
        <f t="shared" si="13"/>
        <v>33.130000000000003</v>
      </c>
      <c r="K45" s="388">
        <f t="shared" si="10"/>
        <v>30.96</v>
      </c>
      <c r="L45" s="93">
        <v>28.93</v>
      </c>
      <c r="M45" s="335" t="s">
        <v>459</v>
      </c>
      <c r="N45" s="91" t="s">
        <v>229</v>
      </c>
      <c r="O45" s="385">
        <f>VLOOKUP($N45,$C$131:$E$141,2,FALSE)</f>
        <v>7.0000000000000007E-2</v>
      </c>
      <c r="P45" s="93">
        <v>24.29</v>
      </c>
      <c r="Q45" s="256">
        <f t="shared" si="6"/>
        <v>4.6400000000000006</v>
      </c>
      <c r="R45" s="238">
        <f t="shared" si="7"/>
        <v>0.19102511321531498</v>
      </c>
      <c r="V45"/>
    </row>
    <row r="46" spans="2:22" ht="15.5">
      <c r="B46" s="452">
        <f>MAX(B43)+1</f>
        <v>4</v>
      </c>
      <c r="C46" s="63" t="s">
        <v>103</v>
      </c>
      <c r="D46" s="63"/>
      <c r="E46" s="269"/>
      <c r="F46" s="456"/>
      <c r="H46" s="269"/>
      <c r="I46" s="269"/>
      <c r="J46" s="269"/>
      <c r="K46" s="269"/>
      <c r="L46" s="269"/>
      <c r="M46" s="64"/>
      <c r="N46" s="64"/>
      <c r="O46" s="64"/>
      <c r="P46" s="269"/>
      <c r="Q46" s="256">
        <f t="shared" si="6"/>
        <v>0</v>
      </c>
      <c r="R46" s="238"/>
      <c r="V46"/>
    </row>
    <row r="47" spans="2:22" ht="15.5">
      <c r="B47" s="454">
        <v>925379</v>
      </c>
      <c r="C47" s="92" t="s">
        <v>2</v>
      </c>
      <c r="D47" s="91" t="s">
        <v>221</v>
      </c>
      <c r="E47" s="387">
        <f t="shared" ref="E47:F52" si="14">H47</f>
        <v>661.97</v>
      </c>
      <c r="F47" s="455">
        <f t="shared" si="14"/>
        <v>708.31</v>
      </c>
      <c r="H47" s="390">
        <f t="shared" si="2"/>
        <v>661.97</v>
      </c>
      <c r="I47" s="389">
        <f t="shared" ref="I47:I59" si="15">CHOOSE($I$9,J47,L47)</f>
        <v>708.31</v>
      </c>
      <c r="J47" s="389">
        <f t="shared" ref="J47:J59" si="16">ROUND(K47*(1+O47),2)</f>
        <v>708.31</v>
      </c>
      <c r="K47" s="388">
        <f t="shared" si="10"/>
        <v>661.97</v>
      </c>
      <c r="L47" s="93">
        <v>618.66</v>
      </c>
      <c r="M47" s="91" t="s">
        <v>437</v>
      </c>
      <c r="N47" s="91" t="s">
        <v>231</v>
      </c>
      <c r="O47" s="385">
        <f t="shared" ref="O47:O52" si="17">VLOOKUP($N47,$C$131:$E$141,2,FALSE)</f>
        <v>7.0000000000000007E-2</v>
      </c>
      <c r="P47" s="93">
        <v>375</v>
      </c>
      <c r="Q47" s="256">
        <f t="shared" si="6"/>
        <v>243.65999999999997</v>
      </c>
      <c r="R47" s="238">
        <f t="shared" si="7"/>
        <v>0.64975999999999989</v>
      </c>
      <c r="V47"/>
    </row>
    <row r="48" spans="2:22" ht="15.5">
      <c r="B48" s="454">
        <v>925381</v>
      </c>
      <c r="C48" s="92" t="s">
        <v>3</v>
      </c>
      <c r="D48" s="91" t="s">
        <v>221</v>
      </c>
      <c r="E48" s="387">
        <f t="shared" si="14"/>
        <v>726.58</v>
      </c>
      <c r="F48" s="455">
        <f t="shared" si="14"/>
        <v>777.44</v>
      </c>
      <c r="H48" s="390">
        <f t="shared" si="2"/>
        <v>726.58</v>
      </c>
      <c r="I48" s="389">
        <f t="shared" si="15"/>
        <v>777.44</v>
      </c>
      <c r="J48" s="389">
        <f t="shared" si="16"/>
        <v>777.44</v>
      </c>
      <c r="K48" s="388">
        <f t="shared" si="10"/>
        <v>726.58</v>
      </c>
      <c r="L48" s="93">
        <v>679.05</v>
      </c>
      <c r="M48" s="91" t="s">
        <v>437</v>
      </c>
      <c r="N48" s="91" t="s">
        <v>231</v>
      </c>
      <c r="O48" s="385">
        <f t="shared" si="17"/>
        <v>7.0000000000000007E-2</v>
      </c>
      <c r="P48" s="93">
        <v>418</v>
      </c>
      <c r="Q48" s="256">
        <f t="shared" si="6"/>
        <v>261.04999999999995</v>
      </c>
      <c r="R48" s="238">
        <f t="shared" si="7"/>
        <v>0.62452153110047837</v>
      </c>
      <c r="V48"/>
    </row>
    <row r="49" spans="2:22" ht="15.5">
      <c r="B49" s="454">
        <v>925383</v>
      </c>
      <c r="C49" s="92" t="s">
        <v>4</v>
      </c>
      <c r="D49" s="91" t="s">
        <v>221</v>
      </c>
      <c r="E49" s="387">
        <f t="shared" si="14"/>
        <v>1015.21</v>
      </c>
      <c r="F49" s="455">
        <f t="shared" si="14"/>
        <v>1086.27</v>
      </c>
      <c r="H49" s="390">
        <f t="shared" si="2"/>
        <v>1015.21</v>
      </c>
      <c r="I49" s="389">
        <f t="shared" si="15"/>
        <v>1086.27</v>
      </c>
      <c r="J49" s="389">
        <f t="shared" si="16"/>
        <v>1086.27</v>
      </c>
      <c r="K49" s="388">
        <f t="shared" si="10"/>
        <v>1015.21</v>
      </c>
      <c r="L49" s="93">
        <v>948.79</v>
      </c>
      <c r="M49" s="91" t="s">
        <v>437</v>
      </c>
      <c r="N49" s="91" t="s">
        <v>231</v>
      </c>
      <c r="O49" s="385">
        <f t="shared" si="17"/>
        <v>7.0000000000000007E-2</v>
      </c>
      <c r="P49" s="93">
        <v>509</v>
      </c>
      <c r="Q49" s="256">
        <f t="shared" si="6"/>
        <v>439.78999999999996</v>
      </c>
      <c r="R49" s="238">
        <f t="shared" si="7"/>
        <v>0.8640275049115913</v>
      </c>
      <c r="V49"/>
    </row>
    <row r="50" spans="2:22" ht="15.5">
      <c r="B50" s="454">
        <v>925385</v>
      </c>
      <c r="C50" s="92" t="s">
        <v>5</v>
      </c>
      <c r="D50" s="91" t="s">
        <v>221</v>
      </c>
      <c r="E50" s="387">
        <f t="shared" si="14"/>
        <v>1484.76</v>
      </c>
      <c r="F50" s="455">
        <f t="shared" si="14"/>
        <v>1588.69</v>
      </c>
      <c r="H50" s="390">
        <f t="shared" si="2"/>
        <v>1484.76</v>
      </c>
      <c r="I50" s="389">
        <f t="shared" si="15"/>
        <v>1588.69</v>
      </c>
      <c r="J50" s="389">
        <f t="shared" si="16"/>
        <v>1588.69</v>
      </c>
      <c r="K50" s="388">
        <f t="shared" si="10"/>
        <v>1484.76</v>
      </c>
      <c r="L50" s="93">
        <v>1387.63</v>
      </c>
      <c r="M50" s="91" t="s">
        <v>437</v>
      </c>
      <c r="N50" s="91" t="s">
        <v>231</v>
      </c>
      <c r="O50" s="385">
        <f t="shared" si="17"/>
        <v>7.0000000000000007E-2</v>
      </c>
      <c r="P50" s="93">
        <v>800</v>
      </c>
      <c r="Q50" s="256">
        <f t="shared" si="6"/>
        <v>587.63000000000011</v>
      </c>
      <c r="R50" s="238">
        <f t="shared" si="7"/>
        <v>0.73453750000000018</v>
      </c>
      <c r="V50"/>
    </row>
    <row r="51" spans="2:22" ht="15.5">
      <c r="B51" s="454">
        <v>925387</v>
      </c>
      <c r="C51" s="92" t="s">
        <v>6</v>
      </c>
      <c r="D51" s="91" t="s">
        <v>221</v>
      </c>
      <c r="E51" s="387">
        <f t="shared" si="14"/>
        <v>2214.2199999999998</v>
      </c>
      <c r="F51" s="455">
        <f t="shared" si="14"/>
        <v>2369.2199999999998</v>
      </c>
      <c r="H51" s="390">
        <f t="shared" si="2"/>
        <v>2214.2199999999998</v>
      </c>
      <c r="I51" s="389">
        <f t="shared" si="15"/>
        <v>2369.2199999999998</v>
      </c>
      <c r="J51" s="389">
        <f t="shared" si="16"/>
        <v>2369.2199999999998</v>
      </c>
      <c r="K51" s="388">
        <f t="shared" si="10"/>
        <v>2214.2199999999998</v>
      </c>
      <c r="L51" s="93">
        <v>2069.36</v>
      </c>
      <c r="M51" s="91" t="s">
        <v>437</v>
      </c>
      <c r="N51" s="91" t="s">
        <v>231</v>
      </c>
      <c r="O51" s="385">
        <f t="shared" si="17"/>
        <v>7.0000000000000007E-2</v>
      </c>
      <c r="P51" s="93">
        <v>1230</v>
      </c>
      <c r="Q51" s="256">
        <f t="shared" si="6"/>
        <v>839.36000000000013</v>
      </c>
      <c r="R51" s="238">
        <f t="shared" si="7"/>
        <v>0.68240650406504078</v>
      </c>
      <c r="V51"/>
    </row>
    <row r="52" spans="2:22" ht="15.5">
      <c r="B52" s="454">
        <v>925389</v>
      </c>
      <c r="C52" s="92" t="s">
        <v>15</v>
      </c>
      <c r="D52" s="91" t="s">
        <v>221</v>
      </c>
      <c r="E52" s="387">
        <f t="shared" si="14"/>
        <v>3423.28</v>
      </c>
      <c r="F52" s="455">
        <f t="shared" si="14"/>
        <v>3662.91</v>
      </c>
      <c r="H52" s="390">
        <f t="shared" si="2"/>
        <v>3423.28</v>
      </c>
      <c r="I52" s="389">
        <f t="shared" si="15"/>
        <v>3662.91</v>
      </c>
      <c r="J52" s="389">
        <f t="shared" si="16"/>
        <v>3662.91</v>
      </c>
      <c r="K52" s="388">
        <f t="shared" si="10"/>
        <v>3423.28</v>
      </c>
      <c r="L52" s="93">
        <v>3199.33</v>
      </c>
      <c r="M52" s="91" t="s">
        <v>437</v>
      </c>
      <c r="N52" s="91" t="s">
        <v>231</v>
      </c>
      <c r="O52" s="385">
        <f t="shared" si="17"/>
        <v>7.0000000000000007E-2</v>
      </c>
      <c r="P52" s="93">
        <v>1575</v>
      </c>
      <c r="Q52" s="256">
        <f t="shared" si="6"/>
        <v>1624.33</v>
      </c>
      <c r="R52" s="238">
        <f t="shared" si="7"/>
        <v>1.031320634920635</v>
      </c>
      <c r="V52"/>
    </row>
    <row r="53" spans="2:22" ht="15.5">
      <c r="B53" s="452">
        <f>MAX(B46)+1</f>
        <v>5</v>
      </c>
      <c r="C53" s="63" t="s">
        <v>102</v>
      </c>
      <c r="D53" s="63"/>
      <c r="E53" s="269"/>
      <c r="F53" s="456"/>
      <c r="H53" s="390">
        <f t="shared" si="2"/>
        <v>0</v>
      </c>
      <c r="I53" s="389">
        <f t="shared" si="15"/>
        <v>0</v>
      </c>
      <c r="J53" s="389">
        <f t="shared" si="16"/>
        <v>0</v>
      </c>
      <c r="K53" s="388">
        <f t="shared" si="10"/>
        <v>0</v>
      </c>
      <c r="L53" s="269"/>
      <c r="M53" s="64"/>
      <c r="N53" s="64"/>
      <c r="O53" s="64"/>
      <c r="P53" s="269"/>
      <c r="Q53" s="256">
        <f t="shared" si="6"/>
        <v>0</v>
      </c>
      <c r="R53" s="238"/>
      <c r="V53"/>
    </row>
    <row r="54" spans="2:22" ht="15.5">
      <c r="B54" s="454"/>
      <c r="C54" s="92" t="s">
        <v>2</v>
      </c>
      <c r="D54" s="91" t="s">
        <v>221</v>
      </c>
      <c r="E54" s="387">
        <f t="shared" ref="E54:F59" si="18">H54</f>
        <v>538.48</v>
      </c>
      <c r="F54" s="455">
        <f t="shared" si="18"/>
        <v>576.16999999999996</v>
      </c>
      <c r="H54" s="390">
        <f t="shared" si="2"/>
        <v>538.48</v>
      </c>
      <c r="I54" s="389">
        <f t="shared" si="15"/>
        <v>576.16999999999996</v>
      </c>
      <c r="J54" s="389">
        <f t="shared" si="16"/>
        <v>576.16999999999996</v>
      </c>
      <c r="K54" s="388">
        <f t="shared" si="10"/>
        <v>538.48</v>
      </c>
      <c r="L54" s="93">
        <v>503.25</v>
      </c>
      <c r="M54" s="91"/>
      <c r="N54" s="91" t="s">
        <v>234</v>
      </c>
      <c r="O54" s="385">
        <f t="shared" ref="O54:O59" si="19">VLOOKUP($N54,$C$131:$E$141,2,FALSE)</f>
        <v>7.0000000000000007E-2</v>
      </c>
      <c r="P54" s="93">
        <v>160</v>
      </c>
      <c r="Q54" s="256">
        <f t="shared" si="6"/>
        <v>343.25</v>
      </c>
      <c r="R54" s="238">
        <f t="shared" si="7"/>
        <v>2.1453125000000002</v>
      </c>
      <c r="V54"/>
    </row>
    <row r="55" spans="2:22" ht="15.5">
      <c r="B55" s="454"/>
      <c r="C55" s="92" t="s">
        <v>3</v>
      </c>
      <c r="D55" s="91" t="s">
        <v>221</v>
      </c>
      <c r="E55" s="387">
        <f t="shared" si="18"/>
        <v>600.23</v>
      </c>
      <c r="F55" s="455">
        <f t="shared" si="18"/>
        <v>642.25</v>
      </c>
      <c r="H55" s="390">
        <f t="shared" si="2"/>
        <v>600.23</v>
      </c>
      <c r="I55" s="389">
        <f t="shared" si="15"/>
        <v>642.25</v>
      </c>
      <c r="J55" s="389">
        <f t="shared" si="16"/>
        <v>642.25</v>
      </c>
      <c r="K55" s="388">
        <f t="shared" si="10"/>
        <v>600.23</v>
      </c>
      <c r="L55" s="93">
        <v>560.96</v>
      </c>
      <c r="M55" s="91"/>
      <c r="N55" s="91" t="s">
        <v>234</v>
      </c>
      <c r="O55" s="385">
        <f t="shared" si="19"/>
        <v>7.0000000000000007E-2</v>
      </c>
      <c r="P55" s="93">
        <v>200</v>
      </c>
      <c r="Q55" s="256">
        <f t="shared" si="6"/>
        <v>360.96000000000004</v>
      </c>
      <c r="R55" s="238">
        <f t="shared" si="7"/>
        <v>1.8048000000000002</v>
      </c>
      <c r="V55"/>
    </row>
    <row r="56" spans="2:22" ht="15.5">
      <c r="B56" s="454"/>
      <c r="C56" s="92" t="s">
        <v>4</v>
      </c>
      <c r="D56" s="91" t="s">
        <v>221</v>
      </c>
      <c r="E56" s="387">
        <f t="shared" si="18"/>
        <v>730.9</v>
      </c>
      <c r="F56" s="455">
        <f t="shared" si="18"/>
        <v>782.06</v>
      </c>
      <c r="H56" s="390">
        <f t="shared" si="2"/>
        <v>730.9</v>
      </c>
      <c r="I56" s="389">
        <f t="shared" si="15"/>
        <v>782.06</v>
      </c>
      <c r="J56" s="389">
        <f t="shared" si="16"/>
        <v>782.06</v>
      </c>
      <c r="K56" s="388">
        <f t="shared" si="10"/>
        <v>730.9</v>
      </c>
      <c r="L56" s="93">
        <v>683.08</v>
      </c>
      <c r="M56" s="91"/>
      <c r="N56" s="91" t="s">
        <v>234</v>
      </c>
      <c r="O56" s="385">
        <f t="shared" si="19"/>
        <v>7.0000000000000007E-2</v>
      </c>
      <c r="P56" s="93">
        <v>230</v>
      </c>
      <c r="Q56" s="256">
        <f t="shared" si="6"/>
        <v>453.08000000000004</v>
      </c>
      <c r="R56" s="238">
        <f t="shared" si="7"/>
        <v>1.969913043478261</v>
      </c>
      <c r="V56"/>
    </row>
    <row r="57" spans="2:22" ht="15.5">
      <c r="B57" s="454"/>
      <c r="C57" s="92" t="s">
        <v>5</v>
      </c>
      <c r="D57" s="91" t="s">
        <v>221</v>
      </c>
      <c r="E57" s="387">
        <f t="shared" si="18"/>
        <v>1148.75</v>
      </c>
      <c r="F57" s="455">
        <f t="shared" si="18"/>
        <v>1229.1600000000001</v>
      </c>
      <c r="H57" s="390">
        <f t="shared" si="2"/>
        <v>1148.75</v>
      </c>
      <c r="I57" s="389">
        <f t="shared" si="15"/>
        <v>1229.1600000000001</v>
      </c>
      <c r="J57" s="389">
        <f t="shared" si="16"/>
        <v>1229.1600000000001</v>
      </c>
      <c r="K57" s="388">
        <f t="shared" si="10"/>
        <v>1148.75</v>
      </c>
      <c r="L57" s="93">
        <v>1073.5999999999999</v>
      </c>
      <c r="M57" s="91"/>
      <c r="N57" s="91" t="s">
        <v>234</v>
      </c>
      <c r="O57" s="385">
        <f t="shared" si="19"/>
        <v>7.0000000000000007E-2</v>
      </c>
      <c r="P57" s="93">
        <v>300</v>
      </c>
      <c r="Q57" s="256">
        <f t="shared" si="6"/>
        <v>773.59999999999991</v>
      </c>
      <c r="R57" s="238">
        <f t="shared" si="7"/>
        <v>2.5786666666666664</v>
      </c>
      <c r="V57"/>
    </row>
    <row r="58" spans="2:22" ht="15.5">
      <c r="B58" s="454"/>
      <c r="C58" s="92" t="s">
        <v>6</v>
      </c>
      <c r="D58" s="91" t="s">
        <v>221</v>
      </c>
      <c r="E58" s="387">
        <f t="shared" si="18"/>
        <v>1766.21</v>
      </c>
      <c r="F58" s="455">
        <f t="shared" si="18"/>
        <v>1889.84</v>
      </c>
      <c r="H58" s="390">
        <f t="shared" si="2"/>
        <v>1766.21</v>
      </c>
      <c r="I58" s="389">
        <f t="shared" si="15"/>
        <v>1889.84</v>
      </c>
      <c r="J58" s="389">
        <f t="shared" si="16"/>
        <v>1889.84</v>
      </c>
      <c r="K58" s="388">
        <f t="shared" si="10"/>
        <v>1766.21</v>
      </c>
      <c r="L58" s="93">
        <v>1650.66</v>
      </c>
      <c r="M58" s="91"/>
      <c r="N58" s="91" t="s">
        <v>234</v>
      </c>
      <c r="O58" s="385">
        <f t="shared" si="19"/>
        <v>7.0000000000000007E-2</v>
      </c>
      <c r="P58" s="93">
        <v>570</v>
      </c>
      <c r="Q58" s="256">
        <f t="shared" si="6"/>
        <v>1080.6600000000001</v>
      </c>
      <c r="R58" s="238">
        <f t="shared" si="7"/>
        <v>1.8958947368421053</v>
      </c>
      <c r="V58"/>
    </row>
    <row r="59" spans="2:22" ht="15.5">
      <c r="B59" s="454"/>
      <c r="C59" s="92" t="s">
        <v>15</v>
      </c>
      <c r="D59" s="91" t="s">
        <v>221</v>
      </c>
      <c r="E59" s="387">
        <f t="shared" si="18"/>
        <v>2261.61</v>
      </c>
      <c r="F59" s="455">
        <f t="shared" si="18"/>
        <v>2419.92</v>
      </c>
      <c r="H59" s="390">
        <f t="shared" si="2"/>
        <v>2261.61</v>
      </c>
      <c r="I59" s="389">
        <f t="shared" si="15"/>
        <v>2419.92</v>
      </c>
      <c r="J59" s="389">
        <f t="shared" si="16"/>
        <v>2419.92</v>
      </c>
      <c r="K59" s="388">
        <f t="shared" si="10"/>
        <v>2261.61</v>
      </c>
      <c r="L59" s="93">
        <v>2113.65</v>
      </c>
      <c r="M59" s="91"/>
      <c r="N59" s="91" t="s">
        <v>234</v>
      </c>
      <c r="O59" s="385">
        <f t="shared" si="19"/>
        <v>7.0000000000000007E-2</v>
      </c>
      <c r="P59" s="93">
        <v>710</v>
      </c>
      <c r="Q59" s="256">
        <f t="shared" si="6"/>
        <v>1403.65</v>
      </c>
      <c r="R59" s="238">
        <f t="shared" si="7"/>
        <v>1.9769718309859157</v>
      </c>
      <c r="V59"/>
    </row>
    <row r="60" spans="2:22" ht="15.5">
      <c r="B60" s="452">
        <f>MAX(B$53:B53)+1</f>
        <v>6</v>
      </c>
      <c r="C60" s="63" t="s">
        <v>256</v>
      </c>
      <c r="D60" s="63"/>
      <c r="E60" s="269"/>
      <c r="F60" s="456"/>
      <c r="H60" s="391"/>
      <c r="I60" s="391"/>
      <c r="J60" s="391"/>
      <c r="K60" s="269"/>
      <c r="L60" s="269"/>
      <c r="M60" s="64"/>
      <c r="N60" s="64"/>
      <c r="O60" s="64"/>
      <c r="P60" s="269"/>
      <c r="Q60" s="256">
        <f t="shared" si="6"/>
        <v>0</v>
      </c>
      <c r="R60" s="238"/>
      <c r="V60"/>
    </row>
    <row r="61" spans="2:22" ht="15.5">
      <c r="B61" s="454"/>
      <c r="C61" s="92" t="s">
        <v>250</v>
      </c>
      <c r="D61" s="91" t="s">
        <v>221</v>
      </c>
      <c r="E61" s="387">
        <f t="shared" ref="E61:F66" si="20">H61</f>
        <v>2649.31</v>
      </c>
      <c r="F61" s="455">
        <f t="shared" si="20"/>
        <v>2834.76</v>
      </c>
      <c r="H61" s="390">
        <f t="shared" si="2"/>
        <v>2649.31</v>
      </c>
      <c r="I61" s="389">
        <f t="shared" ref="I61:I66" si="21">CHOOSE($I$9,J61,L61)</f>
        <v>2834.76</v>
      </c>
      <c r="J61" s="389">
        <f t="shared" ref="J61:J66" si="22">ROUND(K61*(1+O61),2)</f>
        <v>2834.76</v>
      </c>
      <c r="K61" s="388">
        <f t="shared" si="10"/>
        <v>2649.31</v>
      </c>
      <c r="L61" s="93">
        <v>2475.9899999999998</v>
      </c>
      <c r="M61" s="91" t="s">
        <v>438</v>
      </c>
      <c r="N61" s="91" t="s">
        <v>234</v>
      </c>
      <c r="O61" s="385">
        <f t="shared" ref="O61:O66" si="23">VLOOKUP($N61,$C$131:$E$141,2,FALSE)</f>
        <v>7.0000000000000007E-2</v>
      </c>
      <c r="P61" s="93">
        <v>1850</v>
      </c>
      <c r="Q61" s="256">
        <f t="shared" si="6"/>
        <v>625.98999999999978</v>
      </c>
      <c r="R61" s="238">
        <f t="shared" si="7"/>
        <v>0.33837297297297286</v>
      </c>
      <c r="V61"/>
    </row>
    <row r="62" spans="2:22" ht="15.5">
      <c r="B62" s="454"/>
      <c r="C62" s="92" t="s">
        <v>253</v>
      </c>
      <c r="D62" s="91" t="s">
        <v>221</v>
      </c>
      <c r="E62" s="387">
        <f t="shared" si="20"/>
        <v>7466.89</v>
      </c>
      <c r="F62" s="455">
        <f t="shared" si="20"/>
        <v>7989.57</v>
      </c>
      <c r="H62" s="390">
        <f t="shared" si="2"/>
        <v>7466.89</v>
      </c>
      <c r="I62" s="389">
        <f t="shared" si="21"/>
        <v>7989.57</v>
      </c>
      <c r="J62" s="389">
        <f t="shared" si="22"/>
        <v>7989.57</v>
      </c>
      <c r="K62" s="388">
        <f t="shared" si="10"/>
        <v>7466.89</v>
      </c>
      <c r="L62" s="93">
        <v>6978.4</v>
      </c>
      <c r="M62" s="91"/>
      <c r="N62" s="91" t="s">
        <v>234</v>
      </c>
      <c r="O62" s="385">
        <f t="shared" si="23"/>
        <v>7.0000000000000007E-2</v>
      </c>
      <c r="P62" s="93">
        <v>5200</v>
      </c>
      <c r="Q62" s="256">
        <f t="shared" si="6"/>
        <v>1778.3999999999996</v>
      </c>
      <c r="R62" s="238">
        <f t="shared" si="7"/>
        <v>0.34199999999999992</v>
      </c>
      <c r="V62"/>
    </row>
    <row r="63" spans="2:22" ht="15.5">
      <c r="B63" s="454"/>
      <c r="C63" s="92" t="s">
        <v>258</v>
      </c>
      <c r="D63" s="91" t="s">
        <v>221</v>
      </c>
      <c r="E63" s="387">
        <f t="shared" si="20"/>
        <v>9620.7999999999993</v>
      </c>
      <c r="F63" s="455">
        <f t="shared" si="20"/>
        <v>10294.26</v>
      </c>
      <c r="H63" s="390">
        <f t="shared" si="2"/>
        <v>9620.7999999999993</v>
      </c>
      <c r="I63" s="389">
        <f t="shared" si="21"/>
        <v>10294.26</v>
      </c>
      <c r="J63" s="389">
        <f t="shared" si="22"/>
        <v>10294.26</v>
      </c>
      <c r="K63" s="388">
        <f t="shared" si="10"/>
        <v>9620.7999999999993</v>
      </c>
      <c r="L63" s="93">
        <v>8991.4</v>
      </c>
      <c r="M63" s="91"/>
      <c r="N63" s="91" t="s">
        <v>234</v>
      </c>
      <c r="O63" s="385">
        <f t="shared" si="23"/>
        <v>7.0000000000000007E-2</v>
      </c>
      <c r="P63" s="93">
        <v>6700</v>
      </c>
      <c r="Q63" s="256">
        <f t="shared" si="6"/>
        <v>2291.3999999999996</v>
      </c>
      <c r="R63" s="238">
        <f t="shared" si="7"/>
        <v>0.34199999999999997</v>
      </c>
      <c r="V63"/>
    </row>
    <row r="64" spans="2:22" ht="15.5">
      <c r="B64" s="454"/>
      <c r="C64" s="92" t="s">
        <v>264</v>
      </c>
      <c r="D64" s="91" t="s">
        <v>221</v>
      </c>
      <c r="E64" s="387">
        <f t="shared" si="20"/>
        <v>11918.3</v>
      </c>
      <c r="F64" s="455">
        <f t="shared" si="20"/>
        <v>12752.58</v>
      </c>
      <c r="H64" s="390">
        <f t="shared" si="2"/>
        <v>11918.3</v>
      </c>
      <c r="I64" s="389">
        <f t="shared" si="21"/>
        <v>12752.58</v>
      </c>
      <c r="J64" s="389">
        <f t="shared" si="22"/>
        <v>12752.58</v>
      </c>
      <c r="K64" s="388">
        <f t="shared" si="10"/>
        <v>11918.3</v>
      </c>
      <c r="L64" s="93">
        <v>11138.6</v>
      </c>
      <c r="M64" s="91"/>
      <c r="N64" s="91" t="s">
        <v>234</v>
      </c>
      <c r="O64" s="385">
        <f t="shared" si="23"/>
        <v>7.0000000000000007E-2</v>
      </c>
      <c r="P64" s="93">
        <v>8300</v>
      </c>
      <c r="Q64" s="256">
        <f t="shared" si="6"/>
        <v>2838.6000000000004</v>
      </c>
      <c r="R64" s="238">
        <f t="shared" si="7"/>
        <v>0.34200000000000003</v>
      </c>
      <c r="V64"/>
    </row>
    <row r="65" spans="2:22" ht="15.5">
      <c r="B65" s="454"/>
      <c r="C65" s="92" t="s">
        <v>269</v>
      </c>
      <c r="D65" s="91" t="s">
        <v>221</v>
      </c>
      <c r="E65" s="387">
        <f t="shared" si="20"/>
        <v>24103.279999999999</v>
      </c>
      <c r="F65" s="455">
        <f t="shared" si="20"/>
        <v>25790.51</v>
      </c>
      <c r="H65" s="390">
        <f t="shared" si="2"/>
        <v>24103.279999999999</v>
      </c>
      <c r="I65" s="389">
        <f t="shared" si="21"/>
        <v>25790.51</v>
      </c>
      <c r="J65" s="389">
        <f t="shared" si="22"/>
        <v>25790.51</v>
      </c>
      <c r="K65" s="388">
        <f t="shared" si="10"/>
        <v>24103.279999999999</v>
      </c>
      <c r="L65" s="93">
        <v>22526.43</v>
      </c>
      <c r="M65" s="91"/>
      <c r="N65" s="91" t="s">
        <v>234</v>
      </c>
      <c r="O65" s="385">
        <f t="shared" si="23"/>
        <v>7.0000000000000007E-2</v>
      </c>
      <c r="P65" s="93">
        <v>17978</v>
      </c>
      <c r="Q65" s="256">
        <f t="shared" si="6"/>
        <v>4548.43</v>
      </c>
      <c r="R65" s="238">
        <f t="shared" si="7"/>
        <v>0.25299977750584046</v>
      </c>
      <c r="V65"/>
    </row>
    <row r="66" spans="2:22" ht="15.5">
      <c r="B66" s="454"/>
      <c r="C66" s="92" t="s">
        <v>270</v>
      </c>
      <c r="D66" s="91" t="s">
        <v>221</v>
      </c>
      <c r="E66" s="387">
        <f t="shared" si="20"/>
        <v>31024.03</v>
      </c>
      <c r="F66" s="455">
        <f t="shared" si="20"/>
        <v>33195.71</v>
      </c>
      <c r="H66" s="390">
        <f t="shared" si="2"/>
        <v>31024.03</v>
      </c>
      <c r="I66" s="389">
        <f t="shared" si="21"/>
        <v>33195.71</v>
      </c>
      <c r="J66" s="389">
        <f t="shared" si="22"/>
        <v>33195.71</v>
      </c>
      <c r="K66" s="388">
        <f t="shared" si="10"/>
        <v>31024.03</v>
      </c>
      <c r="L66" s="93">
        <v>28994.42</v>
      </c>
      <c r="M66" s="91"/>
      <c r="N66" s="91" t="s">
        <v>234</v>
      </c>
      <c r="O66" s="385">
        <f t="shared" si="23"/>
        <v>7.0000000000000007E-2</v>
      </c>
      <c r="P66" s="93">
        <v>23140</v>
      </c>
      <c r="Q66" s="256">
        <f t="shared" si="6"/>
        <v>5854.4199999999983</v>
      </c>
      <c r="R66" s="238">
        <f t="shared" si="7"/>
        <v>0.25299999999999995</v>
      </c>
      <c r="V66"/>
    </row>
    <row r="67" spans="2:22" ht="15.5">
      <c r="B67" s="452">
        <f>MAX(B60)+1</f>
        <v>7</v>
      </c>
      <c r="C67" s="63" t="s">
        <v>257</v>
      </c>
      <c r="D67" s="63"/>
      <c r="E67" s="269"/>
      <c r="F67" s="456"/>
      <c r="H67" s="391"/>
      <c r="I67" s="391"/>
      <c r="J67" s="391"/>
      <c r="K67" s="269"/>
      <c r="L67" s="269"/>
      <c r="M67" s="64"/>
      <c r="N67" s="64"/>
      <c r="O67" s="64"/>
      <c r="P67" s="269"/>
      <c r="Q67" s="256">
        <f t="shared" si="6"/>
        <v>0</v>
      </c>
      <c r="R67" s="238"/>
      <c r="V67"/>
    </row>
    <row r="68" spans="2:22" ht="15.5">
      <c r="B68" s="454"/>
      <c r="C68" s="92" t="s">
        <v>251</v>
      </c>
      <c r="D68" s="91" t="s">
        <v>221</v>
      </c>
      <c r="E68" s="387">
        <f t="shared" ref="E68:F73" si="24">H68</f>
        <v>2731.88</v>
      </c>
      <c r="F68" s="455">
        <f t="shared" si="24"/>
        <v>2923.11</v>
      </c>
      <c r="H68" s="390">
        <f t="shared" si="2"/>
        <v>2731.88</v>
      </c>
      <c r="I68" s="389">
        <f t="shared" ref="I68:I73" si="25">CHOOSE($I$9,J68,L68)</f>
        <v>2923.11</v>
      </c>
      <c r="J68" s="389">
        <f t="shared" ref="J68:J73" si="26">ROUND(K68*(1+O68),2)</f>
        <v>2923.11</v>
      </c>
      <c r="K68" s="388">
        <f t="shared" si="10"/>
        <v>2731.88</v>
      </c>
      <c r="L68" s="93">
        <f>AVERAGE(2475.99,2630.32)</f>
        <v>2553.1549999999997</v>
      </c>
      <c r="M68" s="91" t="s">
        <v>439</v>
      </c>
      <c r="N68" s="91" t="s">
        <v>234</v>
      </c>
      <c r="O68" s="385">
        <f t="shared" ref="O68:O73" si="27">VLOOKUP($N68,$C$131:$E$141,2,FALSE)</f>
        <v>7.0000000000000007E-2</v>
      </c>
      <c r="P68" s="93">
        <v>1960</v>
      </c>
      <c r="Q68" s="256">
        <f t="shared" si="6"/>
        <v>593.15499999999975</v>
      </c>
      <c r="R68" s="238">
        <f t="shared" si="7"/>
        <v>0.3026301020408162</v>
      </c>
      <c r="V68"/>
    </row>
    <row r="69" spans="2:22" ht="15.5">
      <c r="B69" s="454"/>
      <c r="C69" s="92" t="s">
        <v>254</v>
      </c>
      <c r="D69" s="91" t="s">
        <v>221</v>
      </c>
      <c r="E69" s="387">
        <f t="shared" si="24"/>
        <v>7682.28</v>
      </c>
      <c r="F69" s="455">
        <f t="shared" si="24"/>
        <v>8220.0400000000009</v>
      </c>
      <c r="H69" s="390">
        <f t="shared" si="2"/>
        <v>7682.28</v>
      </c>
      <c r="I69" s="389">
        <f t="shared" si="25"/>
        <v>8220.0400000000009</v>
      </c>
      <c r="J69" s="389">
        <f t="shared" si="26"/>
        <v>8220.0400000000009</v>
      </c>
      <c r="K69" s="388">
        <f t="shared" si="10"/>
        <v>7682.28</v>
      </c>
      <c r="L69" s="93">
        <f>AVERAGE(7112.6,7246.8)</f>
        <v>7179.7000000000007</v>
      </c>
      <c r="M69" s="91" t="s">
        <v>440</v>
      </c>
      <c r="N69" s="91" t="s">
        <v>234</v>
      </c>
      <c r="O69" s="385">
        <f t="shared" si="27"/>
        <v>7.0000000000000007E-2</v>
      </c>
      <c r="P69" s="93">
        <v>5400</v>
      </c>
      <c r="Q69" s="256">
        <f t="shared" si="6"/>
        <v>1779.7000000000007</v>
      </c>
      <c r="R69" s="238">
        <f t="shared" si="7"/>
        <v>0.32957407407407419</v>
      </c>
      <c r="V69"/>
    </row>
    <row r="70" spans="2:22" ht="15.5">
      <c r="B70" s="454"/>
      <c r="C70" s="92" t="s">
        <v>265</v>
      </c>
      <c r="D70" s="91" t="s">
        <v>221</v>
      </c>
      <c r="E70" s="387">
        <f t="shared" si="24"/>
        <v>9333.61</v>
      </c>
      <c r="F70" s="455">
        <f t="shared" si="24"/>
        <v>9986.9599999999991</v>
      </c>
      <c r="H70" s="390">
        <f t="shared" si="2"/>
        <v>9333.61</v>
      </c>
      <c r="I70" s="389">
        <f t="shared" si="25"/>
        <v>9986.9599999999991</v>
      </c>
      <c r="J70" s="389">
        <f t="shared" si="26"/>
        <v>9986.9599999999991</v>
      </c>
      <c r="K70" s="388">
        <f t="shared" si="10"/>
        <v>9333.61</v>
      </c>
      <c r="L70" s="93">
        <f>AVERAGE(8588.8,8857.2)</f>
        <v>8723</v>
      </c>
      <c r="M70" s="91" t="s">
        <v>441</v>
      </c>
      <c r="N70" s="91" t="s">
        <v>234</v>
      </c>
      <c r="O70" s="385">
        <f t="shared" si="27"/>
        <v>7.0000000000000007E-2</v>
      </c>
      <c r="P70" s="93">
        <v>6600</v>
      </c>
      <c r="Q70" s="256">
        <f t="shared" si="6"/>
        <v>2123</v>
      </c>
      <c r="R70" s="238">
        <f t="shared" si="7"/>
        <v>0.32166666666666666</v>
      </c>
      <c r="V70"/>
    </row>
    <row r="71" spans="2:22" ht="15.5">
      <c r="B71" s="454"/>
      <c r="C71" s="92" t="s">
        <v>266</v>
      </c>
      <c r="D71" s="91" t="s">
        <v>221</v>
      </c>
      <c r="E71" s="387">
        <f t="shared" si="24"/>
        <v>11918.3</v>
      </c>
      <c r="F71" s="455">
        <f t="shared" si="24"/>
        <v>12752.58</v>
      </c>
      <c r="H71" s="390">
        <f t="shared" si="2"/>
        <v>11918.3</v>
      </c>
      <c r="I71" s="389">
        <f t="shared" si="25"/>
        <v>12752.58</v>
      </c>
      <c r="J71" s="389">
        <f t="shared" si="26"/>
        <v>12752.58</v>
      </c>
      <c r="K71" s="388">
        <f t="shared" si="10"/>
        <v>11918.3</v>
      </c>
      <c r="L71" s="93">
        <v>11138.6</v>
      </c>
      <c r="M71" s="91" t="s">
        <v>442</v>
      </c>
      <c r="N71" s="91" t="s">
        <v>234</v>
      </c>
      <c r="O71" s="385">
        <f t="shared" si="27"/>
        <v>7.0000000000000007E-2</v>
      </c>
      <c r="P71" s="93">
        <v>8300</v>
      </c>
      <c r="Q71" s="256">
        <f t="shared" si="6"/>
        <v>2838.6000000000004</v>
      </c>
      <c r="R71" s="238">
        <f t="shared" si="7"/>
        <v>0.34200000000000003</v>
      </c>
      <c r="V71"/>
    </row>
    <row r="72" spans="2:22" ht="15.5">
      <c r="B72" s="454"/>
      <c r="C72" s="92" t="s">
        <v>267</v>
      </c>
      <c r="D72" s="91" t="s">
        <v>221</v>
      </c>
      <c r="E72" s="387">
        <f t="shared" si="24"/>
        <v>26092.9</v>
      </c>
      <c r="F72" s="455">
        <f t="shared" si="24"/>
        <v>27919.4</v>
      </c>
      <c r="H72" s="390">
        <f t="shared" si="2"/>
        <v>26092.9</v>
      </c>
      <c r="I72" s="389">
        <f t="shared" si="25"/>
        <v>27919.4</v>
      </c>
      <c r="J72" s="389">
        <f t="shared" si="26"/>
        <v>27919.4</v>
      </c>
      <c r="K72" s="388">
        <f t="shared" si="10"/>
        <v>26092.9</v>
      </c>
      <c r="L72" s="93">
        <v>24385.89</v>
      </c>
      <c r="M72" s="91"/>
      <c r="N72" s="91" t="s">
        <v>234</v>
      </c>
      <c r="O72" s="385">
        <f t="shared" si="27"/>
        <v>7.0000000000000007E-2</v>
      </c>
      <c r="P72" s="93">
        <v>19462</v>
      </c>
      <c r="Q72" s="256">
        <f t="shared" si="6"/>
        <v>4923.8899999999994</v>
      </c>
      <c r="R72" s="238">
        <f t="shared" si="7"/>
        <v>0.2530002055287226</v>
      </c>
      <c r="V72"/>
    </row>
    <row r="73" spans="2:22" ht="15.5">
      <c r="B73" s="454"/>
      <c r="C73" s="92" t="s">
        <v>268</v>
      </c>
      <c r="D73" s="91" t="s">
        <v>221</v>
      </c>
      <c r="E73" s="387">
        <f t="shared" si="24"/>
        <v>35609.26</v>
      </c>
      <c r="F73" s="455">
        <f t="shared" si="24"/>
        <v>38101.910000000003</v>
      </c>
      <c r="H73" s="390">
        <f t="shared" si="2"/>
        <v>35609.26</v>
      </c>
      <c r="I73" s="389">
        <f t="shared" si="25"/>
        <v>38101.910000000003</v>
      </c>
      <c r="J73" s="389">
        <f t="shared" si="26"/>
        <v>38101.910000000003</v>
      </c>
      <c r="K73" s="388">
        <f t="shared" si="10"/>
        <v>35609.26</v>
      </c>
      <c r="L73" s="93">
        <v>33279.68</v>
      </c>
      <c r="M73" s="91"/>
      <c r="N73" s="91" t="s">
        <v>234</v>
      </c>
      <c r="O73" s="385">
        <f t="shared" si="27"/>
        <v>7.0000000000000007E-2</v>
      </c>
      <c r="P73" s="93">
        <v>26560</v>
      </c>
      <c r="Q73" s="256">
        <f t="shared" si="6"/>
        <v>6719.68</v>
      </c>
      <c r="R73" s="238">
        <f t="shared" si="7"/>
        <v>0.253</v>
      </c>
      <c r="V73"/>
    </row>
    <row r="74" spans="2:22" ht="15.5">
      <c r="B74" s="452">
        <f>MAX(B67)+1</f>
        <v>8</v>
      </c>
      <c r="C74" s="63" t="s">
        <v>259</v>
      </c>
      <c r="D74" s="63"/>
      <c r="E74" s="269"/>
      <c r="F74" s="456"/>
      <c r="H74" s="391"/>
      <c r="I74" s="391"/>
      <c r="J74" s="391"/>
      <c r="K74" s="269"/>
      <c r="L74" s="269"/>
      <c r="M74" s="64"/>
      <c r="N74" s="64"/>
      <c r="O74" s="64"/>
      <c r="P74" s="269"/>
      <c r="Q74" s="256">
        <f t="shared" si="6"/>
        <v>0</v>
      </c>
      <c r="R74" s="238"/>
      <c r="V74"/>
    </row>
    <row r="75" spans="2:22" ht="15.5">
      <c r="B75" s="454"/>
      <c r="C75" s="92" t="s">
        <v>252</v>
      </c>
      <c r="D75" s="91" t="s">
        <v>221</v>
      </c>
      <c r="E75" s="387">
        <f t="shared" ref="E75:F80" si="28">H75</f>
        <v>3338.56</v>
      </c>
      <c r="F75" s="455">
        <f t="shared" si="28"/>
        <v>3572.26</v>
      </c>
      <c r="H75" s="390">
        <f t="shared" ref="H75:H117" si="29">CHOOSE($H$9,K75,L75)</f>
        <v>3338.56</v>
      </c>
      <c r="I75" s="389">
        <f t="shared" ref="I75:I80" si="30">CHOOSE($I$9,J75,L75)</f>
        <v>3572.26</v>
      </c>
      <c r="J75" s="389">
        <f t="shared" ref="J75:J80" si="31">ROUND(K75*(1+O75),2)</f>
        <v>3572.26</v>
      </c>
      <c r="K75" s="388">
        <f t="shared" si="10"/>
        <v>3338.56</v>
      </c>
      <c r="L75" s="93">
        <f>AVERAGE(3059.76,3180.54)</f>
        <v>3120.15</v>
      </c>
      <c r="M75" s="91" t="s">
        <v>443</v>
      </c>
      <c r="N75" s="91" t="s">
        <v>234</v>
      </c>
      <c r="O75" s="385">
        <f t="shared" ref="O75:O80" si="32">VLOOKUP($N75,$C$131:$E$141,2,FALSE)</f>
        <v>7.0000000000000007E-2</v>
      </c>
      <c r="P75" s="93">
        <v>2370</v>
      </c>
      <c r="Q75" s="256">
        <f t="shared" ref="Q75:Q117" si="33">L75-P75</f>
        <v>750.15000000000009</v>
      </c>
      <c r="R75" s="238">
        <f t="shared" ref="R75:R117" si="34">Q75/P75</f>
        <v>0.3165189873417722</v>
      </c>
      <c r="V75"/>
    </row>
    <row r="76" spans="2:22" ht="15.5">
      <c r="B76" s="454"/>
      <c r="C76" s="92" t="s">
        <v>255</v>
      </c>
      <c r="D76" s="91" t="s">
        <v>221</v>
      </c>
      <c r="E76" s="387">
        <f t="shared" si="28"/>
        <v>7754.08</v>
      </c>
      <c r="F76" s="455">
        <f t="shared" si="28"/>
        <v>8296.8700000000008</v>
      </c>
      <c r="H76" s="390">
        <f t="shared" si="29"/>
        <v>7754.08</v>
      </c>
      <c r="I76" s="389">
        <f t="shared" si="30"/>
        <v>8296.8700000000008</v>
      </c>
      <c r="J76" s="389">
        <f t="shared" si="31"/>
        <v>8296.8700000000008</v>
      </c>
      <c r="K76" s="388">
        <f t="shared" si="10"/>
        <v>7754.08</v>
      </c>
      <c r="L76" s="93">
        <v>7246.8</v>
      </c>
      <c r="M76" s="91" t="s">
        <v>444</v>
      </c>
      <c r="N76" s="91" t="s">
        <v>234</v>
      </c>
      <c r="O76" s="385">
        <f t="shared" si="32"/>
        <v>7.0000000000000007E-2</v>
      </c>
      <c r="P76" s="93">
        <v>5400</v>
      </c>
      <c r="Q76" s="256">
        <f t="shared" si="33"/>
        <v>1846.8000000000002</v>
      </c>
      <c r="R76" s="238">
        <f t="shared" si="34"/>
        <v>0.34200000000000003</v>
      </c>
      <c r="V76"/>
    </row>
    <row r="77" spans="2:22" ht="15.5">
      <c r="B77" s="454"/>
      <c r="C77" s="92" t="s">
        <v>260</v>
      </c>
      <c r="D77" s="91" t="s">
        <v>221</v>
      </c>
      <c r="E77" s="387">
        <f t="shared" si="28"/>
        <v>9692.6</v>
      </c>
      <c r="F77" s="455">
        <f t="shared" si="28"/>
        <v>10371.08</v>
      </c>
      <c r="H77" s="390">
        <f t="shared" si="29"/>
        <v>9692.6</v>
      </c>
      <c r="I77" s="389">
        <f t="shared" si="30"/>
        <v>10371.08</v>
      </c>
      <c r="J77" s="389">
        <f t="shared" si="31"/>
        <v>10371.08</v>
      </c>
      <c r="K77" s="388">
        <f t="shared" si="10"/>
        <v>9692.6</v>
      </c>
      <c r="L77" s="93">
        <f>AVERAGE(8857.2,9259.8)</f>
        <v>9058.5</v>
      </c>
      <c r="M77" s="91" t="s">
        <v>445</v>
      </c>
      <c r="N77" s="91" t="s">
        <v>234</v>
      </c>
      <c r="O77" s="385">
        <f t="shared" si="32"/>
        <v>7.0000000000000007E-2</v>
      </c>
      <c r="P77" s="93">
        <v>6900</v>
      </c>
      <c r="Q77" s="256">
        <f t="shared" si="33"/>
        <v>2158.5</v>
      </c>
      <c r="R77" s="238">
        <f t="shared" si="34"/>
        <v>0.31282608695652175</v>
      </c>
      <c r="V77"/>
    </row>
    <row r="78" spans="2:22" ht="15.5">
      <c r="B78" s="454"/>
      <c r="C78" s="92" t="s">
        <v>261</v>
      </c>
      <c r="D78" s="91" t="s">
        <v>221</v>
      </c>
      <c r="E78" s="387">
        <f t="shared" si="28"/>
        <v>11918.3</v>
      </c>
      <c r="F78" s="455">
        <f t="shared" si="28"/>
        <v>12752.58</v>
      </c>
      <c r="H78" s="390">
        <f t="shared" si="29"/>
        <v>11918.3</v>
      </c>
      <c r="I78" s="389">
        <f t="shared" si="30"/>
        <v>12752.58</v>
      </c>
      <c r="J78" s="389">
        <f t="shared" si="31"/>
        <v>12752.58</v>
      </c>
      <c r="K78" s="388">
        <f t="shared" si="10"/>
        <v>11918.3</v>
      </c>
      <c r="L78" s="93">
        <f>AVERAGE(11004.4,11272.8)</f>
        <v>11138.599999999999</v>
      </c>
      <c r="M78" s="91" t="s">
        <v>446</v>
      </c>
      <c r="N78" s="91" t="s">
        <v>234</v>
      </c>
      <c r="O78" s="385">
        <f t="shared" si="32"/>
        <v>7.0000000000000007E-2</v>
      </c>
      <c r="P78" s="93">
        <v>8400</v>
      </c>
      <c r="Q78" s="256">
        <f t="shared" si="33"/>
        <v>2738.5999999999985</v>
      </c>
      <c r="R78" s="238">
        <f t="shared" si="34"/>
        <v>0.32602380952380933</v>
      </c>
      <c r="V78"/>
    </row>
    <row r="79" spans="2:22" ht="15.5">
      <c r="B79" s="454"/>
      <c r="C79" s="92" t="s">
        <v>262</v>
      </c>
      <c r="D79" s="91" t="s">
        <v>221</v>
      </c>
      <c r="E79" s="387">
        <f t="shared" si="28"/>
        <v>26729.73</v>
      </c>
      <c r="F79" s="455">
        <f t="shared" si="28"/>
        <v>28600.81</v>
      </c>
      <c r="H79" s="390">
        <f t="shared" si="29"/>
        <v>26729.73</v>
      </c>
      <c r="I79" s="389">
        <f t="shared" si="30"/>
        <v>28600.81</v>
      </c>
      <c r="J79" s="389">
        <f t="shared" si="31"/>
        <v>28600.81</v>
      </c>
      <c r="K79" s="388">
        <f t="shared" si="10"/>
        <v>26729.73</v>
      </c>
      <c r="L79" s="93">
        <v>24981.06</v>
      </c>
      <c r="M79" s="91"/>
      <c r="N79" s="91" t="s">
        <v>234</v>
      </c>
      <c r="O79" s="385">
        <f t="shared" si="32"/>
        <v>7.0000000000000007E-2</v>
      </c>
      <c r="P79" s="93">
        <v>19937</v>
      </c>
      <c r="Q79" s="256">
        <f t="shared" si="33"/>
        <v>5044.0600000000013</v>
      </c>
      <c r="R79" s="238">
        <f t="shared" si="34"/>
        <v>0.25299994984200236</v>
      </c>
      <c r="V79"/>
    </row>
    <row r="80" spans="2:22" ht="15.5">
      <c r="B80" s="454"/>
      <c r="C80" s="92" t="s">
        <v>263</v>
      </c>
      <c r="D80" s="91" t="s">
        <v>221</v>
      </c>
      <c r="E80" s="387">
        <f t="shared" si="28"/>
        <v>38320.18</v>
      </c>
      <c r="F80" s="455">
        <f t="shared" si="28"/>
        <v>41002.589999999997</v>
      </c>
      <c r="H80" s="390">
        <f t="shared" si="29"/>
        <v>38320.18</v>
      </c>
      <c r="I80" s="389">
        <f t="shared" si="30"/>
        <v>41002.589999999997</v>
      </c>
      <c r="J80" s="389">
        <f t="shared" si="31"/>
        <v>41002.589999999997</v>
      </c>
      <c r="K80" s="388">
        <f t="shared" si="10"/>
        <v>38320.18</v>
      </c>
      <c r="L80" s="93">
        <v>35813.25</v>
      </c>
      <c r="M80" s="91"/>
      <c r="N80" s="91" t="s">
        <v>234</v>
      </c>
      <c r="O80" s="385">
        <f t="shared" si="32"/>
        <v>7.0000000000000007E-2</v>
      </c>
      <c r="P80" s="93">
        <v>28582</v>
      </c>
      <c r="Q80" s="256">
        <f t="shared" si="33"/>
        <v>7231.25</v>
      </c>
      <c r="R80" s="238">
        <f t="shared" si="34"/>
        <v>0.25300013994821918</v>
      </c>
      <c r="V80"/>
    </row>
    <row r="81" spans="2:22" ht="15.5">
      <c r="B81" s="452">
        <f>MAX(B74)+1</f>
        <v>9</v>
      </c>
      <c r="C81" s="63" t="s">
        <v>104</v>
      </c>
      <c r="D81" s="63"/>
      <c r="E81" s="269"/>
      <c r="F81" s="456"/>
      <c r="H81" s="269"/>
      <c r="I81" s="269"/>
      <c r="J81" s="269"/>
      <c r="K81" s="269"/>
      <c r="L81" s="269"/>
      <c r="M81" s="64"/>
      <c r="N81" s="64"/>
      <c r="O81" s="64"/>
      <c r="P81" s="269"/>
      <c r="Q81" s="256">
        <f t="shared" si="33"/>
        <v>0</v>
      </c>
      <c r="R81" s="238"/>
      <c r="V81"/>
    </row>
    <row r="82" spans="2:22" ht="15.5">
      <c r="B82" s="454">
        <v>720489</v>
      </c>
      <c r="C82" s="92" t="s">
        <v>2</v>
      </c>
      <c r="D82" s="91" t="s">
        <v>181</v>
      </c>
      <c r="E82" s="387">
        <f t="shared" ref="E82:F87" si="35">H82</f>
        <v>71.67</v>
      </c>
      <c r="F82" s="455">
        <f t="shared" si="35"/>
        <v>76.69</v>
      </c>
      <c r="H82" s="388">
        <f t="shared" si="29"/>
        <v>71.67</v>
      </c>
      <c r="I82" s="389">
        <f t="shared" ref="I82:I87" si="36">CHOOSE($I$9,J82,L82)</f>
        <v>76.69</v>
      </c>
      <c r="J82" s="389">
        <f t="shared" ref="J82:J87" si="37">ROUND(K82*(1+O82),2)</f>
        <v>76.69</v>
      </c>
      <c r="K82" s="388">
        <f t="shared" si="10"/>
        <v>71.67</v>
      </c>
      <c r="L82" s="93">
        <v>66.98</v>
      </c>
      <c r="M82" s="91" t="s">
        <v>437</v>
      </c>
      <c r="N82" s="91" t="s">
        <v>510</v>
      </c>
      <c r="O82" s="385">
        <f t="shared" ref="O82:O87" si="38">VLOOKUP($N82,$C$131:$E$141,2,FALSE)</f>
        <v>7.0000000000000007E-2</v>
      </c>
      <c r="P82" s="93">
        <v>44.8</v>
      </c>
      <c r="Q82" s="256">
        <f t="shared" si="33"/>
        <v>22.180000000000007</v>
      </c>
      <c r="R82" s="238">
        <f t="shared" si="34"/>
        <v>0.4950892857142859</v>
      </c>
      <c r="V82"/>
    </row>
    <row r="83" spans="2:22" ht="15.5">
      <c r="B83" s="454">
        <v>720490</v>
      </c>
      <c r="C83" s="92" t="s">
        <v>3</v>
      </c>
      <c r="D83" s="91" t="s">
        <v>181</v>
      </c>
      <c r="E83" s="387">
        <f t="shared" si="35"/>
        <v>53.41</v>
      </c>
      <c r="F83" s="455">
        <f t="shared" si="35"/>
        <v>57.15</v>
      </c>
      <c r="H83" s="388">
        <f t="shared" si="29"/>
        <v>53.41</v>
      </c>
      <c r="I83" s="389">
        <f t="shared" si="36"/>
        <v>57.15</v>
      </c>
      <c r="J83" s="389">
        <f t="shared" si="37"/>
        <v>57.15</v>
      </c>
      <c r="K83" s="388">
        <f t="shared" si="10"/>
        <v>53.41</v>
      </c>
      <c r="L83" s="93">
        <v>49.92</v>
      </c>
      <c r="M83" s="91" t="s">
        <v>437</v>
      </c>
      <c r="N83" s="91" t="s">
        <v>510</v>
      </c>
      <c r="O83" s="385">
        <f t="shared" si="38"/>
        <v>7.0000000000000007E-2</v>
      </c>
      <c r="P83" s="93">
        <v>33.39</v>
      </c>
      <c r="Q83" s="256">
        <f t="shared" si="33"/>
        <v>16.53</v>
      </c>
      <c r="R83" s="238">
        <f t="shared" si="34"/>
        <v>0.4950584007187781</v>
      </c>
      <c r="V83"/>
    </row>
    <row r="84" spans="2:22" ht="15.5">
      <c r="B84" s="454">
        <v>720492</v>
      </c>
      <c r="C84" s="92" t="s">
        <v>4</v>
      </c>
      <c r="D84" s="91" t="s">
        <v>181</v>
      </c>
      <c r="E84" s="387">
        <f t="shared" si="35"/>
        <v>56.3</v>
      </c>
      <c r="F84" s="455">
        <f t="shared" si="35"/>
        <v>60.24</v>
      </c>
      <c r="H84" s="388">
        <f t="shared" si="29"/>
        <v>56.3</v>
      </c>
      <c r="I84" s="389">
        <f t="shared" si="36"/>
        <v>60.24</v>
      </c>
      <c r="J84" s="389">
        <f t="shared" si="37"/>
        <v>60.24</v>
      </c>
      <c r="K84" s="388">
        <f t="shared" si="10"/>
        <v>56.3</v>
      </c>
      <c r="L84" s="93">
        <v>52.62</v>
      </c>
      <c r="M84" s="91" t="s">
        <v>437</v>
      </c>
      <c r="N84" s="91" t="s">
        <v>510</v>
      </c>
      <c r="O84" s="385">
        <f t="shared" si="38"/>
        <v>7.0000000000000007E-2</v>
      </c>
      <c r="P84" s="93">
        <v>35.200000000000003</v>
      </c>
      <c r="Q84" s="256">
        <f t="shared" si="33"/>
        <v>17.419999999999995</v>
      </c>
      <c r="R84" s="238">
        <f t="shared" si="34"/>
        <v>0.49488636363636346</v>
      </c>
      <c r="V84"/>
    </row>
    <row r="85" spans="2:22" ht="15.5">
      <c r="B85" s="454">
        <v>720494</v>
      </c>
      <c r="C85" s="92" t="s">
        <v>5</v>
      </c>
      <c r="D85" s="91" t="s">
        <v>181</v>
      </c>
      <c r="E85" s="387">
        <f t="shared" si="35"/>
        <v>80.14</v>
      </c>
      <c r="F85" s="455">
        <f t="shared" si="35"/>
        <v>85.75</v>
      </c>
      <c r="H85" s="388">
        <f t="shared" si="29"/>
        <v>80.14</v>
      </c>
      <c r="I85" s="389">
        <f t="shared" si="36"/>
        <v>85.75</v>
      </c>
      <c r="J85" s="389">
        <f t="shared" si="37"/>
        <v>85.75</v>
      </c>
      <c r="K85" s="388">
        <f t="shared" si="10"/>
        <v>80.14</v>
      </c>
      <c r="L85" s="93">
        <v>74.900000000000006</v>
      </c>
      <c r="M85" s="91" t="s">
        <v>437</v>
      </c>
      <c r="N85" s="91" t="s">
        <v>510</v>
      </c>
      <c r="O85" s="385">
        <f t="shared" si="38"/>
        <v>7.0000000000000007E-2</v>
      </c>
      <c r="P85" s="93">
        <v>50.1</v>
      </c>
      <c r="Q85" s="256">
        <f t="shared" si="33"/>
        <v>24.800000000000004</v>
      </c>
      <c r="R85" s="238">
        <f t="shared" si="34"/>
        <v>0.49500998003992025</v>
      </c>
      <c r="V85"/>
    </row>
    <row r="86" spans="2:22" ht="15.5">
      <c r="B86" s="454">
        <v>720495</v>
      </c>
      <c r="C86" s="92" t="s">
        <v>6</v>
      </c>
      <c r="D86" s="91" t="s">
        <v>181</v>
      </c>
      <c r="E86" s="387">
        <f t="shared" si="35"/>
        <v>105.1</v>
      </c>
      <c r="F86" s="455">
        <f t="shared" si="35"/>
        <v>112.46</v>
      </c>
      <c r="H86" s="388">
        <f t="shared" si="29"/>
        <v>105.1</v>
      </c>
      <c r="I86" s="389">
        <f t="shared" si="36"/>
        <v>112.46</v>
      </c>
      <c r="J86" s="389">
        <f t="shared" si="37"/>
        <v>112.46</v>
      </c>
      <c r="K86" s="388">
        <f t="shared" si="10"/>
        <v>105.1</v>
      </c>
      <c r="L86" s="93">
        <v>98.22</v>
      </c>
      <c r="M86" s="91" t="s">
        <v>437</v>
      </c>
      <c r="N86" s="91" t="s">
        <v>510</v>
      </c>
      <c r="O86" s="385">
        <f t="shared" si="38"/>
        <v>7.0000000000000007E-2</v>
      </c>
      <c r="P86" s="93">
        <v>65.7</v>
      </c>
      <c r="Q86" s="256">
        <f t="shared" si="33"/>
        <v>32.519999999999996</v>
      </c>
      <c r="R86" s="238">
        <f t="shared" si="34"/>
        <v>0.49497716894977162</v>
      </c>
      <c r="V86"/>
    </row>
    <row r="87" spans="2:22" ht="15.5">
      <c r="B87" s="454">
        <v>720496</v>
      </c>
      <c r="C87" s="92" t="s">
        <v>15</v>
      </c>
      <c r="D87" s="91" t="s">
        <v>181</v>
      </c>
      <c r="E87" s="387">
        <f t="shared" si="35"/>
        <v>130.53</v>
      </c>
      <c r="F87" s="455">
        <f t="shared" si="35"/>
        <v>139.66999999999999</v>
      </c>
      <c r="H87" s="388">
        <f t="shared" si="29"/>
        <v>130.53</v>
      </c>
      <c r="I87" s="389">
        <f t="shared" si="36"/>
        <v>139.66999999999999</v>
      </c>
      <c r="J87" s="389">
        <f t="shared" si="37"/>
        <v>139.66999999999999</v>
      </c>
      <c r="K87" s="388">
        <f t="shared" si="10"/>
        <v>130.53</v>
      </c>
      <c r="L87" s="93">
        <v>121.99</v>
      </c>
      <c r="M87" s="91" t="s">
        <v>437</v>
      </c>
      <c r="N87" s="91" t="s">
        <v>510</v>
      </c>
      <c r="O87" s="385">
        <f t="shared" si="38"/>
        <v>7.0000000000000007E-2</v>
      </c>
      <c r="P87" s="93">
        <v>81.599999999999994</v>
      </c>
      <c r="Q87" s="256">
        <f t="shared" si="33"/>
        <v>40.39</v>
      </c>
      <c r="R87" s="238">
        <f t="shared" si="34"/>
        <v>0.49497549019607845</v>
      </c>
      <c r="V87"/>
    </row>
    <row r="88" spans="2:22" ht="15.5">
      <c r="B88" s="452">
        <f>MAX(B81)+1</f>
        <v>10</v>
      </c>
      <c r="C88" s="63" t="s">
        <v>184</v>
      </c>
      <c r="D88" s="63"/>
      <c r="E88" s="269"/>
      <c r="F88" s="456"/>
      <c r="H88" s="269"/>
      <c r="I88" s="269"/>
      <c r="J88" s="269"/>
      <c r="K88" s="269"/>
      <c r="L88" s="269"/>
      <c r="M88" s="64"/>
      <c r="N88" s="64"/>
      <c r="O88" s="64"/>
      <c r="P88" s="269"/>
      <c r="Q88" s="256">
        <f t="shared" si="33"/>
        <v>0</v>
      </c>
      <c r="R88" s="238"/>
      <c r="V88"/>
    </row>
    <row r="89" spans="2:22" ht="15.5">
      <c r="B89" s="454">
        <v>130540</v>
      </c>
      <c r="C89" s="92" t="s">
        <v>4</v>
      </c>
      <c r="D89" s="91" t="s">
        <v>221</v>
      </c>
      <c r="E89" s="387">
        <f t="shared" ref="E89:F94" si="39">H89</f>
        <v>128.76</v>
      </c>
      <c r="F89" s="455">
        <f t="shared" si="39"/>
        <v>137.77000000000001</v>
      </c>
      <c r="H89" s="388">
        <f t="shared" si="29"/>
        <v>128.76</v>
      </c>
      <c r="I89" s="389">
        <f t="shared" ref="I89:I94" si="40">CHOOSE($I$9,J89,L89)</f>
        <v>137.77000000000001</v>
      </c>
      <c r="J89" s="389">
        <f t="shared" ref="J89:J94" si="41">ROUND(K89*(1+O89),2)</f>
        <v>137.77000000000001</v>
      </c>
      <c r="K89" s="388">
        <f t="shared" ref="K89:K117" si="42">ROUND($L89*(1+$O89),2)</f>
        <v>128.76</v>
      </c>
      <c r="L89" s="93">
        <v>120.34</v>
      </c>
      <c r="M89" s="91" t="s">
        <v>447</v>
      </c>
      <c r="N89" s="91" t="s">
        <v>511</v>
      </c>
      <c r="O89" s="385">
        <f t="shared" ref="O89:O94" si="43">VLOOKUP($N89,$C$131:$E$141,2,FALSE)</f>
        <v>7.0000000000000007E-2</v>
      </c>
      <c r="P89" s="93">
        <v>63.08</v>
      </c>
      <c r="Q89" s="256">
        <f t="shared" si="33"/>
        <v>57.260000000000005</v>
      </c>
      <c r="R89" s="238">
        <f t="shared" si="34"/>
        <v>0.90773620798985422</v>
      </c>
      <c r="V89"/>
    </row>
    <row r="90" spans="2:22" ht="15.5">
      <c r="B90" s="454">
        <v>130542</v>
      </c>
      <c r="C90" s="92" t="s">
        <v>5</v>
      </c>
      <c r="D90" s="91" t="s">
        <v>221</v>
      </c>
      <c r="E90" s="387">
        <f t="shared" si="39"/>
        <v>191.26</v>
      </c>
      <c r="F90" s="455">
        <f t="shared" si="39"/>
        <v>204.65</v>
      </c>
      <c r="H90" s="388">
        <f t="shared" si="29"/>
        <v>191.26</v>
      </c>
      <c r="I90" s="389">
        <f t="shared" si="40"/>
        <v>204.65</v>
      </c>
      <c r="J90" s="389">
        <f t="shared" si="41"/>
        <v>204.65</v>
      </c>
      <c r="K90" s="388">
        <f t="shared" si="42"/>
        <v>191.26</v>
      </c>
      <c r="L90" s="93">
        <v>178.75</v>
      </c>
      <c r="M90" s="91" t="s">
        <v>447</v>
      </c>
      <c r="N90" s="91" t="s">
        <v>511</v>
      </c>
      <c r="O90" s="385">
        <f t="shared" si="43"/>
        <v>7.0000000000000007E-2</v>
      </c>
      <c r="P90" s="93">
        <v>85.96</v>
      </c>
      <c r="Q90" s="256">
        <f t="shared" si="33"/>
        <v>92.79</v>
      </c>
      <c r="R90" s="238">
        <f t="shared" si="34"/>
        <v>1.0794555607259191</v>
      </c>
      <c r="V90"/>
    </row>
    <row r="91" spans="2:22" ht="15.5">
      <c r="B91" s="454">
        <v>130546</v>
      </c>
      <c r="C91" s="92" t="s">
        <v>6</v>
      </c>
      <c r="D91" s="91" t="s">
        <v>221</v>
      </c>
      <c r="E91" s="387">
        <f t="shared" si="39"/>
        <v>224.64</v>
      </c>
      <c r="F91" s="455">
        <f t="shared" si="39"/>
        <v>240.36</v>
      </c>
      <c r="H91" s="388">
        <f t="shared" si="29"/>
        <v>224.64</v>
      </c>
      <c r="I91" s="389">
        <f t="shared" si="40"/>
        <v>240.36</v>
      </c>
      <c r="J91" s="389">
        <f t="shared" si="41"/>
        <v>240.36</v>
      </c>
      <c r="K91" s="388">
        <f t="shared" si="42"/>
        <v>224.64</v>
      </c>
      <c r="L91" s="93">
        <v>209.94</v>
      </c>
      <c r="M91" s="91" t="s">
        <v>447</v>
      </c>
      <c r="N91" s="91" t="s">
        <v>511</v>
      </c>
      <c r="O91" s="385">
        <f t="shared" si="43"/>
        <v>7.0000000000000007E-2</v>
      </c>
      <c r="P91" s="93">
        <v>101.7</v>
      </c>
      <c r="Q91" s="256">
        <f t="shared" si="33"/>
        <v>108.24</v>
      </c>
      <c r="R91" s="238">
        <f t="shared" si="34"/>
        <v>1.0643067846607668</v>
      </c>
      <c r="V91"/>
    </row>
    <row r="92" spans="2:22" ht="15.5">
      <c r="B92" s="454">
        <v>130548</v>
      </c>
      <c r="C92" s="92" t="s">
        <v>15</v>
      </c>
      <c r="D92" s="91" t="s">
        <v>221</v>
      </c>
      <c r="E92" s="387">
        <f t="shared" si="39"/>
        <v>294.27</v>
      </c>
      <c r="F92" s="455">
        <f t="shared" si="39"/>
        <v>314.87</v>
      </c>
      <c r="H92" s="388">
        <f t="shared" si="29"/>
        <v>294.27</v>
      </c>
      <c r="I92" s="389">
        <f t="shared" si="40"/>
        <v>314.87</v>
      </c>
      <c r="J92" s="389">
        <f t="shared" si="41"/>
        <v>314.87</v>
      </c>
      <c r="K92" s="388">
        <f t="shared" si="42"/>
        <v>294.27</v>
      </c>
      <c r="L92" s="93">
        <v>275.02</v>
      </c>
      <c r="M92" s="91" t="s">
        <v>447</v>
      </c>
      <c r="N92" s="91" t="s">
        <v>511</v>
      </c>
      <c r="O92" s="385">
        <f t="shared" si="43"/>
        <v>7.0000000000000007E-2</v>
      </c>
      <c r="P92" s="93">
        <v>136.25</v>
      </c>
      <c r="Q92" s="256">
        <f t="shared" si="33"/>
        <v>138.76999999999998</v>
      </c>
      <c r="R92" s="238">
        <f t="shared" si="34"/>
        <v>1.0184954128440367</v>
      </c>
      <c r="V92"/>
    </row>
    <row r="93" spans="2:22" ht="15.5">
      <c r="B93" s="454">
        <v>130569</v>
      </c>
      <c r="C93" s="92" t="s">
        <v>182</v>
      </c>
      <c r="D93" s="91" t="s">
        <v>221</v>
      </c>
      <c r="E93" s="387">
        <f t="shared" si="39"/>
        <v>596.66999999999996</v>
      </c>
      <c r="F93" s="455">
        <f t="shared" si="39"/>
        <v>638.44000000000005</v>
      </c>
      <c r="H93" s="388">
        <f t="shared" si="29"/>
        <v>596.66999999999996</v>
      </c>
      <c r="I93" s="389">
        <f t="shared" si="40"/>
        <v>638.44000000000005</v>
      </c>
      <c r="J93" s="389">
        <f t="shared" si="41"/>
        <v>638.44000000000005</v>
      </c>
      <c r="K93" s="388">
        <f t="shared" si="42"/>
        <v>596.66999999999996</v>
      </c>
      <c r="L93" s="93">
        <v>557.64</v>
      </c>
      <c r="M93" s="91" t="s">
        <v>447</v>
      </c>
      <c r="N93" s="91" t="s">
        <v>511</v>
      </c>
      <c r="O93" s="385">
        <f t="shared" si="43"/>
        <v>7.0000000000000007E-2</v>
      </c>
      <c r="P93" s="93">
        <v>332.39</v>
      </c>
      <c r="Q93" s="256">
        <f t="shared" si="33"/>
        <v>225.25</v>
      </c>
      <c r="R93" s="238">
        <f t="shared" si="34"/>
        <v>0.67766779987364245</v>
      </c>
      <c r="V93"/>
    </row>
    <row r="94" spans="2:22" ht="15.5">
      <c r="B94" s="454"/>
      <c r="C94" s="92" t="s">
        <v>183</v>
      </c>
      <c r="D94" s="91" t="s">
        <v>221</v>
      </c>
      <c r="E94" s="387">
        <f t="shared" si="39"/>
        <v>731.18</v>
      </c>
      <c r="F94" s="455">
        <f t="shared" si="39"/>
        <v>782.36</v>
      </c>
      <c r="H94" s="388">
        <f t="shared" si="29"/>
        <v>731.18</v>
      </c>
      <c r="I94" s="389">
        <f t="shared" si="40"/>
        <v>782.36</v>
      </c>
      <c r="J94" s="389">
        <f t="shared" si="41"/>
        <v>782.36</v>
      </c>
      <c r="K94" s="388">
        <f t="shared" si="42"/>
        <v>731.18</v>
      </c>
      <c r="L94" s="93">
        <v>683.35</v>
      </c>
      <c r="M94" s="91" t="s">
        <v>447</v>
      </c>
      <c r="N94" s="91" t="s">
        <v>511</v>
      </c>
      <c r="O94" s="385">
        <f t="shared" si="43"/>
        <v>7.0000000000000007E-2</v>
      </c>
      <c r="P94" s="93">
        <v>392.01</v>
      </c>
      <c r="Q94" s="256">
        <f t="shared" si="33"/>
        <v>291.34000000000003</v>
      </c>
      <c r="R94" s="238">
        <f t="shared" si="34"/>
        <v>0.74319532664983046</v>
      </c>
      <c r="V94"/>
    </row>
    <row r="95" spans="2:22" ht="15.5">
      <c r="B95" s="452">
        <f>MAX(B88)+1</f>
        <v>11</v>
      </c>
      <c r="C95" s="63" t="s">
        <v>105</v>
      </c>
      <c r="D95" s="63"/>
      <c r="E95" s="269"/>
      <c r="F95" s="456"/>
      <c r="H95" s="269"/>
      <c r="I95" s="269"/>
      <c r="J95" s="269"/>
      <c r="K95" s="269"/>
      <c r="L95" s="269"/>
      <c r="M95" s="64"/>
      <c r="N95" s="64"/>
      <c r="O95" s="64"/>
      <c r="P95" s="269"/>
      <c r="Q95" s="256">
        <f t="shared" si="33"/>
        <v>0</v>
      </c>
      <c r="R95" s="238"/>
      <c r="V95"/>
    </row>
    <row r="96" spans="2:22" ht="15.5">
      <c r="B96" s="454">
        <v>113234</v>
      </c>
      <c r="C96" s="92" t="s">
        <v>2</v>
      </c>
      <c r="D96" s="91" t="s">
        <v>221</v>
      </c>
      <c r="E96" s="387">
        <f t="shared" ref="E96:F101" si="44">H96</f>
        <v>73.19</v>
      </c>
      <c r="F96" s="455">
        <f t="shared" si="44"/>
        <v>78.31</v>
      </c>
      <c r="H96" s="388">
        <f t="shared" si="29"/>
        <v>73.19</v>
      </c>
      <c r="I96" s="389">
        <f t="shared" ref="I96:I101" si="45">CHOOSE($I$9,J96,L96)</f>
        <v>78.31</v>
      </c>
      <c r="J96" s="389">
        <f t="shared" ref="J96:J101" si="46">ROUND(K96*(1+O96),2)</f>
        <v>78.31</v>
      </c>
      <c r="K96" s="388">
        <f t="shared" si="42"/>
        <v>73.19</v>
      </c>
      <c r="L96" s="93">
        <v>68.400000000000006</v>
      </c>
      <c r="M96" s="91" t="s">
        <v>437</v>
      </c>
      <c r="N96" s="91" t="s">
        <v>511</v>
      </c>
      <c r="O96" s="385">
        <f t="shared" ref="O96:O101" si="47">VLOOKUP($N96,$C$131:$E$141,2,FALSE)</f>
        <v>7.0000000000000007E-2</v>
      </c>
      <c r="P96" s="93">
        <v>57</v>
      </c>
      <c r="Q96" s="256">
        <f t="shared" si="33"/>
        <v>11.400000000000006</v>
      </c>
      <c r="R96" s="238">
        <f t="shared" si="34"/>
        <v>0.20000000000000009</v>
      </c>
      <c r="V96"/>
    </row>
    <row r="97" spans="2:22" ht="15.5">
      <c r="B97" s="454">
        <v>113235</v>
      </c>
      <c r="C97" s="92" t="s">
        <v>3</v>
      </c>
      <c r="D97" s="91" t="s">
        <v>221</v>
      </c>
      <c r="E97" s="387">
        <f t="shared" si="44"/>
        <v>112.99</v>
      </c>
      <c r="F97" s="455">
        <f t="shared" si="44"/>
        <v>120.9</v>
      </c>
      <c r="H97" s="388">
        <f t="shared" si="29"/>
        <v>112.99</v>
      </c>
      <c r="I97" s="389">
        <f t="shared" si="45"/>
        <v>120.9</v>
      </c>
      <c r="J97" s="389">
        <f t="shared" si="46"/>
        <v>120.9</v>
      </c>
      <c r="K97" s="388">
        <f t="shared" si="42"/>
        <v>112.99</v>
      </c>
      <c r="L97" s="93">
        <v>105.6</v>
      </c>
      <c r="M97" s="91" t="s">
        <v>437</v>
      </c>
      <c r="N97" s="91" t="s">
        <v>511</v>
      </c>
      <c r="O97" s="385">
        <f t="shared" si="47"/>
        <v>7.0000000000000007E-2</v>
      </c>
      <c r="P97" s="93">
        <v>88</v>
      </c>
      <c r="Q97" s="256">
        <f t="shared" si="33"/>
        <v>17.599999999999994</v>
      </c>
      <c r="R97" s="238">
        <f t="shared" si="34"/>
        <v>0.19999999999999993</v>
      </c>
      <c r="V97"/>
    </row>
    <row r="98" spans="2:22" ht="15.5">
      <c r="B98" s="454">
        <v>113236</v>
      </c>
      <c r="C98" s="92" t="s">
        <v>4</v>
      </c>
      <c r="D98" s="91" t="s">
        <v>221</v>
      </c>
      <c r="E98" s="387">
        <f t="shared" si="44"/>
        <v>172.06</v>
      </c>
      <c r="F98" s="455">
        <f t="shared" si="44"/>
        <v>184.1</v>
      </c>
      <c r="H98" s="388">
        <f t="shared" si="29"/>
        <v>172.06</v>
      </c>
      <c r="I98" s="389">
        <f t="shared" si="45"/>
        <v>184.1</v>
      </c>
      <c r="J98" s="389">
        <f t="shared" si="46"/>
        <v>184.1</v>
      </c>
      <c r="K98" s="388">
        <f t="shared" si="42"/>
        <v>172.06</v>
      </c>
      <c r="L98" s="93">
        <v>160.80000000000001</v>
      </c>
      <c r="M98" s="91" t="s">
        <v>437</v>
      </c>
      <c r="N98" s="91" t="s">
        <v>511</v>
      </c>
      <c r="O98" s="385">
        <f t="shared" si="47"/>
        <v>7.0000000000000007E-2</v>
      </c>
      <c r="P98" s="93">
        <v>134</v>
      </c>
      <c r="Q98" s="256">
        <f t="shared" si="33"/>
        <v>26.800000000000011</v>
      </c>
      <c r="R98" s="238">
        <f t="shared" si="34"/>
        <v>0.20000000000000009</v>
      </c>
      <c r="V98"/>
    </row>
    <row r="99" spans="2:22" ht="15.5">
      <c r="B99" s="454">
        <v>113238</v>
      </c>
      <c r="C99" s="92" t="s">
        <v>5</v>
      </c>
      <c r="D99" s="91" t="s">
        <v>221</v>
      </c>
      <c r="E99" s="387">
        <f t="shared" si="44"/>
        <v>238.82</v>
      </c>
      <c r="F99" s="455">
        <f t="shared" si="44"/>
        <v>255.54</v>
      </c>
      <c r="H99" s="388">
        <f t="shared" si="29"/>
        <v>238.82</v>
      </c>
      <c r="I99" s="389">
        <f t="shared" si="45"/>
        <v>255.54</v>
      </c>
      <c r="J99" s="389">
        <f t="shared" si="46"/>
        <v>255.54</v>
      </c>
      <c r="K99" s="388">
        <f t="shared" si="42"/>
        <v>238.82</v>
      </c>
      <c r="L99" s="93">
        <v>223.2</v>
      </c>
      <c r="M99" s="91" t="s">
        <v>437</v>
      </c>
      <c r="N99" s="91" t="s">
        <v>511</v>
      </c>
      <c r="O99" s="385">
        <f t="shared" si="47"/>
        <v>7.0000000000000007E-2</v>
      </c>
      <c r="P99" s="93">
        <v>186</v>
      </c>
      <c r="Q99" s="256">
        <f t="shared" si="33"/>
        <v>37.199999999999989</v>
      </c>
      <c r="R99" s="238">
        <f t="shared" si="34"/>
        <v>0.19999999999999993</v>
      </c>
      <c r="V99"/>
    </row>
    <row r="100" spans="2:22" ht="15.5">
      <c r="B100" s="454">
        <v>113240</v>
      </c>
      <c r="C100" s="92" t="s">
        <v>6</v>
      </c>
      <c r="D100" s="91" t="s">
        <v>221</v>
      </c>
      <c r="E100" s="387">
        <f t="shared" si="44"/>
        <v>297.89</v>
      </c>
      <c r="F100" s="455">
        <f t="shared" si="44"/>
        <v>318.74</v>
      </c>
      <c r="H100" s="388">
        <f t="shared" si="29"/>
        <v>297.89</v>
      </c>
      <c r="I100" s="389">
        <f t="shared" si="45"/>
        <v>318.74</v>
      </c>
      <c r="J100" s="389">
        <f t="shared" si="46"/>
        <v>318.74</v>
      </c>
      <c r="K100" s="388">
        <f t="shared" si="42"/>
        <v>297.89</v>
      </c>
      <c r="L100" s="93">
        <v>278.39999999999998</v>
      </c>
      <c r="M100" s="91" t="s">
        <v>437</v>
      </c>
      <c r="N100" s="91" t="s">
        <v>511</v>
      </c>
      <c r="O100" s="385">
        <f t="shared" si="47"/>
        <v>7.0000000000000007E-2</v>
      </c>
      <c r="P100" s="93">
        <v>232</v>
      </c>
      <c r="Q100" s="256">
        <f t="shared" si="33"/>
        <v>46.399999999999977</v>
      </c>
      <c r="R100" s="238">
        <f t="shared" si="34"/>
        <v>0.1999999999999999</v>
      </c>
      <c r="V100"/>
    </row>
    <row r="101" spans="2:22" ht="15.5">
      <c r="B101" s="454">
        <v>113242</v>
      </c>
      <c r="C101" s="92" t="s">
        <v>15</v>
      </c>
      <c r="D101" s="91" t="s">
        <v>221</v>
      </c>
      <c r="E101" s="387">
        <f t="shared" si="44"/>
        <v>408.31</v>
      </c>
      <c r="F101" s="455">
        <f t="shared" si="44"/>
        <v>436.89</v>
      </c>
      <c r="H101" s="388">
        <f t="shared" si="29"/>
        <v>408.31</v>
      </c>
      <c r="I101" s="389">
        <f t="shared" si="45"/>
        <v>436.89</v>
      </c>
      <c r="J101" s="389">
        <f t="shared" si="46"/>
        <v>436.89</v>
      </c>
      <c r="K101" s="388">
        <f t="shared" si="42"/>
        <v>408.31</v>
      </c>
      <c r="L101" s="93">
        <v>381.6</v>
      </c>
      <c r="M101" s="91" t="s">
        <v>437</v>
      </c>
      <c r="N101" s="91" t="s">
        <v>511</v>
      </c>
      <c r="O101" s="385">
        <f t="shared" si="47"/>
        <v>7.0000000000000007E-2</v>
      </c>
      <c r="P101" s="93">
        <v>318</v>
      </c>
      <c r="Q101" s="256">
        <f t="shared" si="33"/>
        <v>63.600000000000023</v>
      </c>
      <c r="R101" s="238">
        <f t="shared" si="34"/>
        <v>0.20000000000000007</v>
      </c>
      <c r="V101"/>
    </row>
    <row r="102" spans="2:22" ht="15.5">
      <c r="B102" s="452">
        <f>MAX(B95)+1</f>
        <v>12</v>
      </c>
      <c r="C102" s="63" t="s">
        <v>283</v>
      </c>
      <c r="D102" s="63"/>
      <c r="E102" s="270"/>
      <c r="F102" s="458"/>
      <c r="H102" s="270"/>
      <c r="I102" s="270"/>
      <c r="J102" s="270"/>
      <c r="K102" s="270"/>
      <c r="L102" s="270"/>
      <c r="M102" s="64"/>
      <c r="N102" s="64"/>
      <c r="O102" s="64"/>
      <c r="P102" s="270"/>
      <c r="Q102" s="256">
        <f t="shared" si="33"/>
        <v>0</v>
      </c>
      <c r="R102" s="238"/>
      <c r="V102"/>
    </row>
    <row r="103" spans="2:22" ht="15.5">
      <c r="B103" s="454">
        <v>28053</v>
      </c>
      <c r="C103" s="92" t="s">
        <v>316</v>
      </c>
      <c r="D103" s="91" t="s">
        <v>221</v>
      </c>
      <c r="E103" s="387">
        <f t="shared" ref="E103:F108" si="48">H103</f>
        <v>196.84</v>
      </c>
      <c r="F103" s="455">
        <f t="shared" si="48"/>
        <v>210.62</v>
      </c>
      <c r="H103" s="388">
        <f t="shared" si="29"/>
        <v>196.84</v>
      </c>
      <c r="I103" s="389">
        <f t="shared" ref="I103:I108" si="49">CHOOSE($I$9,J103,L103)</f>
        <v>210.62</v>
      </c>
      <c r="J103" s="389">
        <f t="shared" ref="J103:J108" si="50">ROUND(K103*(1+O103),2)</f>
        <v>210.62</v>
      </c>
      <c r="K103" s="388">
        <f t="shared" si="42"/>
        <v>196.84</v>
      </c>
      <c r="L103" s="93">
        <v>183.96</v>
      </c>
      <c r="M103" s="91" t="s">
        <v>437</v>
      </c>
      <c r="N103" s="91" t="s">
        <v>511</v>
      </c>
      <c r="O103" s="385">
        <f t="shared" ref="O103:O108" si="51">VLOOKUP($N103,$C$131:$E$141,2,FALSE)</f>
        <v>7.0000000000000007E-2</v>
      </c>
      <c r="P103" s="93">
        <v>126</v>
      </c>
      <c r="Q103" s="256">
        <f t="shared" si="33"/>
        <v>57.960000000000008</v>
      </c>
      <c r="R103" s="238">
        <f t="shared" si="34"/>
        <v>0.46000000000000008</v>
      </c>
      <c r="V103"/>
    </row>
    <row r="104" spans="2:22" ht="15.5">
      <c r="B104" s="454">
        <v>28054</v>
      </c>
      <c r="C104" s="92" t="s">
        <v>3</v>
      </c>
      <c r="D104" s="91" t="s">
        <v>221</v>
      </c>
      <c r="E104" s="387">
        <f t="shared" si="48"/>
        <v>160.5</v>
      </c>
      <c r="F104" s="455">
        <f t="shared" si="48"/>
        <v>171.74</v>
      </c>
      <c r="H104" s="388">
        <f t="shared" si="29"/>
        <v>160.5</v>
      </c>
      <c r="I104" s="389">
        <f t="shared" si="49"/>
        <v>171.74</v>
      </c>
      <c r="J104" s="389">
        <f t="shared" si="50"/>
        <v>171.74</v>
      </c>
      <c r="K104" s="388">
        <f t="shared" si="42"/>
        <v>160.5</v>
      </c>
      <c r="L104" s="93">
        <v>150</v>
      </c>
      <c r="M104" s="91" t="s">
        <v>437</v>
      </c>
      <c r="N104" s="91" t="s">
        <v>511</v>
      </c>
      <c r="O104" s="385">
        <f t="shared" si="51"/>
        <v>7.0000000000000007E-2</v>
      </c>
      <c r="P104" s="93">
        <v>103</v>
      </c>
      <c r="Q104" s="256">
        <f t="shared" si="33"/>
        <v>47</v>
      </c>
      <c r="R104" s="238">
        <f t="shared" si="34"/>
        <v>0.4563106796116505</v>
      </c>
      <c r="V104"/>
    </row>
    <row r="105" spans="2:22" ht="15.65" customHeight="1">
      <c r="B105" s="454">
        <v>28056</v>
      </c>
      <c r="C105" s="92" t="s">
        <v>317</v>
      </c>
      <c r="D105" s="91" t="s">
        <v>221</v>
      </c>
      <c r="E105" s="387">
        <f t="shared" si="48"/>
        <v>212.46</v>
      </c>
      <c r="F105" s="455">
        <f t="shared" si="48"/>
        <v>227.33</v>
      </c>
      <c r="H105" s="388">
        <f t="shared" si="29"/>
        <v>212.46</v>
      </c>
      <c r="I105" s="389">
        <f t="shared" si="49"/>
        <v>227.33</v>
      </c>
      <c r="J105" s="389">
        <f t="shared" si="50"/>
        <v>227.33</v>
      </c>
      <c r="K105" s="388">
        <f t="shared" si="42"/>
        <v>212.46</v>
      </c>
      <c r="L105" s="93">
        <v>198.56</v>
      </c>
      <c r="M105" s="91" t="s">
        <v>437</v>
      </c>
      <c r="N105" s="91" t="s">
        <v>511</v>
      </c>
      <c r="O105" s="385">
        <f t="shared" si="51"/>
        <v>7.0000000000000007E-2</v>
      </c>
      <c r="P105" s="93">
        <v>136</v>
      </c>
      <c r="Q105" s="256">
        <f t="shared" si="33"/>
        <v>62.56</v>
      </c>
      <c r="R105" s="238">
        <f t="shared" si="34"/>
        <v>0.46</v>
      </c>
      <c r="V105"/>
    </row>
    <row r="106" spans="2:22" ht="15.65" customHeight="1">
      <c r="B106" s="454">
        <v>28058</v>
      </c>
      <c r="C106" s="92" t="s">
        <v>318</v>
      </c>
      <c r="D106" s="91" t="s">
        <v>221</v>
      </c>
      <c r="E106" s="387">
        <f t="shared" si="48"/>
        <v>224.96</v>
      </c>
      <c r="F106" s="455">
        <f t="shared" si="48"/>
        <v>240.71</v>
      </c>
      <c r="H106" s="388">
        <f t="shared" si="29"/>
        <v>224.96</v>
      </c>
      <c r="I106" s="389">
        <f t="shared" si="49"/>
        <v>240.71</v>
      </c>
      <c r="J106" s="389">
        <f t="shared" si="50"/>
        <v>240.71</v>
      </c>
      <c r="K106" s="388">
        <f t="shared" si="42"/>
        <v>224.96</v>
      </c>
      <c r="L106" s="93">
        <v>210.24</v>
      </c>
      <c r="M106" s="91" t="s">
        <v>437</v>
      </c>
      <c r="N106" s="91" t="s">
        <v>511</v>
      </c>
      <c r="O106" s="385">
        <f t="shared" si="51"/>
        <v>7.0000000000000007E-2</v>
      </c>
      <c r="P106" s="93">
        <v>144</v>
      </c>
      <c r="Q106" s="256">
        <f t="shared" si="33"/>
        <v>66.240000000000009</v>
      </c>
      <c r="R106" s="238">
        <f t="shared" si="34"/>
        <v>0.46000000000000008</v>
      </c>
      <c r="V106"/>
    </row>
    <row r="107" spans="2:22" ht="15.5">
      <c r="B107" s="454">
        <v>28201</v>
      </c>
      <c r="C107" s="92" t="s">
        <v>319</v>
      </c>
      <c r="D107" s="91" t="s">
        <v>221</v>
      </c>
      <c r="E107" s="387">
        <f t="shared" si="48"/>
        <v>299.94</v>
      </c>
      <c r="F107" s="455">
        <f t="shared" si="48"/>
        <v>320.94</v>
      </c>
      <c r="H107" s="388">
        <f t="shared" si="29"/>
        <v>299.94</v>
      </c>
      <c r="I107" s="389">
        <f t="shared" si="49"/>
        <v>320.94</v>
      </c>
      <c r="J107" s="389">
        <f t="shared" si="50"/>
        <v>320.94</v>
      </c>
      <c r="K107" s="388">
        <f t="shared" si="42"/>
        <v>299.94</v>
      </c>
      <c r="L107" s="93">
        <v>280.32</v>
      </c>
      <c r="M107" s="91" t="s">
        <v>437</v>
      </c>
      <c r="N107" s="91" t="s">
        <v>511</v>
      </c>
      <c r="O107" s="385">
        <f t="shared" si="51"/>
        <v>7.0000000000000007E-2</v>
      </c>
      <c r="P107" s="93">
        <v>192</v>
      </c>
      <c r="Q107" s="256">
        <f t="shared" si="33"/>
        <v>88.32</v>
      </c>
      <c r="R107" s="238">
        <f t="shared" si="34"/>
        <v>0.45999999999999996</v>
      </c>
      <c r="V107"/>
    </row>
    <row r="108" spans="2:22" ht="15.5">
      <c r="B108" s="454">
        <v>28062</v>
      </c>
      <c r="C108" s="92" t="s">
        <v>15</v>
      </c>
      <c r="D108" s="91" t="s">
        <v>221</v>
      </c>
      <c r="E108" s="387">
        <f t="shared" si="48"/>
        <v>346.81</v>
      </c>
      <c r="F108" s="455">
        <f t="shared" si="48"/>
        <v>371.09</v>
      </c>
      <c r="H108" s="388">
        <f t="shared" si="29"/>
        <v>346.81</v>
      </c>
      <c r="I108" s="389">
        <f t="shared" si="49"/>
        <v>371.09</v>
      </c>
      <c r="J108" s="389">
        <f t="shared" si="50"/>
        <v>371.09</v>
      </c>
      <c r="K108" s="388">
        <f t="shared" si="42"/>
        <v>346.81</v>
      </c>
      <c r="L108" s="93">
        <v>324.12</v>
      </c>
      <c r="M108" s="91" t="s">
        <v>437</v>
      </c>
      <c r="N108" s="91" t="s">
        <v>511</v>
      </c>
      <c r="O108" s="385">
        <f t="shared" si="51"/>
        <v>7.0000000000000007E-2</v>
      </c>
      <c r="P108" s="93">
        <v>222</v>
      </c>
      <c r="Q108" s="256">
        <f t="shared" si="33"/>
        <v>102.12</v>
      </c>
      <c r="R108" s="238">
        <f t="shared" si="34"/>
        <v>0.46</v>
      </c>
      <c r="V108"/>
    </row>
    <row r="109" spans="2:22" ht="15.5">
      <c r="B109" s="452"/>
      <c r="C109" s="63" t="s">
        <v>290</v>
      </c>
      <c r="D109" s="63"/>
      <c r="E109" s="270"/>
      <c r="F109" s="458"/>
      <c r="H109" s="270"/>
      <c r="I109" s="270"/>
      <c r="J109" s="270"/>
      <c r="K109" s="270"/>
      <c r="L109" s="270"/>
      <c r="M109" s="64"/>
      <c r="N109" s="64"/>
      <c r="O109" s="64"/>
      <c r="P109" s="270"/>
      <c r="Q109" s="256">
        <f t="shared" si="33"/>
        <v>0</v>
      </c>
      <c r="R109" s="238"/>
      <c r="V109"/>
    </row>
    <row r="110" spans="2:22" ht="15.65" customHeight="1">
      <c r="B110" s="454">
        <f>MAX(B102)+1</f>
        <v>13</v>
      </c>
      <c r="C110" s="92" t="s">
        <v>124</v>
      </c>
      <c r="D110" s="91" t="s">
        <v>221</v>
      </c>
      <c r="E110" s="387">
        <f t="shared" ref="E110:F113" si="52">H110</f>
        <v>85.38</v>
      </c>
      <c r="F110" s="455">
        <f t="shared" si="52"/>
        <v>91.36</v>
      </c>
      <c r="H110" s="388">
        <f t="shared" si="29"/>
        <v>85.38</v>
      </c>
      <c r="I110" s="389">
        <f t="shared" ref="I110:I113" si="53">CHOOSE($I$9,J110,L110)</f>
        <v>91.36</v>
      </c>
      <c r="J110" s="389">
        <f t="shared" ref="J110:J113" si="54">ROUND(K110*(1+O110),2)</f>
        <v>91.36</v>
      </c>
      <c r="K110" s="388">
        <f t="shared" si="42"/>
        <v>85.38</v>
      </c>
      <c r="L110" s="93">
        <v>79.790000000000006</v>
      </c>
      <c r="M110" s="295"/>
      <c r="N110" s="91" t="s">
        <v>290</v>
      </c>
      <c r="O110" s="385">
        <f>VLOOKUP($N110,$C$131:$E$141,2,FALSE)</f>
        <v>7.0000000000000007E-2</v>
      </c>
      <c r="P110" s="93">
        <v>47.34</v>
      </c>
      <c r="Q110" s="256">
        <f t="shared" si="33"/>
        <v>32.450000000000003</v>
      </c>
      <c r="R110" s="238">
        <f t="shared" si="34"/>
        <v>0.68546683565694977</v>
      </c>
    </row>
    <row r="111" spans="2:22" ht="15.65" customHeight="1">
      <c r="B111" s="454">
        <f>MAX(B110)+1</f>
        <v>14</v>
      </c>
      <c r="C111" s="92" t="s">
        <v>448</v>
      </c>
      <c r="D111" s="91" t="s">
        <v>221</v>
      </c>
      <c r="E111" s="387">
        <f t="shared" si="52"/>
        <v>51.17</v>
      </c>
      <c r="F111" s="455">
        <f t="shared" si="52"/>
        <v>54.75</v>
      </c>
      <c r="H111" s="388">
        <f t="shared" si="29"/>
        <v>51.17</v>
      </c>
      <c r="I111" s="389">
        <f t="shared" si="53"/>
        <v>54.75</v>
      </c>
      <c r="J111" s="389">
        <f t="shared" si="54"/>
        <v>54.75</v>
      </c>
      <c r="K111" s="388">
        <f t="shared" si="42"/>
        <v>51.17</v>
      </c>
      <c r="L111" s="93">
        <v>47.82</v>
      </c>
      <c r="M111" s="91" t="s">
        <v>437</v>
      </c>
      <c r="N111" s="91" t="s">
        <v>290</v>
      </c>
      <c r="O111" s="385">
        <f>VLOOKUP($N111,$C$131:$E$141,2,FALSE)</f>
        <v>7.0000000000000007E-2</v>
      </c>
      <c r="P111" s="93">
        <v>46</v>
      </c>
      <c r="Q111" s="256">
        <f t="shared" si="33"/>
        <v>1.8200000000000003</v>
      </c>
      <c r="R111" s="238">
        <f t="shared" si="34"/>
        <v>3.9565217391304357E-2</v>
      </c>
    </row>
    <row r="112" spans="2:22" ht="15.65" customHeight="1">
      <c r="B112" s="454">
        <f t="shared" ref="B112:B113" si="55">MAX(B111)+1</f>
        <v>15</v>
      </c>
      <c r="C112" s="92" t="s">
        <v>482</v>
      </c>
      <c r="D112" s="91" t="s">
        <v>221</v>
      </c>
      <c r="E112" s="387">
        <f t="shared" si="52"/>
        <v>802.5</v>
      </c>
      <c r="F112" s="455">
        <f t="shared" si="52"/>
        <v>858.68</v>
      </c>
      <c r="H112" s="388">
        <f t="shared" si="29"/>
        <v>802.5</v>
      </c>
      <c r="I112" s="389">
        <f t="shared" si="53"/>
        <v>858.68</v>
      </c>
      <c r="J112" s="389">
        <f t="shared" si="54"/>
        <v>858.68</v>
      </c>
      <c r="K112" s="388">
        <f t="shared" si="42"/>
        <v>802.5</v>
      </c>
      <c r="L112" s="93">
        <v>750</v>
      </c>
      <c r="M112" s="91"/>
      <c r="N112" s="91" t="s">
        <v>290</v>
      </c>
      <c r="O112" s="385">
        <f>VLOOKUP($N112,$C$131:$E$141,2,FALSE)</f>
        <v>7.0000000000000007E-2</v>
      </c>
      <c r="P112" s="93">
        <v>365</v>
      </c>
      <c r="Q112" s="256">
        <f t="shared" si="33"/>
        <v>385</v>
      </c>
      <c r="R112" s="238">
        <f t="shared" si="34"/>
        <v>1.0547945205479452</v>
      </c>
    </row>
    <row r="113" spans="2:18" ht="15.65" customHeight="1">
      <c r="B113" s="454">
        <f t="shared" si="55"/>
        <v>16</v>
      </c>
      <c r="C113" s="92" t="s">
        <v>450</v>
      </c>
      <c r="D113" s="91" t="s">
        <v>185</v>
      </c>
      <c r="E113" s="387">
        <f t="shared" si="52"/>
        <v>10.09</v>
      </c>
      <c r="F113" s="455">
        <f t="shared" si="52"/>
        <v>10.8</v>
      </c>
      <c r="H113" s="388">
        <f t="shared" si="29"/>
        <v>10.09</v>
      </c>
      <c r="I113" s="389">
        <f t="shared" si="53"/>
        <v>10.8</v>
      </c>
      <c r="J113" s="389">
        <f t="shared" si="54"/>
        <v>10.8</v>
      </c>
      <c r="K113" s="388">
        <f t="shared" si="42"/>
        <v>10.09</v>
      </c>
      <c r="L113" s="93">
        <v>9.43</v>
      </c>
      <c r="M113" s="91" t="s">
        <v>449</v>
      </c>
      <c r="N113" s="91" t="s">
        <v>290</v>
      </c>
      <c r="O113" s="385">
        <f>VLOOKUP($N113,$C$131:$E$141,2,FALSE)</f>
        <v>7.0000000000000007E-2</v>
      </c>
      <c r="P113" s="93">
        <v>9.43</v>
      </c>
      <c r="Q113" s="256">
        <f t="shared" si="33"/>
        <v>0</v>
      </c>
      <c r="R113" s="238">
        <f t="shared" si="34"/>
        <v>0</v>
      </c>
    </row>
    <row r="114" spans="2:18" ht="15.65" customHeight="1">
      <c r="B114" s="452">
        <f>MAX(B113)+1</f>
        <v>17</v>
      </c>
      <c r="C114" s="63" t="s">
        <v>322</v>
      </c>
      <c r="D114" s="63"/>
      <c r="E114" s="270"/>
      <c r="F114" s="458"/>
      <c r="H114" s="270"/>
      <c r="I114" s="270"/>
      <c r="J114" s="270"/>
      <c r="K114" s="270"/>
      <c r="L114" s="270"/>
      <c r="M114" s="64"/>
      <c r="N114" s="64"/>
      <c r="O114" s="64"/>
      <c r="P114" s="270"/>
      <c r="Q114" s="256">
        <f t="shared" si="33"/>
        <v>0</v>
      </c>
      <c r="R114" s="238"/>
    </row>
    <row r="115" spans="2:18" ht="15.65" customHeight="1">
      <c r="B115" s="459">
        <v>549100</v>
      </c>
      <c r="C115" s="92" t="s">
        <v>323</v>
      </c>
      <c r="D115" s="253" t="s">
        <v>221</v>
      </c>
      <c r="E115" s="387">
        <f t="shared" ref="E115:F117" si="56">H115</f>
        <v>494.85</v>
      </c>
      <c r="F115" s="455">
        <f t="shared" si="56"/>
        <v>529.49</v>
      </c>
      <c r="H115" s="388">
        <f t="shared" si="29"/>
        <v>494.85</v>
      </c>
      <c r="I115" s="389">
        <f t="shared" ref="I115:I117" si="57">CHOOSE($I$9,J115,L115)</f>
        <v>529.49</v>
      </c>
      <c r="J115" s="389">
        <f t="shared" ref="J115:J117" si="58">ROUND(K115*(1+O115),2)</f>
        <v>529.49</v>
      </c>
      <c r="K115" s="388">
        <f t="shared" si="42"/>
        <v>494.85</v>
      </c>
      <c r="L115" s="93">
        <v>462.48</v>
      </c>
      <c r="M115" s="91" t="s">
        <v>437</v>
      </c>
      <c r="N115" s="91" t="s">
        <v>512</v>
      </c>
      <c r="O115" s="385">
        <f>VLOOKUP($N115,$C$131:$E$141,2,FALSE)</f>
        <v>7.0000000000000007E-2</v>
      </c>
      <c r="P115" s="93">
        <v>351</v>
      </c>
      <c r="Q115" s="256">
        <f t="shared" si="33"/>
        <v>111.48000000000002</v>
      </c>
      <c r="R115" s="238">
        <f t="shared" si="34"/>
        <v>0.31760683760683767</v>
      </c>
    </row>
    <row r="116" spans="2:18" ht="15.65" customHeight="1">
      <c r="B116" s="454"/>
      <c r="C116" s="92" t="s">
        <v>324</v>
      </c>
      <c r="D116" s="253" t="s">
        <v>221</v>
      </c>
      <c r="E116" s="387">
        <f t="shared" si="56"/>
        <v>22.2</v>
      </c>
      <c r="F116" s="455">
        <f t="shared" si="56"/>
        <v>23.75</v>
      </c>
      <c r="H116" s="388">
        <f t="shared" si="29"/>
        <v>22.2</v>
      </c>
      <c r="I116" s="389">
        <f t="shared" si="57"/>
        <v>23.75</v>
      </c>
      <c r="J116" s="389">
        <f t="shared" si="58"/>
        <v>23.75</v>
      </c>
      <c r="K116" s="388">
        <f t="shared" si="42"/>
        <v>22.2</v>
      </c>
      <c r="L116" s="93">
        <v>20.75</v>
      </c>
      <c r="M116" s="295" t="s">
        <v>368</v>
      </c>
      <c r="N116" s="91" t="s">
        <v>512</v>
      </c>
      <c r="O116" s="385">
        <f>VLOOKUP($N116,$C$131:$E$141,2,FALSE)</f>
        <v>7.0000000000000007E-2</v>
      </c>
      <c r="P116" s="93">
        <v>20.75</v>
      </c>
      <c r="Q116" s="256">
        <f t="shared" si="33"/>
        <v>0</v>
      </c>
      <c r="R116" s="238">
        <f t="shared" si="34"/>
        <v>0</v>
      </c>
    </row>
    <row r="117" spans="2:18" ht="15.65" customHeight="1" thickBot="1">
      <c r="B117" s="460">
        <v>728100</v>
      </c>
      <c r="C117" s="461" t="s">
        <v>325</v>
      </c>
      <c r="D117" s="462" t="s">
        <v>221</v>
      </c>
      <c r="E117" s="463">
        <f t="shared" si="56"/>
        <v>54.99</v>
      </c>
      <c r="F117" s="464">
        <f t="shared" si="56"/>
        <v>58.84</v>
      </c>
      <c r="H117" s="388">
        <f t="shared" si="29"/>
        <v>54.99</v>
      </c>
      <c r="I117" s="389">
        <f t="shared" si="57"/>
        <v>58.84</v>
      </c>
      <c r="J117" s="389">
        <f t="shared" si="58"/>
        <v>58.84</v>
      </c>
      <c r="K117" s="388">
        <f t="shared" si="42"/>
        <v>54.99</v>
      </c>
      <c r="L117" s="93">
        <v>51.39</v>
      </c>
      <c r="M117" s="91" t="s">
        <v>437</v>
      </c>
      <c r="N117" s="91" t="s">
        <v>512</v>
      </c>
      <c r="O117" s="385">
        <f>VLOOKUP($N117,$C$131:$E$141,2,FALSE)</f>
        <v>7.0000000000000007E-2</v>
      </c>
      <c r="P117" s="93">
        <v>39</v>
      </c>
      <c r="Q117" s="256">
        <f t="shared" si="33"/>
        <v>12.39</v>
      </c>
      <c r="R117" s="238">
        <f t="shared" si="34"/>
        <v>0.31769230769230772</v>
      </c>
    </row>
    <row r="118" spans="2:18">
      <c r="M118" s="12"/>
      <c r="N118" s="12"/>
      <c r="O118" s="12"/>
    </row>
    <row r="120" spans="2:18">
      <c r="B120" s="9"/>
      <c r="C120" s="14"/>
      <c r="D120" s="10"/>
    </row>
    <row r="121" spans="2:18" ht="39">
      <c r="B121" s="89"/>
      <c r="C121" s="90" t="s">
        <v>218</v>
      </c>
      <c r="D121" s="89" t="s">
        <v>114</v>
      </c>
      <c r="E121" s="90" t="str">
        <f>E8</f>
        <v>FY 2024 COST</v>
      </c>
      <c r="F121" s="90" t="str">
        <f>F8</f>
        <v>FY 2025 COST</v>
      </c>
      <c r="H121" s="382" t="str">
        <f>H8</f>
        <v>FY 2024 COST OPTION SELECTED</v>
      </c>
      <c r="I121" s="382" t="str">
        <f>I8</f>
        <v>FY 2025 COST OPTION SELECTED</v>
      </c>
      <c r="J121" s="382" t="str">
        <f>J8</f>
        <v>FY 2025 COST (ESCALATED)</v>
      </c>
      <c r="K121" s="382" t="str">
        <f>K8</f>
        <v>FY 2024 COST (ESCALATED)</v>
      </c>
      <c r="L121" s="89" t="s">
        <v>506</v>
      </c>
      <c r="N121" s="89" t="s">
        <v>513</v>
      </c>
      <c r="O121" s="382" t="s">
        <v>515</v>
      </c>
    </row>
    <row r="122" spans="2:18">
      <c r="B122" s="91">
        <v>16</v>
      </c>
      <c r="C122" s="92" t="s">
        <v>236</v>
      </c>
      <c r="D122" s="91"/>
      <c r="E122" s="387">
        <f t="shared" ref="E122:F125" si="59">H122</f>
        <v>275</v>
      </c>
      <c r="F122" s="387">
        <f t="shared" si="59"/>
        <v>275</v>
      </c>
      <c r="H122" s="388">
        <f t="shared" ref="H122:H125" si="60">CHOOSE($H$9,K122,L122)</f>
        <v>275</v>
      </c>
      <c r="I122" s="389">
        <f t="shared" ref="I122:I125" si="61">CHOOSE($I$9,J122,L122)</f>
        <v>275</v>
      </c>
      <c r="J122" s="389">
        <f t="shared" ref="J122:J125" si="62">ROUND(K122*(1+O122),2)</f>
        <v>275</v>
      </c>
      <c r="K122" s="388">
        <f>ROUND($L122*(1+$O122),2)</f>
        <v>275</v>
      </c>
      <c r="L122" s="268">
        <v>275</v>
      </c>
      <c r="M122" s="6" t="s">
        <v>369</v>
      </c>
      <c r="N122" s="91" t="s">
        <v>235</v>
      </c>
      <c r="O122" s="385">
        <f>VLOOKUP($N122,$C$131:$E$141,2,FALSE)</f>
        <v>0</v>
      </c>
    </row>
    <row r="123" spans="2:18">
      <c r="B123" s="91">
        <v>17</v>
      </c>
      <c r="C123" s="92" t="s">
        <v>516</v>
      </c>
      <c r="D123" s="91" t="s">
        <v>517</v>
      </c>
      <c r="E123" s="387">
        <f t="shared" si="59"/>
        <v>700</v>
      </c>
      <c r="F123" s="387">
        <f t="shared" si="59"/>
        <v>700</v>
      </c>
      <c r="H123" s="388">
        <f t="shared" si="60"/>
        <v>700</v>
      </c>
      <c r="I123" s="389">
        <f t="shared" si="61"/>
        <v>700</v>
      </c>
      <c r="J123" s="389">
        <f t="shared" si="62"/>
        <v>700</v>
      </c>
      <c r="K123" s="388">
        <f t="shared" ref="K123:K125" si="63">ROUND($L123*(1+$O123),2)</f>
        <v>700</v>
      </c>
      <c r="L123" s="93">
        <v>700</v>
      </c>
      <c r="N123" s="91" t="s">
        <v>235</v>
      </c>
      <c r="O123" s="385">
        <f>VLOOKUP($N123,$C$131:$E$141,2,FALSE)</f>
        <v>0</v>
      </c>
    </row>
    <row r="124" spans="2:18">
      <c r="B124" s="91">
        <v>18</v>
      </c>
      <c r="C124" s="92" t="s">
        <v>518</v>
      </c>
      <c r="D124" s="91" t="s">
        <v>115</v>
      </c>
      <c r="E124" s="387">
        <f t="shared" si="59"/>
        <v>71</v>
      </c>
      <c r="F124" s="387">
        <f t="shared" si="59"/>
        <v>71</v>
      </c>
      <c r="H124" s="388">
        <f t="shared" si="60"/>
        <v>71</v>
      </c>
      <c r="I124" s="389">
        <f t="shared" si="61"/>
        <v>71</v>
      </c>
      <c r="J124" s="389">
        <f t="shared" si="62"/>
        <v>71</v>
      </c>
      <c r="K124" s="388">
        <f t="shared" si="63"/>
        <v>71</v>
      </c>
      <c r="L124" s="93">
        <v>71</v>
      </c>
      <c r="N124" s="91" t="s">
        <v>235</v>
      </c>
      <c r="O124" s="385">
        <f>VLOOKUP($N124,$C$131:$E$141,2,FALSE)</f>
        <v>0</v>
      </c>
    </row>
    <row r="125" spans="2:18">
      <c r="B125" s="91">
        <v>19</v>
      </c>
      <c r="C125" s="92" t="s">
        <v>308</v>
      </c>
      <c r="D125" s="91" t="s">
        <v>115</v>
      </c>
      <c r="E125" s="387">
        <f t="shared" si="59"/>
        <v>63</v>
      </c>
      <c r="F125" s="387">
        <f t="shared" si="59"/>
        <v>63</v>
      </c>
      <c r="H125" s="388">
        <f t="shared" si="60"/>
        <v>63</v>
      </c>
      <c r="I125" s="389">
        <f t="shared" si="61"/>
        <v>63</v>
      </c>
      <c r="J125" s="389">
        <f t="shared" si="62"/>
        <v>63</v>
      </c>
      <c r="K125" s="388">
        <f t="shared" si="63"/>
        <v>63</v>
      </c>
      <c r="L125" s="93">
        <v>63</v>
      </c>
      <c r="N125" s="91" t="s">
        <v>235</v>
      </c>
      <c r="O125" s="385">
        <f>VLOOKUP($N125,$C$131:$E$141,2,FALSE)</f>
        <v>0</v>
      </c>
    </row>
    <row r="128" spans="2:18">
      <c r="C128" s="6" t="s">
        <v>508</v>
      </c>
    </row>
    <row r="130" spans="3:6">
      <c r="C130" s="90" t="s">
        <v>507</v>
      </c>
      <c r="D130" s="89" t="s">
        <v>509</v>
      </c>
      <c r="E130" s="90"/>
      <c r="F130" s="90"/>
    </row>
    <row r="131" spans="3:6">
      <c r="C131" s="6" t="s">
        <v>519</v>
      </c>
      <c r="D131" s="384">
        <v>0</v>
      </c>
    </row>
    <row r="132" spans="3:6">
      <c r="C132" s="6" t="s">
        <v>520</v>
      </c>
      <c r="D132" s="384">
        <v>0.05</v>
      </c>
    </row>
    <row r="133" spans="3:6">
      <c r="C133" s="6" t="s">
        <v>229</v>
      </c>
      <c r="D133" s="384">
        <v>7.0000000000000007E-2</v>
      </c>
    </row>
    <row r="134" spans="3:6">
      <c r="C134" s="6" t="s">
        <v>231</v>
      </c>
      <c r="D134" s="384">
        <v>7.0000000000000007E-2</v>
      </c>
    </row>
    <row r="135" spans="3:6">
      <c r="C135" s="6" t="s">
        <v>234</v>
      </c>
      <c r="D135" s="384">
        <v>7.0000000000000007E-2</v>
      </c>
    </row>
    <row r="136" spans="3:6">
      <c r="C136" s="6" t="s">
        <v>510</v>
      </c>
      <c r="D136" s="384">
        <v>7.0000000000000007E-2</v>
      </c>
    </row>
    <row r="137" spans="3:6">
      <c r="C137" s="6" t="s">
        <v>511</v>
      </c>
      <c r="D137" s="384">
        <v>7.0000000000000007E-2</v>
      </c>
    </row>
    <row r="138" spans="3:6">
      <c r="C138" s="6" t="s">
        <v>290</v>
      </c>
      <c r="D138" s="384">
        <v>7.0000000000000007E-2</v>
      </c>
    </row>
    <row r="139" spans="3:6">
      <c r="C139" s="6" t="s">
        <v>512</v>
      </c>
      <c r="D139" s="384">
        <v>7.0000000000000007E-2</v>
      </c>
    </row>
    <row r="140" spans="3:6">
      <c r="C140" s="6" t="s">
        <v>235</v>
      </c>
      <c r="D140" s="384">
        <v>0</v>
      </c>
    </row>
    <row r="153" spans="2:2">
      <c r="B153" s="11"/>
    </row>
    <row r="160" spans="2:2" ht="12.75" customHeight="1"/>
    <row r="184" spans="2:2">
      <c r="B184" s="11"/>
    </row>
    <row r="185" spans="2:2">
      <c r="B185" s="11"/>
    </row>
  </sheetData>
  <dataValidations count="2">
    <dataValidation type="list" allowBlank="1" showInputMessage="1" showErrorMessage="1" sqref="H9:I9" xr:uid="{570156E3-EB9A-460D-9519-83792238FB59}">
      <formula1>$K$9:$L$9</formula1>
    </dataValidation>
    <dataValidation type="list" allowBlank="1" showInputMessage="1" showErrorMessage="1" sqref="N122:N125 N44:N45 N47:N52 N54:N59 N61:N66 N68:N73 N75:N80 N82:N87 N89:N94 N96:N101 N103:N108 N110:N113 N115:N117 N39:N42 N10:N37" xr:uid="{744138BA-908F-44C5-B18C-F1A22A0C9632}">
      <formula1>$C$131:$C$141</formula1>
    </dataValidation>
  </dataValidations>
  <printOptions horizontalCentered="1"/>
  <pageMargins left="0.5" right="0.5" top="0.5" bottom="0.5" header="0" footer="0.25"/>
  <pageSetup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2">
    <pageSetUpPr autoPageBreaks="0"/>
  </sheetPr>
  <dimension ref="A2:AP394"/>
  <sheetViews>
    <sheetView topLeftCell="B1" zoomScaleNormal="100" workbookViewId="0">
      <pane xSplit="2" ySplit="8" topLeftCell="E9" activePane="bottomRight" state="frozen"/>
      <selection activeCell="U141" sqref="U141"/>
      <selection pane="topRight" activeCell="U141" sqref="U141"/>
      <selection pane="bottomLeft" activeCell="U141" sqref="U141"/>
      <selection pane="bottomRight" activeCell="E9" sqref="E9"/>
    </sheetView>
  </sheetViews>
  <sheetFormatPr defaultColWidth="9" defaultRowHeight="13"/>
  <cols>
    <col min="1" max="1" width="1.58203125" style="34" customWidth="1"/>
    <col min="2" max="2" width="4.58203125" style="34" customWidth="1"/>
    <col min="3" max="3" width="46.08203125" style="34" customWidth="1"/>
    <col min="4" max="4" width="2.08203125" style="34" hidden="1" customWidth="1"/>
    <col min="5" max="6" width="10.08203125" style="34" customWidth="1"/>
    <col min="7" max="7" width="10.5" style="34" customWidth="1"/>
    <col min="8" max="8" width="8.58203125" style="34" customWidth="1"/>
    <col min="9" max="9" width="7.58203125" style="34" customWidth="1"/>
    <col min="10" max="11" width="8.58203125" style="34" customWidth="1"/>
    <col min="12" max="12" width="10.33203125" style="34" customWidth="1"/>
    <col min="13" max="14" width="9.08203125" style="34" customWidth="1"/>
    <col min="15" max="16" width="9.58203125" style="34" customWidth="1"/>
    <col min="17" max="17" width="8.33203125" style="34" customWidth="1"/>
    <col min="18" max="19" width="10.08203125" style="34" customWidth="1"/>
    <col min="20" max="20" width="8.33203125" style="34" customWidth="1"/>
    <col min="21" max="23" width="9.58203125" style="34" customWidth="1"/>
    <col min="24" max="24" width="8.33203125" style="34" customWidth="1"/>
    <col min="25" max="25" width="7.58203125" style="34" customWidth="1"/>
    <col min="26" max="26" width="9.08203125" style="34" customWidth="1"/>
    <col min="27" max="28" width="7.58203125" style="34" customWidth="1"/>
    <col min="29" max="29" width="8.58203125" style="34" customWidth="1"/>
    <col min="30" max="30" width="11.08203125" style="34" customWidth="1"/>
    <col min="31" max="31" width="8.33203125" style="34" customWidth="1"/>
    <col min="32" max="32" width="11.08203125" style="34" customWidth="1"/>
    <col min="33" max="35" width="9.08203125" style="34" customWidth="1"/>
    <col min="36" max="36" width="10.08203125" style="34" customWidth="1"/>
    <col min="37" max="37" width="1.33203125" style="34" customWidth="1"/>
    <col min="38" max="38" width="9" style="34"/>
    <col min="39" max="39" width="9.58203125" style="34" bestFit="1" customWidth="1"/>
    <col min="40" max="40" width="9.08203125" style="34" bestFit="1" customWidth="1"/>
    <col min="41" max="16384" width="9" style="34"/>
  </cols>
  <sheetData>
    <row r="2" spans="1:40" ht="28.5" customHeight="1">
      <c r="A2" s="35"/>
      <c r="B2" s="36"/>
      <c r="E2" s="37"/>
      <c r="F2" s="37"/>
      <c r="G2" s="37"/>
      <c r="I2" s="37"/>
      <c r="J2" s="37"/>
      <c r="K2" s="37"/>
      <c r="L2" s="37"/>
      <c r="M2" s="37"/>
      <c r="N2" s="37"/>
      <c r="O2" s="37"/>
      <c r="P2" s="37"/>
      <c r="Q2" s="37"/>
      <c r="T2" s="37"/>
      <c r="U2" s="37"/>
      <c r="V2" s="37"/>
      <c r="W2" s="37"/>
      <c r="X2" s="37"/>
      <c r="Y2" s="37"/>
      <c r="Z2" s="37"/>
      <c r="AA2" s="37"/>
      <c r="AB2" s="37"/>
      <c r="AC2" s="37"/>
      <c r="AD2" s="37"/>
      <c r="AE2" s="37"/>
      <c r="AF2" s="37"/>
      <c r="AG2" s="37"/>
      <c r="AH2" s="37"/>
      <c r="AI2" s="37"/>
    </row>
    <row r="3" spans="1:40" ht="18" customHeight="1">
      <c r="A3" s="35"/>
      <c r="B3" s="38" t="str">
        <f>Client</f>
        <v>Philadelphia Water Department</v>
      </c>
    </row>
    <row r="4" spans="1:40" ht="14.5">
      <c r="A4" s="35"/>
      <c r="B4" s="38" t="str">
        <f>Title</f>
        <v>Miscellaneous Fees &amp; Charges Model</v>
      </c>
    </row>
    <row r="5" spans="1:40" ht="14.5">
      <c r="A5" s="35"/>
      <c r="B5" s="38" t="s">
        <v>128</v>
      </c>
      <c r="E5" s="39"/>
      <c r="F5" s="39"/>
      <c r="G5" s="39"/>
      <c r="T5" s="39"/>
      <c r="U5" s="39"/>
      <c r="V5" s="39"/>
      <c r="W5" s="39"/>
      <c r="X5" s="39"/>
      <c r="Y5" s="39"/>
      <c r="Z5" s="39"/>
      <c r="AA5" s="39"/>
      <c r="AB5" s="39"/>
      <c r="AC5" s="39"/>
      <c r="AD5" s="184" t="s">
        <v>217</v>
      </c>
      <c r="AE5" s="184"/>
      <c r="AF5" s="184"/>
      <c r="AG5" s="184"/>
      <c r="AH5" s="184"/>
      <c r="AI5" s="184"/>
      <c r="AJ5" s="184"/>
    </row>
    <row r="6" spans="1:40" ht="3" customHeight="1" thickBot="1">
      <c r="A6" s="35"/>
      <c r="B6" s="38"/>
      <c r="E6" s="39"/>
      <c r="F6" s="39"/>
      <c r="G6" s="39"/>
      <c r="T6" s="39"/>
      <c r="U6" s="39"/>
      <c r="V6" s="39"/>
      <c r="W6" s="39"/>
      <c r="X6" s="39"/>
      <c r="Y6" s="39"/>
      <c r="Z6" s="39"/>
      <c r="AA6" s="39"/>
      <c r="AB6" s="39"/>
      <c r="AC6" s="39"/>
      <c r="AD6" s="39"/>
      <c r="AE6" s="39"/>
      <c r="AF6" s="39"/>
      <c r="AG6" s="39"/>
      <c r="AH6" s="39"/>
      <c r="AI6" s="39"/>
    </row>
    <row r="7" spans="1:40" ht="13.5" thickBot="1">
      <c r="A7" s="35"/>
      <c r="B7" s="98"/>
      <c r="C7" s="99"/>
      <c r="D7" s="47"/>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L7" s="177"/>
    </row>
    <row r="8" spans="1:40" ht="71.150000000000006" customHeight="1">
      <c r="A8" s="35"/>
      <c r="B8" s="156" t="s">
        <v>13</v>
      </c>
      <c r="C8" s="157" t="s">
        <v>10</v>
      </c>
      <c r="D8" s="119"/>
      <c r="E8" s="108" t="str">
        <f>'Personnel Rates'!E11</f>
        <v>Water Field Cust Serv Rep</v>
      </c>
      <c r="F8" s="107" t="str">
        <f>'Personnel Rates'!F11</f>
        <v>Water Field Cust Serv Rep (D&amp;R)</v>
      </c>
      <c r="G8" s="108" t="str">
        <f>'Personnel Rates'!G11</f>
        <v>Water Field Cust Serv Sup (D&amp;R)</v>
      </c>
      <c r="H8" s="107" t="str">
        <f>'Personnel Rates'!H11</f>
        <v>Crew Chief</v>
      </c>
      <c r="I8" s="108" t="str">
        <f>'Personnel Rates'!I11</f>
        <v>Repair Worker</v>
      </c>
      <c r="J8" s="107" t="str">
        <f>'Personnel Rates'!J11</f>
        <v>Equipment Operator (Equipment Operator 2)</v>
      </c>
      <c r="K8" s="108" t="str">
        <f>'Personnel Rates'!K11</f>
        <v>Heavy Equipment Operator</v>
      </c>
      <c r="L8" s="107" t="str">
        <f>'Personnel Rates'!L11</f>
        <v>Engineer 3/ WTR Engineer 1</v>
      </c>
      <c r="M8" s="108" t="str">
        <f>'Personnel Rates'!M11</f>
        <v>Engineering Specialist</v>
      </c>
      <c r="N8" s="107" t="str">
        <f>'Personnel Rates'!N11</f>
        <v>Engineering Aide (Engineering Aide 2)</v>
      </c>
      <c r="O8" s="108" t="str">
        <f>'Personnel Rates'!O11</f>
        <v>Engineering Technician 1</v>
      </c>
      <c r="P8" s="107" t="str">
        <f>'Personnel Rates'!P11</f>
        <v>Engineer 1 (Environmental Engineer 1)</v>
      </c>
      <c r="Q8" s="108" t="str">
        <f>'Personnel Rates'!Q11</f>
        <v>Engineer 2 (Environmental Engineer 2)</v>
      </c>
      <c r="R8" s="107" t="str">
        <f>'Personnel Rates'!R11</f>
        <v>Water Engineering Projects Assistant Manager</v>
      </c>
      <c r="S8" s="108" t="str">
        <f>'Personnel Rates'!S11</f>
        <v>Engineering Supervisor 2</v>
      </c>
      <c r="T8" s="107" t="str">
        <f>'Personnel Rates'!T11</f>
        <v>Industrial Waste Control Supervisor</v>
      </c>
      <c r="U8" s="108" t="str">
        <f>'Personnel Rates'!U11</f>
        <v>Industrial Waste Control Technician 2</v>
      </c>
      <c r="V8" s="107" t="str">
        <f>'Personnel Rates'!V11</f>
        <v>Industrial Waste Control Technician 1</v>
      </c>
      <c r="W8" s="108" t="str">
        <f>'Personnel Rates'!W11</f>
        <v>Grad Civil Engineer/Graduate Environmental Engineer</v>
      </c>
      <c r="X8" s="107" t="str">
        <f>'Personnel Rates'!X11</f>
        <v>WTR Supervisor</v>
      </c>
      <c r="Y8" s="108" t="str">
        <f>'Personnel Rates'!Y11</f>
        <v>Inspector</v>
      </c>
      <c r="Z8" s="107" t="str">
        <f>'Personnel Rates'!Z11</f>
        <v>Collector Unit</v>
      </c>
      <c r="AA8" s="108" t="str">
        <f>'Personnel Rates'!AA11</f>
        <v>Electronic Tech II</v>
      </c>
      <c r="AB8" s="107" t="str">
        <f>'Personnel Rates'!AB11</f>
        <v>Electronic Tech I</v>
      </c>
      <c r="AC8" s="108" t="str">
        <f>'Personnel Rates'!AC11</f>
        <v>Electronic Equipment  Supervisor</v>
      </c>
      <c r="AD8" s="107" t="str">
        <f>'Personnel Rates'!AD11</f>
        <v>Environmental Scientist 1</v>
      </c>
      <c r="AE8" s="108" t="str">
        <f>'Personnel Rates'!AE11</f>
        <v>Engineer 1 (Civil Engineer 1)</v>
      </c>
      <c r="AF8" s="107" t="str">
        <f>'Personnel Rates'!AF11</f>
        <v>Administrative Assistant</v>
      </c>
      <c r="AG8" s="108" t="str">
        <f>'Personnel Rates'!AG11</f>
        <v>Environmental Scientist Specialist</v>
      </c>
      <c r="AH8" s="107" t="str">
        <f>'Personnel Rates'!AH11</f>
        <v>Construction Project Technician 2</v>
      </c>
      <c r="AI8" s="108" t="str">
        <f>'Personnel Rates'!AI11</f>
        <v>Engineering Specialist</v>
      </c>
      <c r="AJ8" s="107" t="str">
        <f>'Personnel Rates'!AJ11</f>
        <v>GIS Specialist 2</v>
      </c>
      <c r="AL8" s="108" t="s">
        <v>207</v>
      </c>
      <c r="AM8" s="274" t="s">
        <v>335</v>
      </c>
      <c r="AN8" s="274"/>
    </row>
    <row r="9" spans="1:40" ht="18.649999999999999" customHeight="1">
      <c r="B9" s="58"/>
      <c r="C9" s="59" t="s">
        <v>24</v>
      </c>
      <c r="D9" s="59"/>
      <c r="E9" s="228" t="s">
        <v>286</v>
      </c>
      <c r="F9" s="228"/>
      <c r="G9" s="228"/>
      <c r="H9" s="182"/>
      <c r="I9" s="182"/>
      <c r="J9" s="182"/>
      <c r="K9" s="182"/>
      <c r="L9" s="182"/>
      <c r="M9" s="182"/>
      <c r="N9" s="182"/>
      <c r="O9" s="182"/>
      <c r="P9" s="182"/>
      <c r="Q9" s="182"/>
      <c r="R9" s="183"/>
      <c r="S9" s="183"/>
      <c r="T9" s="182"/>
      <c r="U9" s="182"/>
      <c r="V9" s="182"/>
      <c r="W9" s="182"/>
      <c r="X9" s="182"/>
      <c r="Y9" s="182"/>
      <c r="Z9" s="182"/>
      <c r="AA9" s="182"/>
      <c r="AB9" s="182"/>
      <c r="AC9" s="182"/>
      <c r="AD9" s="182"/>
      <c r="AE9" s="182"/>
      <c r="AF9" s="182"/>
      <c r="AG9" s="182"/>
      <c r="AH9" s="182"/>
      <c r="AI9" s="182"/>
      <c r="AJ9" s="183"/>
      <c r="AL9" s="59"/>
    </row>
    <row r="10" spans="1:40">
      <c r="B10" s="158">
        <v>1</v>
      </c>
      <c r="C10" s="159" t="str">
        <f>'Existing Fees '!C10</f>
        <v>Meter Test Charges</v>
      </c>
      <c r="D10" s="159"/>
      <c r="E10" s="159"/>
      <c r="F10" s="159"/>
      <c r="G10" s="159"/>
      <c r="H10" s="159"/>
      <c r="I10" s="159"/>
      <c r="J10" s="159"/>
      <c r="K10" s="159"/>
      <c r="L10" s="159"/>
      <c r="M10" s="159"/>
      <c r="N10" s="159"/>
      <c r="O10" s="159"/>
      <c r="P10" s="159"/>
      <c r="Q10" s="159"/>
      <c r="R10" s="159"/>
      <c r="S10" s="160"/>
      <c r="T10" s="159"/>
      <c r="U10" s="159"/>
      <c r="V10" s="159"/>
      <c r="W10" s="159"/>
      <c r="X10" s="159"/>
      <c r="Y10" s="159"/>
      <c r="Z10" s="159"/>
      <c r="AA10" s="159"/>
      <c r="AB10" s="159"/>
      <c r="AC10" s="159"/>
      <c r="AD10" s="159"/>
      <c r="AE10" s="159"/>
      <c r="AF10" s="159"/>
      <c r="AG10" s="159"/>
      <c r="AH10" s="159"/>
      <c r="AI10" s="159"/>
      <c r="AJ10" s="159"/>
      <c r="AL10" s="159"/>
    </row>
    <row r="11" spans="1:40">
      <c r="B11" s="155" t="s">
        <v>26</v>
      </c>
      <c r="C11" s="153" t="str">
        <f>'Existing Fees '!C11</f>
        <v xml:space="preserve">5/8" </v>
      </c>
      <c r="D11" s="88"/>
      <c r="E11" s="134">
        <v>2.25</v>
      </c>
      <c r="F11" s="134"/>
      <c r="G11" s="134"/>
      <c r="H11" s="154"/>
      <c r="I11" s="134"/>
      <c r="J11" s="134"/>
      <c r="K11" s="134"/>
      <c r="L11" s="134"/>
      <c r="M11" s="134"/>
      <c r="N11" s="134"/>
      <c r="O11" s="134"/>
      <c r="P11" s="134"/>
      <c r="Q11" s="134"/>
      <c r="R11" s="134"/>
      <c r="S11" s="134"/>
      <c r="T11" s="154"/>
      <c r="U11" s="134"/>
      <c r="V11" s="134"/>
      <c r="W11" s="134"/>
      <c r="X11" s="134"/>
      <c r="Y11" s="134"/>
      <c r="Z11" s="134"/>
      <c r="AA11" s="134"/>
      <c r="AB11" s="134"/>
      <c r="AC11" s="134"/>
      <c r="AD11" s="134"/>
      <c r="AE11" s="134"/>
      <c r="AF11" s="134"/>
      <c r="AG11" s="134"/>
      <c r="AH11" s="134"/>
      <c r="AI11" s="134"/>
      <c r="AJ11" s="134"/>
      <c r="AL11" s="134">
        <v>1</v>
      </c>
      <c r="AM11" s="218">
        <f>SUMPRODUCT($E11:$AJ11,'Personnel Rates'!E$38:AJ$38)*'Yr 1 Labor Cost Calc'!AL11</f>
        <v>104.74717707692308</v>
      </c>
      <c r="AN11" s="219">
        <f>'Yr 1 Fee Calc'!D12-'Yr 1 Labor Cost Calc'!AM11</f>
        <v>0</v>
      </c>
    </row>
    <row r="12" spans="1:40">
      <c r="B12" s="65" t="s">
        <v>28</v>
      </c>
      <c r="C12" s="153" t="str">
        <f>'Existing Fees '!C12</f>
        <v>1",1.5",2"</v>
      </c>
      <c r="D12" s="88"/>
      <c r="E12" s="121">
        <v>2</v>
      </c>
      <c r="F12" s="121"/>
      <c r="G12" s="121"/>
      <c r="H12" s="136"/>
      <c r="I12" s="121"/>
      <c r="J12" s="121"/>
      <c r="K12" s="121"/>
      <c r="L12" s="121"/>
      <c r="M12" s="121"/>
      <c r="N12" s="121"/>
      <c r="O12" s="121"/>
      <c r="P12" s="121"/>
      <c r="Q12" s="121"/>
      <c r="R12" s="121"/>
      <c r="S12" s="121"/>
      <c r="T12" s="136"/>
      <c r="U12" s="121"/>
      <c r="V12" s="121"/>
      <c r="W12" s="121"/>
      <c r="X12" s="121"/>
      <c r="Y12" s="121"/>
      <c r="Z12" s="121"/>
      <c r="AA12" s="121"/>
      <c r="AB12" s="121"/>
      <c r="AC12" s="121"/>
      <c r="AD12" s="121"/>
      <c r="AE12" s="121"/>
      <c r="AF12" s="121"/>
      <c r="AG12" s="121"/>
      <c r="AH12" s="121"/>
      <c r="AI12" s="121"/>
      <c r="AJ12" s="121"/>
      <c r="AL12" s="121">
        <v>1.5</v>
      </c>
      <c r="AM12" s="218">
        <f>SUMPRODUCT($E12:$AJ12,'Personnel Rates'!E$38:AJ$38)*'Yr 1 Labor Cost Calc'!AL12</f>
        <v>139.66290276923075</v>
      </c>
      <c r="AN12" s="219">
        <f>'Yr 1 Fee Calc'!D13-'Yr 1 Labor Cost Calc'!AM12</f>
        <v>0</v>
      </c>
    </row>
    <row r="13" spans="1:40">
      <c r="B13" s="65" t="s">
        <v>30</v>
      </c>
      <c r="C13" s="153" t="str">
        <f>'Existing Fees '!C13</f>
        <v>3",4",6",8",10",12"</v>
      </c>
      <c r="D13" s="88"/>
      <c r="E13" s="121">
        <v>3</v>
      </c>
      <c r="F13" s="121"/>
      <c r="G13" s="121"/>
      <c r="H13" s="136"/>
      <c r="I13" s="121"/>
      <c r="J13" s="121"/>
      <c r="K13" s="121"/>
      <c r="L13" s="121"/>
      <c r="M13" s="121"/>
      <c r="N13" s="121"/>
      <c r="O13" s="121"/>
      <c r="P13" s="121"/>
      <c r="Q13" s="121"/>
      <c r="R13" s="121"/>
      <c r="S13" s="121"/>
      <c r="T13" s="136"/>
      <c r="U13" s="121"/>
      <c r="V13" s="121"/>
      <c r="W13" s="121"/>
      <c r="X13" s="121"/>
      <c r="Y13" s="121"/>
      <c r="Z13" s="121"/>
      <c r="AA13" s="121"/>
      <c r="AB13" s="121"/>
      <c r="AC13" s="121"/>
      <c r="AD13" s="121"/>
      <c r="AE13" s="121"/>
      <c r="AF13" s="121"/>
      <c r="AG13" s="121"/>
      <c r="AH13" s="121"/>
      <c r="AI13" s="121"/>
      <c r="AJ13" s="121"/>
      <c r="AL13" s="121">
        <v>2.5</v>
      </c>
      <c r="AM13" s="218">
        <f>SUMPRODUCT($E13:$AJ13,'Personnel Rates'!E$38:AJ$38)*'Yr 1 Labor Cost Calc'!AL13</f>
        <v>349.15725692307689</v>
      </c>
      <c r="AN13" s="219">
        <f>'Yr 1 Fee Calc'!D14-'Yr 1 Labor Cost Calc'!AM13</f>
        <v>0</v>
      </c>
    </row>
    <row r="14" spans="1:40">
      <c r="B14" s="142" t="s">
        <v>32</v>
      </c>
      <c r="C14" s="153" t="str">
        <f>'Existing Fees '!C14</f>
        <v>Field Tests 3" and above</v>
      </c>
      <c r="D14" s="88"/>
      <c r="E14" s="130">
        <v>3</v>
      </c>
      <c r="F14" s="130"/>
      <c r="G14" s="130"/>
      <c r="H14" s="143"/>
      <c r="I14" s="130"/>
      <c r="J14" s="130"/>
      <c r="K14" s="130"/>
      <c r="L14" s="130"/>
      <c r="M14" s="130"/>
      <c r="N14" s="130"/>
      <c r="O14" s="130"/>
      <c r="P14" s="130"/>
      <c r="Q14" s="130"/>
      <c r="R14" s="130"/>
      <c r="S14" s="130"/>
      <c r="T14" s="143"/>
      <c r="U14" s="130"/>
      <c r="V14" s="130"/>
      <c r="W14" s="130"/>
      <c r="X14" s="130"/>
      <c r="Y14" s="130"/>
      <c r="Z14" s="130"/>
      <c r="AA14" s="130"/>
      <c r="AB14" s="130"/>
      <c r="AC14" s="130"/>
      <c r="AD14" s="130"/>
      <c r="AE14" s="130"/>
      <c r="AF14" s="130"/>
      <c r="AG14" s="130"/>
      <c r="AH14" s="130"/>
      <c r="AI14" s="130"/>
      <c r="AJ14" s="130"/>
      <c r="AL14" s="130">
        <v>2.5</v>
      </c>
      <c r="AM14" s="218">
        <f>SUMPRODUCT($E14:$AJ14,'Personnel Rates'!E$38:AJ$38)*'Yr 1 Labor Cost Calc'!AL14</f>
        <v>349.15725692307689</v>
      </c>
      <c r="AN14" s="219">
        <f>'Yr 1 Fee Calc'!D15-'Yr 1 Labor Cost Calc'!AM14</f>
        <v>0</v>
      </c>
    </row>
    <row r="15" spans="1:40">
      <c r="B15" s="144">
        <v>2</v>
      </c>
      <c r="C15" s="159" t="str">
        <f>'Existing Fees '!C15</f>
        <v>Charges for Furnishing and Installation of Water Meters</v>
      </c>
      <c r="D15" s="159"/>
      <c r="E15" s="145"/>
      <c r="F15" s="145"/>
      <c r="G15" s="145"/>
      <c r="H15" s="145"/>
      <c r="I15" s="145"/>
      <c r="J15" s="145"/>
      <c r="K15" s="145"/>
      <c r="L15" s="145"/>
      <c r="M15" s="145"/>
      <c r="N15" s="145"/>
      <c r="O15" s="145"/>
      <c r="P15" s="145"/>
      <c r="Q15" s="145"/>
      <c r="R15" s="145"/>
      <c r="S15" s="77"/>
      <c r="T15" s="145"/>
      <c r="U15" s="145"/>
      <c r="V15" s="145"/>
      <c r="W15" s="145"/>
      <c r="X15" s="145"/>
      <c r="Y15" s="145"/>
      <c r="Z15" s="145"/>
      <c r="AA15" s="145"/>
      <c r="AB15" s="145"/>
      <c r="AC15" s="145"/>
      <c r="AD15" s="145"/>
      <c r="AE15" s="145"/>
      <c r="AF15" s="145"/>
      <c r="AG15" s="145"/>
      <c r="AH15" s="145"/>
      <c r="AI15" s="145"/>
      <c r="AJ15" s="145"/>
      <c r="AL15" s="145"/>
    </row>
    <row r="16" spans="1:40">
      <c r="B16" s="162" t="s">
        <v>26</v>
      </c>
      <c r="C16" s="163" t="str">
        <f>'Existing Fees '!C16</f>
        <v>Setting both Meter and Meter Interface Unit (MIU)</v>
      </c>
      <c r="D16" s="163"/>
      <c r="E16" s="164"/>
      <c r="F16" s="164"/>
      <c r="G16" s="164"/>
      <c r="H16" s="164"/>
      <c r="I16" s="163"/>
      <c r="J16" s="163"/>
      <c r="K16" s="163"/>
      <c r="L16" s="163"/>
      <c r="M16" s="163"/>
      <c r="N16" s="163"/>
      <c r="O16" s="163"/>
      <c r="P16" s="163"/>
      <c r="Q16" s="163"/>
      <c r="R16" s="163"/>
      <c r="S16" s="165"/>
      <c r="T16" s="164"/>
      <c r="U16" s="163"/>
      <c r="V16" s="163"/>
      <c r="W16" s="163"/>
      <c r="X16" s="163"/>
      <c r="Y16" s="163"/>
      <c r="Z16" s="163"/>
      <c r="AA16" s="163"/>
      <c r="AB16" s="163"/>
      <c r="AC16" s="163"/>
      <c r="AD16" s="163"/>
      <c r="AE16" s="163"/>
      <c r="AF16" s="163"/>
      <c r="AG16" s="163"/>
      <c r="AH16" s="163"/>
      <c r="AI16" s="163"/>
      <c r="AJ16" s="163"/>
      <c r="AL16" s="163"/>
    </row>
    <row r="17" spans="2:40">
      <c r="B17" s="155"/>
      <c r="C17" s="153" t="str">
        <f>'Existing Fees '!C17</f>
        <v>5/8"</v>
      </c>
      <c r="D17" s="88"/>
      <c r="E17" s="134">
        <v>1</v>
      </c>
      <c r="F17" s="134"/>
      <c r="G17" s="134"/>
      <c r="H17" s="15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L17" s="134">
        <v>1</v>
      </c>
      <c r="AM17" s="218">
        <f>SUMPRODUCT($E17:$AJ17,'Personnel Rates'!E$38:AJ$38)*'Yr 1 Labor Cost Calc'!AL17</f>
        <v>46.554300923076923</v>
      </c>
      <c r="AN17" s="219">
        <f>'Yr 1 Fee Calc'!D18-'Yr 1 Labor Cost Calc'!AM17</f>
        <v>0</v>
      </c>
    </row>
    <row r="18" spans="2:40">
      <c r="B18" s="65"/>
      <c r="C18" s="153" t="str">
        <f>'Existing Fees '!C18</f>
        <v>3/4 RFSS</v>
      </c>
      <c r="D18" s="88"/>
      <c r="E18" s="121">
        <v>1</v>
      </c>
      <c r="F18" s="121"/>
      <c r="G18" s="121"/>
      <c r="H18" s="136"/>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L18" s="121">
        <v>1</v>
      </c>
      <c r="AM18" s="218">
        <f>SUMPRODUCT($E18:$AJ18,'Personnel Rates'!E$38:AJ$38)*'Yr 1 Labor Cost Calc'!AL18</f>
        <v>46.554300923076923</v>
      </c>
      <c r="AN18" s="219">
        <f>'Yr 1 Fee Calc'!D19-'Yr 1 Labor Cost Calc'!AM18</f>
        <v>0</v>
      </c>
    </row>
    <row r="19" spans="2:40">
      <c r="B19" s="65"/>
      <c r="C19" s="153" t="str">
        <f>'Existing Fees '!C19</f>
        <v>1"</v>
      </c>
      <c r="D19" s="88"/>
      <c r="E19" s="121">
        <v>2</v>
      </c>
      <c r="F19" s="121"/>
      <c r="G19" s="121"/>
      <c r="H19" s="136"/>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L19" s="121">
        <v>1</v>
      </c>
      <c r="AM19" s="218">
        <f>SUMPRODUCT($E19:$AJ19,'Personnel Rates'!E$38:AJ$38)*'Yr 1 Labor Cost Calc'!AL19</f>
        <v>93.108601846153846</v>
      </c>
      <c r="AN19" s="219">
        <f>'Yr 1 Fee Calc'!D20-'Yr 1 Labor Cost Calc'!AM19</f>
        <v>0</v>
      </c>
    </row>
    <row r="20" spans="2:40">
      <c r="B20" s="65"/>
      <c r="C20" s="153" t="str">
        <f>'Existing Fees '!C20</f>
        <v>1" RFSS</v>
      </c>
      <c r="D20" s="88"/>
      <c r="E20" s="121">
        <v>2</v>
      </c>
      <c r="F20" s="121"/>
      <c r="G20" s="121"/>
      <c r="H20" s="136"/>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L20" s="121">
        <v>1</v>
      </c>
      <c r="AM20" s="218">
        <f>SUMPRODUCT($E20:$AJ20,'Personnel Rates'!E$38:AJ$38)*'Yr 1 Labor Cost Calc'!AL20</f>
        <v>93.108601846153846</v>
      </c>
      <c r="AN20" s="219">
        <f>'Yr 1 Fee Calc'!D21-'Yr 1 Labor Cost Calc'!AM20</f>
        <v>0</v>
      </c>
    </row>
    <row r="21" spans="2:40">
      <c r="B21" s="65"/>
      <c r="C21" s="153" t="str">
        <f>'Existing Fees '!C21</f>
        <v>1  1/2</v>
      </c>
      <c r="D21" s="88"/>
      <c r="E21" s="121">
        <v>2</v>
      </c>
      <c r="F21" s="121"/>
      <c r="G21" s="121"/>
      <c r="H21" s="136"/>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L21" s="121">
        <v>1</v>
      </c>
      <c r="AM21" s="218">
        <f>SUMPRODUCT($E21:$AJ21,'Personnel Rates'!E$38:AJ$38)*'Yr 1 Labor Cost Calc'!AL21</f>
        <v>93.108601846153846</v>
      </c>
      <c r="AN21" s="219">
        <f>'Yr 1 Fee Calc'!D22-'Yr 1 Labor Cost Calc'!AM21</f>
        <v>0</v>
      </c>
    </row>
    <row r="22" spans="2:40">
      <c r="B22" s="65"/>
      <c r="C22" s="153" t="str">
        <f>'Existing Fees '!C22</f>
        <v>1  1/2 RFSS</v>
      </c>
      <c r="D22" s="88"/>
      <c r="E22" s="121">
        <v>2</v>
      </c>
      <c r="F22" s="121"/>
      <c r="G22" s="121"/>
      <c r="H22" s="136"/>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L22" s="121">
        <v>1</v>
      </c>
      <c r="AM22" s="218">
        <f>SUMPRODUCT($E22:$AJ22,'Personnel Rates'!E$38:AJ$38)*'Yr 1 Labor Cost Calc'!AL22</f>
        <v>93.108601846153846</v>
      </c>
      <c r="AN22" s="219">
        <f>'Yr 1 Fee Calc'!D23-'Yr 1 Labor Cost Calc'!AM22</f>
        <v>0</v>
      </c>
    </row>
    <row r="23" spans="2:40">
      <c r="B23" s="65"/>
      <c r="C23" s="153" t="str">
        <f>'Existing Fees '!C23</f>
        <v xml:space="preserve">2" </v>
      </c>
      <c r="D23" s="88"/>
      <c r="E23" s="121">
        <v>2</v>
      </c>
      <c r="F23" s="121"/>
      <c r="G23" s="121"/>
      <c r="H23" s="136"/>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L23" s="121">
        <v>1</v>
      </c>
      <c r="AM23" s="218">
        <f>SUMPRODUCT($E23:$AJ23,'Personnel Rates'!E$38:AJ$38)*'Yr 1 Labor Cost Calc'!AL23</f>
        <v>93.108601846153846</v>
      </c>
      <c r="AN23" s="219">
        <f>'Yr 1 Fee Calc'!D24-'Yr 1 Labor Cost Calc'!AM23</f>
        <v>0</v>
      </c>
    </row>
    <row r="24" spans="2:40">
      <c r="B24" s="65"/>
      <c r="C24" s="153" t="str">
        <f>'Existing Fees '!C24</f>
        <v>2" RFSS</v>
      </c>
      <c r="D24" s="88"/>
      <c r="E24" s="121">
        <v>2</v>
      </c>
      <c r="F24" s="121"/>
      <c r="G24" s="121"/>
      <c r="H24" s="136"/>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L24" s="121">
        <v>1</v>
      </c>
      <c r="AM24" s="218">
        <f>SUMPRODUCT($E24:$AJ24,'Personnel Rates'!E$38:AJ$38)*'Yr 1 Labor Cost Calc'!AL24</f>
        <v>93.108601846153846</v>
      </c>
      <c r="AN24" s="219">
        <f>'Yr 1 Fee Calc'!D25-'Yr 1 Labor Cost Calc'!AM24</f>
        <v>0</v>
      </c>
    </row>
    <row r="25" spans="2:40">
      <c r="B25" s="65"/>
      <c r="C25" s="153" t="str">
        <f>'Existing Fees '!C25</f>
        <v>3" Compound</v>
      </c>
      <c r="D25" s="88"/>
      <c r="E25" s="121">
        <v>3</v>
      </c>
      <c r="F25" s="121"/>
      <c r="G25" s="121"/>
      <c r="H25" s="136"/>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L25" s="121">
        <v>2</v>
      </c>
      <c r="AM25" s="218">
        <f>SUMPRODUCT($E25:$AJ25,'Personnel Rates'!E$38:AJ$38)*'Yr 1 Labor Cost Calc'!AL25</f>
        <v>279.32580553846151</v>
      </c>
      <c r="AN25" s="219">
        <f>'Yr 1 Fee Calc'!D26-'Yr 1 Labor Cost Calc'!AM25</f>
        <v>0</v>
      </c>
    </row>
    <row r="26" spans="2:40">
      <c r="B26" s="65"/>
      <c r="C26" s="153" t="str">
        <f>'Existing Fees '!C26</f>
        <v>3" Turbine</v>
      </c>
      <c r="D26" s="88"/>
      <c r="E26" s="121">
        <v>3</v>
      </c>
      <c r="F26" s="121"/>
      <c r="G26" s="121"/>
      <c r="H26" s="136"/>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L26" s="121">
        <v>2</v>
      </c>
      <c r="AM26" s="218">
        <f>SUMPRODUCT($E26:$AJ26,'Personnel Rates'!E$38:AJ$38)*'Yr 1 Labor Cost Calc'!AL26</f>
        <v>279.32580553846151</v>
      </c>
      <c r="AN26" s="219">
        <f>'Yr 1 Fee Calc'!D27-'Yr 1 Labor Cost Calc'!AM26</f>
        <v>0</v>
      </c>
    </row>
    <row r="27" spans="2:40">
      <c r="B27" s="65"/>
      <c r="C27" s="153" t="str">
        <f>'Existing Fees '!C27</f>
        <v>3" Fire Series</v>
      </c>
      <c r="D27" s="88"/>
      <c r="E27" s="121">
        <v>3</v>
      </c>
      <c r="F27" s="121"/>
      <c r="G27" s="121"/>
      <c r="H27" s="136"/>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L27" s="121">
        <v>2</v>
      </c>
      <c r="AM27" s="218">
        <f>SUMPRODUCT($E27:$AJ27,'Personnel Rates'!E$38:AJ$38)*'Yr 1 Labor Cost Calc'!AL27</f>
        <v>279.32580553846151</v>
      </c>
      <c r="AN27" s="219">
        <f>'Yr 1 Fee Calc'!D28-'Yr 1 Labor Cost Calc'!AM27</f>
        <v>0</v>
      </c>
    </row>
    <row r="28" spans="2:40">
      <c r="B28" s="65"/>
      <c r="C28" s="153" t="str">
        <f>'Existing Fees '!C28</f>
        <v>4" Compound</v>
      </c>
      <c r="D28" s="88"/>
      <c r="E28" s="121">
        <v>3</v>
      </c>
      <c r="F28" s="121"/>
      <c r="G28" s="121"/>
      <c r="H28" s="136"/>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L28" s="121">
        <v>2</v>
      </c>
      <c r="AM28" s="218">
        <f>SUMPRODUCT($E28:$AJ28,'Personnel Rates'!E$38:AJ$38)*'Yr 1 Labor Cost Calc'!AL28</f>
        <v>279.32580553846151</v>
      </c>
      <c r="AN28" s="219">
        <f>'Yr 1 Fee Calc'!D29-'Yr 1 Labor Cost Calc'!AM28</f>
        <v>0</v>
      </c>
    </row>
    <row r="29" spans="2:40">
      <c r="B29" s="65"/>
      <c r="C29" s="153" t="str">
        <f>'Existing Fees '!C29</f>
        <v>4" Turbine</v>
      </c>
      <c r="D29" s="88"/>
      <c r="E29" s="121">
        <v>3</v>
      </c>
      <c r="F29" s="121"/>
      <c r="G29" s="121"/>
      <c r="H29" s="136"/>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L29" s="121">
        <v>2</v>
      </c>
      <c r="AM29" s="218">
        <f>SUMPRODUCT($E29:$AJ29,'Personnel Rates'!E$38:AJ$38)*'Yr 1 Labor Cost Calc'!AL29</f>
        <v>279.32580553846151</v>
      </c>
      <c r="AN29" s="219">
        <f>'Yr 1 Fee Calc'!D30-'Yr 1 Labor Cost Calc'!AM29</f>
        <v>0</v>
      </c>
    </row>
    <row r="30" spans="2:40">
      <c r="B30" s="65"/>
      <c r="C30" s="153" t="str">
        <f>'Existing Fees '!C30</f>
        <v>4" Fire Series</v>
      </c>
      <c r="D30" s="88"/>
      <c r="E30" s="121">
        <v>3</v>
      </c>
      <c r="F30" s="121"/>
      <c r="G30" s="121"/>
      <c r="H30" s="136"/>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L30" s="121">
        <v>2</v>
      </c>
      <c r="AM30" s="218">
        <f>SUMPRODUCT($E30:$AJ30,'Personnel Rates'!E$38:AJ$38)*'Yr 1 Labor Cost Calc'!AL30</f>
        <v>279.32580553846151</v>
      </c>
      <c r="AN30" s="219">
        <f>'Yr 1 Fee Calc'!D31-'Yr 1 Labor Cost Calc'!AM30</f>
        <v>0</v>
      </c>
    </row>
    <row r="31" spans="2:40">
      <c r="B31" s="65"/>
      <c r="C31" s="153" t="str">
        <f>'Existing Fees '!C31</f>
        <v>4" Fire Assembly</v>
      </c>
      <c r="D31" s="88"/>
      <c r="E31" s="121">
        <v>3</v>
      </c>
      <c r="F31" s="121"/>
      <c r="G31" s="121"/>
      <c r="H31" s="136"/>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L31" s="121">
        <v>2</v>
      </c>
      <c r="AM31" s="218">
        <f>SUMPRODUCT($E31:$AJ31,'Personnel Rates'!E$38:AJ$38)*'Yr 1 Labor Cost Calc'!AL31</f>
        <v>279.32580553846151</v>
      </c>
      <c r="AN31" s="219">
        <f>'Yr 1 Fee Calc'!D32-'Yr 1 Labor Cost Calc'!AM31</f>
        <v>0</v>
      </c>
    </row>
    <row r="32" spans="2:40">
      <c r="B32" s="65"/>
      <c r="C32" s="153" t="str">
        <f>'Existing Fees '!C32</f>
        <v>6" Compound</v>
      </c>
      <c r="D32" s="88"/>
      <c r="E32" s="121">
        <v>3</v>
      </c>
      <c r="F32" s="121"/>
      <c r="G32" s="121"/>
      <c r="H32" s="136"/>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L32" s="121">
        <v>2</v>
      </c>
      <c r="AM32" s="218">
        <f>SUMPRODUCT($E32:$AJ32,'Personnel Rates'!E$38:AJ$38)*'Yr 1 Labor Cost Calc'!AL32</f>
        <v>279.32580553846151</v>
      </c>
      <c r="AN32" s="219">
        <f>'Yr 1 Fee Calc'!D33-'Yr 1 Labor Cost Calc'!AM32</f>
        <v>0</v>
      </c>
    </row>
    <row r="33" spans="2:40">
      <c r="B33" s="65"/>
      <c r="C33" s="153" t="str">
        <f>'Existing Fees '!C33</f>
        <v>6" Turbine</v>
      </c>
      <c r="D33" s="88"/>
      <c r="E33" s="121">
        <v>3</v>
      </c>
      <c r="F33" s="121"/>
      <c r="G33" s="121"/>
      <c r="H33" s="136"/>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L33" s="121">
        <v>2</v>
      </c>
      <c r="AM33" s="218">
        <f>SUMPRODUCT($E33:$AJ33,'Personnel Rates'!E$38:AJ$38)*'Yr 1 Labor Cost Calc'!AL33</f>
        <v>279.32580553846151</v>
      </c>
      <c r="AN33" s="219">
        <f>'Yr 1 Fee Calc'!D34-'Yr 1 Labor Cost Calc'!AM33</f>
        <v>0</v>
      </c>
    </row>
    <row r="34" spans="2:40">
      <c r="B34" s="65"/>
      <c r="C34" s="153" t="str">
        <f>'Existing Fees '!C34</f>
        <v>6" Fire Series</v>
      </c>
      <c r="D34" s="88"/>
      <c r="E34" s="121">
        <v>3</v>
      </c>
      <c r="F34" s="121"/>
      <c r="G34" s="121"/>
      <c r="H34" s="136"/>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L34" s="121">
        <v>2</v>
      </c>
      <c r="AM34" s="218">
        <f>SUMPRODUCT($E34:$AJ34,'Personnel Rates'!E$38:AJ$38)*'Yr 1 Labor Cost Calc'!AL34</f>
        <v>279.32580553846151</v>
      </c>
      <c r="AN34" s="219">
        <f>'Yr 1 Fee Calc'!D35-'Yr 1 Labor Cost Calc'!AM34</f>
        <v>0</v>
      </c>
    </row>
    <row r="35" spans="2:40">
      <c r="B35" s="65"/>
      <c r="C35" s="153" t="str">
        <f>'Existing Fees '!C35</f>
        <v>6" Fire Assembly</v>
      </c>
      <c r="D35" s="88"/>
      <c r="E35" s="121">
        <v>3</v>
      </c>
      <c r="F35" s="121"/>
      <c r="G35" s="121"/>
      <c r="H35" s="136"/>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L35" s="121">
        <v>2</v>
      </c>
      <c r="AM35" s="218">
        <f>SUMPRODUCT($E35:$AJ35,'Personnel Rates'!E$38:AJ$38)*'Yr 1 Labor Cost Calc'!AL35</f>
        <v>279.32580553846151</v>
      </c>
      <c r="AN35" s="219">
        <f>'Yr 1 Fee Calc'!D36-'Yr 1 Labor Cost Calc'!AM35</f>
        <v>0</v>
      </c>
    </row>
    <row r="36" spans="2:40">
      <c r="B36" s="65"/>
      <c r="C36" s="153" t="str">
        <f>'Existing Fees '!C36</f>
        <v>8" Turbine</v>
      </c>
      <c r="D36" s="88"/>
      <c r="E36" s="121">
        <v>3</v>
      </c>
      <c r="F36" s="121"/>
      <c r="G36" s="121"/>
      <c r="H36" s="136"/>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L36" s="121">
        <v>2</v>
      </c>
      <c r="AM36" s="218">
        <f>SUMPRODUCT($E36:$AJ36,'Personnel Rates'!E$38:AJ$38)*'Yr 1 Labor Cost Calc'!AL36</f>
        <v>279.32580553846151</v>
      </c>
      <c r="AN36" s="219">
        <f>'Yr 1 Fee Calc'!D37-'Yr 1 Labor Cost Calc'!AM36</f>
        <v>0</v>
      </c>
    </row>
    <row r="37" spans="2:40">
      <c r="B37" s="65"/>
      <c r="C37" s="153" t="str">
        <f>'Existing Fees '!C37</f>
        <v>8" Fire Series</v>
      </c>
      <c r="D37" s="88"/>
      <c r="E37" s="121">
        <v>3</v>
      </c>
      <c r="F37" s="121"/>
      <c r="G37" s="121"/>
      <c r="H37" s="136"/>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L37" s="121">
        <v>2</v>
      </c>
      <c r="AM37" s="218">
        <f>SUMPRODUCT($E37:$AJ37,'Personnel Rates'!E$38:AJ$38)*'Yr 1 Labor Cost Calc'!AL37</f>
        <v>279.32580553846151</v>
      </c>
      <c r="AN37" s="219">
        <f>'Yr 1 Fee Calc'!D38-'Yr 1 Labor Cost Calc'!AM37</f>
        <v>0</v>
      </c>
    </row>
    <row r="38" spans="2:40">
      <c r="B38" s="65"/>
      <c r="C38" s="153" t="str">
        <f>'Existing Fees '!C38</f>
        <v>8" Fire Assembly</v>
      </c>
      <c r="D38" s="88"/>
      <c r="E38" s="121">
        <v>3</v>
      </c>
      <c r="F38" s="121"/>
      <c r="G38" s="121"/>
      <c r="H38" s="136"/>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L38" s="121">
        <v>2</v>
      </c>
      <c r="AM38" s="218">
        <f>SUMPRODUCT($E38:$AJ38,'Personnel Rates'!E$38:AJ$38)*'Yr 1 Labor Cost Calc'!AL38</f>
        <v>279.32580553846151</v>
      </c>
      <c r="AN38" s="219">
        <f>'Yr 1 Fee Calc'!D39-'Yr 1 Labor Cost Calc'!AM38</f>
        <v>0</v>
      </c>
    </row>
    <row r="39" spans="2:40">
      <c r="B39" s="65"/>
      <c r="C39" s="153" t="str">
        <f>'Existing Fees '!C39</f>
        <v>10" Turbine</v>
      </c>
      <c r="D39" s="88"/>
      <c r="E39" s="121">
        <v>3</v>
      </c>
      <c r="F39" s="121"/>
      <c r="G39" s="121"/>
      <c r="H39" s="136"/>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L39" s="121">
        <v>2</v>
      </c>
      <c r="AM39" s="218">
        <f>SUMPRODUCT($E39:$AJ39,'Personnel Rates'!E$38:AJ$38)*'Yr 1 Labor Cost Calc'!AL39</f>
        <v>279.32580553846151</v>
      </c>
      <c r="AN39" s="219">
        <f>'Yr 1 Fee Calc'!D40-'Yr 1 Labor Cost Calc'!AM39</f>
        <v>0</v>
      </c>
    </row>
    <row r="40" spans="2:40">
      <c r="B40" s="65"/>
      <c r="C40" s="153" t="str">
        <f>'Existing Fees '!C40</f>
        <v>10" Fire Series</v>
      </c>
      <c r="D40" s="88"/>
      <c r="E40" s="121">
        <v>3</v>
      </c>
      <c r="F40" s="121"/>
      <c r="G40" s="121"/>
      <c r="H40" s="136"/>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L40" s="121">
        <v>2</v>
      </c>
      <c r="AM40" s="218">
        <f>SUMPRODUCT($E40:$AJ40,'Personnel Rates'!E$38:AJ$38)*'Yr 1 Labor Cost Calc'!AL40</f>
        <v>279.32580553846151</v>
      </c>
      <c r="AN40" s="219">
        <f>'Yr 1 Fee Calc'!D41-'Yr 1 Labor Cost Calc'!AM40</f>
        <v>0</v>
      </c>
    </row>
    <row r="41" spans="2:40">
      <c r="B41" s="65"/>
      <c r="C41" s="153" t="str">
        <f>'Existing Fees '!C41</f>
        <v>10" Fire Assembly</v>
      </c>
      <c r="D41" s="88"/>
      <c r="E41" s="121">
        <v>3</v>
      </c>
      <c r="F41" s="121"/>
      <c r="G41" s="121"/>
      <c r="H41" s="136"/>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L41" s="121">
        <v>2</v>
      </c>
      <c r="AM41" s="218">
        <f>SUMPRODUCT($E41:$AJ41,'Personnel Rates'!E$38:AJ$38)*'Yr 1 Labor Cost Calc'!AL41</f>
        <v>279.32580553846151</v>
      </c>
      <c r="AN41" s="219">
        <f>'Yr 1 Fee Calc'!D42-'Yr 1 Labor Cost Calc'!AM41</f>
        <v>0</v>
      </c>
    </row>
    <row r="42" spans="2:40">
      <c r="B42" s="65"/>
      <c r="C42" s="153" t="str">
        <f>'Existing Fees '!C42</f>
        <v>12" Turbine</v>
      </c>
      <c r="D42" s="88"/>
      <c r="E42" s="121">
        <v>3</v>
      </c>
      <c r="F42" s="121"/>
      <c r="G42" s="121"/>
      <c r="H42" s="136"/>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L42" s="121">
        <v>2</v>
      </c>
      <c r="AM42" s="218">
        <f>SUMPRODUCT($E42:$AJ42,'Personnel Rates'!E$38:AJ$38)*'Yr 1 Labor Cost Calc'!AL42</f>
        <v>279.32580553846151</v>
      </c>
      <c r="AN42" s="219">
        <f>'Yr 1 Fee Calc'!D43-'Yr 1 Labor Cost Calc'!AM42</f>
        <v>0</v>
      </c>
    </row>
    <row r="43" spans="2:40">
      <c r="B43" s="65"/>
      <c r="C43" s="153" t="str">
        <f>'Existing Fees '!C43</f>
        <v>12" Fire Series</v>
      </c>
      <c r="D43" s="88"/>
      <c r="E43" s="121">
        <v>3</v>
      </c>
      <c r="F43" s="121"/>
      <c r="G43" s="121"/>
      <c r="H43" s="136"/>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L43" s="121">
        <v>2</v>
      </c>
      <c r="AM43" s="218">
        <f>SUMPRODUCT($E43:$AJ43,'Personnel Rates'!E$38:AJ$38)*'Yr 1 Labor Cost Calc'!AL43</f>
        <v>279.32580553846151</v>
      </c>
      <c r="AN43" s="219">
        <f>'Yr 1 Fee Calc'!D44-'Yr 1 Labor Cost Calc'!AM43</f>
        <v>0</v>
      </c>
    </row>
    <row r="44" spans="2:40">
      <c r="B44" s="142"/>
      <c r="C44" s="153" t="str">
        <f>'Existing Fees '!C44</f>
        <v>12" Fire Assembly</v>
      </c>
      <c r="D44" s="88"/>
      <c r="E44" s="121">
        <v>3</v>
      </c>
      <c r="F44" s="121"/>
      <c r="G44" s="121"/>
      <c r="H44" s="143"/>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L44" s="121">
        <v>2</v>
      </c>
      <c r="AM44" s="218">
        <f>SUMPRODUCT($E44:$AJ44,'Personnel Rates'!E$38:AJ$38)*'Yr 1 Labor Cost Calc'!AL44</f>
        <v>279.32580553846151</v>
      </c>
      <c r="AN44" s="219">
        <f>'Yr 1 Fee Calc'!D45-'Yr 1 Labor Cost Calc'!AM44</f>
        <v>0</v>
      </c>
    </row>
    <row r="45" spans="2:40">
      <c r="B45" s="147" t="s">
        <v>28</v>
      </c>
      <c r="C45" s="163" t="str">
        <f>'Existing Fees '!C45</f>
        <v>Furnishing and Setting Meter Interface Unit (MIU)</v>
      </c>
      <c r="D45" s="163"/>
      <c r="E45" s="149"/>
      <c r="F45" s="149"/>
      <c r="G45" s="149"/>
      <c r="H45" s="149"/>
      <c r="I45" s="148"/>
      <c r="J45" s="148"/>
      <c r="K45" s="148"/>
      <c r="L45" s="148"/>
      <c r="M45" s="148"/>
      <c r="N45" s="148"/>
      <c r="O45" s="148"/>
      <c r="P45" s="148"/>
      <c r="Q45" s="148"/>
      <c r="R45" s="148"/>
      <c r="S45" s="150"/>
      <c r="T45" s="149"/>
      <c r="U45" s="148"/>
      <c r="V45" s="148"/>
      <c r="W45" s="148"/>
      <c r="X45" s="148"/>
      <c r="Y45" s="148"/>
      <c r="Z45" s="148"/>
      <c r="AA45" s="148"/>
      <c r="AB45" s="148"/>
      <c r="AC45" s="148"/>
      <c r="AD45" s="148"/>
      <c r="AE45" s="148"/>
      <c r="AF45" s="148"/>
      <c r="AG45" s="148"/>
      <c r="AH45" s="148"/>
      <c r="AI45" s="148"/>
      <c r="AJ45" s="148"/>
      <c r="AL45" s="148"/>
      <c r="AN45" s="219">
        <f>'Yr 1 Fee Calc'!D46-'Yr 1 Labor Cost Calc'!AM45</f>
        <v>0</v>
      </c>
    </row>
    <row r="46" spans="2:40">
      <c r="B46" s="152"/>
      <c r="C46" s="153" t="str">
        <f>'Existing Fees '!C46</f>
        <v>5/8"</v>
      </c>
      <c r="D46" s="88"/>
      <c r="E46" s="134">
        <v>1</v>
      </c>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L46" s="134">
        <v>1</v>
      </c>
      <c r="AM46" s="218">
        <f>SUMPRODUCT($E46:$AJ46,'Personnel Rates'!E$38:AJ$38)*'Yr 1 Labor Cost Calc'!AL46</f>
        <v>46.554300923076923</v>
      </c>
      <c r="AN46" s="219">
        <f>'Yr 1 Fee Calc'!D47-'Yr 1 Labor Cost Calc'!AM46</f>
        <v>0</v>
      </c>
    </row>
    <row r="47" spans="2:40">
      <c r="B47" s="142"/>
      <c r="C47" s="153" t="str">
        <f>'Existing Fees '!C47</f>
        <v>3/4 RFSS</v>
      </c>
      <c r="D47" s="88"/>
      <c r="E47" s="121">
        <v>1</v>
      </c>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L47" s="121">
        <v>1</v>
      </c>
      <c r="AM47" s="218">
        <f>SUMPRODUCT($E47:$AJ47,'Personnel Rates'!E$38:AJ$38)*'Yr 1 Labor Cost Calc'!AL47</f>
        <v>46.554300923076923</v>
      </c>
      <c r="AN47" s="219">
        <f>'Yr 1 Fee Calc'!D48-'Yr 1 Labor Cost Calc'!AM47</f>
        <v>0</v>
      </c>
    </row>
    <row r="48" spans="2:40">
      <c r="B48" s="142"/>
      <c r="C48" s="153" t="str">
        <f>'Existing Fees '!C48</f>
        <v>1"</v>
      </c>
      <c r="D48" s="88"/>
      <c r="E48" s="121">
        <v>2</v>
      </c>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L48" s="121">
        <v>1</v>
      </c>
      <c r="AM48" s="218">
        <f>SUMPRODUCT($E48:$AJ48,'Personnel Rates'!E$38:AJ$38)*'Yr 1 Labor Cost Calc'!AL48</f>
        <v>93.108601846153846</v>
      </c>
      <c r="AN48" s="219">
        <f>'Yr 1 Fee Calc'!D49-'Yr 1 Labor Cost Calc'!AM48</f>
        <v>0</v>
      </c>
    </row>
    <row r="49" spans="2:40">
      <c r="B49" s="142"/>
      <c r="C49" s="153" t="str">
        <f>'Existing Fees '!C49</f>
        <v>1" RFSS</v>
      </c>
      <c r="D49" s="88"/>
      <c r="E49" s="121">
        <v>2</v>
      </c>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L49" s="121">
        <v>1</v>
      </c>
      <c r="AM49" s="218">
        <f>SUMPRODUCT($E49:$AJ49,'Personnel Rates'!E$38:AJ$38)*'Yr 1 Labor Cost Calc'!AL49</f>
        <v>93.108601846153846</v>
      </c>
      <c r="AN49" s="219">
        <f>'Yr 1 Fee Calc'!D50-'Yr 1 Labor Cost Calc'!AM49</f>
        <v>0</v>
      </c>
    </row>
    <row r="50" spans="2:40">
      <c r="B50" s="142"/>
      <c r="C50" s="153" t="str">
        <f>'Existing Fees '!C50</f>
        <v>1  1/2</v>
      </c>
      <c r="D50" s="88"/>
      <c r="E50" s="121">
        <v>2</v>
      </c>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L50" s="121">
        <v>1</v>
      </c>
      <c r="AM50" s="218">
        <f>SUMPRODUCT($E50:$AJ50,'Personnel Rates'!E$38:AJ$38)*'Yr 1 Labor Cost Calc'!AL50</f>
        <v>93.108601846153846</v>
      </c>
      <c r="AN50" s="219">
        <f>'Yr 1 Fee Calc'!D51-'Yr 1 Labor Cost Calc'!AM50</f>
        <v>0</v>
      </c>
    </row>
    <row r="51" spans="2:40">
      <c r="B51" s="142"/>
      <c r="C51" s="153" t="str">
        <f>'Existing Fees '!C51</f>
        <v>1  1/2 RFSS</v>
      </c>
      <c r="D51" s="88"/>
      <c r="E51" s="121">
        <v>2</v>
      </c>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L51" s="121">
        <v>1</v>
      </c>
      <c r="AM51" s="218">
        <f>SUMPRODUCT($E51:$AJ51,'Personnel Rates'!E$38:AJ$38)*'Yr 1 Labor Cost Calc'!AL51</f>
        <v>93.108601846153846</v>
      </c>
      <c r="AN51" s="219">
        <f>'Yr 1 Fee Calc'!D52-'Yr 1 Labor Cost Calc'!AM51</f>
        <v>0</v>
      </c>
    </row>
    <row r="52" spans="2:40">
      <c r="B52" s="142"/>
      <c r="C52" s="153" t="str">
        <f>'Existing Fees '!C52</f>
        <v xml:space="preserve">2" </v>
      </c>
      <c r="D52" s="88"/>
      <c r="E52" s="121">
        <v>2</v>
      </c>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L52" s="121">
        <v>1</v>
      </c>
      <c r="AM52" s="218">
        <f>SUMPRODUCT($E52:$AJ52,'Personnel Rates'!E$38:AJ$38)*'Yr 1 Labor Cost Calc'!AL52</f>
        <v>93.108601846153846</v>
      </c>
      <c r="AN52" s="219">
        <f>'Yr 1 Fee Calc'!D53-'Yr 1 Labor Cost Calc'!AM52</f>
        <v>0</v>
      </c>
    </row>
    <row r="53" spans="2:40">
      <c r="B53" s="142"/>
      <c r="C53" s="153" t="str">
        <f>'Existing Fees '!C53</f>
        <v>2" RFSS</v>
      </c>
      <c r="D53" s="88"/>
      <c r="E53" s="121">
        <v>2</v>
      </c>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L53" s="121">
        <v>1</v>
      </c>
      <c r="AM53" s="218">
        <f>SUMPRODUCT($E53:$AJ53,'Personnel Rates'!E$38:AJ$38)*'Yr 1 Labor Cost Calc'!AL53</f>
        <v>93.108601846153846</v>
      </c>
      <c r="AN53" s="219">
        <f>'Yr 1 Fee Calc'!D54-'Yr 1 Labor Cost Calc'!AM53</f>
        <v>0</v>
      </c>
    </row>
    <row r="54" spans="2:40">
      <c r="B54" s="142"/>
      <c r="C54" s="153" t="str">
        <f>'Existing Fees '!C54</f>
        <v>3" Compound</v>
      </c>
      <c r="D54" s="88"/>
      <c r="E54" s="121">
        <v>3</v>
      </c>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L54" s="121">
        <v>2</v>
      </c>
      <c r="AM54" s="218">
        <f>SUMPRODUCT($E54:$AJ54,'Personnel Rates'!E$38:AJ$38)*'Yr 1 Labor Cost Calc'!AL54</f>
        <v>279.32580553846151</v>
      </c>
      <c r="AN54" s="219">
        <f>'Yr 1 Fee Calc'!D55-'Yr 1 Labor Cost Calc'!AM54</f>
        <v>0</v>
      </c>
    </row>
    <row r="55" spans="2:40">
      <c r="B55" s="142"/>
      <c r="C55" s="153" t="str">
        <f>'Existing Fees '!C55</f>
        <v>3" Turbine</v>
      </c>
      <c r="D55" s="88"/>
      <c r="E55" s="121">
        <v>3</v>
      </c>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L55" s="121">
        <v>2</v>
      </c>
      <c r="AM55" s="218">
        <f>SUMPRODUCT($E55:$AJ55,'Personnel Rates'!E$38:AJ$38)*'Yr 1 Labor Cost Calc'!AL55</f>
        <v>279.32580553846151</v>
      </c>
      <c r="AN55" s="219">
        <f>'Yr 1 Fee Calc'!D56-'Yr 1 Labor Cost Calc'!AM55</f>
        <v>0</v>
      </c>
    </row>
    <row r="56" spans="2:40">
      <c r="B56" s="142"/>
      <c r="C56" s="153" t="str">
        <f>'Existing Fees '!C56</f>
        <v>4" Compound</v>
      </c>
      <c r="D56" s="88"/>
      <c r="E56" s="121">
        <v>3</v>
      </c>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L56" s="121">
        <v>2</v>
      </c>
      <c r="AM56" s="218">
        <f>SUMPRODUCT($E56:$AJ56,'Personnel Rates'!E$38:AJ$38)*'Yr 1 Labor Cost Calc'!AL56</f>
        <v>279.32580553846151</v>
      </c>
      <c r="AN56" s="219">
        <f>'Yr 1 Fee Calc'!D57-'Yr 1 Labor Cost Calc'!AM56</f>
        <v>0</v>
      </c>
    </row>
    <row r="57" spans="2:40">
      <c r="B57" s="142"/>
      <c r="C57" s="153" t="str">
        <f>'Existing Fees '!C57</f>
        <v>4" Turbine</v>
      </c>
      <c r="D57" s="88"/>
      <c r="E57" s="121">
        <v>3</v>
      </c>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L57" s="121">
        <v>2</v>
      </c>
      <c r="AM57" s="218">
        <f>SUMPRODUCT($E57:$AJ57,'Personnel Rates'!E$38:AJ$38)*'Yr 1 Labor Cost Calc'!AL57</f>
        <v>279.32580553846151</v>
      </c>
      <c r="AN57" s="219">
        <f>'Yr 1 Fee Calc'!D58-'Yr 1 Labor Cost Calc'!AM57</f>
        <v>0</v>
      </c>
    </row>
    <row r="58" spans="2:40">
      <c r="B58" s="142"/>
      <c r="C58" s="153" t="str">
        <f>'Existing Fees '!C58</f>
        <v>6" Compound</v>
      </c>
      <c r="D58" s="88"/>
      <c r="E58" s="121">
        <v>3</v>
      </c>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L58" s="121">
        <v>2</v>
      </c>
      <c r="AM58" s="218">
        <f>SUMPRODUCT($E58:$AJ58,'Personnel Rates'!E$38:AJ$38)*'Yr 1 Labor Cost Calc'!AL58</f>
        <v>279.32580553846151</v>
      </c>
      <c r="AN58" s="219">
        <f>'Yr 1 Fee Calc'!D59-'Yr 1 Labor Cost Calc'!AM58</f>
        <v>0</v>
      </c>
    </row>
    <row r="59" spans="2:40">
      <c r="B59" s="142"/>
      <c r="C59" s="153" t="str">
        <f>'Existing Fees '!C59</f>
        <v>6" Turbine</v>
      </c>
      <c r="D59" s="88"/>
      <c r="E59" s="121">
        <v>3</v>
      </c>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L59" s="121">
        <v>2</v>
      </c>
      <c r="AM59" s="218">
        <f>SUMPRODUCT($E59:$AJ59,'Personnel Rates'!E$38:AJ$38)*'Yr 1 Labor Cost Calc'!AL59</f>
        <v>279.32580553846151</v>
      </c>
      <c r="AN59" s="219">
        <f>'Yr 1 Fee Calc'!D60-'Yr 1 Labor Cost Calc'!AM59</f>
        <v>0</v>
      </c>
    </row>
    <row r="60" spans="2:40">
      <c r="B60" s="142"/>
      <c r="C60" s="153" t="str">
        <f>'Existing Fees '!C60</f>
        <v xml:space="preserve">8" </v>
      </c>
      <c r="D60" s="88"/>
      <c r="E60" s="121">
        <v>3</v>
      </c>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L60" s="121">
        <v>2</v>
      </c>
      <c r="AM60" s="218">
        <f>SUMPRODUCT($E60:$AJ60,'Personnel Rates'!E$38:AJ$38)*'Yr 1 Labor Cost Calc'!AL60</f>
        <v>279.32580553846151</v>
      </c>
      <c r="AN60" s="219">
        <f>'Yr 1 Fee Calc'!D61-'Yr 1 Labor Cost Calc'!AM60</f>
        <v>0</v>
      </c>
    </row>
    <row r="61" spans="2:40">
      <c r="B61" s="142"/>
      <c r="C61" s="153" t="str">
        <f>'Existing Fees '!C61</f>
        <v xml:space="preserve">10" </v>
      </c>
      <c r="D61" s="88"/>
      <c r="E61" s="121">
        <v>3</v>
      </c>
      <c r="F61" s="121"/>
      <c r="G61" s="121"/>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L61" s="121">
        <v>2</v>
      </c>
      <c r="AM61" s="218">
        <f>SUMPRODUCT($E61:$AJ61,'Personnel Rates'!E$38:AJ$38)*'Yr 1 Labor Cost Calc'!AL61</f>
        <v>279.32580553846151</v>
      </c>
      <c r="AN61" s="219">
        <f>'Yr 1 Fee Calc'!D62-'Yr 1 Labor Cost Calc'!AM61</f>
        <v>0</v>
      </c>
    </row>
    <row r="62" spans="2:40">
      <c r="B62" s="144">
        <v>3</v>
      </c>
      <c r="C62" s="159" t="str">
        <f>'Existing Fees '!C62</f>
        <v>Tampering of Meter</v>
      </c>
      <c r="D62" s="159"/>
      <c r="E62" s="145"/>
      <c r="F62" s="145"/>
      <c r="G62" s="145"/>
      <c r="H62" s="145"/>
      <c r="I62" s="145"/>
      <c r="J62" s="145"/>
      <c r="K62" s="145"/>
      <c r="L62" s="145"/>
      <c r="M62" s="145"/>
      <c r="N62" s="145"/>
      <c r="O62" s="145"/>
      <c r="P62" s="145"/>
      <c r="Q62" s="145"/>
      <c r="R62" s="145"/>
      <c r="S62" s="77"/>
      <c r="T62" s="145"/>
      <c r="U62" s="145"/>
      <c r="V62" s="145"/>
      <c r="W62" s="145"/>
      <c r="X62" s="145"/>
      <c r="Y62" s="145"/>
      <c r="Z62" s="145"/>
      <c r="AA62" s="145"/>
      <c r="AB62" s="145"/>
      <c r="AC62" s="145"/>
      <c r="AD62" s="145"/>
      <c r="AE62" s="145"/>
      <c r="AF62" s="145"/>
      <c r="AG62" s="145"/>
      <c r="AH62" s="145"/>
      <c r="AI62" s="145"/>
      <c r="AJ62" s="145"/>
      <c r="AL62" s="145"/>
      <c r="AN62" s="219">
        <f>'Yr 1 Fee Calc'!D63-'Yr 1 Labor Cost Calc'!AM62</f>
        <v>0</v>
      </c>
    </row>
    <row r="63" spans="2:40">
      <c r="B63" s="132" t="s">
        <v>26</v>
      </c>
      <c r="C63" s="153" t="str">
        <f>'Existing Fees '!C63</f>
        <v>5/8" or 3/4"</v>
      </c>
      <c r="D63" s="88"/>
      <c r="E63" s="134">
        <v>1</v>
      </c>
      <c r="F63" s="134"/>
      <c r="G63" s="134"/>
      <c r="H63" s="134"/>
      <c r="I63" s="134"/>
      <c r="J63" s="134"/>
      <c r="K63" s="134"/>
      <c r="L63" s="134"/>
      <c r="M63" s="134"/>
      <c r="N63" s="134"/>
      <c r="O63" s="134"/>
      <c r="P63" s="134"/>
      <c r="Q63" s="134"/>
      <c r="R63" s="134"/>
      <c r="S63" s="134"/>
      <c r="T63" s="154"/>
      <c r="U63" s="134"/>
      <c r="V63" s="134"/>
      <c r="W63" s="134"/>
      <c r="X63" s="134"/>
      <c r="Y63" s="134"/>
      <c r="Z63" s="134"/>
      <c r="AA63" s="134"/>
      <c r="AB63" s="134"/>
      <c r="AC63" s="134"/>
      <c r="AD63" s="134"/>
      <c r="AE63" s="134"/>
      <c r="AF63" s="134"/>
      <c r="AG63" s="134"/>
      <c r="AH63" s="134"/>
      <c r="AI63" s="134"/>
      <c r="AJ63" s="134"/>
      <c r="AL63" s="134">
        <v>1</v>
      </c>
      <c r="AM63" s="218">
        <f>SUMPRODUCT($E63:$AJ63,'Personnel Rates'!E$38:AJ$38)*'Yr 1 Labor Cost Calc'!AL63</f>
        <v>46.554300923076923</v>
      </c>
      <c r="AN63" s="219">
        <f>'Yr 1 Fee Calc'!D64-'Yr 1 Labor Cost Calc'!AM63</f>
        <v>0</v>
      </c>
    </row>
    <row r="64" spans="2:40">
      <c r="B64" s="73" t="s">
        <v>28</v>
      </c>
      <c r="C64" s="153" t="str">
        <f>'Existing Fees '!C64</f>
        <v>1", 1.5" or 2"</v>
      </c>
      <c r="D64" s="88"/>
      <c r="E64" s="121">
        <v>2</v>
      </c>
      <c r="F64" s="121"/>
      <c r="G64" s="121"/>
      <c r="H64" s="121"/>
      <c r="I64" s="121"/>
      <c r="J64" s="121"/>
      <c r="K64" s="121"/>
      <c r="L64" s="121"/>
      <c r="M64" s="121"/>
      <c r="N64" s="121"/>
      <c r="O64" s="121"/>
      <c r="P64" s="121"/>
      <c r="Q64" s="121"/>
      <c r="R64" s="121"/>
      <c r="S64" s="121"/>
      <c r="T64" s="136"/>
      <c r="U64" s="121"/>
      <c r="V64" s="121"/>
      <c r="W64" s="121"/>
      <c r="X64" s="121"/>
      <c r="Y64" s="121"/>
      <c r="Z64" s="121"/>
      <c r="AA64" s="121"/>
      <c r="AB64" s="121"/>
      <c r="AC64" s="121"/>
      <c r="AD64" s="121"/>
      <c r="AE64" s="121"/>
      <c r="AF64" s="121"/>
      <c r="AG64" s="121"/>
      <c r="AH64" s="121"/>
      <c r="AI64" s="121"/>
      <c r="AJ64" s="121"/>
      <c r="AL64" s="121">
        <v>1</v>
      </c>
      <c r="AM64" s="218">
        <f>SUMPRODUCT($E64:$AJ64,'Personnel Rates'!E$38:AJ$38)*'Yr 1 Labor Cost Calc'!AL64</f>
        <v>93.108601846153846</v>
      </c>
      <c r="AN64" s="219">
        <f>'Yr 1 Fee Calc'!D65-'Yr 1 Labor Cost Calc'!AM64</f>
        <v>0</v>
      </c>
    </row>
    <row r="65" spans="2:42">
      <c r="B65" s="131" t="s">
        <v>30</v>
      </c>
      <c r="C65" s="210" t="str">
        <f>'Existing Fees '!C65</f>
        <v>3" and larger</v>
      </c>
      <c r="D65" s="88"/>
      <c r="E65" s="130">
        <v>3</v>
      </c>
      <c r="F65" s="130"/>
      <c r="G65" s="130"/>
      <c r="H65" s="130"/>
      <c r="I65" s="130"/>
      <c r="J65" s="130"/>
      <c r="K65" s="130"/>
      <c r="L65" s="130"/>
      <c r="M65" s="130"/>
      <c r="N65" s="130"/>
      <c r="O65" s="130"/>
      <c r="P65" s="130"/>
      <c r="Q65" s="130"/>
      <c r="R65" s="130"/>
      <c r="S65" s="130"/>
      <c r="T65" s="143"/>
      <c r="U65" s="130"/>
      <c r="V65" s="130"/>
      <c r="W65" s="130"/>
      <c r="X65" s="130"/>
      <c r="Y65" s="130"/>
      <c r="Z65" s="130"/>
      <c r="AA65" s="130"/>
      <c r="AB65" s="130"/>
      <c r="AC65" s="130"/>
      <c r="AD65" s="130"/>
      <c r="AE65" s="130"/>
      <c r="AF65" s="130"/>
      <c r="AG65" s="130"/>
      <c r="AH65" s="130"/>
      <c r="AI65" s="130"/>
      <c r="AJ65" s="130"/>
      <c r="AL65" s="121">
        <v>2</v>
      </c>
      <c r="AM65" s="218">
        <f>SUMPRODUCT($E65:$AJ65,'Personnel Rates'!E$38:AJ$38)*'Yr 1 Labor Cost Calc'!AL65</f>
        <v>279.32580553846151</v>
      </c>
      <c r="AN65" s="219">
        <f>'Yr 1 Fee Calc'!D66-'Yr 1 Labor Cost Calc'!AM65</f>
        <v>0</v>
      </c>
    </row>
    <row r="66" spans="2:42">
      <c r="B66" s="144">
        <v>4</v>
      </c>
      <c r="C66" s="145" t="str">
        <f>'Existing Fees '!C66</f>
        <v>Shut‐Off and Restoration of Water Service</v>
      </c>
      <c r="D66" s="145"/>
      <c r="E66" s="145"/>
      <c r="F66" s="145"/>
      <c r="G66" s="145"/>
      <c r="H66" s="145"/>
      <c r="I66" s="145"/>
      <c r="J66" s="145"/>
      <c r="K66" s="145"/>
      <c r="L66" s="145"/>
      <c r="M66" s="145"/>
      <c r="N66" s="145"/>
      <c r="O66" s="145"/>
      <c r="P66" s="145"/>
      <c r="Q66" s="145"/>
      <c r="R66" s="145"/>
      <c r="S66" s="77"/>
      <c r="T66" s="145"/>
      <c r="U66" s="145"/>
      <c r="V66" s="145"/>
      <c r="W66" s="145"/>
      <c r="X66" s="145"/>
      <c r="Y66" s="145"/>
      <c r="Z66" s="145"/>
      <c r="AA66" s="145"/>
      <c r="AB66" s="145"/>
      <c r="AC66" s="145"/>
      <c r="AD66" s="145"/>
      <c r="AE66" s="145"/>
      <c r="AF66" s="145"/>
      <c r="AG66" s="145"/>
      <c r="AH66" s="145"/>
      <c r="AI66" s="145"/>
      <c r="AJ66" s="145"/>
      <c r="AL66" s="120"/>
      <c r="AN66" s="219">
        <f>'Yr 1 Fee Calc'!D67-'Yr 1 Labor Cost Calc'!AM66</f>
        <v>0</v>
      </c>
    </row>
    <row r="67" spans="2:42">
      <c r="B67" s="132" t="s">
        <v>26</v>
      </c>
      <c r="C67" s="153" t="str">
        <f>'Existing Fees '!C67</f>
        <v>Site Visit for Non-payment</v>
      </c>
      <c r="D67" s="88"/>
      <c r="E67" s="134">
        <v>1</v>
      </c>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L67" s="121">
        <v>1</v>
      </c>
      <c r="AM67" s="218">
        <f>SUMPRODUCT($E67:$AJ67,'Personnel Rates'!E$38:AJ$38)*'Yr 1 Labor Cost Calc'!AL67</f>
        <v>46.554300923076923</v>
      </c>
      <c r="AN67" s="219">
        <f>'Yr 1 Fee Calc'!D68-'Yr 1 Labor Cost Calc'!AM67</f>
        <v>0</v>
      </c>
    </row>
    <row r="68" spans="2:42" ht="26">
      <c r="B68" s="73" t="s">
        <v>28</v>
      </c>
      <c r="C68" s="307" t="str">
        <f>'Existing Fees '!C68</f>
        <v>Non-compliance with Notice of Defect and/or Metering Non-compliance</v>
      </c>
      <c r="D68" s="88"/>
      <c r="E68" s="121">
        <v>1</v>
      </c>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L68" s="121">
        <v>1</v>
      </c>
      <c r="AM68" s="218">
        <f>SUMPRODUCT($E68:$AJ68,'Personnel Rates'!E$38:AJ$38)*'Yr 1 Labor Cost Calc'!AL68</f>
        <v>46.554300923076923</v>
      </c>
      <c r="AN68" s="219">
        <f>'Yr 1 Fee Calc'!D69-'Yr 1 Labor Cost Calc'!AM68</f>
        <v>0</v>
      </c>
    </row>
    <row r="69" spans="2:42">
      <c r="B69" s="73" t="s">
        <v>30</v>
      </c>
      <c r="C69" s="153" t="str">
        <f>'Existing Fees '!C70</f>
        <v>Operating service valve 2" and smaller service lines</v>
      </c>
      <c r="D69" s="88"/>
      <c r="E69" s="121">
        <v>1</v>
      </c>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L69" s="121">
        <v>1</v>
      </c>
      <c r="AM69" s="218">
        <f>SUMPRODUCT($E69:$AJ69,'Personnel Rates'!E$38:AJ$38)*'Yr 1 Labor Cost Calc'!AL69</f>
        <v>46.554300923076923</v>
      </c>
      <c r="AN69" s="219">
        <f>'Yr 1 Fee Calc'!D70-'Yr 1 Labor Cost Calc'!AM69</f>
        <v>0</v>
      </c>
    </row>
    <row r="70" spans="2:42">
      <c r="B70" s="65" t="s">
        <v>32</v>
      </c>
      <c r="C70" s="153" t="str">
        <f>'Existing Fees '!C71</f>
        <v>Operating service valve larger than 2" service lines</v>
      </c>
      <c r="D70" s="88"/>
      <c r="E70" s="134"/>
      <c r="F70" s="134"/>
      <c r="G70" s="121"/>
      <c r="H70" s="121">
        <v>0.5</v>
      </c>
      <c r="I70" s="121">
        <v>2</v>
      </c>
      <c r="J70" s="121"/>
      <c r="K70" s="121"/>
      <c r="L70" s="134"/>
      <c r="M70" s="134"/>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L70" s="121">
        <v>2</v>
      </c>
      <c r="AM70" s="218">
        <f>SUMPRODUCT($E70:$AJ70,'Personnel Rates'!E$38:AJ$38)*'Yr 1 Labor Cost Calc'!AL70</f>
        <v>218.6305583076923</v>
      </c>
      <c r="AN70" s="219">
        <f>'Yr 1 Fee Calc'!D71-'Yr 1 Labor Cost Calc'!AM70</f>
        <v>0</v>
      </c>
    </row>
    <row r="71" spans="2:42">
      <c r="B71" s="65" t="s">
        <v>44</v>
      </c>
      <c r="C71" s="153" t="str">
        <f>'Existing Fees '!C72</f>
        <v>Obstructed curb stop, missing access box, requires excavation</v>
      </c>
      <c r="D71" s="88"/>
      <c r="E71" s="121"/>
      <c r="F71" s="121">
        <v>2</v>
      </c>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L71" s="121">
        <v>4</v>
      </c>
      <c r="AM71" s="218">
        <f>SUMPRODUCT($E71:$AJ71,'Personnel Rates'!E$38:AJ$38)*'Yr 1 Labor Cost Calc'!AL71</f>
        <v>372.43440738461538</v>
      </c>
      <c r="AN71" s="219">
        <f>'Yr 1 Fee Calc'!D72-'Yr 1 Labor Cost Calc'!AM71</f>
        <v>0</v>
      </c>
    </row>
    <row r="72" spans="2:42">
      <c r="B72" s="65" t="s">
        <v>46</v>
      </c>
      <c r="C72" s="153" t="str">
        <f>'Existing Fees '!C73</f>
        <v>Curb stop inoperable, requires installation of new curb stop</v>
      </c>
      <c r="D72" s="88"/>
      <c r="E72" s="121"/>
      <c r="F72" s="121">
        <v>2</v>
      </c>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L72" s="121">
        <v>4</v>
      </c>
      <c r="AM72" s="218">
        <f>SUMPRODUCT($E72:$AJ72,'Personnel Rates'!E$38:AJ$38)*'Yr 1 Labor Cost Calc'!AL72</f>
        <v>372.43440738461538</v>
      </c>
      <c r="AN72" s="219">
        <f>'Yr 1 Fee Calc'!D73-'Yr 1 Labor Cost Calc'!AM72</f>
        <v>0</v>
      </c>
    </row>
    <row r="73" spans="2:42" ht="26">
      <c r="B73" s="65" t="s">
        <v>48</v>
      </c>
      <c r="C73" s="307" t="str">
        <f>'Existing Fees '!C74</f>
        <v>Obstructed curb stop, missing access box, requires excavation and footway paving</v>
      </c>
      <c r="D73" s="352"/>
      <c r="E73" s="121"/>
      <c r="F73" s="121">
        <v>2</v>
      </c>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L73" s="121">
        <v>4</v>
      </c>
      <c r="AM73" s="218">
        <f>SUMPRODUCT($E73:$AJ73,'Personnel Rates'!E$38:AJ$38)*'Yr 1 Labor Cost Calc'!AL73</f>
        <v>372.43440738461538</v>
      </c>
      <c r="AN73" s="219">
        <f>'Yr 1 Fee Calc'!D74-'Yr 1 Labor Cost Calc'!AM73</f>
        <v>0</v>
      </c>
    </row>
    <row r="74" spans="2:42" ht="26">
      <c r="B74" s="65" t="s">
        <v>277</v>
      </c>
      <c r="C74" s="307" t="str">
        <f>'Existing Fees '!C75</f>
        <v>Curb stop inoperable, requires installation of new curb stop and footway paving</v>
      </c>
      <c r="D74" s="352"/>
      <c r="E74" s="121"/>
      <c r="F74" s="121">
        <v>2</v>
      </c>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L74" s="121">
        <v>4</v>
      </c>
      <c r="AM74" s="218">
        <f>SUMPRODUCT($E74:$AJ74,'Personnel Rates'!E$38:AJ$38)*'Yr 1 Labor Cost Calc'!AL74</f>
        <v>372.43440738461538</v>
      </c>
      <c r="AN74" s="219">
        <f>'Yr 1 Fee Calc'!D75-'Yr 1 Labor Cost Calc'!AM74</f>
        <v>0</v>
      </c>
    </row>
    <row r="75" spans="2:42">
      <c r="B75" s="65" t="s">
        <v>278</v>
      </c>
      <c r="C75" s="153" t="str">
        <f>'Existing Fees '!C76</f>
        <v>Excavation and shutoff of ferrule at the water main</v>
      </c>
      <c r="D75" s="88"/>
      <c r="E75" s="134"/>
      <c r="F75" s="134"/>
      <c r="G75" s="134"/>
      <c r="H75" s="121">
        <v>1</v>
      </c>
      <c r="I75" s="121">
        <v>3</v>
      </c>
      <c r="J75" s="121">
        <v>1</v>
      </c>
      <c r="K75" s="121">
        <v>1</v>
      </c>
      <c r="L75" s="134"/>
      <c r="M75" s="134"/>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L75" s="121">
        <v>3</v>
      </c>
      <c r="AM75" s="218">
        <f>SUMPRODUCT($E75:$AJ75,'Personnel Rates'!E$38:AJ$38)*'Yr 1 Labor Cost Calc'!AL75</f>
        <v>807.15672830769222</v>
      </c>
      <c r="AN75" s="219">
        <f>'Yr 1 Fee Calc'!D76-'Yr 1 Labor Cost Calc'!AM75</f>
        <v>0</v>
      </c>
      <c r="AP75" s="34" t="s">
        <v>237</v>
      </c>
    </row>
    <row r="76" spans="2:42">
      <c r="B76" s="68">
        <v>5</v>
      </c>
      <c r="C76" s="153" t="str">
        <f>'Existing Fees '!C77</f>
        <v>Pumping of Properties</v>
      </c>
      <c r="D76" s="88"/>
      <c r="E76" s="121"/>
      <c r="F76" s="121"/>
      <c r="G76" s="121"/>
      <c r="H76" s="121">
        <v>1</v>
      </c>
      <c r="I76" s="121">
        <v>2</v>
      </c>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L76" s="121">
        <v>1</v>
      </c>
      <c r="AM76" s="218">
        <f>SUMPRODUCT($E76:$AJ76,'Personnel Rates'!E$38:AJ$38)*'Yr 1 Labor Cost Calc'!AL76</f>
        <v>133.22758384615383</v>
      </c>
      <c r="AN76" s="219">
        <f>'Yr 1 Fee Calc'!D77-'Yr 1 Labor Cost Calc'!AM76</f>
        <v>0</v>
      </c>
    </row>
    <row r="77" spans="2:42">
      <c r="B77" s="129">
        <v>6</v>
      </c>
      <c r="C77" s="210" t="str">
        <f>'Existing Fees '!C78</f>
        <v>Charges for Water Main Shutdown Service</v>
      </c>
      <c r="D77" s="88"/>
      <c r="E77" s="130"/>
      <c r="F77" s="130"/>
      <c r="G77" s="130"/>
      <c r="H77" s="130">
        <v>0.5</v>
      </c>
      <c r="I77" s="130">
        <v>2</v>
      </c>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L77" s="130">
        <v>2</v>
      </c>
      <c r="AM77" s="218">
        <f>SUMPRODUCT($E77:$AJ77,'Personnel Rates'!E$38:AJ$38)*'Yr 1 Labor Cost Calc'!AL77</f>
        <v>218.6305583076923</v>
      </c>
      <c r="AN77" s="219">
        <f>'Yr 1 Fee Calc'!D78-'Yr 1 Labor Cost Calc'!AM77</f>
        <v>0</v>
      </c>
    </row>
    <row r="78" spans="2:42">
      <c r="B78" s="144">
        <v>7</v>
      </c>
      <c r="C78" s="145" t="str">
        <f>'Existing Fees '!C79</f>
        <v>Water Connection Charges</v>
      </c>
      <c r="D78" s="145"/>
      <c r="E78" s="145"/>
      <c r="F78" s="145"/>
      <c r="G78" s="145"/>
      <c r="H78" s="145"/>
      <c r="I78" s="145"/>
      <c r="J78" s="145"/>
      <c r="K78" s="145"/>
      <c r="L78" s="145"/>
      <c r="M78" s="145"/>
      <c r="N78" s="145"/>
      <c r="O78" s="145"/>
      <c r="P78" s="145"/>
      <c r="Q78" s="145"/>
      <c r="R78" s="145"/>
      <c r="S78" s="77"/>
      <c r="T78" s="145"/>
      <c r="U78" s="145"/>
      <c r="V78" s="145"/>
      <c r="W78" s="145"/>
      <c r="X78" s="145"/>
      <c r="Y78" s="145"/>
      <c r="Z78" s="145"/>
      <c r="AA78" s="145"/>
      <c r="AB78" s="145"/>
      <c r="AC78" s="145"/>
      <c r="AD78" s="145"/>
      <c r="AE78" s="145"/>
      <c r="AF78" s="145"/>
      <c r="AG78" s="145"/>
      <c r="AH78" s="145"/>
      <c r="AI78" s="145"/>
      <c r="AJ78" s="145"/>
      <c r="AL78" s="170"/>
      <c r="AN78" s="219">
        <f>'Yr 1 Fee Calc'!D79-'Yr 1 Labor Cost Calc'!AM78</f>
        <v>0</v>
      </c>
    </row>
    <row r="79" spans="2:42">
      <c r="B79" s="162"/>
      <c r="C79" s="163" t="str">
        <f>'Existing Fees '!C80</f>
        <v>Ferrule Connections</v>
      </c>
      <c r="D79" s="163"/>
      <c r="E79" s="164"/>
      <c r="F79" s="164"/>
      <c r="G79" s="164"/>
      <c r="H79" s="164"/>
      <c r="I79" s="163"/>
      <c r="J79" s="163"/>
      <c r="K79" s="163"/>
      <c r="L79" s="163"/>
      <c r="M79" s="163"/>
      <c r="N79" s="163"/>
      <c r="O79" s="163"/>
      <c r="P79" s="163"/>
      <c r="Q79" s="163"/>
      <c r="R79" s="163"/>
      <c r="S79" s="165"/>
      <c r="T79" s="164"/>
      <c r="U79" s="163"/>
      <c r="V79" s="163"/>
      <c r="W79" s="163"/>
      <c r="X79" s="163"/>
      <c r="Y79" s="163"/>
      <c r="Z79" s="163"/>
      <c r="AA79" s="163"/>
      <c r="AB79" s="163"/>
      <c r="AC79" s="163"/>
      <c r="AD79" s="163"/>
      <c r="AE79" s="163"/>
      <c r="AF79" s="163"/>
      <c r="AG79" s="163"/>
      <c r="AH79" s="163"/>
      <c r="AI79" s="163"/>
      <c r="AJ79" s="163"/>
      <c r="AL79" s="148"/>
      <c r="AN79" s="219">
        <f>'Yr 1 Fee Calc'!D80-'Yr 1 Labor Cost Calc'!AM79</f>
        <v>0</v>
      </c>
    </row>
    <row r="80" spans="2:42">
      <c r="B80" s="132" t="s">
        <v>26</v>
      </c>
      <c r="C80" s="153" t="str">
        <f>'Existing Fees '!C81</f>
        <v>3/4"</v>
      </c>
      <c r="D80" s="88"/>
      <c r="E80" s="134"/>
      <c r="F80" s="134"/>
      <c r="G80" s="134"/>
      <c r="H80" s="134">
        <v>0.5</v>
      </c>
      <c r="I80" s="134">
        <v>2</v>
      </c>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L80" s="134">
        <v>1</v>
      </c>
      <c r="AM80" s="218">
        <f>SUMPRODUCT($E80:$AJ80,'Personnel Rates'!E$38:AJ$38)*'Yr 1 Labor Cost Calc'!AL80</f>
        <v>109.31527915384615</v>
      </c>
      <c r="AN80" s="219">
        <f>'Yr 1 Fee Calc'!D81-'Yr 1 Labor Cost Calc'!AM80</f>
        <v>0</v>
      </c>
      <c r="AO80" s="34" t="s">
        <v>321</v>
      </c>
    </row>
    <row r="81" spans="2:42">
      <c r="B81" s="73" t="s">
        <v>28</v>
      </c>
      <c r="C81" s="153" t="str">
        <f>'Existing Fees '!C82</f>
        <v>1"</v>
      </c>
      <c r="D81" s="88"/>
      <c r="E81" s="121"/>
      <c r="F81" s="121"/>
      <c r="G81" s="121"/>
      <c r="H81" s="134">
        <v>0.5</v>
      </c>
      <c r="I81" s="121">
        <v>2</v>
      </c>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L81" s="121">
        <v>1</v>
      </c>
      <c r="AM81" s="218">
        <f>SUMPRODUCT($E81:$AJ81,'Personnel Rates'!E$38:AJ$38)*'Yr 1 Labor Cost Calc'!AL81</f>
        <v>109.31527915384615</v>
      </c>
      <c r="AN81" s="219">
        <f>'Yr 1 Fee Calc'!D82-'Yr 1 Labor Cost Calc'!AM81</f>
        <v>0</v>
      </c>
    </row>
    <row r="82" spans="2:42">
      <c r="B82" s="73" t="s">
        <v>30</v>
      </c>
      <c r="C82" s="153" t="str">
        <f>'Existing Fees '!C83</f>
        <v>1.5"</v>
      </c>
      <c r="D82" s="88"/>
      <c r="E82" s="121"/>
      <c r="F82" s="121"/>
      <c r="G82" s="121"/>
      <c r="H82" s="134">
        <v>0.5</v>
      </c>
      <c r="I82" s="121">
        <v>2</v>
      </c>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L82" s="121">
        <v>1</v>
      </c>
      <c r="AM82" s="218">
        <f>SUMPRODUCT($E82:$AJ82,'Personnel Rates'!E$38:AJ$38)*'Yr 1 Labor Cost Calc'!AL82</f>
        <v>109.31527915384615</v>
      </c>
      <c r="AN82" s="219">
        <f>'Yr 1 Fee Calc'!D83-'Yr 1 Labor Cost Calc'!AM82</f>
        <v>0</v>
      </c>
    </row>
    <row r="83" spans="2:42">
      <c r="B83" s="131" t="s">
        <v>32</v>
      </c>
      <c r="C83" s="210" t="str">
        <f>'Existing Fees '!C84</f>
        <v>2"</v>
      </c>
      <c r="D83" s="88"/>
      <c r="E83" s="130"/>
      <c r="F83" s="130"/>
      <c r="G83" s="130"/>
      <c r="H83" s="134">
        <v>0.5</v>
      </c>
      <c r="I83" s="130">
        <v>2</v>
      </c>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L83" s="130">
        <v>1</v>
      </c>
      <c r="AM83" s="218">
        <f>SUMPRODUCT($E83:$AJ83,'Personnel Rates'!E$38:AJ$38)*'Yr 1 Labor Cost Calc'!AL83</f>
        <v>109.31527915384615</v>
      </c>
      <c r="AN83" s="219">
        <f>'Yr 1 Fee Calc'!D84-'Yr 1 Labor Cost Calc'!AM83</f>
        <v>0</v>
      </c>
    </row>
    <row r="84" spans="2:42">
      <c r="B84" s="147"/>
      <c r="C84" s="148" t="str">
        <f>'Existing Fees '!C85</f>
        <v>Valve Connections</v>
      </c>
      <c r="D84" s="148"/>
      <c r="E84" s="149"/>
      <c r="F84" s="149"/>
      <c r="G84" s="149"/>
      <c r="H84" s="149"/>
      <c r="I84" s="148"/>
      <c r="J84" s="148"/>
      <c r="K84" s="148"/>
      <c r="L84" s="148"/>
      <c r="M84" s="148"/>
      <c r="N84" s="148"/>
      <c r="O84" s="148"/>
      <c r="P84" s="148"/>
      <c r="Q84" s="148"/>
      <c r="R84" s="148"/>
      <c r="S84" s="150"/>
      <c r="T84" s="149"/>
      <c r="U84" s="148"/>
      <c r="V84" s="148"/>
      <c r="W84" s="148"/>
      <c r="X84" s="148"/>
      <c r="Y84" s="148"/>
      <c r="Z84" s="148"/>
      <c r="AA84" s="148"/>
      <c r="AB84" s="148"/>
      <c r="AC84" s="148"/>
      <c r="AD84" s="148"/>
      <c r="AE84" s="148"/>
      <c r="AF84" s="148"/>
      <c r="AG84" s="148"/>
      <c r="AH84" s="148"/>
      <c r="AI84" s="148"/>
      <c r="AJ84" s="148"/>
      <c r="AL84" s="148"/>
      <c r="AN84" s="219">
        <f>'Yr 1 Fee Calc'!D85-'Yr 1 Labor Cost Calc'!AM84</f>
        <v>0</v>
      </c>
    </row>
    <row r="85" spans="2:42">
      <c r="B85" s="132" t="s">
        <v>44</v>
      </c>
      <c r="C85" s="133" t="s">
        <v>58</v>
      </c>
      <c r="D85" s="88"/>
      <c r="E85" s="134"/>
      <c r="F85" s="134"/>
      <c r="G85" s="134"/>
      <c r="H85" s="134">
        <v>1</v>
      </c>
      <c r="I85" s="134">
        <v>3</v>
      </c>
      <c r="J85" s="134">
        <v>1</v>
      </c>
      <c r="K85" s="134">
        <v>1</v>
      </c>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L85" s="134">
        <v>32</v>
      </c>
      <c r="AM85" s="218">
        <f>SUMPRODUCT($E85:$AJ85,'Personnel Rates'!E$38:AJ$38)*'Yr 1 Labor Cost Calc'!AL85</f>
        <v>8609.6717686153843</v>
      </c>
      <c r="AN85" s="219">
        <f>'Yr 1 Fee Calc'!D86-'Yr 1 Labor Cost Calc'!AM85</f>
        <v>0</v>
      </c>
      <c r="AP85" s="34" t="s">
        <v>284</v>
      </c>
    </row>
    <row r="86" spans="2:42">
      <c r="B86" s="73" t="s">
        <v>46</v>
      </c>
      <c r="C86" s="74" t="s">
        <v>59</v>
      </c>
      <c r="D86" s="88"/>
      <c r="E86" s="121"/>
      <c r="F86" s="121"/>
      <c r="G86" s="121"/>
      <c r="H86" s="121">
        <v>1</v>
      </c>
      <c r="I86" s="121">
        <v>3</v>
      </c>
      <c r="J86" s="121">
        <v>1</v>
      </c>
      <c r="K86" s="121">
        <v>1</v>
      </c>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L86" s="134">
        <v>32</v>
      </c>
      <c r="AM86" s="218">
        <f>SUMPRODUCT($E86:$AJ86,'Personnel Rates'!E$38:AJ$38)*'Yr 1 Labor Cost Calc'!AL86</f>
        <v>8609.6717686153843</v>
      </c>
      <c r="AN86" s="219">
        <f>'Yr 1 Fee Calc'!D87-'Yr 1 Labor Cost Calc'!AM86</f>
        <v>0</v>
      </c>
      <c r="AP86" s="34" t="s">
        <v>676</v>
      </c>
    </row>
    <row r="87" spans="2:42">
      <c r="B87" s="73" t="s">
        <v>48</v>
      </c>
      <c r="C87" s="74" t="s">
        <v>60</v>
      </c>
      <c r="D87" s="88"/>
      <c r="E87" s="121"/>
      <c r="F87" s="121"/>
      <c r="G87" s="121"/>
      <c r="H87" s="121">
        <v>1</v>
      </c>
      <c r="I87" s="121">
        <v>3</v>
      </c>
      <c r="J87" s="121">
        <v>1</v>
      </c>
      <c r="K87" s="121">
        <v>1</v>
      </c>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L87" s="134">
        <v>32</v>
      </c>
      <c r="AM87" s="218">
        <f>SUMPRODUCT($E87:$AJ87,'Personnel Rates'!E$38:AJ$38)*'Yr 1 Labor Cost Calc'!AL87</f>
        <v>8609.6717686153843</v>
      </c>
      <c r="AN87" s="219">
        <f>'Yr 1 Fee Calc'!D88-'Yr 1 Labor Cost Calc'!AM87</f>
        <v>0</v>
      </c>
    </row>
    <row r="88" spans="2:42">
      <c r="B88" s="147"/>
      <c r="C88" s="163" t="str">
        <f>'Existing Fees '!C89</f>
        <v>Attachment to a Transmission Main</v>
      </c>
      <c r="D88" s="206"/>
      <c r="E88" s="193"/>
      <c r="F88" s="193"/>
      <c r="G88" s="193"/>
      <c r="H88" s="193"/>
      <c r="I88" s="194"/>
      <c r="J88" s="194"/>
      <c r="K88" s="194"/>
      <c r="L88" s="194"/>
      <c r="M88" s="194"/>
      <c r="N88" s="194"/>
      <c r="O88" s="194"/>
      <c r="P88" s="194"/>
      <c r="Q88" s="194"/>
      <c r="R88" s="194"/>
      <c r="S88" s="194"/>
      <c r="T88" s="193"/>
      <c r="U88" s="194"/>
      <c r="V88" s="194"/>
      <c r="W88" s="194"/>
      <c r="X88" s="194"/>
      <c r="Y88" s="194"/>
      <c r="Z88" s="194"/>
      <c r="AA88" s="194"/>
      <c r="AB88" s="194"/>
      <c r="AC88" s="194"/>
      <c r="AD88" s="194"/>
      <c r="AE88" s="194"/>
      <c r="AF88" s="194"/>
      <c r="AG88" s="194"/>
      <c r="AH88" s="194"/>
      <c r="AI88" s="194"/>
      <c r="AJ88" s="194"/>
      <c r="AL88" s="148"/>
      <c r="AN88" s="219">
        <f>'Yr 1 Fee Calc'!D89-'Yr 1 Labor Cost Calc'!AM88</f>
        <v>0</v>
      </c>
      <c r="AO88" s="34" t="s">
        <v>451</v>
      </c>
    </row>
    <row r="89" spans="2:42">
      <c r="B89" s="78"/>
      <c r="C89" s="79" t="str">
        <f>'Existing Fees '!C90</f>
        <v>3" &amp; 4" Sleeve</v>
      </c>
      <c r="D89" s="79"/>
      <c r="E89" s="79"/>
      <c r="F89" s="192"/>
      <c r="G89" s="192"/>
      <c r="H89" s="192"/>
      <c r="I89" s="192"/>
      <c r="J89" s="192"/>
      <c r="K89" s="192"/>
      <c r="L89" s="192"/>
      <c r="M89" s="192"/>
      <c r="N89" s="192"/>
      <c r="O89" s="192"/>
      <c r="P89" s="192"/>
      <c r="Q89" s="192"/>
      <c r="R89" s="192"/>
      <c r="S89" s="83"/>
      <c r="T89" s="192"/>
      <c r="U89" s="192"/>
      <c r="V89" s="192"/>
      <c r="W89" s="192"/>
      <c r="X89" s="192"/>
      <c r="Y89" s="192"/>
      <c r="Z89" s="192"/>
      <c r="AA89" s="192"/>
      <c r="AB89" s="192"/>
      <c r="AC89" s="192"/>
      <c r="AD89" s="192"/>
      <c r="AE89" s="192"/>
      <c r="AF89" s="192"/>
      <c r="AG89" s="192"/>
      <c r="AH89" s="192"/>
      <c r="AI89" s="192"/>
      <c r="AJ89" s="192"/>
      <c r="AL89" s="79"/>
      <c r="AN89" s="219">
        <f>'Yr 1 Fee Calc'!D90-'Yr 1 Labor Cost Calc'!AM89</f>
        <v>0</v>
      </c>
    </row>
    <row r="90" spans="2:42">
      <c r="B90" s="73"/>
      <c r="C90" s="153" t="str">
        <f>'Existing Fees '!C91</f>
        <v>16" Main</v>
      </c>
      <c r="D90" s="88"/>
      <c r="E90" s="134"/>
      <c r="F90" s="134"/>
      <c r="G90" s="134"/>
      <c r="H90" s="134">
        <v>1</v>
      </c>
      <c r="I90" s="134">
        <v>3</v>
      </c>
      <c r="J90" s="134">
        <v>1</v>
      </c>
      <c r="K90" s="134">
        <v>1</v>
      </c>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L90" s="134">
        <v>40</v>
      </c>
      <c r="AM90" s="218">
        <f>SUMPRODUCT($E90:$AJ90,'Personnel Rates'!E$38:AJ$38)*'Yr 1 Labor Cost Calc'!AL90</f>
        <v>10762.089710769231</v>
      </c>
      <c r="AN90" s="219">
        <f>'Yr 1 Fee Calc'!D91-'Yr 1 Labor Cost Calc'!AM90</f>
        <v>0</v>
      </c>
      <c r="AP90" s="34" t="s">
        <v>271</v>
      </c>
    </row>
    <row r="91" spans="2:42">
      <c r="B91" s="73"/>
      <c r="C91" s="153" t="str">
        <f>'Existing Fees '!C92</f>
        <v>20" Main</v>
      </c>
      <c r="D91" s="88"/>
      <c r="E91" s="121"/>
      <c r="F91" s="121"/>
      <c r="G91" s="121"/>
      <c r="H91" s="121">
        <v>1</v>
      </c>
      <c r="I91" s="121">
        <v>3</v>
      </c>
      <c r="J91" s="121">
        <v>1</v>
      </c>
      <c r="K91" s="121">
        <v>1</v>
      </c>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L91" s="134">
        <v>40</v>
      </c>
      <c r="AM91" s="218">
        <f>SUMPRODUCT($E91:$AJ91,'Personnel Rates'!E$38:AJ$38)*'Yr 1 Labor Cost Calc'!AL91</f>
        <v>10762.089710769231</v>
      </c>
      <c r="AN91" s="219">
        <f>'Yr 1 Fee Calc'!D92-'Yr 1 Labor Cost Calc'!AM91</f>
        <v>0</v>
      </c>
    </row>
    <row r="92" spans="2:42">
      <c r="B92" s="73"/>
      <c r="C92" s="153" t="str">
        <f>'Existing Fees '!C93</f>
        <v>24" Main</v>
      </c>
      <c r="D92" s="88"/>
      <c r="E92" s="121"/>
      <c r="F92" s="121"/>
      <c r="G92" s="121"/>
      <c r="H92" s="121">
        <v>1</v>
      </c>
      <c r="I92" s="121">
        <v>3</v>
      </c>
      <c r="J92" s="121">
        <v>1</v>
      </c>
      <c r="K92" s="121">
        <v>1</v>
      </c>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L92" s="134">
        <v>40</v>
      </c>
      <c r="AM92" s="218">
        <f>SUMPRODUCT($E92:$AJ92,'Personnel Rates'!E$38:AJ$38)*'Yr 1 Labor Cost Calc'!AL92</f>
        <v>10762.089710769231</v>
      </c>
      <c r="AN92" s="219">
        <f>'Yr 1 Fee Calc'!D93-'Yr 1 Labor Cost Calc'!AM92</f>
        <v>0</v>
      </c>
    </row>
    <row r="93" spans="2:42">
      <c r="B93" s="73"/>
      <c r="C93" s="153" t="str">
        <f>'Existing Fees '!C94</f>
        <v>30" Main</v>
      </c>
      <c r="D93" s="88"/>
      <c r="E93" s="121"/>
      <c r="F93" s="121"/>
      <c r="G93" s="121"/>
      <c r="H93" s="121">
        <v>1</v>
      </c>
      <c r="I93" s="121">
        <v>3</v>
      </c>
      <c r="J93" s="121">
        <v>1</v>
      </c>
      <c r="K93" s="121">
        <v>1</v>
      </c>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L93" s="134">
        <v>40</v>
      </c>
      <c r="AM93" s="218">
        <f>SUMPRODUCT($E93:$AJ93,'Personnel Rates'!E$38:AJ$38)*'Yr 1 Labor Cost Calc'!AL93</f>
        <v>10762.089710769231</v>
      </c>
      <c r="AN93" s="219">
        <f>'Yr 1 Fee Calc'!D94-'Yr 1 Labor Cost Calc'!AM93</f>
        <v>0</v>
      </c>
    </row>
    <row r="94" spans="2:42">
      <c r="B94" s="73"/>
      <c r="C94" s="153" t="str">
        <f>'Existing Fees '!C95</f>
        <v>36" Main</v>
      </c>
      <c r="D94" s="88"/>
      <c r="E94" s="130"/>
      <c r="F94" s="130"/>
      <c r="G94" s="130"/>
      <c r="H94" s="121">
        <v>1</v>
      </c>
      <c r="I94" s="121">
        <v>3</v>
      </c>
      <c r="J94" s="121">
        <v>1</v>
      </c>
      <c r="K94" s="121">
        <v>1</v>
      </c>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L94" s="134">
        <v>40</v>
      </c>
      <c r="AM94" s="218">
        <f>SUMPRODUCT($E94:$AJ94,'Personnel Rates'!E$38:AJ$38)*'Yr 1 Labor Cost Calc'!AL94</f>
        <v>10762.089710769231</v>
      </c>
      <c r="AN94" s="219">
        <f>'Yr 1 Fee Calc'!D95-'Yr 1 Labor Cost Calc'!AM94</f>
        <v>0</v>
      </c>
    </row>
    <row r="95" spans="2:42">
      <c r="B95" s="78"/>
      <c r="C95" s="79" t="str">
        <f>'Existing Fees '!C96</f>
        <v>6" &amp; 8" Sleeve</v>
      </c>
      <c r="D95" s="79"/>
      <c r="E95" s="79"/>
      <c r="F95" s="192"/>
      <c r="G95" s="192"/>
      <c r="H95" s="192"/>
      <c r="I95" s="192"/>
      <c r="J95" s="192"/>
      <c r="K95" s="192"/>
      <c r="L95" s="192"/>
      <c r="M95" s="192"/>
      <c r="N95" s="192"/>
      <c r="O95" s="192"/>
      <c r="P95" s="192"/>
      <c r="Q95" s="192"/>
      <c r="R95" s="192"/>
      <c r="S95" s="83"/>
      <c r="T95" s="192"/>
      <c r="U95" s="192"/>
      <c r="V95" s="192"/>
      <c r="W95" s="192"/>
      <c r="X95" s="192"/>
      <c r="Y95" s="192"/>
      <c r="Z95" s="192"/>
      <c r="AA95" s="192"/>
      <c r="AB95" s="192"/>
      <c r="AC95" s="192"/>
      <c r="AD95" s="192"/>
      <c r="AE95" s="192"/>
      <c r="AF95" s="192"/>
      <c r="AG95" s="192"/>
      <c r="AH95" s="192"/>
      <c r="AI95" s="192"/>
      <c r="AJ95" s="192"/>
      <c r="AL95" s="79"/>
      <c r="AM95" s="218"/>
      <c r="AN95" s="219"/>
    </row>
    <row r="96" spans="2:42">
      <c r="B96" s="73"/>
      <c r="C96" s="153" t="str">
        <f>'Existing Fees '!C97</f>
        <v>16" Main</v>
      </c>
      <c r="D96" s="88"/>
      <c r="E96" s="134"/>
      <c r="F96" s="134"/>
      <c r="G96" s="134"/>
      <c r="H96" s="134">
        <v>1</v>
      </c>
      <c r="I96" s="134">
        <v>3</v>
      </c>
      <c r="J96" s="134">
        <v>1</v>
      </c>
      <c r="K96" s="134">
        <v>1</v>
      </c>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L96" s="134">
        <v>40</v>
      </c>
      <c r="AM96" s="218">
        <f>SUMPRODUCT($E96:$AJ96,'Personnel Rates'!E$38:AJ$38)*'Yr 1 Labor Cost Calc'!AL96</f>
        <v>10762.089710769231</v>
      </c>
      <c r="AN96" s="219">
        <f>'Yr 1 Fee Calc'!D97-'Yr 1 Labor Cost Calc'!AM96</f>
        <v>0</v>
      </c>
    </row>
    <row r="97" spans="2:41">
      <c r="B97" s="73"/>
      <c r="C97" s="153" t="str">
        <f>'Existing Fees '!C98</f>
        <v>20" Main</v>
      </c>
      <c r="D97" s="88"/>
      <c r="E97" s="121"/>
      <c r="F97" s="121"/>
      <c r="G97" s="121"/>
      <c r="H97" s="134">
        <v>1</v>
      </c>
      <c r="I97" s="134">
        <v>3</v>
      </c>
      <c r="J97" s="134">
        <v>1</v>
      </c>
      <c r="K97" s="134">
        <v>1</v>
      </c>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L97" s="134">
        <v>40</v>
      </c>
      <c r="AM97" s="218">
        <f>SUMPRODUCT($E97:$AJ97,'Personnel Rates'!E$38:AJ$38)*'Yr 1 Labor Cost Calc'!AL97</f>
        <v>10762.089710769231</v>
      </c>
      <c r="AN97" s="219">
        <f>'Yr 1 Fee Calc'!D98-'Yr 1 Labor Cost Calc'!AM97</f>
        <v>0</v>
      </c>
    </row>
    <row r="98" spans="2:41">
      <c r="B98" s="73"/>
      <c r="C98" s="153" t="str">
        <f>'Existing Fees '!C99</f>
        <v>24" Main</v>
      </c>
      <c r="D98" s="88"/>
      <c r="E98" s="121"/>
      <c r="F98" s="121"/>
      <c r="G98" s="121"/>
      <c r="H98" s="134">
        <v>1</v>
      </c>
      <c r="I98" s="134">
        <v>3</v>
      </c>
      <c r="J98" s="134">
        <v>1</v>
      </c>
      <c r="K98" s="134">
        <v>1</v>
      </c>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L98" s="134">
        <v>40</v>
      </c>
      <c r="AM98" s="218">
        <f>SUMPRODUCT($E98:$AJ98,'Personnel Rates'!E$38:AJ$38)*'Yr 1 Labor Cost Calc'!AL98</f>
        <v>10762.089710769231</v>
      </c>
      <c r="AN98" s="219">
        <f>'Yr 1 Fee Calc'!D99-'Yr 1 Labor Cost Calc'!AM98</f>
        <v>0</v>
      </c>
    </row>
    <row r="99" spans="2:41">
      <c r="B99" s="73"/>
      <c r="C99" s="153" t="str">
        <f>'Existing Fees '!C100</f>
        <v>30" Main</v>
      </c>
      <c r="D99" s="88"/>
      <c r="E99" s="121"/>
      <c r="F99" s="121"/>
      <c r="G99" s="121"/>
      <c r="H99" s="134">
        <v>1</v>
      </c>
      <c r="I99" s="134">
        <v>3</v>
      </c>
      <c r="J99" s="134">
        <v>1</v>
      </c>
      <c r="K99" s="134">
        <v>1</v>
      </c>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L99" s="134">
        <v>40</v>
      </c>
      <c r="AM99" s="218">
        <f>SUMPRODUCT($E99:$AJ99,'Personnel Rates'!E$38:AJ$38)*'Yr 1 Labor Cost Calc'!AL99</f>
        <v>10762.089710769231</v>
      </c>
      <c r="AN99" s="219">
        <f>'Yr 1 Fee Calc'!D100-'Yr 1 Labor Cost Calc'!AM99</f>
        <v>0</v>
      </c>
    </row>
    <row r="100" spans="2:41">
      <c r="B100" s="73"/>
      <c r="C100" s="153" t="str">
        <f>'Existing Fees '!C101</f>
        <v>36" Main</v>
      </c>
      <c r="D100" s="88"/>
      <c r="E100" s="130"/>
      <c r="F100" s="130"/>
      <c r="G100" s="130"/>
      <c r="H100" s="134">
        <v>1</v>
      </c>
      <c r="I100" s="134">
        <v>3</v>
      </c>
      <c r="J100" s="134">
        <v>1</v>
      </c>
      <c r="K100" s="134">
        <v>1</v>
      </c>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L100" s="134">
        <v>40</v>
      </c>
      <c r="AM100" s="218">
        <f>SUMPRODUCT($E100:$AJ100,'Personnel Rates'!E$38:AJ$38)*'Yr 1 Labor Cost Calc'!AL100</f>
        <v>10762.089710769231</v>
      </c>
      <c r="AN100" s="219">
        <f>'Yr 1 Fee Calc'!D101-'Yr 1 Labor Cost Calc'!AM100</f>
        <v>0</v>
      </c>
    </row>
    <row r="101" spans="2:41">
      <c r="B101" s="78"/>
      <c r="C101" s="79" t="str">
        <f>'Existing Fees '!C102</f>
        <v>10" &amp; 12" Sleeve</v>
      </c>
      <c r="D101" s="79"/>
      <c r="E101" s="79"/>
      <c r="F101" s="192"/>
      <c r="G101" s="192"/>
      <c r="H101" s="192"/>
      <c r="I101" s="192"/>
      <c r="J101" s="192"/>
      <c r="K101" s="192"/>
      <c r="L101" s="192"/>
      <c r="M101" s="192"/>
      <c r="N101" s="192"/>
      <c r="O101" s="192"/>
      <c r="P101" s="192"/>
      <c r="Q101" s="192"/>
      <c r="R101" s="192"/>
      <c r="S101" s="83"/>
      <c r="T101" s="192"/>
      <c r="U101" s="192"/>
      <c r="V101" s="192"/>
      <c r="W101" s="192"/>
      <c r="X101" s="192"/>
      <c r="Y101" s="192"/>
      <c r="Z101" s="192"/>
      <c r="AA101" s="192"/>
      <c r="AB101" s="192"/>
      <c r="AC101" s="192"/>
      <c r="AD101" s="192"/>
      <c r="AE101" s="192"/>
      <c r="AF101" s="192"/>
      <c r="AG101" s="192"/>
      <c r="AH101" s="192"/>
      <c r="AI101" s="192"/>
      <c r="AJ101" s="192"/>
      <c r="AL101" s="79"/>
      <c r="AM101" s="218"/>
      <c r="AN101" s="219"/>
    </row>
    <row r="102" spans="2:41">
      <c r="B102" s="73"/>
      <c r="C102" s="153" t="str">
        <f>'Existing Fees '!C103</f>
        <v>16" Main</v>
      </c>
      <c r="D102" s="88"/>
      <c r="E102" s="134"/>
      <c r="F102" s="134"/>
      <c r="G102" s="134"/>
      <c r="H102" s="134">
        <v>1</v>
      </c>
      <c r="I102" s="134">
        <v>3</v>
      </c>
      <c r="J102" s="134">
        <v>1</v>
      </c>
      <c r="K102" s="134">
        <v>1</v>
      </c>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L102" s="134">
        <v>40</v>
      </c>
      <c r="AM102" s="218">
        <f>SUMPRODUCT($E102:$AJ102,'Personnel Rates'!E$38:AJ$38)*'Yr 1 Labor Cost Calc'!AL102</f>
        <v>10762.089710769231</v>
      </c>
      <c r="AN102" s="219">
        <f>'Yr 1 Fee Calc'!D103-'Yr 1 Labor Cost Calc'!AM102</f>
        <v>0</v>
      </c>
    </row>
    <row r="103" spans="2:41">
      <c r="B103" s="73"/>
      <c r="C103" s="153" t="str">
        <f>'Existing Fees '!C104</f>
        <v>20" Main</v>
      </c>
      <c r="D103" s="88"/>
      <c r="E103" s="121"/>
      <c r="F103" s="121"/>
      <c r="G103" s="121"/>
      <c r="H103" s="134">
        <v>1</v>
      </c>
      <c r="I103" s="134">
        <v>3</v>
      </c>
      <c r="J103" s="134">
        <v>1</v>
      </c>
      <c r="K103" s="134">
        <v>1</v>
      </c>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L103" s="134">
        <v>40</v>
      </c>
      <c r="AM103" s="218">
        <f>SUMPRODUCT($E103:$AJ103,'Personnel Rates'!E$38:AJ$38)*'Yr 1 Labor Cost Calc'!AL103</f>
        <v>10762.089710769231</v>
      </c>
      <c r="AN103" s="219">
        <f>'Yr 1 Fee Calc'!D104-'Yr 1 Labor Cost Calc'!AM103</f>
        <v>0</v>
      </c>
    </row>
    <row r="104" spans="2:41">
      <c r="B104" s="73"/>
      <c r="C104" s="153" t="str">
        <f>'Existing Fees '!C105</f>
        <v>24" Main</v>
      </c>
      <c r="D104" s="88"/>
      <c r="E104" s="121"/>
      <c r="F104" s="121"/>
      <c r="G104" s="121"/>
      <c r="H104" s="134">
        <v>1</v>
      </c>
      <c r="I104" s="134">
        <v>3</v>
      </c>
      <c r="J104" s="134">
        <v>1</v>
      </c>
      <c r="K104" s="134">
        <v>1</v>
      </c>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L104" s="134">
        <v>40</v>
      </c>
      <c r="AM104" s="218">
        <f>SUMPRODUCT($E104:$AJ104,'Personnel Rates'!E$38:AJ$38)*'Yr 1 Labor Cost Calc'!AL104</f>
        <v>10762.089710769231</v>
      </c>
      <c r="AN104" s="219">
        <f>'Yr 1 Fee Calc'!D105-'Yr 1 Labor Cost Calc'!AM104</f>
        <v>0</v>
      </c>
    </row>
    <row r="105" spans="2:41">
      <c r="B105" s="73"/>
      <c r="C105" s="153" t="str">
        <f>'Existing Fees '!C106</f>
        <v>30" Main</v>
      </c>
      <c r="D105" s="88"/>
      <c r="E105" s="121"/>
      <c r="F105" s="121"/>
      <c r="G105" s="121"/>
      <c r="H105" s="134">
        <v>1</v>
      </c>
      <c r="I105" s="134">
        <v>3</v>
      </c>
      <c r="J105" s="134">
        <v>1</v>
      </c>
      <c r="K105" s="134">
        <v>1</v>
      </c>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L105" s="134">
        <v>40</v>
      </c>
      <c r="AM105" s="218">
        <f>SUMPRODUCT($E105:$AJ105,'Personnel Rates'!E$38:AJ$38)*'Yr 1 Labor Cost Calc'!AL105</f>
        <v>10762.089710769231</v>
      </c>
      <c r="AN105" s="219">
        <f>'Yr 1 Fee Calc'!D106-'Yr 1 Labor Cost Calc'!AM105</f>
        <v>0</v>
      </c>
    </row>
    <row r="106" spans="2:41">
      <c r="B106" s="73"/>
      <c r="C106" s="153" t="str">
        <f>'Existing Fees '!C107</f>
        <v>36" Main</v>
      </c>
      <c r="D106" s="88"/>
      <c r="E106" s="121"/>
      <c r="F106" s="121"/>
      <c r="G106" s="121"/>
      <c r="H106" s="134">
        <v>1</v>
      </c>
      <c r="I106" s="134">
        <v>3</v>
      </c>
      <c r="J106" s="134">
        <v>1</v>
      </c>
      <c r="K106" s="134">
        <v>1</v>
      </c>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L106" s="134">
        <v>40</v>
      </c>
      <c r="AM106" s="218">
        <f>SUMPRODUCT($E106:$AJ106,'Personnel Rates'!E$38:AJ$38)*'Yr 1 Labor Cost Calc'!AL106</f>
        <v>10762.089710769231</v>
      </c>
      <c r="AN106" s="219">
        <f>'Yr 1 Fee Calc'!D107-'Yr 1 Labor Cost Calc'!AM106</f>
        <v>0</v>
      </c>
    </row>
    <row r="107" spans="2:41">
      <c r="B107" s="68">
        <v>8</v>
      </c>
      <c r="C107" s="153" t="str">
        <f>'Existing Fees '!C108</f>
        <v>Discontinuance of Water</v>
      </c>
      <c r="D107" s="88"/>
      <c r="E107" s="130"/>
      <c r="F107" s="130"/>
      <c r="G107" s="130"/>
      <c r="H107" s="130">
        <v>0.25</v>
      </c>
      <c r="I107" s="130">
        <v>1</v>
      </c>
      <c r="J107" s="130">
        <v>1</v>
      </c>
      <c r="K107" s="130">
        <v>1</v>
      </c>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L107" s="121">
        <v>4</v>
      </c>
      <c r="AM107" s="218">
        <f>SUMPRODUCT($E107:$AJ107,'Personnel Rates'!E$38:AJ$38)*'Yr 1 Labor Cost Calc'!AL107</f>
        <v>591.12324507692301</v>
      </c>
      <c r="AN107" s="219">
        <f>'Yr 1 Fee Calc'!D108-'Yr 1 Labor Cost Calc'!AM107</f>
        <v>0</v>
      </c>
    </row>
    <row r="108" spans="2:41">
      <c r="B108" s="62">
        <v>9</v>
      </c>
      <c r="C108" s="159" t="str">
        <f>'Existing Fees '!C109</f>
        <v>Hydrant Permits</v>
      </c>
      <c r="D108" s="159"/>
      <c r="E108" s="76"/>
      <c r="F108" s="145"/>
      <c r="G108" s="145"/>
      <c r="H108" s="145"/>
      <c r="I108" s="145"/>
      <c r="J108" s="145"/>
      <c r="K108" s="145"/>
      <c r="L108" s="145"/>
      <c r="M108" s="145"/>
      <c r="N108" s="145"/>
      <c r="O108" s="145"/>
      <c r="P108" s="145"/>
      <c r="Q108" s="145"/>
      <c r="R108" s="145"/>
      <c r="S108" s="77"/>
      <c r="T108" s="145"/>
      <c r="U108" s="145"/>
      <c r="V108" s="145"/>
      <c r="W108" s="145"/>
      <c r="X108" s="145"/>
      <c r="Y108" s="145"/>
      <c r="Z108" s="145"/>
      <c r="AA108" s="145"/>
      <c r="AB108" s="145"/>
      <c r="AC108" s="145"/>
      <c r="AD108" s="145"/>
      <c r="AE108" s="145"/>
      <c r="AF108" s="145"/>
      <c r="AG108" s="145"/>
      <c r="AH108" s="145"/>
      <c r="AI108" s="145"/>
      <c r="AJ108" s="145"/>
      <c r="AL108" s="63"/>
      <c r="AM108" s="218"/>
      <c r="AN108" s="219"/>
    </row>
    <row r="109" spans="2:41">
      <c r="B109" s="65" t="s">
        <v>26</v>
      </c>
      <c r="C109" s="153" t="str">
        <f>'Existing Fees '!C110</f>
        <v>One Week</v>
      </c>
      <c r="D109" s="88"/>
      <c r="E109" s="134"/>
      <c r="F109" s="134"/>
      <c r="G109" s="134"/>
      <c r="H109" s="134"/>
      <c r="I109" s="134"/>
      <c r="J109" s="134"/>
      <c r="K109" s="134"/>
      <c r="L109" s="134">
        <v>1</v>
      </c>
      <c r="M109" s="252"/>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L109" s="134">
        <v>2</v>
      </c>
      <c r="AM109" s="218">
        <f>SUMPRODUCT($E109:$AJ109,'Personnel Rates'!E$38:AJ$38)*'Yr 1 Labor Cost Calc'!AL109</f>
        <v>177.59549723076921</v>
      </c>
      <c r="AN109" s="219">
        <f>'Yr 1 Fee Calc'!D110-'Yr 1 Labor Cost Calc'!AM109</f>
        <v>0</v>
      </c>
    </row>
    <row r="110" spans="2:41">
      <c r="B110" s="65" t="s">
        <v>28</v>
      </c>
      <c r="C110" s="153" t="str">
        <f>'Existing Fees '!C111</f>
        <v>Six Month</v>
      </c>
      <c r="D110" s="88"/>
      <c r="E110" s="121"/>
      <c r="F110" s="121"/>
      <c r="G110" s="121"/>
      <c r="H110" s="121"/>
      <c r="I110" s="121"/>
      <c r="J110" s="121"/>
      <c r="K110" s="121"/>
      <c r="L110" s="121">
        <v>1</v>
      </c>
      <c r="M110" s="252"/>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L110" s="121">
        <v>2</v>
      </c>
      <c r="AM110" s="218">
        <f>SUMPRODUCT($E110:$AJ110,'Personnel Rates'!E$38:AJ$38)*'Yr 1 Labor Cost Calc'!AL110</f>
        <v>177.59549723076921</v>
      </c>
      <c r="AN110" s="219">
        <f>'Yr 1 Fee Calc'!D111-'Yr 1 Labor Cost Calc'!AM110</f>
        <v>0</v>
      </c>
    </row>
    <row r="111" spans="2:41">
      <c r="B111" s="68">
        <v>10</v>
      </c>
      <c r="C111" s="153" t="str">
        <f>'Existing Fees '!C112</f>
        <v>Flow Tests</v>
      </c>
      <c r="D111" s="88"/>
      <c r="E111" s="121"/>
      <c r="F111" s="121"/>
      <c r="G111" s="121"/>
      <c r="H111" s="121"/>
      <c r="I111" s="121">
        <v>2</v>
      </c>
      <c r="J111" s="121"/>
      <c r="K111" s="121"/>
      <c r="L111" s="121">
        <v>1</v>
      </c>
      <c r="M111" s="121">
        <v>1</v>
      </c>
      <c r="N111" s="121"/>
      <c r="O111" s="121">
        <v>1</v>
      </c>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L111" s="121">
        <v>1.5</v>
      </c>
      <c r="AM111" s="218">
        <f>SUMPRODUCT($E111:$AJ111,'Personnel Rates'!E$38:AJ$38)*'Yr 1 Labor Cost Calc'!AL111</f>
        <v>458.00630099999989</v>
      </c>
      <c r="AN111" s="219">
        <f>'Yr 1 Fee Calc'!D112-'Yr 1 Labor Cost Calc'!AM111</f>
        <v>0</v>
      </c>
      <c r="AO111" s="34" t="s">
        <v>452</v>
      </c>
    </row>
    <row r="112" spans="2:41">
      <c r="B112" s="68">
        <v>11</v>
      </c>
      <c r="C112" s="153" t="str">
        <f>'Existing Fees '!C113</f>
        <v>Water Service Line Investigations and/or Inspections</v>
      </c>
      <c r="D112" s="88"/>
      <c r="E112" s="130"/>
      <c r="F112" s="130"/>
      <c r="G112" s="130"/>
      <c r="H112" s="130">
        <v>0.5</v>
      </c>
      <c r="I112" s="130">
        <v>2</v>
      </c>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L112" s="121">
        <v>1</v>
      </c>
      <c r="AM112" s="218">
        <f>SUMPRODUCT($E112:$AJ112,'Personnel Rates'!E$38:AJ$38)*'Yr 1 Labor Cost Calc'!AL112</f>
        <v>109.31527915384615</v>
      </c>
      <c r="AN112" s="219">
        <f>'Yr 1 Fee Calc'!D113-'Yr 1 Labor Cost Calc'!AM112</f>
        <v>0</v>
      </c>
      <c r="AO112" s="34" t="s">
        <v>453</v>
      </c>
    </row>
    <row r="113" spans="2:42" ht="15.5">
      <c r="B113" s="58"/>
      <c r="C113" s="58" t="s">
        <v>77</v>
      </c>
      <c r="D113" s="58"/>
      <c r="E113" s="227" t="s">
        <v>285</v>
      </c>
      <c r="F113" s="227"/>
      <c r="G113" s="227"/>
      <c r="H113" s="182"/>
      <c r="I113" s="182"/>
      <c r="J113" s="182"/>
      <c r="K113" s="182"/>
      <c r="L113" s="182"/>
      <c r="M113" s="182"/>
      <c r="N113" s="182"/>
      <c r="O113" s="182"/>
      <c r="P113" s="182"/>
      <c r="Q113" s="182"/>
      <c r="R113" s="182"/>
      <c r="S113" s="183"/>
      <c r="T113" s="182"/>
      <c r="U113" s="182"/>
      <c r="V113" s="182"/>
      <c r="W113" s="182"/>
      <c r="X113" s="182"/>
      <c r="Y113" s="182"/>
      <c r="Z113" s="182"/>
      <c r="AA113" s="182"/>
      <c r="AB113" s="182"/>
      <c r="AC113" s="182"/>
      <c r="AD113" s="182"/>
      <c r="AE113" s="182"/>
      <c r="AF113" s="182"/>
      <c r="AG113" s="182"/>
      <c r="AH113" s="182"/>
      <c r="AI113" s="182"/>
      <c r="AJ113" s="182"/>
      <c r="AL113" s="195"/>
      <c r="AN113" s="219"/>
    </row>
    <row r="114" spans="2:42">
      <c r="B114" s="62">
        <v>1</v>
      </c>
      <c r="C114" s="251" t="str">
        <f>'Existing Fees '!C115</f>
        <v>Sewer Charges for Groundwater</v>
      </c>
      <c r="D114" s="87"/>
      <c r="E114" s="397"/>
      <c r="F114" s="397"/>
      <c r="G114" s="397"/>
      <c r="H114" s="397"/>
      <c r="I114" s="397"/>
      <c r="J114" s="397"/>
      <c r="K114" s="397"/>
      <c r="L114" s="397"/>
      <c r="M114" s="397"/>
      <c r="N114" s="397"/>
      <c r="O114" s="397"/>
      <c r="P114" s="397"/>
      <c r="Q114" s="397"/>
      <c r="R114" s="397"/>
      <c r="S114" s="397"/>
      <c r="T114" s="397"/>
      <c r="U114" s="397"/>
      <c r="V114" s="397"/>
      <c r="W114" s="397"/>
      <c r="X114" s="397"/>
      <c r="Y114" s="397"/>
      <c r="Z114" s="397"/>
      <c r="AA114" s="397"/>
      <c r="AB114" s="397"/>
      <c r="AC114" s="397"/>
      <c r="AD114" s="397"/>
      <c r="AE114" s="397"/>
      <c r="AF114" s="397"/>
      <c r="AG114" s="397"/>
      <c r="AH114" s="397"/>
      <c r="AI114" s="397"/>
      <c r="AJ114" s="397"/>
      <c r="AL114" s="397"/>
      <c r="AN114" s="219">
        <f>'Yr 1 Fee Calc'!D115-'Yr 1 Labor Cost Calc'!AM114</f>
        <v>0</v>
      </c>
    </row>
    <row r="115" spans="2:42">
      <c r="B115" s="62">
        <v>2</v>
      </c>
      <c r="C115" s="251" t="str">
        <f>'Existing Fees '!C116</f>
        <v>Charges for Wastewater Service</v>
      </c>
      <c r="D115" s="87"/>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c r="AI115" s="398"/>
      <c r="AJ115" s="398"/>
      <c r="AL115" s="398"/>
      <c r="AN115" s="219">
        <f>'Yr 1 Fee Calc'!D116-'Yr 1 Labor Cost Calc'!AM115</f>
        <v>0</v>
      </c>
    </row>
    <row r="116" spans="2:42">
      <c r="B116" s="62">
        <v>3</v>
      </c>
      <c r="C116" s="159" t="str">
        <f>'Existing Fees '!C117</f>
        <v>Wastewater Discharge Permit</v>
      </c>
      <c r="D116" s="87"/>
      <c r="E116" s="121"/>
      <c r="F116" s="121"/>
      <c r="G116" s="121"/>
      <c r="H116" s="121"/>
      <c r="I116" s="121"/>
      <c r="J116" s="121"/>
      <c r="K116" s="121"/>
      <c r="L116" s="121"/>
      <c r="M116" s="121"/>
      <c r="N116" s="121"/>
      <c r="O116" s="121"/>
      <c r="P116" s="121"/>
      <c r="Q116" s="121">
        <v>20</v>
      </c>
      <c r="R116" s="121">
        <v>4</v>
      </c>
      <c r="S116" s="121">
        <v>15</v>
      </c>
      <c r="T116" s="121">
        <v>7</v>
      </c>
      <c r="U116" s="121">
        <v>9</v>
      </c>
      <c r="V116" s="121"/>
      <c r="W116" s="121"/>
      <c r="X116" s="121"/>
      <c r="Y116" s="121"/>
      <c r="Z116" s="121"/>
      <c r="AA116" s="121"/>
      <c r="AB116" s="121"/>
      <c r="AC116" s="121"/>
      <c r="AD116" s="121"/>
      <c r="AE116" s="121"/>
      <c r="AF116" s="121"/>
      <c r="AG116" s="121"/>
      <c r="AH116" s="121"/>
      <c r="AI116" s="121"/>
      <c r="AJ116" s="121"/>
      <c r="AL116" s="121"/>
      <c r="AM116" s="218">
        <f>SUMPRODUCT($E116:$AJ116,'Personnel Rates'!E$38:AJ$38)</f>
        <v>4455.9925744615384</v>
      </c>
      <c r="AN116" s="219">
        <f>'Yr 1 Fee Calc'!D117-'Yr 1 Labor Cost Calc'!AM116</f>
        <v>0</v>
      </c>
      <c r="AO116" s="34" t="s">
        <v>578</v>
      </c>
    </row>
    <row r="117" spans="2:42">
      <c r="B117" s="62">
        <v>4</v>
      </c>
      <c r="C117" s="159" t="str">
        <f>'Existing Fees '!C118</f>
        <v>Groundwater Discharge Permit</v>
      </c>
      <c r="D117" s="87"/>
      <c r="E117" s="121"/>
      <c r="F117" s="121"/>
      <c r="G117" s="121"/>
      <c r="H117" s="121"/>
      <c r="I117" s="121"/>
      <c r="J117" s="121"/>
      <c r="K117" s="121"/>
      <c r="L117" s="121"/>
      <c r="M117" s="121"/>
      <c r="N117" s="121"/>
      <c r="O117" s="121"/>
      <c r="P117" s="121"/>
      <c r="Q117" s="121">
        <v>11</v>
      </c>
      <c r="R117" s="121">
        <v>4</v>
      </c>
      <c r="S117" s="121">
        <v>10</v>
      </c>
      <c r="T117" s="121">
        <v>4</v>
      </c>
      <c r="U117" s="121">
        <v>4</v>
      </c>
      <c r="V117" s="121"/>
      <c r="W117" s="121"/>
      <c r="X117" s="121"/>
      <c r="Y117" s="121"/>
      <c r="Z117" s="121"/>
      <c r="AA117" s="121"/>
      <c r="AB117" s="121"/>
      <c r="AC117" s="121"/>
      <c r="AD117" s="121"/>
      <c r="AE117" s="121"/>
      <c r="AF117" s="121"/>
      <c r="AG117" s="121"/>
      <c r="AH117" s="121"/>
      <c r="AI117" s="121"/>
      <c r="AJ117" s="121"/>
      <c r="AL117" s="121"/>
      <c r="AM117" s="218">
        <f>SUMPRODUCT($E117:$AJ117,'Personnel Rates'!E$38:AJ$38)</f>
        <v>2773.728997846154</v>
      </c>
      <c r="AN117" s="219">
        <f>'Yr 1 Fee Calc'!D118-'Yr 1 Labor Cost Calc'!AM117</f>
        <v>0</v>
      </c>
      <c r="AO117" s="34" t="s">
        <v>578</v>
      </c>
    </row>
    <row r="118" spans="2:42">
      <c r="B118" s="68">
        <v>5</v>
      </c>
      <c r="C118" s="153" t="str">
        <f>'Existing Fees '!C119</f>
        <v>Manhole Pump‐out Permit</v>
      </c>
      <c r="D118" s="88"/>
      <c r="E118" s="121"/>
      <c r="F118" s="121"/>
      <c r="G118" s="121"/>
      <c r="H118" s="121"/>
      <c r="I118" s="121"/>
      <c r="J118" s="121"/>
      <c r="K118" s="121"/>
      <c r="L118" s="121"/>
      <c r="M118" s="121"/>
      <c r="N118" s="121"/>
      <c r="O118" s="121"/>
      <c r="P118" s="121"/>
      <c r="Q118" s="121">
        <v>5</v>
      </c>
      <c r="R118" s="121">
        <v>3</v>
      </c>
      <c r="S118" s="121">
        <v>6</v>
      </c>
      <c r="T118" s="121">
        <v>12</v>
      </c>
      <c r="U118" s="121">
        <v>10</v>
      </c>
      <c r="V118" s="121"/>
      <c r="W118" s="121"/>
      <c r="X118" s="121"/>
      <c r="Y118" s="121"/>
      <c r="Z118" s="121"/>
      <c r="AA118" s="121"/>
      <c r="AB118" s="121"/>
      <c r="AC118" s="121"/>
      <c r="AD118" s="121"/>
      <c r="AE118" s="121"/>
      <c r="AF118" s="121"/>
      <c r="AG118" s="121"/>
      <c r="AH118" s="121"/>
      <c r="AI118" s="121"/>
      <c r="AJ118" s="121"/>
      <c r="AL118" s="121"/>
      <c r="AM118" s="218">
        <f>SUMPRODUCT($E118:$AJ118,'Personnel Rates'!E$38:AJ$38)</f>
        <v>2863.7560772307688</v>
      </c>
      <c r="AN118" s="219">
        <f>'Yr 1 Fee Calc'!D119-'Yr 1 Labor Cost Calc'!AM118</f>
        <v>0</v>
      </c>
      <c r="AO118" s="34" t="s">
        <v>578</v>
      </c>
    </row>
    <row r="119" spans="2:42">
      <c r="B119" s="68">
        <v>6</v>
      </c>
      <c r="C119" s="153" t="str">
        <f>'Existing Fees '!C120</f>
        <v>Trucked or Hauled Wastewater Permit</v>
      </c>
      <c r="D119" s="88"/>
      <c r="E119" s="121"/>
      <c r="F119" s="121"/>
      <c r="G119" s="121"/>
      <c r="H119" s="121"/>
      <c r="I119" s="121"/>
      <c r="J119" s="121"/>
      <c r="K119" s="121"/>
      <c r="L119" s="121"/>
      <c r="M119" s="121"/>
      <c r="N119" s="121"/>
      <c r="O119" s="121"/>
      <c r="P119" s="121"/>
      <c r="Q119" s="121">
        <v>4</v>
      </c>
      <c r="R119" s="121">
        <v>3</v>
      </c>
      <c r="S119" s="121">
        <v>6</v>
      </c>
      <c r="T119" s="121">
        <v>2</v>
      </c>
      <c r="U119" s="121">
        <v>3</v>
      </c>
      <c r="V119" s="121"/>
      <c r="W119" s="121"/>
      <c r="X119" s="121"/>
      <c r="Y119" s="121"/>
      <c r="Z119" s="121"/>
      <c r="AA119" s="121"/>
      <c r="AB119" s="121"/>
      <c r="AC119" s="121"/>
      <c r="AD119" s="121"/>
      <c r="AE119" s="121"/>
      <c r="AF119" s="121"/>
      <c r="AG119" s="121"/>
      <c r="AH119" s="121"/>
      <c r="AI119" s="121"/>
      <c r="AJ119" s="121"/>
      <c r="AL119" s="121"/>
      <c r="AM119" s="218">
        <f>SUMPRODUCT($E119:$AJ119,'Personnel Rates'!E$38:AJ$38)</f>
        <v>1559.7666844615383</v>
      </c>
      <c r="AN119" s="219">
        <f>'Yr 1 Fee Calc'!D120-'Yr 1 Labor Cost Calc'!AM119</f>
        <v>0</v>
      </c>
      <c r="AO119" s="34" t="s">
        <v>578</v>
      </c>
    </row>
    <row r="120" spans="2:42">
      <c r="B120" s="68">
        <v>7</v>
      </c>
      <c r="C120" s="153" t="str">
        <f>'Existing Fees '!C121</f>
        <v>Photographic &amp; Video Inspection</v>
      </c>
      <c r="D120" s="88"/>
      <c r="E120" s="130"/>
      <c r="F120" s="130"/>
      <c r="G120" s="130"/>
      <c r="H120" s="130"/>
      <c r="I120" s="130"/>
      <c r="J120" s="130"/>
      <c r="K120" s="130"/>
      <c r="L120" s="130"/>
      <c r="M120" s="130"/>
      <c r="N120" s="130"/>
      <c r="O120" s="130"/>
      <c r="P120" s="130"/>
      <c r="Q120" s="130"/>
      <c r="R120" s="121"/>
      <c r="S120" s="121"/>
      <c r="T120" s="130"/>
      <c r="U120" s="130"/>
      <c r="V120" s="130"/>
      <c r="W120" s="130"/>
      <c r="X120" s="130"/>
      <c r="Y120" s="130"/>
      <c r="Z120" s="130"/>
      <c r="AA120" s="130"/>
      <c r="AB120" s="130"/>
      <c r="AC120" s="130"/>
      <c r="AD120" s="121"/>
      <c r="AE120" s="121"/>
      <c r="AF120" s="121"/>
      <c r="AG120" s="121"/>
      <c r="AH120" s="121"/>
      <c r="AI120" s="121"/>
      <c r="AJ120" s="121"/>
      <c r="AL120" s="121"/>
      <c r="AM120" s="218">
        <f>SUMPRODUCT(E120:AJ120,'Personnel Rates'!E$38:AJ$38)</f>
        <v>0</v>
      </c>
      <c r="AN120" s="219">
        <f>'Yr 1 Fee Calc'!D121-'Yr 1 Labor Cost Calc'!AM120</f>
        <v>0</v>
      </c>
      <c r="AP120" s="34" t="s">
        <v>677</v>
      </c>
    </row>
    <row r="121" spans="2:42">
      <c r="B121" s="58"/>
      <c r="C121" s="58" t="s">
        <v>85</v>
      </c>
      <c r="D121" s="189"/>
      <c r="E121" s="189"/>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L121" s="195"/>
      <c r="AN121" s="219"/>
    </row>
    <row r="122" spans="2:42">
      <c r="B122" s="62">
        <v>1</v>
      </c>
      <c r="C122" s="159" t="str">
        <f>'Existing Fees '!C123</f>
        <v>Stormwater Plan Review Fees</v>
      </c>
      <c r="D122" s="159"/>
      <c r="E122" s="76"/>
      <c r="F122" s="145"/>
      <c r="G122" s="76"/>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L122" s="63"/>
      <c r="AN122" s="219"/>
    </row>
    <row r="123" spans="2:42">
      <c r="B123" s="85" t="s">
        <v>26</v>
      </c>
      <c r="C123" s="153" t="str">
        <f>'Existing Fees '!C124</f>
        <v>Conceptual Stormwater Plan Approval</v>
      </c>
      <c r="D123" s="88"/>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v>0.5</v>
      </c>
      <c r="AG123" s="134">
        <v>10</v>
      </c>
      <c r="AH123" s="134"/>
      <c r="AI123" s="134"/>
      <c r="AJ123" s="134"/>
      <c r="AL123" s="121"/>
      <c r="AM123" s="218">
        <f>SUMPRODUCT(E123:AJ123,'Personnel Rates'!E$38:AJ$38)</f>
        <v>787.22699999999986</v>
      </c>
      <c r="AN123" s="219">
        <f>'Yr 1 Fee Calc'!D124-'Yr 1 Labor Cost Calc'!AM123</f>
        <v>0</v>
      </c>
      <c r="AO123" s="34" t="s">
        <v>496</v>
      </c>
    </row>
    <row r="124" spans="2:42">
      <c r="B124" s="65" t="s">
        <v>28</v>
      </c>
      <c r="C124" s="346" t="s">
        <v>607</v>
      </c>
      <c r="D124" s="306"/>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L124" s="121"/>
      <c r="AM124" s="218">
        <f>SUMPRODUCT(E124:AJ124,'Personnel Rates'!E$38:AJ$38)</f>
        <v>0</v>
      </c>
      <c r="AN124" s="421">
        <f>'Yr 1 Fee Calc'!D125-'Yr 1 Labor Cost Calc'!AM124</f>
        <v>0</v>
      </c>
      <c r="AO124" s="34" t="s">
        <v>496</v>
      </c>
    </row>
    <row r="125" spans="2:42" ht="26">
      <c r="B125" s="65" t="s">
        <v>30</v>
      </c>
      <c r="C125" s="307" t="str">
        <f>'Existing Fees '!C126</f>
        <v>Post Construction Stormwater Plan Approval (Additional Review Time Fee)</v>
      </c>
      <c r="D125" s="352"/>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v>1.33</v>
      </c>
      <c r="AG125" s="130"/>
      <c r="AH125" s="130"/>
      <c r="AI125" s="130">
        <v>1</v>
      </c>
      <c r="AJ125" s="130"/>
      <c r="AL125" s="121"/>
      <c r="AM125" s="218">
        <f>SUMPRODUCT(E125:AJ125,'Personnel Rates'!E$38:AJ$38)</f>
        <v>146.53914166153845</v>
      </c>
      <c r="AN125" s="421">
        <f>'Yr 1 Fee Calc'!D126-'Yr 1 Labor Cost Calc'!AM125</f>
        <v>0</v>
      </c>
      <c r="AO125" s="34" t="s">
        <v>496</v>
      </c>
    </row>
    <row r="126" spans="2:42">
      <c r="B126" s="139" t="s">
        <v>32</v>
      </c>
      <c r="C126" s="363" t="str">
        <f>'Existing Fees '!C127</f>
        <v>Utility Plan Review</v>
      </c>
      <c r="D126" s="352"/>
      <c r="E126" s="130"/>
      <c r="F126" s="130"/>
      <c r="G126" s="130"/>
      <c r="H126" s="130"/>
      <c r="I126" s="130"/>
      <c r="J126" s="130"/>
      <c r="K126" s="130"/>
      <c r="L126" s="130"/>
      <c r="M126" s="130"/>
      <c r="N126" s="130">
        <v>1</v>
      </c>
      <c r="O126" s="130"/>
      <c r="P126" s="130"/>
      <c r="Q126" s="130"/>
      <c r="R126" s="130"/>
      <c r="S126" s="130"/>
      <c r="T126" s="130"/>
      <c r="U126" s="130"/>
      <c r="V126" s="130"/>
      <c r="W126" s="130">
        <v>2</v>
      </c>
      <c r="X126" s="130"/>
      <c r="Y126" s="130"/>
      <c r="Z126" s="130"/>
      <c r="AA126" s="130"/>
      <c r="AB126" s="130"/>
      <c r="AC126" s="130"/>
      <c r="AD126" s="130"/>
      <c r="AE126" s="130"/>
      <c r="AF126" s="130"/>
      <c r="AG126" s="130"/>
      <c r="AH126" s="130"/>
      <c r="AI126" s="130">
        <v>2</v>
      </c>
      <c r="AJ126" s="130"/>
      <c r="AL126" s="121"/>
      <c r="AM126" s="218">
        <f>SUMPRODUCT(E126:AJ126,'Personnel Rates'!E$38:AJ$38)</f>
        <v>309.95708584615386</v>
      </c>
      <c r="AN126" s="421">
        <f>'Yr 1 Fee Calc'!D127-'Yr 1 Labor Cost Calc'!AM126</f>
        <v>0</v>
      </c>
      <c r="AO126" s="34" t="s">
        <v>496</v>
      </c>
    </row>
    <row r="127" spans="2:42">
      <c r="B127" s="139" t="s">
        <v>44</v>
      </c>
      <c r="C127" s="363" t="str">
        <f>'Existing Fees '!C128</f>
        <v>Active Construction Stormwater Inspection Fee</v>
      </c>
      <c r="D127" s="352"/>
      <c r="E127" s="130"/>
      <c r="F127" s="130"/>
      <c r="G127" s="130"/>
      <c r="H127" s="130"/>
      <c r="I127" s="130"/>
      <c r="J127" s="130"/>
      <c r="K127" s="130"/>
      <c r="L127" s="130"/>
      <c r="M127" s="130"/>
      <c r="N127" s="130"/>
      <c r="O127" s="130"/>
      <c r="P127" s="130"/>
      <c r="Q127" s="130"/>
      <c r="R127" s="130"/>
      <c r="S127" s="130"/>
      <c r="T127" s="130"/>
      <c r="U127" s="130"/>
      <c r="V127" s="130"/>
      <c r="W127" s="130">
        <v>2</v>
      </c>
      <c r="X127" s="130"/>
      <c r="Y127" s="130"/>
      <c r="Z127" s="130"/>
      <c r="AA127" s="130"/>
      <c r="AB127" s="130"/>
      <c r="AC127" s="130"/>
      <c r="AD127" s="130"/>
      <c r="AE127" s="130"/>
      <c r="AF127" s="130"/>
      <c r="AG127" s="130"/>
      <c r="AH127" s="130">
        <v>4</v>
      </c>
      <c r="AI127" s="130"/>
      <c r="AJ127" s="130"/>
      <c r="AL127" s="121"/>
      <c r="AM127" s="218">
        <f>SUMPRODUCT(E127:AJ127,'Personnel Rates'!E$38:AJ$38)</f>
        <v>340.49730461538456</v>
      </c>
      <c r="AN127" s="421">
        <f>'Yr 1 Fee Calc'!D128-'Yr 1 Labor Cost Calc'!AM127</f>
        <v>0</v>
      </c>
      <c r="AO127" s="34" t="s">
        <v>582</v>
      </c>
    </row>
    <row r="128" spans="2:42">
      <c r="B128" s="62">
        <v>2</v>
      </c>
      <c r="C128" s="159" t="str">
        <f>'Existing Fees '!C129</f>
        <v>Stormwater Management Fee in Lieu</v>
      </c>
      <c r="D128" s="159"/>
      <c r="E128" s="76"/>
      <c r="F128" s="76"/>
      <c r="G128" s="76"/>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L128" s="63"/>
      <c r="AN128" s="421"/>
    </row>
    <row r="129" spans="2:42">
      <c r="B129" s="73" t="s">
        <v>26</v>
      </c>
      <c r="C129" s="153" t="str">
        <f>'Existing Fees '!C130</f>
        <v>Exemption to Water Quality Requirement</v>
      </c>
      <c r="D129" s="88"/>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L129" s="121"/>
      <c r="AM129" s="218">
        <f>SUMPRODUCT(E129:AJ129,'Personnel Rates'!E$38:AJ$38)</f>
        <v>0</v>
      </c>
      <c r="AN129" s="421">
        <f>'Yr 1 Fee Calc'!D130-'Yr 1 Labor Cost Calc'!AM129</f>
        <v>0</v>
      </c>
    </row>
    <row r="130" spans="2:42" ht="26">
      <c r="B130" s="58"/>
      <c r="C130" s="482" t="str">
        <f>'Existing Fees '!C131</f>
        <v>Other- Not in the Miscellaneous Charges Section (Section 3- Rates and Charges)</v>
      </c>
      <c r="D130" s="58"/>
      <c r="E130" s="58"/>
      <c r="F130" s="58"/>
      <c r="G130" s="58"/>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L130" s="58"/>
      <c r="AN130" s="421"/>
    </row>
    <row r="131" spans="2:42">
      <c r="B131" s="68">
        <v>1</v>
      </c>
      <c r="C131" s="153" t="str">
        <f>'Existing Fees '!C132</f>
        <v>Sewer Credit Application Fee</v>
      </c>
      <c r="D131" s="88"/>
      <c r="E131" s="134"/>
      <c r="F131" s="134"/>
      <c r="G131" s="134"/>
      <c r="H131" s="134"/>
      <c r="I131" s="134"/>
      <c r="J131" s="134"/>
      <c r="K131" s="134"/>
      <c r="L131" s="134"/>
      <c r="M131" s="134"/>
      <c r="N131" s="134"/>
      <c r="O131" s="134"/>
      <c r="P131" s="134"/>
      <c r="Q131" s="134">
        <v>7</v>
      </c>
      <c r="R131" s="134">
        <v>3</v>
      </c>
      <c r="S131" s="134">
        <v>4</v>
      </c>
      <c r="T131" s="134">
        <v>3</v>
      </c>
      <c r="U131" s="134">
        <v>3</v>
      </c>
      <c r="V131" s="134"/>
      <c r="W131" s="134"/>
      <c r="X131" s="134"/>
      <c r="Y131" s="134"/>
      <c r="Z131" s="134"/>
      <c r="AA131" s="134"/>
      <c r="AB131" s="134"/>
      <c r="AC131" s="134"/>
      <c r="AD131" s="134"/>
      <c r="AE131" s="134"/>
      <c r="AF131" s="134"/>
      <c r="AG131" s="134"/>
      <c r="AH131" s="134"/>
      <c r="AI131" s="134"/>
      <c r="AJ131" s="134"/>
      <c r="AL131" s="121"/>
      <c r="AM131" s="218">
        <f>SUMPRODUCT(E131:AJ131,'Personnel Rates'!E$38:AJ$38)</f>
        <v>1639.3362567692307</v>
      </c>
      <c r="AN131" s="421">
        <f>'Yr 1 Fee Calc'!D132-'Yr 1 Labor Cost Calc'!AM131</f>
        <v>0</v>
      </c>
      <c r="AO131" s="34" t="s">
        <v>578</v>
      </c>
    </row>
    <row r="132" spans="2:42">
      <c r="B132" s="68">
        <v>2</v>
      </c>
      <c r="C132" s="153" t="str">
        <f>'Existing Fees '!C133</f>
        <v>Sewer Credit Failure to Inform PWD about increase</v>
      </c>
      <c r="D132" s="88"/>
      <c r="E132" s="134"/>
      <c r="F132" s="134"/>
      <c r="G132" s="134"/>
      <c r="H132" s="134"/>
      <c r="I132" s="134"/>
      <c r="J132" s="134"/>
      <c r="K132" s="134"/>
      <c r="L132" s="134"/>
      <c r="M132" s="134"/>
      <c r="N132" s="134"/>
      <c r="O132" s="134"/>
      <c r="P132" s="134"/>
      <c r="Q132" s="134">
        <v>1</v>
      </c>
      <c r="R132" s="134">
        <v>1</v>
      </c>
      <c r="S132" s="134">
        <v>2</v>
      </c>
      <c r="T132" s="134">
        <v>2</v>
      </c>
      <c r="U132" s="134">
        <v>0</v>
      </c>
      <c r="V132" s="134"/>
      <c r="W132" s="134"/>
      <c r="X132" s="134"/>
      <c r="Y132" s="134"/>
      <c r="Z132" s="134"/>
      <c r="AA132" s="134"/>
      <c r="AB132" s="134"/>
      <c r="AC132" s="134"/>
      <c r="AD132" s="134"/>
      <c r="AE132" s="134"/>
      <c r="AF132" s="134"/>
      <c r="AG132" s="134"/>
      <c r="AH132" s="134"/>
      <c r="AI132" s="134"/>
      <c r="AJ132" s="134"/>
      <c r="AL132" s="121"/>
      <c r="AM132" s="218">
        <f>SUMPRODUCT(E132:AJ132,'Personnel Rates'!E$38:AJ$38)</f>
        <v>535.90443876923075</v>
      </c>
      <c r="AN132" s="421">
        <f>'Yr 1 Fee Calc'!D133-'Yr 1 Labor Cost Calc'!AM132</f>
        <v>0</v>
      </c>
      <c r="AO132" s="34" t="s">
        <v>578</v>
      </c>
    </row>
    <row r="133" spans="2:42" ht="26">
      <c r="B133" s="58"/>
      <c r="C133" s="482" t="str">
        <f>'Existing Fees '!C134</f>
        <v>Other- Not in the Miscellaneous Charges Section (Section 4- Rates and Charges)</v>
      </c>
      <c r="D133" s="58"/>
      <c r="E133" s="58"/>
      <c r="F133" s="58"/>
      <c r="G133" s="58"/>
      <c r="H133" s="59"/>
      <c r="I133" s="59"/>
      <c r="J133" s="59"/>
      <c r="K133" s="59"/>
      <c r="L133" s="59"/>
      <c r="M133" s="59"/>
      <c r="N133" s="59"/>
      <c r="O133" s="59"/>
      <c r="P133" s="59"/>
      <c r="Q133" s="59"/>
      <c r="R133" s="59"/>
      <c r="S133" s="161"/>
      <c r="T133" s="59"/>
      <c r="U133" s="59"/>
      <c r="V133" s="59"/>
      <c r="W133" s="59"/>
      <c r="X133" s="59"/>
      <c r="Y133" s="59"/>
      <c r="Z133" s="59"/>
      <c r="AA133" s="59"/>
      <c r="AB133" s="59"/>
      <c r="AC133" s="59"/>
      <c r="AD133" s="59"/>
      <c r="AE133" s="59"/>
      <c r="AF133" s="59"/>
      <c r="AG133" s="59"/>
      <c r="AH133" s="59"/>
      <c r="AI133" s="59"/>
      <c r="AJ133" s="59"/>
      <c r="AL133" s="58"/>
      <c r="AN133" s="421"/>
    </row>
    <row r="134" spans="2:42">
      <c r="B134" s="68">
        <v>3</v>
      </c>
      <c r="C134" s="153" t="str">
        <f>'Existing Fees '!C135</f>
        <v>Stormwater Credit Application Fee Renewal</v>
      </c>
      <c r="D134" s="88"/>
      <c r="E134" s="134"/>
      <c r="F134" s="134"/>
      <c r="G134" s="134"/>
      <c r="H134" s="134"/>
      <c r="I134" s="134"/>
      <c r="J134" s="134"/>
      <c r="K134" s="134"/>
      <c r="L134" s="134"/>
      <c r="M134" s="134"/>
      <c r="N134" s="134"/>
      <c r="O134" s="134"/>
      <c r="P134" s="134"/>
      <c r="Q134" s="134"/>
      <c r="R134" s="330"/>
      <c r="S134" s="330"/>
      <c r="T134" s="134"/>
      <c r="U134" s="134"/>
      <c r="V134" s="134"/>
      <c r="W134" s="134"/>
      <c r="X134" s="134"/>
      <c r="Y134" s="134"/>
      <c r="Z134" s="134"/>
      <c r="AA134" s="134"/>
      <c r="AB134" s="134"/>
      <c r="AC134" s="134"/>
      <c r="AD134" s="134"/>
      <c r="AE134" s="134"/>
      <c r="AF134" s="134"/>
      <c r="AG134" s="134"/>
      <c r="AH134" s="134"/>
      <c r="AI134" s="134">
        <v>6</v>
      </c>
      <c r="AJ134" s="134">
        <v>5</v>
      </c>
      <c r="AL134" s="121"/>
      <c r="AM134" s="218">
        <f>SUMPRODUCT(E134:AJ134,'Personnel Rates'!E$38:AJ$38)</f>
        <v>793.05129599999987</v>
      </c>
      <c r="AN134" s="421">
        <f>'Yr 1 Fee Calc'!D135-'Yr 1 Labor Cost Calc'!AM134</f>
        <v>0</v>
      </c>
      <c r="AP134" s="34" t="s">
        <v>495</v>
      </c>
    </row>
    <row r="135" spans="2:42" ht="14.5">
      <c r="B135" s="38" t="s">
        <v>128</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L135" s="88"/>
    </row>
    <row r="136" spans="2:42" ht="15" thickBot="1">
      <c r="B136" s="38" t="s">
        <v>659</v>
      </c>
    </row>
    <row r="137" spans="2:42" ht="13.5" thickBot="1">
      <c r="B137" s="98"/>
      <c r="C137" s="99"/>
      <c r="D137" s="47"/>
      <c r="E137" s="96" t="s">
        <v>418</v>
      </c>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L137" s="266"/>
    </row>
    <row r="138" spans="2:42" ht="65.5" thickBot="1">
      <c r="B138" s="102" t="s">
        <v>13</v>
      </c>
      <c r="C138" s="100" t="s">
        <v>10</v>
      </c>
      <c r="D138" s="119"/>
      <c r="E138" s="108" t="str">
        <f t="shared" ref="E138:AJ138" si="0">E8</f>
        <v>Water Field Cust Serv Rep</v>
      </c>
      <c r="F138" s="107" t="str">
        <f t="shared" si="0"/>
        <v>Water Field Cust Serv Rep (D&amp;R)</v>
      </c>
      <c r="G138" s="108" t="str">
        <f t="shared" si="0"/>
        <v>Water Field Cust Serv Sup (D&amp;R)</v>
      </c>
      <c r="H138" s="107" t="str">
        <f t="shared" si="0"/>
        <v>Crew Chief</v>
      </c>
      <c r="I138" s="108" t="str">
        <f t="shared" si="0"/>
        <v>Repair Worker</v>
      </c>
      <c r="J138" s="107" t="str">
        <f t="shared" si="0"/>
        <v>Equipment Operator (Equipment Operator 2)</v>
      </c>
      <c r="K138" s="108" t="str">
        <f t="shared" si="0"/>
        <v>Heavy Equipment Operator</v>
      </c>
      <c r="L138" s="107" t="str">
        <f t="shared" si="0"/>
        <v>Engineer 3/ WTR Engineer 1</v>
      </c>
      <c r="M138" s="108" t="str">
        <f t="shared" si="0"/>
        <v>Engineering Specialist</v>
      </c>
      <c r="N138" s="107" t="str">
        <f t="shared" si="0"/>
        <v>Engineering Aide (Engineering Aide 2)</v>
      </c>
      <c r="O138" s="108" t="str">
        <f t="shared" si="0"/>
        <v>Engineering Technician 1</v>
      </c>
      <c r="P138" s="107" t="str">
        <f t="shared" si="0"/>
        <v>Engineer 1 (Environmental Engineer 1)</v>
      </c>
      <c r="Q138" s="108" t="str">
        <f t="shared" si="0"/>
        <v>Engineer 2 (Environmental Engineer 2)</v>
      </c>
      <c r="R138" s="107" t="str">
        <f t="shared" si="0"/>
        <v>Water Engineering Projects Assistant Manager</v>
      </c>
      <c r="S138" s="108" t="str">
        <f t="shared" si="0"/>
        <v>Engineering Supervisor 2</v>
      </c>
      <c r="T138" s="107" t="str">
        <f t="shared" si="0"/>
        <v>Industrial Waste Control Supervisor</v>
      </c>
      <c r="U138" s="108" t="str">
        <f t="shared" si="0"/>
        <v>Industrial Waste Control Technician 2</v>
      </c>
      <c r="V138" s="107" t="str">
        <f t="shared" si="0"/>
        <v>Industrial Waste Control Technician 1</v>
      </c>
      <c r="W138" s="108" t="str">
        <f t="shared" si="0"/>
        <v>Grad Civil Engineer/Graduate Environmental Engineer</v>
      </c>
      <c r="X138" s="107" t="str">
        <f t="shared" si="0"/>
        <v>WTR Supervisor</v>
      </c>
      <c r="Y138" s="108" t="str">
        <f t="shared" si="0"/>
        <v>Inspector</v>
      </c>
      <c r="Z138" s="107" t="str">
        <f t="shared" si="0"/>
        <v>Collector Unit</v>
      </c>
      <c r="AA138" s="108" t="str">
        <f t="shared" si="0"/>
        <v>Electronic Tech II</v>
      </c>
      <c r="AB138" s="107" t="str">
        <f t="shared" si="0"/>
        <v>Electronic Tech I</v>
      </c>
      <c r="AC138" s="108" t="str">
        <f t="shared" si="0"/>
        <v>Electronic Equipment  Supervisor</v>
      </c>
      <c r="AD138" s="107" t="str">
        <f t="shared" si="0"/>
        <v>Environmental Scientist 1</v>
      </c>
      <c r="AE138" s="108" t="str">
        <f t="shared" si="0"/>
        <v>Engineer 1 (Civil Engineer 1)</v>
      </c>
      <c r="AF138" s="107" t="str">
        <f t="shared" si="0"/>
        <v>Administrative Assistant</v>
      </c>
      <c r="AG138" s="108" t="str">
        <f t="shared" si="0"/>
        <v>Environmental Scientist Specialist</v>
      </c>
      <c r="AH138" s="107" t="str">
        <f t="shared" si="0"/>
        <v>Construction Project Technician 2</v>
      </c>
      <c r="AI138" s="108" t="str">
        <f t="shared" si="0"/>
        <v>Engineering Specialist</v>
      </c>
      <c r="AJ138" s="107" t="str">
        <f t="shared" si="0"/>
        <v>GIS Specialist 2</v>
      </c>
      <c r="AL138" s="267" t="s">
        <v>145</v>
      </c>
    </row>
    <row r="139" spans="2:42">
      <c r="B139" s="58"/>
      <c r="C139" s="58" t="s">
        <v>24</v>
      </c>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L139" s="195"/>
    </row>
    <row r="140" spans="2:42">
      <c r="B140" s="62">
        <v>1</v>
      </c>
      <c r="C140" s="63" t="s">
        <v>25</v>
      </c>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L140" s="63"/>
    </row>
    <row r="141" spans="2:42">
      <c r="B141" s="65" t="s">
        <v>26</v>
      </c>
      <c r="C141" s="66" t="s">
        <v>27</v>
      </c>
      <c r="D141" s="66"/>
      <c r="E141" s="122">
        <f>E11*$AL11*'Personnel Rates'!E$38</f>
        <v>104.74717707692308</v>
      </c>
      <c r="F141" s="122">
        <f>F11*$AL11*'Personnel Rates'!F$38</f>
        <v>0</v>
      </c>
      <c r="G141" s="122">
        <f>G11*$AL11*'Personnel Rates'!G$38</f>
        <v>0</v>
      </c>
      <c r="H141" s="122">
        <f>H11*$AL11*'Personnel Rates'!H$38</f>
        <v>0</v>
      </c>
      <c r="I141" s="122">
        <f>I11*$AL11*'Personnel Rates'!I$38</f>
        <v>0</v>
      </c>
      <c r="J141" s="122">
        <f>J11*$AL11*'Personnel Rates'!J$38</f>
        <v>0</v>
      </c>
      <c r="K141" s="122">
        <f>K11*$AL11*'Personnel Rates'!K$38</f>
        <v>0</v>
      </c>
      <c r="L141" s="122">
        <f>L11*$AL11*'Personnel Rates'!L$38</f>
        <v>0</v>
      </c>
      <c r="M141" s="122">
        <f>M11*$AL11*'Personnel Rates'!M$38</f>
        <v>0</v>
      </c>
      <c r="N141" s="122">
        <f>N11*$AL11*'Personnel Rates'!N$38</f>
        <v>0</v>
      </c>
      <c r="O141" s="122">
        <f>O11*$AL11*'Personnel Rates'!O$38</f>
        <v>0</v>
      </c>
      <c r="P141" s="122">
        <f>P11*$AL11*'Personnel Rates'!P$38</f>
        <v>0</v>
      </c>
      <c r="Q141" s="122">
        <f>Q11*$AL11*'Personnel Rates'!Q$38</f>
        <v>0</v>
      </c>
      <c r="R141" s="122">
        <f>R11*$AL11*'Personnel Rates'!R$38</f>
        <v>0</v>
      </c>
      <c r="S141" s="122">
        <f>S11*$AL11*'Personnel Rates'!S$38</f>
        <v>0</v>
      </c>
      <c r="T141" s="122">
        <f>T11*$AL11*'Personnel Rates'!T$38</f>
        <v>0</v>
      </c>
      <c r="U141" s="122">
        <f>U11*$AL11*'Personnel Rates'!U$38</f>
        <v>0</v>
      </c>
      <c r="V141" s="122">
        <f>V11*$AL11*'Personnel Rates'!V$38</f>
        <v>0</v>
      </c>
      <c r="W141" s="122">
        <f>W11*$AL11*'Personnel Rates'!W$38</f>
        <v>0</v>
      </c>
      <c r="X141" s="122">
        <f>X11*$AL11*'Personnel Rates'!X$38</f>
        <v>0</v>
      </c>
      <c r="Y141" s="122">
        <f>Y11*$AL11*'Personnel Rates'!Y$38</f>
        <v>0</v>
      </c>
      <c r="Z141" s="122">
        <f>Z11*$AL11*'Personnel Rates'!Z$38</f>
        <v>0</v>
      </c>
      <c r="AA141" s="122">
        <f>AA11*$AL11*'Personnel Rates'!AA$38</f>
        <v>0</v>
      </c>
      <c r="AB141" s="122">
        <f>AB11*$AL11*'Personnel Rates'!AB$38</f>
        <v>0</v>
      </c>
      <c r="AC141" s="122">
        <f>AC11*$AL11*'Personnel Rates'!AC$38</f>
        <v>0</v>
      </c>
      <c r="AD141" s="122">
        <f>AD11*$AL11*'Personnel Rates'!AD$38</f>
        <v>0</v>
      </c>
      <c r="AE141" s="122">
        <f>AE11*$AL11*'Personnel Rates'!AE$38</f>
        <v>0</v>
      </c>
      <c r="AF141" s="122">
        <f>AF11*$AL11*'Personnel Rates'!AF$38</f>
        <v>0</v>
      </c>
      <c r="AG141" s="122">
        <f>AG11*$AL11*'Personnel Rates'!AG$38</f>
        <v>0</v>
      </c>
      <c r="AH141" s="122">
        <f>AH11*$AL11*'Personnel Rates'!AH$38</f>
        <v>0</v>
      </c>
      <c r="AI141" s="122">
        <f>AI11*$AL11*'Personnel Rates'!AI$38</f>
        <v>0</v>
      </c>
      <c r="AJ141" s="122">
        <f>AJ11*$AL11*'Personnel Rates'!AJ$38</f>
        <v>0</v>
      </c>
      <c r="AL141" s="123">
        <f>SUM(E141:AJ141)</f>
        <v>104.74717707692308</v>
      </c>
    </row>
    <row r="142" spans="2:42">
      <c r="B142" s="65" t="s">
        <v>28</v>
      </c>
      <c r="C142" s="66" t="s">
        <v>29</v>
      </c>
      <c r="D142" s="66"/>
      <c r="E142" s="122">
        <f>E12*$AL12*'Personnel Rates'!E$38</f>
        <v>139.66290276923075</v>
      </c>
      <c r="F142" s="122">
        <f>F12*$AL12*'Personnel Rates'!F$38</f>
        <v>0</v>
      </c>
      <c r="G142" s="122">
        <f>G12*$AL12*'Personnel Rates'!G$38</f>
        <v>0</v>
      </c>
      <c r="H142" s="122">
        <f>H12*$AL12*'Personnel Rates'!H$38</f>
        <v>0</v>
      </c>
      <c r="I142" s="122">
        <f>I12*$AL12*'Personnel Rates'!I$38</f>
        <v>0</v>
      </c>
      <c r="J142" s="122">
        <f>J12*$AL12*'Personnel Rates'!J$38</f>
        <v>0</v>
      </c>
      <c r="K142" s="122">
        <f>K12*$AL12*'Personnel Rates'!K$38</f>
        <v>0</v>
      </c>
      <c r="L142" s="122">
        <f>L12*$AL12*'Personnel Rates'!L$38</f>
        <v>0</v>
      </c>
      <c r="M142" s="122">
        <f>M12*$AL12*'Personnel Rates'!M$38</f>
        <v>0</v>
      </c>
      <c r="N142" s="122">
        <f>N12*$AL12*'Personnel Rates'!N$38</f>
        <v>0</v>
      </c>
      <c r="O142" s="122">
        <f>O12*$AL12*'Personnel Rates'!O$38</f>
        <v>0</v>
      </c>
      <c r="P142" s="122">
        <f>P12*$AL12*'Personnel Rates'!P$38</f>
        <v>0</v>
      </c>
      <c r="Q142" s="122">
        <f>Q12*$AL12*'Personnel Rates'!Q$38</f>
        <v>0</v>
      </c>
      <c r="R142" s="122">
        <f>R12*$AL12*'Personnel Rates'!R$38</f>
        <v>0</v>
      </c>
      <c r="S142" s="122">
        <f>S12*$AL12*'Personnel Rates'!S$38</f>
        <v>0</v>
      </c>
      <c r="T142" s="122">
        <f>T12*$AL12*'Personnel Rates'!T$38</f>
        <v>0</v>
      </c>
      <c r="U142" s="122">
        <f>U12*$AL12*'Personnel Rates'!U$38</f>
        <v>0</v>
      </c>
      <c r="V142" s="122">
        <f>V12*$AL12*'Personnel Rates'!V$38</f>
        <v>0</v>
      </c>
      <c r="W142" s="122">
        <f>W12*$AL12*'Personnel Rates'!W$38</f>
        <v>0</v>
      </c>
      <c r="X142" s="122">
        <f>X12*$AL12*'Personnel Rates'!X$38</f>
        <v>0</v>
      </c>
      <c r="Y142" s="122">
        <f>Y12*$AL12*'Personnel Rates'!Y$38</f>
        <v>0</v>
      </c>
      <c r="Z142" s="122">
        <f>Z12*$AL12*'Personnel Rates'!Z$38</f>
        <v>0</v>
      </c>
      <c r="AA142" s="122">
        <f>AA12*$AL12*'Personnel Rates'!AA$38</f>
        <v>0</v>
      </c>
      <c r="AB142" s="122">
        <f>AB12*$AL12*'Personnel Rates'!AB$38</f>
        <v>0</v>
      </c>
      <c r="AC142" s="122">
        <f>AC12*$AL12*'Personnel Rates'!AC$38</f>
        <v>0</v>
      </c>
      <c r="AD142" s="122">
        <f>AD12*$AL12*'Personnel Rates'!AD$38</f>
        <v>0</v>
      </c>
      <c r="AE142" s="122">
        <f>AE12*$AL12*'Personnel Rates'!AE$38</f>
        <v>0</v>
      </c>
      <c r="AF142" s="122">
        <f>AF12*$AL12*'Personnel Rates'!AF$38</f>
        <v>0</v>
      </c>
      <c r="AG142" s="122">
        <f>AG12*$AL12*'Personnel Rates'!AG$38</f>
        <v>0</v>
      </c>
      <c r="AH142" s="122">
        <f>AH12*$AL12*'Personnel Rates'!AH$38</f>
        <v>0</v>
      </c>
      <c r="AI142" s="122">
        <f>AI12*$AL12*'Personnel Rates'!AI$38</f>
        <v>0</v>
      </c>
      <c r="AJ142" s="122">
        <f>AJ12*$AL12*'Personnel Rates'!AJ$38</f>
        <v>0</v>
      </c>
      <c r="AL142" s="123">
        <f>SUM(E142:AJ142)</f>
        <v>139.66290276923075</v>
      </c>
    </row>
    <row r="143" spans="2:42">
      <c r="B143" s="65" t="s">
        <v>30</v>
      </c>
      <c r="C143" s="66" t="s">
        <v>31</v>
      </c>
      <c r="D143" s="66"/>
      <c r="E143" s="122">
        <f>E13*$AL13*'Personnel Rates'!E$38</f>
        <v>349.15725692307694</v>
      </c>
      <c r="F143" s="122">
        <f>F13*$AL13*'Personnel Rates'!F$38</f>
        <v>0</v>
      </c>
      <c r="G143" s="122">
        <f>G13*$AL13*'Personnel Rates'!G$38</f>
        <v>0</v>
      </c>
      <c r="H143" s="122">
        <f>H13*$AL13*'Personnel Rates'!H$38</f>
        <v>0</v>
      </c>
      <c r="I143" s="122">
        <f>I13*$AL13*'Personnel Rates'!I$38</f>
        <v>0</v>
      </c>
      <c r="J143" s="122">
        <f>J13*$AL13*'Personnel Rates'!J$38</f>
        <v>0</v>
      </c>
      <c r="K143" s="122">
        <f>K13*$AL13*'Personnel Rates'!K$38</f>
        <v>0</v>
      </c>
      <c r="L143" s="122">
        <f>L13*$AL13*'Personnel Rates'!L$38</f>
        <v>0</v>
      </c>
      <c r="M143" s="122">
        <f>M13*$AL13*'Personnel Rates'!M$38</f>
        <v>0</v>
      </c>
      <c r="N143" s="122">
        <f>N13*$AL13*'Personnel Rates'!N$38</f>
        <v>0</v>
      </c>
      <c r="O143" s="122">
        <f>O13*$AL13*'Personnel Rates'!O$38</f>
        <v>0</v>
      </c>
      <c r="P143" s="122">
        <f>P13*$AL13*'Personnel Rates'!P$38</f>
        <v>0</v>
      </c>
      <c r="Q143" s="122">
        <f>Q13*$AL13*'Personnel Rates'!Q$38</f>
        <v>0</v>
      </c>
      <c r="R143" s="122">
        <f>R13*$AL13*'Personnel Rates'!R$38</f>
        <v>0</v>
      </c>
      <c r="S143" s="122">
        <f>S13*$AL13*'Personnel Rates'!S$38</f>
        <v>0</v>
      </c>
      <c r="T143" s="122">
        <f>T13*$AL13*'Personnel Rates'!T$38</f>
        <v>0</v>
      </c>
      <c r="U143" s="122">
        <f>U13*$AL13*'Personnel Rates'!U$38</f>
        <v>0</v>
      </c>
      <c r="V143" s="122">
        <f>V13*$AL13*'Personnel Rates'!V$38</f>
        <v>0</v>
      </c>
      <c r="W143" s="122">
        <f>W13*$AL13*'Personnel Rates'!W$38</f>
        <v>0</v>
      </c>
      <c r="X143" s="122">
        <f>X13*$AL13*'Personnel Rates'!X$38</f>
        <v>0</v>
      </c>
      <c r="Y143" s="122">
        <f>Y13*$AL13*'Personnel Rates'!Y$38</f>
        <v>0</v>
      </c>
      <c r="Z143" s="122">
        <f>Z13*$AL13*'Personnel Rates'!Z$38</f>
        <v>0</v>
      </c>
      <c r="AA143" s="122">
        <f>AA13*$AL13*'Personnel Rates'!AA$38</f>
        <v>0</v>
      </c>
      <c r="AB143" s="122">
        <f>AB13*$AL13*'Personnel Rates'!AB$38</f>
        <v>0</v>
      </c>
      <c r="AC143" s="122">
        <f>AC13*$AL13*'Personnel Rates'!AC$38</f>
        <v>0</v>
      </c>
      <c r="AD143" s="122">
        <f>AD13*$AL13*'Personnel Rates'!AD$38</f>
        <v>0</v>
      </c>
      <c r="AE143" s="122">
        <f>AE13*$AL13*'Personnel Rates'!AE$38</f>
        <v>0</v>
      </c>
      <c r="AF143" s="122">
        <f>AF13*$AL13*'Personnel Rates'!AF$38</f>
        <v>0</v>
      </c>
      <c r="AG143" s="122">
        <f>AG13*$AL13*'Personnel Rates'!AG$38</f>
        <v>0</v>
      </c>
      <c r="AH143" s="122">
        <f>AH13*$AL13*'Personnel Rates'!AH$38</f>
        <v>0</v>
      </c>
      <c r="AI143" s="122">
        <f>AI13*$AL13*'Personnel Rates'!AI$38</f>
        <v>0</v>
      </c>
      <c r="AJ143" s="122">
        <f>AJ13*$AL13*'Personnel Rates'!AJ$38</f>
        <v>0</v>
      </c>
      <c r="AL143" s="123">
        <f>SUM(E143:AJ143)</f>
        <v>349.15725692307694</v>
      </c>
    </row>
    <row r="144" spans="2:42">
      <c r="B144" s="65" t="s">
        <v>32</v>
      </c>
      <c r="C144" s="66" t="s">
        <v>33</v>
      </c>
      <c r="D144" s="66"/>
      <c r="E144" s="122">
        <f>E14*$AL14*'Personnel Rates'!E$38</f>
        <v>349.15725692307694</v>
      </c>
      <c r="F144" s="122">
        <f>F14*$AL14*'Personnel Rates'!F$38</f>
        <v>0</v>
      </c>
      <c r="G144" s="122">
        <f>G14*$AL14*'Personnel Rates'!G$38</f>
        <v>0</v>
      </c>
      <c r="H144" s="122">
        <f>H14*$AL14*'Personnel Rates'!H$38</f>
        <v>0</v>
      </c>
      <c r="I144" s="122">
        <f>I14*$AL14*'Personnel Rates'!I$38</f>
        <v>0</v>
      </c>
      <c r="J144" s="122">
        <f>J14*$AL14*'Personnel Rates'!J$38</f>
        <v>0</v>
      </c>
      <c r="K144" s="122">
        <f>K14*$AL14*'Personnel Rates'!K$38</f>
        <v>0</v>
      </c>
      <c r="L144" s="122">
        <f>L14*$AL14*'Personnel Rates'!L$38</f>
        <v>0</v>
      </c>
      <c r="M144" s="122">
        <f>M14*$AL14*'Personnel Rates'!M$38</f>
        <v>0</v>
      </c>
      <c r="N144" s="122">
        <f>N14*$AL14*'Personnel Rates'!N$38</f>
        <v>0</v>
      </c>
      <c r="O144" s="122">
        <f>O14*$AL14*'Personnel Rates'!O$38</f>
        <v>0</v>
      </c>
      <c r="P144" s="122">
        <f>P14*$AL14*'Personnel Rates'!P$38</f>
        <v>0</v>
      </c>
      <c r="Q144" s="122">
        <f>Q14*$AL14*'Personnel Rates'!Q$38</f>
        <v>0</v>
      </c>
      <c r="R144" s="122">
        <f>R14*$AL14*'Personnel Rates'!R$38</f>
        <v>0</v>
      </c>
      <c r="S144" s="122">
        <f>S14*$AL14*'Personnel Rates'!S$38</f>
        <v>0</v>
      </c>
      <c r="T144" s="122">
        <f>T14*$AL14*'Personnel Rates'!T$38</f>
        <v>0</v>
      </c>
      <c r="U144" s="122">
        <f>U14*$AL14*'Personnel Rates'!U$38</f>
        <v>0</v>
      </c>
      <c r="V144" s="122">
        <f>V14*$AL14*'Personnel Rates'!V$38</f>
        <v>0</v>
      </c>
      <c r="W144" s="122">
        <f>W14*$AL14*'Personnel Rates'!W$38</f>
        <v>0</v>
      </c>
      <c r="X144" s="122">
        <f>X14*$AL14*'Personnel Rates'!X$38</f>
        <v>0</v>
      </c>
      <c r="Y144" s="122">
        <f>Y14*$AL14*'Personnel Rates'!Y$38</f>
        <v>0</v>
      </c>
      <c r="Z144" s="122">
        <f>Z14*$AL14*'Personnel Rates'!Z$38</f>
        <v>0</v>
      </c>
      <c r="AA144" s="122">
        <f>AA14*$AL14*'Personnel Rates'!AA$38</f>
        <v>0</v>
      </c>
      <c r="AB144" s="122">
        <f>AB14*$AL14*'Personnel Rates'!AB$38</f>
        <v>0</v>
      </c>
      <c r="AC144" s="122">
        <f>AC14*$AL14*'Personnel Rates'!AC$38</f>
        <v>0</v>
      </c>
      <c r="AD144" s="122">
        <f>AD14*$AL14*'Personnel Rates'!AD$38</f>
        <v>0</v>
      </c>
      <c r="AE144" s="122">
        <f>AE14*$AL14*'Personnel Rates'!AE$38</f>
        <v>0</v>
      </c>
      <c r="AF144" s="122">
        <f>AF14*$AL14*'Personnel Rates'!AF$38</f>
        <v>0</v>
      </c>
      <c r="AG144" s="122">
        <f>AG14*$AL14*'Personnel Rates'!AG$38</f>
        <v>0</v>
      </c>
      <c r="AH144" s="122">
        <f>AH14*$AL14*'Personnel Rates'!AH$38</f>
        <v>0</v>
      </c>
      <c r="AI144" s="122">
        <f>AI14*$AL14*'Personnel Rates'!AI$38</f>
        <v>0</v>
      </c>
      <c r="AJ144" s="122">
        <f>AJ14*$AL14*'Personnel Rates'!AJ$38</f>
        <v>0</v>
      </c>
      <c r="AL144" s="123">
        <f>SUM(E144:AJ144)</f>
        <v>349.15725692307694</v>
      </c>
    </row>
    <row r="145" spans="2:38">
      <c r="B145" s="62">
        <v>2</v>
      </c>
      <c r="C145" s="63" t="str">
        <f t="shared" ref="C145:C191" si="1">C15</f>
        <v>Charges for Furnishing and Installation of Water Meters</v>
      </c>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L145" s="124"/>
    </row>
    <row r="146" spans="2:38">
      <c r="B146" s="139" t="s">
        <v>26</v>
      </c>
      <c r="C146" s="140" t="str">
        <f t="shared" si="1"/>
        <v>Setting both Meter and Meter Interface Unit (MIU)</v>
      </c>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c r="AC146" s="140"/>
      <c r="AD146" s="140"/>
      <c r="AE146" s="140"/>
      <c r="AF146" s="140"/>
      <c r="AG146" s="140"/>
      <c r="AH146" s="140"/>
      <c r="AI146" s="140"/>
      <c r="AJ146" s="140"/>
      <c r="AL146" s="167"/>
    </row>
    <row r="147" spans="2:38">
      <c r="B147" s="65"/>
      <c r="C147" s="66" t="str">
        <f t="shared" si="1"/>
        <v>5/8"</v>
      </c>
      <c r="D147" s="66"/>
      <c r="E147" s="122">
        <f>E17*$AL17*'Personnel Rates'!E$38</f>
        <v>46.554300923076923</v>
      </c>
      <c r="F147" s="122">
        <f>F17*$AL17*'Personnel Rates'!F$38</f>
        <v>0</v>
      </c>
      <c r="G147" s="122">
        <f>G17*$AL17*'Personnel Rates'!G$38</f>
        <v>0</v>
      </c>
      <c r="H147" s="122">
        <f>H17*$AL17*'Personnel Rates'!H$38</f>
        <v>0</v>
      </c>
      <c r="I147" s="122">
        <f>I17*$AL17*'Personnel Rates'!I$38</f>
        <v>0</v>
      </c>
      <c r="J147" s="122">
        <f>J17*$AL17*'Personnel Rates'!J$38</f>
        <v>0</v>
      </c>
      <c r="K147" s="122">
        <f>K17*$AL17*'Personnel Rates'!K$38</f>
        <v>0</v>
      </c>
      <c r="L147" s="122">
        <f>L17*$AL17*'Personnel Rates'!L$38</f>
        <v>0</v>
      </c>
      <c r="M147" s="122">
        <f>M17*$AL17*'Personnel Rates'!M$38</f>
        <v>0</v>
      </c>
      <c r="N147" s="122">
        <f>N17*$AL17*'Personnel Rates'!N$38</f>
        <v>0</v>
      </c>
      <c r="O147" s="122">
        <f>O17*$AL17*'Personnel Rates'!O$38</f>
        <v>0</v>
      </c>
      <c r="P147" s="122">
        <f>P17*$AL17*'Personnel Rates'!P$38</f>
        <v>0</v>
      </c>
      <c r="Q147" s="122">
        <f>Q17*$AL17*'Personnel Rates'!Q$38</f>
        <v>0</v>
      </c>
      <c r="R147" s="122">
        <f>R17*$AL17*'Personnel Rates'!R$38</f>
        <v>0</v>
      </c>
      <c r="S147" s="122">
        <f>S17*$AL17*'Personnel Rates'!S$38</f>
        <v>0</v>
      </c>
      <c r="T147" s="122">
        <f>T17*$AL17*'Personnel Rates'!T$38</f>
        <v>0</v>
      </c>
      <c r="U147" s="122">
        <f>U17*$AL17*'Personnel Rates'!U$38</f>
        <v>0</v>
      </c>
      <c r="V147" s="122">
        <f>V17*$AL17*'Personnel Rates'!V$38</f>
        <v>0</v>
      </c>
      <c r="W147" s="122">
        <f>W17*$AL17*'Personnel Rates'!W$38</f>
        <v>0</v>
      </c>
      <c r="X147" s="122">
        <f>X17*$AL17*'Personnel Rates'!X$38</f>
        <v>0</v>
      </c>
      <c r="Y147" s="122">
        <f>Y17*$AL17*'Personnel Rates'!Y$38</f>
        <v>0</v>
      </c>
      <c r="Z147" s="122">
        <f>Z17*$AL17*'Personnel Rates'!Z$38</f>
        <v>0</v>
      </c>
      <c r="AA147" s="122">
        <f>AA17*$AL17*'Personnel Rates'!AA$38</f>
        <v>0</v>
      </c>
      <c r="AB147" s="122">
        <f>AB17*$AL17*'Personnel Rates'!AB$38</f>
        <v>0</v>
      </c>
      <c r="AC147" s="122">
        <f>AC17*$AL17*'Personnel Rates'!AC$38</f>
        <v>0</v>
      </c>
      <c r="AD147" s="122">
        <f>AD17*$AL17*'Personnel Rates'!AD$38</f>
        <v>0</v>
      </c>
      <c r="AE147" s="122">
        <f>AE17*$AL17*'Personnel Rates'!AE$38</f>
        <v>0</v>
      </c>
      <c r="AF147" s="122">
        <f>AF17*$AL17*'Personnel Rates'!AF$38</f>
        <v>0</v>
      </c>
      <c r="AG147" s="122">
        <f>AG17*$AL17*'Personnel Rates'!AG$38</f>
        <v>0</v>
      </c>
      <c r="AH147" s="122">
        <f>AH17*$AL17*'Personnel Rates'!AH$38</f>
        <v>0</v>
      </c>
      <c r="AI147" s="122">
        <f>AI17*$AL17*'Personnel Rates'!AI$38</f>
        <v>0</v>
      </c>
      <c r="AJ147" s="122">
        <f>AJ17*$AL17*'Personnel Rates'!AJ$38</f>
        <v>0</v>
      </c>
      <c r="AL147" s="123">
        <f t="shared" ref="AL147:AL174" si="2">SUM(E147:AJ147)</f>
        <v>46.554300923076923</v>
      </c>
    </row>
    <row r="148" spans="2:38">
      <c r="B148" s="65"/>
      <c r="C148" s="66" t="str">
        <f t="shared" si="1"/>
        <v>3/4 RFSS</v>
      </c>
      <c r="D148" s="66"/>
      <c r="E148" s="122">
        <f>E18*$AL18*'Personnel Rates'!E$38</f>
        <v>46.554300923076923</v>
      </c>
      <c r="F148" s="122">
        <f>F18*$AL18*'Personnel Rates'!F$38</f>
        <v>0</v>
      </c>
      <c r="G148" s="122">
        <f>G18*$AL18*'Personnel Rates'!G$38</f>
        <v>0</v>
      </c>
      <c r="H148" s="122">
        <f>H18*$AL18*'Personnel Rates'!H$38</f>
        <v>0</v>
      </c>
      <c r="I148" s="122">
        <f>I18*$AL18*'Personnel Rates'!I$38</f>
        <v>0</v>
      </c>
      <c r="J148" s="122">
        <f>J18*$AL18*'Personnel Rates'!J$38</f>
        <v>0</v>
      </c>
      <c r="K148" s="122">
        <f>K18*$AL18*'Personnel Rates'!K$38</f>
        <v>0</v>
      </c>
      <c r="L148" s="122">
        <f>L18*$AL18*'Personnel Rates'!L$38</f>
        <v>0</v>
      </c>
      <c r="M148" s="122">
        <f>M18*$AL18*'Personnel Rates'!M$38</f>
        <v>0</v>
      </c>
      <c r="N148" s="122">
        <f>N18*$AL18*'Personnel Rates'!N$38</f>
        <v>0</v>
      </c>
      <c r="O148" s="122">
        <f>O18*$AL18*'Personnel Rates'!O$38</f>
        <v>0</v>
      </c>
      <c r="P148" s="122">
        <f>P18*$AL18*'Personnel Rates'!P$38</f>
        <v>0</v>
      </c>
      <c r="Q148" s="122">
        <f>Q18*$AL18*'Personnel Rates'!Q$38</f>
        <v>0</v>
      </c>
      <c r="R148" s="122">
        <f>R18*$AL18*'Personnel Rates'!R$38</f>
        <v>0</v>
      </c>
      <c r="S148" s="122">
        <f>S18*$AL18*'Personnel Rates'!S$38</f>
        <v>0</v>
      </c>
      <c r="T148" s="122">
        <f>T18*$AL18*'Personnel Rates'!T$38</f>
        <v>0</v>
      </c>
      <c r="U148" s="122">
        <f>U18*$AL18*'Personnel Rates'!U$38</f>
        <v>0</v>
      </c>
      <c r="V148" s="122">
        <f>V18*$AL18*'Personnel Rates'!V$38</f>
        <v>0</v>
      </c>
      <c r="W148" s="122">
        <f>W18*$AL18*'Personnel Rates'!W$38</f>
        <v>0</v>
      </c>
      <c r="X148" s="122">
        <f>X18*$AL18*'Personnel Rates'!X$38</f>
        <v>0</v>
      </c>
      <c r="Y148" s="122">
        <f>Y18*$AL18*'Personnel Rates'!Y$38</f>
        <v>0</v>
      </c>
      <c r="Z148" s="122">
        <f>Z18*$AL18*'Personnel Rates'!Z$38</f>
        <v>0</v>
      </c>
      <c r="AA148" s="122">
        <f>AA18*$AL18*'Personnel Rates'!AA$38</f>
        <v>0</v>
      </c>
      <c r="AB148" s="122">
        <f>AB18*$AL18*'Personnel Rates'!AB$38</f>
        <v>0</v>
      </c>
      <c r="AC148" s="122">
        <f>AC18*$AL18*'Personnel Rates'!AC$38</f>
        <v>0</v>
      </c>
      <c r="AD148" s="122">
        <f>AD18*$AL18*'Personnel Rates'!AD$38</f>
        <v>0</v>
      </c>
      <c r="AE148" s="122">
        <f>AE18*$AL18*'Personnel Rates'!AE$38</f>
        <v>0</v>
      </c>
      <c r="AF148" s="122">
        <f>AF18*$AL18*'Personnel Rates'!AF$38</f>
        <v>0</v>
      </c>
      <c r="AG148" s="122">
        <f>AG18*$AL18*'Personnel Rates'!AG$38</f>
        <v>0</v>
      </c>
      <c r="AH148" s="122">
        <f>AH18*$AL18*'Personnel Rates'!AH$38</f>
        <v>0</v>
      </c>
      <c r="AI148" s="122">
        <f>AI18*$AL18*'Personnel Rates'!AI$38</f>
        <v>0</v>
      </c>
      <c r="AJ148" s="122">
        <f>AJ18*$AL18*'Personnel Rates'!AJ$38</f>
        <v>0</v>
      </c>
      <c r="AL148" s="123">
        <f t="shared" si="2"/>
        <v>46.554300923076923</v>
      </c>
    </row>
    <row r="149" spans="2:38">
      <c r="B149" s="65"/>
      <c r="C149" s="66" t="str">
        <f t="shared" si="1"/>
        <v>1"</v>
      </c>
      <c r="D149" s="66"/>
      <c r="E149" s="122">
        <f>E19*$AL19*'Personnel Rates'!E$38</f>
        <v>93.108601846153846</v>
      </c>
      <c r="F149" s="122">
        <f>F19*$AL19*'Personnel Rates'!F$38</f>
        <v>0</v>
      </c>
      <c r="G149" s="122">
        <f>G19*$AL19*'Personnel Rates'!G$38</f>
        <v>0</v>
      </c>
      <c r="H149" s="122">
        <f>H19*$AL19*'Personnel Rates'!H$38</f>
        <v>0</v>
      </c>
      <c r="I149" s="122">
        <f>I19*$AL19*'Personnel Rates'!I$38</f>
        <v>0</v>
      </c>
      <c r="J149" s="122">
        <f>J19*$AL19*'Personnel Rates'!J$38</f>
        <v>0</v>
      </c>
      <c r="K149" s="122">
        <f>K19*$AL19*'Personnel Rates'!K$38</f>
        <v>0</v>
      </c>
      <c r="L149" s="122">
        <f>L19*$AL19*'Personnel Rates'!L$38</f>
        <v>0</v>
      </c>
      <c r="M149" s="122">
        <f>M19*$AL19*'Personnel Rates'!M$38</f>
        <v>0</v>
      </c>
      <c r="N149" s="122">
        <f>N19*$AL19*'Personnel Rates'!N$38</f>
        <v>0</v>
      </c>
      <c r="O149" s="122">
        <f>O19*$AL19*'Personnel Rates'!O$38</f>
        <v>0</v>
      </c>
      <c r="P149" s="122">
        <f>P19*$AL19*'Personnel Rates'!P$38</f>
        <v>0</v>
      </c>
      <c r="Q149" s="122">
        <f>Q19*$AL19*'Personnel Rates'!Q$38</f>
        <v>0</v>
      </c>
      <c r="R149" s="122">
        <f>R19*$AL19*'Personnel Rates'!R$38</f>
        <v>0</v>
      </c>
      <c r="S149" s="122">
        <f>S19*$AL19*'Personnel Rates'!S$38</f>
        <v>0</v>
      </c>
      <c r="T149" s="122">
        <f>T19*$AL19*'Personnel Rates'!T$38</f>
        <v>0</v>
      </c>
      <c r="U149" s="122">
        <f>U19*$AL19*'Personnel Rates'!U$38</f>
        <v>0</v>
      </c>
      <c r="V149" s="122">
        <f>V19*$AL19*'Personnel Rates'!V$38</f>
        <v>0</v>
      </c>
      <c r="W149" s="122">
        <f>W19*$AL19*'Personnel Rates'!W$38</f>
        <v>0</v>
      </c>
      <c r="X149" s="122">
        <f>X19*$AL19*'Personnel Rates'!X$38</f>
        <v>0</v>
      </c>
      <c r="Y149" s="122">
        <f>Y19*$AL19*'Personnel Rates'!Y$38</f>
        <v>0</v>
      </c>
      <c r="Z149" s="122">
        <f>Z19*$AL19*'Personnel Rates'!Z$38</f>
        <v>0</v>
      </c>
      <c r="AA149" s="122">
        <f>AA19*$AL19*'Personnel Rates'!AA$38</f>
        <v>0</v>
      </c>
      <c r="AB149" s="122">
        <f>AB19*$AL19*'Personnel Rates'!AB$38</f>
        <v>0</v>
      </c>
      <c r="AC149" s="122">
        <f>AC19*$AL19*'Personnel Rates'!AC$38</f>
        <v>0</v>
      </c>
      <c r="AD149" s="122">
        <f>AD19*$AL19*'Personnel Rates'!AD$38</f>
        <v>0</v>
      </c>
      <c r="AE149" s="122">
        <f>AE19*$AL19*'Personnel Rates'!AE$38</f>
        <v>0</v>
      </c>
      <c r="AF149" s="122">
        <f>AF19*$AL19*'Personnel Rates'!AF$38</f>
        <v>0</v>
      </c>
      <c r="AG149" s="122">
        <f>AG19*$AL19*'Personnel Rates'!AG$38</f>
        <v>0</v>
      </c>
      <c r="AH149" s="122">
        <f>AH19*$AL19*'Personnel Rates'!AH$38</f>
        <v>0</v>
      </c>
      <c r="AI149" s="122">
        <f>AI19*$AL19*'Personnel Rates'!AI$38</f>
        <v>0</v>
      </c>
      <c r="AJ149" s="122">
        <f>AJ19*$AL19*'Personnel Rates'!AJ$38</f>
        <v>0</v>
      </c>
      <c r="AL149" s="123">
        <f t="shared" si="2"/>
        <v>93.108601846153846</v>
      </c>
    </row>
    <row r="150" spans="2:38">
      <c r="B150" s="65"/>
      <c r="C150" s="66" t="str">
        <f t="shared" si="1"/>
        <v>1" RFSS</v>
      </c>
      <c r="D150" s="66"/>
      <c r="E150" s="122">
        <f>E20*$AL20*'Personnel Rates'!E$38</f>
        <v>93.108601846153846</v>
      </c>
      <c r="F150" s="122">
        <f>F20*$AL20*'Personnel Rates'!F$38</f>
        <v>0</v>
      </c>
      <c r="G150" s="122">
        <f>G20*$AL20*'Personnel Rates'!G$38</f>
        <v>0</v>
      </c>
      <c r="H150" s="122">
        <f>H20*$AL20*'Personnel Rates'!H$38</f>
        <v>0</v>
      </c>
      <c r="I150" s="122">
        <f>I20*$AL20*'Personnel Rates'!I$38</f>
        <v>0</v>
      </c>
      <c r="J150" s="122">
        <f>J20*$AL20*'Personnel Rates'!J$38</f>
        <v>0</v>
      </c>
      <c r="K150" s="122">
        <f>K20*$AL20*'Personnel Rates'!K$38</f>
        <v>0</v>
      </c>
      <c r="L150" s="122">
        <f>L20*$AL20*'Personnel Rates'!L$38</f>
        <v>0</v>
      </c>
      <c r="M150" s="122">
        <f>M20*$AL20*'Personnel Rates'!M$38</f>
        <v>0</v>
      </c>
      <c r="N150" s="122">
        <f>N20*$AL20*'Personnel Rates'!N$38</f>
        <v>0</v>
      </c>
      <c r="O150" s="122">
        <f>O20*$AL20*'Personnel Rates'!O$38</f>
        <v>0</v>
      </c>
      <c r="P150" s="122">
        <f>P20*$AL20*'Personnel Rates'!P$38</f>
        <v>0</v>
      </c>
      <c r="Q150" s="122">
        <f>Q20*$AL20*'Personnel Rates'!Q$38</f>
        <v>0</v>
      </c>
      <c r="R150" s="122">
        <f>R20*$AL20*'Personnel Rates'!R$38</f>
        <v>0</v>
      </c>
      <c r="S150" s="122">
        <f>S20*$AL20*'Personnel Rates'!S$38</f>
        <v>0</v>
      </c>
      <c r="T150" s="122">
        <f>T20*$AL20*'Personnel Rates'!T$38</f>
        <v>0</v>
      </c>
      <c r="U150" s="122">
        <f>U20*$AL20*'Personnel Rates'!U$38</f>
        <v>0</v>
      </c>
      <c r="V150" s="122">
        <f>V20*$AL20*'Personnel Rates'!V$38</f>
        <v>0</v>
      </c>
      <c r="W150" s="122">
        <f>W20*$AL20*'Personnel Rates'!W$38</f>
        <v>0</v>
      </c>
      <c r="X150" s="122">
        <f>X20*$AL20*'Personnel Rates'!X$38</f>
        <v>0</v>
      </c>
      <c r="Y150" s="122">
        <f>Y20*$AL20*'Personnel Rates'!Y$38</f>
        <v>0</v>
      </c>
      <c r="Z150" s="122">
        <f>Z20*$AL20*'Personnel Rates'!Z$38</f>
        <v>0</v>
      </c>
      <c r="AA150" s="122">
        <f>AA20*$AL20*'Personnel Rates'!AA$38</f>
        <v>0</v>
      </c>
      <c r="AB150" s="122">
        <f>AB20*$AL20*'Personnel Rates'!AB$38</f>
        <v>0</v>
      </c>
      <c r="AC150" s="122">
        <f>AC20*$AL20*'Personnel Rates'!AC$38</f>
        <v>0</v>
      </c>
      <c r="AD150" s="122">
        <f>AD20*$AL20*'Personnel Rates'!AD$38</f>
        <v>0</v>
      </c>
      <c r="AE150" s="122">
        <f>AE20*$AL20*'Personnel Rates'!AE$38</f>
        <v>0</v>
      </c>
      <c r="AF150" s="122">
        <f>AF20*$AL20*'Personnel Rates'!AF$38</f>
        <v>0</v>
      </c>
      <c r="AG150" s="122">
        <f>AG20*$AL20*'Personnel Rates'!AG$38</f>
        <v>0</v>
      </c>
      <c r="AH150" s="122">
        <f>AH20*$AL20*'Personnel Rates'!AH$38</f>
        <v>0</v>
      </c>
      <c r="AI150" s="122">
        <f>AI20*$AL20*'Personnel Rates'!AI$38</f>
        <v>0</v>
      </c>
      <c r="AJ150" s="122">
        <f>AJ20*$AL20*'Personnel Rates'!AJ$38</f>
        <v>0</v>
      </c>
      <c r="AL150" s="123">
        <f t="shared" si="2"/>
        <v>93.108601846153846</v>
      </c>
    </row>
    <row r="151" spans="2:38">
      <c r="B151" s="65"/>
      <c r="C151" s="66" t="str">
        <f t="shared" si="1"/>
        <v>1  1/2</v>
      </c>
      <c r="D151" s="66"/>
      <c r="E151" s="122">
        <f>E21*$AL21*'Personnel Rates'!E$38</f>
        <v>93.108601846153846</v>
      </c>
      <c r="F151" s="122">
        <f>F21*$AL21*'Personnel Rates'!F$38</f>
        <v>0</v>
      </c>
      <c r="G151" s="122">
        <f>G21*$AL21*'Personnel Rates'!G$38</f>
        <v>0</v>
      </c>
      <c r="H151" s="122">
        <f>H21*$AL21*'Personnel Rates'!H$38</f>
        <v>0</v>
      </c>
      <c r="I151" s="122">
        <f>I21*$AL21*'Personnel Rates'!I$38</f>
        <v>0</v>
      </c>
      <c r="J151" s="122">
        <f>J21*$AL21*'Personnel Rates'!J$38</f>
        <v>0</v>
      </c>
      <c r="K151" s="122">
        <f>K21*$AL21*'Personnel Rates'!K$38</f>
        <v>0</v>
      </c>
      <c r="L151" s="122">
        <f>L21*$AL21*'Personnel Rates'!L$38</f>
        <v>0</v>
      </c>
      <c r="M151" s="122">
        <f>M21*$AL21*'Personnel Rates'!M$38</f>
        <v>0</v>
      </c>
      <c r="N151" s="122">
        <f>N21*$AL21*'Personnel Rates'!N$38</f>
        <v>0</v>
      </c>
      <c r="O151" s="122">
        <f>O21*$AL21*'Personnel Rates'!O$38</f>
        <v>0</v>
      </c>
      <c r="P151" s="122">
        <f>P21*$AL21*'Personnel Rates'!P$38</f>
        <v>0</v>
      </c>
      <c r="Q151" s="122">
        <f>Q21*$AL21*'Personnel Rates'!Q$38</f>
        <v>0</v>
      </c>
      <c r="R151" s="122">
        <f>R21*$AL21*'Personnel Rates'!R$38</f>
        <v>0</v>
      </c>
      <c r="S151" s="122">
        <f>S21*$AL21*'Personnel Rates'!S$38</f>
        <v>0</v>
      </c>
      <c r="T151" s="122">
        <f>T21*$AL21*'Personnel Rates'!T$38</f>
        <v>0</v>
      </c>
      <c r="U151" s="122">
        <f>U21*$AL21*'Personnel Rates'!U$38</f>
        <v>0</v>
      </c>
      <c r="V151" s="122">
        <f>V21*$AL21*'Personnel Rates'!V$38</f>
        <v>0</v>
      </c>
      <c r="W151" s="122">
        <f>W21*$AL21*'Personnel Rates'!W$38</f>
        <v>0</v>
      </c>
      <c r="X151" s="122">
        <f>X21*$AL21*'Personnel Rates'!X$38</f>
        <v>0</v>
      </c>
      <c r="Y151" s="122">
        <f>Y21*$AL21*'Personnel Rates'!Y$38</f>
        <v>0</v>
      </c>
      <c r="Z151" s="122">
        <f>Z21*$AL21*'Personnel Rates'!Z$38</f>
        <v>0</v>
      </c>
      <c r="AA151" s="122">
        <f>AA21*$AL21*'Personnel Rates'!AA$38</f>
        <v>0</v>
      </c>
      <c r="AB151" s="122">
        <f>AB21*$AL21*'Personnel Rates'!AB$38</f>
        <v>0</v>
      </c>
      <c r="AC151" s="122">
        <f>AC21*$AL21*'Personnel Rates'!AC$38</f>
        <v>0</v>
      </c>
      <c r="AD151" s="122">
        <f>AD21*$AL21*'Personnel Rates'!AD$38</f>
        <v>0</v>
      </c>
      <c r="AE151" s="122">
        <f>AE21*$AL21*'Personnel Rates'!AE$38</f>
        <v>0</v>
      </c>
      <c r="AF151" s="122">
        <f>AF21*$AL21*'Personnel Rates'!AF$38</f>
        <v>0</v>
      </c>
      <c r="AG151" s="122">
        <f>AG21*$AL21*'Personnel Rates'!AG$38</f>
        <v>0</v>
      </c>
      <c r="AH151" s="122">
        <f>AH21*$AL21*'Personnel Rates'!AH$38</f>
        <v>0</v>
      </c>
      <c r="AI151" s="122">
        <f>AI21*$AL21*'Personnel Rates'!AI$38</f>
        <v>0</v>
      </c>
      <c r="AJ151" s="122">
        <f>AJ21*$AL21*'Personnel Rates'!AJ$38</f>
        <v>0</v>
      </c>
      <c r="AL151" s="123">
        <f t="shared" si="2"/>
        <v>93.108601846153846</v>
      </c>
    </row>
    <row r="152" spans="2:38">
      <c r="B152" s="65"/>
      <c r="C152" s="66" t="str">
        <f t="shared" si="1"/>
        <v>1  1/2 RFSS</v>
      </c>
      <c r="D152" s="66"/>
      <c r="E152" s="122">
        <f>E22*$AL22*'Personnel Rates'!E$38</f>
        <v>93.108601846153846</v>
      </c>
      <c r="F152" s="122">
        <f>F22*$AL22*'Personnel Rates'!F$38</f>
        <v>0</v>
      </c>
      <c r="G152" s="122">
        <f>G22*$AL22*'Personnel Rates'!G$38</f>
        <v>0</v>
      </c>
      <c r="H152" s="122">
        <f>H22*$AL22*'Personnel Rates'!H$38</f>
        <v>0</v>
      </c>
      <c r="I152" s="122">
        <f>I22*$AL22*'Personnel Rates'!I$38</f>
        <v>0</v>
      </c>
      <c r="J152" s="122">
        <f>J22*$AL22*'Personnel Rates'!J$38</f>
        <v>0</v>
      </c>
      <c r="K152" s="122">
        <f>K22*$AL22*'Personnel Rates'!K$38</f>
        <v>0</v>
      </c>
      <c r="L152" s="122">
        <f>L22*$AL22*'Personnel Rates'!L$38</f>
        <v>0</v>
      </c>
      <c r="M152" s="122">
        <f>M22*$AL22*'Personnel Rates'!M$38</f>
        <v>0</v>
      </c>
      <c r="N152" s="122">
        <f>N22*$AL22*'Personnel Rates'!N$38</f>
        <v>0</v>
      </c>
      <c r="O152" s="122">
        <f>O22*$AL22*'Personnel Rates'!O$38</f>
        <v>0</v>
      </c>
      <c r="P152" s="122">
        <f>P22*$AL22*'Personnel Rates'!P$38</f>
        <v>0</v>
      </c>
      <c r="Q152" s="122">
        <f>Q22*$AL22*'Personnel Rates'!Q$38</f>
        <v>0</v>
      </c>
      <c r="R152" s="122">
        <f>R22*$AL22*'Personnel Rates'!R$38</f>
        <v>0</v>
      </c>
      <c r="S152" s="122">
        <f>S22*$AL22*'Personnel Rates'!S$38</f>
        <v>0</v>
      </c>
      <c r="T152" s="122">
        <f>T22*$AL22*'Personnel Rates'!T$38</f>
        <v>0</v>
      </c>
      <c r="U152" s="122">
        <f>U22*$AL22*'Personnel Rates'!U$38</f>
        <v>0</v>
      </c>
      <c r="V152" s="122">
        <f>V22*$AL22*'Personnel Rates'!V$38</f>
        <v>0</v>
      </c>
      <c r="W152" s="122">
        <f>W22*$AL22*'Personnel Rates'!W$38</f>
        <v>0</v>
      </c>
      <c r="X152" s="122">
        <f>X22*$AL22*'Personnel Rates'!X$38</f>
        <v>0</v>
      </c>
      <c r="Y152" s="122">
        <f>Y22*$AL22*'Personnel Rates'!Y$38</f>
        <v>0</v>
      </c>
      <c r="Z152" s="122">
        <f>Z22*$AL22*'Personnel Rates'!Z$38</f>
        <v>0</v>
      </c>
      <c r="AA152" s="122">
        <f>AA22*$AL22*'Personnel Rates'!AA$38</f>
        <v>0</v>
      </c>
      <c r="AB152" s="122">
        <f>AB22*$AL22*'Personnel Rates'!AB$38</f>
        <v>0</v>
      </c>
      <c r="AC152" s="122">
        <f>AC22*$AL22*'Personnel Rates'!AC$38</f>
        <v>0</v>
      </c>
      <c r="AD152" s="122">
        <f>AD22*$AL22*'Personnel Rates'!AD$38</f>
        <v>0</v>
      </c>
      <c r="AE152" s="122">
        <f>AE22*$AL22*'Personnel Rates'!AE$38</f>
        <v>0</v>
      </c>
      <c r="AF152" s="122">
        <f>AF22*$AL22*'Personnel Rates'!AF$38</f>
        <v>0</v>
      </c>
      <c r="AG152" s="122">
        <f>AG22*$AL22*'Personnel Rates'!AG$38</f>
        <v>0</v>
      </c>
      <c r="AH152" s="122">
        <f>AH22*$AL22*'Personnel Rates'!AH$38</f>
        <v>0</v>
      </c>
      <c r="AI152" s="122">
        <f>AI22*$AL22*'Personnel Rates'!AI$38</f>
        <v>0</v>
      </c>
      <c r="AJ152" s="122">
        <f>AJ22*$AL22*'Personnel Rates'!AJ$38</f>
        <v>0</v>
      </c>
      <c r="AL152" s="123">
        <f t="shared" si="2"/>
        <v>93.108601846153846</v>
      </c>
    </row>
    <row r="153" spans="2:38">
      <c r="B153" s="65"/>
      <c r="C153" s="66" t="str">
        <f t="shared" si="1"/>
        <v xml:space="preserve">2" </v>
      </c>
      <c r="D153" s="66"/>
      <c r="E153" s="122">
        <f>E23*$AL23*'Personnel Rates'!E$38</f>
        <v>93.108601846153846</v>
      </c>
      <c r="F153" s="122">
        <f>F23*$AL23*'Personnel Rates'!F$38</f>
        <v>0</v>
      </c>
      <c r="G153" s="122">
        <f>G23*$AL23*'Personnel Rates'!G$38</f>
        <v>0</v>
      </c>
      <c r="H153" s="122">
        <f>H23*$AL23*'Personnel Rates'!H$38</f>
        <v>0</v>
      </c>
      <c r="I153" s="122">
        <f>I23*$AL23*'Personnel Rates'!I$38</f>
        <v>0</v>
      </c>
      <c r="J153" s="122">
        <f>J23*$AL23*'Personnel Rates'!J$38</f>
        <v>0</v>
      </c>
      <c r="K153" s="122">
        <f>K23*$AL23*'Personnel Rates'!K$38</f>
        <v>0</v>
      </c>
      <c r="L153" s="122">
        <f>L23*$AL23*'Personnel Rates'!L$38</f>
        <v>0</v>
      </c>
      <c r="M153" s="122">
        <f>M23*$AL23*'Personnel Rates'!M$38</f>
        <v>0</v>
      </c>
      <c r="N153" s="122">
        <f>N23*$AL23*'Personnel Rates'!N$38</f>
        <v>0</v>
      </c>
      <c r="O153" s="122">
        <f>O23*$AL23*'Personnel Rates'!O$38</f>
        <v>0</v>
      </c>
      <c r="P153" s="122">
        <f>P23*$AL23*'Personnel Rates'!P$38</f>
        <v>0</v>
      </c>
      <c r="Q153" s="122">
        <f>Q23*$AL23*'Personnel Rates'!Q$38</f>
        <v>0</v>
      </c>
      <c r="R153" s="122">
        <f>R23*$AL23*'Personnel Rates'!R$38</f>
        <v>0</v>
      </c>
      <c r="S153" s="122">
        <f>S23*$AL23*'Personnel Rates'!S$38</f>
        <v>0</v>
      </c>
      <c r="T153" s="122">
        <f>T23*$AL23*'Personnel Rates'!T$38</f>
        <v>0</v>
      </c>
      <c r="U153" s="122">
        <f>U23*$AL23*'Personnel Rates'!U$38</f>
        <v>0</v>
      </c>
      <c r="V153" s="122">
        <f>V23*$AL23*'Personnel Rates'!V$38</f>
        <v>0</v>
      </c>
      <c r="W153" s="122">
        <f>W23*$AL23*'Personnel Rates'!W$38</f>
        <v>0</v>
      </c>
      <c r="X153" s="122">
        <f>X23*$AL23*'Personnel Rates'!X$38</f>
        <v>0</v>
      </c>
      <c r="Y153" s="122">
        <f>Y23*$AL23*'Personnel Rates'!Y$38</f>
        <v>0</v>
      </c>
      <c r="Z153" s="122">
        <f>Z23*$AL23*'Personnel Rates'!Z$38</f>
        <v>0</v>
      </c>
      <c r="AA153" s="122">
        <f>AA23*$AL23*'Personnel Rates'!AA$38</f>
        <v>0</v>
      </c>
      <c r="AB153" s="122">
        <f>AB23*$AL23*'Personnel Rates'!AB$38</f>
        <v>0</v>
      </c>
      <c r="AC153" s="122">
        <f>AC23*$AL23*'Personnel Rates'!AC$38</f>
        <v>0</v>
      </c>
      <c r="AD153" s="122">
        <f>AD23*$AL23*'Personnel Rates'!AD$38</f>
        <v>0</v>
      </c>
      <c r="AE153" s="122">
        <f>AE23*$AL23*'Personnel Rates'!AE$38</f>
        <v>0</v>
      </c>
      <c r="AF153" s="122">
        <f>AF23*$AL23*'Personnel Rates'!AF$38</f>
        <v>0</v>
      </c>
      <c r="AG153" s="122">
        <f>AG23*$AL23*'Personnel Rates'!AG$38</f>
        <v>0</v>
      </c>
      <c r="AH153" s="122">
        <f>AH23*$AL23*'Personnel Rates'!AH$38</f>
        <v>0</v>
      </c>
      <c r="AI153" s="122">
        <f>AI23*$AL23*'Personnel Rates'!AI$38</f>
        <v>0</v>
      </c>
      <c r="AJ153" s="122">
        <f>AJ23*$AL23*'Personnel Rates'!AJ$38</f>
        <v>0</v>
      </c>
      <c r="AL153" s="123">
        <f t="shared" si="2"/>
        <v>93.108601846153846</v>
      </c>
    </row>
    <row r="154" spans="2:38">
      <c r="B154" s="65"/>
      <c r="C154" s="66" t="str">
        <f t="shared" si="1"/>
        <v>2" RFSS</v>
      </c>
      <c r="D154" s="66"/>
      <c r="E154" s="122">
        <f>E24*$AL24*'Personnel Rates'!E$38</f>
        <v>93.108601846153846</v>
      </c>
      <c r="F154" s="122">
        <f>F24*$AL24*'Personnel Rates'!F$38</f>
        <v>0</v>
      </c>
      <c r="G154" s="122">
        <f>G24*$AL24*'Personnel Rates'!G$38</f>
        <v>0</v>
      </c>
      <c r="H154" s="122">
        <f>H24*$AL24*'Personnel Rates'!H$38</f>
        <v>0</v>
      </c>
      <c r="I154" s="122">
        <f>I24*$AL24*'Personnel Rates'!I$38</f>
        <v>0</v>
      </c>
      <c r="J154" s="122">
        <f>J24*$AL24*'Personnel Rates'!J$38</f>
        <v>0</v>
      </c>
      <c r="K154" s="122">
        <f>K24*$AL24*'Personnel Rates'!K$38</f>
        <v>0</v>
      </c>
      <c r="L154" s="122">
        <f>L24*$AL24*'Personnel Rates'!L$38</f>
        <v>0</v>
      </c>
      <c r="M154" s="122">
        <f>M24*$AL24*'Personnel Rates'!M$38</f>
        <v>0</v>
      </c>
      <c r="N154" s="122">
        <f>N24*$AL24*'Personnel Rates'!N$38</f>
        <v>0</v>
      </c>
      <c r="O154" s="122">
        <f>O24*$AL24*'Personnel Rates'!O$38</f>
        <v>0</v>
      </c>
      <c r="P154" s="122">
        <f>P24*$AL24*'Personnel Rates'!P$38</f>
        <v>0</v>
      </c>
      <c r="Q154" s="122">
        <f>Q24*$AL24*'Personnel Rates'!Q$38</f>
        <v>0</v>
      </c>
      <c r="R154" s="122">
        <f>R24*$AL24*'Personnel Rates'!R$38</f>
        <v>0</v>
      </c>
      <c r="S154" s="122">
        <f>S24*$AL24*'Personnel Rates'!S$38</f>
        <v>0</v>
      </c>
      <c r="T154" s="122">
        <f>T24*$AL24*'Personnel Rates'!T$38</f>
        <v>0</v>
      </c>
      <c r="U154" s="122">
        <f>U24*$AL24*'Personnel Rates'!U$38</f>
        <v>0</v>
      </c>
      <c r="V154" s="122">
        <f>V24*$AL24*'Personnel Rates'!V$38</f>
        <v>0</v>
      </c>
      <c r="W154" s="122">
        <f>W24*$AL24*'Personnel Rates'!W$38</f>
        <v>0</v>
      </c>
      <c r="X154" s="122">
        <f>X24*$AL24*'Personnel Rates'!X$38</f>
        <v>0</v>
      </c>
      <c r="Y154" s="122">
        <f>Y24*$AL24*'Personnel Rates'!Y$38</f>
        <v>0</v>
      </c>
      <c r="Z154" s="122">
        <f>Z24*$AL24*'Personnel Rates'!Z$38</f>
        <v>0</v>
      </c>
      <c r="AA154" s="122">
        <f>AA24*$AL24*'Personnel Rates'!AA$38</f>
        <v>0</v>
      </c>
      <c r="AB154" s="122">
        <f>AB24*$AL24*'Personnel Rates'!AB$38</f>
        <v>0</v>
      </c>
      <c r="AC154" s="122">
        <f>AC24*$AL24*'Personnel Rates'!AC$38</f>
        <v>0</v>
      </c>
      <c r="AD154" s="122">
        <f>AD24*$AL24*'Personnel Rates'!AD$38</f>
        <v>0</v>
      </c>
      <c r="AE154" s="122">
        <f>AE24*$AL24*'Personnel Rates'!AE$38</f>
        <v>0</v>
      </c>
      <c r="AF154" s="122">
        <f>AF24*$AL24*'Personnel Rates'!AF$38</f>
        <v>0</v>
      </c>
      <c r="AG154" s="122">
        <f>AG24*$AL24*'Personnel Rates'!AG$38</f>
        <v>0</v>
      </c>
      <c r="AH154" s="122">
        <f>AH24*$AL24*'Personnel Rates'!AH$38</f>
        <v>0</v>
      </c>
      <c r="AI154" s="122">
        <f>AI24*$AL24*'Personnel Rates'!AI$38</f>
        <v>0</v>
      </c>
      <c r="AJ154" s="122">
        <f>AJ24*$AL24*'Personnel Rates'!AJ$38</f>
        <v>0</v>
      </c>
      <c r="AL154" s="123">
        <f t="shared" si="2"/>
        <v>93.108601846153846</v>
      </c>
    </row>
    <row r="155" spans="2:38">
      <c r="B155" s="65"/>
      <c r="C155" s="66" t="str">
        <f t="shared" si="1"/>
        <v>3" Compound</v>
      </c>
      <c r="D155" s="66"/>
      <c r="E155" s="122">
        <f>E25*$AL25*'Personnel Rates'!E$38</f>
        <v>279.32580553846151</v>
      </c>
      <c r="F155" s="122">
        <f>F25*$AL25*'Personnel Rates'!F$38</f>
        <v>0</v>
      </c>
      <c r="G155" s="122">
        <f>G25*$AL25*'Personnel Rates'!G$38</f>
        <v>0</v>
      </c>
      <c r="H155" s="122">
        <f>H25*$AL25*'Personnel Rates'!H$38</f>
        <v>0</v>
      </c>
      <c r="I155" s="122">
        <f>I25*$AL25*'Personnel Rates'!I$38</f>
        <v>0</v>
      </c>
      <c r="J155" s="122">
        <f>J25*$AL25*'Personnel Rates'!J$38</f>
        <v>0</v>
      </c>
      <c r="K155" s="122">
        <f>K25*$AL25*'Personnel Rates'!K$38</f>
        <v>0</v>
      </c>
      <c r="L155" s="122">
        <f>L25*$AL25*'Personnel Rates'!L$38</f>
        <v>0</v>
      </c>
      <c r="M155" s="122">
        <f>M25*$AL25*'Personnel Rates'!M$38</f>
        <v>0</v>
      </c>
      <c r="N155" s="122">
        <f>N25*$AL25*'Personnel Rates'!N$38</f>
        <v>0</v>
      </c>
      <c r="O155" s="122">
        <f>O25*$AL25*'Personnel Rates'!O$38</f>
        <v>0</v>
      </c>
      <c r="P155" s="122">
        <f>P25*$AL25*'Personnel Rates'!P$38</f>
        <v>0</v>
      </c>
      <c r="Q155" s="122">
        <f>Q25*$AL25*'Personnel Rates'!Q$38</f>
        <v>0</v>
      </c>
      <c r="R155" s="122">
        <f>R25*$AL25*'Personnel Rates'!R$38</f>
        <v>0</v>
      </c>
      <c r="S155" s="122">
        <f>S25*$AL25*'Personnel Rates'!S$38</f>
        <v>0</v>
      </c>
      <c r="T155" s="122">
        <f>T25*$AL25*'Personnel Rates'!T$38</f>
        <v>0</v>
      </c>
      <c r="U155" s="122">
        <f>U25*$AL25*'Personnel Rates'!U$38</f>
        <v>0</v>
      </c>
      <c r="V155" s="122">
        <f>V25*$AL25*'Personnel Rates'!V$38</f>
        <v>0</v>
      </c>
      <c r="W155" s="122">
        <f>W25*$AL25*'Personnel Rates'!W$38</f>
        <v>0</v>
      </c>
      <c r="X155" s="122">
        <f>X25*$AL25*'Personnel Rates'!X$38</f>
        <v>0</v>
      </c>
      <c r="Y155" s="122">
        <f>Y25*$AL25*'Personnel Rates'!Y$38</f>
        <v>0</v>
      </c>
      <c r="Z155" s="122">
        <f>Z25*$AL25*'Personnel Rates'!Z$38</f>
        <v>0</v>
      </c>
      <c r="AA155" s="122">
        <f>AA25*$AL25*'Personnel Rates'!AA$38</f>
        <v>0</v>
      </c>
      <c r="AB155" s="122">
        <f>AB25*$AL25*'Personnel Rates'!AB$38</f>
        <v>0</v>
      </c>
      <c r="AC155" s="122">
        <f>AC25*$AL25*'Personnel Rates'!AC$38</f>
        <v>0</v>
      </c>
      <c r="AD155" s="122">
        <f>AD25*$AL25*'Personnel Rates'!AD$38</f>
        <v>0</v>
      </c>
      <c r="AE155" s="122">
        <f>AE25*$AL25*'Personnel Rates'!AE$38</f>
        <v>0</v>
      </c>
      <c r="AF155" s="122">
        <f>AF25*$AL25*'Personnel Rates'!AF$38</f>
        <v>0</v>
      </c>
      <c r="AG155" s="122">
        <f>AG25*$AL25*'Personnel Rates'!AG$38</f>
        <v>0</v>
      </c>
      <c r="AH155" s="122">
        <f>AH25*$AL25*'Personnel Rates'!AH$38</f>
        <v>0</v>
      </c>
      <c r="AI155" s="122">
        <f>AI25*$AL25*'Personnel Rates'!AI$38</f>
        <v>0</v>
      </c>
      <c r="AJ155" s="122">
        <f>AJ25*$AL25*'Personnel Rates'!AJ$38</f>
        <v>0</v>
      </c>
      <c r="AL155" s="123">
        <f t="shared" si="2"/>
        <v>279.32580553846151</v>
      </c>
    </row>
    <row r="156" spans="2:38">
      <c r="B156" s="65"/>
      <c r="C156" s="66" t="str">
        <f t="shared" si="1"/>
        <v>3" Turbine</v>
      </c>
      <c r="D156" s="66"/>
      <c r="E156" s="122">
        <f>E26*$AL26*'Personnel Rates'!E$38</f>
        <v>279.32580553846151</v>
      </c>
      <c r="F156" s="122">
        <f>F26*$AL26*'Personnel Rates'!F$38</f>
        <v>0</v>
      </c>
      <c r="G156" s="122">
        <f>G26*$AL26*'Personnel Rates'!G$38</f>
        <v>0</v>
      </c>
      <c r="H156" s="122">
        <f>H26*$AL26*'Personnel Rates'!H$38</f>
        <v>0</v>
      </c>
      <c r="I156" s="122">
        <f>I26*$AL26*'Personnel Rates'!I$38</f>
        <v>0</v>
      </c>
      <c r="J156" s="122">
        <f>J26*$AL26*'Personnel Rates'!J$38</f>
        <v>0</v>
      </c>
      <c r="K156" s="122">
        <f>K26*$AL26*'Personnel Rates'!K$38</f>
        <v>0</v>
      </c>
      <c r="L156" s="122">
        <f>L26*$AL26*'Personnel Rates'!L$38</f>
        <v>0</v>
      </c>
      <c r="M156" s="122">
        <f>M26*$AL26*'Personnel Rates'!M$38</f>
        <v>0</v>
      </c>
      <c r="N156" s="122">
        <f>N26*$AL26*'Personnel Rates'!N$38</f>
        <v>0</v>
      </c>
      <c r="O156" s="122">
        <f>O26*$AL26*'Personnel Rates'!O$38</f>
        <v>0</v>
      </c>
      <c r="P156" s="122">
        <f>P26*$AL26*'Personnel Rates'!P$38</f>
        <v>0</v>
      </c>
      <c r="Q156" s="122">
        <f>Q26*$AL26*'Personnel Rates'!Q$38</f>
        <v>0</v>
      </c>
      <c r="R156" s="122">
        <f>R26*$AL26*'Personnel Rates'!R$38</f>
        <v>0</v>
      </c>
      <c r="S156" s="122">
        <f>S26*$AL26*'Personnel Rates'!S$38</f>
        <v>0</v>
      </c>
      <c r="T156" s="122">
        <f>T26*$AL26*'Personnel Rates'!T$38</f>
        <v>0</v>
      </c>
      <c r="U156" s="122">
        <f>U26*$AL26*'Personnel Rates'!U$38</f>
        <v>0</v>
      </c>
      <c r="V156" s="122">
        <f>V26*$AL26*'Personnel Rates'!V$38</f>
        <v>0</v>
      </c>
      <c r="W156" s="122">
        <f>W26*$AL26*'Personnel Rates'!W$38</f>
        <v>0</v>
      </c>
      <c r="X156" s="122">
        <f>X26*$AL26*'Personnel Rates'!X$38</f>
        <v>0</v>
      </c>
      <c r="Y156" s="122">
        <f>Y26*$AL26*'Personnel Rates'!Y$38</f>
        <v>0</v>
      </c>
      <c r="Z156" s="122">
        <f>Z26*$AL26*'Personnel Rates'!Z$38</f>
        <v>0</v>
      </c>
      <c r="AA156" s="122">
        <f>AA26*$AL26*'Personnel Rates'!AA$38</f>
        <v>0</v>
      </c>
      <c r="AB156" s="122">
        <f>AB26*$AL26*'Personnel Rates'!AB$38</f>
        <v>0</v>
      </c>
      <c r="AC156" s="122">
        <f>AC26*$AL26*'Personnel Rates'!AC$38</f>
        <v>0</v>
      </c>
      <c r="AD156" s="122">
        <f>AD26*$AL26*'Personnel Rates'!AD$38</f>
        <v>0</v>
      </c>
      <c r="AE156" s="122">
        <f>AE26*$AL26*'Personnel Rates'!AE$38</f>
        <v>0</v>
      </c>
      <c r="AF156" s="122">
        <f>AF26*$AL26*'Personnel Rates'!AF$38</f>
        <v>0</v>
      </c>
      <c r="AG156" s="122">
        <f>AG26*$AL26*'Personnel Rates'!AG$38</f>
        <v>0</v>
      </c>
      <c r="AH156" s="122">
        <f>AH26*$AL26*'Personnel Rates'!AH$38</f>
        <v>0</v>
      </c>
      <c r="AI156" s="122">
        <f>AI26*$AL26*'Personnel Rates'!AI$38</f>
        <v>0</v>
      </c>
      <c r="AJ156" s="122">
        <f>AJ26*$AL26*'Personnel Rates'!AJ$38</f>
        <v>0</v>
      </c>
      <c r="AL156" s="123">
        <f t="shared" si="2"/>
        <v>279.32580553846151</v>
      </c>
    </row>
    <row r="157" spans="2:38">
      <c r="B157" s="65"/>
      <c r="C157" s="66" t="str">
        <f t="shared" si="1"/>
        <v>3" Fire Series</v>
      </c>
      <c r="D157" s="66"/>
      <c r="E157" s="122">
        <f>E27*$AL27*'Personnel Rates'!E$38</f>
        <v>279.32580553846151</v>
      </c>
      <c r="F157" s="122">
        <f>F27*$AL27*'Personnel Rates'!F$38</f>
        <v>0</v>
      </c>
      <c r="G157" s="122">
        <f>G27*$AL27*'Personnel Rates'!G$38</f>
        <v>0</v>
      </c>
      <c r="H157" s="122">
        <f>H27*$AL27*'Personnel Rates'!H$38</f>
        <v>0</v>
      </c>
      <c r="I157" s="122">
        <f>I27*$AL27*'Personnel Rates'!I$38</f>
        <v>0</v>
      </c>
      <c r="J157" s="122">
        <f>J27*$AL27*'Personnel Rates'!J$38</f>
        <v>0</v>
      </c>
      <c r="K157" s="122">
        <f>K27*$AL27*'Personnel Rates'!K$38</f>
        <v>0</v>
      </c>
      <c r="L157" s="122">
        <f>L27*$AL27*'Personnel Rates'!L$38</f>
        <v>0</v>
      </c>
      <c r="M157" s="122">
        <f>M27*$AL27*'Personnel Rates'!M$38</f>
        <v>0</v>
      </c>
      <c r="N157" s="122">
        <f>N27*$AL27*'Personnel Rates'!N$38</f>
        <v>0</v>
      </c>
      <c r="O157" s="122">
        <f>O27*$AL27*'Personnel Rates'!O$38</f>
        <v>0</v>
      </c>
      <c r="P157" s="122">
        <f>P27*$AL27*'Personnel Rates'!P$38</f>
        <v>0</v>
      </c>
      <c r="Q157" s="122">
        <f>Q27*$AL27*'Personnel Rates'!Q$38</f>
        <v>0</v>
      </c>
      <c r="R157" s="122">
        <f>R27*$AL27*'Personnel Rates'!R$38</f>
        <v>0</v>
      </c>
      <c r="S157" s="122">
        <f>S27*$AL27*'Personnel Rates'!S$38</f>
        <v>0</v>
      </c>
      <c r="T157" s="122">
        <f>T27*$AL27*'Personnel Rates'!T$38</f>
        <v>0</v>
      </c>
      <c r="U157" s="122">
        <f>U27*$AL27*'Personnel Rates'!U$38</f>
        <v>0</v>
      </c>
      <c r="V157" s="122">
        <f>V27*$AL27*'Personnel Rates'!V$38</f>
        <v>0</v>
      </c>
      <c r="W157" s="122">
        <f>W27*$AL27*'Personnel Rates'!W$38</f>
        <v>0</v>
      </c>
      <c r="X157" s="122">
        <f>X27*$AL27*'Personnel Rates'!X$38</f>
        <v>0</v>
      </c>
      <c r="Y157" s="122">
        <f>Y27*$AL27*'Personnel Rates'!Y$38</f>
        <v>0</v>
      </c>
      <c r="Z157" s="122">
        <f>Z27*$AL27*'Personnel Rates'!Z$38</f>
        <v>0</v>
      </c>
      <c r="AA157" s="122">
        <f>AA27*$AL27*'Personnel Rates'!AA$38</f>
        <v>0</v>
      </c>
      <c r="AB157" s="122">
        <f>AB27*$AL27*'Personnel Rates'!AB$38</f>
        <v>0</v>
      </c>
      <c r="AC157" s="122">
        <f>AC27*$AL27*'Personnel Rates'!AC$38</f>
        <v>0</v>
      </c>
      <c r="AD157" s="122">
        <f>AD27*$AL27*'Personnel Rates'!AD$38</f>
        <v>0</v>
      </c>
      <c r="AE157" s="122">
        <f>AE27*$AL27*'Personnel Rates'!AE$38</f>
        <v>0</v>
      </c>
      <c r="AF157" s="122">
        <f>AF27*$AL27*'Personnel Rates'!AF$38</f>
        <v>0</v>
      </c>
      <c r="AG157" s="122">
        <f>AG27*$AL27*'Personnel Rates'!AG$38</f>
        <v>0</v>
      </c>
      <c r="AH157" s="122">
        <f>AH27*$AL27*'Personnel Rates'!AH$38</f>
        <v>0</v>
      </c>
      <c r="AI157" s="122">
        <f>AI27*$AL27*'Personnel Rates'!AI$38</f>
        <v>0</v>
      </c>
      <c r="AJ157" s="122">
        <f>AJ27*$AL27*'Personnel Rates'!AJ$38</f>
        <v>0</v>
      </c>
      <c r="AL157" s="123">
        <f t="shared" si="2"/>
        <v>279.32580553846151</v>
      </c>
    </row>
    <row r="158" spans="2:38">
      <c r="B158" s="65"/>
      <c r="C158" s="66" t="str">
        <f t="shared" si="1"/>
        <v>4" Compound</v>
      </c>
      <c r="D158" s="66"/>
      <c r="E158" s="122">
        <f>E28*$AL28*'Personnel Rates'!E$38</f>
        <v>279.32580553846151</v>
      </c>
      <c r="F158" s="122">
        <f>F28*$AL28*'Personnel Rates'!F$38</f>
        <v>0</v>
      </c>
      <c r="G158" s="122">
        <f>G28*$AL28*'Personnel Rates'!G$38</f>
        <v>0</v>
      </c>
      <c r="H158" s="122">
        <f>H28*$AL28*'Personnel Rates'!H$38</f>
        <v>0</v>
      </c>
      <c r="I158" s="122">
        <f>I28*$AL28*'Personnel Rates'!I$38</f>
        <v>0</v>
      </c>
      <c r="J158" s="122">
        <f>J28*$AL28*'Personnel Rates'!J$38</f>
        <v>0</v>
      </c>
      <c r="K158" s="122">
        <f>K28*$AL28*'Personnel Rates'!K$38</f>
        <v>0</v>
      </c>
      <c r="L158" s="122">
        <f>L28*$AL28*'Personnel Rates'!L$38</f>
        <v>0</v>
      </c>
      <c r="M158" s="122">
        <f>M28*$AL28*'Personnel Rates'!M$38</f>
        <v>0</v>
      </c>
      <c r="N158" s="122">
        <f>N28*$AL28*'Personnel Rates'!N$38</f>
        <v>0</v>
      </c>
      <c r="O158" s="122">
        <f>O28*$AL28*'Personnel Rates'!O$38</f>
        <v>0</v>
      </c>
      <c r="P158" s="122">
        <f>P28*$AL28*'Personnel Rates'!P$38</f>
        <v>0</v>
      </c>
      <c r="Q158" s="122">
        <f>Q28*$AL28*'Personnel Rates'!Q$38</f>
        <v>0</v>
      </c>
      <c r="R158" s="122">
        <f>R28*$AL28*'Personnel Rates'!R$38</f>
        <v>0</v>
      </c>
      <c r="S158" s="122">
        <f>S28*$AL28*'Personnel Rates'!S$38</f>
        <v>0</v>
      </c>
      <c r="T158" s="122">
        <f>T28*$AL28*'Personnel Rates'!T$38</f>
        <v>0</v>
      </c>
      <c r="U158" s="122">
        <f>U28*$AL28*'Personnel Rates'!U$38</f>
        <v>0</v>
      </c>
      <c r="V158" s="122">
        <f>V28*$AL28*'Personnel Rates'!V$38</f>
        <v>0</v>
      </c>
      <c r="W158" s="122">
        <f>W28*$AL28*'Personnel Rates'!W$38</f>
        <v>0</v>
      </c>
      <c r="X158" s="122">
        <f>X28*$AL28*'Personnel Rates'!X$38</f>
        <v>0</v>
      </c>
      <c r="Y158" s="122">
        <f>Y28*$AL28*'Personnel Rates'!Y$38</f>
        <v>0</v>
      </c>
      <c r="Z158" s="122">
        <f>Z28*$AL28*'Personnel Rates'!Z$38</f>
        <v>0</v>
      </c>
      <c r="AA158" s="122">
        <f>AA28*$AL28*'Personnel Rates'!AA$38</f>
        <v>0</v>
      </c>
      <c r="AB158" s="122">
        <f>AB28*$AL28*'Personnel Rates'!AB$38</f>
        <v>0</v>
      </c>
      <c r="AC158" s="122">
        <f>AC28*$AL28*'Personnel Rates'!AC$38</f>
        <v>0</v>
      </c>
      <c r="AD158" s="122">
        <f>AD28*$AL28*'Personnel Rates'!AD$38</f>
        <v>0</v>
      </c>
      <c r="AE158" s="122">
        <f>AE28*$AL28*'Personnel Rates'!AE$38</f>
        <v>0</v>
      </c>
      <c r="AF158" s="122">
        <f>AF28*$AL28*'Personnel Rates'!AF$38</f>
        <v>0</v>
      </c>
      <c r="AG158" s="122">
        <f>AG28*$AL28*'Personnel Rates'!AG$38</f>
        <v>0</v>
      </c>
      <c r="AH158" s="122">
        <f>AH28*$AL28*'Personnel Rates'!AH$38</f>
        <v>0</v>
      </c>
      <c r="AI158" s="122">
        <f>AI28*$AL28*'Personnel Rates'!AI$38</f>
        <v>0</v>
      </c>
      <c r="AJ158" s="122">
        <f>AJ28*$AL28*'Personnel Rates'!AJ$38</f>
        <v>0</v>
      </c>
      <c r="AL158" s="123">
        <f t="shared" si="2"/>
        <v>279.32580553846151</v>
      </c>
    </row>
    <row r="159" spans="2:38">
      <c r="B159" s="65"/>
      <c r="C159" s="66" t="str">
        <f t="shared" si="1"/>
        <v>4" Turbine</v>
      </c>
      <c r="D159" s="66"/>
      <c r="E159" s="122">
        <f>E29*$AL29*'Personnel Rates'!E$38</f>
        <v>279.32580553846151</v>
      </c>
      <c r="F159" s="122">
        <f>F29*$AL29*'Personnel Rates'!F$38</f>
        <v>0</v>
      </c>
      <c r="G159" s="122">
        <f>G29*$AL29*'Personnel Rates'!G$38</f>
        <v>0</v>
      </c>
      <c r="H159" s="122">
        <f>H29*$AL29*'Personnel Rates'!H$38</f>
        <v>0</v>
      </c>
      <c r="I159" s="122">
        <f>I29*$AL29*'Personnel Rates'!I$38</f>
        <v>0</v>
      </c>
      <c r="J159" s="122">
        <f>J29*$AL29*'Personnel Rates'!J$38</f>
        <v>0</v>
      </c>
      <c r="K159" s="122">
        <f>K29*$AL29*'Personnel Rates'!K$38</f>
        <v>0</v>
      </c>
      <c r="L159" s="122">
        <f>L29*$AL29*'Personnel Rates'!L$38</f>
        <v>0</v>
      </c>
      <c r="M159" s="122">
        <f>M29*$AL29*'Personnel Rates'!M$38</f>
        <v>0</v>
      </c>
      <c r="N159" s="122">
        <f>N29*$AL29*'Personnel Rates'!N$38</f>
        <v>0</v>
      </c>
      <c r="O159" s="122">
        <f>O29*$AL29*'Personnel Rates'!O$38</f>
        <v>0</v>
      </c>
      <c r="P159" s="122">
        <f>P29*$AL29*'Personnel Rates'!P$38</f>
        <v>0</v>
      </c>
      <c r="Q159" s="122">
        <f>Q29*$AL29*'Personnel Rates'!Q$38</f>
        <v>0</v>
      </c>
      <c r="R159" s="122">
        <f>R29*$AL29*'Personnel Rates'!R$38</f>
        <v>0</v>
      </c>
      <c r="S159" s="122">
        <f>S29*$AL29*'Personnel Rates'!S$38</f>
        <v>0</v>
      </c>
      <c r="T159" s="122">
        <f>T29*$AL29*'Personnel Rates'!T$38</f>
        <v>0</v>
      </c>
      <c r="U159" s="122">
        <f>U29*$AL29*'Personnel Rates'!U$38</f>
        <v>0</v>
      </c>
      <c r="V159" s="122">
        <f>V29*$AL29*'Personnel Rates'!V$38</f>
        <v>0</v>
      </c>
      <c r="W159" s="122">
        <f>W29*$AL29*'Personnel Rates'!W$38</f>
        <v>0</v>
      </c>
      <c r="X159" s="122">
        <f>X29*$AL29*'Personnel Rates'!X$38</f>
        <v>0</v>
      </c>
      <c r="Y159" s="122">
        <f>Y29*$AL29*'Personnel Rates'!Y$38</f>
        <v>0</v>
      </c>
      <c r="Z159" s="122">
        <f>Z29*$AL29*'Personnel Rates'!Z$38</f>
        <v>0</v>
      </c>
      <c r="AA159" s="122">
        <f>AA29*$AL29*'Personnel Rates'!AA$38</f>
        <v>0</v>
      </c>
      <c r="AB159" s="122">
        <f>AB29*$AL29*'Personnel Rates'!AB$38</f>
        <v>0</v>
      </c>
      <c r="AC159" s="122">
        <f>AC29*$AL29*'Personnel Rates'!AC$38</f>
        <v>0</v>
      </c>
      <c r="AD159" s="122">
        <f>AD29*$AL29*'Personnel Rates'!AD$38</f>
        <v>0</v>
      </c>
      <c r="AE159" s="122">
        <f>AE29*$AL29*'Personnel Rates'!AE$38</f>
        <v>0</v>
      </c>
      <c r="AF159" s="122">
        <f>AF29*$AL29*'Personnel Rates'!AF$38</f>
        <v>0</v>
      </c>
      <c r="AG159" s="122">
        <f>AG29*$AL29*'Personnel Rates'!AG$38</f>
        <v>0</v>
      </c>
      <c r="AH159" s="122">
        <f>AH29*$AL29*'Personnel Rates'!AH$38</f>
        <v>0</v>
      </c>
      <c r="AI159" s="122">
        <f>AI29*$AL29*'Personnel Rates'!AI$38</f>
        <v>0</v>
      </c>
      <c r="AJ159" s="122">
        <f>AJ29*$AL29*'Personnel Rates'!AJ$38</f>
        <v>0</v>
      </c>
      <c r="AL159" s="123">
        <f t="shared" si="2"/>
        <v>279.32580553846151</v>
      </c>
    </row>
    <row r="160" spans="2:38">
      <c r="B160" s="65"/>
      <c r="C160" s="66" t="str">
        <f t="shared" si="1"/>
        <v>4" Fire Series</v>
      </c>
      <c r="D160" s="66"/>
      <c r="E160" s="122">
        <f>E30*$AL30*'Personnel Rates'!E$38</f>
        <v>279.32580553846151</v>
      </c>
      <c r="F160" s="122">
        <f>F30*$AL30*'Personnel Rates'!F$38</f>
        <v>0</v>
      </c>
      <c r="G160" s="122">
        <f>G30*$AL30*'Personnel Rates'!G$38</f>
        <v>0</v>
      </c>
      <c r="H160" s="122">
        <f>H30*$AL30*'Personnel Rates'!H$38</f>
        <v>0</v>
      </c>
      <c r="I160" s="122">
        <f>I30*$AL30*'Personnel Rates'!I$38</f>
        <v>0</v>
      </c>
      <c r="J160" s="122">
        <f>J30*$AL30*'Personnel Rates'!J$38</f>
        <v>0</v>
      </c>
      <c r="K160" s="122">
        <f>K30*$AL30*'Personnel Rates'!K$38</f>
        <v>0</v>
      </c>
      <c r="L160" s="122">
        <f>L30*$AL30*'Personnel Rates'!L$38</f>
        <v>0</v>
      </c>
      <c r="M160" s="122">
        <f>M30*$AL30*'Personnel Rates'!M$38</f>
        <v>0</v>
      </c>
      <c r="N160" s="122">
        <f>N30*$AL30*'Personnel Rates'!N$38</f>
        <v>0</v>
      </c>
      <c r="O160" s="122">
        <f>O30*$AL30*'Personnel Rates'!O$38</f>
        <v>0</v>
      </c>
      <c r="P160" s="122">
        <f>P30*$AL30*'Personnel Rates'!P$38</f>
        <v>0</v>
      </c>
      <c r="Q160" s="122">
        <f>Q30*$AL30*'Personnel Rates'!Q$38</f>
        <v>0</v>
      </c>
      <c r="R160" s="122">
        <f>R30*$AL30*'Personnel Rates'!R$38</f>
        <v>0</v>
      </c>
      <c r="S160" s="122">
        <f>S30*$AL30*'Personnel Rates'!S$38</f>
        <v>0</v>
      </c>
      <c r="T160" s="122">
        <f>T30*$AL30*'Personnel Rates'!T$38</f>
        <v>0</v>
      </c>
      <c r="U160" s="122">
        <f>U30*$AL30*'Personnel Rates'!U$38</f>
        <v>0</v>
      </c>
      <c r="V160" s="122">
        <f>V30*$AL30*'Personnel Rates'!V$38</f>
        <v>0</v>
      </c>
      <c r="W160" s="122">
        <f>W30*$AL30*'Personnel Rates'!W$38</f>
        <v>0</v>
      </c>
      <c r="X160" s="122">
        <f>X30*$AL30*'Personnel Rates'!X$38</f>
        <v>0</v>
      </c>
      <c r="Y160" s="122">
        <f>Y30*$AL30*'Personnel Rates'!Y$38</f>
        <v>0</v>
      </c>
      <c r="Z160" s="122">
        <f>Z30*$AL30*'Personnel Rates'!Z$38</f>
        <v>0</v>
      </c>
      <c r="AA160" s="122">
        <f>AA30*$AL30*'Personnel Rates'!AA$38</f>
        <v>0</v>
      </c>
      <c r="AB160" s="122">
        <f>AB30*$AL30*'Personnel Rates'!AB$38</f>
        <v>0</v>
      </c>
      <c r="AC160" s="122">
        <f>AC30*$AL30*'Personnel Rates'!AC$38</f>
        <v>0</v>
      </c>
      <c r="AD160" s="122">
        <f>AD30*$AL30*'Personnel Rates'!AD$38</f>
        <v>0</v>
      </c>
      <c r="AE160" s="122">
        <f>AE30*$AL30*'Personnel Rates'!AE$38</f>
        <v>0</v>
      </c>
      <c r="AF160" s="122">
        <f>AF30*$AL30*'Personnel Rates'!AF$38</f>
        <v>0</v>
      </c>
      <c r="AG160" s="122">
        <f>AG30*$AL30*'Personnel Rates'!AG$38</f>
        <v>0</v>
      </c>
      <c r="AH160" s="122">
        <f>AH30*$AL30*'Personnel Rates'!AH$38</f>
        <v>0</v>
      </c>
      <c r="AI160" s="122">
        <f>AI30*$AL30*'Personnel Rates'!AI$38</f>
        <v>0</v>
      </c>
      <c r="AJ160" s="122">
        <f>AJ30*$AL30*'Personnel Rates'!AJ$38</f>
        <v>0</v>
      </c>
      <c r="AL160" s="123">
        <f t="shared" si="2"/>
        <v>279.32580553846151</v>
      </c>
    </row>
    <row r="161" spans="2:38">
      <c r="B161" s="65"/>
      <c r="C161" s="66" t="str">
        <f t="shared" si="1"/>
        <v>4" Fire Assembly</v>
      </c>
      <c r="D161" s="66"/>
      <c r="E161" s="122">
        <f>E31*$AL31*'Personnel Rates'!E$38</f>
        <v>279.32580553846151</v>
      </c>
      <c r="F161" s="122">
        <f>F31*$AL31*'Personnel Rates'!F$38</f>
        <v>0</v>
      </c>
      <c r="G161" s="122">
        <f>G31*$AL31*'Personnel Rates'!G$38</f>
        <v>0</v>
      </c>
      <c r="H161" s="122">
        <f>H31*$AL31*'Personnel Rates'!H$38</f>
        <v>0</v>
      </c>
      <c r="I161" s="122">
        <f>I31*$AL31*'Personnel Rates'!I$38</f>
        <v>0</v>
      </c>
      <c r="J161" s="122">
        <f>J31*$AL31*'Personnel Rates'!J$38</f>
        <v>0</v>
      </c>
      <c r="K161" s="122">
        <f>K31*$AL31*'Personnel Rates'!K$38</f>
        <v>0</v>
      </c>
      <c r="L161" s="122">
        <f>L31*$AL31*'Personnel Rates'!L$38</f>
        <v>0</v>
      </c>
      <c r="M161" s="122">
        <f>M31*$AL31*'Personnel Rates'!M$38</f>
        <v>0</v>
      </c>
      <c r="N161" s="122">
        <f>N31*$AL31*'Personnel Rates'!N$38</f>
        <v>0</v>
      </c>
      <c r="O161" s="122">
        <f>O31*$AL31*'Personnel Rates'!O$38</f>
        <v>0</v>
      </c>
      <c r="P161" s="122">
        <f>P31*$AL31*'Personnel Rates'!P$38</f>
        <v>0</v>
      </c>
      <c r="Q161" s="122">
        <f>Q31*$AL31*'Personnel Rates'!Q$38</f>
        <v>0</v>
      </c>
      <c r="R161" s="122">
        <f>R31*$AL31*'Personnel Rates'!R$38</f>
        <v>0</v>
      </c>
      <c r="S161" s="122">
        <f>S31*$AL31*'Personnel Rates'!S$38</f>
        <v>0</v>
      </c>
      <c r="T161" s="122">
        <f>T31*$AL31*'Personnel Rates'!T$38</f>
        <v>0</v>
      </c>
      <c r="U161" s="122">
        <f>U31*$AL31*'Personnel Rates'!U$38</f>
        <v>0</v>
      </c>
      <c r="V161" s="122">
        <f>V31*$AL31*'Personnel Rates'!V$38</f>
        <v>0</v>
      </c>
      <c r="W161" s="122">
        <f>W31*$AL31*'Personnel Rates'!W$38</f>
        <v>0</v>
      </c>
      <c r="X161" s="122">
        <f>X31*$AL31*'Personnel Rates'!X$38</f>
        <v>0</v>
      </c>
      <c r="Y161" s="122">
        <f>Y31*$AL31*'Personnel Rates'!Y$38</f>
        <v>0</v>
      </c>
      <c r="Z161" s="122">
        <f>Z31*$AL31*'Personnel Rates'!Z$38</f>
        <v>0</v>
      </c>
      <c r="AA161" s="122">
        <f>AA31*$AL31*'Personnel Rates'!AA$38</f>
        <v>0</v>
      </c>
      <c r="AB161" s="122">
        <f>AB31*$AL31*'Personnel Rates'!AB$38</f>
        <v>0</v>
      </c>
      <c r="AC161" s="122">
        <f>AC31*$AL31*'Personnel Rates'!AC$38</f>
        <v>0</v>
      </c>
      <c r="AD161" s="122">
        <f>AD31*$AL31*'Personnel Rates'!AD$38</f>
        <v>0</v>
      </c>
      <c r="AE161" s="122">
        <f>AE31*$AL31*'Personnel Rates'!AE$38</f>
        <v>0</v>
      </c>
      <c r="AF161" s="122">
        <f>AF31*$AL31*'Personnel Rates'!AF$38</f>
        <v>0</v>
      </c>
      <c r="AG161" s="122">
        <f>AG31*$AL31*'Personnel Rates'!AG$38</f>
        <v>0</v>
      </c>
      <c r="AH161" s="122">
        <f>AH31*$AL31*'Personnel Rates'!AH$38</f>
        <v>0</v>
      </c>
      <c r="AI161" s="122">
        <f>AI31*$AL31*'Personnel Rates'!AI$38</f>
        <v>0</v>
      </c>
      <c r="AJ161" s="122">
        <f>AJ31*$AL31*'Personnel Rates'!AJ$38</f>
        <v>0</v>
      </c>
      <c r="AL161" s="123">
        <f t="shared" si="2"/>
        <v>279.32580553846151</v>
      </c>
    </row>
    <row r="162" spans="2:38">
      <c r="B162" s="65"/>
      <c r="C162" s="66" t="str">
        <f t="shared" si="1"/>
        <v>6" Compound</v>
      </c>
      <c r="D162" s="66"/>
      <c r="E162" s="122">
        <f>E32*$AL32*'Personnel Rates'!E$38</f>
        <v>279.32580553846151</v>
      </c>
      <c r="F162" s="122">
        <f>F32*$AL32*'Personnel Rates'!F$38</f>
        <v>0</v>
      </c>
      <c r="G162" s="122">
        <f>G32*$AL32*'Personnel Rates'!G$38</f>
        <v>0</v>
      </c>
      <c r="H162" s="122">
        <f>H32*$AL32*'Personnel Rates'!H$38</f>
        <v>0</v>
      </c>
      <c r="I162" s="122">
        <f>I32*$AL32*'Personnel Rates'!I$38</f>
        <v>0</v>
      </c>
      <c r="J162" s="122">
        <f>J32*$AL32*'Personnel Rates'!J$38</f>
        <v>0</v>
      </c>
      <c r="K162" s="122">
        <f>K32*$AL32*'Personnel Rates'!K$38</f>
        <v>0</v>
      </c>
      <c r="L162" s="122">
        <f>L32*$AL32*'Personnel Rates'!L$38</f>
        <v>0</v>
      </c>
      <c r="M162" s="122">
        <f>M32*$AL32*'Personnel Rates'!M$38</f>
        <v>0</v>
      </c>
      <c r="N162" s="122">
        <f>N32*$AL32*'Personnel Rates'!N$38</f>
        <v>0</v>
      </c>
      <c r="O162" s="122">
        <f>O32*$AL32*'Personnel Rates'!O$38</f>
        <v>0</v>
      </c>
      <c r="P162" s="122">
        <f>P32*$AL32*'Personnel Rates'!P$38</f>
        <v>0</v>
      </c>
      <c r="Q162" s="122">
        <f>Q32*$AL32*'Personnel Rates'!Q$38</f>
        <v>0</v>
      </c>
      <c r="R162" s="122">
        <f>R32*$AL32*'Personnel Rates'!R$38</f>
        <v>0</v>
      </c>
      <c r="S162" s="122">
        <f>S32*$AL32*'Personnel Rates'!S$38</f>
        <v>0</v>
      </c>
      <c r="T162" s="122">
        <f>T32*$AL32*'Personnel Rates'!T$38</f>
        <v>0</v>
      </c>
      <c r="U162" s="122">
        <f>U32*$AL32*'Personnel Rates'!U$38</f>
        <v>0</v>
      </c>
      <c r="V162" s="122">
        <f>V32*$AL32*'Personnel Rates'!V$38</f>
        <v>0</v>
      </c>
      <c r="W162" s="122">
        <f>W32*$AL32*'Personnel Rates'!W$38</f>
        <v>0</v>
      </c>
      <c r="X162" s="122">
        <f>X32*$AL32*'Personnel Rates'!X$38</f>
        <v>0</v>
      </c>
      <c r="Y162" s="122">
        <f>Y32*$AL32*'Personnel Rates'!Y$38</f>
        <v>0</v>
      </c>
      <c r="Z162" s="122">
        <f>Z32*$AL32*'Personnel Rates'!Z$38</f>
        <v>0</v>
      </c>
      <c r="AA162" s="122">
        <f>AA32*$AL32*'Personnel Rates'!AA$38</f>
        <v>0</v>
      </c>
      <c r="AB162" s="122">
        <f>AB32*$AL32*'Personnel Rates'!AB$38</f>
        <v>0</v>
      </c>
      <c r="AC162" s="122">
        <f>AC32*$AL32*'Personnel Rates'!AC$38</f>
        <v>0</v>
      </c>
      <c r="AD162" s="122">
        <f>AD32*$AL32*'Personnel Rates'!AD$38</f>
        <v>0</v>
      </c>
      <c r="AE162" s="122">
        <f>AE32*$AL32*'Personnel Rates'!AE$38</f>
        <v>0</v>
      </c>
      <c r="AF162" s="122">
        <f>AF32*$AL32*'Personnel Rates'!AF$38</f>
        <v>0</v>
      </c>
      <c r="AG162" s="122">
        <f>AG32*$AL32*'Personnel Rates'!AG$38</f>
        <v>0</v>
      </c>
      <c r="AH162" s="122">
        <f>AH32*$AL32*'Personnel Rates'!AH$38</f>
        <v>0</v>
      </c>
      <c r="AI162" s="122">
        <f>AI32*$AL32*'Personnel Rates'!AI$38</f>
        <v>0</v>
      </c>
      <c r="AJ162" s="122">
        <f>AJ32*$AL32*'Personnel Rates'!AJ$38</f>
        <v>0</v>
      </c>
      <c r="AL162" s="123">
        <f t="shared" si="2"/>
        <v>279.32580553846151</v>
      </c>
    </row>
    <row r="163" spans="2:38">
      <c r="B163" s="65"/>
      <c r="C163" s="66" t="str">
        <f t="shared" si="1"/>
        <v>6" Turbine</v>
      </c>
      <c r="D163" s="66"/>
      <c r="E163" s="122">
        <f>E33*$AL33*'Personnel Rates'!E$38</f>
        <v>279.32580553846151</v>
      </c>
      <c r="F163" s="122">
        <f>F33*$AL33*'Personnel Rates'!F$38</f>
        <v>0</v>
      </c>
      <c r="G163" s="122">
        <f>G33*$AL33*'Personnel Rates'!G$38</f>
        <v>0</v>
      </c>
      <c r="H163" s="122">
        <f>H33*$AL33*'Personnel Rates'!H$38</f>
        <v>0</v>
      </c>
      <c r="I163" s="122">
        <f>I33*$AL33*'Personnel Rates'!I$38</f>
        <v>0</v>
      </c>
      <c r="J163" s="122">
        <f>J33*$AL33*'Personnel Rates'!J$38</f>
        <v>0</v>
      </c>
      <c r="K163" s="122">
        <f>K33*$AL33*'Personnel Rates'!K$38</f>
        <v>0</v>
      </c>
      <c r="L163" s="122">
        <f>L33*$AL33*'Personnel Rates'!L$38</f>
        <v>0</v>
      </c>
      <c r="M163" s="122">
        <f>M33*$AL33*'Personnel Rates'!M$38</f>
        <v>0</v>
      </c>
      <c r="N163" s="122">
        <f>N33*$AL33*'Personnel Rates'!N$38</f>
        <v>0</v>
      </c>
      <c r="O163" s="122">
        <f>O33*$AL33*'Personnel Rates'!O$38</f>
        <v>0</v>
      </c>
      <c r="P163" s="122">
        <f>P33*$AL33*'Personnel Rates'!P$38</f>
        <v>0</v>
      </c>
      <c r="Q163" s="122">
        <f>Q33*$AL33*'Personnel Rates'!Q$38</f>
        <v>0</v>
      </c>
      <c r="R163" s="122">
        <f>R33*$AL33*'Personnel Rates'!R$38</f>
        <v>0</v>
      </c>
      <c r="S163" s="122">
        <f>S33*$AL33*'Personnel Rates'!S$38</f>
        <v>0</v>
      </c>
      <c r="T163" s="122">
        <f>T33*$AL33*'Personnel Rates'!T$38</f>
        <v>0</v>
      </c>
      <c r="U163" s="122">
        <f>U33*$AL33*'Personnel Rates'!U$38</f>
        <v>0</v>
      </c>
      <c r="V163" s="122">
        <f>V33*$AL33*'Personnel Rates'!V$38</f>
        <v>0</v>
      </c>
      <c r="W163" s="122">
        <f>W33*$AL33*'Personnel Rates'!W$38</f>
        <v>0</v>
      </c>
      <c r="X163" s="122">
        <f>X33*$AL33*'Personnel Rates'!X$38</f>
        <v>0</v>
      </c>
      <c r="Y163" s="122">
        <f>Y33*$AL33*'Personnel Rates'!Y$38</f>
        <v>0</v>
      </c>
      <c r="Z163" s="122">
        <f>Z33*$AL33*'Personnel Rates'!Z$38</f>
        <v>0</v>
      </c>
      <c r="AA163" s="122">
        <f>AA33*$AL33*'Personnel Rates'!AA$38</f>
        <v>0</v>
      </c>
      <c r="AB163" s="122">
        <f>AB33*$AL33*'Personnel Rates'!AB$38</f>
        <v>0</v>
      </c>
      <c r="AC163" s="122">
        <f>AC33*$AL33*'Personnel Rates'!AC$38</f>
        <v>0</v>
      </c>
      <c r="AD163" s="122">
        <f>AD33*$AL33*'Personnel Rates'!AD$38</f>
        <v>0</v>
      </c>
      <c r="AE163" s="122">
        <f>AE33*$AL33*'Personnel Rates'!AE$38</f>
        <v>0</v>
      </c>
      <c r="AF163" s="122">
        <f>AF33*$AL33*'Personnel Rates'!AF$38</f>
        <v>0</v>
      </c>
      <c r="AG163" s="122">
        <f>AG33*$AL33*'Personnel Rates'!AG$38</f>
        <v>0</v>
      </c>
      <c r="AH163" s="122">
        <f>AH33*$AL33*'Personnel Rates'!AH$38</f>
        <v>0</v>
      </c>
      <c r="AI163" s="122">
        <f>AI33*$AL33*'Personnel Rates'!AI$38</f>
        <v>0</v>
      </c>
      <c r="AJ163" s="122">
        <f>AJ33*$AL33*'Personnel Rates'!AJ$38</f>
        <v>0</v>
      </c>
      <c r="AL163" s="123">
        <f t="shared" si="2"/>
        <v>279.32580553846151</v>
      </c>
    </row>
    <row r="164" spans="2:38">
      <c r="B164" s="65"/>
      <c r="C164" s="66" t="str">
        <f t="shared" si="1"/>
        <v>6" Fire Series</v>
      </c>
      <c r="D164" s="66"/>
      <c r="E164" s="122">
        <f>E34*$AL34*'Personnel Rates'!E$38</f>
        <v>279.32580553846151</v>
      </c>
      <c r="F164" s="122">
        <f>F34*$AL34*'Personnel Rates'!F$38</f>
        <v>0</v>
      </c>
      <c r="G164" s="122">
        <f>G34*$AL34*'Personnel Rates'!G$38</f>
        <v>0</v>
      </c>
      <c r="H164" s="122">
        <f>H34*$AL34*'Personnel Rates'!H$38</f>
        <v>0</v>
      </c>
      <c r="I164" s="122">
        <f>I34*$AL34*'Personnel Rates'!I$38</f>
        <v>0</v>
      </c>
      <c r="J164" s="122">
        <f>J34*$AL34*'Personnel Rates'!J$38</f>
        <v>0</v>
      </c>
      <c r="K164" s="122">
        <f>K34*$AL34*'Personnel Rates'!K$38</f>
        <v>0</v>
      </c>
      <c r="L164" s="122">
        <f>L34*$AL34*'Personnel Rates'!L$38</f>
        <v>0</v>
      </c>
      <c r="M164" s="122">
        <f>M34*$AL34*'Personnel Rates'!M$38</f>
        <v>0</v>
      </c>
      <c r="N164" s="122">
        <f>N34*$AL34*'Personnel Rates'!N$38</f>
        <v>0</v>
      </c>
      <c r="O164" s="122">
        <f>O34*$AL34*'Personnel Rates'!O$38</f>
        <v>0</v>
      </c>
      <c r="P164" s="122">
        <f>P34*$AL34*'Personnel Rates'!P$38</f>
        <v>0</v>
      </c>
      <c r="Q164" s="122">
        <f>Q34*$AL34*'Personnel Rates'!Q$38</f>
        <v>0</v>
      </c>
      <c r="R164" s="122">
        <f>R34*$AL34*'Personnel Rates'!R$38</f>
        <v>0</v>
      </c>
      <c r="S164" s="122">
        <f>S34*$AL34*'Personnel Rates'!S$38</f>
        <v>0</v>
      </c>
      <c r="T164" s="122">
        <f>T34*$AL34*'Personnel Rates'!T$38</f>
        <v>0</v>
      </c>
      <c r="U164" s="122">
        <f>U34*$AL34*'Personnel Rates'!U$38</f>
        <v>0</v>
      </c>
      <c r="V164" s="122">
        <f>V34*$AL34*'Personnel Rates'!V$38</f>
        <v>0</v>
      </c>
      <c r="W164" s="122">
        <f>W34*$AL34*'Personnel Rates'!W$38</f>
        <v>0</v>
      </c>
      <c r="X164" s="122">
        <f>X34*$AL34*'Personnel Rates'!X$38</f>
        <v>0</v>
      </c>
      <c r="Y164" s="122">
        <f>Y34*$AL34*'Personnel Rates'!Y$38</f>
        <v>0</v>
      </c>
      <c r="Z164" s="122">
        <f>Z34*$AL34*'Personnel Rates'!Z$38</f>
        <v>0</v>
      </c>
      <c r="AA164" s="122">
        <f>AA34*$AL34*'Personnel Rates'!AA$38</f>
        <v>0</v>
      </c>
      <c r="AB164" s="122">
        <f>AB34*$AL34*'Personnel Rates'!AB$38</f>
        <v>0</v>
      </c>
      <c r="AC164" s="122">
        <f>AC34*$AL34*'Personnel Rates'!AC$38</f>
        <v>0</v>
      </c>
      <c r="AD164" s="122">
        <f>AD34*$AL34*'Personnel Rates'!AD$38</f>
        <v>0</v>
      </c>
      <c r="AE164" s="122">
        <f>AE34*$AL34*'Personnel Rates'!AE$38</f>
        <v>0</v>
      </c>
      <c r="AF164" s="122">
        <f>AF34*$AL34*'Personnel Rates'!AF$38</f>
        <v>0</v>
      </c>
      <c r="AG164" s="122">
        <f>AG34*$AL34*'Personnel Rates'!AG$38</f>
        <v>0</v>
      </c>
      <c r="AH164" s="122">
        <f>AH34*$AL34*'Personnel Rates'!AH$38</f>
        <v>0</v>
      </c>
      <c r="AI164" s="122">
        <f>AI34*$AL34*'Personnel Rates'!AI$38</f>
        <v>0</v>
      </c>
      <c r="AJ164" s="122">
        <f>AJ34*$AL34*'Personnel Rates'!AJ$38</f>
        <v>0</v>
      </c>
      <c r="AL164" s="123">
        <f t="shared" si="2"/>
        <v>279.32580553846151</v>
      </c>
    </row>
    <row r="165" spans="2:38">
      <c r="B165" s="65"/>
      <c r="C165" s="66" t="str">
        <f t="shared" si="1"/>
        <v>6" Fire Assembly</v>
      </c>
      <c r="D165" s="66"/>
      <c r="E165" s="122">
        <f>E35*$AL35*'Personnel Rates'!E$38</f>
        <v>279.32580553846151</v>
      </c>
      <c r="F165" s="122">
        <f>F35*$AL35*'Personnel Rates'!F$38</f>
        <v>0</v>
      </c>
      <c r="G165" s="122">
        <f>G35*$AL35*'Personnel Rates'!G$38</f>
        <v>0</v>
      </c>
      <c r="H165" s="122">
        <f>H35*$AL35*'Personnel Rates'!H$38</f>
        <v>0</v>
      </c>
      <c r="I165" s="122">
        <f>I35*$AL35*'Personnel Rates'!I$38</f>
        <v>0</v>
      </c>
      <c r="J165" s="122">
        <f>J35*$AL35*'Personnel Rates'!J$38</f>
        <v>0</v>
      </c>
      <c r="K165" s="122">
        <f>K35*$AL35*'Personnel Rates'!K$38</f>
        <v>0</v>
      </c>
      <c r="L165" s="122">
        <f>L35*$AL35*'Personnel Rates'!L$38</f>
        <v>0</v>
      </c>
      <c r="M165" s="122">
        <f>M35*$AL35*'Personnel Rates'!M$38</f>
        <v>0</v>
      </c>
      <c r="N165" s="122">
        <f>N35*$AL35*'Personnel Rates'!N$38</f>
        <v>0</v>
      </c>
      <c r="O165" s="122">
        <f>O35*$AL35*'Personnel Rates'!O$38</f>
        <v>0</v>
      </c>
      <c r="P165" s="122">
        <f>P35*$AL35*'Personnel Rates'!P$38</f>
        <v>0</v>
      </c>
      <c r="Q165" s="122">
        <f>Q35*$AL35*'Personnel Rates'!Q$38</f>
        <v>0</v>
      </c>
      <c r="R165" s="122">
        <f>R35*$AL35*'Personnel Rates'!R$38</f>
        <v>0</v>
      </c>
      <c r="S165" s="122">
        <f>S35*$AL35*'Personnel Rates'!S$38</f>
        <v>0</v>
      </c>
      <c r="T165" s="122">
        <f>T35*$AL35*'Personnel Rates'!T$38</f>
        <v>0</v>
      </c>
      <c r="U165" s="122">
        <f>U35*$AL35*'Personnel Rates'!U$38</f>
        <v>0</v>
      </c>
      <c r="V165" s="122">
        <f>V35*$AL35*'Personnel Rates'!V$38</f>
        <v>0</v>
      </c>
      <c r="W165" s="122">
        <f>W35*$AL35*'Personnel Rates'!W$38</f>
        <v>0</v>
      </c>
      <c r="X165" s="122">
        <f>X35*$AL35*'Personnel Rates'!X$38</f>
        <v>0</v>
      </c>
      <c r="Y165" s="122">
        <f>Y35*$AL35*'Personnel Rates'!Y$38</f>
        <v>0</v>
      </c>
      <c r="Z165" s="122">
        <f>Z35*$AL35*'Personnel Rates'!Z$38</f>
        <v>0</v>
      </c>
      <c r="AA165" s="122">
        <f>AA35*$AL35*'Personnel Rates'!AA$38</f>
        <v>0</v>
      </c>
      <c r="AB165" s="122">
        <f>AB35*$AL35*'Personnel Rates'!AB$38</f>
        <v>0</v>
      </c>
      <c r="AC165" s="122">
        <f>AC35*$AL35*'Personnel Rates'!AC$38</f>
        <v>0</v>
      </c>
      <c r="AD165" s="122">
        <f>AD35*$AL35*'Personnel Rates'!AD$38</f>
        <v>0</v>
      </c>
      <c r="AE165" s="122">
        <f>AE35*$AL35*'Personnel Rates'!AE$38</f>
        <v>0</v>
      </c>
      <c r="AF165" s="122">
        <f>AF35*$AL35*'Personnel Rates'!AF$38</f>
        <v>0</v>
      </c>
      <c r="AG165" s="122">
        <f>AG35*$AL35*'Personnel Rates'!AG$38</f>
        <v>0</v>
      </c>
      <c r="AH165" s="122">
        <f>AH35*$AL35*'Personnel Rates'!AH$38</f>
        <v>0</v>
      </c>
      <c r="AI165" s="122">
        <f>AI35*$AL35*'Personnel Rates'!AI$38</f>
        <v>0</v>
      </c>
      <c r="AJ165" s="122">
        <f>AJ35*$AL35*'Personnel Rates'!AJ$38</f>
        <v>0</v>
      </c>
      <c r="AL165" s="123">
        <f t="shared" si="2"/>
        <v>279.32580553846151</v>
      </c>
    </row>
    <row r="166" spans="2:38">
      <c r="B166" s="65"/>
      <c r="C166" s="66" t="str">
        <f t="shared" si="1"/>
        <v>8" Turbine</v>
      </c>
      <c r="D166" s="66"/>
      <c r="E166" s="122">
        <f>E36*$AL36*'Personnel Rates'!E$38</f>
        <v>279.32580553846151</v>
      </c>
      <c r="F166" s="122">
        <f>F36*$AL36*'Personnel Rates'!F$38</f>
        <v>0</v>
      </c>
      <c r="G166" s="122">
        <f>G36*$AL36*'Personnel Rates'!G$38</f>
        <v>0</v>
      </c>
      <c r="H166" s="122">
        <f>H36*$AL36*'Personnel Rates'!H$38</f>
        <v>0</v>
      </c>
      <c r="I166" s="122">
        <f>I36*$AL36*'Personnel Rates'!I$38</f>
        <v>0</v>
      </c>
      <c r="J166" s="122">
        <f>J36*$AL36*'Personnel Rates'!J$38</f>
        <v>0</v>
      </c>
      <c r="K166" s="122">
        <f>K36*$AL36*'Personnel Rates'!K$38</f>
        <v>0</v>
      </c>
      <c r="L166" s="122">
        <f>L36*$AL36*'Personnel Rates'!L$38</f>
        <v>0</v>
      </c>
      <c r="M166" s="122">
        <f>M36*$AL36*'Personnel Rates'!M$38</f>
        <v>0</v>
      </c>
      <c r="N166" s="122">
        <f>N36*$AL36*'Personnel Rates'!N$38</f>
        <v>0</v>
      </c>
      <c r="O166" s="122">
        <f>O36*$AL36*'Personnel Rates'!O$38</f>
        <v>0</v>
      </c>
      <c r="P166" s="122">
        <f>P36*$AL36*'Personnel Rates'!P$38</f>
        <v>0</v>
      </c>
      <c r="Q166" s="122">
        <f>Q36*$AL36*'Personnel Rates'!Q$38</f>
        <v>0</v>
      </c>
      <c r="R166" s="122">
        <f>R36*$AL36*'Personnel Rates'!R$38</f>
        <v>0</v>
      </c>
      <c r="S166" s="122">
        <f>S36*$AL36*'Personnel Rates'!S$38</f>
        <v>0</v>
      </c>
      <c r="T166" s="122">
        <f>T36*$AL36*'Personnel Rates'!T$38</f>
        <v>0</v>
      </c>
      <c r="U166" s="122">
        <f>U36*$AL36*'Personnel Rates'!U$38</f>
        <v>0</v>
      </c>
      <c r="V166" s="122">
        <f>V36*$AL36*'Personnel Rates'!V$38</f>
        <v>0</v>
      </c>
      <c r="W166" s="122">
        <f>W36*$AL36*'Personnel Rates'!W$38</f>
        <v>0</v>
      </c>
      <c r="X166" s="122">
        <f>X36*$AL36*'Personnel Rates'!X$38</f>
        <v>0</v>
      </c>
      <c r="Y166" s="122">
        <f>Y36*$AL36*'Personnel Rates'!Y$38</f>
        <v>0</v>
      </c>
      <c r="Z166" s="122">
        <f>Z36*$AL36*'Personnel Rates'!Z$38</f>
        <v>0</v>
      </c>
      <c r="AA166" s="122">
        <f>AA36*$AL36*'Personnel Rates'!AA$38</f>
        <v>0</v>
      </c>
      <c r="AB166" s="122">
        <f>AB36*$AL36*'Personnel Rates'!AB$38</f>
        <v>0</v>
      </c>
      <c r="AC166" s="122">
        <f>AC36*$AL36*'Personnel Rates'!AC$38</f>
        <v>0</v>
      </c>
      <c r="AD166" s="122">
        <f>AD36*$AL36*'Personnel Rates'!AD$38</f>
        <v>0</v>
      </c>
      <c r="AE166" s="122">
        <f>AE36*$AL36*'Personnel Rates'!AE$38</f>
        <v>0</v>
      </c>
      <c r="AF166" s="122">
        <f>AF36*$AL36*'Personnel Rates'!AF$38</f>
        <v>0</v>
      </c>
      <c r="AG166" s="122">
        <f>AG36*$AL36*'Personnel Rates'!AG$38</f>
        <v>0</v>
      </c>
      <c r="AH166" s="122">
        <f>AH36*$AL36*'Personnel Rates'!AH$38</f>
        <v>0</v>
      </c>
      <c r="AI166" s="122">
        <f>AI36*$AL36*'Personnel Rates'!AI$38</f>
        <v>0</v>
      </c>
      <c r="AJ166" s="122">
        <f>AJ36*$AL36*'Personnel Rates'!AJ$38</f>
        <v>0</v>
      </c>
      <c r="AL166" s="123">
        <f t="shared" si="2"/>
        <v>279.32580553846151</v>
      </c>
    </row>
    <row r="167" spans="2:38">
      <c r="B167" s="65"/>
      <c r="C167" s="66" t="str">
        <f t="shared" si="1"/>
        <v>8" Fire Series</v>
      </c>
      <c r="D167" s="66"/>
      <c r="E167" s="122">
        <f>E37*$AL37*'Personnel Rates'!E$38</f>
        <v>279.32580553846151</v>
      </c>
      <c r="F167" s="122">
        <f>F37*$AL37*'Personnel Rates'!F$38</f>
        <v>0</v>
      </c>
      <c r="G167" s="122">
        <f>G37*$AL37*'Personnel Rates'!G$38</f>
        <v>0</v>
      </c>
      <c r="H167" s="122">
        <f>H37*$AL37*'Personnel Rates'!H$38</f>
        <v>0</v>
      </c>
      <c r="I167" s="122">
        <f>I37*$AL37*'Personnel Rates'!I$38</f>
        <v>0</v>
      </c>
      <c r="J167" s="122">
        <f>J37*$AL37*'Personnel Rates'!J$38</f>
        <v>0</v>
      </c>
      <c r="K167" s="122">
        <f>K37*$AL37*'Personnel Rates'!K$38</f>
        <v>0</v>
      </c>
      <c r="L167" s="122">
        <f>L37*$AL37*'Personnel Rates'!L$38</f>
        <v>0</v>
      </c>
      <c r="M167" s="122">
        <f>M37*$AL37*'Personnel Rates'!M$38</f>
        <v>0</v>
      </c>
      <c r="N167" s="122">
        <f>N37*$AL37*'Personnel Rates'!N$38</f>
        <v>0</v>
      </c>
      <c r="O167" s="122">
        <f>O37*$AL37*'Personnel Rates'!O$38</f>
        <v>0</v>
      </c>
      <c r="P167" s="122">
        <f>P37*$AL37*'Personnel Rates'!P$38</f>
        <v>0</v>
      </c>
      <c r="Q167" s="122">
        <f>Q37*$AL37*'Personnel Rates'!Q$38</f>
        <v>0</v>
      </c>
      <c r="R167" s="122">
        <f>R37*$AL37*'Personnel Rates'!R$38</f>
        <v>0</v>
      </c>
      <c r="S167" s="122">
        <f>S37*$AL37*'Personnel Rates'!S$38</f>
        <v>0</v>
      </c>
      <c r="T167" s="122">
        <f>T37*$AL37*'Personnel Rates'!T$38</f>
        <v>0</v>
      </c>
      <c r="U167" s="122">
        <f>U37*$AL37*'Personnel Rates'!U$38</f>
        <v>0</v>
      </c>
      <c r="V167" s="122">
        <f>V37*$AL37*'Personnel Rates'!V$38</f>
        <v>0</v>
      </c>
      <c r="W167" s="122">
        <f>W37*$AL37*'Personnel Rates'!W$38</f>
        <v>0</v>
      </c>
      <c r="X167" s="122">
        <f>X37*$AL37*'Personnel Rates'!X$38</f>
        <v>0</v>
      </c>
      <c r="Y167" s="122">
        <f>Y37*$AL37*'Personnel Rates'!Y$38</f>
        <v>0</v>
      </c>
      <c r="Z167" s="122">
        <f>Z37*$AL37*'Personnel Rates'!Z$38</f>
        <v>0</v>
      </c>
      <c r="AA167" s="122">
        <f>AA37*$AL37*'Personnel Rates'!AA$38</f>
        <v>0</v>
      </c>
      <c r="AB167" s="122">
        <f>AB37*$AL37*'Personnel Rates'!AB$38</f>
        <v>0</v>
      </c>
      <c r="AC167" s="122">
        <f>AC37*$AL37*'Personnel Rates'!AC$38</f>
        <v>0</v>
      </c>
      <c r="AD167" s="122">
        <f>AD37*$AL37*'Personnel Rates'!AD$38</f>
        <v>0</v>
      </c>
      <c r="AE167" s="122">
        <f>AE37*$AL37*'Personnel Rates'!AE$38</f>
        <v>0</v>
      </c>
      <c r="AF167" s="122">
        <f>AF37*$AL37*'Personnel Rates'!AF$38</f>
        <v>0</v>
      </c>
      <c r="AG167" s="122">
        <f>AG37*$AL37*'Personnel Rates'!AG$38</f>
        <v>0</v>
      </c>
      <c r="AH167" s="122">
        <f>AH37*$AL37*'Personnel Rates'!AH$38</f>
        <v>0</v>
      </c>
      <c r="AI167" s="122">
        <f>AI37*$AL37*'Personnel Rates'!AI$38</f>
        <v>0</v>
      </c>
      <c r="AJ167" s="122">
        <f>AJ37*$AL37*'Personnel Rates'!AJ$38</f>
        <v>0</v>
      </c>
      <c r="AL167" s="123">
        <f t="shared" si="2"/>
        <v>279.32580553846151</v>
      </c>
    </row>
    <row r="168" spans="2:38">
      <c r="B168" s="65"/>
      <c r="C168" s="66" t="str">
        <f t="shared" si="1"/>
        <v>8" Fire Assembly</v>
      </c>
      <c r="D168" s="66"/>
      <c r="E168" s="122">
        <f>E38*$AL38*'Personnel Rates'!E$38</f>
        <v>279.32580553846151</v>
      </c>
      <c r="F168" s="122">
        <f>F38*$AL38*'Personnel Rates'!F$38</f>
        <v>0</v>
      </c>
      <c r="G168" s="122">
        <f>G38*$AL38*'Personnel Rates'!G$38</f>
        <v>0</v>
      </c>
      <c r="H168" s="122">
        <f>H38*$AL38*'Personnel Rates'!H$38</f>
        <v>0</v>
      </c>
      <c r="I168" s="122">
        <f>I38*$AL38*'Personnel Rates'!I$38</f>
        <v>0</v>
      </c>
      <c r="J168" s="122">
        <f>J38*$AL38*'Personnel Rates'!J$38</f>
        <v>0</v>
      </c>
      <c r="K168" s="122">
        <f>K38*$AL38*'Personnel Rates'!K$38</f>
        <v>0</v>
      </c>
      <c r="L168" s="122">
        <f>L38*$AL38*'Personnel Rates'!L$38</f>
        <v>0</v>
      </c>
      <c r="M168" s="122">
        <f>M38*$AL38*'Personnel Rates'!M$38</f>
        <v>0</v>
      </c>
      <c r="N168" s="122">
        <f>N38*$AL38*'Personnel Rates'!N$38</f>
        <v>0</v>
      </c>
      <c r="O168" s="122">
        <f>O38*$AL38*'Personnel Rates'!O$38</f>
        <v>0</v>
      </c>
      <c r="P168" s="122">
        <f>P38*$AL38*'Personnel Rates'!P$38</f>
        <v>0</v>
      </c>
      <c r="Q168" s="122">
        <f>Q38*$AL38*'Personnel Rates'!Q$38</f>
        <v>0</v>
      </c>
      <c r="R168" s="122">
        <f>R38*$AL38*'Personnel Rates'!R$38</f>
        <v>0</v>
      </c>
      <c r="S168" s="122">
        <f>S38*$AL38*'Personnel Rates'!S$38</f>
        <v>0</v>
      </c>
      <c r="T168" s="122">
        <f>T38*$AL38*'Personnel Rates'!T$38</f>
        <v>0</v>
      </c>
      <c r="U168" s="122">
        <f>U38*$AL38*'Personnel Rates'!U$38</f>
        <v>0</v>
      </c>
      <c r="V168" s="122">
        <f>V38*$AL38*'Personnel Rates'!V$38</f>
        <v>0</v>
      </c>
      <c r="W168" s="122">
        <f>W38*$AL38*'Personnel Rates'!W$38</f>
        <v>0</v>
      </c>
      <c r="X168" s="122">
        <f>X38*$AL38*'Personnel Rates'!X$38</f>
        <v>0</v>
      </c>
      <c r="Y168" s="122">
        <f>Y38*$AL38*'Personnel Rates'!Y$38</f>
        <v>0</v>
      </c>
      <c r="Z168" s="122">
        <f>Z38*$AL38*'Personnel Rates'!Z$38</f>
        <v>0</v>
      </c>
      <c r="AA168" s="122">
        <f>AA38*$AL38*'Personnel Rates'!AA$38</f>
        <v>0</v>
      </c>
      <c r="AB168" s="122">
        <f>AB38*$AL38*'Personnel Rates'!AB$38</f>
        <v>0</v>
      </c>
      <c r="AC168" s="122">
        <f>AC38*$AL38*'Personnel Rates'!AC$38</f>
        <v>0</v>
      </c>
      <c r="AD168" s="122">
        <f>AD38*$AL38*'Personnel Rates'!AD$38</f>
        <v>0</v>
      </c>
      <c r="AE168" s="122">
        <f>AE38*$AL38*'Personnel Rates'!AE$38</f>
        <v>0</v>
      </c>
      <c r="AF168" s="122">
        <f>AF38*$AL38*'Personnel Rates'!AF$38</f>
        <v>0</v>
      </c>
      <c r="AG168" s="122">
        <f>AG38*$AL38*'Personnel Rates'!AG$38</f>
        <v>0</v>
      </c>
      <c r="AH168" s="122">
        <f>AH38*$AL38*'Personnel Rates'!AH$38</f>
        <v>0</v>
      </c>
      <c r="AI168" s="122">
        <f>AI38*$AL38*'Personnel Rates'!AI$38</f>
        <v>0</v>
      </c>
      <c r="AJ168" s="122">
        <f>AJ38*$AL38*'Personnel Rates'!AJ$38</f>
        <v>0</v>
      </c>
      <c r="AL168" s="123">
        <f t="shared" si="2"/>
        <v>279.32580553846151</v>
      </c>
    </row>
    <row r="169" spans="2:38">
      <c r="B169" s="65"/>
      <c r="C169" s="66" t="str">
        <f t="shared" si="1"/>
        <v>10" Turbine</v>
      </c>
      <c r="D169" s="66"/>
      <c r="E169" s="122">
        <f>E39*$AL39*'Personnel Rates'!E$38</f>
        <v>279.32580553846151</v>
      </c>
      <c r="F169" s="122">
        <f>F39*$AL39*'Personnel Rates'!F$38</f>
        <v>0</v>
      </c>
      <c r="G169" s="122">
        <f>G39*$AL39*'Personnel Rates'!G$38</f>
        <v>0</v>
      </c>
      <c r="H169" s="122">
        <f>H39*$AL39*'Personnel Rates'!H$38</f>
        <v>0</v>
      </c>
      <c r="I169" s="122">
        <f>I39*$AL39*'Personnel Rates'!I$38</f>
        <v>0</v>
      </c>
      <c r="J169" s="122">
        <f>J39*$AL39*'Personnel Rates'!J$38</f>
        <v>0</v>
      </c>
      <c r="K169" s="122">
        <f>K39*$AL39*'Personnel Rates'!K$38</f>
        <v>0</v>
      </c>
      <c r="L169" s="122">
        <f>L39*$AL39*'Personnel Rates'!L$38</f>
        <v>0</v>
      </c>
      <c r="M169" s="122">
        <f>M39*$AL39*'Personnel Rates'!M$38</f>
        <v>0</v>
      </c>
      <c r="N169" s="122">
        <f>N39*$AL39*'Personnel Rates'!N$38</f>
        <v>0</v>
      </c>
      <c r="O169" s="122">
        <f>O39*$AL39*'Personnel Rates'!O$38</f>
        <v>0</v>
      </c>
      <c r="P169" s="122">
        <f>P39*$AL39*'Personnel Rates'!P$38</f>
        <v>0</v>
      </c>
      <c r="Q169" s="122">
        <f>Q39*$AL39*'Personnel Rates'!Q$38</f>
        <v>0</v>
      </c>
      <c r="R169" s="122">
        <f>R39*$AL39*'Personnel Rates'!R$38</f>
        <v>0</v>
      </c>
      <c r="S169" s="122">
        <f>S39*$AL39*'Personnel Rates'!S$38</f>
        <v>0</v>
      </c>
      <c r="T169" s="122">
        <f>T39*$AL39*'Personnel Rates'!T$38</f>
        <v>0</v>
      </c>
      <c r="U169" s="122">
        <f>U39*$AL39*'Personnel Rates'!U$38</f>
        <v>0</v>
      </c>
      <c r="V169" s="122">
        <f>V39*$AL39*'Personnel Rates'!V$38</f>
        <v>0</v>
      </c>
      <c r="W169" s="122">
        <f>W39*$AL39*'Personnel Rates'!W$38</f>
        <v>0</v>
      </c>
      <c r="X169" s="122">
        <f>X39*$AL39*'Personnel Rates'!X$38</f>
        <v>0</v>
      </c>
      <c r="Y169" s="122">
        <f>Y39*$AL39*'Personnel Rates'!Y$38</f>
        <v>0</v>
      </c>
      <c r="Z169" s="122">
        <f>Z39*$AL39*'Personnel Rates'!Z$38</f>
        <v>0</v>
      </c>
      <c r="AA169" s="122">
        <f>AA39*$AL39*'Personnel Rates'!AA$38</f>
        <v>0</v>
      </c>
      <c r="AB169" s="122">
        <f>AB39*$AL39*'Personnel Rates'!AB$38</f>
        <v>0</v>
      </c>
      <c r="AC169" s="122">
        <f>AC39*$AL39*'Personnel Rates'!AC$38</f>
        <v>0</v>
      </c>
      <c r="AD169" s="122">
        <f>AD39*$AL39*'Personnel Rates'!AD$38</f>
        <v>0</v>
      </c>
      <c r="AE169" s="122">
        <f>AE39*$AL39*'Personnel Rates'!AE$38</f>
        <v>0</v>
      </c>
      <c r="AF169" s="122">
        <f>AF39*$AL39*'Personnel Rates'!AF$38</f>
        <v>0</v>
      </c>
      <c r="AG169" s="122">
        <f>AG39*$AL39*'Personnel Rates'!AG$38</f>
        <v>0</v>
      </c>
      <c r="AH169" s="122">
        <f>AH39*$AL39*'Personnel Rates'!AH$38</f>
        <v>0</v>
      </c>
      <c r="AI169" s="122">
        <f>AI39*$AL39*'Personnel Rates'!AI$38</f>
        <v>0</v>
      </c>
      <c r="AJ169" s="122">
        <f>AJ39*$AL39*'Personnel Rates'!AJ$38</f>
        <v>0</v>
      </c>
      <c r="AL169" s="123">
        <f t="shared" si="2"/>
        <v>279.32580553846151</v>
      </c>
    </row>
    <row r="170" spans="2:38">
      <c r="B170" s="65"/>
      <c r="C170" s="66" t="str">
        <f t="shared" si="1"/>
        <v>10" Fire Series</v>
      </c>
      <c r="D170" s="66"/>
      <c r="E170" s="122">
        <f>E40*$AL40*'Personnel Rates'!E$38</f>
        <v>279.32580553846151</v>
      </c>
      <c r="F170" s="122">
        <f>F40*$AL40*'Personnel Rates'!F$38</f>
        <v>0</v>
      </c>
      <c r="G170" s="122">
        <f>G40*$AL40*'Personnel Rates'!G$38</f>
        <v>0</v>
      </c>
      <c r="H170" s="122">
        <f>H40*$AL40*'Personnel Rates'!H$38</f>
        <v>0</v>
      </c>
      <c r="I170" s="122">
        <f>I40*$AL40*'Personnel Rates'!I$38</f>
        <v>0</v>
      </c>
      <c r="J170" s="122">
        <f>J40*$AL40*'Personnel Rates'!J$38</f>
        <v>0</v>
      </c>
      <c r="K170" s="122">
        <f>K40*$AL40*'Personnel Rates'!K$38</f>
        <v>0</v>
      </c>
      <c r="L170" s="122">
        <f>L40*$AL40*'Personnel Rates'!L$38</f>
        <v>0</v>
      </c>
      <c r="M170" s="122">
        <f>M40*$AL40*'Personnel Rates'!M$38</f>
        <v>0</v>
      </c>
      <c r="N170" s="122">
        <f>N40*$AL40*'Personnel Rates'!N$38</f>
        <v>0</v>
      </c>
      <c r="O170" s="122">
        <f>O40*$AL40*'Personnel Rates'!O$38</f>
        <v>0</v>
      </c>
      <c r="P170" s="122">
        <f>P40*$AL40*'Personnel Rates'!P$38</f>
        <v>0</v>
      </c>
      <c r="Q170" s="122">
        <f>Q40*$AL40*'Personnel Rates'!Q$38</f>
        <v>0</v>
      </c>
      <c r="R170" s="122">
        <f>R40*$AL40*'Personnel Rates'!R$38</f>
        <v>0</v>
      </c>
      <c r="S170" s="122">
        <f>S40*$AL40*'Personnel Rates'!S$38</f>
        <v>0</v>
      </c>
      <c r="T170" s="122">
        <f>T40*$AL40*'Personnel Rates'!T$38</f>
        <v>0</v>
      </c>
      <c r="U170" s="122">
        <f>U40*$AL40*'Personnel Rates'!U$38</f>
        <v>0</v>
      </c>
      <c r="V170" s="122">
        <f>V40*$AL40*'Personnel Rates'!V$38</f>
        <v>0</v>
      </c>
      <c r="W170" s="122">
        <f>W40*$AL40*'Personnel Rates'!W$38</f>
        <v>0</v>
      </c>
      <c r="X170" s="122">
        <f>X40*$AL40*'Personnel Rates'!X$38</f>
        <v>0</v>
      </c>
      <c r="Y170" s="122">
        <f>Y40*$AL40*'Personnel Rates'!Y$38</f>
        <v>0</v>
      </c>
      <c r="Z170" s="122">
        <f>Z40*$AL40*'Personnel Rates'!Z$38</f>
        <v>0</v>
      </c>
      <c r="AA170" s="122">
        <f>AA40*$AL40*'Personnel Rates'!AA$38</f>
        <v>0</v>
      </c>
      <c r="AB170" s="122">
        <f>AB40*$AL40*'Personnel Rates'!AB$38</f>
        <v>0</v>
      </c>
      <c r="AC170" s="122">
        <f>AC40*$AL40*'Personnel Rates'!AC$38</f>
        <v>0</v>
      </c>
      <c r="AD170" s="122">
        <f>AD40*$AL40*'Personnel Rates'!AD$38</f>
        <v>0</v>
      </c>
      <c r="AE170" s="122">
        <f>AE40*$AL40*'Personnel Rates'!AE$38</f>
        <v>0</v>
      </c>
      <c r="AF170" s="122">
        <f>AF40*$AL40*'Personnel Rates'!AF$38</f>
        <v>0</v>
      </c>
      <c r="AG170" s="122">
        <f>AG40*$AL40*'Personnel Rates'!AG$38</f>
        <v>0</v>
      </c>
      <c r="AH170" s="122">
        <f>AH40*$AL40*'Personnel Rates'!AH$38</f>
        <v>0</v>
      </c>
      <c r="AI170" s="122">
        <f>AI40*$AL40*'Personnel Rates'!AI$38</f>
        <v>0</v>
      </c>
      <c r="AJ170" s="122">
        <f>AJ40*$AL40*'Personnel Rates'!AJ$38</f>
        <v>0</v>
      </c>
      <c r="AL170" s="123">
        <f t="shared" si="2"/>
        <v>279.32580553846151</v>
      </c>
    </row>
    <row r="171" spans="2:38">
      <c r="B171" s="65"/>
      <c r="C171" s="66" t="str">
        <f t="shared" si="1"/>
        <v>10" Fire Assembly</v>
      </c>
      <c r="D171" s="66"/>
      <c r="E171" s="122">
        <f>E41*$AL41*'Personnel Rates'!E$38</f>
        <v>279.32580553846151</v>
      </c>
      <c r="F171" s="122">
        <f>F41*$AL41*'Personnel Rates'!F$38</f>
        <v>0</v>
      </c>
      <c r="G171" s="122">
        <f>G41*$AL41*'Personnel Rates'!G$38</f>
        <v>0</v>
      </c>
      <c r="H171" s="122">
        <f>H41*$AL41*'Personnel Rates'!H$38</f>
        <v>0</v>
      </c>
      <c r="I171" s="122">
        <f>I41*$AL41*'Personnel Rates'!I$38</f>
        <v>0</v>
      </c>
      <c r="J171" s="122">
        <f>J41*$AL41*'Personnel Rates'!J$38</f>
        <v>0</v>
      </c>
      <c r="K171" s="122">
        <f>K41*$AL41*'Personnel Rates'!K$38</f>
        <v>0</v>
      </c>
      <c r="L171" s="122">
        <f>L41*$AL41*'Personnel Rates'!L$38</f>
        <v>0</v>
      </c>
      <c r="M171" s="122">
        <f>M41*$AL41*'Personnel Rates'!M$38</f>
        <v>0</v>
      </c>
      <c r="N171" s="122">
        <f>N41*$AL41*'Personnel Rates'!N$38</f>
        <v>0</v>
      </c>
      <c r="O171" s="122">
        <f>O41*$AL41*'Personnel Rates'!O$38</f>
        <v>0</v>
      </c>
      <c r="P171" s="122">
        <f>P41*$AL41*'Personnel Rates'!P$38</f>
        <v>0</v>
      </c>
      <c r="Q171" s="122">
        <f>Q41*$AL41*'Personnel Rates'!Q$38</f>
        <v>0</v>
      </c>
      <c r="R171" s="122">
        <f>R41*$AL41*'Personnel Rates'!R$38</f>
        <v>0</v>
      </c>
      <c r="S171" s="122">
        <f>S41*$AL41*'Personnel Rates'!S$38</f>
        <v>0</v>
      </c>
      <c r="T171" s="122">
        <f>T41*$AL41*'Personnel Rates'!T$38</f>
        <v>0</v>
      </c>
      <c r="U171" s="122">
        <f>U41*$AL41*'Personnel Rates'!U$38</f>
        <v>0</v>
      </c>
      <c r="V171" s="122">
        <f>V41*$AL41*'Personnel Rates'!V$38</f>
        <v>0</v>
      </c>
      <c r="W171" s="122">
        <f>W41*$AL41*'Personnel Rates'!W$38</f>
        <v>0</v>
      </c>
      <c r="X171" s="122">
        <f>X41*$AL41*'Personnel Rates'!X$38</f>
        <v>0</v>
      </c>
      <c r="Y171" s="122">
        <f>Y41*$AL41*'Personnel Rates'!Y$38</f>
        <v>0</v>
      </c>
      <c r="Z171" s="122">
        <f>Z41*$AL41*'Personnel Rates'!Z$38</f>
        <v>0</v>
      </c>
      <c r="AA171" s="122">
        <f>AA41*$AL41*'Personnel Rates'!AA$38</f>
        <v>0</v>
      </c>
      <c r="AB171" s="122">
        <f>AB41*$AL41*'Personnel Rates'!AB$38</f>
        <v>0</v>
      </c>
      <c r="AC171" s="122">
        <f>AC41*$AL41*'Personnel Rates'!AC$38</f>
        <v>0</v>
      </c>
      <c r="AD171" s="122">
        <f>AD41*$AL41*'Personnel Rates'!AD$38</f>
        <v>0</v>
      </c>
      <c r="AE171" s="122">
        <f>AE41*$AL41*'Personnel Rates'!AE$38</f>
        <v>0</v>
      </c>
      <c r="AF171" s="122">
        <f>AF41*$AL41*'Personnel Rates'!AF$38</f>
        <v>0</v>
      </c>
      <c r="AG171" s="122">
        <f>AG41*$AL41*'Personnel Rates'!AG$38</f>
        <v>0</v>
      </c>
      <c r="AH171" s="122">
        <f>AH41*$AL41*'Personnel Rates'!AH$38</f>
        <v>0</v>
      </c>
      <c r="AI171" s="122">
        <f>AI41*$AL41*'Personnel Rates'!AI$38</f>
        <v>0</v>
      </c>
      <c r="AJ171" s="122">
        <f>AJ41*$AL41*'Personnel Rates'!AJ$38</f>
        <v>0</v>
      </c>
      <c r="AL171" s="123">
        <f t="shared" si="2"/>
        <v>279.32580553846151</v>
      </c>
    </row>
    <row r="172" spans="2:38">
      <c r="B172" s="65"/>
      <c r="C172" s="66" t="str">
        <f t="shared" si="1"/>
        <v>12" Turbine</v>
      </c>
      <c r="D172" s="66"/>
      <c r="E172" s="122">
        <f>E42*$AL42*'Personnel Rates'!E$38</f>
        <v>279.32580553846151</v>
      </c>
      <c r="F172" s="122">
        <f>F42*$AL42*'Personnel Rates'!F$38</f>
        <v>0</v>
      </c>
      <c r="G172" s="122">
        <f>G42*$AL42*'Personnel Rates'!G$38</f>
        <v>0</v>
      </c>
      <c r="H172" s="122">
        <f>H42*$AL42*'Personnel Rates'!H$38</f>
        <v>0</v>
      </c>
      <c r="I172" s="122">
        <f>I42*$AL42*'Personnel Rates'!I$38</f>
        <v>0</v>
      </c>
      <c r="J172" s="122">
        <f>J42*$AL42*'Personnel Rates'!J$38</f>
        <v>0</v>
      </c>
      <c r="K172" s="122">
        <f>K42*$AL42*'Personnel Rates'!K$38</f>
        <v>0</v>
      </c>
      <c r="L172" s="122">
        <f>L42*$AL42*'Personnel Rates'!L$38</f>
        <v>0</v>
      </c>
      <c r="M172" s="122">
        <f>M42*$AL42*'Personnel Rates'!M$38</f>
        <v>0</v>
      </c>
      <c r="N172" s="122">
        <f>N42*$AL42*'Personnel Rates'!N$38</f>
        <v>0</v>
      </c>
      <c r="O172" s="122">
        <f>O42*$AL42*'Personnel Rates'!O$38</f>
        <v>0</v>
      </c>
      <c r="P172" s="122">
        <f>P42*$AL42*'Personnel Rates'!P$38</f>
        <v>0</v>
      </c>
      <c r="Q172" s="122">
        <f>Q42*$AL42*'Personnel Rates'!Q$38</f>
        <v>0</v>
      </c>
      <c r="R172" s="122">
        <f>R42*$AL42*'Personnel Rates'!R$38</f>
        <v>0</v>
      </c>
      <c r="S172" s="122">
        <f>S42*$AL42*'Personnel Rates'!S$38</f>
        <v>0</v>
      </c>
      <c r="T172" s="122">
        <f>T42*$AL42*'Personnel Rates'!T$38</f>
        <v>0</v>
      </c>
      <c r="U172" s="122">
        <f>U42*$AL42*'Personnel Rates'!U$38</f>
        <v>0</v>
      </c>
      <c r="V172" s="122">
        <f>V42*$AL42*'Personnel Rates'!V$38</f>
        <v>0</v>
      </c>
      <c r="W172" s="122">
        <f>W42*$AL42*'Personnel Rates'!W$38</f>
        <v>0</v>
      </c>
      <c r="X172" s="122">
        <f>X42*$AL42*'Personnel Rates'!X$38</f>
        <v>0</v>
      </c>
      <c r="Y172" s="122">
        <f>Y42*$AL42*'Personnel Rates'!Y$38</f>
        <v>0</v>
      </c>
      <c r="Z172" s="122">
        <f>Z42*$AL42*'Personnel Rates'!Z$38</f>
        <v>0</v>
      </c>
      <c r="AA172" s="122">
        <f>AA42*$AL42*'Personnel Rates'!AA$38</f>
        <v>0</v>
      </c>
      <c r="AB172" s="122">
        <f>AB42*$AL42*'Personnel Rates'!AB$38</f>
        <v>0</v>
      </c>
      <c r="AC172" s="122">
        <f>AC42*$AL42*'Personnel Rates'!AC$38</f>
        <v>0</v>
      </c>
      <c r="AD172" s="122">
        <f>AD42*$AL42*'Personnel Rates'!AD$38</f>
        <v>0</v>
      </c>
      <c r="AE172" s="122">
        <f>AE42*$AL42*'Personnel Rates'!AE$38</f>
        <v>0</v>
      </c>
      <c r="AF172" s="122">
        <f>AF42*$AL42*'Personnel Rates'!AF$38</f>
        <v>0</v>
      </c>
      <c r="AG172" s="122">
        <f>AG42*$AL42*'Personnel Rates'!AG$38</f>
        <v>0</v>
      </c>
      <c r="AH172" s="122">
        <f>AH42*$AL42*'Personnel Rates'!AH$38</f>
        <v>0</v>
      </c>
      <c r="AI172" s="122">
        <f>AI42*$AL42*'Personnel Rates'!AI$38</f>
        <v>0</v>
      </c>
      <c r="AJ172" s="122">
        <f>AJ42*$AL42*'Personnel Rates'!AJ$38</f>
        <v>0</v>
      </c>
      <c r="AL172" s="123">
        <f t="shared" si="2"/>
        <v>279.32580553846151</v>
      </c>
    </row>
    <row r="173" spans="2:38">
      <c r="B173" s="65"/>
      <c r="C173" s="66" t="str">
        <f t="shared" si="1"/>
        <v>12" Fire Series</v>
      </c>
      <c r="D173" s="66"/>
      <c r="E173" s="122">
        <f>E43*$AL43*'Personnel Rates'!E$38</f>
        <v>279.32580553846151</v>
      </c>
      <c r="F173" s="122">
        <f>F43*$AL43*'Personnel Rates'!F$38</f>
        <v>0</v>
      </c>
      <c r="G173" s="122">
        <f>G43*$AL43*'Personnel Rates'!G$38</f>
        <v>0</v>
      </c>
      <c r="H173" s="122">
        <f>H43*$AL43*'Personnel Rates'!H$38</f>
        <v>0</v>
      </c>
      <c r="I173" s="122">
        <f>I43*$AL43*'Personnel Rates'!I$38</f>
        <v>0</v>
      </c>
      <c r="J173" s="122">
        <f>J43*$AL43*'Personnel Rates'!J$38</f>
        <v>0</v>
      </c>
      <c r="K173" s="122">
        <f>K43*$AL43*'Personnel Rates'!K$38</f>
        <v>0</v>
      </c>
      <c r="L173" s="122">
        <f>L43*$AL43*'Personnel Rates'!L$38</f>
        <v>0</v>
      </c>
      <c r="M173" s="122">
        <f>M43*$AL43*'Personnel Rates'!M$38</f>
        <v>0</v>
      </c>
      <c r="N173" s="122">
        <f>N43*$AL43*'Personnel Rates'!N$38</f>
        <v>0</v>
      </c>
      <c r="O173" s="122">
        <f>O43*$AL43*'Personnel Rates'!O$38</f>
        <v>0</v>
      </c>
      <c r="P173" s="122">
        <f>P43*$AL43*'Personnel Rates'!P$38</f>
        <v>0</v>
      </c>
      <c r="Q173" s="122">
        <f>Q43*$AL43*'Personnel Rates'!Q$38</f>
        <v>0</v>
      </c>
      <c r="R173" s="122">
        <f>R43*$AL43*'Personnel Rates'!R$38</f>
        <v>0</v>
      </c>
      <c r="S173" s="122">
        <f>S43*$AL43*'Personnel Rates'!S$38</f>
        <v>0</v>
      </c>
      <c r="T173" s="122">
        <f>T43*$AL43*'Personnel Rates'!T$38</f>
        <v>0</v>
      </c>
      <c r="U173" s="122">
        <f>U43*$AL43*'Personnel Rates'!U$38</f>
        <v>0</v>
      </c>
      <c r="V173" s="122">
        <f>V43*$AL43*'Personnel Rates'!V$38</f>
        <v>0</v>
      </c>
      <c r="W173" s="122">
        <f>W43*$AL43*'Personnel Rates'!W$38</f>
        <v>0</v>
      </c>
      <c r="X173" s="122">
        <f>X43*$AL43*'Personnel Rates'!X$38</f>
        <v>0</v>
      </c>
      <c r="Y173" s="122">
        <f>Y43*$AL43*'Personnel Rates'!Y$38</f>
        <v>0</v>
      </c>
      <c r="Z173" s="122">
        <f>Z43*$AL43*'Personnel Rates'!Z$38</f>
        <v>0</v>
      </c>
      <c r="AA173" s="122">
        <f>AA43*$AL43*'Personnel Rates'!AA$38</f>
        <v>0</v>
      </c>
      <c r="AB173" s="122">
        <f>AB43*$AL43*'Personnel Rates'!AB$38</f>
        <v>0</v>
      </c>
      <c r="AC173" s="122">
        <f>AC43*$AL43*'Personnel Rates'!AC$38</f>
        <v>0</v>
      </c>
      <c r="AD173" s="122">
        <f>AD43*$AL43*'Personnel Rates'!AD$38</f>
        <v>0</v>
      </c>
      <c r="AE173" s="122">
        <f>AE43*$AL43*'Personnel Rates'!AE$38</f>
        <v>0</v>
      </c>
      <c r="AF173" s="122">
        <f>AF43*$AL43*'Personnel Rates'!AF$38</f>
        <v>0</v>
      </c>
      <c r="AG173" s="122">
        <f>AG43*$AL43*'Personnel Rates'!AG$38</f>
        <v>0</v>
      </c>
      <c r="AH173" s="122">
        <f>AH43*$AL43*'Personnel Rates'!AH$38</f>
        <v>0</v>
      </c>
      <c r="AI173" s="122">
        <f>AI43*$AL43*'Personnel Rates'!AI$38</f>
        <v>0</v>
      </c>
      <c r="AJ173" s="122">
        <f>AJ43*$AL43*'Personnel Rates'!AJ$38</f>
        <v>0</v>
      </c>
      <c r="AL173" s="123">
        <f t="shared" si="2"/>
        <v>279.32580553846151</v>
      </c>
    </row>
    <row r="174" spans="2:38">
      <c r="B174" s="65"/>
      <c r="C174" s="66" t="str">
        <f t="shared" si="1"/>
        <v>12" Fire Assembly</v>
      </c>
      <c r="D174" s="66"/>
      <c r="E174" s="122">
        <f>E44*$AL44*'Personnel Rates'!E$38</f>
        <v>279.32580553846151</v>
      </c>
      <c r="F174" s="122">
        <f>F44*$AL44*'Personnel Rates'!F$38</f>
        <v>0</v>
      </c>
      <c r="G174" s="122">
        <f>G44*$AL44*'Personnel Rates'!G$38</f>
        <v>0</v>
      </c>
      <c r="H174" s="122">
        <f>H44*$AL44*'Personnel Rates'!H$38</f>
        <v>0</v>
      </c>
      <c r="I174" s="122">
        <f>I44*$AL44*'Personnel Rates'!I$38</f>
        <v>0</v>
      </c>
      <c r="J174" s="122">
        <f>J44*$AL44*'Personnel Rates'!J$38</f>
        <v>0</v>
      </c>
      <c r="K174" s="122">
        <f>K44*$AL44*'Personnel Rates'!K$38</f>
        <v>0</v>
      </c>
      <c r="L174" s="122">
        <f>L44*$AL44*'Personnel Rates'!L$38</f>
        <v>0</v>
      </c>
      <c r="M174" s="122">
        <f>M44*$AL44*'Personnel Rates'!M$38</f>
        <v>0</v>
      </c>
      <c r="N174" s="122">
        <f>N44*$AL44*'Personnel Rates'!N$38</f>
        <v>0</v>
      </c>
      <c r="O174" s="122">
        <f>O44*$AL44*'Personnel Rates'!O$38</f>
        <v>0</v>
      </c>
      <c r="P174" s="122">
        <f>P44*$AL44*'Personnel Rates'!P$38</f>
        <v>0</v>
      </c>
      <c r="Q174" s="122">
        <f>Q44*$AL44*'Personnel Rates'!Q$38</f>
        <v>0</v>
      </c>
      <c r="R174" s="122">
        <f>R44*$AL44*'Personnel Rates'!R$38</f>
        <v>0</v>
      </c>
      <c r="S174" s="122">
        <f>S44*$AL44*'Personnel Rates'!S$38</f>
        <v>0</v>
      </c>
      <c r="T174" s="122">
        <f>T44*$AL44*'Personnel Rates'!T$38</f>
        <v>0</v>
      </c>
      <c r="U174" s="122">
        <f>U44*$AL44*'Personnel Rates'!U$38</f>
        <v>0</v>
      </c>
      <c r="V174" s="122">
        <f>V44*$AL44*'Personnel Rates'!V$38</f>
        <v>0</v>
      </c>
      <c r="W174" s="122">
        <f>W44*$AL44*'Personnel Rates'!W$38</f>
        <v>0</v>
      </c>
      <c r="X174" s="122">
        <f>X44*$AL44*'Personnel Rates'!X$38</f>
        <v>0</v>
      </c>
      <c r="Y174" s="122">
        <f>Y44*$AL44*'Personnel Rates'!Y$38</f>
        <v>0</v>
      </c>
      <c r="Z174" s="122">
        <f>Z44*$AL44*'Personnel Rates'!Z$38</f>
        <v>0</v>
      </c>
      <c r="AA174" s="122">
        <f>AA44*$AL44*'Personnel Rates'!AA$38</f>
        <v>0</v>
      </c>
      <c r="AB174" s="122">
        <f>AB44*$AL44*'Personnel Rates'!AB$38</f>
        <v>0</v>
      </c>
      <c r="AC174" s="122">
        <f>AC44*$AL44*'Personnel Rates'!AC$38</f>
        <v>0</v>
      </c>
      <c r="AD174" s="122">
        <f>AD44*$AL44*'Personnel Rates'!AD$38</f>
        <v>0</v>
      </c>
      <c r="AE174" s="122">
        <f>AE44*$AL44*'Personnel Rates'!AE$38</f>
        <v>0</v>
      </c>
      <c r="AF174" s="122">
        <f>AF44*$AL44*'Personnel Rates'!AF$38</f>
        <v>0</v>
      </c>
      <c r="AG174" s="122">
        <f>AG44*$AL44*'Personnel Rates'!AG$38</f>
        <v>0</v>
      </c>
      <c r="AH174" s="122">
        <f>AH44*$AL44*'Personnel Rates'!AH$38</f>
        <v>0</v>
      </c>
      <c r="AI174" s="122">
        <f>AI44*$AL44*'Personnel Rates'!AI$38</f>
        <v>0</v>
      </c>
      <c r="AJ174" s="122">
        <f>AJ44*$AL44*'Personnel Rates'!AJ$38</f>
        <v>0</v>
      </c>
      <c r="AL174" s="123">
        <f t="shared" si="2"/>
        <v>279.32580553846151</v>
      </c>
    </row>
    <row r="175" spans="2:38">
      <c r="B175" s="139" t="s">
        <v>28</v>
      </c>
      <c r="C175" s="140" t="str">
        <f t="shared" si="1"/>
        <v>Furnishing and Setting Meter Interface Unit (MIU)</v>
      </c>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c r="AC175" s="140"/>
      <c r="AD175" s="140"/>
      <c r="AE175" s="140"/>
      <c r="AF175" s="140"/>
      <c r="AG175" s="140"/>
      <c r="AH175" s="140"/>
      <c r="AI175" s="140"/>
      <c r="AJ175" s="140"/>
      <c r="AL175" s="167"/>
    </row>
    <row r="176" spans="2:38">
      <c r="B176" s="65"/>
      <c r="C176" s="66" t="str">
        <f t="shared" si="1"/>
        <v>5/8"</v>
      </c>
      <c r="D176" s="66"/>
      <c r="E176" s="122">
        <f>E46*$AL46*'Personnel Rates'!E$38</f>
        <v>46.554300923076923</v>
      </c>
      <c r="F176" s="122">
        <f>F46*$AL46*'Personnel Rates'!F$38</f>
        <v>0</v>
      </c>
      <c r="G176" s="122">
        <f>G46*$AL46*'Personnel Rates'!G$38</f>
        <v>0</v>
      </c>
      <c r="H176" s="122">
        <f>H46*$AL46*'Personnel Rates'!H$38</f>
        <v>0</v>
      </c>
      <c r="I176" s="122">
        <f>I46*$AL46*'Personnel Rates'!I$38</f>
        <v>0</v>
      </c>
      <c r="J176" s="122">
        <f>J46*$AL46*'Personnel Rates'!J$38</f>
        <v>0</v>
      </c>
      <c r="K176" s="122">
        <f>K46*$AL46*'Personnel Rates'!K$38</f>
        <v>0</v>
      </c>
      <c r="L176" s="122">
        <f>L46*$AL46*'Personnel Rates'!L$38</f>
        <v>0</v>
      </c>
      <c r="M176" s="122">
        <f>M46*$AL46*'Personnel Rates'!M$38</f>
        <v>0</v>
      </c>
      <c r="N176" s="122">
        <f>N46*$AL46*'Personnel Rates'!N$38</f>
        <v>0</v>
      </c>
      <c r="O176" s="122">
        <f>O46*$AL46*'Personnel Rates'!O$38</f>
        <v>0</v>
      </c>
      <c r="P176" s="122">
        <f>P46*$AL46*'Personnel Rates'!P$38</f>
        <v>0</v>
      </c>
      <c r="Q176" s="122">
        <f>Q46*$AL46*'Personnel Rates'!Q$38</f>
        <v>0</v>
      </c>
      <c r="R176" s="122">
        <f>R46*$AL46*'Personnel Rates'!R$38</f>
        <v>0</v>
      </c>
      <c r="S176" s="122">
        <f>S46*$AL46*'Personnel Rates'!S$38</f>
        <v>0</v>
      </c>
      <c r="T176" s="122">
        <f>T46*$AL46*'Personnel Rates'!T$38</f>
        <v>0</v>
      </c>
      <c r="U176" s="122">
        <f>U46*$AL46*'Personnel Rates'!U$38</f>
        <v>0</v>
      </c>
      <c r="V176" s="122">
        <f>V46*$AL46*'Personnel Rates'!V$38</f>
        <v>0</v>
      </c>
      <c r="W176" s="122">
        <f>W46*$AL46*'Personnel Rates'!W$38</f>
        <v>0</v>
      </c>
      <c r="X176" s="122">
        <f>X46*$AL46*'Personnel Rates'!X$38</f>
        <v>0</v>
      </c>
      <c r="Y176" s="122">
        <f>Y46*$AL46*'Personnel Rates'!Y$38</f>
        <v>0</v>
      </c>
      <c r="Z176" s="122">
        <f>Z46*$AL46*'Personnel Rates'!Z$38</f>
        <v>0</v>
      </c>
      <c r="AA176" s="122">
        <f>AA46*$AL46*'Personnel Rates'!AA$38</f>
        <v>0</v>
      </c>
      <c r="AB176" s="122">
        <f>AB46*$AL46*'Personnel Rates'!AB$38</f>
        <v>0</v>
      </c>
      <c r="AC176" s="122">
        <f>AC46*$AL46*'Personnel Rates'!AC$38</f>
        <v>0</v>
      </c>
      <c r="AD176" s="122">
        <f>AD46*$AL46*'Personnel Rates'!AD$38</f>
        <v>0</v>
      </c>
      <c r="AE176" s="122">
        <f>AE46*$AL46*'Personnel Rates'!AE$38</f>
        <v>0</v>
      </c>
      <c r="AF176" s="122">
        <f>AF46*$AL46*'Personnel Rates'!AF$38</f>
        <v>0</v>
      </c>
      <c r="AG176" s="122">
        <f>AG46*$AL46*'Personnel Rates'!AG$38</f>
        <v>0</v>
      </c>
      <c r="AH176" s="122">
        <f>AH46*$AL46*'Personnel Rates'!AH$38</f>
        <v>0</v>
      </c>
      <c r="AI176" s="122">
        <f>AI46*$AL46*'Personnel Rates'!AI$38</f>
        <v>0</v>
      </c>
      <c r="AJ176" s="122">
        <f>AJ46*$AL46*'Personnel Rates'!AJ$38</f>
        <v>0</v>
      </c>
      <c r="AL176" s="123">
        <f t="shared" ref="AL176:AL191" si="3">SUM(E176:AJ176)</f>
        <v>46.554300923076923</v>
      </c>
    </row>
    <row r="177" spans="2:38">
      <c r="B177" s="65"/>
      <c r="C177" s="66" t="str">
        <f t="shared" si="1"/>
        <v>3/4 RFSS</v>
      </c>
      <c r="D177" s="66"/>
      <c r="E177" s="122">
        <f>E47*$AL47*'Personnel Rates'!E$38</f>
        <v>46.554300923076923</v>
      </c>
      <c r="F177" s="122">
        <f>F47*$AL47*'Personnel Rates'!F$38</f>
        <v>0</v>
      </c>
      <c r="G177" s="122">
        <f>G47*$AL47*'Personnel Rates'!G$38</f>
        <v>0</v>
      </c>
      <c r="H177" s="122">
        <f>H47*$AL47*'Personnel Rates'!H$38</f>
        <v>0</v>
      </c>
      <c r="I177" s="122">
        <f>I47*$AL47*'Personnel Rates'!I$38</f>
        <v>0</v>
      </c>
      <c r="J177" s="122">
        <f>J47*$AL47*'Personnel Rates'!J$38</f>
        <v>0</v>
      </c>
      <c r="K177" s="122">
        <f>K47*$AL47*'Personnel Rates'!K$38</f>
        <v>0</v>
      </c>
      <c r="L177" s="122">
        <f>L47*$AL47*'Personnel Rates'!L$38</f>
        <v>0</v>
      </c>
      <c r="M177" s="122">
        <f>M47*$AL47*'Personnel Rates'!M$38</f>
        <v>0</v>
      </c>
      <c r="N177" s="122">
        <f>N47*$AL47*'Personnel Rates'!N$38</f>
        <v>0</v>
      </c>
      <c r="O177" s="122">
        <f>O47*$AL47*'Personnel Rates'!O$38</f>
        <v>0</v>
      </c>
      <c r="P177" s="122">
        <f>P47*$AL47*'Personnel Rates'!P$38</f>
        <v>0</v>
      </c>
      <c r="Q177" s="122">
        <f>Q47*$AL47*'Personnel Rates'!Q$38</f>
        <v>0</v>
      </c>
      <c r="R177" s="122">
        <f>R47*$AL47*'Personnel Rates'!R$38</f>
        <v>0</v>
      </c>
      <c r="S177" s="122">
        <f>S47*$AL47*'Personnel Rates'!S$38</f>
        <v>0</v>
      </c>
      <c r="T177" s="122">
        <f>T47*$AL47*'Personnel Rates'!T$38</f>
        <v>0</v>
      </c>
      <c r="U177" s="122">
        <f>U47*$AL47*'Personnel Rates'!U$38</f>
        <v>0</v>
      </c>
      <c r="V177" s="122">
        <f>V47*$AL47*'Personnel Rates'!V$38</f>
        <v>0</v>
      </c>
      <c r="W177" s="122">
        <f>W47*$AL47*'Personnel Rates'!W$38</f>
        <v>0</v>
      </c>
      <c r="X177" s="122">
        <f>X47*$AL47*'Personnel Rates'!X$38</f>
        <v>0</v>
      </c>
      <c r="Y177" s="122">
        <f>Y47*$AL47*'Personnel Rates'!Y$38</f>
        <v>0</v>
      </c>
      <c r="Z177" s="122">
        <f>Z47*$AL47*'Personnel Rates'!Z$38</f>
        <v>0</v>
      </c>
      <c r="AA177" s="122">
        <f>AA47*$AL47*'Personnel Rates'!AA$38</f>
        <v>0</v>
      </c>
      <c r="AB177" s="122">
        <f>AB47*$AL47*'Personnel Rates'!AB$38</f>
        <v>0</v>
      </c>
      <c r="AC177" s="122">
        <f>AC47*$AL47*'Personnel Rates'!AC$38</f>
        <v>0</v>
      </c>
      <c r="AD177" s="122">
        <f>AD47*$AL47*'Personnel Rates'!AD$38</f>
        <v>0</v>
      </c>
      <c r="AE177" s="122">
        <f>AE47*$AL47*'Personnel Rates'!AE$38</f>
        <v>0</v>
      </c>
      <c r="AF177" s="122">
        <f>AF47*$AL47*'Personnel Rates'!AF$38</f>
        <v>0</v>
      </c>
      <c r="AG177" s="122">
        <f>AG47*$AL47*'Personnel Rates'!AG$38</f>
        <v>0</v>
      </c>
      <c r="AH177" s="122">
        <f>AH47*$AL47*'Personnel Rates'!AH$38</f>
        <v>0</v>
      </c>
      <c r="AI177" s="122">
        <f>AI47*$AL47*'Personnel Rates'!AI$38</f>
        <v>0</v>
      </c>
      <c r="AJ177" s="122">
        <f>AJ47*$AL47*'Personnel Rates'!AJ$38</f>
        <v>0</v>
      </c>
      <c r="AL177" s="123">
        <f t="shared" si="3"/>
        <v>46.554300923076923</v>
      </c>
    </row>
    <row r="178" spans="2:38">
      <c r="B178" s="65"/>
      <c r="C178" s="66" t="str">
        <f t="shared" si="1"/>
        <v>1"</v>
      </c>
      <c r="D178" s="66"/>
      <c r="E178" s="122">
        <f>E48*$AL48*'Personnel Rates'!E$38</f>
        <v>93.108601846153846</v>
      </c>
      <c r="F178" s="122">
        <f>F48*$AL48*'Personnel Rates'!F$38</f>
        <v>0</v>
      </c>
      <c r="G178" s="122">
        <f>G48*$AL48*'Personnel Rates'!G$38</f>
        <v>0</v>
      </c>
      <c r="H178" s="122">
        <f>H48*$AL48*'Personnel Rates'!H$38</f>
        <v>0</v>
      </c>
      <c r="I178" s="122">
        <f>I48*$AL48*'Personnel Rates'!I$38</f>
        <v>0</v>
      </c>
      <c r="J178" s="122">
        <f>J48*$AL48*'Personnel Rates'!J$38</f>
        <v>0</v>
      </c>
      <c r="K178" s="122">
        <f>K48*$AL48*'Personnel Rates'!K$38</f>
        <v>0</v>
      </c>
      <c r="L178" s="122">
        <f>L48*$AL48*'Personnel Rates'!L$38</f>
        <v>0</v>
      </c>
      <c r="M178" s="122">
        <f>M48*$AL48*'Personnel Rates'!M$38</f>
        <v>0</v>
      </c>
      <c r="N178" s="122">
        <f>N48*$AL48*'Personnel Rates'!N$38</f>
        <v>0</v>
      </c>
      <c r="O178" s="122">
        <f>O48*$AL48*'Personnel Rates'!O$38</f>
        <v>0</v>
      </c>
      <c r="P178" s="122">
        <f>P48*$AL48*'Personnel Rates'!P$38</f>
        <v>0</v>
      </c>
      <c r="Q178" s="122">
        <f>Q48*$AL48*'Personnel Rates'!Q$38</f>
        <v>0</v>
      </c>
      <c r="R178" s="122">
        <f>R48*$AL48*'Personnel Rates'!R$38</f>
        <v>0</v>
      </c>
      <c r="S178" s="122">
        <f>S48*$AL48*'Personnel Rates'!S$38</f>
        <v>0</v>
      </c>
      <c r="T178" s="122">
        <f>T48*$AL48*'Personnel Rates'!T$38</f>
        <v>0</v>
      </c>
      <c r="U178" s="122">
        <f>U48*$AL48*'Personnel Rates'!U$38</f>
        <v>0</v>
      </c>
      <c r="V178" s="122">
        <f>V48*$AL48*'Personnel Rates'!V$38</f>
        <v>0</v>
      </c>
      <c r="W178" s="122">
        <f>W48*$AL48*'Personnel Rates'!W$38</f>
        <v>0</v>
      </c>
      <c r="X178" s="122">
        <f>X48*$AL48*'Personnel Rates'!X$38</f>
        <v>0</v>
      </c>
      <c r="Y178" s="122">
        <f>Y48*$AL48*'Personnel Rates'!Y$38</f>
        <v>0</v>
      </c>
      <c r="Z178" s="122">
        <f>Z48*$AL48*'Personnel Rates'!Z$38</f>
        <v>0</v>
      </c>
      <c r="AA178" s="122">
        <f>AA48*$AL48*'Personnel Rates'!AA$38</f>
        <v>0</v>
      </c>
      <c r="AB178" s="122">
        <f>AB48*$AL48*'Personnel Rates'!AB$38</f>
        <v>0</v>
      </c>
      <c r="AC178" s="122">
        <f>AC48*$AL48*'Personnel Rates'!AC$38</f>
        <v>0</v>
      </c>
      <c r="AD178" s="122">
        <f>AD48*$AL48*'Personnel Rates'!AD$38</f>
        <v>0</v>
      </c>
      <c r="AE178" s="122">
        <f>AE48*$AL48*'Personnel Rates'!AE$38</f>
        <v>0</v>
      </c>
      <c r="AF178" s="122">
        <f>AF48*$AL48*'Personnel Rates'!AF$38</f>
        <v>0</v>
      </c>
      <c r="AG178" s="122">
        <f>AG48*$AL48*'Personnel Rates'!AG$38</f>
        <v>0</v>
      </c>
      <c r="AH178" s="122">
        <f>AH48*$AL48*'Personnel Rates'!AH$38</f>
        <v>0</v>
      </c>
      <c r="AI178" s="122">
        <f>AI48*$AL48*'Personnel Rates'!AI$38</f>
        <v>0</v>
      </c>
      <c r="AJ178" s="122">
        <f>AJ48*$AL48*'Personnel Rates'!AJ$38</f>
        <v>0</v>
      </c>
      <c r="AL178" s="123">
        <f t="shared" si="3"/>
        <v>93.108601846153846</v>
      </c>
    </row>
    <row r="179" spans="2:38">
      <c r="B179" s="65"/>
      <c r="C179" s="66" t="str">
        <f t="shared" si="1"/>
        <v>1" RFSS</v>
      </c>
      <c r="D179" s="66"/>
      <c r="E179" s="122">
        <f>E49*$AL49*'Personnel Rates'!E$38</f>
        <v>93.108601846153846</v>
      </c>
      <c r="F179" s="122">
        <f>F49*$AL49*'Personnel Rates'!F$38</f>
        <v>0</v>
      </c>
      <c r="G179" s="122">
        <f>G49*$AL49*'Personnel Rates'!G$38</f>
        <v>0</v>
      </c>
      <c r="H179" s="122">
        <f>H49*$AL49*'Personnel Rates'!H$38</f>
        <v>0</v>
      </c>
      <c r="I179" s="122">
        <f>I49*$AL49*'Personnel Rates'!I$38</f>
        <v>0</v>
      </c>
      <c r="J179" s="122">
        <f>J49*$AL49*'Personnel Rates'!J$38</f>
        <v>0</v>
      </c>
      <c r="K179" s="122">
        <f>K49*$AL49*'Personnel Rates'!K$38</f>
        <v>0</v>
      </c>
      <c r="L179" s="122">
        <f>L49*$AL49*'Personnel Rates'!L$38</f>
        <v>0</v>
      </c>
      <c r="M179" s="122">
        <f>M49*$AL49*'Personnel Rates'!M$38</f>
        <v>0</v>
      </c>
      <c r="N179" s="122">
        <f>N49*$AL49*'Personnel Rates'!N$38</f>
        <v>0</v>
      </c>
      <c r="O179" s="122">
        <f>O49*$AL49*'Personnel Rates'!O$38</f>
        <v>0</v>
      </c>
      <c r="P179" s="122">
        <f>P49*$AL49*'Personnel Rates'!P$38</f>
        <v>0</v>
      </c>
      <c r="Q179" s="122">
        <f>Q49*$AL49*'Personnel Rates'!Q$38</f>
        <v>0</v>
      </c>
      <c r="R179" s="122">
        <f>R49*$AL49*'Personnel Rates'!R$38</f>
        <v>0</v>
      </c>
      <c r="S179" s="122">
        <f>S49*$AL49*'Personnel Rates'!S$38</f>
        <v>0</v>
      </c>
      <c r="T179" s="122">
        <f>T49*$AL49*'Personnel Rates'!T$38</f>
        <v>0</v>
      </c>
      <c r="U179" s="122">
        <f>U49*$AL49*'Personnel Rates'!U$38</f>
        <v>0</v>
      </c>
      <c r="V179" s="122">
        <f>V49*$AL49*'Personnel Rates'!V$38</f>
        <v>0</v>
      </c>
      <c r="W179" s="122">
        <f>W49*$AL49*'Personnel Rates'!W$38</f>
        <v>0</v>
      </c>
      <c r="X179" s="122">
        <f>X49*$AL49*'Personnel Rates'!X$38</f>
        <v>0</v>
      </c>
      <c r="Y179" s="122">
        <f>Y49*$AL49*'Personnel Rates'!Y$38</f>
        <v>0</v>
      </c>
      <c r="Z179" s="122">
        <f>Z49*$AL49*'Personnel Rates'!Z$38</f>
        <v>0</v>
      </c>
      <c r="AA179" s="122">
        <f>AA49*$AL49*'Personnel Rates'!AA$38</f>
        <v>0</v>
      </c>
      <c r="AB179" s="122">
        <f>AB49*$AL49*'Personnel Rates'!AB$38</f>
        <v>0</v>
      </c>
      <c r="AC179" s="122">
        <f>AC49*$AL49*'Personnel Rates'!AC$38</f>
        <v>0</v>
      </c>
      <c r="AD179" s="122">
        <f>AD49*$AL49*'Personnel Rates'!AD$38</f>
        <v>0</v>
      </c>
      <c r="AE179" s="122">
        <f>AE49*$AL49*'Personnel Rates'!AE$38</f>
        <v>0</v>
      </c>
      <c r="AF179" s="122">
        <f>AF49*$AL49*'Personnel Rates'!AF$38</f>
        <v>0</v>
      </c>
      <c r="AG179" s="122">
        <f>AG49*$AL49*'Personnel Rates'!AG$38</f>
        <v>0</v>
      </c>
      <c r="AH179" s="122">
        <f>AH49*$AL49*'Personnel Rates'!AH$38</f>
        <v>0</v>
      </c>
      <c r="AI179" s="122">
        <f>AI49*$AL49*'Personnel Rates'!AI$38</f>
        <v>0</v>
      </c>
      <c r="AJ179" s="122">
        <f>AJ49*$AL49*'Personnel Rates'!AJ$38</f>
        <v>0</v>
      </c>
      <c r="AL179" s="123">
        <f t="shared" si="3"/>
        <v>93.108601846153846</v>
      </c>
    </row>
    <row r="180" spans="2:38">
      <c r="B180" s="65"/>
      <c r="C180" s="66" t="str">
        <f t="shared" si="1"/>
        <v>1  1/2</v>
      </c>
      <c r="D180" s="66"/>
      <c r="E180" s="122">
        <f>E50*$AL50*'Personnel Rates'!E$38</f>
        <v>93.108601846153846</v>
      </c>
      <c r="F180" s="122">
        <f>F50*$AL50*'Personnel Rates'!F$38</f>
        <v>0</v>
      </c>
      <c r="G180" s="122">
        <f>G50*$AL50*'Personnel Rates'!G$38</f>
        <v>0</v>
      </c>
      <c r="H180" s="122">
        <f>H50*$AL50*'Personnel Rates'!H$38</f>
        <v>0</v>
      </c>
      <c r="I180" s="122">
        <f>I50*$AL50*'Personnel Rates'!I$38</f>
        <v>0</v>
      </c>
      <c r="J180" s="122">
        <f>J50*$AL50*'Personnel Rates'!J$38</f>
        <v>0</v>
      </c>
      <c r="K180" s="122">
        <f>K50*$AL50*'Personnel Rates'!K$38</f>
        <v>0</v>
      </c>
      <c r="L180" s="122">
        <f>L50*$AL50*'Personnel Rates'!L$38</f>
        <v>0</v>
      </c>
      <c r="M180" s="122">
        <f>M50*$AL50*'Personnel Rates'!M$38</f>
        <v>0</v>
      </c>
      <c r="N180" s="122">
        <f>N50*$AL50*'Personnel Rates'!N$38</f>
        <v>0</v>
      </c>
      <c r="O180" s="122">
        <f>O50*$AL50*'Personnel Rates'!O$38</f>
        <v>0</v>
      </c>
      <c r="P180" s="122">
        <f>P50*$AL50*'Personnel Rates'!P$38</f>
        <v>0</v>
      </c>
      <c r="Q180" s="122">
        <f>Q50*$AL50*'Personnel Rates'!Q$38</f>
        <v>0</v>
      </c>
      <c r="R180" s="122">
        <f>R50*$AL50*'Personnel Rates'!R$38</f>
        <v>0</v>
      </c>
      <c r="S180" s="122">
        <f>S50*$AL50*'Personnel Rates'!S$38</f>
        <v>0</v>
      </c>
      <c r="T180" s="122">
        <f>T50*$AL50*'Personnel Rates'!T$38</f>
        <v>0</v>
      </c>
      <c r="U180" s="122">
        <f>U50*$AL50*'Personnel Rates'!U$38</f>
        <v>0</v>
      </c>
      <c r="V180" s="122">
        <f>V50*$AL50*'Personnel Rates'!V$38</f>
        <v>0</v>
      </c>
      <c r="W180" s="122">
        <f>W50*$AL50*'Personnel Rates'!W$38</f>
        <v>0</v>
      </c>
      <c r="X180" s="122">
        <f>X50*$AL50*'Personnel Rates'!X$38</f>
        <v>0</v>
      </c>
      <c r="Y180" s="122">
        <f>Y50*$AL50*'Personnel Rates'!Y$38</f>
        <v>0</v>
      </c>
      <c r="Z180" s="122">
        <f>Z50*$AL50*'Personnel Rates'!Z$38</f>
        <v>0</v>
      </c>
      <c r="AA180" s="122">
        <f>AA50*$AL50*'Personnel Rates'!AA$38</f>
        <v>0</v>
      </c>
      <c r="AB180" s="122">
        <f>AB50*$AL50*'Personnel Rates'!AB$38</f>
        <v>0</v>
      </c>
      <c r="AC180" s="122">
        <f>AC50*$AL50*'Personnel Rates'!AC$38</f>
        <v>0</v>
      </c>
      <c r="AD180" s="122">
        <f>AD50*$AL50*'Personnel Rates'!AD$38</f>
        <v>0</v>
      </c>
      <c r="AE180" s="122">
        <f>AE50*$AL50*'Personnel Rates'!AE$38</f>
        <v>0</v>
      </c>
      <c r="AF180" s="122">
        <f>AF50*$AL50*'Personnel Rates'!AF$38</f>
        <v>0</v>
      </c>
      <c r="AG180" s="122">
        <f>AG50*$AL50*'Personnel Rates'!AG$38</f>
        <v>0</v>
      </c>
      <c r="AH180" s="122">
        <f>AH50*$AL50*'Personnel Rates'!AH$38</f>
        <v>0</v>
      </c>
      <c r="AI180" s="122">
        <f>AI50*$AL50*'Personnel Rates'!AI$38</f>
        <v>0</v>
      </c>
      <c r="AJ180" s="122">
        <f>AJ50*$AL50*'Personnel Rates'!AJ$38</f>
        <v>0</v>
      </c>
      <c r="AL180" s="123">
        <f t="shared" si="3"/>
        <v>93.108601846153846</v>
      </c>
    </row>
    <row r="181" spans="2:38">
      <c r="B181" s="65"/>
      <c r="C181" s="66" t="str">
        <f t="shared" si="1"/>
        <v>1  1/2 RFSS</v>
      </c>
      <c r="D181" s="66"/>
      <c r="E181" s="122">
        <f>E51*$AL51*'Personnel Rates'!E$38</f>
        <v>93.108601846153846</v>
      </c>
      <c r="F181" s="122">
        <f>F51*$AL51*'Personnel Rates'!F$38</f>
        <v>0</v>
      </c>
      <c r="G181" s="122">
        <f>G51*$AL51*'Personnel Rates'!G$38</f>
        <v>0</v>
      </c>
      <c r="H181" s="122">
        <f>H51*$AL51*'Personnel Rates'!H$38</f>
        <v>0</v>
      </c>
      <c r="I181" s="122">
        <f>I51*$AL51*'Personnel Rates'!I$38</f>
        <v>0</v>
      </c>
      <c r="J181" s="122">
        <f>J51*$AL51*'Personnel Rates'!J$38</f>
        <v>0</v>
      </c>
      <c r="K181" s="122">
        <f>K51*$AL51*'Personnel Rates'!K$38</f>
        <v>0</v>
      </c>
      <c r="L181" s="122">
        <f>L51*$AL51*'Personnel Rates'!L$38</f>
        <v>0</v>
      </c>
      <c r="M181" s="122">
        <f>M51*$AL51*'Personnel Rates'!M$38</f>
        <v>0</v>
      </c>
      <c r="N181" s="122">
        <f>N51*$AL51*'Personnel Rates'!N$38</f>
        <v>0</v>
      </c>
      <c r="O181" s="122">
        <f>O51*$AL51*'Personnel Rates'!O$38</f>
        <v>0</v>
      </c>
      <c r="P181" s="122">
        <f>P51*$AL51*'Personnel Rates'!P$38</f>
        <v>0</v>
      </c>
      <c r="Q181" s="122">
        <f>Q51*$AL51*'Personnel Rates'!Q$38</f>
        <v>0</v>
      </c>
      <c r="R181" s="122">
        <f>R51*$AL51*'Personnel Rates'!R$38</f>
        <v>0</v>
      </c>
      <c r="S181" s="122">
        <f>S51*$AL51*'Personnel Rates'!S$38</f>
        <v>0</v>
      </c>
      <c r="T181" s="122">
        <f>T51*$AL51*'Personnel Rates'!T$38</f>
        <v>0</v>
      </c>
      <c r="U181" s="122">
        <f>U51*$AL51*'Personnel Rates'!U$38</f>
        <v>0</v>
      </c>
      <c r="V181" s="122">
        <f>V51*$AL51*'Personnel Rates'!V$38</f>
        <v>0</v>
      </c>
      <c r="W181" s="122">
        <f>W51*$AL51*'Personnel Rates'!W$38</f>
        <v>0</v>
      </c>
      <c r="X181" s="122">
        <f>X51*$AL51*'Personnel Rates'!X$38</f>
        <v>0</v>
      </c>
      <c r="Y181" s="122">
        <f>Y51*$AL51*'Personnel Rates'!Y$38</f>
        <v>0</v>
      </c>
      <c r="Z181" s="122">
        <f>Z51*$AL51*'Personnel Rates'!Z$38</f>
        <v>0</v>
      </c>
      <c r="AA181" s="122">
        <f>AA51*$AL51*'Personnel Rates'!AA$38</f>
        <v>0</v>
      </c>
      <c r="AB181" s="122">
        <f>AB51*$AL51*'Personnel Rates'!AB$38</f>
        <v>0</v>
      </c>
      <c r="AC181" s="122">
        <f>AC51*$AL51*'Personnel Rates'!AC$38</f>
        <v>0</v>
      </c>
      <c r="AD181" s="122">
        <f>AD51*$AL51*'Personnel Rates'!AD$38</f>
        <v>0</v>
      </c>
      <c r="AE181" s="122">
        <f>AE51*$AL51*'Personnel Rates'!AE$38</f>
        <v>0</v>
      </c>
      <c r="AF181" s="122">
        <f>AF51*$AL51*'Personnel Rates'!AF$38</f>
        <v>0</v>
      </c>
      <c r="AG181" s="122">
        <f>AG51*$AL51*'Personnel Rates'!AG$38</f>
        <v>0</v>
      </c>
      <c r="AH181" s="122">
        <f>AH51*$AL51*'Personnel Rates'!AH$38</f>
        <v>0</v>
      </c>
      <c r="AI181" s="122">
        <f>AI51*$AL51*'Personnel Rates'!AI$38</f>
        <v>0</v>
      </c>
      <c r="AJ181" s="122">
        <f>AJ51*$AL51*'Personnel Rates'!AJ$38</f>
        <v>0</v>
      </c>
      <c r="AL181" s="123">
        <f t="shared" si="3"/>
        <v>93.108601846153846</v>
      </c>
    </row>
    <row r="182" spans="2:38">
      <c r="B182" s="65"/>
      <c r="C182" s="66" t="str">
        <f t="shared" si="1"/>
        <v xml:space="preserve">2" </v>
      </c>
      <c r="D182" s="66"/>
      <c r="E182" s="122">
        <f>E52*$AL52*'Personnel Rates'!E$38</f>
        <v>93.108601846153846</v>
      </c>
      <c r="F182" s="122">
        <f>F52*$AL52*'Personnel Rates'!F$38</f>
        <v>0</v>
      </c>
      <c r="G182" s="122">
        <f>G52*$AL52*'Personnel Rates'!G$38</f>
        <v>0</v>
      </c>
      <c r="H182" s="122">
        <f>H52*$AL52*'Personnel Rates'!H$38</f>
        <v>0</v>
      </c>
      <c r="I182" s="122">
        <f>I52*$AL52*'Personnel Rates'!I$38</f>
        <v>0</v>
      </c>
      <c r="J182" s="122">
        <f>J52*$AL52*'Personnel Rates'!J$38</f>
        <v>0</v>
      </c>
      <c r="K182" s="122">
        <f>K52*$AL52*'Personnel Rates'!K$38</f>
        <v>0</v>
      </c>
      <c r="L182" s="122">
        <f>L52*$AL52*'Personnel Rates'!L$38</f>
        <v>0</v>
      </c>
      <c r="M182" s="122">
        <f>M52*$AL52*'Personnel Rates'!M$38</f>
        <v>0</v>
      </c>
      <c r="N182" s="122">
        <f>N52*$AL52*'Personnel Rates'!N$38</f>
        <v>0</v>
      </c>
      <c r="O182" s="122">
        <f>O52*$AL52*'Personnel Rates'!O$38</f>
        <v>0</v>
      </c>
      <c r="P182" s="122">
        <f>P52*$AL52*'Personnel Rates'!P$38</f>
        <v>0</v>
      </c>
      <c r="Q182" s="122">
        <f>Q52*$AL52*'Personnel Rates'!Q$38</f>
        <v>0</v>
      </c>
      <c r="R182" s="122">
        <f>R52*$AL52*'Personnel Rates'!R$38</f>
        <v>0</v>
      </c>
      <c r="S182" s="122">
        <f>S52*$AL52*'Personnel Rates'!S$38</f>
        <v>0</v>
      </c>
      <c r="T182" s="122">
        <f>T52*$AL52*'Personnel Rates'!T$38</f>
        <v>0</v>
      </c>
      <c r="U182" s="122">
        <f>U52*$AL52*'Personnel Rates'!U$38</f>
        <v>0</v>
      </c>
      <c r="V182" s="122">
        <f>V52*$AL52*'Personnel Rates'!V$38</f>
        <v>0</v>
      </c>
      <c r="W182" s="122">
        <f>W52*$AL52*'Personnel Rates'!W$38</f>
        <v>0</v>
      </c>
      <c r="X182" s="122">
        <f>X52*$AL52*'Personnel Rates'!X$38</f>
        <v>0</v>
      </c>
      <c r="Y182" s="122">
        <f>Y52*$AL52*'Personnel Rates'!Y$38</f>
        <v>0</v>
      </c>
      <c r="Z182" s="122">
        <f>Z52*$AL52*'Personnel Rates'!Z$38</f>
        <v>0</v>
      </c>
      <c r="AA182" s="122">
        <f>AA52*$AL52*'Personnel Rates'!AA$38</f>
        <v>0</v>
      </c>
      <c r="AB182" s="122">
        <f>AB52*$AL52*'Personnel Rates'!AB$38</f>
        <v>0</v>
      </c>
      <c r="AC182" s="122">
        <f>AC52*$AL52*'Personnel Rates'!AC$38</f>
        <v>0</v>
      </c>
      <c r="AD182" s="122">
        <f>AD52*$AL52*'Personnel Rates'!AD$38</f>
        <v>0</v>
      </c>
      <c r="AE182" s="122">
        <f>AE52*$AL52*'Personnel Rates'!AE$38</f>
        <v>0</v>
      </c>
      <c r="AF182" s="122">
        <f>AF52*$AL52*'Personnel Rates'!AF$38</f>
        <v>0</v>
      </c>
      <c r="AG182" s="122">
        <f>AG52*$AL52*'Personnel Rates'!AG$38</f>
        <v>0</v>
      </c>
      <c r="AH182" s="122">
        <f>AH52*$AL52*'Personnel Rates'!AH$38</f>
        <v>0</v>
      </c>
      <c r="AI182" s="122">
        <f>AI52*$AL52*'Personnel Rates'!AI$38</f>
        <v>0</v>
      </c>
      <c r="AJ182" s="122">
        <f>AJ52*$AL52*'Personnel Rates'!AJ$38</f>
        <v>0</v>
      </c>
      <c r="AL182" s="123">
        <f t="shared" si="3"/>
        <v>93.108601846153846</v>
      </c>
    </row>
    <row r="183" spans="2:38">
      <c r="B183" s="65"/>
      <c r="C183" s="66" t="str">
        <f t="shared" si="1"/>
        <v>2" RFSS</v>
      </c>
      <c r="D183" s="66"/>
      <c r="E183" s="122">
        <f>E53*$AL53*'Personnel Rates'!E$38</f>
        <v>93.108601846153846</v>
      </c>
      <c r="F183" s="122">
        <f>F53*$AL53*'Personnel Rates'!F$38</f>
        <v>0</v>
      </c>
      <c r="G183" s="122">
        <f>G53*$AL53*'Personnel Rates'!G$38</f>
        <v>0</v>
      </c>
      <c r="H183" s="122">
        <f>H53*$AL53*'Personnel Rates'!H$38</f>
        <v>0</v>
      </c>
      <c r="I183" s="122">
        <f>I53*$AL53*'Personnel Rates'!I$38</f>
        <v>0</v>
      </c>
      <c r="J183" s="122">
        <f>J53*$AL53*'Personnel Rates'!J$38</f>
        <v>0</v>
      </c>
      <c r="K183" s="122">
        <f>K53*$AL53*'Personnel Rates'!K$38</f>
        <v>0</v>
      </c>
      <c r="L183" s="122">
        <f>L53*$AL53*'Personnel Rates'!L$38</f>
        <v>0</v>
      </c>
      <c r="M183" s="122">
        <f>M53*$AL53*'Personnel Rates'!M$38</f>
        <v>0</v>
      </c>
      <c r="N183" s="122">
        <f>N53*$AL53*'Personnel Rates'!N$38</f>
        <v>0</v>
      </c>
      <c r="O183" s="122">
        <f>O53*$AL53*'Personnel Rates'!O$38</f>
        <v>0</v>
      </c>
      <c r="P183" s="122">
        <f>P53*$AL53*'Personnel Rates'!P$38</f>
        <v>0</v>
      </c>
      <c r="Q183" s="122">
        <f>Q53*$AL53*'Personnel Rates'!Q$38</f>
        <v>0</v>
      </c>
      <c r="R183" s="122">
        <f>R53*$AL53*'Personnel Rates'!R$38</f>
        <v>0</v>
      </c>
      <c r="S183" s="122">
        <f>S53*$AL53*'Personnel Rates'!S$38</f>
        <v>0</v>
      </c>
      <c r="T183" s="122">
        <f>T53*$AL53*'Personnel Rates'!T$38</f>
        <v>0</v>
      </c>
      <c r="U183" s="122">
        <f>U53*$AL53*'Personnel Rates'!U$38</f>
        <v>0</v>
      </c>
      <c r="V183" s="122">
        <f>V53*$AL53*'Personnel Rates'!V$38</f>
        <v>0</v>
      </c>
      <c r="W183" s="122">
        <f>W53*$AL53*'Personnel Rates'!W$38</f>
        <v>0</v>
      </c>
      <c r="X183" s="122">
        <f>X53*$AL53*'Personnel Rates'!X$38</f>
        <v>0</v>
      </c>
      <c r="Y183" s="122">
        <f>Y53*$AL53*'Personnel Rates'!Y$38</f>
        <v>0</v>
      </c>
      <c r="Z183" s="122">
        <f>Z53*$AL53*'Personnel Rates'!Z$38</f>
        <v>0</v>
      </c>
      <c r="AA183" s="122">
        <f>AA53*$AL53*'Personnel Rates'!AA$38</f>
        <v>0</v>
      </c>
      <c r="AB183" s="122">
        <f>AB53*$AL53*'Personnel Rates'!AB$38</f>
        <v>0</v>
      </c>
      <c r="AC183" s="122">
        <f>AC53*$AL53*'Personnel Rates'!AC$38</f>
        <v>0</v>
      </c>
      <c r="AD183" s="122">
        <f>AD53*$AL53*'Personnel Rates'!AD$38</f>
        <v>0</v>
      </c>
      <c r="AE183" s="122">
        <f>AE53*$AL53*'Personnel Rates'!AE$38</f>
        <v>0</v>
      </c>
      <c r="AF183" s="122">
        <f>AF53*$AL53*'Personnel Rates'!AF$38</f>
        <v>0</v>
      </c>
      <c r="AG183" s="122">
        <f>AG53*$AL53*'Personnel Rates'!AG$38</f>
        <v>0</v>
      </c>
      <c r="AH183" s="122">
        <f>AH53*$AL53*'Personnel Rates'!AH$38</f>
        <v>0</v>
      </c>
      <c r="AI183" s="122">
        <f>AI53*$AL53*'Personnel Rates'!AI$38</f>
        <v>0</v>
      </c>
      <c r="AJ183" s="122">
        <f>AJ53*$AL53*'Personnel Rates'!AJ$38</f>
        <v>0</v>
      </c>
      <c r="AL183" s="123">
        <f t="shared" si="3"/>
        <v>93.108601846153846</v>
      </c>
    </row>
    <row r="184" spans="2:38">
      <c r="B184" s="65"/>
      <c r="C184" s="66" t="str">
        <f t="shared" si="1"/>
        <v>3" Compound</v>
      </c>
      <c r="D184" s="66"/>
      <c r="E184" s="122">
        <f>E54*$AL54*'Personnel Rates'!E$38</f>
        <v>279.32580553846151</v>
      </c>
      <c r="F184" s="122">
        <f>F54*$AL54*'Personnel Rates'!F$38</f>
        <v>0</v>
      </c>
      <c r="G184" s="122">
        <f>G54*$AL54*'Personnel Rates'!G$38</f>
        <v>0</v>
      </c>
      <c r="H184" s="122">
        <f>H54*$AL54*'Personnel Rates'!H$38</f>
        <v>0</v>
      </c>
      <c r="I184" s="122">
        <f>I54*$AL54*'Personnel Rates'!I$38</f>
        <v>0</v>
      </c>
      <c r="J184" s="122">
        <f>J54*$AL54*'Personnel Rates'!J$38</f>
        <v>0</v>
      </c>
      <c r="K184" s="122">
        <f>K54*$AL54*'Personnel Rates'!K$38</f>
        <v>0</v>
      </c>
      <c r="L184" s="122">
        <f>L54*$AL54*'Personnel Rates'!L$38</f>
        <v>0</v>
      </c>
      <c r="M184" s="122">
        <f>M54*$AL54*'Personnel Rates'!M$38</f>
        <v>0</v>
      </c>
      <c r="N184" s="122">
        <f>N54*$AL54*'Personnel Rates'!N$38</f>
        <v>0</v>
      </c>
      <c r="O184" s="122">
        <f>O54*$AL54*'Personnel Rates'!O$38</f>
        <v>0</v>
      </c>
      <c r="P184" s="122">
        <f>P54*$AL54*'Personnel Rates'!P$38</f>
        <v>0</v>
      </c>
      <c r="Q184" s="122">
        <f>Q54*$AL54*'Personnel Rates'!Q$38</f>
        <v>0</v>
      </c>
      <c r="R184" s="122">
        <f>R54*$AL54*'Personnel Rates'!R$38</f>
        <v>0</v>
      </c>
      <c r="S184" s="122">
        <f>S54*$AL54*'Personnel Rates'!S$38</f>
        <v>0</v>
      </c>
      <c r="T184" s="122">
        <f>T54*$AL54*'Personnel Rates'!T$38</f>
        <v>0</v>
      </c>
      <c r="U184" s="122">
        <f>U54*$AL54*'Personnel Rates'!U$38</f>
        <v>0</v>
      </c>
      <c r="V184" s="122">
        <f>V54*$AL54*'Personnel Rates'!V$38</f>
        <v>0</v>
      </c>
      <c r="W184" s="122">
        <f>W54*$AL54*'Personnel Rates'!W$38</f>
        <v>0</v>
      </c>
      <c r="X184" s="122">
        <f>X54*$AL54*'Personnel Rates'!X$38</f>
        <v>0</v>
      </c>
      <c r="Y184" s="122">
        <f>Y54*$AL54*'Personnel Rates'!Y$38</f>
        <v>0</v>
      </c>
      <c r="Z184" s="122">
        <f>Z54*$AL54*'Personnel Rates'!Z$38</f>
        <v>0</v>
      </c>
      <c r="AA184" s="122">
        <f>AA54*$AL54*'Personnel Rates'!AA$38</f>
        <v>0</v>
      </c>
      <c r="AB184" s="122">
        <f>AB54*$AL54*'Personnel Rates'!AB$38</f>
        <v>0</v>
      </c>
      <c r="AC184" s="122">
        <f>AC54*$AL54*'Personnel Rates'!AC$38</f>
        <v>0</v>
      </c>
      <c r="AD184" s="122">
        <f>AD54*$AL54*'Personnel Rates'!AD$38</f>
        <v>0</v>
      </c>
      <c r="AE184" s="122">
        <f>AE54*$AL54*'Personnel Rates'!AE$38</f>
        <v>0</v>
      </c>
      <c r="AF184" s="122">
        <f>AF54*$AL54*'Personnel Rates'!AF$38</f>
        <v>0</v>
      </c>
      <c r="AG184" s="122">
        <f>AG54*$AL54*'Personnel Rates'!AG$38</f>
        <v>0</v>
      </c>
      <c r="AH184" s="122">
        <f>AH54*$AL54*'Personnel Rates'!AH$38</f>
        <v>0</v>
      </c>
      <c r="AI184" s="122">
        <f>AI54*$AL54*'Personnel Rates'!AI$38</f>
        <v>0</v>
      </c>
      <c r="AJ184" s="122">
        <f>AJ54*$AL54*'Personnel Rates'!AJ$38</f>
        <v>0</v>
      </c>
      <c r="AL184" s="123">
        <f t="shared" si="3"/>
        <v>279.32580553846151</v>
      </c>
    </row>
    <row r="185" spans="2:38">
      <c r="B185" s="65"/>
      <c r="C185" s="66" t="str">
        <f t="shared" si="1"/>
        <v>3" Turbine</v>
      </c>
      <c r="D185" s="66"/>
      <c r="E185" s="122">
        <f>E55*$AL55*'Personnel Rates'!E$38</f>
        <v>279.32580553846151</v>
      </c>
      <c r="F185" s="122">
        <f>F55*$AL55*'Personnel Rates'!F$38</f>
        <v>0</v>
      </c>
      <c r="G185" s="122">
        <f>G55*$AL55*'Personnel Rates'!G$38</f>
        <v>0</v>
      </c>
      <c r="H185" s="122">
        <f>H55*$AL55*'Personnel Rates'!H$38</f>
        <v>0</v>
      </c>
      <c r="I185" s="122">
        <f>I55*$AL55*'Personnel Rates'!I$38</f>
        <v>0</v>
      </c>
      <c r="J185" s="122">
        <f>J55*$AL55*'Personnel Rates'!J$38</f>
        <v>0</v>
      </c>
      <c r="K185" s="122">
        <f>K55*$AL55*'Personnel Rates'!K$38</f>
        <v>0</v>
      </c>
      <c r="L185" s="122">
        <f>L55*$AL55*'Personnel Rates'!L$38</f>
        <v>0</v>
      </c>
      <c r="M185" s="122">
        <f>M55*$AL55*'Personnel Rates'!M$38</f>
        <v>0</v>
      </c>
      <c r="N185" s="122">
        <f>N55*$AL55*'Personnel Rates'!N$38</f>
        <v>0</v>
      </c>
      <c r="O185" s="122">
        <f>O55*$AL55*'Personnel Rates'!O$38</f>
        <v>0</v>
      </c>
      <c r="P185" s="122">
        <f>P55*$AL55*'Personnel Rates'!P$38</f>
        <v>0</v>
      </c>
      <c r="Q185" s="122">
        <f>Q55*$AL55*'Personnel Rates'!Q$38</f>
        <v>0</v>
      </c>
      <c r="R185" s="122">
        <f>R55*$AL55*'Personnel Rates'!R$38</f>
        <v>0</v>
      </c>
      <c r="S185" s="122">
        <f>S55*$AL55*'Personnel Rates'!S$38</f>
        <v>0</v>
      </c>
      <c r="T185" s="122">
        <f>T55*$AL55*'Personnel Rates'!T$38</f>
        <v>0</v>
      </c>
      <c r="U185" s="122">
        <f>U55*$AL55*'Personnel Rates'!U$38</f>
        <v>0</v>
      </c>
      <c r="V185" s="122">
        <f>V55*$AL55*'Personnel Rates'!V$38</f>
        <v>0</v>
      </c>
      <c r="W185" s="122">
        <f>W55*$AL55*'Personnel Rates'!W$38</f>
        <v>0</v>
      </c>
      <c r="X185" s="122">
        <f>X55*$AL55*'Personnel Rates'!X$38</f>
        <v>0</v>
      </c>
      <c r="Y185" s="122">
        <f>Y55*$AL55*'Personnel Rates'!Y$38</f>
        <v>0</v>
      </c>
      <c r="Z185" s="122">
        <f>Z55*$AL55*'Personnel Rates'!Z$38</f>
        <v>0</v>
      </c>
      <c r="AA185" s="122">
        <f>AA55*$AL55*'Personnel Rates'!AA$38</f>
        <v>0</v>
      </c>
      <c r="AB185" s="122">
        <f>AB55*$AL55*'Personnel Rates'!AB$38</f>
        <v>0</v>
      </c>
      <c r="AC185" s="122">
        <f>AC55*$AL55*'Personnel Rates'!AC$38</f>
        <v>0</v>
      </c>
      <c r="AD185" s="122">
        <f>AD55*$AL55*'Personnel Rates'!AD$38</f>
        <v>0</v>
      </c>
      <c r="AE185" s="122">
        <f>AE55*$AL55*'Personnel Rates'!AE$38</f>
        <v>0</v>
      </c>
      <c r="AF185" s="122">
        <f>AF55*$AL55*'Personnel Rates'!AF$38</f>
        <v>0</v>
      </c>
      <c r="AG185" s="122">
        <f>AG55*$AL55*'Personnel Rates'!AG$38</f>
        <v>0</v>
      </c>
      <c r="AH185" s="122">
        <f>AH55*$AL55*'Personnel Rates'!AH$38</f>
        <v>0</v>
      </c>
      <c r="AI185" s="122">
        <f>AI55*$AL55*'Personnel Rates'!AI$38</f>
        <v>0</v>
      </c>
      <c r="AJ185" s="122">
        <f>AJ55*$AL55*'Personnel Rates'!AJ$38</f>
        <v>0</v>
      </c>
      <c r="AL185" s="123">
        <f t="shared" si="3"/>
        <v>279.32580553846151</v>
      </c>
    </row>
    <row r="186" spans="2:38">
      <c r="B186" s="65"/>
      <c r="C186" s="66" t="str">
        <f t="shared" si="1"/>
        <v>4" Compound</v>
      </c>
      <c r="D186" s="66"/>
      <c r="E186" s="122">
        <f>E56*$AL56*'Personnel Rates'!E$38</f>
        <v>279.32580553846151</v>
      </c>
      <c r="F186" s="122">
        <f>F56*$AL56*'Personnel Rates'!F$38</f>
        <v>0</v>
      </c>
      <c r="G186" s="122">
        <f>G56*$AL56*'Personnel Rates'!G$38</f>
        <v>0</v>
      </c>
      <c r="H186" s="122">
        <f>H56*$AL56*'Personnel Rates'!H$38</f>
        <v>0</v>
      </c>
      <c r="I186" s="122">
        <f>I56*$AL56*'Personnel Rates'!I$38</f>
        <v>0</v>
      </c>
      <c r="J186" s="122">
        <f>J56*$AL56*'Personnel Rates'!J$38</f>
        <v>0</v>
      </c>
      <c r="K186" s="122">
        <f>K56*$AL56*'Personnel Rates'!K$38</f>
        <v>0</v>
      </c>
      <c r="L186" s="122">
        <f>L56*$AL56*'Personnel Rates'!L$38</f>
        <v>0</v>
      </c>
      <c r="M186" s="122">
        <f>M56*$AL56*'Personnel Rates'!M$38</f>
        <v>0</v>
      </c>
      <c r="N186" s="122">
        <f>N56*$AL56*'Personnel Rates'!N$38</f>
        <v>0</v>
      </c>
      <c r="O186" s="122">
        <f>O56*$AL56*'Personnel Rates'!O$38</f>
        <v>0</v>
      </c>
      <c r="P186" s="122">
        <f>P56*$AL56*'Personnel Rates'!P$38</f>
        <v>0</v>
      </c>
      <c r="Q186" s="122">
        <f>Q56*$AL56*'Personnel Rates'!Q$38</f>
        <v>0</v>
      </c>
      <c r="R186" s="122">
        <f>R56*$AL56*'Personnel Rates'!R$38</f>
        <v>0</v>
      </c>
      <c r="S186" s="122">
        <f>S56*$AL56*'Personnel Rates'!S$38</f>
        <v>0</v>
      </c>
      <c r="T186" s="122">
        <f>T56*$AL56*'Personnel Rates'!T$38</f>
        <v>0</v>
      </c>
      <c r="U186" s="122">
        <f>U56*$AL56*'Personnel Rates'!U$38</f>
        <v>0</v>
      </c>
      <c r="V186" s="122">
        <f>V56*$AL56*'Personnel Rates'!V$38</f>
        <v>0</v>
      </c>
      <c r="W186" s="122">
        <f>W56*$AL56*'Personnel Rates'!W$38</f>
        <v>0</v>
      </c>
      <c r="X186" s="122">
        <f>X56*$AL56*'Personnel Rates'!X$38</f>
        <v>0</v>
      </c>
      <c r="Y186" s="122">
        <f>Y56*$AL56*'Personnel Rates'!Y$38</f>
        <v>0</v>
      </c>
      <c r="Z186" s="122">
        <f>Z56*$AL56*'Personnel Rates'!Z$38</f>
        <v>0</v>
      </c>
      <c r="AA186" s="122">
        <f>AA56*$AL56*'Personnel Rates'!AA$38</f>
        <v>0</v>
      </c>
      <c r="AB186" s="122">
        <f>AB56*$AL56*'Personnel Rates'!AB$38</f>
        <v>0</v>
      </c>
      <c r="AC186" s="122">
        <f>AC56*$AL56*'Personnel Rates'!AC$38</f>
        <v>0</v>
      </c>
      <c r="AD186" s="122">
        <f>AD56*$AL56*'Personnel Rates'!AD$38</f>
        <v>0</v>
      </c>
      <c r="AE186" s="122">
        <f>AE56*$AL56*'Personnel Rates'!AE$38</f>
        <v>0</v>
      </c>
      <c r="AF186" s="122">
        <f>AF56*$AL56*'Personnel Rates'!AF$38</f>
        <v>0</v>
      </c>
      <c r="AG186" s="122">
        <f>AG56*$AL56*'Personnel Rates'!AG$38</f>
        <v>0</v>
      </c>
      <c r="AH186" s="122">
        <f>AH56*$AL56*'Personnel Rates'!AH$38</f>
        <v>0</v>
      </c>
      <c r="AI186" s="122">
        <f>AI56*$AL56*'Personnel Rates'!AI$38</f>
        <v>0</v>
      </c>
      <c r="AJ186" s="122">
        <f>AJ56*$AL56*'Personnel Rates'!AJ$38</f>
        <v>0</v>
      </c>
      <c r="AL186" s="123">
        <f t="shared" si="3"/>
        <v>279.32580553846151</v>
      </c>
    </row>
    <row r="187" spans="2:38">
      <c r="B187" s="65"/>
      <c r="C187" s="66" t="str">
        <f t="shared" si="1"/>
        <v>4" Turbine</v>
      </c>
      <c r="D187" s="66"/>
      <c r="E187" s="122">
        <f>E57*$AL57*'Personnel Rates'!E$38</f>
        <v>279.32580553846151</v>
      </c>
      <c r="F187" s="122">
        <f>F57*$AL57*'Personnel Rates'!F$38</f>
        <v>0</v>
      </c>
      <c r="G187" s="122">
        <f>G57*$AL57*'Personnel Rates'!G$38</f>
        <v>0</v>
      </c>
      <c r="H187" s="122">
        <f>H57*$AL57*'Personnel Rates'!H$38</f>
        <v>0</v>
      </c>
      <c r="I187" s="122">
        <f>I57*$AL57*'Personnel Rates'!I$38</f>
        <v>0</v>
      </c>
      <c r="J187" s="122">
        <f>J57*$AL57*'Personnel Rates'!J$38</f>
        <v>0</v>
      </c>
      <c r="K187" s="122">
        <f>K57*$AL57*'Personnel Rates'!K$38</f>
        <v>0</v>
      </c>
      <c r="L187" s="122">
        <f>L57*$AL57*'Personnel Rates'!L$38</f>
        <v>0</v>
      </c>
      <c r="M187" s="122">
        <f>M57*$AL57*'Personnel Rates'!M$38</f>
        <v>0</v>
      </c>
      <c r="N187" s="122">
        <f>N57*$AL57*'Personnel Rates'!N$38</f>
        <v>0</v>
      </c>
      <c r="O187" s="122">
        <f>O57*$AL57*'Personnel Rates'!O$38</f>
        <v>0</v>
      </c>
      <c r="P187" s="122">
        <f>P57*$AL57*'Personnel Rates'!P$38</f>
        <v>0</v>
      </c>
      <c r="Q187" s="122">
        <f>Q57*$AL57*'Personnel Rates'!Q$38</f>
        <v>0</v>
      </c>
      <c r="R187" s="122">
        <f>R57*$AL57*'Personnel Rates'!R$38</f>
        <v>0</v>
      </c>
      <c r="S187" s="122">
        <f>S57*$AL57*'Personnel Rates'!S$38</f>
        <v>0</v>
      </c>
      <c r="T187" s="122">
        <f>T57*$AL57*'Personnel Rates'!T$38</f>
        <v>0</v>
      </c>
      <c r="U187" s="122">
        <f>U57*$AL57*'Personnel Rates'!U$38</f>
        <v>0</v>
      </c>
      <c r="V187" s="122">
        <f>V57*$AL57*'Personnel Rates'!V$38</f>
        <v>0</v>
      </c>
      <c r="W187" s="122">
        <f>W57*$AL57*'Personnel Rates'!W$38</f>
        <v>0</v>
      </c>
      <c r="X187" s="122">
        <f>X57*$AL57*'Personnel Rates'!X$38</f>
        <v>0</v>
      </c>
      <c r="Y187" s="122">
        <f>Y57*$AL57*'Personnel Rates'!Y$38</f>
        <v>0</v>
      </c>
      <c r="Z187" s="122">
        <f>Z57*$AL57*'Personnel Rates'!Z$38</f>
        <v>0</v>
      </c>
      <c r="AA187" s="122">
        <f>AA57*$AL57*'Personnel Rates'!AA$38</f>
        <v>0</v>
      </c>
      <c r="AB187" s="122">
        <f>AB57*$AL57*'Personnel Rates'!AB$38</f>
        <v>0</v>
      </c>
      <c r="AC187" s="122">
        <f>AC57*$AL57*'Personnel Rates'!AC$38</f>
        <v>0</v>
      </c>
      <c r="AD187" s="122">
        <f>AD57*$AL57*'Personnel Rates'!AD$38</f>
        <v>0</v>
      </c>
      <c r="AE187" s="122">
        <f>AE57*$AL57*'Personnel Rates'!AE$38</f>
        <v>0</v>
      </c>
      <c r="AF187" s="122">
        <f>AF57*$AL57*'Personnel Rates'!AF$38</f>
        <v>0</v>
      </c>
      <c r="AG187" s="122">
        <f>AG57*$AL57*'Personnel Rates'!AG$38</f>
        <v>0</v>
      </c>
      <c r="AH187" s="122">
        <f>AH57*$AL57*'Personnel Rates'!AH$38</f>
        <v>0</v>
      </c>
      <c r="AI187" s="122">
        <f>AI57*$AL57*'Personnel Rates'!AI$38</f>
        <v>0</v>
      </c>
      <c r="AJ187" s="122">
        <f>AJ57*$AL57*'Personnel Rates'!AJ$38</f>
        <v>0</v>
      </c>
      <c r="AL187" s="123">
        <f t="shared" si="3"/>
        <v>279.32580553846151</v>
      </c>
    </row>
    <row r="188" spans="2:38">
      <c r="B188" s="65"/>
      <c r="C188" s="66" t="str">
        <f t="shared" si="1"/>
        <v>6" Compound</v>
      </c>
      <c r="D188" s="66"/>
      <c r="E188" s="122">
        <f>E58*$AL58*'Personnel Rates'!E$38</f>
        <v>279.32580553846151</v>
      </c>
      <c r="F188" s="122">
        <f>F58*$AL58*'Personnel Rates'!F$38</f>
        <v>0</v>
      </c>
      <c r="G188" s="122">
        <f>G58*$AL58*'Personnel Rates'!G$38</f>
        <v>0</v>
      </c>
      <c r="H188" s="122">
        <f>H58*$AL58*'Personnel Rates'!H$38</f>
        <v>0</v>
      </c>
      <c r="I188" s="122">
        <f>I58*$AL58*'Personnel Rates'!I$38</f>
        <v>0</v>
      </c>
      <c r="J188" s="122">
        <f>J58*$AL58*'Personnel Rates'!J$38</f>
        <v>0</v>
      </c>
      <c r="K188" s="122">
        <f>K58*$AL58*'Personnel Rates'!K$38</f>
        <v>0</v>
      </c>
      <c r="L188" s="122">
        <f>L58*$AL58*'Personnel Rates'!L$38</f>
        <v>0</v>
      </c>
      <c r="M188" s="122">
        <f>M58*$AL58*'Personnel Rates'!M$38</f>
        <v>0</v>
      </c>
      <c r="N188" s="122">
        <f>N58*$AL58*'Personnel Rates'!N$38</f>
        <v>0</v>
      </c>
      <c r="O188" s="122">
        <f>O58*$AL58*'Personnel Rates'!O$38</f>
        <v>0</v>
      </c>
      <c r="P188" s="122">
        <f>P58*$AL58*'Personnel Rates'!P$38</f>
        <v>0</v>
      </c>
      <c r="Q188" s="122">
        <f>Q58*$AL58*'Personnel Rates'!Q$38</f>
        <v>0</v>
      </c>
      <c r="R188" s="122">
        <f>R58*$AL58*'Personnel Rates'!R$38</f>
        <v>0</v>
      </c>
      <c r="S188" s="122">
        <f>S58*$AL58*'Personnel Rates'!S$38</f>
        <v>0</v>
      </c>
      <c r="T188" s="122">
        <f>T58*$AL58*'Personnel Rates'!T$38</f>
        <v>0</v>
      </c>
      <c r="U188" s="122">
        <f>U58*$AL58*'Personnel Rates'!U$38</f>
        <v>0</v>
      </c>
      <c r="V188" s="122">
        <f>V58*$AL58*'Personnel Rates'!V$38</f>
        <v>0</v>
      </c>
      <c r="W188" s="122">
        <f>W58*$AL58*'Personnel Rates'!W$38</f>
        <v>0</v>
      </c>
      <c r="X188" s="122">
        <f>X58*$AL58*'Personnel Rates'!X$38</f>
        <v>0</v>
      </c>
      <c r="Y188" s="122">
        <f>Y58*$AL58*'Personnel Rates'!Y$38</f>
        <v>0</v>
      </c>
      <c r="Z188" s="122">
        <f>Z58*$AL58*'Personnel Rates'!Z$38</f>
        <v>0</v>
      </c>
      <c r="AA188" s="122">
        <f>AA58*$AL58*'Personnel Rates'!AA$38</f>
        <v>0</v>
      </c>
      <c r="AB188" s="122">
        <f>AB58*$AL58*'Personnel Rates'!AB$38</f>
        <v>0</v>
      </c>
      <c r="AC188" s="122">
        <f>AC58*$AL58*'Personnel Rates'!AC$38</f>
        <v>0</v>
      </c>
      <c r="AD188" s="122">
        <f>AD58*$AL58*'Personnel Rates'!AD$38</f>
        <v>0</v>
      </c>
      <c r="AE188" s="122">
        <f>AE58*$AL58*'Personnel Rates'!AE$38</f>
        <v>0</v>
      </c>
      <c r="AF188" s="122">
        <f>AF58*$AL58*'Personnel Rates'!AF$38</f>
        <v>0</v>
      </c>
      <c r="AG188" s="122">
        <f>AG58*$AL58*'Personnel Rates'!AG$38</f>
        <v>0</v>
      </c>
      <c r="AH188" s="122">
        <f>AH58*$AL58*'Personnel Rates'!AH$38</f>
        <v>0</v>
      </c>
      <c r="AI188" s="122">
        <f>AI58*$AL58*'Personnel Rates'!AI$38</f>
        <v>0</v>
      </c>
      <c r="AJ188" s="122">
        <f>AJ58*$AL58*'Personnel Rates'!AJ$38</f>
        <v>0</v>
      </c>
      <c r="AL188" s="123">
        <f t="shared" si="3"/>
        <v>279.32580553846151</v>
      </c>
    </row>
    <row r="189" spans="2:38">
      <c r="B189" s="65"/>
      <c r="C189" s="66" t="str">
        <f t="shared" si="1"/>
        <v>6" Turbine</v>
      </c>
      <c r="D189" s="66"/>
      <c r="E189" s="122">
        <f>E59*$AL59*'Personnel Rates'!E$38</f>
        <v>279.32580553846151</v>
      </c>
      <c r="F189" s="122">
        <f>F59*$AL59*'Personnel Rates'!F$38</f>
        <v>0</v>
      </c>
      <c r="G189" s="122">
        <f>G59*$AL59*'Personnel Rates'!G$38</f>
        <v>0</v>
      </c>
      <c r="H189" s="122">
        <f>H59*$AL59*'Personnel Rates'!H$38</f>
        <v>0</v>
      </c>
      <c r="I189" s="122">
        <f>I59*$AL59*'Personnel Rates'!I$38</f>
        <v>0</v>
      </c>
      <c r="J189" s="122">
        <f>J59*$AL59*'Personnel Rates'!J$38</f>
        <v>0</v>
      </c>
      <c r="K189" s="122">
        <f>K59*$AL59*'Personnel Rates'!K$38</f>
        <v>0</v>
      </c>
      <c r="L189" s="122">
        <f>L59*$AL59*'Personnel Rates'!L$38</f>
        <v>0</v>
      </c>
      <c r="M189" s="122">
        <f>M59*$AL59*'Personnel Rates'!M$38</f>
        <v>0</v>
      </c>
      <c r="N189" s="122">
        <f>N59*$AL59*'Personnel Rates'!N$38</f>
        <v>0</v>
      </c>
      <c r="O189" s="122">
        <f>O59*$AL59*'Personnel Rates'!O$38</f>
        <v>0</v>
      </c>
      <c r="P189" s="122">
        <f>P59*$AL59*'Personnel Rates'!P$38</f>
        <v>0</v>
      </c>
      <c r="Q189" s="122">
        <f>Q59*$AL59*'Personnel Rates'!Q$38</f>
        <v>0</v>
      </c>
      <c r="R189" s="122">
        <f>R59*$AL59*'Personnel Rates'!R$38</f>
        <v>0</v>
      </c>
      <c r="S189" s="122">
        <f>S59*$AL59*'Personnel Rates'!S$38</f>
        <v>0</v>
      </c>
      <c r="T189" s="122">
        <f>T59*$AL59*'Personnel Rates'!T$38</f>
        <v>0</v>
      </c>
      <c r="U189" s="122">
        <f>U59*$AL59*'Personnel Rates'!U$38</f>
        <v>0</v>
      </c>
      <c r="V189" s="122">
        <f>V59*$AL59*'Personnel Rates'!V$38</f>
        <v>0</v>
      </c>
      <c r="W189" s="122">
        <f>W59*$AL59*'Personnel Rates'!W$38</f>
        <v>0</v>
      </c>
      <c r="X189" s="122">
        <f>X59*$AL59*'Personnel Rates'!X$38</f>
        <v>0</v>
      </c>
      <c r="Y189" s="122">
        <f>Y59*$AL59*'Personnel Rates'!Y$38</f>
        <v>0</v>
      </c>
      <c r="Z189" s="122">
        <f>Z59*$AL59*'Personnel Rates'!Z$38</f>
        <v>0</v>
      </c>
      <c r="AA189" s="122">
        <f>AA59*$AL59*'Personnel Rates'!AA$38</f>
        <v>0</v>
      </c>
      <c r="AB189" s="122">
        <f>AB59*$AL59*'Personnel Rates'!AB$38</f>
        <v>0</v>
      </c>
      <c r="AC189" s="122">
        <f>AC59*$AL59*'Personnel Rates'!AC$38</f>
        <v>0</v>
      </c>
      <c r="AD189" s="122">
        <f>AD59*$AL59*'Personnel Rates'!AD$38</f>
        <v>0</v>
      </c>
      <c r="AE189" s="122">
        <f>AE59*$AL59*'Personnel Rates'!AE$38</f>
        <v>0</v>
      </c>
      <c r="AF189" s="122">
        <f>AF59*$AL59*'Personnel Rates'!AF$38</f>
        <v>0</v>
      </c>
      <c r="AG189" s="122">
        <f>AG59*$AL59*'Personnel Rates'!AG$38</f>
        <v>0</v>
      </c>
      <c r="AH189" s="122">
        <f>AH59*$AL59*'Personnel Rates'!AH$38</f>
        <v>0</v>
      </c>
      <c r="AI189" s="122">
        <f>AI59*$AL59*'Personnel Rates'!AI$38</f>
        <v>0</v>
      </c>
      <c r="AJ189" s="122">
        <f>AJ59*$AL59*'Personnel Rates'!AJ$38</f>
        <v>0</v>
      </c>
      <c r="AL189" s="123">
        <f t="shared" si="3"/>
        <v>279.32580553846151</v>
      </c>
    </row>
    <row r="190" spans="2:38">
      <c r="B190" s="65"/>
      <c r="C190" s="66" t="str">
        <f t="shared" si="1"/>
        <v xml:space="preserve">8" </v>
      </c>
      <c r="D190" s="66"/>
      <c r="E190" s="122">
        <f>E60*$AL60*'Personnel Rates'!E$38</f>
        <v>279.32580553846151</v>
      </c>
      <c r="F190" s="122">
        <f>F60*$AL60*'Personnel Rates'!F$38</f>
        <v>0</v>
      </c>
      <c r="G190" s="122">
        <f>G60*$AL60*'Personnel Rates'!G$38</f>
        <v>0</v>
      </c>
      <c r="H190" s="122">
        <f>H60*$AL60*'Personnel Rates'!H$38</f>
        <v>0</v>
      </c>
      <c r="I190" s="122">
        <f>I60*$AL60*'Personnel Rates'!I$38</f>
        <v>0</v>
      </c>
      <c r="J190" s="122">
        <f>J60*$AL60*'Personnel Rates'!J$38</f>
        <v>0</v>
      </c>
      <c r="K190" s="122">
        <f>K60*$AL60*'Personnel Rates'!K$38</f>
        <v>0</v>
      </c>
      <c r="L190" s="122">
        <f>L60*$AL60*'Personnel Rates'!L$38</f>
        <v>0</v>
      </c>
      <c r="M190" s="122">
        <f>M60*$AL60*'Personnel Rates'!M$38</f>
        <v>0</v>
      </c>
      <c r="N190" s="122">
        <f>N60*$AL60*'Personnel Rates'!N$38</f>
        <v>0</v>
      </c>
      <c r="O190" s="122">
        <f>O60*$AL60*'Personnel Rates'!O$38</f>
        <v>0</v>
      </c>
      <c r="P190" s="122">
        <f>P60*$AL60*'Personnel Rates'!P$38</f>
        <v>0</v>
      </c>
      <c r="Q190" s="122">
        <f>Q60*$AL60*'Personnel Rates'!Q$38</f>
        <v>0</v>
      </c>
      <c r="R190" s="122">
        <f>R60*$AL60*'Personnel Rates'!R$38</f>
        <v>0</v>
      </c>
      <c r="S190" s="122">
        <f>S60*$AL60*'Personnel Rates'!S$38</f>
        <v>0</v>
      </c>
      <c r="T190" s="122">
        <f>T60*$AL60*'Personnel Rates'!T$38</f>
        <v>0</v>
      </c>
      <c r="U190" s="122">
        <f>U60*$AL60*'Personnel Rates'!U$38</f>
        <v>0</v>
      </c>
      <c r="V190" s="122">
        <f>V60*$AL60*'Personnel Rates'!V$38</f>
        <v>0</v>
      </c>
      <c r="W190" s="122">
        <f>W60*$AL60*'Personnel Rates'!W$38</f>
        <v>0</v>
      </c>
      <c r="X190" s="122">
        <f>X60*$AL60*'Personnel Rates'!X$38</f>
        <v>0</v>
      </c>
      <c r="Y190" s="122">
        <f>Y60*$AL60*'Personnel Rates'!Y$38</f>
        <v>0</v>
      </c>
      <c r="Z190" s="122">
        <f>Z60*$AL60*'Personnel Rates'!Z$38</f>
        <v>0</v>
      </c>
      <c r="AA190" s="122">
        <f>AA60*$AL60*'Personnel Rates'!AA$38</f>
        <v>0</v>
      </c>
      <c r="AB190" s="122">
        <f>AB60*$AL60*'Personnel Rates'!AB$38</f>
        <v>0</v>
      </c>
      <c r="AC190" s="122">
        <f>AC60*$AL60*'Personnel Rates'!AC$38</f>
        <v>0</v>
      </c>
      <c r="AD190" s="122">
        <f>AD60*$AL60*'Personnel Rates'!AD$38</f>
        <v>0</v>
      </c>
      <c r="AE190" s="122">
        <f>AE60*$AL60*'Personnel Rates'!AE$38</f>
        <v>0</v>
      </c>
      <c r="AF190" s="122">
        <f>AF60*$AL60*'Personnel Rates'!AF$38</f>
        <v>0</v>
      </c>
      <c r="AG190" s="122">
        <f>AG60*$AL60*'Personnel Rates'!AG$38</f>
        <v>0</v>
      </c>
      <c r="AH190" s="122">
        <f>AH60*$AL60*'Personnel Rates'!AH$38</f>
        <v>0</v>
      </c>
      <c r="AI190" s="122">
        <f>AI60*$AL60*'Personnel Rates'!AI$38</f>
        <v>0</v>
      </c>
      <c r="AJ190" s="122">
        <f>AJ60*$AL60*'Personnel Rates'!AJ$38</f>
        <v>0</v>
      </c>
      <c r="AL190" s="123">
        <f t="shared" si="3"/>
        <v>279.32580553846151</v>
      </c>
    </row>
    <row r="191" spans="2:38">
      <c r="B191" s="65"/>
      <c r="C191" s="66" t="str">
        <f t="shared" si="1"/>
        <v xml:space="preserve">10" </v>
      </c>
      <c r="D191" s="66"/>
      <c r="E191" s="122">
        <f>E61*$AL61*'Personnel Rates'!E$38</f>
        <v>279.32580553846151</v>
      </c>
      <c r="F191" s="122">
        <f>F61*$AL61*'Personnel Rates'!F$38</f>
        <v>0</v>
      </c>
      <c r="G191" s="122">
        <f>G61*$AL61*'Personnel Rates'!G$38</f>
        <v>0</v>
      </c>
      <c r="H191" s="122">
        <f>H61*$AL61*'Personnel Rates'!H$38</f>
        <v>0</v>
      </c>
      <c r="I191" s="122">
        <f>I61*$AL61*'Personnel Rates'!I$38</f>
        <v>0</v>
      </c>
      <c r="J191" s="122">
        <f>J61*$AL61*'Personnel Rates'!J$38</f>
        <v>0</v>
      </c>
      <c r="K191" s="122">
        <f>K61*$AL61*'Personnel Rates'!K$38</f>
        <v>0</v>
      </c>
      <c r="L191" s="122">
        <f>L61*$AL61*'Personnel Rates'!L$38</f>
        <v>0</v>
      </c>
      <c r="M191" s="122">
        <f>M61*$AL61*'Personnel Rates'!M$38</f>
        <v>0</v>
      </c>
      <c r="N191" s="122">
        <f>N61*$AL61*'Personnel Rates'!N$38</f>
        <v>0</v>
      </c>
      <c r="O191" s="122">
        <f>O61*$AL61*'Personnel Rates'!O$38</f>
        <v>0</v>
      </c>
      <c r="P191" s="122">
        <f>P61*$AL61*'Personnel Rates'!P$38</f>
        <v>0</v>
      </c>
      <c r="Q191" s="122">
        <f>Q61*$AL61*'Personnel Rates'!Q$38</f>
        <v>0</v>
      </c>
      <c r="R191" s="122">
        <f>R61*$AL61*'Personnel Rates'!R$38</f>
        <v>0</v>
      </c>
      <c r="S191" s="122">
        <f>S61*$AL61*'Personnel Rates'!S$38</f>
        <v>0</v>
      </c>
      <c r="T191" s="122">
        <f>T61*$AL61*'Personnel Rates'!T$38</f>
        <v>0</v>
      </c>
      <c r="U191" s="122">
        <f>U61*$AL61*'Personnel Rates'!U$38</f>
        <v>0</v>
      </c>
      <c r="V191" s="122">
        <f>V61*$AL61*'Personnel Rates'!V$38</f>
        <v>0</v>
      </c>
      <c r="W191" s="122">
        <f>W61*$AL61*'Personnel Rates'!W$38</f>
        <v>0</v>
      </c>
      <c r="X191" s="122">
        <f>X61*$AL61*'Personnel Rates'!X$38</f>
        <v>0</v>
      </c>
      <c r="Y191" s="122">
        <f>Y61*$AL61*'Personnel Rates'!Y$38</f>
        <v>0</v>
      </c>
      <c r="Z191" s="122">
        <f>Z61*$AL61*'Personnel Rates'!Z$38</f>
        <v>0</v>
      </c>
      <c r="AA191" s="122">
        <f>AA61*$AL61*'Personnel Rates'!AA$38</f>
        <v>0</v>
      </c>
      <c r="AB191" s="122">
        <f>AB61*$AL61*'Personnel Rates'!AB$38</f>
        <v>0</v>
      </c>
      <c r="AC191" s="122">
        <f>AC61*$AL61*'Personnel Rates'!AC$38</f>
        <v>0</v>
      </c>
      <c r="AD191" s="122">
        <f>AD61*$AL61*'Personnel Rates'!AD$38</f>
        <v>0</v>
      </c>
      <c r="AE191" s="122">
        <f>AE61*$AL61*'Personnel Rates'!AE$38</f>
        <v>0</v>
      </c>
      <c r="AF191" s="122">
        <f>AF61*$AL61*'Personnel Rates'!AF$38</f>
        <v>0</v>
      </c>
      <c r="AG191" s="122">
        <f>AG61*$AL61*'Personnel Rates'!AG$38</f>
        <v>0</v>
      </c>
      <c r="AH191" s="122">
        <f>AH61*$AL61*'Personnel Rates'!AH$38</f>
        <v>0</v>
      </c>
      <c r="AI191" s="122">
        <f>AI61*$AL61*'Personnel Rates'!AI$38</f>
        <v>0</v>
      </c>
      <c r="AJ191" s="122">
        <f>AJ61*$AL61*'Personnel Rates'!AJ$38</f>
        <v>0</v>
      </c>
      <c r="AL191" s="123">
        <f t="shared" si="3"/>
        <v>279.32580553846151</v>
      </c>
    </row>
    <row r="192" spans="2:38">
      <c r="B192" s="62">
        <v>3</v>
      </c>
      <c r="C192" s="63" t="s">
        <v>37</v>
      </c>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L192" s="124"/>
    </row>
    <row r="193" spans="2:38">
      <c r="B193" s="65" t="s">
        <v>26</v>
      </c>
      <c r="C193" s="66" t="s">
        <v>38</v>
      </c>
      <c r="D193" s="66"/>
      <c r="E193" s="122">
        <f>E63*$AL63*'Personnel Rates'!E$38</f>
        <v>46.554300923076923</v>
      </c>
      <c r="F193" s="122">
        <f>F63*$AL63*'Personnel Rates'!F$38</f>
        <v>0</v>
      </c>
      <c r="G193" s="122">
        <f>G63*$AL63*'Personnel Rates'!G$38</f>
        <v>0</v>
      </c>
      <c r="H193" s="122">
        <f>H63*$AL63*'Personnel Rates'!H$38</f>
        <v>0</v>
      </c>
      <c r="I193" s="122">
        <f>I63*$AL63*'Personnel Rates'!I$38</f>
        <v>0</v>
      </c>
      <c r="J193" s="122">
        <f>J63*$AL63*'Personnel Rates'!J$38</f>
        <v>0</v>
      </c>
      <c r="K193" s="122">
        <f>K63*$AL63*'Personnel Rates'!K$38</f>
        <v>0</v>
      </c>
      <c r="L193" s="122">
        <f>L63*$AL63*'Personnel Rates'!L$38</f>
        <v>0</v>
      </c>
      <c r="M193" s="122">
        <f>M63*$AL63*'Personnel Rates'!M$38</f>
        <v>0</v>
      </c>
      <c r="N193" s="122">
        <f>N63*$AL63*'Personnel Rates'!N$38</f>
        <v>0</v>
      </c>
      <c r="O193" s="122">
        <f>O63*$AL63*'Personnel Rates'!O$38</f>
        <v>0</v>
      </c>
      <c r="P193" s="122"/>
      <c r="Q193" s="122">
        <f>Q63*$AL63*'Personnel Rates'!Q$38</f>
        <v>0</v>
      </c>
      <c r="R193" s="122">
        <f>R63*$AL63*'Personnel Rates'!R$38</f>
        <v>0</v>
      </c>
      <c r="S193" s="122">
        <f>S63*$AL63*'Personnel Rates'!S$38</f>
        <v>0</v>
      </c>
      <c r="T193" s="122">
        <f>T63*$AL63*'Personnel Rates'!T$38</f>
        <v>0</v>
      </c>
      <c r="U193" s="122">
        <f>U63*$AL63*'Personnel Rates'!U$38</f>
        <v>0</v>
      </c>
      <c r="V193" s="122">
        <f>V63*$AL63*'Personnel Rates'!V$38</f>
        <v>0</v>
      </c>
      <c r="W193" s="122">
        <f>W63*$AL63*'Personnel Rates'!W$38</f>
        <v>0</v>
      </c>
      <c r="X193" s="122">
        <f>X63*$AL63*'Personnel Rates'!X$38</f>
        <v>0</v>
      </c>
      <c r="Y193" s="122">
        <f>Y63*$AL63*'Personnel Rates'!Y$38</f>
        <v>0</v>
      </c>
      <c r="Z193" s="122">
        <f>Z63*$AL63*'Personnel Rates'!Z$38</f>
        <v>0</v>
      </c>
      <c r="AA193" s="122">
        <f>AA63*$AL63*'Personnel Rates'!AA$38</f>
        <v>0</v>
      </c>
      <c r="AB193" s="122">
        <f>AB63*$AL63*'Personnel Rates'!AB$38</f>
        <v>0</v>
      </c>
      <c r="AC193" s="122">
        <f>AC63*$AL63*'Personnel Rates'!AC$38</f>
        <v>0</v>
      </c>
      <c r="AD193" s="122">
        <f>AD63*$AL63*'Personnel Rates'!AD$38</f>
        <v>0</v>
      </c>
      <c r="AE193" s="122">
        <f>AE63*$AL63*'Personnel Rates'!AE$38</f>
        <v>0</v>
      </c>
      <c r="AF193" s="122">
        <f>AF63*$AL63*'Personnel Rates'!AF$38</f>
        <v>0</v>
      </c>
      <c r="AG193" s="122">
        <f>AG63*$AL63*'Personnel Rates'!AG$38</f>
        <v>0</v>
      </c>
      <c r="AH193" s="122">
        <f>AH63*$AL63*'Personnel Rates'!AH$38</f>
        <v>0</v>
      </c>
      <c r="AI193" s="122">
        <f>AI63*$AL63*'Personnel Rates'!AI$38</f>
        <v>0</v>
      </c>
      <c r="AJ193" s="122">
        <f>AJ63*$AL63*'Personnel Rates'!AJ$38</f>
        <v>0</v>
      </c>
      <c r="AL193" s="123">
        <f>SUM(E193:AJ193)</f>
        <v>46.554300923076923</v>
      </c>
    </row>
    <row r="194" spans="2:38">
      <c r="B194" s="65" t="s">
        <v>28</v>
      </c>
      <c r="C194" s="66" t="s">
        <v>39</v>
      </c>
      <c r="D194" s="66"/>
      <c r="E194" s="122">
        <f>E64*$AL64*'Personnel Rates'!E$38</f>
        <v>93.108601846153846</v>
      </c>
      <c r="F194" s="122">
        <f>F64*$AL64*'Personnel Rates'!F$38</f>
        <v>0</v>
      </c>
      <c r="G194" s="122">
        <f>G64*$AL64*'Personnel Rates'!G$38</f>
        <v>0</v>
      </c>
      <c r="H194" s="122">
        <f>H64*$AL64*'Personnel Rates'!H$38</f>
        <v>0</v>
      </c>
      <c r="I194" s="122">
        <f>I64*$AL64*'Personnel Rates'!I$38</f>
        <v>0</v>
      </c>
      <c r="J194" s="122">
        <f>J64*$AL64*'Personnel Rates'!J$38</f>
        <v>0</v>
      </c>
      <c r="K194" s="122">
        <f>K64*$AL64*'Personnel Rates'!K$38</f>
        <v>0</v>
      </c>
      <c r="L194" s="122">
        <f>L64*$AL64*'Personnel Rates'!L$38</f>
        <v>0</v>
      </c>
      <c r="M194" s="122">
        <f>M64*$AL64*'Personnel Rates'!M$38</f>
        <v>0</v>
      </c>
      <c r="N194" s="122">
        <f>N64*$AL64*'Personnel Rates'!N$38</f>
        <v>0</v>
      </c>
      <c r="O194" s="122">
        <f>O64*$AL64*'Personnel Rates'!O$38</f>
        <v>0</v>
      </c>
      <c r="P194" s="122"/>
      <c r="Q194" s="122">
        <f>Q64*$AL64*'Personnel Rates'!Q$38</f>
        <v>0</v>
      </c>
      <c r="R194" s="122">
        <f>R64*$AL64*'Personnel Rates'!R$38</f>
        <v>0</v>
      </c>
      <c r="S194" s="122">
        <f>S64*$AL64*'Personnel Rates'!S$38</f>
        <v>0</v>
      </c>
      <c r="T194" s="122">
        <f>T64*$AL64*'Personnel Rates'!T$38</f>
        <v>0</v>
      </c>
      <c r="U194" s="122">
        <f>U64*$AL64*'Personnel Rates'!U$38</f>
        <v>0</v>
      </c>
      <c r="V194" s="122">
        <f>V64*$AL64*'Personnel Rates'!V$38</f>
        <v>0</v>
      </c>
      <c r="W194" s="122">
        <f>W64*$AL64*'Personnel Rates'!W$38</f>
        <v>0</v>
      </c>
      <c r="X194" s="122">
        <f>X64*$AL64*'Personnel Rates'!X$38</f>
        <v>0</v>
      </c>
      <c r="Y194" s="122">
        <f>Y64*$AL64*'Personnel Rates'!Y$38</f>
        <v>0</v>
      </c>
      <c r="Z194" s="122">
        <f>Z64*$AL64*'Personnel Rates'!Z$38</f>
        <v>0</v>
      </c>
      <c r="AA194" s="122">
        <f>AA64*$AL64*'Personnel Rates'!AA$38</f>
        <v>0</v>
      </c>
      <c r="AB194" s="122">
        <f>AB64*$AL64*'Personnel Rates'!AB$38</f>
        <v>0</v>
      </c>
      <c r="AC194" s="122">
        <f>AC64*$AL64*'Personnel Rates'!AC$38</f>
        <v>0</v>
      </c>
      <c r="AD194" s="122">
        <f>AD64*$AL64*'Personnel Rates'!AD$38</f>
        <v>0</v>
      </c>
      <c r="AE194" s="122">
        <f>AE64*$AL64*'Personnel Rates'!AE$38</f>
        <v>0</v>
      </c>
      <c r="AF194" s="122">
        <f>AF64*$AL64*'Personnel Rates'!AF$38</f>
        <v>0</v>
      </c>
      <c r="AG194" s="122">
        <f>AG64*$AL64*'Personnel Rates'!AG$38</f>
        <v>0</v>
      </c>
      <c r="AH194" s="122">
        <f>AH64*$AL64*'Personnel Rates'!AH$38</f>
        <v>0</v>
      </c>
      <c r="AI194" s="122">
        <f>AI64*$AL64*'Personnel Rates'!AI$38</f>
        <v>0</v>
      </c>
      <c r="AJ194" s="122">
        <f>AJ64*$AL64*'Personnel Rates'!AJ$38</f>
        <v>0</v>
      </c>
      <c r="AL194" s="123">
        <f>SUM(E194:AJ194)</f>
        <v>93.108601846153846</v>
      </c>
    </row>
    <row r="195" spans="2:38">
      <c r="B195" s="65" t="s">
        <v>30</v>
      </c>
      <c r="C195" s="66" t="s">
        <v>40</v>
      </c>
      <c r="D195" s="66"/>
      <c r="E195" s="122">
        <f>E65*$AL65*'Personnel Rates'!E$38</f>
        <v>279.32580553846151</v>
      </c>
      <c r="F195" s="122">
        <f>F65*$AL65*'Personnel Rates'!F$38</f>
        <v>0</v>
      </c>
      <c r="G195" s="122">
        <f>G65*$AL65*'Personnel Rates'!G$38</f>
        <v>0</v>
      </c>
      <c r="H195" s="122">
        <f>H65*$AL65*'Personnel Rates'!H$38</f>
        <v>0</v>
      </c>
      <c r="I195" s="122">
        <f>I65*$AL65*'Personnel Rates'!I$38</f>
        <v>0</v>
      </c>
      <c r="J195" s="122">
        <f>J65*$AL65*'Personnel Rates'!J$38</f>
        <v>0</v>
      </c>
      <c r="K195" s="122">
        <f>K65*$AL65*'Personnel Rates'!K$38</f>
        <v>0</v>
      </c>
      <c r="L195" s="122">
        <f>L65*$AL65*'Personnel Rates'!L$38</f>
        <v>0</v>
      </c>
      <c r="M195" s="122">
        <f>M65*$AL65*'Personnel Rates'!M$38</f>
        <v>0</v>
      </c>
      <c r="N195" s="122">
        <f>N65*$AL65*'Personnel Rates'!N$38</f>
        <v>0</v>
      </c>
      <c r="O195" s="122">
        <f>O65*$AL65*'Personnel Rates'!O$38</f>
        <v>0</v>
      </c>
      <c r="P195" s="122">
        <f>P65*$AL65*'Personnel Rates'!P$38</f>
        <v>0</v>
      </c>
      <c r="Q195" s="122">
        <f>Q65*$AL65*'Personnel Rates'!Q$38</f>
        <v>0</v>
      </c>
      <c r="R195" s="122">
        <f>R65*$AL65*'Personnel Rates'!R$38</f>
        <v>0</v>
      </c>
      <c r="S195" s="122">
        <f>S65*$AL65*'Personnel Rates'!S$38</f>
        <v>0</v>
      </c>
      <c r="T195" s="122">
        <f>T65*$AL65*'Personnel Rates'!T$38</f>
        <v>0</v>
      </c>
      <c r="U195" s="122">
        <f>U65*$AL65*'Personnel Rates'!U$38</f>
        <v>0</v>
      </c>
      <c r="V195" s="122">
        <f>V65*$AL65*'Personnel Rates'!V$38</f>
        <v>0</v>
      </c>
      <c r="W195" s="122">
        <f>W65*$AL65*'Personnel Rates'!W$38</f>
        <v>0</v>
      </c>
      <c r="X195" s="122">
        <f>X65*$AL65*'Personnel Rates'!X$38</f>
        <v>0</v>
      </c>
      <c r="Y195" s="122">
        <f>Y65*$AL65*'Personnel Rates'!Y$38</f>
        <v>0</v>
      </c>
      <c r="Z195" s="122">
        <f>Z65*$AL65*'Personnel Rates'!Z$38</f>
        <v>0</v>
      </c>
      <c r="AA195" s="122">
        <f>AA65*$AL65*'Personnel Rates'!AA$38</f>
        <v>0</v>
      </c>
      <c r="AB195" s="122">
        <f>AB65*$AL65*'Personnel Rates'!AB$38</f>
        <v>0</v>
      </c>
      <c r="AC195" s="122">
        <f>AC65*$AL65*'Personnel Rates'!AC$38</f>
        <v>0</v>
      </c>
      <c r="AD195" s="122">
        <f>AD65*$AL65*'Personnel Rates'!AD$38</f>
        <v>0</v>
      </c>
      <c r="AE195" s="122">
        <f>AE65*$AL65*'Personnel Rates'!AE$38</f>
        <v>0</v>
      </c>
      <c r="AF195" s="122">
        <f>AF65*$AL65*'Personnel Rates'!AF$38</f>
        <v>0</v>
      </c>
      <c r="AG195" s="122">
        <f>AG65*$AL65*'Personnel Rates'!AG$38</f>
        <v>0</v>
      </c>
      <c r="AH195" s="122">
        <f>AH65*$AL65*'Personnel Rates'!AH$38</f>
        <v>0</v>
      </c>
      <c r="AI195" s="122">
        <f>AI65*$AL65*'Personnel Rates'!AI$38</f>
        <v>0</v>
      </c>
      <c r="AJ195" s="122">
        <f>AJ65*$AL65*'Personnel Rates'!AJ$38</f>
        <v>0</v>
      </c>
      <c r="AL195" s="123">
        <f>SUM(E195:AJ195)</f>
        <v>279.32580553846151</v>
      </c>
    </row>
    <row r="196" spans="2:38">
      <c r="B196" s="62">
        <v>4</v>
      </c>
      <c r="C196" s="63" t="s">
        <v>41</v>
      </c>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L196" s="124"/>
    </row>
    <row r="197" spans="2:38">
      <c r="B197" s="65" t="s">
        <v>26</v>
      </c>
      <c r="C197" s="66" t="str">
        <f t="shared" ref="C197:C205" si="4">C67</f>
        <v>Site Visit for Non-payment</v>
      </c>
      <c r="D197" s="66"/>
      <c r="E197" s="122">
        <f>E67*$AL67*'Personnel Rates'!E$38</f>
        <v>46.554300923076923</v>
      </c>
      <c r="F197" s="122">
        <f>F67*$AL67*'Personnel Rates'!F$38</f>
        <v>0</v>
      </c>
      <c r="G197" s="122">
        <f>G67*$AL67*'Personnel Rates'!G$38</f>
        <v>0</v>
      </c>
      <c r="H197" s="122">
        <f>H67*$AL67*'Personnel Rates'!H$38</f>
        <v>0</v>
      </c>
      <c r="I197" s="122">
        <f>I67*$AL67*'Personnel Rates'!I$38</f>
        <v>0</v>
      </c>
      <c r="J197" s="122">
        <f>J67*$AL67*'Personnel Rates'!J$38</f>
        <v>0</v>
      </c>
      <c r="K197" s="122">
        <f>K67*$AL67*'Personnel Rates'!K$38</f>
        <v>0</v>
      </c>
      <c r="L197" s="122">
        <f>L67*$AL67*'Personnel Rates'!L$38</f>
        <v>0</v>
      </c>
      <c r="M197" s="122">
        <f>M67*$AL67*'Personnel Rates'!M$38</f>
        <v>0</v>
      </c>
      <c r="N197" s="122">
        <f>N67*$AL67*'Personnel Rates'!N$38</f>
        <v>0</v>
      </c>
      <c r="O197" s="122">
        <f>O67*$AL67*'Personnel Rates'!O$38</f>
        <v>0</v>
      </c>
      <c r="P197" s="122">
        <f>P67*$AL67*'Personnel Rates'!P$38</f>
        <v>0</v>
      </c>
      <c r="Q197" s="122">
        <f>Q67*$AL67*'Personnel Rates'!Q$38</f>
        <v>0</v>
      </c>
      <c r="R197" s="122">
        <f>R67*$AL67*'Personnel Rates'!R$38</f>
        <v>0</v>
      </c>
      <c r="S197" s="122">
        <f>S67*$AL67*'Personnel Rates'!S$38</f>
        <v>0</v>
      </c>
      <c r="T197" s="122">
        <f>T67*$AL67*'Personnel Rates'!T$38</f>
        <v>0</v>
      </c>
      <c r="U197" s="122">
        <f>U67*$AL67*'Personnel Rates'!U$38</f>
        <v>0</v>
      </c>
      <c r="V197" s="122">
        <f>V67*$AL67*'Personnel Rates'!V$38</f>
        <v>0</v>
      </c>
      <c r="W197" s="122">
        <f>W67*$AL67*'Personnel Rates'!W$38</f>
        <v>0</v>
      </c>
      <c r="X197" s="122">
        <f>X67*$AL67*'Personnel Rates'!X$38</f>
        <v>0</v>
      </c>
      <c r="Y197" s="122">
        <f>Y67*$AL67*'Personnel Rates'!Y$38</f>
        <v>0</v>
      </c>
      <c r="Z197" s="122">
        <f>Z67*$AL67*'Personnel Rates'!Z$38</f>
        <v>0</v>
      </c>
      <c r="AA197" s="122">
        <f>AA67*$AL67*'Personnel Rates'!AA$38</f>
        <v>0</v>
      </c>
      <c r="AB197" s="122">
        <f>AB67*$AL67*'Personnel Rates'!AB$38</f>
        <v>0</v>
      </c>
      <c r="AC197" s="122">
        <f>AC67*$AL67*'Personnel Rates'!AC$38</f>
        <v>0</v>
      </c>
      <c r="AD197" s="122">
        <f>AD67*$AL67*'Personnel Rates'!AD$38</f>
        <v>0</v>
      </c>
      <c r="AE197" s="122">
        <f>AE67*$AL67*'Personnel Rates'!AE$38</f>
        <v>0</v>
      </c>
      <c r="AF197" s="122">
        <f>AF67*$AL67*'Personnel Rates'!AF$38</f>
        <v>0</v>
      </c>
      <c r="AG197" s="122">
        <f>AG67*$AL67*'Personnel Rates'!AG$38</f>
        <v>0</v>
      </c>
      <c r="AH197" s="122">
        <f>AH67*$AL67*'Personnel Rates'!AH$38</f>
        <v>0</v>
      </c>
      <c r="AI197" s="122">
        <f>AI67*$AL67*'Personnel Rates'!AI$38</f>
        <v>0</v>
      </c>
      <c r="AJ197" s="122">
        <f>AJ67*$AL67*'Personnel Rates'!AJ$38</f>
        <v>0</v>
      </c>
      <c r="AL197" s="123">
        <f t="shared" ref="AL197:AL207" si="5">SUM(E197:AJ197)</f>
        <v>46.554300923076923</v>
      </c>
    </row>
    <row r="198" spans="2:38" ht="26">
      <c r="B198" s="65" t="s">
        <v>28</v>
      </c>
      <c r="C198" s="205" t="str">
        <f t="shared" si="4"/>
        <v>Non-compliance with Notice of Defect and/or Metering Non-compliance</v>
      </c>
      <c r="D198" s="205"/>
      <c r="E198" s="122">
        <f>E68*$AL68*'Personnel Rates'!E$38</f>
        <v>46.554300923076923</v>
      </c>
      <c r="F198" s="122">
        <f>F68*$AL68*'Personnel Rates'!F$38</f>
        <v>0</v>
      </c>
      <c r="G198" s="122">
        <f>G68*$AL68*'Personnel Rates'!G$38</f>
        <v>0</v>
      </c>
      <c r="H198" s="122">
        <f>H68*$AL68*'Personnel Rates'!H$38</f>
        <v>0</v>
      </c>
      <c r="I198" s="122">
        <f>I68*$AL68*'Personnel Rates'!I$38</f>
        <v>0</v>
      </c>
      <c r="J198" s="122">
        <f>J68*$AL68*'Personnel Rates'!J$38</f>
        <v>0</v>
      </c>
      <c r="K198" s="122">
        <f>K68*$AL68*'Personnel Rates'!K$38</f>
        <v>0</v>
      </c>
      <c r="L198" s="122">
        <f>L68*$AL68*'Personnel Rates'!L$38</f>
        <v>0</v>
      </c>
      <c r="M198" s="122">
        <f>M68*$AL68*'Personnel Rates'!M$38</f>
        <v>0</v>
      </c>
      <c r="N198" s="122">
        <f>N68*$AL68*'Personnel Rates'!N$38</f>
        <v>0</v>
      </c>
      <c r="O198" s="122">
        <f>O68*$AL68*'Personnel Rates'!O$38</f>
        <v>0</v>
      </c>
      <c r="P198" s="122">
        <f>P68*$AL68*'Personnel Rates'!P$38</f>
        <v>0</v>
      </c>
      <c r="Q198" s="122">
        <f>Q68*$AL68*'Personnel Rates'!Q$38</f>
        <v>0</v>
      </c>
      <c r="R198" s="122">
        <f>R68*$AL68*'Personnel Rates'!R$38</f>
        <v>0</v>
      </c>
      <c r="S198" s="122">
        <f>S68*$AL68*'Personnel Rates'!S$38</f>
        <v>0</v>
      </c>
      <c r="T198" s="122">
        <f>T68*$AL68*'Personnel Rates'!T$38</f>
        <v>0</v>
      </c>
      <c r="U198" s="122">
        <f>U68*$AL68*'Personnel Rates'!U$38</f>
        <v>0</v>
      </c>
      <c r="V198" s="122">
        <f>V68*$AL68*'Personnel Rates'!V$38</f>
        <v>0</v>
      </c>
      <c r="W198" s="122">
        <f>W68*$AL68*'Personnel Rates'!W$38</f>
        <v>0</v>
      </c>
      <c r="X198" s="122">
        <f>X68*$AL68*'Personnel Rates'!X$38</f>
        <v>0</v>
      </c>
      <c r="Y198" s="122">
        <f>Y68*$AL68*'Personnel Rates'!Y$38</f>
        <v>0</v>
      </c>
      <c r="Z198" s="122">
        <f>Z68*$AL68*'Personnel Rates'!Z$38</f>
        <v>0</v>
      </c>
      <c r="AA198" s="122">
        <f>AA68*$AL68*'Personnel Rates'!AA$38</f>
        <v>0</v>
      </c>
      <c r="AB198" s="122">
        <f>AB68*$AL68*'Personnel Rates'!AB$38</f>
        <v>0</v>
      </c>
      <c r="AC198" s="122">
        <f>AC68*$AL68*'Personnel Rates'!AC$38</f>
        <v>0</v>
      </c>
      <c r="AD198" s="122">
        <f>AD68*$AL68*'Personnel Rates'!AD$38</f>
        <v>0</v>
      </c>
      <c r="AE198" s="122">
        <f>AE68*$AL68*'Personnel Rates'!AE$38</f>
        <v>0</v>
      </c>
      <c r="AF198" s="122">
        <f>AF68*$AL68*'Personnel Rates'!AF$38</f>
        <v>0</v>
      </c>
      <c r="AG198" s="122">
        <f>AG68*$AL68*'Personnel Rates'!AG$38</f>
        <v>0</v>
      </c>
      <c r="AH198" s="122">
        <f>AH68*$AL68*'Personnel Rates'!AH$38</f>
        <v>0</v>
      </c>
      <c r="AI198" s="122">
        <f>AI68*$AL68*'Personnel Rates'!AI$38</f>
        <v>0</v>
      </c>
      <c r="AJ198" s="122">
        <f>AJ68*$AL68*'Personnel Rates'!AJ$38</f>
        <v>0</v>
      </c>
      <c r="AL198" s="123">
        <f t="shared" si="5"/>
        <v>46.554300923076923</v>
      </c>
    </row>
    <row r="199" spans="2:38">
      <c r="B199" s="65"/>
      <c r="C199" s="66" t="str">
        <f t="shared" si="4"/>
        <v>Operating service valve 2" and smaller service lines</v>
      </c>
      <c r="D199" s="66"/>
      <c r="E199" s="122">
        <f>E69*$AL69*'Personnel Rates'!E$38</f>
        <v>46.554300923076923</v>
      </c>
      <c r="F199" s="122">
        <f>F69*$AL69*'Personnel Rates'!F$38</f>
        <v>0</v>
      </c>
      <c r="G199" s="122">
        <f>G69*$AL69*'Personnel Rates'!G$38</f>
        <v>0</v>
      </c>
      <c r="H199" s="122">
        <f>H69*$AL69*'Personnel Rates'!H$38</f>
        <v>0</v>
      </c>
      <c r="I199" s="122">
        <f>I69*$AL69*'Personnel Rates'!I$38</f>
        <v>0</v>
      </c>
      <c r="J199" s="122">
        <f>J69*$AL69*'Personnel Rates'!J$38</f>
        <v>0</v>
      </c>
      <c r="K199" s="122">
        <f>K69*$AL69*'Personnel Rates'!K$38</f>
        <v>0</v>
      </c>
      <c r="L199" s="122">
        <f>L69*$AL69*'Personnel Rates'!L$38</f>
        <v>0</v>
      </c>
      <c r="M199" s="122">
        <f>M69*$AL69*'Personnel Rates'!M$38</f>
        <v>0</v>
      </c>
      <c r="N199" s="122">
        <f>N69*$AL69*'Personnel Rates'!N$38</f>
        <v>0</v>
      </c>
      <c r="O199" s="122">
        <f>O69*$AL69*'Personnel Rates'!O$38</f>
        <v>0</v>
      </c>
      <c r="P199" s="122">
        <f>P69*$AL69*'Personnel Rates'!P$38</f>
        <v>0</v>
      </c>
      <c r="Q199" s="122">
        <f>Q69*$AL69*'Personnel Rates'!Q$38</f>
        <v>0</v>
      </c>
      <c r="R199" s="122">
        <f>R69*$AL69*'Personnel Rates'!R$38</f>
        <v>0</v>
      </c>
      <c r="S199" s="122">
        <f>S69*$AL69*'Personnel Rates'!S$38</f>
        <v>0</v>
      </c>
      <c r="T199" s="122">
        <f>T69*$AL69*'Personnel Rates'!T$38</f>
        <v>0</v>
      </c>
      <c r="U199" s="122">
        <f>U69*$AL69*'Personnel Rates'!U$38</f>
        <v>0</v>
      </c>
      <c r="V199" s="122">
        <f>V69*$AL69*'Personnel Rates'!V$38</f>
        <v>0</v>
      </c>
      <c r="W199" s="122">
        <f>W69*$AL69*'Personnel Rates'!W$38</f>
        <v>0</v>
      </c>
      <c r="X199" s="122">
        <f>X69*$AL69*'Personnel Rates'!X$38</f>
        <v>0</v>
      </c>
      <c r="Y199" s="122">
        <f>Y69*$AL69*'Personnel Rates'!Y$38</f>
        <v>0</v>
      </c>
      <c r="Z199" s="122">
        <f>Z69*$AL69*'Personnel Rates'!Z$38</f>
        <v>0</v>
      </c>
      <c r="AA199" s="122">
        <f>AA69*$AL69*'Personnel Rates'!AA$38</f>
        <v>0</v>
      </c>
      <c r="AB199" s="122">
        <f>AB69*$AL69*'Personnel Rates'!AB$38</f>
        <v>0</v>
      </c>
      <c r="AC199" s="122">
        <f>AC69*$AL69*'Personnel Rates'!AC$38</f>
        <v>0</v>
      </c>
      <c r="AD199" s="122">
        <f>AD69*$AL69*'Personnel Rates'!AD$38</f>
        <v>0</v>
      </c>
      <c r="AE199" s="122">
        <f>AE69*$AL69*'Personnel Rates'!AE$38</f>
        <v>0</v>
      </c>
      <c r="AF199" s="122">
        <f>AF69*$AL69*'Personnel Rates'!AF$38</f>
        <v>0</v>
      </c>
      <c r="AG199" s="122">
        <f>AG69*$AL69*'Personnel Rates'!AG$38</f>
        <v>0</v>
      </c>
      <c r="AH199" s="122">
        <f>AH69*$AL69*'Personnel Rates'!AH$38</f>
        <v>0</v>
      </c>
      <c r="AI199" s="122">
        <f>AI69*$AL69*'Personnel Rates'!AI$38</f>
        <v>0</v>
      </c>
      <c r="AJ199" s="122">
        <f>AJ69*$AL69*'Personnel Rates'!AJ$38</f>
        <v>0</v>
      </c>
      <c r="AL199" s="123">
        <f t="shared" si="5"/>
        <v>46.554300923076923</v>
      </c>
    </row>
    <row r="200" spans="2:38">
      <c r="B200" s="65"/>
      <c r="C200" s="66" t="str">
        <f t="shared" si="4"/>
        <v>Operating service valve larger than 2" service lines</v>
      </c>
      <c r="D200" s="66"/>
      <c r="E200" s="122">
        <f>E70*$AL70*'Personnel Rates'!E$38</f>
        <v>0</v>
      </c>
      <c r="F200" s="122">
        <f>F70*$AL70*'Personnel Rates'!F$38</f>
        <v>0</v>
      </c>
      <c r="G200" s="122">
        <f>G70*$AL70*'Personnel Rates'!G$38</f>
        <v>0</v>
      </c>
      <c r="H200" s="122">
        <f>H70*$AL70*'Personnel Rates'!H$38</f>
        <v>47.824609384615385</v>
      </c>
      <c r="I200" s="122">
        <f>I70*$AL70*'Personnel Rates'!I$38</f>
        <v>170.80594892307693</v>
      </c>
      <c r="J200" s="122">
        <f>J70*$AL70*'Personnel Rates'!J$38</f>
        <v>0</v>
      </c>
      <c r="K200" s="122">
        <f>K70*$AL70*'Personnel Rates'!K$38</f>
        <v>0</v>
      </c>
      <c r="L200" s="122">
        <f>L70*$AL70*'Personnel Rates'!L$38</f>
        <v>0</v>
      </c>
      <c r="M200" s="122">
        <f>M70*$AL70*'Personnel Rates'!M$38</f>
        <v>0</v>
      </c>
      <c r="N200" s="122">
        <f>N70*$AL70*'Personnel Rates'!N$38</f>
        <v>0</v>
      </c>
      <c r="O200" s="122">
        <f>O70*$AL70*'Personnel Rates'!O$38</f>
        <v>0</v>
      </c>
      <c r="P200" s="122">
        <f>P70*$AL70*'Personnel Rates'!P$38</f>
        <v>0</v>
      </c>
      <c r="Q200" s="122">
        <f>Q70*$AL70*'Personnel Rates'!Q$38</f>
        <v>0</v>
      </c>
      <c r="R200" s="122">
        <f>R70*$AL70*'Personnel Rates'!R$38</f>
        <v>0</v>
      </c>
      <c r="S200" s="122">
        <f>S70*$AL70*'Personnel Rates'!S$38</f>
        <v>0</v>
      </c>
      <c r="T200" s="122">
        <f>T70*$AL70*'Personnel Rates'!T$38</f>
        <v>0</v>
      </c>
      <c r="U200" s="122">
        <f>U70*$AL70*'Personnel Rates'!U$38</f>
        <v>0</v>
      </c>
      <c r="V200" s="122">
        <f>V70*$AL70*'Personnel Rates'!V$38</f>
        <v>0</v>
      </c>
      <c r="W200" s="122">
        <f>W70*$AL70*'Personnel Rates'!W$38</f>
        <v>0</v>
      </c>
      <c r="X200" s="122">
        <f>X70*$AL70*'Personnel Rates'!X$38</f>
        <v>0</v>
      </c>
      <c r="Y200" s="122">
        <f>Y70*$AL70*'Personnel Rates'!Y$38</f>
        <v>0</v>
      </c>
      <c r="Z200" s="122">
        <f>Z70*$AL70*'Personnel Rates'!Z$38</f>
        <v>0</v>
      </c>
      <c r="AA200" s="122">
        <f>AA70*$AL70*'Personnel Rates'!AA$38</f>
        <v>0</v>
      </c>
      <c r="AB200" s="122">
        <f>AB70*$AL70*'Personnel Rates'!AB$38</f>
        <v>0</v>
      </c>
      <c r="AC200" s="122">
        <f>AC70*$AL70*'Personnel Rates'!AC$38</f>
        <v>0</v>
      </c>
      <c r="AD200" s="122">
        <f>AD70*$AL70*'Personnel Rates'!AD$38</f>
        <v>0</v>
      </c>
      <c r="AE200" s="122">
        <f>AE70*$AL70*'Personnel Rates'!AE$38</f>
        <v>0</v>
      </c>
      <c r="AF200" s="122">
        <f>AF70*$AL70*'Personnel Rates'!AF$38</f>
        <v>0</v>
      </c>
      <c r="AG200" s="122">
        <f>AG70*$AL70*'Personnel Rates'!AG$38</f>
        <v>0</v>
      </c>
      <c r="AH200" s="122">
        <f>AH70*$AL70*'Personnel Rates'!AH$38</f>
        <v>0</v>
      </c>
      <c r="AI200" s="122">
        <f>AI70*$AL70*'Personnel Rates'!AI$38</f>
        <v>0</v>
      </c>
      <c r="AJ200" s="122">
        <f>AJ70*$AL70*'Personnel Rates'!AJ$38</f>
        <v>0</v>
      </c>
      <c r="AL200" s="123">
        <f t="shared" si="5"/>
        <v>218.6305583076923</v>
      </c>
    </row>
    <row r="201" spans="2:38">
      <c r="B201" s="65"/>
      <c r="C201" s="66" t="str">
        <f t="shared" si="4"/>
        <v>Obstructed curb stop, missing access box, requires excavation</v>
      </c>
      <c r="D201" s="66"/>
      <c r="E201" s="122">
        <f>E71*$AL71*'Personnel Rates'!E$38</f>
        <v>0</v>
      </c>
      <c r="F201" s="122">
        <f>F71*$AL71*'Personnel Rates'!F$38</f>
        <v>372.43440738461538</v>
      </c>
      <c r="G201" s="122">
        <f>G71*$AL71*'Personnel Rates'!G$38</f>
        <v>0</v>
      </c>
      <c r="H201" s="122">
        <f>H71*$AL71*'Personnel Rates'!H$38</f>
        <v>0</v>
      </c>
      <c r="I201" s="122">
        <f>I71*$AL71*'Personnel Rates'!I$38</f>
        <v>0</v>
      </c>
      <c r="J201" s="122">
        <f>J71*$AL71*'Personnel Rates'!J$38</f>
        <v>0</v>
      </c>
      <c r="K201" s="122">
        <f>K71*$AL71*'Personnel Rates'!K$38</f>
        <v>0</v>
      </c>
      <c r="L201" s="122">
        <f>L71*$AL71*'Personnel Rates'!L$38</f>
        <v>0</v>
      </c>
      <c r="M201" s="122">
        <f>M71*$AL71*'Personnel Rates'!M$38</f>
        <v>0</v>
      </c>
      <c r="N201" s="122">
        <f>N71*$AL71*'Personnel Rates'!N$38</f>
        <v>0</v>
      </c>
      <c r="O201" s="122">
        <f>O71*$AL71*'Personnel Rates'!O$38</f>
        <v>0</v>
      </c>
      <c r="P201" s="122">
        <f>P71*$AL71*'Personnel Rates'!P$38</f>
        <v>0</v>
      </c>
      <c r="Q201" s="122">
        <f>Q71*$AL71*'Personnel Rates'!Q$38</f>
        <v>0</v>
      </c>
      <c r="R201" s="122">
        <f>R71*$AL71*'Personnel Rates'!R$38</f>
        <v>0</v>
      </c>
      <c r="S201" s="122">
        <f>S71*$AL71*'Personnel Rates'!S$38</f>
        <v>0</v>
      </c>
      <c r="T201" s="122">
        <f>T71*$AL71*'Personnel Rates'!T$38</f>
        <v>0</v>
      </c>
      <c r="U201" s="122">
        <f>U71*$AL71*'Personnel Rates'!U$38</f>
        <v>0</v>
      </c>
      <c r="V201" s="122">
        <f>V71*$AL71*'Personnel Rates'!V$38</f>
        <v>0</v>
      </c>
      <c r="W201" s="122">
        <f>W71*$AL71*'Personnel Rates'!W$38</f>
        <v>0</v>
      </c>
      <c r="X201" s="122">
        <f>X71*$AL71*'Personnel Rates'!X$38</f>
        <v>0</v>
      </c>
      <c r="Y201" s="122">
        <f>Y71*$AL71*'Personnel Rates'!Y$38</f>
        <v>0</v>
      </c>
      <c r="Z201" s="122">
        <f>Z71*$AL71*'Personnel Rates'!Z$38</f>
        <v>0</v>
      </c>
      <c r="AA201" s="122">
        <f>AA71*$AL71*'Personnel Rates'!AA$38</f>
        <v>0</v>
      </c>
      <c r="AB201" s="122">
        <f>AB71*$AL71*'Personnel Rates'!AB$38</f>
        <v>0</v>
      </c>
      <c r="AC201" s="122">
        <f>AC71*$AL71*'Personnel Rates'!AC$38</f>
        <v>0</v>
      </c>
      <c r="AD201" s="122">
        <f>AD71*$AL71*'Personnel Rates'!AD$38</f>
        <v>0</v>
      </c>
      <c r="AE201" s="122">
        <f>AE71*$AL71*'Personnel Rates'!AE$38</f>
        <v>0</v>
      </c>
      <c r="AF201" s="122">
        <f>AF71*$AL71*'Personnel Rates'!AF$38</f>
        <v>0</v>
      </c>
      <c r="AG201" s="122">
        <f>AG71*$AL71*'Personnel Rates'!AG$38</f>
        <v>0</v>
      </c>
      <c r="AH201" s="122">
        <f>AH71*$AL71*'Personnel Rates'!AH$38</f>
        <v>0</v>
      </c>
      <c r="AI201" s="122">
        <f>AI71*$AL71*'Personnel Rates'!AI$38</f>
        <v>0</v>
      </c>
      <c r="AJ201" s="122">
        <f>AJ71*$AL71*'Personnel Rates'!AJ$38</f>
        <v>0</v>
      </c>
      <c r="AL201" s="123">
        <f t="shared" si="5"/>
        <v>372.43440738461538</v>
      </c>
    </row>
    <row r="202" spans="2:38">
      <c r="B202" s="65"/>
      <c r="C202" s="66" t="str">
        <f t="shared" si="4"/>
        <v>Curb stop inoperable, requires installation of new curb stop</v>
      </c>
      <c r="D202" s="66"/>
      <c r="E202" s="122">
        <f>E72*$AL72*'Personnel Rates'!E$38</f>
        <v>0</v>
      </c>
      <c r="F202" s="122">
        <f>F72*$AL72*'Personnel Rates'!F$38</f>
        <v>372.43440738461538</v>
      </c>
      <c r="G202" s="122">
        <f>G72*$AL72*'Personnel Rates'!G$38</f>
        <v>0</v>
      </c>
      <c r="H202" s="122">
        <f>H72*$AL72*'Personnel Rates'!H$38</f>
        <v>0</v>
      </c>
      <c r="I202" s="122">
        <f>I72*$AL72*'Personnel Rates'!I$38</f>
        <v>0</v>
      </c>
      <c r="J202" s="122">
        <f>J72*$AL72*'Personnel Rates'!J$38</f>
        <v>0</v>
      </c>
      <c r="K202" s="122">
        <f>K72*$AL72*'Personnel Rates'!K$38</f>
        <v>0</v>
      </c>
      <c r="L202" s="122">
        <f>L72*$AL72*'Personnel Rates'!L$38</f>
        <v>0</v>
      </c>
      <c r="M202" s="122">
        <f>M72*$AL72*'Personnel Rates'!M$38</f>
        <v>0</v>
      </c>
      <c r="N202" s="122">
        <f>N72*$AL72*'Personnel Rates'!N$38</f>
        <v>0</v>
      </c>
      <c r="O202" s="122">
        <f>O72*$AL72*'Personnel Rates'!O$38</f>
        <v>0</v>
      </c>
      <c r="P202" s="122">
        <f>P72*$AL72*'Personnel Rates'!P$38</f>
        <v>0</v>
      </c>
      <c r="Q202" s="122">
        <f>Q72*$AL72*'Personnel Rates'!Q$38</f>
        <v>0</v>
      </c>
      <c r="R202" s="122">
        <f>R72*$AL72*'Personnel Rates'!R$38</f>
        <v>0</v>
      </c>
      <c r="S202" s="122">
        <f>S72*$AL72*'Personnel Rates'!S$38</f>
        <v>0</v>
      </c>
      <c r="T202" s="122">
        <f>T72*$AL72*'Personnel Rates'!T$38</f>
        <v>0</v>
      </c>
      <c r="U202" s="122">
        <f>U72*$AL72*'Personnel Rates'!U$38</f>
        <v>0</v>
      </c>
      <c r="V202" s="122">
        <f>V72*$AL72*'Personnel Rates'!V$38</f>
        <v>0</v>
      </c>
      <c r="W202" s="122">
        <f>W72*$AL72*'Personnel Rates'!W$38</f>
        <v>0</v>
      </c>
      <c r="X202" s="122">
        <f>X72*$AL72*'Personnel Rates'!X$38</f>
        <v>0</v>
      </c>
      <c r="Y202" s="122">
        <f>Y72*$AL72*'Personnel Rates'!Y$38</f>
        <v>0</v>
      </c>
      <c r="Z202" s="122">
        <f>Z72*$AL72*'Personnel Rates'!Z$38</f>
        <v>0</v>
      </c>
      <c r="AA202" s="122">
        <f>AA72*$AL72*'Personnel Rates'!AA$38</f>
        <v>0</v>
      </c>
      <c r="AB202" s="122">
        <f>AB72*$AL72*'Personnel Rates'!AB$38</f>
        <v>0</v>
      </c>
      <c r="AC202" s="122">
        <f>AC72*$AL72*'Personnel Rates'!AC$38</f>
        <v>0</v>
      </c>
      <c r="AD202" s="122">
        <f>AD72*$AL72*'Personnel Rates'!AD$38</f>
        <v>0</v>
      </c>
      <c r="AE202" s="122">
        <f>AE72*$AL72*'Personnel Rates'!AE$38</f>
        <v>0</v>
      </c>
      <c r="AF202" s="122">
        <f>AF72*$AL72*'Personnel Rates'!AF$38</f>
        <v>0</v>
      </c>
      <c r="AG202" s="122">
        <f>AG72*$AL72*'Personnel Rates'!AG$38</f>
        <v>0</v>
      </c>
      <c r="AH202" s="122">
        <f>AH72*$AL72*'Personnel Rates'!AH$38</f>
        <v>0</v>
      </c>
      <c r="AI202" s="122">
        <f>AI72*$AL72*'Personnel Rates'!AI$38</f>
        <v>0</v>
      </c>
      <c r="AJ202" s="122">
        <f>AJ72*$AL72*'Personnel Rates'!AJ$38</f>
        <v>0</v>
      </c>
      <c r="AL202" s="123">
        <f t="shared" si="5"/>
        <v>372.43440738461538</v>
      </c>
    </row>
    <row r="203" spans="2:38" ht="26">
      <c r="B203" s="65"/>
      <c r="C203" s="205" t="str">
        <f t="shared" si="4"/>
        <v>Obstructed curb stop, missing access box, requires excavation and footway paving</v>
      </c>
      <c r="D203" s="205"/>
      <c r="E203" s="122">
        <f>E73*$AL73*'Personnel Rates'!E$38</f>
        <v>0</v>
      </c>
      <c r="F203" s="122">
        <f>F73*$AL73*'Personnel Rates'!F$38</f>
        <v>372.43440738461538</v>
      </c>
      <c r="G203" s="122">
        <f>G73*$AL73*'Personnel Rates'!G$38</f>
        <v>0</v>
      </c>
      <c r="H203" s="122">
        <f>H73*$AL73*'Personnel Rates'!H$38</f>
        <v>0</v>
      </c>
      <c r="I203" s="122">
        <f>I73*$AL73*'Personnel Rates'!I$38</f>
        <v>0</v>
      </c>
      <c r="J203" s="122">
        <f>J73*$AL73*'Personnel Rates'!J$38</f>
        <v>0</v>
      </c>
      <c r="K203" s="122">
        <f>K73*$AL73*'Personnel Rates'!K$38</f>
        <v>0</v>
      </c>
      <c r="L203" s="122">
        <f>L73*$AL73*'Personnel Rates'!L$38</f>
        <v>0</v>
      </c>
      <c r="M203" s="122">
        <f>M73*$AL73*'Personnel Rates'!M$38</f>
        <v>0</v>
      </c>
      <c r="N203" s="122">
        <f>N73*$AL73*'Personnel Rates'!N$38</f>
        <v>0</v>
      </c>
      <c r="O203" s="122">
        <f>O73*$AL73*'Personnel Rates'!O$38</f>
        <v>0</v>
      </c>
      <c r="P203" s="122">
        <f>P73*$AL73*'Personnel Rates'!P$38</f>
        <v>0</v>
      </c>
      <c r="Q203" s="122">
        <f>Q73*$AL73*'Personnel Rates'!Q$38</f>
        <v>0</v>
      </c>
      <c r="R203" s="122">
        <f>R73*$AL73*'Personnel Rates'!R$38</f>
        <v>0</v>
      </c>
      <c r="S203" s="122">
        <f>S73*$AL73*'Personnel Rates'!S$38</f>
        <v>0</v>
      </c>
      <c r="T203" s="122">
        <f>T73*$AL73*'Personnel Rates'!T$38</f>
        <v>0</v>
      </c>
      <c r="U203" s="122">
        <f>U73*$AL73*'Personnel Rates'!U$38</f>
        <v>0</v>
      </c>
      <c r="V203" s="122">
        <f>V73*$AL73*'Personnel Rates'!V$38</f>
        <v>0</v>
      </c>
      <c r="W203" s="122">
        <f>W73*$AL73*'Personnel Rates'!W$38</f>
        <v>0</v>
      </c>
      <c r="X203" s="122">
        <f>X73*$AL73*'Personnel Rates'!X$38</f>
        <v>0</v>
      </c>
      <c r="Y203" s="122">
        <f>Y73*$AL73*'Personnel Rates'!Y$38</f>
        <v>0</v>
      </c>
      <c r="Z203" s="122">
        <f>Z73*$AL73*'Personnel Rates'!Z$38</f>
        <v>0</v>
      </c>
      <c r="AA203" s="122">
        <f>AA73*$AL73*'Personnel Rates'!AA$38</f>
        <v>0</v>
      </c>
      <c r="AB203" s="122">
        <f>AB73*$AL73*'Personnel Rates'!AB$38</f>
        <v>0</v>
      </c>
      <c r="AC203" s="122">
        <f>AC73*$AL73*'Personnel Rates'!AC$38</f>
        <v>0</v>
      </c>
      <c r="AD203" s="122">
        <f>AD73*$AL73*'Personnel Rates'!AD$38</f>
        <v>0</v>
      </c>
      <c r="AE203" s="122">
        <f>AE73*$AL73*'Personnel Rates'!AE$38</f>
        <v>0</v>
      </c>
      <c r="AF203" s="122">
        <f>AF73*$AL73*'Personnel Rates'!AF$38</f>
        <v>0</v>
      </c>
      <c r="AG203" s="122">
        <f>AG73*$AL73*'Personnel Rates'!AG$38</f>
        <v>0</v>
      </c>
      <c r="AH203" s="122">
        <f>AH73*$AL73*'Personnel Rates'!AH$38</f>
        <v>0</v>
      </c>
      <c r="AI203" s="122">
        <f>AI73*$AL73*'Personnel Rates'!AI$38</f>
        <v>0</v>
      </c>
      <c r="AJ203" s="122">
        <f>AJ73*$AL73*'Personnel Rates'!AJ$38</f>
        <v>0</v>
      </c>
      <c r="AL203" s="123">
        <f t="shared" si="5"/>
        <v>372.43440738461538</v>
      </c>
    </row>
    <row r="204" spans="2:38" ht="26">
      <c r="B204" s="65"/>
      <c r="C204" s="205" t="str">
        <f t="shared" si="4"/>
        <v>Curb stop inoperable, requires installation of new curb stop and footway paving</v>
      </c>
      <c r="D204" s="205"/>
      <c r="E204" s="122">
        <f>E74*$AL74*'Personnel Rates'!E$38</f>
        <v>0</v>
      </c>
      <c r="F204" s="122">
        <f>F74*$AL74*'Personnel Rates'!F$38</f>
        <v>372.43440738461538</v>
      </c>
      <c r="G204" s="122">
        <f>G74*$AL74*'Personnel Rates'!G$38</f>
        <v>0</v>
      </c>
      <c r="H204" s="122">
        <f>H74*$AL74*'Personnel Rates'!H$38</f>
        <v>0</v>
      </c>
      <c r="I204" s="122">
        <f>I74*$AL74*'Personnel Rates'!I$38</f>
        <v>0</v>
      </c>
      <c r="J204" s="122">
        <f>J74*$AL74*'Personnel Rates'!J$38</f>
        <v>0</v>
      </c>
      <c r="K204" s="122">
        <f>K74*$AL74*'Personnel Rates'!K$38</f>
        <v>0</v>
      </c>
      <c r="L204" s="122">
        <f>L74*$AL74*'Personnel Rates'!L$38</f>
        <v>0</v>
      </c>
      <c r="M204" s="122">
        <f>M74*$AL74*'Personnel Rates'!M$38</f>
        <v>0</v>
      </c>
      <c r="N204" s="122">
        <f>N74*$AL74*'Personnel Rates'!N$38</f>
        <v>0</v>
      </c>
      <c r="O204" s="122">
        <f>O74*$AL74*'Personnel Rates'!O$38</f>
        <v>0</v>
      </c>
      <c r="P204" s="122">
        <f>P74*$AL74*'Personnel Rates'!P$38</f>
        <v>0</v>
      </c>
      <c r="Q204" s="122">
        <f>Q74*$AL74*'Personnel Rates'!Q$38</f>
        <v>0</v>
      </c>
      <c r="R204" s="122">
        <f>R74*$AL74*'Personnel Rates'!R$38</f>
        <v>0</v>
      </c>
      <c r="S204" s="122">
        <f>S74*$AL74*'Personnel Rates'!S$38</f>
        <v>0</v>
      </c>
      <c r="T204" s="122">
        <f>T74*$AL74*'Personnel Rates'!T$38</f>
        <v>0</v>
      </c>
      <c r="U204" s="122">
        <f>U74*$AL74*'Personnel Rates'!U$38</f>
        <v>0</v>
      </c>
      <c r="V204" s="122">
        <f>V74*$AL74*'Personnel Rates'!V$38</f>
        <v>0</v>
      </c>
      <c r="W204" s="122">
        <f>W74*$AL74*'Personnel Rates'!W$38</f>
        <v>0</v>
      </c>
      <c r="X204" s="122">
        <f>X74*$AL74*'Personnel Rates'!X$38</f>
        <v>0</v>
      </c>
      <c r="Y204" s="122">
        <f>Y74*$AL74*'Personnel Rates'!Y$38</f>
        <v>0</v>
      </c>
      <c r="Z204" s="122">
        <f>Z74*$AL74*'Personnel Rates'!Z$38</f>
        <v>0</v>
      </c>
      <c r="AA204" s="122">
        <f>AA74*$AL74*'Personnel Rates'!AA$38</f>
        <v>0</v>
      </c>
      <c r="AB204" s="122">
        <f>AB74*$AL74*'Personnel Rates'!AB$38</f>
        <v>0</v>
      </c>
      <c r="AC204" s="122">
        <f>AC74*$AL74*'Personnel Rates'!AC$38</f>
        <v>0</v>
      </c>
      <c r="AD204" s="122">
        <f>AD74*$AL74*'Personnel Rates'!AD$38</f>
        <v>0</v>
      </c>
      <c r="AE204" s="122">
        <f>AE74*$AL74*'Personnel Rates'!AE$38</f>
        <v>0</v>
      </c>
      <c r="AF204" s="122">
        <f>AF74*$AL74*'Personnel Rates'!AF$38</f>
        <v>0</v>
      </c>
      <c r="AG204" s="122">
        <f>AG74*$AL74*'Personnel Rates'!AG$38</f>
        <v>0</v>
      </c>
      <c r="AH204" s="122">
        <f>AH74*$AL74*'Personnel Rates'!AH$38</f>
        <v>0</v>
      </c>
      <c r="AI204" s="122">
        <f>AI74*$AL74*'Personnel Rates'!AI$38</f>
        <v>0</v>
      </c>
      <c r="AJ204" s="122">
        <f>AJ74*$AL74*'Personnel Rates'!AJ$38</f>
        <v>0</v>
      </c>
      <c r="AL204" s="123">
        <f t="shared" si="5"/>
        <v>372.43440738461538</v>
      </c>
    </row>
    <row r="205" spans="2:38">
      <c r="B205" s="65"/>
      <c r="C205" s="66" t="str">
        <f t="shared" si="4"/>
        <v>Excavation and shutoff of ferrule at the water main</v>
      </c>
      <c r="D205" s="66"/>
      <c r="E205" s="122">
        <f>E75*$AL75*'Personnel Rates'!E$38</f>
        <v>0</v>
      </c>
      <c r="F205" s="122">
        <f>F75*$AL75*'Personnel Rates'!F$38</f>
        <v>0</v>
      </c>
      <c r="G205" s="122">
        <f>G75*$AL75*'Personnel Rates'!G$38</f>
        <v>0</v>
      </c>
      <c r="H205" s="122">
        <f>H75*$AL75*'Personnel Rates'!H$38</f>
        <v>143.47382815384617</v>
      </c>
      <c r="I205" s="122">
        <f>I75*$AL75*'Personnel Rates'!I$38</f>
        <v>384.31338507692305</v>
      </c>
      <c r="J205" s="122">
        <f>J75*$AL75*'Personnel Rates'!J$38</f>
        <v>135.89568692307694</v>
      </c>
      <c r="K205" s="122">
        <f>K75*$AL75*'Personnel Rates'!K$38</f>
        <v>143.47382815384617</v>
      </c>
      <c r="L205" s="122">
        <f>L75*$AL75*'Personnel Rates'!L$38</f>
        <v>0</v>
      </c>
      <c r="M205" s="122">
        <f>M75*$AL75*'Personnel Rates'!M$38</f>
        <v>0</v>
      </c>
      <c r="N205" s="122">
        <f>N75*$AL75*'Personnel Rates'!N$38</f>
        <v>0</v>
      </c>
      <c r="O205" s="122">
        <f>O75*$AL75*'Personnel Rates'!O$38</f>
        <v>0</v>
      </c>
      <c r="P205" s="122">
        <f>P75*$AL75*'Personnel Rates'!P$38</f>
        <v>0</v>
      </c>
      <c r="Q205" s="122">
        <f>Q75*$AL75*'Personnel Rates'!Q$38</f>
        <v>0</v>
      </c>
      <c r="R205" s="122">
        <f>R75*$AL75*'Personnel Rates'!R$38</f>
        <v>0</v>
      </c>
      <c r="S205" s="122">
        <f>S75*$AL75*'Personnel Rates'!S$38</f>
        <v>0</v>
      </c>
      <c r="T205" s="122">
        <f>T75*$AL75*'Personnel Rates'!T$38</f>
        <v>0</v>
      </c>
      <c r="U205" s="122">
        <f>U75*$AL75*'Personnel Rates'!U$38</f>
        <v>0</v>
      </c>
      <c r="V205" s="122">
        <f>V75*$AL75*'Personnel Rates'!V$38</f>
        <v>0</v>
      </c>
      <c r="W205" s="122">
        <f>W75*$AL75*'Personnel Rates'!W$38</f>
        <v>0</v>
      </c>
      <c r="X205" s="122">
        <f>X75*$AL75*'Personnel Rates'!X$38</f>
        <v>0</v>
      </c>
      <c r="Y205" s="122">
        <f>Y75*$AL75*'Personnel Rates'!Y$38</f>
        <v>0</v>
      </c>
      <c r="Z205" s="122">
        <f>Z75*$AL75*'Personnel Rates'!Z$38</f>
        <v>0</v>
      </c>
      <c r="AA205" s="122">
        <f>AA75*$AL75*'Personnel Rates'!AA$38</f>
        <v>0</v>
      </c>
      <c r="AB205" s="122">
        <f>AB75*$AL75*'Personnel Rates'!AB$38</f>
        <v>0</v>
      </c>
      <c r="AC205" s="122">
        <f>AC75*$AL75*'Personnel Rates'!AC$38</f>
        <v>0</v>
      </c>
      <c r="AD205" s="122">
        <f>AD75*$AL75*'Personnel Rates'!AD$38</f>
        <v>0</v>
      </c>
      <c r="AE205" s="122">
        <f>AE75*$AL75*'Personnel Rates'!AE$38</f>
        <v>0</v>
      </c>
      <c r="AF205" s="122">
        <f>AF75*$AL75*'Personnel Rates'!AF$38</f>
        <v>0</v>
      </c>
      <c r="AG205" s="122">
        <f>AG75*$AL75*'Personnel Rates'!AG$38</f>
        <v>0</v>
      </c>
      <c r="AH205" s="122">
        <f>AH75*$AL75*'Personnel Rates'!AH$38</f>
        <v>0</v>
      </c>
      <c r="AI205" s="122">
        <f>AI75*$AL75*'Personnel Rates'!AI$38</f>
        <v>0</v>
      </c>
      <c r="AJ205" s="122">
        <f>AJ75*$AL75*'Personnel Rates'!AJ$38</f>
        <v>0</v>
      </c>
      <c r="AL205" s="123">
        <f t="shared" si="5"/>
        <v>807.15672830769233</v>
      </c>
    </row>
    <row r="206" spans="2:38">
      <c r="B206" s="68">
        <v>5</v>
      </c>
      <c r="C206" s="66" t="s">
        <v>50</v>
      </c>
      <c r="D206" s="66"/>
      <c r="E206" s="122">
        <f>E76*$AL76*'Personnel Rates'!E$38</f>
        <v>0</v>
      </c>
      <c r="F206" s="122">
        <f>F76*$AL76*'Personnel Rates'!F$38</f>
        <v>0</v>
      </c>
      <c r="G206" s="122">
        <f>G76*$AL76*'Personnel Rates'!G$38</f>
        <v>0</v>
      </c>
      <c r="H206" s="122">
        <f>H76*$AL76*'Personnel Rates'!H$38</f>
        <v>47.824609384615385</v>
      </c>
      <c r="I206" s="122">
        <f>I76*$AL76*'Personnel Rates'!I$38</f>
        <v>85.402974461538463</v>
      </c>
      <c r="J206" s="122">
        <f>J76*$AL76*'Personnel Rates'!J$38</f>
        <v>0</v>
      </c>
      <c r="K206" s="122">
        <f>K76*$AL76*'Personnel Rates'!K$38</f>
        <v>0</v>
      </c>
      <c r="L206" s="122">
        <f>L76*$AL76*'Personnel Rates'!L$38</f>
        <v>0</v>
      </c>
      <c r="M206" s="122">
        <f>M76*$AL76*'Personnel Rates'!M$38</f>
        <v>0</v>
      </c>
      <c r="N206" s="122">
        <f>N76*$AL76*'Personnel Rates'!N$38</f>
        <v>0</v>
      </c>
      <c r="O206" s="122">
        <f>O76*$AL76*'Personnel Rates'!O$38</f>
        <v>0</v>
      </c>
      <c r="P206" s="122">
        <f>P76*$AL76*'Personnel Rates'!P$38</f>
        <v>0</v>
      </c>
      <c r="Q206" s="122">
        <f>Q76*$AL76*'Personnel Rates'!Q$38</f>
        <v>0</v>
      </c>
      <c r="R206" s="122">
        <f>R76*$AL76*'Personnel Rates'!R$38</f>
        <v>0</v>
      </c>
      <c r="S206" s="122">
        <f>S76*$AL76*'Personnel Rates'!S$38</f>
        <v>0</v>
      </c>
      <c r="T206" s="122">
        <f>T76*$AL76*'Personnel Rates'!T$38</f>
        <v>0</v>
      </c>
      <c r="U206" s="122">
        <f>U76*$AL76*'Personnel Rates'!U$38</f>
        <v>0</v>
      </c>
      <c r="V206" s="122">
        <f>V76*$AL76*'Personnel Rates'!V$38</f>
        <v>0</v>
      </c>
      <c r="W206" s="122">
        <f>W76*$AL76*'Personnel Rates'!W$38</f>
        <v>0</v>
      </c>
      <c r="X206" s="122">
        <f>X76*$AL76*'Personnel Rates'!X$38</f>
        <v>0</v>
      </c>
      <c r="Y206" s="122">
        <f>Y76*$AL76*'Personnel Rates'!Y$38</f>
        <v>0</v>
      </c>
      <c r="Z206" s="122">
        <f>Z76*$AL76*'Personnel Rates'!Z$38</f>
        <v>0</v>
      </c>
      <c r="AA206" s="122">
        <f>AA76*$AL76*'Personnel Rates'!AA$38</f>
        <v>0</v>
      </c>
      <c r="AB206" s="122">
        <f>AB76*$AL76*'Personnel Rates'!AB$38</f>
        <v>0</v>
      </c>
      <c r="AC206" s="122">
        <f>AC76*$AL76*'Personnel Rates'!AC$38</f>
        <v>0</v>
      </c>
      <c r="AD206" s="122">
        <f>AD76*$AL76*'Personnel Rates'!AD$38</f>
        <v>0</v>
      </c>
      <c r="AE206" s="122">
        <f>AE76*$AL76*'Personnel Rates'!AE$38</f>
        <v>0</v>
      </c>
      <c r="AF206" s="122">
        <f>AF76*$AL76*'Personnel Rates'!AF$38</f>
        <v>0</v>
      </c>
      <c r="AG206" s="122">
        <f>AG76*$AL76*'Personnel Rates'!AG$38</f>
        <v>0</v>
      </c>
      <c r="AH206" s="122">
        <f>AH76*$AL76*'Personnel Rates'!AH$38</f>
        <v>0</v>
      </c>
      <c r="AI206" s="122">
        <f>AI76*$AL76*'Personnel Rates'!AI$38</f>
        <v>0</v>
      </c>
      <c r="AJ206" s="122">
        <f>AJ76*$AL76*'Personnel Rates'!AJ$38</f>
        <v>0</v>
      </c>
      <c r="AL206" s="123">
        <f t="shared" si="5"/>
        <v>133.22758384615383</v>
      </c>
    </row>
    <row r="207" spans="2:38">
      <c r="B207" s="68">
        <v>6</v>
      </c>
      <c r="C207" s="66" t="s">
        <v>52</v>
      </c>
      <c r="D207" s="66"/>
      <c r="E207" s="122">
        <f>E77*$AL77*'Personnel Rates'!E$38</f>
        <v>0</v>
      </c>
      <c r="F207" s="122">
        <f>F77*$AL77*'Personnel Rates'!F$38</f>
        <v>0</v>
      </c>
      <c r="G207" s="122">
        <f>G77*$AL77*'Personnel Rates'!G$38</f>
        <v>0</v>
      </c>
      <c r="H207" s="122">
        <f>H77*$AL77*'Personnel Rates'!H$38</f>
        <v>47.824609384615385</v>
      </c>
      <c r="I207" s="122">
        <f>I77*$AL77*'Personnel Rates'!I$38</f>
        <v>170.80594892307693</v>
      </c>
      <c r="J207" s="122">
        <f>J77*$AL77*'Personnel Rates'!J$38</f>
        <v>0</v>
      </c>
      <c r="K207" s="122">
        <f>K77*$AL77*'Personnel Rates'!K$38</f>
        <v>0</v>
      </c>
      <c r="L207" s="122">
        <f>L77*$AL77*'Personnel Rates'!L$38</f>
        <v>0</v>
      </c>
      <c r="M207" s="122">
        <f>M77*$AL77*'Personnel Rates'!M$38</f>
        <v>0</v>
      </c>
      <c r="N207" s="122">
        <f>N77*$AL77*'Personnel Rates'!N$38</f>
        <v>0</v>
      </c>
      <c r="O207" s="122">
        <f>O77*$AL77*'Personnel Rates'!O$38</f>
        <v>0</v>
      </c>
      <c r="P207" s="122">
        <f>P77*$AL77*'Personnel Rates'!P$38</f>
        <v>0</v>
      </c>
      <c r="Q207" s="122">
        <f>Q77*$AL77*'Personnel Rates'!Q$38</f>
        <v>0</v>
      </c>
      <c r="R207" s="122">
        <f>R77*$AL77*'Personnel Rates'!R$38</f>
        <v>0</v>
      </c>
      <c r="S207" s="122">
        <f>S77*$AL77*'Personnel Rates'!S$38</f>
        <v>0</v>
      </c>
      <c r="T207" s="122">
        <f>T77*$AL77*'Personnel Rates'!T$38</f>
        <v>0</v>
      </c>
      <c r="U207" s="122">
        <f>U77*$AL77*'Personnel Rates'!U$38</f>
        <v>0</v>
      </c>
      <c r="V207" s="122">
        <f>V77*$AL77*'Personnel Rates'!V$38</f>
        <v>0</v>
      </c>
      <c r="W207" s="122">
        <f>W77*$AL77*'Personnel Rates'!W$38</f>
        <v>0</v>
      </c>
      <c r="X207" s="122">
        <f>X77*$AL77*'Personnel Rates'!X$38</f>
        <v>0</v>
      </c>
      <c r="Y207" s="122">
        <f>Y77*$AL77*'Personnel Rates'!Y$38</f>
        <v>0</v>
      </c>
      <c r="Z207" s="122">
        <f>Z77*$AL77*'Personnel Rates'!Z$38</f>
        <v>0</v>
      </c>
      <c r="AA207" s="122">
        <f>AA77*$AL77*'Personnel Rates'!AA$38</f>
        <v>0</v>
      </c>
      <c r="AB207" s="122">
        <f>AB77*$AL77*'Personnel Rates'!AB$38</f>
        <v>0</v>
      </c>
      <c r="AC207" s="122">
        <f>AC77*$AL77*'Personnel Rates'!AC$38</f>
        <v>0</v>
      </c>
      <c r="AD207" s="122">
        <f>AD77*$AL77*'Personnel Rates'!AD$38</f>
        <v>0</v>
      </c>
      <c r="AE207" s="122">
        <f>AE77*$AL77*'Personnel Rates'!AE$38</f>
        <v>0</v>
      </c>
      <c r="AF207" s="122">
        <f>AF77*$AL77*'Personnel Rates'!AF$38</f>
        <v>0</v>
      </c>
      <c r="AG207" s="122">
        <f>AG77*$AL77*'Personnel Rates'!AG$38</f>
        <v>0</v>
      </c>
      <c r="AH207" s="122">
        <f>AH77*$AL77*'Personnel Rates'!AH$38</f>
        <v>0</v>
      </c>
      <c r="AI207" s="122">
        <f>AI77*$AL77*'Personnel Rates'!AI$38</f>
        <v>0</v>
      </c>
      <c r="AJ207" s="122">
        <f>AJ77*$AL77*'Personnel Rates'!AJ$38</f>
        <v>0</v>
      </c>
      <c r="AL207" s="123">
        <f t="shared" si="5"/>
        <v>218.6305583076923</v>
      </c>
    </row>
    <row r="208" spans="2:38">
      <c r="B208" s="69">
        <v>7</v>
      </c>
      <c r="C208" s="70" t="s">
        <v>53</v>
      </c>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L208" s="125"/>
    </row>
    <row r="209" spans="2:38">
      <c r="B209" s="64" t="s">
        <v>28</v>
      </c>
      <c r="C209" s="63" t="s">
        <v>54</v>
      </c>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L209" s="124"/>
    </row>
    <row r="210" spans="2:38">
      <c r="B210" s="73"/>
      <c r="C210" s="74" t="s">
        <v>7</v>
      </c>
      <c r="D210" s="74"/>
      <c r="E210" s="122">
        <f>E80*$AL80*'Personnel Rates'!E$38</f>
        <v>0</v>
      </c>
      <c r="F210" s="122">
        <f>F80*$AL80*'Personnel Rates'!F$38</f>
        <v>0</v>
      </c>
      <c r="G210" s="122">
        <f>G80*$AL80*'Personnel Rates'!G$38</f>
        <v>0</v>
      </c>
      <c r="H210" s="122">
        <f>H80*$AL80*'Personnel Rates'!H$38</f>
        <v>23.912304692307693</v>
      </c>
      <c r="I210" s="122">
        <f>I80*$AL80*'Personnel Rates'!I$38</f>
        <v>85.402974461538463</v>
      </c>
      <c r="J210" s="122">
        <f>J80*$AL80*'Personnel Rates'!J$38</f>
        <v>0</v>
      </c>
      <c r="K210" s="122">
        <f>K80*$AL80*'Personnel Rates'!K$38</f>
        <v>0</v>
      </c>
      <c r="L210" s="122">
        <f>L80*$AL80*'Personnel Rates'!L$38</f>
        <v>0</v>
      </c>
      <c r="M210" s="122">
        <f>M80*$AL80*'Personnel Rates'!M$38</f>
        <v>0</v>
      </c>
      <c r="N210" s="122">
        <f>N80*$AL80*'Personnel Rates'!N$38</f>
        <v>0</v>
      </c>
      <c r="O210" s="122">
        <f>O80*$AL80*'Personnel Rates'!O$38</f>
        <v>0</v>
      </c>
      <c r="P210" s="122">
        <f>P80*$AL80*'Personnel Rates'!P$38</f>
        <v>0</v>
      </c>
      <c r="Q210" s="122">
        <f>Q80*$AL80*'Personnel Rates'!Q$38</f>
        <v>0</v>
      </c>
      <c r="R210" s="122">
        <f>R80*$AL80*'Personnel Rates'!R$38</f>
        <v>0</v>
      </c>
      <c r="S210" s="122">
        <f>S80*$AL80*'Personnel Rates'!S$38</f>
        <v>0</v>
      </c>
      <c r="T210" s="122">
        <f>T80*$AL80*'Personnel Rates'!T$38</f>
        <v>0</v>
      </c>
      <c r="U210" s="122">
        <f>U80*$AL80*'Personnel Rates'!U$38</f>
        <v>0</v>
      </c>
      <c r="V210" s="122">
        <f>V80*$AL80*'Personnel Rates'!V$38</f>
        <v>0</v>
      </c>
      <c r="W210" s="122">
        <f>W80*$AL80*'Personnel Rates'!W$38</f>
        <v>0</v>
      </c>
      <c r="X210" s="122">
        <f>X80*$AL80*'Personnel Rates'!X$38</f>
        <v>0</v>
      </c>
      <c r="Y210" s="122">
        <f>Y80*$AL80*'Personnel Rates'!Y$38</f>
        <v>0</v>
      </c>
      <c r="Z210" s="122">
        <f>Z80*$AL80*'Personnel Rates'!Z$38</f>
        <v>0</v>
      </c>
      <c r="AA210" s="122">
        <f>AA80*$AL80*'Personnel Rates'!AA$38</f>
        <v>0</v>
      </c>
      <c r="AB210" s="122">
        <f>AB80*$AL80*'Personnel Rates'!AB$38</f>
        <v>0</v>
      </c>
      <c r="AC210" s="122">
        <f>AC80*$AL80*'Personnel Rates'!AC$38</f>
        <v>0</v>
      </c>
      <c r="AD210" s="122">
        <f>AD80*$AL80*'Personnel Rates'!AD$38</f>
        <v>0</v>
      </c>
      <c r="AE210" s="122">
        <f>AE80*$AL80*'Personnel Rates'!AE$38</f>
        <v>0</v>
      </c>
      <c r="AF210" s="122">
        <f>AF80*$AL80*'Personnel Rates'!AF$38</f>
        <v>0</v>
      </c>
      <c r="AG210" s="122">
        <f>AG80*$AL80*'Personnel Rates'!AG$38</f>
        <v>0</v>
      </c>
      <c r="AH210" s="122">
        <f>AH80*$AL80*'Personnel Rates'!AH$38</f>
        <v>0</v>
      </c>
      <c r="AI210" s="122">
        <f>AI80*$AL80*'Personnel Rates'!AI$38</f>
        <v>0</v>
      </c>
      <c r="AJ210" s="122">
        <f>AJ80*$AL80*'Personnel Rates'!AJ$38</f>
        <v>0</v>
      </c>
      <c r="AL210" s="123">
        <f>SUM(E210:AJ210)</f>
        <v>109.31527915384615</v>
      </c>
    </row>
    <row r="211" spans="2:38">
      <c r="B211" s="73"/>
      <c r="C211" s="74" t="s">
        <v>0</v>
      </c>
      <c r="D211" s="74"/>
      <c r="E211" s="122">
        <f>E81*$AL81*'Personnel Rates'!E$38</f>
        <v>0</v>
      </c>
      <c r="F211" s="122">
        <f>F81*$AL81*'Personnel Rates'!F$38</f>
        <v>0</v>
      </c>
      <c r="G211" s="122">
        <f>G81*$AL81*'Personnel Rates'!G$38</f>
        <v>0</v>
      </c>
      <c r="H211" s="122">
        <f>H81*$AL81*'Personnel Rates'!H$38</f>
        <v>23.912304692307693</v>
      </c>
      <c r="I211" s="122">
        <f>I81*$AL81*'Personnel Rates'!I$38</f>
        <v>85.402974461538463</v>
      </c>
      <c r="J211" s="122">
        <f>J81*$AL81*'Personnel Rates'!J$38</f>
        <v>0</v>
      </c>
      <c r="K211" s="122">
        <f>K81*$AL81*'Personnel Rates'!K$38</f>
        <v>0</v>
      </c>
      <c r="L211" s="122">
        <f>L81*$AL81*'Personnel Rates'!L$38</f>
        <v>0</v>
      </c>
      <c r="M211" s="122">
        <f>M81*$AL81*'Personnel Rates'!M$38</f>
        <v>0</v>
      </c>
      <c r="N211" s="122">
        <f>N81*$AL81*'Personnel Rates'!N$38</f>
        <v>0</v>
      </c>
      <c r="O211" s="122">
        <f>O81*$AL81*'Personnel Rates'!O$38</f>
        <v>0</v>
      </c>
      <c r="P211" s="122">
        <f>P81*$AL81*'Personnel Rates'!P$38</f>
        <v>0</v>
      </c>
      <c r="Q211" s="122">
        <f>Q81*$AL81*'Personnel Rates'!Q$38</f>
        <v>0</v>
      </c>
      <c r="R211" s="122">
        <f>R81*$AL81*'Personnel Rates'!R$38</f>
        <v>0</v>
      </c>
      <c r="S211" s="122">
        <f>S81*$AL81*'Personnel Rates'!S$38</f>
        <v>0</v>
      </c>
      <c r="T211" s="122">
        <f>T81*$AL81*'Personnel Rates'!T$38</f>
        <v>0</v>
      </c>
      <c r="U211" s="122">
        <f>U81*$AL81*'Personnel Rates'!U$38</f>
        <v>0</v>
      </c>
      <c r="V211" s="122">
        <f>V81*$AL81*'Personnel Rates'!V$38</f>
        <v>0</v>
      </c>
      <c r="W211" s="122">
        <f>W81*$AL81*'Personnel Rates'!W$38</f>
        <v>0</v>
      </c>
      <c r="X211" s="122">
        <f>X81*$AL81*'Personnel Rates'!X$38</f>
        <v>0</v>
      </c>
      <c r="Y211" s="122">
        <f>Y81*$AL81*'Personnel Rates'!Y$38</f>
        <v>0</v>
      </c>
      <c r="Z211" s="122">
        <f>Z81*$AL81*'Personnel Rates'!Z$38</f>
        <v>0</v>
      </c>
      <c r="AA211" s="122">
        <f>AA81*$AL81*'Personnel Rates'!AA$38</f>
        <v>0</v>
      </c>
      <c r="AB211" s="122">
        <f>AB81*$AL81*'Personnel Rates'!AB$38</f>
        <v>0</v>
      </c>
      <c r="AC211" s="122">
        <f>AC81*$AL81*'Personnel Rates'!AC$38</f>
        <v>0</v>
      </c>
      <c r="AD211" s="122">
        <f>AD81*$AL81*'Personnel Rates'!AD$38</f>
        <v>0</v>
      </c>
      <c r="AE211" s="122">
        <f>AE81*$AL81*'Personnel Rates'!AE$38</f>
        <v>0</v>
      </c>
      <c r="AF211" s="122">
        <f>AF81*$AL81*'Personnel Rates'!AF$38</f>
        <v>0</v>
      </c>
      <c r="AG211" s="122">
        <f>AG81*$AL81*'Personnel Rates'!AG$38</f>
        <v>0</v>
      </c>
      <c r="AH211" s="122">
        <f>AH81*$AL81*'Personnel Rates'!AH$38</f>
        <v>0</v>
      </c>
      <c r="AI211" s="122">
        <f>AI81*$AL81*'Personnel Rates'!AI$38</f>
        <v>0</v>
      </c>
      <c r="AJ211" s="122">
        <f>AJ81*$AL81*'Personnel Rates'!AJ$38</f>
        <v>0</v>
      </c>
      <c r="AL211" s="123">
        <f>SUM(E211:AJ211)</f>
        <v>109.31527915384615</v>
      </c>
    </row>
    <row r="212" spans="2:38">
      <c r="B212" s="73"/>
      <c r="C212" s="74" t="s">
        <v>8</v>
      </c>
      <c r="D212" s="74"/>
      <c r="E212" s="122">
        <f>E82*$AL82*'Personnel Rates'!E$38</f>
        <v>0</v>
      </c>
      <c r="F212" s="122">
        <f>F82*$AL82*'Personnel Rates'!F$38</f>
        <v>0</v>
      </c>
      <c r="G212" s="122">
        <f>G82*$AL82*'Personnel Rates'!G$38</f>
        <v>0</v>
      </c>
      <c r="H212" s="122">
        <f>H82*$AL82*'Personnel Rates'!H$38</f>
        <v>23.912304692307693</v>
      </c>
      <c r="I212" s="122">
        <f>I82*$AL82*'Personnel Rates'!I$38</f>
        <v>85.402974461538463</v>
      </c>
      <c r="J212" s="122">
        <f>J82*$AL82*'Personnel Rates'!J$38</f>
        <v>0</v>
      </c>
      <c r="K212" s="122">
        <f>K82*$AL82*'Personnel Rates'!K$38</f>
        <v>0</v>
      </c>
      <c r="L212" s="122">
        <f>L82*$AL82*'Personnel Rates'!L$38</f>
        <v>0</v>
      </c>
      <c r="M212" s="122">
        <f>M82*$AL82*'Personnel Rates'!M$38</f>
        <v>0</v>
      </c>
      <c r="N212" s="122">
        <f>N82*$AL82*'Personnel Rates'!N$38</f>
        <v>0</v>
      </c>
      <c r="O212" s="122">
        <f>O82*$AL82*'Personnel Rates'!O$38</f>
        <v>0</v>
      </c>
      <c r="P212" s="122">
        <f>P82*$AL82*'Personnel Rates'!P$38</f>
        <v>0</v>
      </c>
      <c r="Q212" s="122">
        <f>Q82*$AL82*'Personnel Rates'!Q$38</f>
        <v>0</v>
      </c>
      <c r="R212" s="122">
        <f>R82*$AL82*'Personnel Rates'!R$38</f>
        <v>0</v>
      </c>
      <c r="S212" s="122">
        <f>S82*$AL82*'Personnel Rates'!S$38</f>
        <v>0</v>
      </c>
      <c r="T212" s="122">
        <f>T82*$AL82*'Personnel Rates'!T$38</f>
        <v>0</v>
      </c>
      <c r="U212" s="122">
        <f>U82*$AL82*'Personnel Rates'!U$38</f>
        <v>0</v>
      </c>
      <c r="V212" s="122">
        <f>V82*$AL82*'Personnel Rates'!V$38</f>
        <v>0</v>
      </c>
      <c r="W212" s="122">
        <f>W82*$AL82*'Personnel Rates'!W$38</f>
        <v>0</v>
      </c>
      <c r="X212" s="122">
        <f>X82*$AL82*'Personnel Rates'!X$38</f>
        <v>0</v>
      </c>
      <c r="Y212" s="122">
        <f>Y82*$AL82*'Personnel Rates'!Y$38</f>
        <v>0</v>
      </c>
      <c r="Z212" s="122">
        <f>Z82*$AL82*'Personnel Rates'!Z$38</f>
        <v>0</v>
      </c>
      <c r="AA212" s="122">
        <f>AA82*$AL82*'Personnel Rates'!AA$38</f>
        <v>0</v>
      </c>
      <c r="AB212" s="122">
        <f>AB82*$AL82*'Personnel Rates'!AB$38</f>
        <v>0</v>
      </c>
      <c r="AC212" s="122">
        <f>AC82*$AL82*'Personnel Rates'!AC$38</f>
        <v>0</v>
      </c>
      <c r="AD212" s="122">
        <f>AD82*$AL82*'Personnel Rates'!AD$38</f>
        <v>0</v>
      </c>
      <c r="AE212" s="122">
        <f>AE82*$AL82*'Personnel Rates'!AE$38</f>
        <v>0</v>
      </c>
      <c r="AF212" s="122">
        <f>AF82*$AL82*'Personnel Rates'!AF$38</f>
        <v>0</v>
      </c>
      <c r="AG212" s="122">
        <f>AG82*$AL82*'Personnel Rates'!AG$38</f>
        <v>0</v>
      </c>
      <c r="AH212" s="122">
        <f>AH82*$AL82*'Personnel Rates'!AH$38</f>
        <v>0</v>
      </c>
      <c r="AI212" s="122">
        <f>AI82*$AL82*'Personnel Rates'!AI$38</f>
        <v>0</v>
      </c>
      <c r="AJ212" s="122">
        <f>AJ82*$AL82*'Personnel Rates'!AJ$38</f>
        <v>0</v>
      </c>
      <c r="AL212" s="123">
        <f>SUM(E212:AJ212)</f>
        <v>109.31527915384615</v>
      </c>
    </row>
    <row r="213" spans="2:38">
      <c r="B213" s="73"/>
      <c r="C213" s="74" t="s">
        <v>1</v>
      </c>
      <c r="D213" s="74"/>
      <c r="E213" s="122">
        <f>E83*$AL83*'Personnel Rates'!E$38</f>
        <v>0</v>
      </c>
      <c r="F213" s="122">
        <f>F83*$AL83*'Personnel Rates'!F$38</f>
        <v>0</v>
      </c>
      <c r="G213" s="122">
        <f>G83*$AL83*'Personnel Rates'!G$38</f>
        <v>0</v>
      </c>
      <c r="H213" s="122">
        <f>H83*$AL83*'Personnel Rates'!H$38</f>
        <v>23.912304692307693</v>
      </c>
      <c r="I213" s="122">
        <f>I83*$AL83*'Personnel Rates'!I$38</f>
        <v>85.402974461538463</v>
      </c>
      <c r="J213" s="122">
        <f>J83*$AL83*'Personnel Rates'!J$38</f>
        <v>0</v>
      </c>
      <c r="K213" s="122">
        <f>K83*$AL83*'Personnel Rates'!K$38</f>
        <v>0</v>
      </c>
      <c r="L213" s="122">
        <f>L83*$AL83*'Personnel Rates'!L$38</f>
        <v>0</v>
      </c>
      <c r="M213" s="122">
        <f>M83*$AL83*'Personnel Rates'!M$38</f>
        <v>0</v>
      </c>
      <c r="N213" s="122">
        <f>N83*$AL83*'Personnel Rates'!N$38</f>
        <v>0</v>
      </c>
      <c r="O213" s="122">
        <f>O83*$AL83*'Personnel Rates'!O$38</f>
        <v>0</v>
      </c>
      <c r="P213" s="122">
        <f>P83*$AL83*'Personnel Rates'!P$38</f>
        <v>0</v>
      </c>
      <c r="Q213" s="122">
        <f>Q83*$AL83*'Personnel Rates'!Q$38</f>
        <v>0</v>
      </c>
      <c r="R213" s="122">
        <f>R83*$AL83*'Personnel Rates'!R$38</f>
        <v>0</v>
      </c>
      <c r="S213" s="122">
        <f>S83*$AL83*'Personnel Rates'!S$38</f>
        <v>0</v>
      </c>
      <c r="T213" s="122">
        <f>T83*$AL83*'Personnel Rates'!T$38</f>
        <v>0</v>
      </c>
      <c r="U213" s="122">
        <f>U83*$AL83*'Personnel Rates'!U$38</f>
        <v>0</v>
      </c>
      <c r="V213" s="122">
        <f>V83*$AL83*'Personnel Rates'!V$38</f>
        <v>0</v>
      </c>
      <c r="W213" s="122">
        <f>W83*$AL83*'Personnel Rates'!W$38</f>
        <v>0</v>
      </c>
      <c r="X213" s="122">
        <f>X83*$AL83*'Personnel Rates'!X$38</f>
        <v>0</v>
      </c>
      <c r="Y213" s="122">
        <f>Y83*$AL83*'Personnel Rates'!Y$38</f>
        <v>0</v>
      </c>
      <c r="Z213" s="122">
        <f>Z83*$AL83*'Personnel Rates'!Z$38</f>
        <v>0</v>
      </c>
      <c r="AA213" s="122">
        <f>AA83*$AL83*'Personnel Rates'!AA$38</f>
        <v>0</v>
      </c>
      <c r="AB213" s="122">
        <f>AB83*$AL83*'Personnel Rates'!AB$38</f>
        <v>0</v>
      </c>
      <c r="AC213" s="122">
        <f>AC83*$AL83*'Personnel Rates'!AC$38</f>
        <v>0</v>
      </c>
      <c r="AD213" s="122">
        <f>AD83*$AL83*'Personnel Rates'!AD$38</f>
        <v>0</v>
      </c>
      <c r="AE213" s="122">
        <f>AE83*$AL83*'Personnel Rates'!AE$38</f>
        <v>0</v>
      </c>
      <c r="AF213" s="122">
        <f>AF83*$AL83*'Personnel Rates'!AF$38</f>
        <v>0</v>
      </c>
      <c r="AG213" s="122">
        <f>AG83*$AL83*'Personnel Rates'!AG$38</f>
        <v>0</v>
      </c>
      <c r="AH213" s="122">
        <f>AH83*$AL83*'Personnel Rates'!AH$38</f>
        <v>0</v>
      </c>
      <c r="AI213" s="122">
        <f>AI83*$AL83*'Personnel Rates'!AI$38</f>
        <v>0</v>
      </c>
      <c r="AJ213" s="122">
        <f>AJ83*$AL83*'Personnel Rates'!AJ$38</f>
        <v>0</v>
      </c>
      <c r="AL213" s="123">
        <f>SUM(E213:AJ213)</f>
        <v>109.31527915384615</v>
      </c>
    </row>
    <row r="214" spans="2:38">
      <c r="B214" s="64" t="s">
        <v>30</v>
      </c>
      <c r="C214" s="63" t="s">
        <v>56</v>
      </c>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L214" s="124"/>
    </row>
    <row r="215" spans="2:38">
      <c r="B215" s="73"/>
      <c r="C215" s="74" t="s">
        <v>58</v>
      </c>
      <c r="D215" s="74"/>
      <c r="E215" s="122">
        <f>E85*$AL85*'Personnel Rates'!E$38</f>
        <v>0</v>
      </c>
      <c r="F215" s="122">
        <f>F85*$AL85*'Personnel Rates'!F$38</f>
        <v>0</v>
      </c>
      <c r="G215" s="122">
        <f>G85*$AL85*'Personnel Rates'!G$38</f>
        <v>0</v>
      </c>
      <c r="H215" s="122">
        <f>H85*$AL85*'Personnel Rates'!H$38</f>
        <v>1530.3875003076923</v>
      </c>
      <c r="I215" s="122">
        <f>I85*$AL85*'Personnel Rates'!I$38</f>
        <v>4099.3427741538462</v>
      </c>
      <c r="J215" s="122">
        <f>J85*$AL85*'Personnel Rates'!J$38</f>
        <v>1449.5539938461538</v>
      </c>
      <c r="K215" s="122">
        <f>K85*$AL85*'Personnel Rates'!K$38</f>
        <v>1530.3875003076923</v>
      </c>
      <c r="L215" s="122">
        <f>L85*$AL85*'Personnel Rates'!L$38</f>
        <v>0</v>
      </c>
      <c r="M215" s="122">
        <f>M85*$AL85*'Personnel Rates'!M$38</f>
        <v>0</v>
      </c>
      <c r="N215" s="122">
        <f>N85*$AL85*'Personnel Rates'!N$38</f>
        <v>0</v>
      </c>
      <c r="O215" s="122">
        <f>O85*$AL85*'Personnel Rates'!O$38</f>
        <v>0</v>
      </c>
      <c r="P215" s="122">
        <f>P85*$AL85*'Personnel Rates'!P$38</f>
        <v>0</v>
      </c>
      <c r="Q215" s="122">
        <f>Q85*$AL85*'Personnel Rates'!Q$38</f>
        <v>0</v>
      </c>
      <c r="R215" s="122">
        <f>R85*$AL85*'Personnel Rates'!R$38</f>
        <v>0</v>
      </c>
      <c r="S215" s="122">
        <f>S85*$AL85*'Personnel Rates'!S$38</f>
        <v>0</v>
      </c>
      <c r="T215" s="122">
        <f>T85*$AL85*'Personnel Rates'!T$38</f>
        <v>0</v>
      </c>
      <c r="U215" s="122">
        <f>U85*$AL85*'Personnel Rates'!U$38</f>
        <v>0</v>
      </c>
      <c r="V215" s="122">
        <f>V85*$AL85*'Personnel Rates'!V$38</f>
        <v>0</v>
      </c>
      <c r="W215" s="122">
        <f>W85*$AL85*'Personnel Rates'!W$38</f>
        <v>0</v>
      </c>
      <c r="X215" s="122">
        <f>X85*$AL85*'Personnel Rates'!X$38</f>
        <v>0</v>
      </c>
      <c r="Y215" s="122">
        <f>Y85*$AL85*'Personnel Rates'!Y$38</f>
        <v>0</v>
      </c>
      <c r="Z215" s="122">
        <f>Z85*$AL85*'Personnel Rates'!Z$38</f>
        <v>0</v>
      </c>
      <c r="AA215" s="122">
        <f>AA85*$AL85*'Personnel Rates'!AA$38</f>
        <v>0</v>
      </c>
      <c r="AB215" s="122">
        <f>AB85*$AL85*'Personnel Rates'!AB$38</f>
        <v>0</v>
      </c>
      <c r="AC215" s="122">
        <f>AC85*$AL85*'Personnel Rates'!AC$38</f>
        <v>0</v>
      </c>
      <c r="AD215" s="122">
        <f>AD85*$AL85*'Personnel Rates'!AD$38</f>
        <v>0</v>
      </c>
      <c r="AE215" s="122">
        <f>AE85*$AL85*'Personnel Rates'!AE$38</f>
        <v>0</v>
      </c>
      <c r="AF215" s="122">
        <f>AF85*$AL85*'Personnel Rates'!AF$38</f>
        <v>0</v>
      </c>
      <c r="AG215" s="122">
        <f>AG85*$AL85*'Personnel Rates'!AG$38</f>
        <v>0</v>
      </c>
      <c r="AH215" s="122">
        <f>AH85*$AL85*'Personnel Rates'!AH$38</f>
        <v>0</v>
      </c>
      <c r="AI215" s="122">
        <f>AI85*$AL85*'Personnel Rates'!AI$38</f>
        <v>0</v>
      </c>
      <c r="AJ215" s="122">
        <f>AJ85*$AL85*'Personnel Rates'!AJ$38</f>
        <v>0</v>
      </c>
      <c r="AL215" s="123">
        <f>SUM(E215:AJ215)</f>
        <v>8609.6717686153843</v>
      </c>
    </row>
    <row r="216" spans="2:38">
      <c r="B216" s="73"/>
      <c r="C216" s="74" t="s">
        <v>59</v>
      </c>
      <c r="D216" s="74"/>
      <c r="E216" s="122">
        <f>E86*$AL86*'Personnel Rates'!E$38</f>
        <v>0</v>
      </c>
      <c r="F216" s="122">
        <f>F86*$AL86*'Personnel Rates'!F$38</f>
        <v>0</v>
      </c>
      <c r="G216" s="122">
        <f>G86*$AL86*'Personnel Rates'!G$38</f>
        <v>0</v>
      </c>
      <c r="H216" s="122">
        <f>H86*$AL86*'Personnel Rates'!H$38</f>
        <v>1530.3875003076923</v>
      </c>
      <c r="I216" s="122">
        <f>I86*$AL86*'Personnel Rates'!I$38</f>
        <v>4099.3427741538462</v>
      </c>
      <c r="J216" s="122">
        <f>J86*$AL86*'Personnel Rates'!J$38</f>
        <v>1449.5539938461538</v>
      </c>
      <c r="K216" s="122">
        <f>K86*$AL86*'Personnel Rates'!K$38</f>
        <v>1530.3875003076923</v>
      </c>
      <c r="L216" s="122">
        <f>L86*$AL86*'Personnel Rates'!L$38</f>
        <v>0</v>
      </c>
      <c r="M216" s="122">
        <f>M86*$AL86*'Personnel Rates'!M$38</f>
        <v>0</v>
      </c>
      <c r="N216" s="122">
        <f>N86*$AL86*'Personnel Rates'!N$38</f>
        <v>0</v>
      </c>
      <c r="O216" s="122">
        <f>O86*$AL86*'Personnel Rates'!O$38</f>
        <v>0</v>
      </c>
      <c r="P216" s="122">
        <f>P86*$AL86*'Personnel Rates'!P$38</f>
        <v>0</v>
      </c>
      <c r="Q216" s="122">
        <f>Q86*$AL86*'Personnel Rates'!Q$38</f>
        <v>0</v>
      </c>
      <c r="R216" s="122">
        <f>R86*$AL86*'Personnel Rates'!R$38</f>
        <v>0</v>
      </c>
      <c r="S216" s="122">
        <f>S86*$AL86*'Personnel Rates'!S$38</f>
        <v>0</v>
      </c>
      <c r="T216" s="122">
        <f>T86*$AL86*'Personnel Rates'!T$38</f>
        <v>0</v>
      </c>
      <c r="U216" s="122">
        <f>U86*$AL86*'Personnel Rates'!U$38</f>
        <v>0</v>
      </c>
      <c r="V216" s="122">
        <f>V86*$AL86*'Personnel Rates'!V$38</f>
        <v>0</v>
      </c>
      <c r="W216" s="122">
        <f>W86*$AL86*'Personnel Rates'!W$38</f>
        <v>0</v>
      </c>
      <c r="X216" s="122">
        <f>X86*$AL86*'Personnel Rates'!X$38</f>
        <v>0</v>
      </c>
      <c r="Y216" s="122">
        <f>Y86*$AL86*'Personnel Rates'!Y$38</f>
        <v>0</v>
      </c>
      <c r="Z216" s="122">
        <f>Z86*$AL86*'Personnel Rates'!Z$38</f>
        <v>0</v>
      </c>
      <c r="AA216" s="122">
        <f>AA86*$AL86*'Personnel Rates'!AA$38</f>
        <v>0</v>
      </c>
      <c r="AB216" s="122">
        <f>AB86*$AL86*'Personnel Rates'!AB$38</f>
        <v>0</v>
      </c>
      <c r="AC216" s="122">
        <f>AC86*$AL86*'Personnel Rates'!AC$38</f>
        <v>0</v>
      </c>
      <c r="AD216" s="122">
        <f>AD86*$AL86*'Personnel Rates'!AD$38</f>
        <v>0</v>
      </c>
      <c r="AE216" s="122">
        <f>AE86*$AL86*'Personnel Rates'!AE$38</f>
        <v>0</v>
      </c>
      <c r="AF216" s="122">
        <f>AF86*$AL86*'Personnel Rates'!AF$38</f>
        <v>0</v>
      </c>
      <c r="AG216" s="122">
        <f>AG86*$AL86*'Personnel Rates'!AG$38</f>
        <v>0</v>
      </c>
      <c r="AH216" s="122">
        <f>AH86*$AL86*'Personnel Rates'!AH$38</f>
        <v>0</v>
      </c>
      <c r="AI216" s="122">
        <f>AI86*$AL86*'Personnel Rates'!AI$38</f>
        <v>0</v>
      </c>
      <c r="AJ216" s="122">
        <f>AJ86*$AL86*'Personnel Rates'!AJ$38</f>
        <v>0</v>
      </c>
      <c r="AL216" s="123">
        <f>SUM(E216:AJ216)</f>
        <v>8609.6717686153843</v>
      </c>
    </row>
    <row r="217" spans="2:38">
      <c r="B217" s="73"/>
      <c r="C217" s="74" t="s">
        <v>60</v>
      </c>
      <c r="D217" s="74"/>
      <c r="E217" s="122">
        <f>E87*$AL87*'Personnel Rates'!E$38</f>
        <v>0</v>
      </c>
      <c r="F217" s="122">
        <f>F87*$AL87*'Personnel Rates'!F$38</f>
        <v>0</v>
      </c>
      <c r="G217" s="122">
        <f>G87*$AL87*'Personnel Rates'!G$38</f>
        <v>0</v>
      </c>
      <c r="H217" s="122">
        <f>H87*$AL87*'Personnel Rates'!H$38</f>
        <v>1530.3875003076923</v>
      </c>
      <c r="I217" s="122">
        <f>I87*$AL87*'Personnel Rates'!I$38</f>
        <v>4099.3427741538462</v>
      </c>
      <c r="J217" s="122">
        <f>J87*$AL87*'Personnel Rates'!J$38</f>
        <v>1449.5539938461538</v>
      </c>
      <c r="K217" s="122">
        <f>K87*$AL87*'Personnel Rates'!K$38</f>
        <v>1530.3875003076923</v>
      </c>
      <c r="L217" s="122">
        <f>L87*$AL87*'Personnel Rates'!L$38</f>
        <v>0</v>
      </c>
      <c r="M217" s="122">
        <f>M87*$AL87*'Personnel Rates'!M$38</f>
        <v>0</v>
      </c>
      <c r="N217" s="122">
        <f>N87*$AL87*'Personnel Rates'!N$38</f>
        <v>0</v>
      </c>
      <c r="O217" s="122">
        <f>O87*$AL87*'Personnel Rates'!O$38</f>
        <v>0</v>
      </c>
      <c r="P217" s="122">
        <f>P87*$AL87*'Personnel Rates'!P$38</f>
        <v>0</v>
      </c>
      <c r="Q217" s="122">
        <f>Q87*$AL87*'Personnel Rates'!Q$38</f>
        <v>0</v>
      </c>
      <c r="R217" s="122">
        <f>R87*$AL87*'Personnel Rates'!R$38</f>
        <v>0</v>
      </c>
      <c r="S217" s="122">
        <f>S87*$AL87*'Personnel Rates'!S$38</f>
        <v>0</v>
      </c>
      <c r="T217" s="122">
        <f>T87*$AL87*'Personnel Rates'!T$38</f>
        <v>0</v>
      </c>
      <c r="U217" s="122">
        <f>U87*$AL87*'Personnel Rates'!U$38</f>
        <v>0</v>
      </c>
      <c r="V217" s="122">
        <f>V87*$AL87*'Personnel Rates'!V$38</f>
        <v>0</v>
      </c>
      <c r="W217" s="122">
        <f>W87*$AL87*'Personnel Rates'!W$38</f>
        <v>0</v>
      </c>
      <c r="X217" s="122">
        <f>X87*$AL87*'Personnel Rates'!X$38</f>
        <v>0</v>
      </c>
      <c r="Y217" s="122">
        <f>Y87*$AL87*'Personnel Rates'!Y$38</f>
        <v>0</v>
      </c>
      <c r="Z217" s="122">
        <f>Z87*$AL87*'Personnel Rates'!Z$38</f>
        <v>0</v>
      </c>
      <c r="AA217" s="122">
        <f>AA87*$AL87*'Personnel Rates'!AA$38</f>
        <v>0</v>
      </c>
      <c r="AB217" s="122">
        <f>AB87*$AL87*'Personnel Rates'!AB$38</f>
        <v>0</v>
      </c>
      <c r="AC217" s="122">
        <f>AC87*$AL87*'Personnel Rates'!AC$38</f>
        <v>0</v>
      </c>
      <c r="AD217" s="122">
        <f>AD87*$AL87*'Personnel Rates'!AD$38</f>
        <v>0</v>
      </c>
      <c r="AE217" s="122">
        <f>AE87*$AL87*'Personnel Rates'!AE$38</f>
        <v>0</v>
      </c>
      <c r="AF217" s="122">
        <f>AF87*$AL87*'Personnel Rates'!AF$38</f>
        <v>0</v>
      </c>
      <c r="AG217" s="122">
        <f>AG87*$AL87*'Personnel Rates'!AG$38</f>
        <v>0</v>
      </c>
      <c r="AH217" s="122">
        <f>AH87*$AL87*'Personnel Rates'!AH$38</f>
        <v>0</v>
      </c>
      <c r="AI217" s="122">
        <f>AI87*$AL87*'Personnel Rates'!AI$38</f>
        <v>0</v>
      </c>
      <c r="AJ217" s="122">
        <f>AJ87*$AL87*'Personnel Rates'!AJ$38</f>
        <v>0</v>
      </c>
      <c r="AL217" s="123">
        <f>SUM(E217:AJ217)</f>
        <v>8609.6717686153843</v>
      </c>
    </row>
    <row r="218" spans="2:38">
      <c r="B218" s="75" t="s">
        <v>32</v>
      </c>
      <c r="C218" s="76" t="s">
        <v>61</v>
      </c>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L218" s="126"/>
    </row>
    <row r="219" spans="2:38">
      <c r="B219" s="78"/>
      <c r="C219" s="79" t="s">
        <v>63</v>
      </c>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L219" s="127"/>
    </row>
    <row r="220" spans="2:38">
      <c r="B220" s="73"/>
      <c r="C220" s="74" t="s">
        <v>64</v>
      </c>
      <c r="D220" s="74"/>
      <c r="E220" s="122">
        <f>E90*$AL90*'Personnel Rates'!E$38</f>
        <v>0</v>
      </c>
      <c r="F220" s="122">
        <f>F90*$AL90*'Personnel Rates'!F$38</f>
        <v>0</v>
      </c>
      <c r="G220" s="122">
        <f>G90*$AL90*'Personnel Rates'!G$38</f>
        <v>0</v>
      </c>
      <c r="H220" s="122">
        <f>H90*$AL90*'Personnel Rates'!H$38</f>
        <v>1912.9843753846153</v>
      </c>
      <c r="I220" s="122">
        <f>I90*$AL90*'Personnel Rates'!I$38</f>
        <v>5124.178467692308</v>
      </c>
      <c r="J220" s="122">
        <f>J90*$AL90*'Personnel Rates'!J$38</f>
        <v>1811.9424923076922</v>
      </c>
      <c r="K220" s="122">
        <f>K90*$AL90*'Personnel Rates'!K$38</f>
        <v>1912.9843753846153</v>
      </c>
      <c r="L220" s="122">
        <f>L90*$AL90*'Personnel Rates'!L$38</f>
        <v>0</v>
      </c>
      <c r="M220" s="122">
        <f>M90*$AL90*'Personnel Rates'!M$38</f>
        <v>0</v>
      </c>
      <c r="N220" s="122">
        <f>N90*$AL90*'Personnel Rates'!N$38</f>
        <v>0</v>
      </c>
      <c r="O220" s="122">
        <f>O90*$AL90*'Personnel Rates'!O$38</f>
        <v>0</v>
      </c>
      <c r="P220" s="122">
        <f>P90*$AL90*'Personnel Rates'!P$38</f>
        <v>0</v>
      </c>
      <c r="Q220" s="122">
        <f>Q90*$AL90*'Personnel Rates'!Q$38</f>
        <v>0</v>
      </c>
      <c r="R220" s="122">
        <f>R90*$AL90*'Personnel Rates'!R$38</f>
        <v>0</v>
      </c>
      <c r="S220" s="122">
        <f>S90*$AL90*'Personnel Rates'!S$38</f>
        <v>0</v>
      </c>
      <c r="T220" s="122">
        <f>T90*$AL90*'Personnel Rates'!T$38</f>
        <v>0</v>
      </c>
      <c r="U220" s="122">
        <f>U90*$AL90*'Personnel Rates'!U$38</f>
        <v>0</v>
      </c>
      <c r="V220" s="122">
        <f>V90*$AL90*'Personnel Rates'!V$38</f>
        <v>0</v>
      </c>
      <c r="W220" s="122">
        <f>W90*$AL90*'Personnel Rates'!W$38</f>
        <v>0</v>
      </c>
      <c r="X220" s="122">
        <f>X90*$AL90*'Personnel Rates'!X$38</f>
        <v>0</v>
      </c>
      <c r="Y220" s="122">
        <f>Y90*$AL90*'Personnel Rates'!Y$38</f>
        <v>0</v>
      </c>
      <c r="Z220" s="122">
        <f>Z90*$AL90*'Personnel Rates'!Z$38</f>
        <v>0</v>
      </c>
      <c r="AA220" s="122">
        <f>AA90*$AL90*'Personnel Rates'!AA$38</f>
        <v>0</v>
      </c>
      <c r="AB220" s="122">
        <f>AB90*$AL90*'Personnel Rates'!AB$38</f>
        <v>0</v>
      </c>
      <c r="AC220" s="122">
        <f>AC90*$AL90*'Personnel Rates'!AC$38</f>
        <v>0</v>
      </c>
      <c r="AD220" s="122">
        <f>AD90*$AL90*'Personnel Rates'!AD$38</f>
        <v>0</v>
      </c>
      <c r="AE220" s="122">
        <f>AE90*$AL90*'Personnel Rates'!AE$38</f>
        <v>0</v>
      </c>
      <c r="AF220" s="122">
        <f>AF90*$AL90*'Personnel Rates'!AF$38</f>
        <v>0</v>
      </c>
      <c r="AG220" s="122">
        <f>AG90*$AL90*'Personnel Rates'!AG$38</f>
        <v>0</v>
      </c>
      <c r="AH220" s="122">
        <f>AH90*$AL90*'Personnel Rates'!AH$38</f>
        <v>0</v>
      </c>
      <c r="AI220" s="122">
        <f>AI90*$AL90*'Personnel Rates'!AI$38</f>
        <v>0</v>
      </c>
      <c r="AJ220" s="122">
        <f>AJ90*$AL90*'Personnel Rates'!AJ$38</f>
        <v>0</v>
      </c>
      <c r="AL220" s="123">
        <f>SUM(E220:AJ220)</f>
        <v>10762.089710769229</v>
      </c>
    </row>
    <row r="221" spans="2:38">
      <c r="B221" s="73"/>
      <c r="C221" s="74" t="s">
        <v>65</v>
      </c>
      <c r="D221" s="74"/>
      <c r="E221" s="122">
        <f>E91*$AL91*'Personnel Rates'!E$38</f>
        <v>0</v>
      </c>
      <c r="F221" s="122">
        <f>F91*$AL91*'Personnel Rates'!F$38</f>
        <v>0</v>
      </c>
      <c r="G221" s="122">
        <f>G91*$AL91*'Personnel Rates'!G$38</f>
        <v>0</v>
      </c>
      <c r="H221" s="122">
        <f>H91*$AL91*'Personnel Rates'!H$38</f>
        <v>1912.9843753846153</v>
      </c>
      <c r="I221" s="122">
        <f>I91*$AL91*'Personnel Rates'!I$38</f>
        <v>5124.178467692308</v>
      </c>
      <c r="J221" s="122">
        <f>J91*$AL91*'Personnel Rates'!J$38</f>
        <v>1811.9424923076922</v>
      </c>
      <c r="K221" s="122">
        <f>K91*$AL91*'Personnel Rates'!K$38</f>
        <v>1912.9843753846153</v>
      </c>
      <c r="L221" s="122">
        <f>L91*$AL91*'Personnel Rates'!L$38</f>
        <v>0</v>
      </c>
      <c r="M221" s="122">
        <f>M91*$AL91*'Personnel Rates'!M$38</f>
        <v>0</v>
      </c>
      <c r="N221" s="122">
        <f>N91*$AL91*'Personnel Rates'!N$38</f>
        <v>0</v>
      </c>
      <c r="O221" s="122">
        <f>O91*$AL91*'Personnel Rates'!O$38</f>
        <v>0</v>
      </c>
      <c r="P221" s="122">
        <f>P91*$AL91*'Personnel Rates'!P$38</f>
        <v>0</v>
      </c>
      <c r="Q221" s="122">
        <f>Q91*$AL91*'Personnel Rates'!Q$38</f>
        <v>0</v>
      </c>
      <c r="R221" s="122">
        <f>R91*$AL91*'Personnel Rates'!R$38</f>
        <v>0</v>
      </c>
      <c r="S221" s="122">
        <f>S91*$AL91*'Personnel Rates'!S$38</f>
        <v>0</v>
      </c>
      <c r="T221" s="122">
        <f>T91*$AL91*'Personnel Rates'!T$38</f>
        <v>0</v>
      </c>
      <c r="U221" s="122">
        <f>U91*$AL91*'Personnel Rates'!U$38</f>
        <v>0</v>
      </c>
      <c r="V221" s="122">
        <f>V91*$AL91*'Personnel Rates'!V$38</f>
        <v>0</v>
      </c>
      <c r="W221" s="122">
        <f>W91*$AL91*'Personnel Rates'!W$38</f>
        <v>0</v>
      </c>
      <c r="X221" s="122">
        <f>X91*$AL91*'Personnel Rates'!X$38</f>
        <v>0</v>
      </c>
      <c r="Y221" s="122">
        <f>Y91*$AL91*'Personnel Rates'!Y$38</f>
        <v>0</v>
      </c>
      <c r="Z221" s="122">
        <f>Z91*$AL91*'Personnel Rates'!Z$38</f>
        <v>0</v>
      </c>
      <c r="AA221" s="122">
        <f>AA91*$AL91*'Personnel Rates'!AA$38</f>
        <v>0</v>
      </c>
      <c r="AB221" s="122">
        <f>AB91*$AL91*'Personnel Rates'!AB$38</f>
        <v>0</v>
      </c>
      <c r="AC221" s="122">
        <f>AC91*$AL91*'Personnel Rates'!AC$38</f>
        <v>0</v>
      </c>
      <c r="AD221" s="122">
        <f>AD91*$AL91*'Personnel Rates'!AD$38</f>
        <v>0</v>
      </c>
      <c r="AE221" s="122">
        <f>AE91*$AL91*'Personnel Rates'!AE$38</f>
        <v>0</v>
      </c>
      <c r="AF221" s="122">
        <f>AF91*$AL91*'Personnel Rates'!AF$38</f>
        <v>0</v>
      </c>
      <c r="AG221" s="122">
        <f>AG91*$AL91*'Personnel Rates'!AG$38</f>
        <v>0</v>
      </c>
      <c r="AH221" s="122">
        <f>AH91*$AL91*'Personnel Rates'!AH$38</f>
        <v>0</v>
      </c>
      <c r="AI221" s="122">
        <f>AI91*$AL91*'Personnel Rates'!AI$38</f>
        <v>0</v>
      </c>
      <c r="AJ221" s="122">
        <f>AJ91*$AL91*'Personnel Rates'!AJ$38</f>
        <v>0</v>
      </c>
      <c r="AL221" s="123">
        <f>SUM(E221:AJ221)</f>
        <v>10762.089710769229</v>
      </c>
    </row>
    <row r="222" spans="2:38">
      <c r="B222" s="73"/>
      <c r="C222" s="74" t="s">
        <v>66</v>
      </c>
      <c r="D222" s="74"/>
      <c r="E222" s="122">
        <f>E92*$AL92*'Personnel Rates'!E$38</f>
        <v>0</v>
      </c>
      <c r="F222" s="122">
        <f>F92*$AL92*'Personnel Rates'!F$38</f>
        <v>0</v>
      </c>
      <c r="G222" s="122">
        <f>G92*$AL92*'Personnel Rates'!G$38</f>
        <v>0</v>
      </c>
      <c r="H222" s="122">
        <f>H92*$AL92*'Personnel Rates'!H$38</f>
        <v>1912.9843753846153</v>
      </c>
      <c r="I222" s="122">
        <f>I92*$AL92*'Personnel Rates'!I$38</f>
        <v>5124.178467692308</v>
      </c>
      <c r="J222" s="122">
        <f>J92*$AL92*'Personnel Rates'!J$38</f>
        <v>1811.9424923076922</v>
      </c>
      <c r="K222" s="122">
        <f>K92*$AL92*'Personnel Rates'!K$38</f>
        <v>1912.9843753846153</v>
      </c>
      <c r="L222" s="122">
        <f>L92*$AL92*'Personnel Rates'!L$38</f>
        <v>0</v>
      </c>
      <c r="M222" s="122">
        <f>M92*$AL92*'Personnel Rates'!M$38</f>
        <v>0</v>
      </c>
      <c r="N222" s="122">
        <f>N92*$AL92*'Personnel Rates'!N$38</f>
        <v>0</v>
      </c>
      <c r="O222" s="122">
        <f>O92*$AL92*'Personnel Rates'!O$38</f>
        <v>0</v>
      </c>
      <c r="P222" s="122">
        <f>P92*$AL92*'Personnel Rates'!P$38</f>
        <v>0</v>
      </c>
      <c r="Q222" s="122">
        <f>Q92*$AL92*'Personnel Rates'!Q$38</f>
        <v>0</v>
      </c>
      <c r="R222" s="122">
        <f>R92*$AL92*'Personnel Rates'!R$38</f>
        <v>0</v>
      </c>
      <c r="S222" s="122">
        <f>S92*$AL92*'Personnel Rates'!S$38</f>
        <v>0</v>
      </c>
      <c r="T222" s="122">
        <f>T92*$AL92*'Personnel Rates'!T$38</f>
        <v>0</v>
      </c>
      <c r="U222" s="122">
        <f>U92*$AL92*'Personnel Rates'!U$38</f>
        <v>0</v>
      </c>
      <c r="V222" s="122">
        <f>V92*$AL92*'Personnel Rates'!V$38</f>
        <v>0</v>
      </c>
      <c r="W222" s="122">
        <f>W92*$AL92*'Personnel Rates'!W$38</f>
        <v>0</v>
      </c>
      <c r="X222" s="122">
        <f>X92*$AL92*'Personnel Rates'!X$38</f>
        <v>0</v>
      </c>
      <c r="Y222" s="122">
        <f>Y92*$AL92*'Personnel Rates'!Y$38</f>
        <v>0</v>
      </c>
      <c r="Z222" s="122">
        <f>Z92*$AL92*'Personnel Rates'!Z$38</f>
        <v>0</v>
      </c>
      <c r="AA222" s="122">
        <f>AA92*$AL92*'Personnel Rates'!AA$38</f>
        <v>0</v>
      </c>
      <c r="AB222" s="122">
        <f>AB92*$AL92*'Personnel Rates'!AB$38</f>
        <v>0</v>
      </c>
      <c r="AC222" s="122">
        <f>AC92*$AL92*'Personnel Rates'!AC$38</f>
        <v>0</v>
      </c>
      <c r="AD222" s="122">
        <f>AD92*$AL92*'Personnel Rates'!AD$38</f>
        <v>0</v>
      </c>
      <c r="AE222" s="122">
        <f>AE92*$AL92*'Personnel Rates'!AE$38</f>
        <v>0</v>
      </c>
      <c r="AF222" s="122">
        <f>AF92*$AL92*'Personnel Rates'!AF$38</f>
        <v>0</v>
      </c>
      <c r="AG222" s="122">
        <f>AG92*$AL92*'Personnel Rates'!AG$38</f>
        <v>0</v>
      </c>
      <c r="AH222" s="122">
        <f>AH92*$AL92*'Personnel Rates'!AH$38</f>
        <v>0</v>
      </c>
      <c r="AI222" s="122">
        <f>AI92*$AL92*'Personnel Rates'!AI$38</f>
        <v>0</v>
      </c>
      <c r="AJ222" s="122">
        <f>AJ92*$AL92*'Personnel Rates'!AJ$38</f>
        <v>0</v>
      </c>
      <c r="AL222" s="123">
        <f>SUM(E222:AJ222)</f>
        <v>10762.089710769229</v>
      </c>
    </row>
    <row r="223" spans="2:38">
      <c r="B223" s="73"/>
      <c r="C223" s="74" t="s">
        <v>67</v>
      </c>
      <c r="D223" s="74"/>
      <c r="E223" s="122">
        <f>E93*$AL93*'Personnel Rates'!E$38</f>
        <v>0</v>
      </c>
      <c r="F223" s="122">
        <f>F93*$AL93*'Personnel Rates'!F$38</f>
        <v>0</v>
      </c>
      <c r="G223" s="122">
        <f>G93*$AL93*'Personnel Rates'!G$38</f>
        <v>0</v>
      </c>
      <c r="H223" s="122">
        <f>H93*$AL93*'Personnel Rates'!H$38</f>
        <v>1912.9843753846153</v>
      </c>
      <c r="I223" s="122">
        <f>I93*$AL93*'Personnel Rates'!I$38</f>
        <v>5124.178467692308</v>
      </c>
      <c r="J223" s="122">
        <f>J93*$AL93*'Personnel Rates'!J$38</f>
        <v>1811.9424923076922</v>
      </c>
      <c r="K223" s="122">
        <f>K93*$AL93*'Personnel Rates'!K$38</f>
        <v>1912.9843753846153</v>
      </c>
      <c r="L223" s="122">
        <f>L93*$AL93*'Personnel Rates'!L$38</f>
        <v>0</v>
      </c>
      <c r="M223" s="122">
        <f>M93*$AL93*'Personnel Rates'!M$38</f>
        <v>0</v>
      </c>
      <c r="N223" s="122">
        <f>N93*$AL93*'Personnel Rates'!N$38</f>
        <v>0</v>
      </c>
      <c r="O223" s="122">
        <f>O93*$AL93*'Personnel Rates'!O$38</f>
        <v>0</v>
      </c>
      <c r="P223" s="122">
        <f>P93*$AL93*'Personnel Rates'!P$38</f>
        <v>0</v>
      </c>
      <c r="Q223" s="122">
        <f>Q93*$AL93*'Personnel Rates'!Q$38</f>
        <v>0</v>
      </c>
      <c r="R223" s="122">
        <f>R93*$AL93*'Personnel Rates'!R$38</f>
        <v>0</v>
      </c>
      <c r="S223" s="122">
        <f>S93*$AL93*'Personnel Rates'!S$38</f>
        <v>0</v>
      </c>
      <c r="T223" s="122">
        <f>T93*$AL93*'Personnel Rates'!T$38</f>
        <v>0</v>
      </c>
      <c r="U223" s="122">
        <f>U93*$AL93*'Personnel Rates'!U$38</f>
        <v>0</v>
      </c>
      <c r="V223" s="122">
        <f>V93*$AL93*'Personnel Rates'!V$38</f>
        <v>0</v>
      </c>
      <c r="W223" s="122">
        <f>W93*$AL93*'Personnel Rates'!W$38</f>
        <v>0</v>
      </c>
      <c r="X223" s="122">
        <f>X93*$AL93*'Personnel Rates'!X$38</f>
        <v>0</v>
      </c>
      <c r="Y223" s="122">
        <f>Y93*$AL93*'Personnel Rates'!Y$38</f>
        <v>0</v>
      </c>
      <c r="Z223" s="122">
        <f>Z93*$AL93*'Personnel Rates'!Z$38</f>
        <v>0</v>
      </c>
      <c r="AA223" s="122">
        <f>AA93*$AL93*'Personnel Rates'!AA$38</f>
        <v>0</v>
      </c>
      <c r="AB223" s="122">
        <f>AB93*$AL93*'Personnel Rates'!AB$38</f>
        <v>0</v>
      </c>
      <c r="AC223" s="122">
        <f>AC93*$AL93*'Personnel Rates'!AC$38</f>
        <v>0</v>
      </c>
      <c r="AD223" s="122">
        <f>AD93*$AL93*'Personnel Rates'!AD$38</f>
        <v>0</v>
      </c>
      <c r="AE223" s="122">
        <f>AE93*$AL93*'Personnel Rates'!AE$38</f>
        <v>0</v>
      </c>
      <c r="AF223" s="122">
        <f>AF93*$AL93*'Personnel Rates'!AF$38</f>
        <v>0</v>
      </c>
      <c r="AG223" s="122">
        <f>AG93*$AL93*'Personnel Rates'!AG$38</f>
        <v>0</v>
      </c>
      <c r="AH223" s="122">
        <f>AH93*$AL93*'Personnel Rates'!AH$38</f>
        <v>0</v>
      </c>
      <c r="AI223" s="122">
        <f>AI93*$AL93*'Personnel Rates'!AI$38</f>
        <v>0</v>
      </c>
      <c r="AJ223" s="122">
        <f>AJ93*$AL93*'Personnel Rates'!AJ$38</f>
        <v>0</v>
      </c>
      <c r="AL223" s="123">
        <f>SUM(E223:AJ223)</f>
        <v>10762.089710769229</v>
      </c>
    </row>
    <row r="224" spans="2:38">
      <c r="B224" s="73"/>
      <c r="C224" s="74" t="s">
        <v>68</v>
      </c>
      <c r="D224" s="74"/>
      <c r="E224" s="122">
        <f>E94*$AL94*'Personnel Rates'!E$38</f>
        <v>0</v>
      </c>
      <c r="F224" s="122">
        <f>F94*$AL94*'Personnel Rates'!F$38</f>
        <v>0</v>
      </c>
      <c r="G224" s="122">
        <f>G94*$AL94*'Personnel Rates'!G$38</f>
        <v>0</v>
      </c>
      <c r="H224" s="122">
        <f>H94*$AL94*'Personnel Rates'!H$38</f>
        <v>1912.9843753846153</v>
      </c>
      <c r="I224" s="122">
        <f>I94*$AL94*'Personnel Rates'!I$38</f>
        <v>5124.178467692308</v>
      </c>
      <c r="J224" s="122">
        <f>J94*$AL94*'Personnel Rates'!J$38</f>
        <v>1811.9424923076922</v>
      </c>
      <c r="K224" s="122">
        <f>K94*$AL94*'Personnel Rates'!K$38</f>
        <v>1912.9843753846153</v>
      </c>
      <c r="L224" s="122">
        <f>L94*$AL94*'Personnel Rates'!L$38</f>
        <v>0</v>
      </c>
      <c r="M224" s="122">
        <f>M94*$AL94*'Personnel Rates'!M$38</f>
        <v>0</v>
      </c>
      <c r="N224" s="122">
        <f>N94*$AL94*'Personnel Rates'!N$38</f>
        <v>0</v>
      </c>
      <c r="O224" s="122">
        <f>O94*$AL94*'Personnel Rates'!O$38</f>
        <v>0</v>
      </c>
      <c r="P224" s="122">
        <f>P94*$AL94*'Personnel Rates'!P$38</f>
        <v>0</v>
      </c>
      <c r="Q224" s="122">
        <f>Q94*$AL94*'Personnel Rates'!Q$38</f>
        <v>0</v>
      </c>
      <c r="R224" s="122">
        <f>R94*$AL94*'Personnel Rates'!R$38</f>
        <v>0</v>
      </c>
      <c r="S224" s="122">
        <f>S94*$AL94*'Personnel Rates'!S$38</f>
        <v>0</v>
      </c>
      <c r="T224" s="122">
        <f>T94*$AL94*'Personnel Rates'!T$38</f>
        <v>0</v>
      </c>
      <c r="U224" s="122">
        <f>U94*$AL94*'Personnel Rates'!U$38</f>
        <v>0</v>
      </c>
      <c r="V224" s="122">
        <f>V94*$AL94*'Personnel Rates'!V$38</f>
        <v>0</v>
      </c>
      <c r="W224" s="122">
        <f>W94*$AL94*'Personnel Rates'!W$38</f>
        <v>0</v>
      </c>
      <c r="X224" s="122">
        <f>X94*$AL94*'Personnel Rates'!X$38</f>
        <v>0</v>
      </c>
      <c r="Y224" s="122">
        <f>Y94*$AL94*'Personnel Rates'!Y$38</f>
        <v>0</v>
      </c>
      <c r="Z224" s="122">
        <f>Z94*$AL94*'Personnel Rates'!Z$38</f>
        <v>0</v>
      </c>
      <c r="AA224" s="122">
        <f>AA94*$AL94*'Personnel Rates'!AA$38</f>
        <v>0</v>
      </c>
      <c r="AB224" s="122">
        <f>AB94*$AL94*'Personnel Rates'!AB$38</f>
        <v>0</v>
      </c>
      <c r="AC224" s="122">
        <f>AC94*$AL94*'Personnel Rates'!AC$38</f>
        <v>0</v>
      </c>
      <c r="AD224" s="122">
        <f>AD94*$AL94*'Personnel Rates'!AD$38</f>
        <v>0</v>
      </c>
      <c r="AE224" s="122">
        <f>AE94*$AL94*'Personnel Rates'!AE$38</f>
        <v>0</v>
      </c>
      <c r="AF224" s="122">
        <f>AF94*$AL94*'Personnel Rates'!AF$38</f>
        <v>0</v>
      </c>
      <c r="AG224" s="122">
        <f>AG94*$AL94*'Personnel Rates'!AG$38</f>
        <v>0</v>
      </c>
      <c r="AH224" s="122">
        <f>AH94*$AL94*'Personnel Rates'!AH$38</f>
        <v>0</v>
      </c>
      <c r="AI224" s="122">
        <f>AI94*$AL94*'Personnel Rates'!AI$38</f>
        <v>0</v>
      </c>
      <c r="AJ224" s="122">
        <f>AJ94*$AL94*'Personnel Rates'!AJ$38</f>
        <v>0</v>
      </c>
      <c r="AL224" s="123">
        <f>SUM(E224:AJ224)</f>
        <v>10762.089710769229</v>
      </c>
    </row>
    <row r="225" spans="2:38">
      <c r="B225" s="78"/>
      <c r="C225" s="79" t="s">
        <v>69</v>
      </c>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L225" s="127"/>
    </row>
    <row r="226" spans="2:38">
      <c r="B226" s="73"/>
      <c r="C226" s="74" t="s">
        <v>64</v>
      </c>
      <c r="D226" s="74"/>
      <c r="E226" s="122">
        <f>E96*$AL96*'Personnel Rates'!E$38</f>
        <v>0</v>
      </c>
      <c r="F226" s="122">
        <f>F96*$AL96*'Personnel Rates'!F$38</f>
        <v>0</v>
      </c>
      <c r="G226" s="122">
        <f>G96*$AL96*'Personnel Rates'!G$38</f>
        <v>0</v>
      </c>
      <c r="H226" s="337">
        <f>H96*$AL96*'Personnel Rates'!H$38</f>
        <v>1912.9843753846153</v>
      </c>
      <c r="I226" s="337">
        <f>I96*$AL96*'Personnel Rates'!I$38</f>
        <v>5124.178467692308</v>
      </c>
      <c r="J226" s="337">
        <f>J96*$AL96*'Personnel Rates'!J$38</f>
        <v>1811.9424923076922</v>
      </c>
      <c r="K226" s="337">
        <f>K96*$AL96*'Personnel Rates'!K$38</f>
        <v>1912.9843753846153</v>
      </c>
      <c r="L226" s="122">
        <f>L96*$AL96*'Personnel Rates'!L$38</f>
        <v>0</v>
      </c>
      <c r="M226" s="122">
        <f>M96*$AL96*'Personnel Rates'!M$38</f>
        <v>0</v>
      </c>
      <c r="N226" s="122">
        <f>N96*$AL96*'Personnel Rates'!N$38</f>
        <v>0</v>
      </c>
      <c r="O226" s="122">
        <f>O96*$AL96*'Personnel Rates'!O$38</f>
        <v>0</v>
      </c>
      <c r="P226" s="122">
        <f>P96*$AL96*'Personnel Rates'!P$38</f>
        <v>0</v>
      </c>
      <c r="Q226" s="122">
        <f>Q96*$AL96*'Personnel Rates'!Q$38</f>
        <v>0</v>
      </c>
      <c r="R226" s="122">
        <f>R96*$AL96*'Personnel Rates'!R$38</f>
        <v>0</v>
      </c>
      <c r="S226" s="122">
        <f>S96*$AL96*'Personnel Rates'!S$38</f>
        <v>0</v>
      </c>
      <c r="T226" s="122">
        <f>T96*$AL96*'Personnel Rates'!T$38</f>
        <v>0</v>
      </c>
      <c r="U226" s="122">
        <f>U96*$AL96*'Personnel Rates'!U$38</f>
        <v>0</v>
      </c>
      <c r="V226" s="122">
        <f>V96*$AL96*'Personnel Rates'!V$38</f>
        <v>0</v>
      </c>
      <c r="W226" s="122">
        <f>W96*$AL96*'Personnel Rates'!W$38</f>
        <v>0</v>
      </c>
      <c r="X226" s="122">
        <f>X96*$AL96*'Personnel Rates'!X$38</f>
        <v>0</v>
      </c>
      <c r="Y226" s="122">
        <f>Y96*$AL96*'Personnel Rates'!Y$38</f>
        <v>0</v>
      </c>
      <c r="Z226" s="122">
        <f>Z96*$AL96*'Personnel Rates'!Z$38</f>
        <v>0</v>
      </c>
      <c r="AA226" s="122">
        <f>AA96*$AL96*'Personnel Rates'!AA$38</f>
        <v>0</v>
      </c>
      <c r="AB226" s="122">
        <f>AB96*$AL96*'Personnel Rates'!AB$38</f>
        <v>0</v>
      </c>
      <c r="AC226" s="122">
        <f>AC96*$AL96*'Personnel Rates'!AC$38</f>
        <v>0</v>
      </c>
      <c r="AD226" s="122">
        <f>AD96*$AL96*'Personnel Rates'!AD$38</f>
        <v>0</v>
      </c>
      <c r="AE226" s="122">
        <f>AE96*$AL96*'Personnel Rates'!AE$38</f>
        <v>0</v>
      </c>
      <c r="AF226" s="122">
        <f>AF96*$AL96*'Personnel Rates'!AF$38</f>
        <v>0</v>
      </c>
      <c r="AG226" s="122">
        <f>AG96*$AL96*'Personnel Rates'!AG$38</f>
        <v>0</v>
      </c>
      <c r="AH226" s="122">
        <f>AH96*$AL96*'Personnel Rates'!AH$38</f>
        <v>0</v>
      </c>
      <c r="AI226" s="122">
        <f>AI96*$AL96*'Personnel Rates'!AI$38</f>
        <v>0</v>
      </c>
      <c r="AJ226" s="122">
        <f>AJ96*$AL96*'Personnel Rates'!AJ$38</f>
        <v>0</v>
      </c>
      <c r="AL226" s="123">
        <f>SUM(E226:AJ226)</f>
        <v>10762.089710769229</v>
      </c>
    </row>
    <row r="227" spans="2:38">
      <c r="B227" s="73"/>
      <c r="C227" s="74" t="s">
        <v>65</v>
      </c>
      <c r="D227" s="74"/>
      <c r="E227" s="122">
        <f>E97*$AL97*'Personnel Rates'!E$38</f>
        <v>0</v>
      </c>
      <c r="F227" s="122">
        <f>F97*$AL97*'Personnel Rates'!F$38</f>
        <v>0</v>
      </c>
      <c r="G227" s="122">
        <f>G97*$AL97*'Personnel Rates'!G$38</f>
        <v>0</v>
      </c>
      <c r="H227" s="337">
        <f>H97*$AL97*'Personnel Rates'!H$38</f>
        <v>1912.9843753846153</v>
      </c>
      <c r="I227" s="337">
        <f>I97*$AL97*'Personnel Rates'!I$38</f>
        <v>5124.178467692308</v>
      </c>
      <c r="J227" s="337">
        <f>J97*$AL97*'Personnel Rates'!J$38</f>
        <v>1811.9424923076922</v>
      </c>
      <c r="K227" s="337">
        <f>K97*$AL97*'Personnel Rates'!K$38</f>
        <v>1912.9843753846153</v>
      </c>
      <c r="L227" s="122">
        <f>L97*$AL97*'Personnel Rates'!L$38</f>
        <v>0</v>
      </c>
      <c r="M227" s="122">
        <f>M97*$AL97*'Personnel Rates'!M$38</f>
        <v>0</v>
      </c>
      <c r="N227" s="122">
        <f>N97*$AL97*'Personnel Rates'!N$38</f>
        <v>0</v>
      </c>
      <c r="O227" s="122">
        <f>O97*$AL97*'Personnel Rates'!O$38</f>
        <v>0</v>
      </c>
      <c r="P227" s="122">
        <f>P97*$AL97*'Personnel Rates'!P$38</f>
        <v>0</v>
      </c>
      <c r="Q227" s="122">
        <f>Q97*$AL97*'Personnel Rates'!Q$38</f>
        <v>0</v>
      </c>
      <c r="R227" s="122">
        <f>R97*$AL97*'Personnel Rates'!R$38</f>
        <v>0</v>
      </c>
      <c r="S227" s="122">
        <f>S97*$AL97*'Personnel Rates'!S$38</f>
        <v>0</v>
      </c>
      <c r="T227" s="122">
        <f>T97*$AL97*'Personnel Rates'!T$38</f>
        <v>0</v>
      </c>
      <c r="U227" s="122">
        <f>U97*$AL97*'Personnel Rates'!U$38</f>
        <v>0</v>
      </c>
      <c r="V227" s="122">
        <f>V97*$AL97*'Personnel Rates'!V$38</f>
        <v>0</v>
      </c>
      <c r="W227" s="122">
        <f>W97*$AL97*'Personnel Rates'!W$38</f>
        <v>0</v>
      </c>
      <c r="X227" s="122">
        <f>X97*$AL97*'Personnel Rates'!X$38</f>
        <v>0</v>
      </c>
      <c r="Y227" s="122">
        <f>Y97*$AL97*'Personnel Rates'!Y$38</f>
        <v>0</v>
      </c>
      <c r="Z227" s="122">
        <f>Z97*$AL97*'Personnel Rates'!Z$38</f>
        <v>0</v>
      </c>
      <c r="AA227" s="122">
        <f>AA97*$AL97*'Personnel Rates'!AA$38</f>
        <v>0</v>
      </c>
      <c r="AB227" s="122">
        <f>AB97*$AL97*'Personnel Rates'!AB$38</f>
        <v>0</v>
      </c>
      <c r="AC227" s="122">
        <f>AC97*$AL97*'Personnel Rates'!AC$38</f>
        <v>0</v>
      </c>
      <c r="AD227" s="122">
        <f>AD97*$AL97*'Personnel Rates'!AD$38</f>
        <v>0</v>
      </c>
      <c r="AE227" s="122">
        <f>AE97*$AL97*'Personnel Rates'!AE$38</f>
        <v>0</v>
      </c>
      <c r="AF227" s="122">
        <f>AF97*$AL97*'Personnel Rates'!AF$38</f>
        <v>0</v>
      </c>
      <c r="AG227" s="122">
        <f>AG97*$AL97*'Personnel Rates'!AG$38</f>
        <v>0</v>
      </c>
      <c r="AH227" s="122">
        <f>AH97*$AL97*'Personnel Rates'!AH$38</f>
        <v>0</v>
      </c>
      <c r="AI227" s="122">
        <f>AI97*$AL97*'Personnel Rates'!AI$38</f>
        <v>0</v>
      </c>
      <c r="AJ227" s="122">
        <f>AJ97*$AL97*'Personnel Rates'!AJ$38</f>
        <v>0</v>
      </c>
      <c r="AL227" s="123">
        <f>SUM(E227:AJ227)</f>
        <v>10762.089710769229</v>
      </c>
    </row>
    <row r="228" spans="2:38">
      <c r="B228" s="73"/>
      <c r="C228" s="74" t="s">
        <v>66</v>
      </c>
      <c r="D228" s="74"/>
      <c r="E228" s="122">
        <f>E98*$AL98*'Personnel Rates'!E$38</f>
        <v>0</v>
      </c>
      <c r="F228" s="122">
        <f>F98*$AL98*'Personnel Rates'!F$38</f>
        <v>0</v>
      </c>
      <c r="G228" s="122">
        <f>G98*$AL98*'Personnel Rates'!G$38</f>
        <v>0</v>
      </c>
      <c r="H228" s="337">
        <f>H98*$AL98*'Personnel Rates'!H$38</f>
        <v>1912.9843753846153</v>
      </c>
      <c r="I228" s="337">
        <f>I98*$AL98*'Personnel Rates'!I$38</f>
        <v>5124.178467692308</v>
      </c>
      <c r="J228" s="337">
        <f>J98*$AL98*'Personnel Rates'!J$38</f>
        <v>1811.9424923076922</v>
      </c>
      <c r="K228" s="337">
        <f>K98*$AL98*'Personnel Rates'!K$38</f>
        <v>1912.9843753846153</v>
      </c>
      <c r="L228" s="122">
        <f>L98*$AL98*'Personnel Rates'!L$38</f>
        <v>0</v>
      </c>
      <c r="M228" s="122">
        <f>M98*$AL98*'Personnel Rates'!M$38</f>
        <v>0</v>
      </c>
      <c r="N228" s="122">
        <f>N98*$AL98*'Personnel Rates'!N$38</f>
        <v>0</v>
      </c>
      <c r="O228" s="122">
        <f>O98*$AL98*'Personnel Rates'!O$38</f>
        <v>0</v>
      </c>
      <c r="P228" s="122">
        <f>P98*$AL98*'Personnel Rates'!P$38</f>
        <v>0</v>
      </c>
      <c r="Q228" s="122">
        <f>Q98*$AL98*'Personnel Rates'!Q$38</f>
        <v>0</v>
      </c>
      <c r="R228" s="122">
        <f>R98*$AL98*'Personnel Rates'!R$38</f>
        <v>0</v>
      </c>
      <c r="S228" s="122">
        <f>S98*$AL98*'Personnel Rates'!S$38</f>
        <v>0</v>
      </c>
      <c r="T228" s="122">
        <f>T98*$AL98*'Personnel Rates'!T$38</f>
        <v>0</v>
      </c>
      <c r="U228" s="122">
        <f>U98*$AL98*'Personnel Rates'!U$38</f>
        <v>0</v>
      </c>
      <c r="V228" s="122">
        <f>V98*$AL98*'Personnel Rates'!V$38</f>
        <v>0</v>
      </c>
      <c r="W228" s="122">
        <f>W98*$AL98*'Personnel Rates'!W$38</f>
        <v>0</v>
      </c>
      <c r="X228" s="122">
        <f>X98*$AL98*'Personnel Rates'!X$38</f>
        <v>0</v>
      </c>
      <c r="Y228" s="122">
        <f>Y98*$AL98*'Personnel Rates'!Y$38</f>
        <v>0</v>
      </c>
      <c r="Z228" s="122">
        <f>Z98*$AL98*'Personnel Rates'!Z$38</f>
        <v>0</v>
      </c>
      <c r="AA228" s="122">
        <f>AA98*$AL98*'Personnel Rates'!AA$38</f>
        <v>0</v>
      </c>
      <c r="AB228" s="122">
        <f>AB98*$AL98*'Personnel Rates'!AB$38</f>
        <v>0</v>
      </c>
      <c r="AC228" s="122">
        <f>AC98*$AL98*'Personnel Rates'!AC$38</f>
        <v>0</v>
      </c>
      <c r="AD228" s="122">
        <f>AD98*$AL98*'Personnel Rates'!AD$38</f>
        <v>0</v>
      </c>
      <c r="AE228" s="122">
        <f>AE98*$AL98*'Personnel Rates'!AE$38</f>
        <v>0</v>
      </c>
      <c r="AF228" s="122">
        <f>AF98*$AL98*'Personnel Rates'!AF$38</f>
        <v>0</v>
      </c>
      <c r="AG228" s="122">
        <f>AG98*$AL98*'Personnel Rates'!AG$38</f>
        <v>0</v>
      </c>
      <c r="AH228" s="122">
        <f>AH98*$AL98*'Personnel Rates'!AH$38</f>
        <v>0</v>
      </c>
      <c r="AI228" s="122">
        <f>AI98*$AL98*'Personnel Rates'!AI$38</f>
        <v>0</v>
      </c>
      <c r="AJ228" s="122">
        <f>AJ98*$AL98*'Personnel Rates'!AJ$38</f>
        <v>0</v>
      </c>
      <c r="AL228" s="123">
        <f>SUM(E228:AJ228)</f>
        <v>10762.089710769229</v>
      </c>
    </row>
    <row r="229" spans="2:38">
      <c r="B229" s="73"/>
      <c r="C229" s="74" t="s">
        <v>67</v>
      </c>
      <c r="D229" s="74"/>
      <c r="E229" s="122">
        <f>E99*$AL99*'Personnel Rates'!E$38</f>
        <v>0</v>
      </c>
      <c r="F229" s="122">
        <f>F99*$AL99*'Personnel Rates'!F$38</f>
        <v>0</v>
      </c>
      <c r="G229" s="122">
        <f>G99*$AL99*'Personnel Rates'!G$38</f>
        <v>0</v>
      </c>
      <c r="H229" s="337">
        <f>H99*$AL99*'Personnel Rates'!H$38</f>
        <v>1912.9843753846153</v>
      </c>
      <c r="I229" s="337">
        <f>I99*$AL99*'Personnel Rates'!I$38</f>
        <v>5124.178467692308</v>
      </c>
      <c r="J229" s="337">
        <f>J99*$AL99*'Personnel Rates'!J$38</f>
        <v>1811.9424923076922</v>
      </c>
      <c r="K229" s="337">
        <f>K99*$AL99*'Personnel Rates'!K$38</f>
        <v>1912.9843753846153</v>
      </c>
      <c r="L229" s="122">
        <f>L99*$AL99*'Personnel Rates'!L$38</f>
        <v>0</v>
      </c>
      <c r="M229" s="122">
        <f>M99*$AL99*'Personnel Rates'!M$38</f>
        <v>0</v>
      </c>
      <c r="N229" s="122">
        <f>N99*$AL99*'Personnel Rates'!N$38</f>
        <v>0</v>
      </c>
      <c r="O229" s="122">
        <f>O99*$AL99*'Personnel Rates'!O$38</f>
        <v>0</v>
      </c>
      <c r="P229" s="122">
        <f>P99*$AL99*'Personnel Rates'!P$38</f>
        <v>0</v>
      </c>
      <c r="Q229" s="122">
        <f>Q99*$AL99*'Personnel Rates'!Q$38</f>
        <v>0</v>
      </c>
      <c r="R229" s="122">
        <f>R99*$AL99*'Personnel Rates'!R$38</f>
        <v>0</v>
      </c>
      <c r="S229" s="122">
        <f>S99*$AL99*'Personnel Rates'!S$38</f>
        <v>0</v>
      </c>
      <c r="T229" s="122">
        <f>T99*$AL99*'Personnel Rates'!T$38</f>
        <v>0</v>
      </c>
      <c r="U229" s="122">
        <f>U99*$AL99*'Personnel Rates'!U$38</f>
        <v>0</v>
      </c>
      <c r="V229" s="122">
        <f>V99*$AL99*'Personnel Rates'!V$38</f>
        <v>0</v>
      </c>
      <c r="W229" s="122">
        <f>W99*$AL99*'Personnel Rates'!W$38</f>
        <v>0</v>
      </c>
      <c r="X229" s="122">
        <f>X99*$AL99*'Personnel Rates'!X$38</f>
        <v>0</v>
      </c>
      <c r="Y229" s="122">
        <f>Y99*$AL99*'Personnel Rates'!Y$38</f>
        <v>0</v>
      </c>
      <c r="Z229" s="122">
        <f>Z99*$AL99*'Personnel Rates'!Z$38</f>
        <v>0</v>
      </c>
      <c r="AA229" s="122">
        <f>AA99*$AL99*'Personnel Rates'!AA$38</f>
        <v>0</v>
      </c>
      <c r="AB229" s="122">
        <f>AB99*$AL99*'Personnel Rates'!AB$38</f>
        <v>0</v>
      </c>
      <c r="AC229" s="122">
        <f>AC99*$AL99*'Personnel Rates'!AC$38</f>
        <v>0</v>
      </c>
      <c r="AD229" s="122">
        <f>AD99*$AL99*'Personnel Rates'!AD$38</f>
        <v>0</v>
      </c>
      <c r="AE229" s="122">
        <f>AE99*$AL99*'Personnel Rates'!AE$38</f>
        <v>0</v>
      </c>
      <c r="AF229" s="122">
        <f>AF99*$AL99*'Personnel Rates'!AF$38</f>
        <v>0</v>
      </c>
      <c r="AG229" s="122">
        <f>AG99*$AL99*'Personnel Rates'!AG$38</f>
        <v>0</v>
      </c>
      <c r="AH229" s="122">
        <f>AH99*$AL99*'Personnel Rates'!AH$38</f>
        <v>0</v>
      </c>
      <c r="AI229" s="122">
        <f>AI99*$AL99*'Personnel Rates'!AI$38</f>
        <v>0</v>
      </c>
      <c r="AJ229" s="122">
        <f>AJ99*$AL99*'Personnel Rates'!AJ$38</f>
        <v>0</v>
      </c>
      <c r="AL229" s="123">
        <f>SUM(E229:AJ229)</f>
        <v>10762.089710769229</v>
      </c>
    </row>
    <row r="230" spans="2:38">
      <c r="B230" s="73"/>
      <c r="C230" s="74" t="s">
        <v>68</v>
      </c>
      <c r="D230" s="74"/>
      <c r="E230" s="122">
        <f>E100*$AL100*'Personnel Rates'!E$38</f>
        <v>0</v>
      </c>
      <c r="F230" s="122">
        <f>F100*$AL100*'Personnel Rates'!F$38</f>
        <v>0</v>
      </c>
      <c r="G230" s="122">
        <f>G100*$AL100*'Personnel Rates'!G$38</f>
        <v>0</v>
      </c>
      <c r="H230" s="337">
        <f>H100*$AL100*'Personnel Rates'!H$38</f>
        <v>1912.9843753846153</v>
      </c>
      <c r="I230" s="337">
        <f>I100*$AL100*'Personnel Rates'!I$38</f>
        <v>5124.178467692308</v>
      </c>
      <c r="J230" s="337">
        <f>J100*$AL100*'Personnel Rates'!J$38</f>
        <v>1811.9424923076922</v>
      </c>
      <c r="K230" s="337">
        <f>K100*$AL100*'Personnel Rates'!K$38</f>
        <v>1912.9843753846153</v>
      </c>
      <c r="L230" s="122">
        <f>L100*$AL100*'Personnel Rates'!L$38</f>
        <v>0</v>
      </c>
      <c r="M230" s="122">
        <f>M100*$AL100*'Personnel Rates'!M$38</f>
        <v>0</v>
      </c>
      <c r="N230" s="122">
        <f>N100*$AL100*'Personnel Rates'!N$38</f>
        <v>0</v>
      </c>
      <c r="O230" s="122">
        <f>O100*$AL100*'Personnel Rates'!O$38</f>
        <v>0</v>
      </c>
      <c r="P230" s="122">
        <f>P100*$AL100*'Personnel Rates'!P$38</f>
        <v>0</v>
      </c>
      <c r="Q230" s="122">
        <f>Q100*$AL100*'Personnel Rates'!Q$38</f>
        <v>0</v>
      </c>
      <c r="R230" s="122">
        <f>R100*$AL100*'Personnel Rates'!R$38</f>
        <v>0</v>
      </c>
      <c r="S230" s="122">
        <f>S100*$AL100*'Personnel Rates'!S$38</f>
        <v>0</v>
      </c>
      <c r="T230" s="122">
        <f>T100*$AL100*'Personnel Rates'!T$38</f>
        <v>0</v>
      </c>
      <c r="U230" s="122">
        <f>U100*$AL100*'Personnel Rates'!U$38</f>
        <v>0</v>
      </c>
      <c r="V230" s="122">
        <f>V100*$AL100*'Personnel Rates'!V$38</f>
        <v>0</v>
      </c>
      <c r="W230" s="122">
        <f>W100*$AL100*'Personnel Rates'!W$38</f>
        <v>0</v>
      </c>
      <c r="X230" s="122">
        <f>X100*$AL100*'Personnel Rates'!X$38</f>
        <v>0</v>
      </c>
      <c r="Y230" s="122">
        <f>Y100*$AL100*'Personnel Rates'!Y$38</f>
        <v>0</v>
      </c>
      <c r="Z230" s="122">
        <f>Z100*$AL100*'Personnel Rates'!Z$38</f>
        <v>0</v>
      </c>
      <c r="AA230" s="122">
        <f>AA100*$AL100*'Personnel Rates'!AA$38</f>
        <v>0</v>
      </c>
      <c r="AB230" s="122">
        <f>AB100*$AL100*'Personnel Rates'!AB$38</f>
        <v>0</v>
      </c>
      <c r="AC230" s="122">
        <f>AC100*$AL100*'Personnel Rates'!AC$38</f>
        <v>0</v>
      </c>
      <c r="AD230" s="122">
        <f>AD100*$AL100*'Personnel Rates'!AD$38</f>
        <v>0</v>
      </c>
      <c r="AE230" s="122">
        <f>AE100*$AL100*'Personnel Rates'!AE$38</f>
        <v>0</v>
      </c>
      <c r="AF230" s="122">
        <f>AF100*$AL100*'Personnel Rates'!AF$38</f>
        <v>0</v>
      </c>
      <c r="AG230" s="122">
        <f>AG100*$AL100*'Personnel Rates'!AG$38</f>
        <v>0</v>
      </c>
      <c r="AH230" s="122">
        <f>AH100*$AL100*'Personnel Rates'!AH$38</f>
        <v>0</v>
      </c>
      <c r="AI230" s="122">
        <f>AI100*$AL100*'Personnel Rates'!AI$38</f>
        <v>0</v>
      </c>
      <c r="AJ230" s="122">
        <f>AJ100*$AL100*'Personnel Rates'!AJ$38</f>
        <v>0</v>
      </c>
      <c r="AL230" s="123">
        <f>SUM(E230:AJ230)</f>
        <v>10762.089710769229</v>
      </c>
    </row>
    <row r="231" spans="2:38">
      <c r="B231" s="78"/>
      <c r="C231" s="79" t="s">
        <v>70</v>
      </c>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L231" s="127"/>
    </row>
    <row r="232" spans="2:38">
      <c r="B232" s="73"/>
      <c r="C232" s="74" t="s">
        <v>64</v>
      </c>
      <c r="D232" s="74"/>
      <c r="E232" s="122">
        <f>E102*$AL102*'Personnel Rates'!E$38</f>
        <v>0</v>
      </c>
      <c r="F232" s="122">
        <f>F102*$AL102*'Personnel Rates'!F$38</f>
        <v>0</v>
      </c>
      <c r="G232" s="122">
        <f>G102*$AL102*'Personnel Rates'!G$38</f>
        <v>0</v>
      </c>
      <c r="H232" s="337">
        <f>H102*$AL102*'Personnel Rates'!H$38</f>
        <v>1912.9843753846153</v>
      </c>
      <c r="I232" s="337">
        <f>I102*$AL102*'Personnel Rates'!I$38</f>
        <v>5124.178467692308</v>
      </c>
      <c r="J232" s="337">
        <f>J102*$AL102*'Personnel Rates'!J$38</f>
        <v>1811.9424923076922</v>
      </c>
      <c r="K232" s="337">
        <f>K102*$AL102*'Personnel Rates'!K$38</f>
        <v>1912.9843753846153</v>
      </c>
      <c r="L232" s="122">
        <f>L102*$AL102*'Personnel Rates'!L$38</f>
        <v>0</v>
      </c>
      <c r="M232" s="122">
        <f>M102*$AL102*'Personnel Rates'!M$38</f>
        <v>0</v>
      </c>
      <c r="N232" s="122">
        <f>N102*$AL102*'Personnel Rates'!N$38</f>
        <v>0</v>
      </c>
      <c r="O232" s="122">
        <f>O102*$AL102*'Personnel Rates'!O$38</f>
        <v>0</v>
      </c>
      <c r="P232" s="122">
        <f>P102*$AL102*'Personnel Rates'!P$38</f>
        <v>0</v>
      </c>
      <c r="Q232" s="122">
        <f>Q102*$AL102*'Personnel Rates'!Q$38</f>
        <v>0</v>
      </c>
      <c r="R232" s="122">
        <f>R102*$AL102*'Personnel Rates'!R$38</f>
        <v>0</v>
      </c>
      <c r="S232" s="122">
        <f>S102*$AL102*'Personnel Rates'!S$38</f>
        <v>0</v>
      </c>
      <c r="T232" s="122">
        <f>T102*$AL102*'Personnel Rates'!T$38</f>
        <v>0</v>
      </c>
      <c r="U232" s="122">
        <f>U102*$AL102*'Personnel Rates'!U$38</f>
        <v>0</v>
      </c>
      <c r="V232" s="122">
        <f>V102*$AL102*'Personnel Rates'!V$38</f>
        <v>0</v>
      </c>
      <c r="W232" s="122">
        <f>W102*$AL102*'Personnel Rates'!W$38</f>
        <v>0</v>
      </c>
      <c r="X232" s="122">
        <f>X102*$AL102*'Personnel Rates'!X$38</f>
        <v>0</v>
      </c>
      <c r="Y232" s="122">
        <f>Y102*$AL102*'Personnel Rates'!Y$38</f>
        <v>0</v>
      </c>
      <c r="Z232" s="122">
        <f>Z102*$AL102*'Personnel Rates'!Z$38</f>
        <v>0</v>
      </c>
      <c r="AA232" s="122">
        <f>AA102*$AL102*'Personnel Rates'!AA$38</f>
        <v>0</v>
      </c>
      <c r="AB232" s="122">
        <f>AB102*$AL102*'Personnel Rates'!AB$38</f>
        <v>0</v>
      </c>
      <c r="AC232" s="122">
        <f>AC102*$AL102*'Personnel Rates'!AC$38</f>
        <v>0</v>
      </c>
      <c r="AD232" s="122">
        <f>AD102*$AL102*'Personnel Rates'!AD$38</f>
        <v>0</v>
      </c>
      <c r="AE232" s="122">
        <f>AE102*$AL102*'Personnel Rates'!AE$38</f>
        <v>0</v>
      </c>
      <c r="AF232" s="122">
        <f>AF102*$AL102*'Personnel Rates'!AF$38</f>
        <v>0</v>
      </c>
      <c r="AG232" s="122">
        <f>AG102*$AL102*'Personnel Rates'!AG$38</f>
        <v>0</v>
      </c>
      <c r="AH232" s="122">
        <f>AH102*$AL102*'Personnel Rates'!AH$38</f>
        <v>0</v>
      </c>
      <c r="AI232" s="122">
        <f>AI102*$AL102*'Personnel Rates'!AI$38</f>
        <v>0</v>
      </c>
      <c r="AJ232" s="122">
        <f>AJ102*$AL102*'Personnel Rates'!AJ$38</f>
        <v>0</v>
      </c>
      <c r="AL232" s="123">
        <f>SUM(E232:AJ232)</f>
        <v>10762.089710769229</v>
      </c>
    </row>
    <row r="233" spans="2:38">
      <c r="B233" s="73"/>
      <c r="C233" s="74" t="s">
        <v>65</v>
      </c>
      <c r="D233" s="74"/>
      <c r="E233" s="122">
        <f>E103*$AL103*'Personnel Rates'!E$38</f>
        <v>0</v>
      </c>
      <c r="F233" s="122">
        <f>F103*$AL103*'Personnel Rates'!F$38</f>
        <v>0</v>
      </c>
      <c r="G233" s="122">
        <f>G103*$AL103*'Personnel Rates'!G$38</f>
        <v>0</v>
      </c>
      <c r="H233" s="337">
        <f>H103*$AL103*'Personnel Rates'!H$38</f>
        <v>1912.9843753846153</v>
      </c>
      <c r="I233" s="337">
        <f>I103*$AL103*'Personnel Rates'!I$38</f>
        <v>5124.178467692308</v>
      </c>
      <c r="J233" s="337">
        <f>J103*$AL103*'Personnel Rates'!J$38</f>
        <v>1811.9424923076922</v>
      </c>
      <c r="K233" s="337">
        <f>K103*$AL103*'Personnel Rates'!K$38</f>
        <v>1912.9843753846153</v>
      </c>
      <c r="L233" s="122">
        <f>L103*$AL103*'Personnel Rates'!L$38</f>
        <v>0</v>
      </c>
      <c r="M233" s="122">
        <f>M103*$AL103*'Personnel Rates'!M$38</f>
        <v>0</v>
      </c>
      <c r="N233" s="122">
        <f>N103*$AL103*'Personnel Rates'!N$38</f>
        <v>0</v>
      </c>
      <c r="O233" s="122">
        <f>O103*$AL103*'Personnel Rates'!O$38</f>
        <v>0</v>
      </c>
      <c r="P233" s="122">
        <f>P103*$AL103*'Personnel Rates'!P$38</f>
        <v>0</v>
      </c>
      <c r="Q233" s="122">
        <f>Q103*$AL103*'Personnel Rates'!Q$38</f>
        <v>0</v>
      </c>
      <c r="R233" s="122">
        <f>R103*$AL103*'Personnel Rates'!R$38</f>
        <v>0</v>
      </c>
      <c r="S233" s="122">
        <f>S103*$AL103*'Personnel Rates'!S$38</f>
        <v>0</v>
      </c>
      <c r="T233" s="122">
        <f>T103*$AL103*'Personnel Rates'!T$38</f>
        <v>0</v>
      </c>
      <c r="U233" s="122">
        <f>U103*$AL103*'Personnel Rates'!U$38</f>
        <v>0</v>
      </c>
      <c r="V233" s="122">
        <f>V103*$AL103*'Personnel Rates'!V$38</f>
        <v>0</v>
      </c>
      <c r="W233" s="122">
        <f>W103*$AL103*'Personnel Rates'!W$38</f>
        <v>0</v>
      </c>
      <c r="X233" s="122">
        <f>X103*$AL103*'Personnel Rates'!X$38</f>
        <v>0</v>
      </c>
      <c r="Y233" s="122">
        <f>Y103*$AL103*'Personnel Rates'!Y$38</f>
        <v>0</v>
      </c>
      <c r="Z233" s="122">
        <f>Z103*$AL103*'Personnel Rates'!Z$38</f>
        <v>0</v>
      </c>
      <c r="AA233" s="122">
        <f>AA103*$AL103*'Personnel Rates'!AA$38</f>
        <v>0</v>
      </c>
      <c r="AB233" s="122">
        <f>AB103*$AL103*'Personnel Rates'!AB$38</f>
        <v>0</v>
      </c>
      <c r="AC233" s="122">
        <f>AC103*$AL103*'Personnel Rates'!AC$38</f>
        <v>0</v>
      </c>
      <c r="AD233" s="122">
        <f>AD103*$AL103*'Personnel Rates'!AD$38</f>
        <v>0</v>
      </c>
      <c r="AE233" s="122">
        <f>AE103*$AL103*'Personnel Rates'!AE$38</f>
        <v>0</v>
      </c>
      <c r="AF233" s="122">
        <f>AF103*$AL103*'Personnel Rates'!AF$38</f>
        <v>0</v>
      </c>
      <c r="AG233" s="122">
        <f>AG103*$AL103*'Personnel Rates'!AG$38</f>
        <v>0</v>
      </c>
      <c r="AH233" s="122">
        <f>AH103*$AL103*'Personnel Rates'!AH$38</f>
        <v>0</v>
      </c>
      <c r="AI233" s="122">
        <f>AI103*$AL103*'Personnel Rates'!AI$38</f>
        <v>0</v>
      </c>
      <c r="AJ233" s="122">
        <f>AJ103*$AL103*'Personnel Rates'!AJ$38</f>
        <v>0</v>
      </c>
      <c r="AL233" s="123">
        <f>SUM(E233:AJ233)</f>
        <v>10762.089710769229</v>
      </c>
    </row>
    <row r="234" spans="2:38">
      <c r="B234" s="73"/>
      <c r="C234" s="74" t="s">
        <v>66</v>
      </c>
      <c r="D234" s="74"/>
      <c r="E234" s="122">
        <f>E104*$AL104*'Personnel Rates'!E$38</f>
        <v>0</v>
      </c>
      <c r="F234" s="122">
        <f>F104*$AL104*'Personnel Rates'!F$38</f>
        <v>0</v>
      </c>
      <c r="G234" s="122">
        <f>G104*$AL104*'Personnel Rates'!G$38</f>
        <v>0</v>
      </c>
      <c r="H234" s="337">
        <f>H104*$AL104*'Personnel Rates'!H$38</f>
        <v>1912.9843753846153</v>
      </c>
      <c r="I234" s="337">
        <f>I104*$AL104*'Personnel Rates'!I$38</f>
        <v>5124.178467692308</v>
      </c>
      <c r="J234" s="337">
        <f>J104*$AL104*'Personnel Rates'!J$38</f>
        <v>1811.9424923076922</v>
      </c>
      <c r="K234" s="337">
        <f>K104*$AL104*'Personnel Rates'!K$38</f>
        <v>1912.9843753846153</v>
      </c>
      <c r="L234" s="122">
        <f>L104*$AL104*'Personnel Rates'!L$38</f>
        <v>0</v>
      </c>
      <c r="M234" s="122">
        <f>M104*$AL104*'Personnel Rates'!M$38</f>
        <v>0</v>
      </c>
      <c r="N234" s="122">
        <f>N104*$AL104*'Personnel Rates'!N$38</f>
        <v>0</v>
      </c>
      <c r="O234" s="122">
        <f>O104*$AL104*'Personnel Rates'!O$38</f>
        <v>0</v>
      </c>
      <c r="P234" s="122">
        <f>P104*$AL104*'Personnel Rates'!P$38</f>
        <v>0</v>
      </c>
      <c r="Q234" s="122">
        <f>Q104*$AL104*'Personnel Rates'!Q$38</f>
        <v>0</v>
      </c>
      <c r="R234" s="122">
        <f>R104*$AL104*'Personnel Rates'!R$38</f>
        <v>0</v>
      </c>
      <c r="S234" s="122">
        <f>S104*$AL104*'Personnel Rates'!S$38</f>
        <v>0</v>
      </c>
      <c r="T234" s="122">
        <f>T104*$AL104*'Personnel Rates'!T$38</f>
        <v>0</v>
      </c>
      <c r="U234" s="122">
        <f>U104*$AL104*'Personnel Rates'!U$38</f>
        <v>0</v>
      </c>
      <c r="V234" s="122">
        <f>V104*$AL104*'Personnel Rates'!V$38</f>
        <v>0</v>
      </c>
      <c r="W234" s="122">
        <f>W104*$AL104*'Personnel Rates'!W$38</f>
        <v>0</v>
      </c>
      <c r="X234" s="122">
        <f>X104*$AL104*'Personnel Rates'!X$38</f>
        <v>0</v>
      </c>
      <c r="Y234" s="122">
        <f>Y104*$AL104*'Personnel Rates'!Y$38</f>
        <v>0</v>
      </c>
      <c r="Z234" s="122">
        <f>Z104*$AL104*'Personnel Rates'!Z$38</f>
        <v>0</v>
      </c>
      <c r="AA234" s="122">
        <f>AA104*$AL104*'Personnel Rates'!AA$38</f>
        <v>0</v>
      </c>
      <c r="AB234" s="122">
        <f>AB104*$AL104*'Personnel Rates'!AB$38</f>
        <v>0</v>
      </c>
      <c r="AC234" s="122">
        <f>AC104*$AL104*'Personnel Rates'!AC$38</f>
        <v>0</v>
      </c>
      <c r="AD234" s="122">
        <f>AD104*$AL104*'Personnel Rates'!AD$38</f>
        <v>0</v>
      </c>
      <c r="AE234" s="122">
        <f>AE104*$AL104*'Personnel Rates'!AE$38</f>
        <v>0</v>
      </c>
      <c r="AF234" s="122">
        <f>AF104*$AL104*'Personnel Rates'!AF$38</f>
        <v>0</v>
      </c>
      <c r="AG234" s="122">
        <f>AG104*$AL104*'Personnel Rates'!AG$38</f>
        <v>0</v>
      </c>
      <c r="AH234" s="122">
        <f>AH104*$AL104*'Personnel Rates'!AH$38</f>
        <v>0</v>
      </c>
      <c r="AI234" s="122">
        <f>AI104*$AL104*'Personnel Rates'!AI$38</f>
        <v>0</v>
      </c>
      <c r="AJ234" s="122">
        <f>AJ104*$AL104*'Personnel Rates'!AJ$38</f>
        <v>0</v>
      </c>
      <c r="AL234" s="123">
        <f>SUM(E234:AJ234)</f>
        <v>10762.089710769229</v>
      </c>
    </row>
    <row r="235" spans="2:38">
      <c r="B235" s="73"/>
      <c r="C235" s="74" t="s">
        <v>67</v>
      </c>
      <c r="D235" s="74"/>
      <c r="E235" s="122">
        <f>E105*$AL105*'Personnel Rates'!E$38</f>
        <v>0</v>
      </c>
      <c r="F235" s="122">
        <f>F105*$AL105*'Personnel Rates'!F$38</f>
        <v>0</v>
      </c>
      <c r="G235" s="122">
        <f>G105*$AL105*'Personnel Rates'!G$38</f>
        <v>0</v>
      </c>
      <c r="H235" s="337">
        <f>H105*$AL105*'Personnel Rates'!H$38</f>
        <v>1912.9843753846153</v>
      </c>
      <c r="I235" s="337">
        <f>I105*$AL105*'Personnel Rates'!I$38</f>
        <v>5124.178467692308</v>
      </c>
      <c r="J235" s="337">
        <f>J105*$AL105*'Personnel Rates'!J$38</f>
        <v>1811.9424923076922</v>
      </c>
      <c r="K235" s="337">
        <f>K105*$AL105*'Personnel Rates'!K$38</f>
        <v>1912.9843753846153</v>
      </c>
      <c r="L235" s="122">
        <f>L105*$AL105*'Personnel Rates'!L$38</f>
        <v>0</v>
      </c>
      <c r="M235" s="122">
        <f>M105*$AL105*'Personnel Rates'!M$38</f>
        <v>0</v>
      </c>
      <c r="N235" s="122">
        <f>N105*$AL105*'Personnel Rates'!N$38</f>
        <v>0</v>
      </c>
      <c r="O235" s="122">
        <f>O105*$AL105*'Personnel Rates'!O$38</f>
        <v>0</v>
      </c>
      <c r="P235" s="122">
        <f>P105*$AL105*'Personnel Rates'!P$38</f>
        <v>0</v>
      </c>
      <c r="Q235" s="122">
        <f>Q105*$AL105*'Personnel Rates'!Q$38</f>
        <v>0</v>
      </c>
      <c r="R235" s="122">
        <f>R105*$AL105*'Personnel Rates'!R$38</f>
        <v>0</v>
      </c>
      <c r="S235" s="122">
        <f>S105*$AL105*'Personnel Rates'!S$38</f>
        <v>0</v>
      </c>
      <c r="T235" s="122">
        <f>T105*$AL105*'Personnel Rates'!T$38</f>
        <v>0</v>
      </c>
      <c r="U235" s="122">
        <f>U105*$AL105*'Personnel Rates'!U$38</f>
        <v>0</v>
      </c>
      <c r="V235" s="122">
        <f>V105*$AL105*'Personnel Rates'!V$38</f>
        <v>0</v>
      </c>
      <c r="W235" s="122">
        <f>W105*$AL105*'Personnel Rates'!W$38</f>
        <v>0</v>
      </c>
      <c r="X235" s="122">
        <f>X105*$AL105*'Personnel Rates'!X$38</f>
        <v>0</v>
      </c>
      <c r="Y235" s="122">
        <f>Y105*$AL105*'Personnel Rates'!Y$38</f>
        <v>0</v>
      </c>
      <c r="Z235" s="122">
        <f>Z105*$AL105*'Personnel Rates'!Z$38</f>
        <v>0</v>
      </c>
      <c r="AA235" s="122">
        <f>AA105*$AL105*'Personnel Rates'!AA$38</f>
        <v>0</v>
      </c>
      <c r="AB235" s="122">
        <f>AB105*$AL105*'Personnel Rates'!AB$38</f>
        <v>0</v>
      </c>
      <c r="AC235" s="122">
        <f>AC105*$AL105*'Personnel Rates'!AC$38</f>
        <v>0</v>
      </c>
      <c r="AD235" s="122">
        <f>AD105*$AL105*'Personnel Rates'!AD$38</f>
        <v>0</v>
      </c>
      <c r="AE235" s="122">
        <f>AE105*$AL105*'Personnel Rates'!AE$38</f>
        <v>0</v>
      </c>
      <c r="AF235" s="122">
        <f>AF105*$AL105*'Personnel Rates'!AF$38</f>
        <v>0</v>
      </c>
      <c r="AG235" s="122">
        <f>AG105*$AL105*'Personnel Rates'!AG$38</f>
        <v>0</v>
      </c>
      <c r="AH235" s="122">
        <f>AH105*$AL105*'Personnel Rates'!AH$38</f>
        <v>0</v>
      </c>
      <c r="AI235" s="122">
        <f>AI105*$AL105*'Personnel Rates'!AI$38</f>
        <v>0</v>
      </c>
      <c r="AJ235" s="122">
        <f>AJ105*$AL105*'Personnel Rates'!AJ$38</f>
        <v>0</v>
      </c>
      <c r="AL235" s="123">
        <f>SUM(E235:AJ235)</f>
        <v>10762.089710769229</v>
      </c>
    </row>
    <row r="236" spans="2:38">
      <c r="B236" s="73"/>
      <c r="C236" s="74" t="s">
        <v>68</v>
      </c>
      <c r="D236" s="74"/>
      <c r="E236" s="122">
        <f>E106*$AL106*'Personnel Rates'!E$38</f>
        <v>0</v>
      </c>
      <c r="F236" s="122">
        <f>F106*$AL106*'Personnel Rates'!F$38</f>
        <v>0</v>
      </c>
      <c r="G236" s="122">
        <f>G106*$AL106*'Personnel Rates'!G$38</f>
        <v>0</v>
      </c>
      <c r="H236" s="337">
        <f>H106*$AL106*'Personnel Rates'!H$38</f>
        <v>1912.9843753846153</v>
      </c>
      <c r="I236" s="337">
        <f>I106*$AL106*'Personnel Rates'!I$38</f>
        <v>5124.178467692308</v>
      </c>
      <c r="J236" s="337">
        <f>J106*$AL106*'Personnel Rates'!J$38</f>
        <v>1811.9424923076922</v>
      </c>
      <c r="K236" s="337">
        <f>K106*$AL106*'Personnel Rates'!K$38</f>
        <v>1912.9843753846153</v>
      </c>
      <c r="L236" s="122">
        <f>L106*$AL106*'Personnel Rates'!L$38</f>
        <v>0</v>
      </c>
      <c r="M236" s="122">
        <f>M106*$AL106*'Personnel Rates'!M$38</f>
        <v>0</v>
      </c>
      <c r="N236" s="122">
        <f>N106*$AL106*'Personnel Rates'!N$38</f>
        <v>0</v>
      </c>
      <c r="O236" s="122">
        <f>O106*$AL106*'Personnel Rates'!O$38</f>
        <v>0</v>
      </c>
      <c r="P236" s="122">
        <f>P106*$AL106*'Personnel Rates'!P$38</f>
        <v>0</v>
      </c>
      <c r="Q236" s="122">
        <f>Q106*$AL106*'Personnel Rates'!Q$38</f>
        <v>0</v>
      </c>
      <c r="R236" s="122">
        <f>R106*$AL106*'Personnel Rates'!R$38</f>
        <v>0</v>
      </c>
      <c r="S236" s="122">
        <f>S106*$AL106*'Personnel Rates'!S$38</f>
        <v>0</v>
      </c>
      <c r="T236" s="122">
        <f>T106*$AL106*'Personnel Rates'!T$38</f>
        <v>0</v>
      </c>
      <c r="U236" s="122">
        <f>U106*$AL106*'Personnel Rates'!U$38</f>
        <v>0</v>
      </c>
      <c r="V236" s="122">
        <f>V106*$AL106*'Personnel Rates'!V$38</f>
        <v>0</v>
      </c>
      <c r="W236" s="122">
        <f>W106*$AL106*'Personnel Rates'!W$38</f>
        <v>0</v>
      </c>
      <c r="X236" s="122">
        <f>X106*$AL106*'Personnel Rates'!X$38</f>
        <v>0</v>
      </c>
      <c r="Y236" s="122">
        <f>Y106*$AL106*'Personnel Rates'!Y$38</f>
        <v>0</v>
      </c>
      <c r="Z236" s="122">
        <f>Z106*$AL106*'Personnel Rates'!Z$38</f>
        <v>0</v>
      </c>
      <c r="AA236" s="122">
        <f>AA106*$AL106*'Personnel Rates'!AA$38</f>
        <v>0</v>
      </c>
      <c r="AB236" s="122">
        <f>AB106*$AL106*'Personnel Rates'!AB$38</f>
        <v>0</v>
      </c>
      <c r="AC236" s="122">
        <f>AC106*$AL106*'Personnel Rates'!AC$38</f>
        <v>0</v>
      </c>
      <c r="AD236" s="122">
        <f>AD106*$AL106*'Personnel Rates'!AD$38</f>
        <v>0</v>
      </c>
      <c r="AE236" s="122">
        <f>AE106*$AL106*'Personnel Rates'!AE$38</f>
        <v>0</v>
      </c>
      <c r="AF236" s="122">
        <f>AF106*$AL106*'Personnel Rates'!AF$38</f>
        <v>0</v>
      </c>
      <c r="AG236" s="122">
        <f>AG106*$AL106*'Personnel Rates'!AG$38</f>
        <v>0</v>
      </c>
      <c r="AH236" s="122">
        <f>AH106*$AL106*'Personnel Rates'!AH$38</f>
        <v>0</v>
      </c>
      <c r="AI236" s="122">
        <f>AI106*$AL106*'Personnel Rates'!AI$38</f>
        <v>0</v>
      </c>
      <c r="AJ236" s="122">
        <f>AJ106*$AL106*'Personnel Rates'!AJ$38</f>
        <v>0</v>
      </c>
      <c r="AL236" s="123">
        <f>SUM(E236:AJ236)</f>
        <v>10762.089710769229</v>
      </c>
    </row>
    <row r="237" spans="2:38">
      <c r="B237" s="68">
        <v>8</v>
      </c>
      <c r="C237" s="66" t="s">
        <v>71</v>
      </c>
      <c r="D237" s="66"/>
      <c r="E237" s="122">
        <f>E107*$AL107*'Personnel Rates'!E$38</f>
        <v>0</v>
      </c>
      <c r="F237" s="122">
        <f>F107*$AL107*'Personnel Rates'!F$38</f>
        <v>0</v>
      </c>
      <c r="G237" s="122">
        <f>G107*$AL107*'Personnel Rates'!G$38</f>
        <v>0</v>
      </c>
      <c r="H237" s="122">
        <f>H107*$AL107*'Personnel Rates'!H$38</f>
        <v>47.824609384615385</v>
      </c>
      <c r="I237" s="122">
        <f>I107*$AL107*'Personnel Rates'!I$38</f>
        <v>170.80594892307693</v>
      </c>
      <c r="J237" s="122">
        <f>J107*$AL107*'Personnel Rates'!J$38</f>
        <v>181.19424923076923</v>
      </c>
      <c r="K237" s="122">
        <f>K107*$AL107*'Personnel Rates'!K$38</f>
        <v>191.29843753846154</v>
      </c>
      <c r="L237" s="122">
        <f>L107*$AL107*'Personnel Rates'!L$38</f>
        <v>0</v>
      </c>
      <c r="M237" s="122">
        <f>M107*$AL107*'Personnel Rates'!M$38</f>
        <v>0</v>
      </c>
      <c r="N237" s="122">
        <f>N107*$AL107*'Personnel Rates'!N$38</f>
        <v>0</v>
      </c>
      <c r="O237" s="122">
        <f>O107*$AL107*'Personnel Rates'!O$38</f>
        <v>0</v>
      </c>
      <c r="P237" s="122"/>
      <c r="Q237" s="122">
        <f>Q107*$AL107*'Personnel Rates'!Q$38</f>
        <v>0</v>
      </c>
      <c r="R237" s="122">
        <f>R107*$AL107*'Personnel Rates'!R$38</f>
        <v>0</v>
      </c>
      <c r="S237" s="122">
        <f>S107*$AL107*'Personnel Rates'!S$38</f>
        <v>0</v>
      </c>
      <c r="T237" s="122">
        <f>T107*$AL107*'Personnel Rates'!T$38</f>
        <v>0</v>
      </c>
      <c r="U237" s="122">
        <f>U107*$AL107*'Personnel Rates'!U$38</f>
        <v>0</v>
      </c>
      <c r="V237" s="122">
        <f>V107*$AL107*'Personnel Rates'!V$38</f>
        <v>0</v>
      </c>
      <c r="W237" s="122">
        <f>W107*$AL107*'Personnel Rates'!W$38</f>
        <v>0</v>
      </c>
      <c r="X237" s="122">
        <f>X107*$AL107*'Personnel Rates'!X$38</f>
        <v>0</v>
      </c>
      <c r="Y237" s="122">
        <f>Y107*$AL107*'Personnel Rates'!Y$38</f>
        <v>0</v>
      </c>
      <c r="Z237" s="122">
        <f>Z107*$AL107*'Personnel Rates'!Z$38</f>
        <v>0</v>
      </c>
      <c r="AA237" s="122">
        <f>AA107*$AL107*'Personnel Rates'!AA$38</f>
        <v>0</v>
      </c>
      <c r="AB237" s="122">
        <f>AB107*$AL107*'Personnel Rates'!AB$38</f>
        <v>0</v>
      </c>
      <c r="AC237" s="122">
        <f>AC107*$AL107*'Personnel Rates'!AC$38</f>
        <v>0</v>
      </c>
      <c r="AD237" s="122">
        <f>AD107*$AL107*'Personnel Rates'!AD$38</f>
        <v>0</v>
      </c>
      <c r="AE237" s="122">
        <f>AE107*$AL107*'Personnel Rates'!AE$38</f>
        <v>0</v>
      </c>
      <c r="AF237" s="122">
        <f>AF107*$AL107*'Personnel Rates'!AF$38</f>
        <v>0</v>
      </c>
      <c r="AG237" s="122">
        <f>AG107*$AL107*'Personnel Rates'!AG$38</f>
        <v>0</v>
      </c>
      <c r="AH237" s="122">
        <f>AH107*$AL107*'Personnel Rates'!AH$38</f>
        <v>0</v>
      </c>
      <c r="AI237" s="122">
        <f>AI107*$AL107*'Personnel Rates'!AI$38</f>
        <v>0</v>
      </c>
      <c r="AJ237" s="122">
        <f>AJ107*$AL107*'Personnel Rates'!AJ$38</f>
        <v>0</v>
      </c>
      <c r="AL237" s="123">
        <f>SUM(H237:AJ237)</f>
        <v>591.12324507692301</v>
      </c>
    </row>
    <row r="238" spans="2:38">
      <c r="B238" s="62">
        <v>9</v>
      </c>
      <c r="C238" s="63" t="s">
        <v>72</v>
      </c>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L238" s="124"/>
    </row>
    <row r="239" spans="2:38">
      <c r="B239" s="65"/>
      <c r="C239" s="66" t="s">
        <v>73</v>
      </c>
      <c r="D239" s="66"/>
      <c r="E239" s="122">
        <f>E109*$AL109*'Personnel Rates'!E$38</f>
        <v>0</v>
      </c>
      <c r="F239" s="122">
        <f>F109*$AL109*'Personnel Rates'!F$38</f>
        <v>0</v>
      </c>
      <c r="G239" s="122">
        <f>G109*$AL109*'Personnel Rates'!G$38</f>
        <v>0</v>
      </c>
      <c r="H239" s="122">
        <f>H109*$AL109*'Personnel Rates'!H$38</f>
        <v>0</v>
      </c>
      <c r="I239" s="122">
        <f>I109*$AL109*'Personnel Rates'!I$38</f>
        <v>0</v>
      </c>
      <c r="J239" s="122">
        <f>J109*$AL109*'Personnel Rates'!J$38</f>
        <v>0</v>
      </c>
      <c r="K239" s="122">
        <f>K109*$AL109*'Personnel Rates'!K$38</f>
        <v>0</v>
      </c>
      <c r="L239" s="122">
        <f>L109*$AL109*'Personnel Rates'!L$38</f>
        <v>177.59549723076921</v>
      </c>
      <c r="M239" s="122">
        <f>M109*$AL109*'Personnel Rates'!M$38</f>
        <v>0</v>
      </c>
      <c r="N239" s="122">
        <f>N109*$AL109*'Personnel Rates'!N$38</f>
        <v>0</v>
      </c>
      <c r="O239" s="122">
        <f>O109*$AL109*'Personnel Rates'!O$38</f>
        <v>0</v>
      </c>
      <c r="P239" s="122"/>
      <c r="Q239" s="122">
        <f>Q109*$AL109*'Personnel Rates'!Q$38</f>
        <v>0</v>
      </c>
      <c r="R239" s="122">
        <f>R109*$AL109*'Personnel Rates'!R$38</f>
        <v>0</v>
      </c>
      <c r="S239" s="122">
        <f>S109*$AL109*'Personnel Rates'!S$38</f>
        <v>0</v>
      </c>
      <c r="T239" s="122">
        <f>T109*$AL109*'Personnel Rates'!T$38</f>
        <v>0</v>
      </c>
      <c r="U239" s="122">
        <f>U109*$AL109*'Personnel Rates'!U$38</f>
        <v>0</v>
      </c>
      <c r="V239" s="122">
        <f>V109*$AL109*'Personnel Rates'!V$38</f>
        <v>0</v>
      </c>
      <c r="W239" s="122">
        <f>W109*$AL109*'Personnel Rates'!W$38</f>
        <v>0</v>
      </c>
      <c r="X239" s="122">
        <f>X109*$AL109*'Personnel Rates'!X$38</f>
        <v>0</v>
      </c>
      <c r="Y239" s="122">
        <f>Y109*$AL109*'Personnel Rates'!Y$38</f>
        <v>0</v>
      </c>
      <c r="Z239" s="122">
        <f>Z109*$AL109*'Personnel Rates'!Z$38</f>
        <v>0</v>
      </c>
      <c r="AA239" s="122">
        <f>AA109*$AL109*'Personnel Rates'!AA$38</f>
        <v>0</v>
      </c>
      <c r="AB239" s="122">
        <f>AB109*$AL109*'Personnel Rates'!AB$38</f>
        <v>0</v>
      </c>
      <c r="AC239" s="122">
        <f>AC109*$AL109*'Personnel Rates'!AC$38</f>
        <v>0</v>
      </c>
      <c r="AD239" s="122">
        <f>AD109*$AL109*'Personnel Rates'!AD$38</f>
        <v>0</v>
      </c>
      <c r="AE239" s="122">
        <f>AE109*$AL109*'Personnel Rates'!AE$38</f>
        <v>0</v>
      </c>
      <c r="AF239" s="122">
        <f>AF109*$AL109*'Personnel Rates'!AF$38</f>
        <v>0</v>
      </c>
      <c r="AG239" s="122">
        <f>AG109*$AL109*'Personnel Rates'!AG$38</f>
        <v>0</v>
      </c>
      <c r="AH239" s="122">
        <f>AH109*$AL109*'Personnel Rates'!AH$38</f>
        <v>0</v>
      </c>
      <c r="AI239" s="122">
        <f>AI109*$AL109*'Personnel Rates'!AI$38</f>
        <v>0</v>
      </c>
      <c r="AJ239" s="122">
        <f>AJ109*$AL109*'Personnel Rates'!AJ$38</f>
        <v>0</v>
      </c>
      <c r="AL239" s="123">
        <f>SUM(E239:AJ239)</f>
        <v>177.59549723076921</v>
      </c>
    </row>
    <row r="240" spans="2:38">
      <c r="B240" s="65"/>
      <c r="C240" s="66" t="s">
        <v>74</v>
      </c>
      <c r="D240" s="66"/>
      <c r="E240" s="122">
        <f>E110*$AL110*'Personnel Rates'!E$38</f>
        <v>0</v>
      </c>
      <c r="F240" s="122">
        <f>F110*$AL110*'Personnel Rates'!F$38</f>
        <v>0</v>
      </c>
      <c r="G240" s="122">
        <f>G110*$AL110*'Personnel Rates'!G$38</f>
        <v>0</v>
      </c>
      <c r="H240" s="122">
        <f>H110*$AL110*'Personnel Rates'!H$38</f>
        <v>0</v>
      </c>
      <c r="I240" s="122">
        <f>I110*$AL110*'Personnel Rates'!I$38</f>
        <v>0</v>
      </c>
      <c r="J240" s="122">
        <f>J110*$AL110*'Personnel Rates'!J$38</f>
        <v>0</v>
      </c>
      <c r="K240" s="122">
        <f>K110*$AL110*'Personnel Rates'!K$38</f>
        <v>0</v>
      </c>
      <c r="L240" s="122">
        <f>L110*$AL110*'Personnel Rates'!L$38</f>
        <v>177.59549723076921</v>
      </c>
      <c r="M240" s="122">
        <f>M110*$AL110*'Personnel Rates'!M$38</f>
        <v>0</v>
      </c>
      <c r="N240" s="122">
        <f>N110*$AL110*'Personnel Rates'!N$38</f>
        <v>0</v>
      </c>
      <c r="O240" s="122">
        <f>O110*$AL110*'Personnel Rates'!O$38</f>
        <v>0</v>
      </c>
      <c r="P240" s="122"/>
      <c r="Q240" s="122">
        <f>Q110*$AL110*'Personnel Rates'!Q$38</f>
        <v>0</v>
      </c>
      <c r="R240" s="122">
        <f>R110*$AL110*'Personnel Rates'!R$38</f>
        <v>0</v>
      </c>
      <c r="S240" s="122">
        <f>S110*$AL110*'Personnel Rates'!S$38</f>
        <v>0</v>
      </c>
      <c r="T240" s="122">
        <f>T110*$AL110*'Personnel Rates'!T$38</f>
        <v>0</v>
      </c>
      <c r="U240" s="122">
        <f>U110*$AL110*'Personnel Rates'!U$38</f>
        <v>0</v>
      </c>
      <c r="V240" s="122">
        <f>V110*$AL110*'Personnel Rates'!V$38</f>
        <v>0</v>
      </c>
      <c r="W240" s="122">
        <f>W110*$AL110*'Personnel Rates'!W$38</f>
        <v>0</v>
      </c>
      <c r="X240" s="122">
        <f>X110*$AL110*'Personnel Rates'!X$38</f>
        <v>0</v>
      </c>
      <c r="Y240" s="122">
        <f>Y110*$AL110*'Personnel Rates'!Y$38</f>
        <v>0</v>
      </c>
      <c r="Z240" s="122">
        <f>Z110*$AL110*'Personnel Rates'!Z$38</f>
        <v>0</v>
      </c>
      <c r="AA240" s="122">
        <f>AA110*$AL110*'Personnel Rates'!AA$38</f>
        <v>0</v>
      </c>
      <c r="AB240" s="122">
        <f>AB110*$AL110*'Personnel Rates'!AB$38</f>
        <v>0</v>
      </c>
      <c r="AC240" s="122">
        <f>AC110*$AL110*'Personnel Rates'!AC$38</f>
        <v>0</v>
      </c>
      <c r="AD240" s="122">
        <f>AD110*$AL110*'Personnel Rates'!AD$38</f>
        <v>0</v>
      </c>
      <c r="AE240" s="122">
        <f>AE110*$AL110*'Personnel Rates'!AE$38</f>
        <v>0</v>
      </c>
      <c r="AF240" s="122">
        <f>AF110*$AL110*'Personnel Rates'!AF$38</f>
        <v>0</v>
      </c>
      <c r="AG240" s="122">
        <f>AG110*$AL110*'Personnel Rates'!AG$38</f>
        <v>0</v>
      </c>
      <c r="AH240" s="122">
        <f>AH110*$AL110*'Personnel Rates'!AH$38</f>
        <v>0</v>
      </c>
      <c r="AI240" s="122">
        <f>AI110*$AL110*'Personnel Rates'!AI$38</f>
        <v>0</v>
      </c>
      <c r="AJ240" s="122">
        <f>AJ110*$AL110*'Personnel Rates'!AJ$38</f>
        <v>0</v>
      </c>
      <c r="AL240" s="123">
        <f>SUM(E240:AJ240)</f>
        <v>177.59549723076921</v>
      </c>
    </row>
    <row r="241" spans="2:40">
      <c r="B241" s="68">
        <v>10</v>
      </c>
      <c r="C241" s="66" t="s">
        <v>75</v>
      </c>
      <c r="D241" s="66"/>
      <c r="E241" s="122">
        <f>E111*$AL111*'Personnel Rates'!E$38</f>
        <v>0</v>
      </c>
      <c r="F241" s="122">
        <f>F111*$AL111*'Personnel Rates'!F$38</f>
        <v>0</v>
      </c>
      <c r="G241" s="122">
        <f>G111*$AL111*'Personnel Rates'!G$38</f>
        <v>0</v>
      </c>
      <c r="H241" s="122">
        <f>H111*$AL111*'Personnel Rates'!H$38</f>
        <v>0</v>
      </c>
      <c r="I241" s="122">
        <f>I111*$AL111*'Personnel Rates'!I$38</f>
        <v>128.10446169230769</v>
      </c>
      <c r="J241" s="122">
        <f>J111*$AL111*'Personnel Rates'!J$38</f>
        <v>0</v>
      </c>
      <c r="K241" s="122">
        <f>K111*$AL111*'Personnel Rates'!K$38</f>
        <v>0</v>
      </c>
      <c r="L241" s="122">
        <f>L111*$AL111*'Personnel Rates'!L$38</f>
        <v>133.19662292307692</v>
      </c>
      <c r="M241" s="122">
        <f>M111*$AL111*'Personnel Rates'!M$38</f>
        <v>121.37729053846152</v>
      </c>
      <c r="N241" s="122">
        <f>N111*$AL111*'Personnel Rates'!N$38</f>
        <v>0</v>
      </c>
      <c r="O241" s="122">
        <f>O111*$AL111*'Personnel Rates'!O$38</f>
        <v>75.327925846153846</v>
      </c>
      <c r="P241" s="122"/>
      <c r="Q241" s="122">
        <f>Q111*$AL111*'Personnel Rates'!Q$38</f>
        <v>0</v>
      </c>
      <c r="R241" s="122">
        <f>R111*$AL111*'Personnel Rates'!R$38</f>
        <v>0</v>
      </c>
      <c r="S241" s="122">
        <f>S111*$AL111*'Personnel Rates'!S$38</f>
        <v>0</v>
      </c>
      <c r="T241" s="122">
        <f>T111*$AL111*'Personnel Rates'!T$38</f>
        <v>0</v>
      </c>
      <c r="U241" s="122">
        <f>U111*$AL111*'Personnel Rates'!U$38</f>
        <v>0</v>
      </c>
      <c r="V241" s="122">
        <f>V111*$AL111*'Personnel Rates'!V$38</f>
        <v>0</v>
      </c>
      <c r="W241" s="122">
        <f>W111*$AL111*'Personnel Rates'!W$38</f>
        <v>0</v>
      </c>
      <c r="X241" s="122">
        <f>X111*$AL111*'Personnel Rates'!X$38</f>
        <v>0</v>
      </c>
      <c r="Y241" s="122">
        <f>Y111*$AL111*'Personnel Rates'!Y$38</f>
        <v>0</v>
      </c>
      <c r="Z241" s="122">
        <f>Z111*$AL111*'Personnel Rates'!Z$38</f>
        <v>0</v>
      </c>
      <c r="AA241" s="122">
        <f>AA111*$AL111*'Personnel Rates'!AA$38</f>
        <v>0</v>
      </c>
      <c r="AB241" s="122">
        <f>AB111*$AL111*'Personnel Rates'!AB$38</f>
        <v>0</v>
      </c>
      <c r="AC241" s="122">
        <f>AC111*$AL111*'Personnel Rates'!AC$38</f>
        <v>0</v>
      </c>
      <c r="AD241" s="122">
        <f>AD111*$AL111*'Personnel Rates'!AD$38</f>
        <v>0</v>
      </c>
      <c r="AE241" s="122">
        <f>AE111*$AL111*'Personnel Rates'!AE$38</f>
        <v>0</v>
      </c>
      <c r="AF241" s="122">
        <f>AF111*$AL111*'Personnel Rates'!AF$38</f>
        <v>0</v>
      </c>
      <c r="AG241" s="122">
        <f>AG111*$AL111*'Personnel Rates'!AG$38</f>
        <v>0</v>
      </c>
      <c r="AH241" s="122">
        <f>AH111*$AL111*'Personnel Rates'!AH$38</f>
        <v>0</v>
      </c>
      <c r="AI241" s="122">
        <f>AI111*$AL111*'Personnel Rates'!AI$38</f>
        <v>0</v>
      </c>
      <c r="AJ241" s="122">
        <f>AJ111*$AL111*'Personnel Rates'!AJ$38</f>
        <v>0</v>
      </c>
      <c r="AL241" s="123">
        <f>SUM(E241:AJ241)</f>
        <v>458.00630100000001</v>
      </c>
    </row>
    <row r="242" spans="2:40">
      <c r="B242" s="68">
        <v>11</v>
      </c>
      <c r="C242" s="66" t="s">
        <v>76</v>
      </c>
      <c r="D242" s="66"/>
      <c r="E242" s="122">
        <f>E112*$AL112*'Personnel Rates'!E$38</f>
        <v>0</v>
      </c>
      <c r="F242" s="122">
        <f>F112*$AL112*'Personnel Rates'!F$38</f>
        <v>0</v>
      </c>
      <c r="G242" s="122">
        <f>G112*$AL112*'Personnel Rates'!G$38</f>
        <v>0</v>
      </c>
      <c r="H242" s="122">
        <f>H112*$AL112*'Personnel Rates'!H$38</f>
        <v>23.912304692307693</v>
      </c>
      <c r="I242" s="122">
        <f>I112*$AL112*'Personnel Rates'!I$38</f>
        <v>85.402974461538463</v>
      </c>
      <c r="J242" s="122">
        <f>J112*$AL112*'Personnel Rates'!J$38</f>
        <v>0</v>
      </c>
      <c r="K242" s="122">
        <f>K112*$AL112*'Personnel Rates'!K$38</f>
        <v>0</v>
      </c>
      <c r="L242" s="122">
        <f>L112*$AL112*'Personnel Rates'!L$38</f>
        <v>0</v>
      </c>
      <c r="M242" s="122">
        <f>M112*$AL112*'Personnel Rates'!M$38</f>
        <v>0</v>
      </c>
      <c r="N242" s="122">
        <f>N112*$AL112*'Personnel Rates'!N$38</f>
        <v>0</v>
      </c>
      <c r="O242" s="122">
        <f>O112*$AL112*'Personnel Rates'!O$38</f>
        <v>0</v>
      </c>
      <c r="P242" s="122"/>
      <c r="Q242" s="122">
        <f>Q112*$AL112*'Personnel Rates'!Q$38</f>
        <v>0</v>
      </c>
      <c r="R242" s="122">
        <f>R112*$AL112*'Personnel Rates'!R$38</f>
        <v>0</v>
      </c>
      <c r="S242" s="122">
        <f>S112*$AL112*'Personnel Rates'!S$38</f>
        <v>0</v>
      </c>
      <c r="T242" s="122">
        <f>T112*$AL112*'Personnel Rates'!T$38</f>
        <v>0</v>
      </c>
      <c r="U242" s="122">
        <f>U112*$AL112*'Personnel Rates'!U$38</f>
        <v>0</v>
      </c>
      <c r="V242" s="122">
        <f>V112*$AL112*'Personnel Rates'!V$38</f>
        <v>0</v>
      </c>
      <c r="W242" s="122">
        <f>W112*$AL112*'Personnel Rates'!W$38</f>
        <v>0</v>
      </c>
      <c r="X242" s="122">
        <f>X112*$AL112*'Personnel Rates'!X$38</f>
        <v>0</v>
      </c>
      <c r="Y242" s="122">
        <f>Y112*$AL112*'Personnel Rates'!Y$38</f>
        <v>0</v>
      </c>
      <c r="Z242" s="122">
        <f>Z112*$AL112*'Personnel Rates'!Z$38</f>
        <v>0</v>
      </c>
      <c r="AA242" s="122">
        <f>AA112*$AL112*'Personnel Rates'!AA$38</f>
        <v>0</v>
      </c>
      <c r="AB242" s="122">
        <f>AB112*$AL112*'Personnel Rates'!AB$38</f>
        <v>0</v>
      </c>
      <c r="AC242" s="122">
        <f>AC112*$AL112*'Personnel Rates'!AC$38</f>
        <v>0</v>
      </c>
      <c r="AD242" s="122">
        <f>AD112*$AL112*'Personnel Rates'!AD$38</f>
        <v>0</v>
      </c>
      <c r="AE242" s="122">
        <f>AE112*$AL112*'Personnel Rates'!AE$38</f>
        <v>0</v>
      </c>
      <c r="AF242" s="122">
        <f>AF112*$AL112*'Personnel Rates'!AF$38</f>
        <v>0</v>
      </c>
      <c r="AG242" s="122">
        <f>AG112*$AL112*'Personnel Rates'!AG$38</f>
        <v>0</v>
      </c>
      <c r="AH242" s="122">
        <f>AH112*$AL112*'Personnel Rates'!AH$38</f>
        <v>0</v>
      </c>
      <c r="AI242" s="122">
        <f>AI112*$AL112*'Personnel Rates'!AI$38</f>
        <v>0</v>
      </c>
      <c r="AJ242" s="122">
        <f>AJ112*$AL112*'Personnel Rates'!AJ$38</f>
        <v>0</v>
      </c>
      <c r="AL242" s="123">
        <f>SUM(H242:AJ242)</f>
        <v>109.31527915384615</v>
      </c>
    </row>
    <row r="243" spans="2:40">
      <c r="B243" s="58"/>
      <c r="C243" s="58" t="s">
        <v>77</v>
      </c>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L243" s="128"/>
    </row>
    <row r="244" spans="2:40">
      <c r="B244" s="62">
        <v>1</v>
      </c>
      <c r="C244" s="63" t="s">
        <v>78</v>
      </c>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L244" s="124"/>
    </row>
    <row r="245" spans="2:40">
      <c r="B245" s="62">
        <v>2</v>
      </c>
      <c r="C245" s="63" t="s">
        <v>79</v>
      </c>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L245" s="124"/>
    </row>
    <row r="246" spans="2:40">
      <c r="B246" s="62">
        <v>3</v>
      </c>
      <c r="C246" s="63" t="str">
        <f>C116</f>
        <v>Wastewater Discharge Permit</v>
      </c>
      <c r="D246" s="63"/>
      <c r="E246" s="122">
        <f>E116*'Personnel Rates'!E$38</f>
        <v>0</v>
      </c>
      <c r="F246" s="122">
        <f>F116*'Personnel Rates'!F$38</f>
        <v>0</v>
      </c>
      <c r="G246" s="122">
        <f>G116*'Personnel Rates'!G$38</f>
        <v>0</v>
      </c>
      <c r="H246" s="122">
        <f>H116*'Personnel Rates'!H$38</f>
        <v>0</v>
      </c>
      <c r="I246" s="122">
        <f>I116*'Personnel Rates'!I$38</f>
        <v>0</v>
      </c>
      <c r="J246" s="122">
        <f>J116*'Personnel Rates'!J$38</f>
        <v>0</v>
      </c>
      <c r="K246" s="122">
        <f>K116*'Personnel Rates'!K$38</f>
        <v>0</v>
      </c>
      <c r="L246" s="122">
        <f>L116*'Personnel Rates'!L$38</f>
        <v>0</v>
      </c>
      <c r="M246" s="122">
        <f>M116*'Personnel Rates'!M$38</f>
        <v>0</v>
      </c>
      <c r="N246" s="122">
        <f>N116*'Personnel Rates'!N$38</f>
        <v>0</v>
      </c>
      <c r="O246" s="122">
        <f>O116*'Personnel Rates'!O$38</f>
        <v>0</v>
      </c>
      <c r="P246" s="122">
        <f>P116*'Personnel Rates'!P$38</f>
        <v>0</v>
      </c>
      <c r="Q246" s="122">
        <f>Q116*'Personnel Rates'!Q$38</f>
        <v>1365.5588307692306</v>
      </c>
      <c r="R246" s="122">
        <f>R116*'Personnel Rates'!R$38</f>
        <v>434.13042092307688</v>
      </c>
      <c r="S246" s="122">
        <f>S116*'Personnel Rates'!S$38</f>
        <v>1524.0559915384615</v>
      </c>
      <c r="T246" s="122">
        <f>T116*'Personnel Rates'!T$38</f>
        <v>545.60249261538456</v>
      </c>
      <c r="U246" s="122">
        <f>U116*'Personnel Rates'!U$38</f>
        <v>586.64483861538463</v>
      </c>
      <c r="V246" s="122">
        <f>V116*'Personnel Rates'!V$38</f>
        <v>0</v>
      </c>
      <c r="W246" s="122">
        <f>W116*'Personnel Rates'!W$38</f>
        <v>0</v>
      </c>
      <c r="X246" s="122">
        <f>X116*'Personnel Rates'!X$38</f>
        <v>0</v>
      </c>
      <c r="Y246" s="122">
        <f>Y116*'Personnel Rates'!Y$38</f>
        <v>0</v>
      </c>
      <c r="Z246" s="122">
        <f>Z116*'Personnel Rates'!Z$38</f>
        <v>0</v>
      </c>
      <c r="AA246" s="122">
        <f>AA116*'Personnel Rates'!AA$38</f>
        <v>0</v>
      </c>
      <c r="AB246" s="122">
        <f>AB116*'Personnel Rates'!AB$38</f>
        <v>0</v>
      </c>
      <c r="AC246" s="122">
        <f>AC116*'Personnel Rates'!AC$38</f>
        <v>0</v>
      </c>
      <c r="AD246" s="122">
        <f>AD116*'Personnel Rates'!AD$38</f>
        <v>0</v>
      </c>
      <c r="AE246" s="122">
        <f>AE116*'Personnel Rates'!AE$38</f>
        <v>0</v>
      </c>
      <c r="AF246" s="122">
        <f>AF116*'Personnel Rates'!AF$38</f>
        <v>0</v>
      </c>
      <c r="AG246" s="122">
        <f>AG116*'Personnel Rates'!AG$38</f>
        <v>0</v>
      </c>
      <c r="AH246" s="122">
        <f>AH116*'Personnel Rates'!AH$38</f>
        <v>0</v>
      </c>
      <c r="AI246" s="122">
        <f>AI116*'Personnel Rates'!AI$38</f>
        <v>0</v>
      </c>
      <c r="AJ246" s="122">
        <f>AJ116*'Personnel Rates'!AJ$38</f>
        <v>0</v>
      </c>
      <c r="AL246" s="123">
        <f t="shared" ref="AL246:AL249" si="6">SUM(E246:AJ246)</f>
        <v>4455.9925744615384</v>
      </c>
    </row>
    <row r="247" spans="2:40">
      <c r="B247" s="62">
        <v>4</v>
      </c>
      <c r="C247" s="63" t="str">
        <f>C117</f>
        <v>Groundwater Discharge Permit</v>
      </c>
      <c r="D247" s="63"/>
      <c r="E247" s="122">
        <f>E117*'Personnel Rates'!E$38</f>
        <v>0</v>
      </c>
      <c r="F247" s="122">
        <f>F117*'Personnel Rates'!F$38</f>
        <v>0</v>
      </c>
      <c r="G247" s="122">
        <f>G117*'Personnel Rates'!G$38</f>
        <v>0</v>
      </c>
      <c r="H247" s="122">
        <f>H117*'Personnel Rates'!H$38</f>
        <v>0</v>
      </c>
      <c r="I247" s="122">
        <f>I117*'Personnel Rates'!I$38</f>
        <v>0</v>
      </c>
      <c r="J247" s="122">
        <f>J117*'Personnel Rates'!J$38</f>
        <v>0</v>
      </c>
      <c r="K247" s="122">
        <f>K117*'Personnel Rates'!K$38</f>
        <v>0</v>
      </c>
      <c r="L247" s="122">
        <f>L117*'Personnel Rates'!L$38</f>
        <v>0</v>
      </c>
      <c r="M247" s="122">
        <f>M117*'Personnel Rates'!M$38</f>
        <v>0</v>
      </c>
      <c r="N247" s="122">
        <f>N117*'Personnel Rates'!N$38</f>
        <v>0</v>
      </c>
      <c r="O247" s="122">
        <f>O117*'Personnel Rates'!O$38</f>
        <v>0</v>
      </c>
      <c r="P247" s="122">
        <f>P117*'Personnel Rates'!P$38</f>
        <v>0</v>
      </c>
      <c r="Q247" s="122">
        <f>Q117*'Personnel Rates'!Q$38</f>
        <v>751.0573569230769</v>
      </c>
      <c r="R247" s="122">
        <f>R117*'Personnel Rates'!R$38</f>
        <v>434.13042092307688</v>
      </c>
      <c r="S247" s="122">
        <f>S117*'Personnel Rates'!S$38</f>
        <v>1016.0373276923076</v>
      </c>
      <c r="T247" s="122">
        <f>T117*'Personnel Rates'!T$38</f>
        <v>311.77285292307693</v>
      </c>
      <c r="U247" s="122">
        <f>U117*'Personnel Rates'!U$38</f>
        <v>260.73103938461537</v>
      </c>
      <c r="V247" s="122">
        <f>V117*'Personnel Rates'!V$38</f>
        <v>0</v>
      </c>
      <c r="W247" s="122">
        <f>W117*'Personnel Rates'!W$38</f>
        <v>0</v>
      </c>
      <c r="X247" s="122">
        <f>X117*'Personnel Rates'!X$38</f>
        <v>0</v>
      </c>
      <c r="Y247" s="122">
        <f>Y117*'Personnel Rates'!Y$38</f>
        <v>0</v>
      </c>
      <c r="Z247" s="122">
        <f>Z117*'Personnel Rates'!Z$38</f>
        <v>0</v>
      </c>
      <c r="AA247" s="122">
        <f>AA117*'Personnel Rates'!AA$38</f>
        <v>0</v>
      </c>
      <c r="AB247" s="122">
        <f>AB117*'Personnel Rates'!AB$38</f>
        <v>0</v>
      </c>
      <c r="AC247" s="122">
        <f>AC117*'Personnel Rates'!AC$38</f>
        <v>0</v>
      </c>
      <c r="AD247" s="122">
        <f>AD117*'Personnel Rates'!AD$38</f>
        <v>0</v>
      </c>
      <c r="AE247" s="122">
        <f>AE117*'Personnel Rates'!AE$38</f>
        <v>0</v>
      </c>
      <c r="AF247" s="122">
        <f>AF117*'Personnel Rates'!AF$38</f>
        <v>0</v>
      </c>
      <c r="AG247" s="122">
        <f>AG117*'Personnel Rates'!AG$38</f>
        <v>0</v>
      </c>
      <c r="AH247" s="122">
        <f>AH117*'Personnel Rates'!AH$38</f>
        <v>0</v>
      </c>
      <c r="AI247" s="122">
        <f>AI117*'Personnel Rates'!AI$38</f>
        <v>0</v>
      </c>
      <c r="AJ247" s="122">
        <f>AJ117*'Personnel Rates'!AJ$38</f>
        <v>0</v>
      </c>
      <c r="AL247" s="123">
        <f t="shared" si="6"/>
        <v>2773.728997846154</v>
      </c>
    </row>
    <row r="248" spans="2:40">
      <c r="B248" s="68">
        <v>5</v>
      </c>
      <c r="C248" s="66" t="s">
        <v>82</v>
      </c>
      <c r="D248" s="66"/>
      <c r="E248" s="122">
        <f>E118*'Personnel Rates'!E$38</f>
        <v>0</v>
      </c>
      <c r="F248" s="122">
        <f>F118*'Personnel Rates'!F$38</f>
        <v>0</v>
      </c>
      <c r="G248" s="122">
        <f>G118*'Personnel Rates'!G$38</f>
        <v>0</v>
      </c>
      <c r="H248" s="122">
        <f>H118*'Personnel Rates'!H$38</f>
        <v>0</v>
      </c>
      <c r="I248" s="122">
        <f>I118*'Personnel Rates'!I$38</f>
        <v>0</v>
      </c>
      <c r="J248" s="122">
        <f>J118*'Personnel Rates'!J$38</f>
        <v>0</v>
      </c>
      <c r="K248" s="122">
        <f>K118*'Personnel Rates'!K$38</f>
        <v>0</v>
      </c>
      <c r="L248" s="122">
        <f>L118*'Personnel Rates'!L$38</f>
        <v>0</v>
      </c>
      <c r="M248" s="122">
        <f>M118*'Personnel Rates'!M$38</f>
        <v>0</v>
      </c>
      <c r="N248" s="122">
        <f>N118*'Personnel Rates'!N$38</f>
        <v>0</v>
      </c>
      <c r="O248" s="122">
        <f>O118*'Personnel Rates'!O$38</f>
        <v>0</v>
      </c>
      <c r="P248" s="122">
        <f>P118*'Personnel Rates'!P$38</f>
        <v>0</v>
      </c>
      <c r="Q248" s="122">
        <f>Q118*'Personnel Rates'!Q$38</f>
        <v>341.38970769230764</v>
      </c>
      <c r="R248" s="122">
        <f>R118*'Personnel Rates'!R$38</f>
        <v>325.59781569230768</v>
      </c>
      <c r="S248" s="122">
        <f>S118*'Personnel Rates'!S$38</f>
        <v>609.62239661538456</v>
      </c>
      <c r="T248" s="122">
        <f>T118*'Personnel Rates'!T$38</f>
        <v>935.31855876923078</v>
      </c>
      <c r="U248" s="122">
        <f>U118*'Personnel Rates'!U$38</f>
        <v>651.8275984615384</v>
      </c>
      <c r="V248" s="122">
        <f>V118*'Personnel Rates'!V$38</f>
        <v>0</v>
      </c>
      <c r="W248" s="122">
        <f>W118*'Personnel Rates'!W$38</f>
        <v>0</v>
      </c>
      <c r="X248" s="122">
        <f>X118*'Personnel Rates'!X$38</f>
        <v>0</v>
      </c>
      <c r="Y248" s="122">
        <f>Y118*'Personnel Rates'!Y$38</f>
        <v>0</v>
      </c>
      <c r="Z248" s="122">
        <f>Z118*'Personnel Rates'!Z$38</f>
        <v>0</v>
      </c>
      <c r="AA248" s="122">
        <f>AA118*'Personnel Rates'!AA$38</f>
        <v>0</v>
      </c>
      <c r="AB248" s="122">
        <f>AB118*'Personnel Rates'!AB$38</f>
        <v>0</v>
      </c>
      <c r="AC248" s="122">
        <f>AC118*'Personnel Rates'!AC$38</f>
        <v>0</v>
      </c>
      <c r="AD248" s="122">
        <f>AD118*'Personnel Rates'!AD$38</f>
        <v>0</v>
      </c>
      <c r="AE248" s="122">
        <f>AE118*'Personnel Rates'!AE$38</f>
        <v>0</v>
      </c>
      <c r="AF248" s="122">
        <f>AF118*'Personnel Rates'!AF$38</f>
        <v>0</v>
      </c>
      <c r="AG248" s="122">
        <f>AG118*'Personnel Rates'!AG$38</f>
        <v>0</v>
      </c>
      <c r="AH248" s="122">
        <f>AH118*'Personnel Rates'!AH$38</f>
        <v>0</v>
      </c>
      <c r="AI248" s="122">
        <f>AI118*'Personnel Rates'!AI$38</f>
        <v>0</v>
      </c>
      <c r="AJ248" s="122">
        <f>AJ118*'Personnel Rates'!AJ$38</f>
        <v>0</v>
      </c>
      <c r="AL248" s="123">
        <f t="shared" si="6"/>
        <v>2863.7560772307688</v>
      </c>
    </row>
    <row r="249" spans="2:40">
      <c r="B249" s="68">
        <v>6</v>
      </c>
      <c r="C249" s="66" t="s">
        <v>83</v>
      </c>
      <c r="D249" s="66"/>
      <c r="E249" s="122">
        <f>E119*'Personnel Rates'!E$38</f>
        <v>0</v>
      </c>
      <c r="F249" s="122">
        <f>F119*'Personnel Rates'!F$38</f>
        <v>0</v>
      </c>
      <c r="G249" s="122">
        <f>G119*'Personnel Rates'!G$38</f>
        <v>0</v>
      </c>
      <c r="H249" s="122">
        <f>H119*'Personnel Rates'!H$38</f>
        <v>0</v>
      </c>
      <c r="I249" s="122">
        <f>I119*'Personnel Rates'!I$38</f>
        <v>0</v>
      </c>
      <c r="J249" s="122">
        <f>J119*'Personnel Rates'!J$38</f>
        <v>0</v>
      </c>
      <c r="K249" s="122">
        <f>K119*'Personnel Rates'!K$38</f>
        <v>0</v>
      </c>
      <c r="L249" s="122">
        <f>L119*'Personnel Rates'!L$38</f>
        <v>0</v>
      </c>
      <c r="M249" s="122">
        <f>M119*'Personnel Rates'!M$38</f>
        <v>0</v>
      </c>
      <c r="N249" s="122">
        <f>N119*'Personnel Rates'!N$38</f>
        <v>0</v>
      </c>
      <c r="O249" s="122">
        <f>O119*'Personnel Rates'!O$38</f>
        <v>0</v>
      </c>
      <c r="P249" s="122">
        <f>P119*'Personnel Rates'!P$38</f>
        <v>0</v>
      </c>
      <c r="Q249" s="122">
        <f>Q119*'Personnel Rates'!Q$38</f>
        <v>273.11176615384613</v>
      </c>
      <c r="R249" s="122">
        <f>R119*'Personnel Rates'!R$38</f>
        <v>325.59781569230768</v>
      </c>
      <c r="S249" s="122">
        <f>S119*'Personnel Rates'!S$38</f>
        <v>609.62239661538456</v>
      </c>
      <c r="T249" s="122">
        <f>T119*'Personnel Rates'!T$38</f>
        <v>155.88642646153846</v>
      </c>
      <c r="U249" s="122">
        <f>U119*'Personnel Rates'!U$38</f>
        <v>195.54827953846154</v>
      </c>
      <c r="V249" s="122">
        <f>V119*'Personnel Rates'!V$38</f>
        <v>0</v>
      </c>
      <c r="W249" s="122">
        <f>W119*'Personnel Rates'!W$38</f>
        <v>0</v>
      </c>
      <c r="X249" s="122">
        <f>X119*'Personnel Rates'!X$38</f>
        <v>0</v>
      </c>
      <c r="Y249" s="122">
        <f>Y119*'Personnel Rates'!Y$38</f>
        <v>0</v>
      </c>
      <c r="Z249" s="122">
        <f>Z119*'Personnel Rates'!Z$38</f>
        <v>0</v>
      </c>
      <c r="AA249" s="122">
        <f>AA119*'Personnel Rates'!AA$38</f>
        <v>0</v>
      </c>
      <c r="AB249" s="122">
        <f>AB119*'Personnel Rates'!AB$38</f>
        <v>0</v>
      </c>
      <c r="AC249" s="122">
        <f>AC119*'Personnel Rates'!AC$38</f>
        <v>0</v>
      </c>
      <c r="AD249" s="122">
        <f>AD119*'Personnel Rates'!AD$38</f>
        <v>0</v>
      </c>
      <c r="AE249" s="122">
        <f>AE119*'Personnel Rates'!AE$38</f>
        <v>0</v>
      </c>
      <c r="AF249" s="122">
        <f>AF119*'Personnel Rates'!AF$38</f>
        <v>0</v>
      </c>
      <c r="AG249" s="122">
        <f>AG119*'Personnel Rates'!AG$38</f>
        <v>0</v>
      </c>
      <c r="AH249" s="122">
        <f>AH119*'Personnel Rates'!AH$38</f>
        <v>0</v>
      </c>
      <c r="AI249" s="122">
        <f>AI119*'Personnel Rates'!AI$38</f>
        <v>0</v>
      </c>
      <c r="AJ249" s="122">
        <f>AJ119*'Personnel Rates'!AJ$38</f>
        <v>0</v>
      </c>
      <c r="AL249" s="123">
        <f t="shared" si="6"/>
        <v>1559.7666844615383</v>
      </c>
    </row>
    <row r="250" spans="2:40">
      <c r="B250" s="68">
        <v>7</v>
      </c>
      <c r="C250" s="66" t="s">
        <v>84</v>
      </c>
      <c r="D250" s="66"/>
      <c r="E250" s="122">
        <f>E120*'Personnel Rates'!E$38</f>
        <v>0</v>
      </c>
      <c r="F250" s="122">
        <f>F120*'Personnel Rates'!F$38</f>
        <v>0</v>
      </c>
      <c r="G250" s="122">
        <f>G120*'Personnel Rates'!G$38</f>
        <v>0</v>
      </c>
      <c r="H250" s="122">
        <f>H120*'Personnel Rates'!H$38</f>
        <v>0</v>
      </c>
      <c r="I250" s="122">
        <f>I120*'Personnel Rates'!I$38</f>
        <v>0</v>
      </c>
      <c r="J250" s="122">
        <f>J120*'Personnel Rates'!J$38</f>
        <v>0</v>
      </c>
      <c r="K250" s="122">
        <f>K120*'Personnel Rates'!K$38</f>
        <v>0</v>
      </c>
      <c r="L250" s="122">
        <f>L120*'Personnel Rates'!L$38</f>
        <v>0</v>
      </c>
      <c r="M250" s="122">
        <f>M120*'Personnel Rates'!M$38</f>
        <v>0</v>
      </c>
      <c r="N250" s="122">
        <f>N120*'Personnel Rates'!N$38</f>
        <v>0</v>
      </c>
      <c r="O250" s="122">
        <f>O120*'Personnel Rates'!O$38</f>
        <v>0</v>
      </c>
      <c r="P250" s="122"/>
      <c r="Q250" s="122">
        <f>Q120*'Personnel Rates'!Q$38</f>
        <v>0</v>
      </c>
      <c r="R250" s="122">
        <f>R120*'Personnel Rates'!R$38</f>
        <v>0</v>
      </c>
      <c r="S250" s="122">
        <f>S120*'Personnel Rates'!S$38</f>
        <v>0</v>
      </c>
      <c r="T250" s="122">
        <f>T120*'Personnel Rates'!T$38</f>
        <v>0</v>
      </c>
      <c r="U250" s="122">
        <f>U120*'Personnel Rates'!U$38</f>
        <v>0</v>
      </c>
      <c r="V250" s="122">
        <f>V120*'Personnel Rates'!V$38</f>
        <v>0</v>
      </c>
      <c r="W250" s="122">
        <f>W120*'Personnel Rates'!W$38</f>
        <v>0</v>
      </c>
      <c r="X250" s="122">
        <f>X120*'Personnel Rates'!X$38</f>
        <v>0</v>
      </c>
      <c r="Y250" s="122">
        <f>Y120*'Personnel Rates'!Y$38</f>
        <v>0</v>
      </c>
      <c r="Z250" s="122">
        <f>Z120*'Personnel Rates'!Z$38</f>
        <v>0</v>
      </c>
      <c r="AA250" s="122">
        <f>AA120*'Personnel Rates'!AA$38</f>
        <v>0</v>
      </c>
      <c r="AB250" s="122">
        <f>AB120*'Personnel Rates'!AB$38</f>
        <v>0</v>
      </c>
      <c r="AC250" s="122">
        <f>AC120*'Personnel Rates'!AC$38</f>
        <v>0</v>
      </c>
      <c r="AD250" s="122">
        <f>AD120*'Personnel Rates'!AD$38</f>
        <v>0</v>
      </c>
      <c r="AE250" s="122">
        <f>AE120*'Personnel Rates'!AE$38</f>
        <v>0</v>
      </c>
      <c r="AF250" s="122">
        <f>AF120*'Personnel Rates'!AF$38</f>
        <v>0</v>
      </c>
      <c r="AG250" s="122">
        <f>AG120*'Personnel Rates'!AG$38</f>
        <v>0</v>
      </c>
      <c r="AH250" s="122">
        <f>AH120*'Personnel Rates'!AH$38</f>
        <v>0</v>
      </c>
      <c r="AI250" s="122">
        <f>AI120*'Personnel Rates'!AI$38</f>
        <v>0</v>
      </c>
      <c r="AJ250" s="122">
        <f>AJ120*'Personnel Rates'!AJ$38</f>
        <v>0</v>
      </c>
      <c r="AL250" s="123">
        <f>SUM(H250:AJ250)</f>
        <v>0</v>
      </c>
      <c r="AN250" s="34" t="s">
        <v>272</v>
      </c>
    </row>
    <row r="251" spans="2:40">
      <c r="B251" s="58"/>
      <c r="C251" s="58" t="s">
        <v>85</v>
      </c>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L251" s="128"/>
    </row>
    <row r="252" spans="2:40">
      <c r="B252" s="62">
        <v>1</v>
      </c>
      <c r="C252" s="63" t="s">
        <v>86</v>
      </c>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L252" s="124"/>
    </row>
    <row r="253" spans="2:40">
      <c r="B253" s="85"/>
      <c r="C253" s="66" t="str">
        <f>C123</f>
        <v>Conceptual Stormwater Plan Approval</v>
      </c>
      <c r="D253" s="66"/>
      <c r="E253" s="122">
        <f>E123*'Personnel Rates'!E$38</f>
        <v>0</v>
      </c>
      <c r="F253" s="122">
        <f>F123*'Personnel Rates'!F$38</f>
        <v>0</v>
      </c>
      <c r="G253" s="122">
        <f>G123*'Personnel Rates'!G$38</f>
        <v>0</v>
      </c>
      <c r="H253" s="122">
        <f>H123*'Personnel Rates'!H$38</f>
        <v>0</v>
      </c>
      <c r="I253" s="122">
        <f>I123*'Personnel Rates'!I$38</f>
        <v>0</v>
      </c>
      <c r="J253" s="122">
        <f>J123*'Personnel Rates'!J$38</f>
        <v>0</v>
      </c>
      <c r="K253" s="122">
        <f>K123*'Personnel Rates'!K$38</f>
        <v>0</v>
      </c>
      <c r="L253" s="122">
        <f>L123*'Personnel Rates'!L$38</f>
        <v>0</v>
      </c>
      <c r="M253" s="122">
        <f>M123*'Personnel Rates'!M$38</f>
        <v>0</v>
      </c>
      <c r="N253" s="122">
        <f>N123*'Personnel Rates'!N$38</f>
        <v>0</v>
      </c>
      <c r="O253" s="122">
        <f>O123*'Personnel Rates'!O$38</f>
        <v>0</v>
      </c>
      <c r="P253" s="122">
        <f>P123*'Personnel Rates'!P$38</f>
        <v>0</v>
      </c>
      <c r="Q253" s="122">
        <f>Q123*'Personnel Rates'!Q$38</f>
        <v>0</v>
      </c>
      <c r="R253" s="122">
        <f>R123*'Personnel Rates'!R$38</f>
        <v>0</v>
      </c>
      <c r="S253" s="122">
        <f>S123*'Personnel Rates'!S$38</f>
        <v>0</v>
      </c>
      <c r="T253" s="122">
        <f>T123*'Personnel Rates'!T$38</f>
        <v>0</v>
      </c>
      <c r="U253" s="122">
        <f>U123*'Personnel Rates'!U$38</f>
        <v>0</v>
      </c>
      <c r="V253" s="122">
        <f>V123*'Personnel Rates'!V$38</f>
        <v>0</v>
      </c>
      <c r="W253" s="122">
        <f>W123*'Personnel Rates'!W$38</f>
        <v>0</v>
      </c>
      <c r="X253" s="122">
        <f>X123*'Personnel Rates'!X$38</f>
        <v>0</v>
      </c>
      <c r="Y253" s="122">
        <f>Y123*'Personnel Rates'!Y$38</f>
        <v>0</v>
      </c>
      <c r="Z253" s="122">
        <f>Z123*'Personnel Rates'!Z$38</f>
        <v>0</v>
      </c>
      <c r="AA253" s="122">
        <f>AA123*'Personnel Rates'!AA$38</f>
        <v>0</v>
      </c>
      <c r="AB253" s="122">
        <f>AB123*'Personnel Rates'!AB$38</f>
        <v>0</v>
      </c>
      <c r="AC253" s="122">
        <f>AC123*'Personnel Rates'!AC$38</f>
        <v>0</v>
      </c>
      <c r="AD253" s="122">
        <f>AD123*'Personnel Rates'!AD$38</f>
        <v>0</v>
      </c>
      <c r="AE253" s="122">
        <f>AE123*'Personnel Rates'!AE$38</f>
        <v>0</v>
      </c>
      <c r="AF253" s="122">
        <f>AF123*'Personnel Rates'!AF$38</f>
        <v>26.790304615384613</v>
      </c>
      <c r="AG253" s="122">
        <f>AG123*'Personnel Rates'!AG$38</f>
        <v>760.43669538461529</v>
      </c>
      <c r="AH253" s="122">
        <f>AH123*'Personnel Rates'!AH$38</f>
        <v>0</v>
      </c>
      <c r="AI253" s="122">
        <f>AI123*'Personnel Rates'!AI$38</f>
        <v>0</v>
      </c>
      <c r="AJ253" s="122">
        <f>AJ123*'Personnel Rates'!AJ$38</f>
        <v>0</v>
      </c>
      <c r="AL253" s="123">
        <f>SUM(E253:AJ253)</f>
        <v>787.22699999999986</v>
      </c>
    </row>
    <row r="254" spans="2:40">
      <c r="B254" s="65"/>
      <c r="C254" s="346" t="s">
        <v>607</v>
      </c>
      <c r="D254" s="66"/>
      <c r="E254" s="122">
        <f>E124*'Personnel Rates'!E$38</f>
        <v>0</v>
      </c>
      <c r="F254" s="122">
        <f>F124*'Personnel Rates'!F$38</f>
        <v>0</v>
      </c>
      <c r="G254" s="122">
        <f>G124*'Personnel Rates'!G$38</f>
        <v>0</v>
      </c>
      <c r="H254" s="122">
        <f>H124*'Personnel Rates'!H$38</f>
        <v>0</v>
      </c>
      <c r="I254" s="122">
        <f>I124*'Personnel Rates'!I$38</f>
        <v>0</v>
      </c>
      <c r="J254" s="122">
        <f>J124*'Personnel Rates'!J$38</f>
        <v>0</v>
      </c>
      <c r="K254" s="122">
        <f>K124*'Personnel Rates'!K$38</f>
        <v>0</v>
      </c>
      <c r="L254" s="122">
        <f>L124*'Personnel Rates'!L$38</f>
        <v>0</v>
      </c>
      <c r="M254" s="122">
        <f>M124*'Personnel Rates'!M$38</f>
        <v>0</v>
      </c>
      <c r="N254" s="122">
        <f>N124*'Personnel Rates'!N$38</f>
        <v>0</v>
      </c>
      <c r="O254" s="122">
        <f>O124*'Personnel Rates'!O$38</f>
        <v>0</v>
      </c>
      <c r="P254" s="122">
        <f>P124*'Personnel Rates'!P$38</f>
        <v>0</v>
      </c>
      <c r="Q254" s="122">
        <f>Q124*'Personnel Rates'!Q$38</f>
        <v>0</v>
      </c>
      <c r="R254" s="122">
        <f>R124*'Personnel Rates'!R$38</f>
        <v>0</v>
      </c>
      <c r="S254" s="122">
        <f>S124*'Personnel Rates'!S$38</f>
        <v>0</v>
      </c>
      <c r="T254" s="122">
        <f>T124*'Personnel Rates'!T$38</f>
        <v>0</v>
      </c>
      <c r="U254" s="122">
        <f>U124*'Personnel Rates'!U$38</f>
        <v>0</v>
      </c>
      <c r="V254" s="122">
        <f>V124*'Personnel Rates'!V$38</f>
        <v>0</v>
      </c>
      <c r="W254" s="122">
        <f>W124*'Personnel Rates'!W$38</f>
        <v>0</v>
      </c>
      <c r="X254" s="122">
        <f>X124*'Personnel Rates'!X$38</f>
        <v>0</v>
      </c>
      <c r="Y254" s="122">
        <f>Y124*'Personnel Rates'!Y$38</f>
        <v>0</v>
      </c>
      <c r="Z254" s="122">
        <f>Z124*'Personnel Rates'!Z$38</f>
        <v>0</v>
      </c>
      <c r="AA254" s="122">
        <f>AA124*'Personnel Rates'!AA$38</f>
        <v>0</v>
      </c>
      <c r="AB254" s="122">
        <f>AB124*'Personnel Rates'!AB$38</f>
        <v>0</v>
      </c>
      <c r="AC254" s="122">
        <f>AC124*'Personnel Rates'!AC$38</f>
        <v>0</v>
      </c>
      <c r="AD254" s="122">
        <f>AD124*'Personnel Rates'!AD$38</f>
        <v>0</v>
      </c>
      <c r="AE254" s="122">
        <f>AE124*'Personnel Rates'!AE$38</f>
        <v>0</v>
      </c>
      <c r="AF254" s="122">
        <f>AF124*'Personnel Rates'!AF$38</f>
        <v>0</v>
      </c>
      <c r="AG254" s="122">
        <f>AG124*'Personnel Rates'!AG$38</f>
        <v>0</v>
      </c>
      <c r="AH254" s="122">
        <f>AH124*'Personnel Rates'!AH$38</f>
        <v>0</v>
      </c>
      <c r="AI254" s="122">
        <f>AI124*'Personnel Rates'!AI$38</f>
        <v>0</v>
      </c>
      <c r="AJ254" s="122">
        <f>AJ124*'Personnel Rates'!AJ$38</f>
        <v>0</v>
      </c>
      <c r="AL254" s="123">
        <f>SUM(E254:AJ254)</f>
        <v>0</v>
      </c>
    </row>
    <row r="255" spans="2:40" ht="26">
      <c r="B255" s="65"/>
      <c r="C255" s="205" t="str">
        <f>C125</f>
        <v>Post Construction Stormwater Plan Approval (Additional Review Time Fee)</v>
      </c>
      <c r="D255" s="66"/>
      <c r="E255" s="122">
        <f>E125*'Personnel Rates'!E$38</f>
        <v>0</v>
      </c>
      <c r="F255" s="122">
        <f>F125*'Personnel Rates'!F$38</f>
        <v>0</v>
      </c>
      <c r="G255" s="122">
        <f>G125*'Personnel Rates'!G$38</f>
        <v>0</v>
      </c>
      <c r="H255" s="122">
        <f>H125*'Personnel Rates'!H$38</f>
        <v>0</v>
      </c>
      <c r="I255" s="122">
        <f>I125*'Personnel Rates'!I$38</f>
        <v>0</v>
      </c>
      <c r="J255" s="122">
        <f>J125*'Personnel Rates'!J$38</f>
        <v>0</v>
      </c>
      <c r="K255" s="122">
        <f>K125*'Personnel Rates'!K$38</f>
        <v>0</v>
      </c>
      <c r="L255" s="122">
        <f>L125*'Personnel Rates'!L$38</f>
        <v>0</v>
      </c>
      <c r="M255" s="122">
        <f>M125*'Personnel Rates'!M$38</f>
        <v>0</v>
      </c>
      <c r="N255" s="122">
        <f>N125*'Personnel Rates'!N$38</f>
        <v>0</v>
      </c>
      <c r="O255" s="122">
        <f>O125*'Personnel Rates'!O$38</f>
        <v>0</v>
      </c>
      <c r="P255" s="122">
        <f>P125*'Personnel Rates'!P$38</f>
        <v>0</v>
      </c>
      <c r="Q255" s="122">
        <f>Q125*'Personnel Rates'!Q$38</f>
        <v>0</v>
      </c>
      <c r="R255" s="122">
        <f>R125*'Personnel Rates'!R$38</f>
        <v>0</v>
      </c>
      <c r="S255" s="122">
        <f>S125*'Personnel Rates'!S$38</f>
        <v>0</v>
      </c>
      <c r="T255" s="122">
        <f>T125*'Personnel Rates'!T$38</f>
        <v>0</v>
      </c>
      <c r="U255" s="122">
        <f>U125*'Personnel Rates'!U$38</f>
        <v>0</v>
      </c>
      <c r="V255" s="122">
        <f>V125*'Personnel Rates'!V$38</f>
        <v>0</v>
      </c>
      <c r="W255" s="122">
        <f>W125*'Personnel Rates'!W$38</f>
        <v>0</v>
      </c>
      <c r="X255" s="122">
        <f>X125*'Personnel Rates'!X$38</f>
        <v>0</v>
      </c>
      <c r="Y255" s="122">
        <f>Y125*'Personnel Rates'!Y$38</f>
        <v>0</v>
      </c>
      <c r="Z255" s="122">
        <f>Z125*'Personnel Rates'!Z$38</f>
        <v>0</v>
      </c>
      <c r="AA255" s="122">
        <f>AA125*'Personnel Rates'!AA$38</f>
        <v>0</v>
      </c>
      <c r="AB255" s="122">
        <f>AB125*'Personnel Rates'!AB$38</f>
        <v>0</v>
      </c>
      <c r="AC255" s="122">
        <f>AC125*'Personnel Rates'!AC$38</f>
        <v>0</v>
      </c>
      <c r="AD255" s="122">
        <f>AD125*'Personnel Rates'!AD$38</f>
        <v>0</v>
      </c>
      <c r="AE255" s="122">
        <f>AE125*'Personnel Rates'!AE$38</f>
        <v>0</v>
      </c>
      <c r="AF255" s="122">
        <f>AF125*'Personnel Rates'!AF$38</f>
        <v>71.262210276923071</v>
      </c>
      <c r="AG255" s="122">
        <f>AG125*'Personnel Rates'!AG$38</f>
        <v>0</v>
      </c>
      <c r="AH255" s="122">
        <f>AH125*'Personnel Rates'!AH$38</f>
        <v>0</v>
      </c>
      <c r="AI255" s="122">
        <f>AI125*'Personnel Rates'!AI$38</f>
        <v>75.276931384615381</v>
      </c>
      <c r="AJ255" s="122">
        <f>AJ125*'Personnel Rates'!AJ$38</f>
        <v>0</v>
      </c>
      <c r="AL255" s="123">
        <f>SUM(E255:AJ255)</f>
        <v>146.53914166153845</v>
      </c>
    </row>
    <row r="256" spans="2:40">
      <c r="B256" s="65"/>
      <c r="C256" s="66" t="str">
        <f>C126</f>
        <v>Utility Plan Review</v>
      </c>
      <c r="D256" s="66"/>
      <c r="E256" s="122">
        <f>E126*'Personnel Rates'!E$38</f>
        <v>0</v>
      </c>
      <c r="F256" s="122">
        <f>F126*'Personnel Rates'!F$38</f>
        <v>0</v>
      </c>
      <c r="G256" s="122">
        <f>G126*'Personnel Rates'!G$38</f>
        <v>0</v>
      </c>
      <c r="H256" s="122">
        <f>H126*'Personnel Rates'!H$38</f>
        <v>0</v>
      </c>
      <c r="I256" s="122">
        <f>I126*'Personnel Rates'!I$38</f>
        <v>0</v>
      </c>
      <c r="J256" s="122">
        <f>J126*'Personnel Rates'!J$38</f>
        <v>0</v>
      </c>
      <c r="K256" s="122">
        <f>K126*'Personnel Rates'!K$38</f>
        <v>0</v>
      </c>
      <c r="L256" s="122">
        <f>L126*'Personnel Rates'!L$38</f>
        <v>0</v>
      </c>
      <c r="M256" s="122">
        <f>M126*'Personnel Rates'!M$38</f>
        <v>0</v>
      </c>
      <c r="N256" s="122">
        <f>N126*'Personnel Rates'!N$38</f>
        <v>44.068320923076918</v>
      </c>
      <c r="O256" s="122">
        <f>O126*'Personnel Rates'!O$38</f>
        <v>0</v>
      </c>
      <c r="P256" s="122">
        <f>P126*'Personnel Rates'!P$38</f>
        <v>0</v>
      </c>
      <c r="Q256" s="122">
        <f>Q126*'Personnel Rates'!Q$38</f>
        <v>0</v>
      </c>
      <c r="R256" s="122">
        <f>R126*'Personnel Rates'!R$38</f>
        <v>0</v>
      </c>
      <c r="S256" s="122">
        <f>S126*'Personnel Rates'!S$38</f>
        <v>0</v>
      </c>
      <c r="T256" s="122">
        <f>T126*'Personnel Rates'!T$38</f>
        <v>0</v>
      </c>
      <c r="U256" s="122">
        <f>U126*'Personnel Rates'!U$38</f>
        <v>0</v>
      </c>
      <c r="V256" s="122">
        <f>V126*'Personnel Rates'!V$38</f>
        <v>0</v>
      </c>
      <c r="W256" s="122">
        <f>W126*'Personnel Rates'!W$38</f>
        <v>115.33490215384614</v>
      </c>
      <c r="X256" s="122">
        <f>X126*'Personnel Rates'!X$38</f>
        <v>0</v>
      </c>
      <c r="Y256" s="122">
        <f>Y126*'Personnel Rates'!Y$38</f>
        <v>0</v>
      </c>
      <c r="Z256" s="122">
        <f>Z126*'Personnel Rates'!Z$38</f>
        <v>0</v>
      </c>
      <c r="AA256" s="122">
        <f>AA126*'Personnel Rates'!AA$38</f>
        <v>0</v>
      </c>
      <c r="AB256" s="122">
        <f>AB126*'Personnel Rates'!AB$38</f>
        <v>0</v>
      </c>
      <c r="AC256" s="122">
        <f>AC126*'Personnel Rates'!AC$38</f>
        <v>0</v>
      </c>
      <c r="AD256" s="122">
        <f>AD126*'Personnel Rates'!AD$38</f>
        <v>0</v>
      </c>
      <c r="AE256" s="122">
        <f>AE126*'Personnel Rates'!AE$38</f>
        <v>0</v>
      </c>
      <c r="AF256" s="122">
        <f>AF126*'Personnel Rates'!AF$38</f>
        <v>0</v>
      </c>
      <c r="AG256" s="122">
        <f>AG126*'Personnel Rates'!AG$38</f>
        <v>0</v>
      </c>
      <c r="AH256" s="122">
        <f>AH126*'Personnel Rates'!AH$38</f>
        <v>0</v>
      </c>
      <c r="AI256" s="122">
        <f>AI126*'Personnel Rates'!AI$38</f>
        <v>150.55386276923076</v>
      </c>
      <c r="AJ256" s="122">
        <f>AJ126*'Personnel Rates'!AJ$38</f>
        <v>0</v>
      </c>
      <c r="AL256" s="123">
        <f>SUM(E256:AJ256)</f>
        <v>309.95708584615386</v>
      </c>
    </row>
    <row r="257" spans="2:38">
      <c r="B257" s="65"/>
      <c r="C257" s="66" t="str">
        <f>C127</f>
        <v>Active Construction Stormwater Inspection Fee</v>
      </c>
      <c r="D257" s="66"/>
      <c r="E257" s="122">
        <f>E127*'Personnel Rates'!E$38</f>
        <v>0</v>
      </c>
      <c r="F257" s="122">
        <f>F127*'Personnel Rates'!F$38</f>
        <v>0</v>
      </c>
      <c r="G257" s="122">
        <f>G127*'Personnel Rates'!G$38</f>
        <v>0</v>
      </c>
      <c r="H257" s="122">
        <f>H127*'Personnel Rates'!H$38</f>
        <v>0</v>
      </c>
      <c r="I257" s="122">
        <f>I127*'Personnel Rates'!I$38</f>
        <v>0</v>
      </c>
      <c r="J257" s="122">
        <f>J127*'Personnel Rates'!J$38</f>
        <v>0</v>
      </c>
      <c r="K257" s="122">
        <f>K127*'Personnel Rates'!K$38</f>
        <v>0</v>
      </c>
      <c r="L257" s="122">
        <f>L127*'Personnel Rates'!L$38</f>
        <v>0</v>
      </c>
      <c r="M257" s="122">
        <f>M127*'Personnel Rates'!M$38</f>
        <v>0</v>
      </c>
      <c r="N257" s="122">
        <f>N127*'Personnel Rates'!N$38</f>
        <v>0</v>
      </c>
      <c r="O257" s="122">
        <f>O127*'Personnel Rates'!O$38</f>
        <v>0</v>
      </c>
      <c r="P257" s="122">
        <f>P127*'Personnel Rates'!P$38</f>
        <v>0</v>
      </c>
      <c r="Q257" s="122">
        <f>Q127*'Personnel Rates'!Q$38</f>
        <v>0</v>
      </c>
      <c r="R257" s="122">
        <f>R127*'Personnel Rates'!R$38</f>
        <v>0</v>
      </c>
      <c r="S257" s="122">
        <f>S127*'Personnel Rates'!S$38</f>
        <v>0</v>
      </c>
      <c r="T257" s="122">
        <f>T127*'Personnel Rates'!T$38</f>
        <v>0</v>
      </c>
      <c r="U257" s="122">
        <f>U127*'Personnel Rates'!U$38</f>
        <v>0</v>
      </c>
      <c r="V257" s="122">
        <f>V127*'Personnel Rates'!V$38</f>
        <v>0</v>
      </c>
      <c r="W257" s="122">
        <f>W127*'Personnel Rates'!W$38</f>
        <v>115.33490215384614</v>
      </c>
      <c r="X257" s="122">
        <f>X127*'Personnel Rates'!X$38</f>
        <v>0</v>
      </c>
      <c r="Y257" s="122">
        <f>Y127*'Personnel Rates'!Y$38</f>
        <v>0</v>
      </c>
      <c r="Z257" s="122">
        <f>Z127*'Personnel Rates'!Z$38</f>
        <v>0</v>
      </c>
      <c r="AA257" s="122">
        <f>AA127*'Personnel Rates'!AA$38</f>
        <v>0</v>
      </c>
      <c r="AB257" s="122">
        <f>AB127*'Personnel Rates'!AB$38</f>
        <v>0</v>
      </c>
      <c r="AC257" s="122">
        <f>AC127*'Personnel Rates'!AC$38</f>
        <v>0</v>
      </c>
      <c r="AD257" s="122">
        <f>AD127*'Personnel Rates'!AD$38</f>
        <v>0</v>
      </c>
      <c r="AE257" s="122">
        <f>AE127*'Personnel Rates'!AE$38</f>
        <v>0</v>
      </c>
      <c r="AF257" s="122">
        <f>AF127*'Personnel Rates'!AF$38</f>
        <v>0</v>
      </c>
      <c r="AG257" s="122">
        <f>AG127*'Personnel Rates'!AG$38</f>
        <v>0</v>
      </c>
      <c r="AH257" s="122">
        <f>AH127*'Personnel Rates'!AH$38</f>
        <v>225.16240246153845</v>
      </c>
      <c r="AI257" s="122">
        <f>AI127*'Personnel Rates'!AI$38</f>
        <v>0</v>
      </c>
      <c r="AJ257" s="122">
        <f>AJ127*'Personnel Rates'!AJ$38</f>
        <v>0</v>
      </c>
      <c r="AL257" s="123">
        <f>SUM(E257:AJ257)</f>
        <v>340.49730461538456</v>
      </c>
    </row>
    <row r="258" spans="2:38">
      <c r="B258" s="62">
        <v>2</v>
      </c>
      <c r="C258" s="63" t="s">
        <v>88</v>
      </c>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L258" s="124"/>
    </row>
    <row r="259" spans="2:38">
      <c r="B259" s="73"/>
      <c r="C259" s="74" t="s">
        <v>89</v>
      </c>
      <c r="D259" s="74"/>
      <c r="E259" s="122">
        <f>E129*'Personnel Rates'!E$38</f>
        <v>0</v>
      </c>
      <c r="F259" s="122">
        <f>F129*'Personnel Rates'!F$38</f>
        <v>0</v>
      </c>
      <c r="G259" s="122">
        <f>G129*'Personnel Rates'!G$38</f>
        <v>0</v>
      </c>
      <c r="H259" s="122">
        <f>H129*'Personnel Rates'!H$38</f>
        <v>0</v>
      </c>
      <c r="I259" s="122">
        <f>I129*'Personnel Rates'!I$38</f>
        <v>0</v>
      </c>
      <c r="J259" s="122">
        <f>J129*'Personnel Rates'!J$38</f>
        <v>0</v>
      </c>
      <c r="K259" s="122">
        <f>K129*'Personnel Rates'!K$38</f>
        <v>0</v>
      </c>
      <c r="L259" s="122">
        <f>L129*'Personnel Rates'!L$38</f>
        <v>0</v>
      </c>
      <c r="M259" s="122">
        <f>M129*'Personnel Rates'!M$38</f>
        <v>0</v>
      </c>
      <c r="N259" s="122">
        <f>N129*'Personnel Rates'!N$38</f>
        <v>0</v>
      </c>
      <c r="O259" s="122">
        <f>O129*'Personnel Rates'!O$38</f>
        <v>0</v>
      </c>
      <c r="P259" s="122">
        <f>P129*'Personnel Rates'!P$38</f>
        <v>0</v>
      </c>
      <c r="Q259" s="122">
        <f>Q129*'Personnel Rates'!Q$38</f>
        <v>0</v>
      </c>
      <c r="R259" s="122">
        <f>R129*'Personnel Rates'!R$38</f>
        <v>0</v>
      </c>
      <c r="S259" s="122">
        <f>S129*'Personnel Rates'!S$38</f>
        <v>0</v>
      </c>
      <c r="T259" s="122">
        <f>T129*'Personnel Rates'!T$38</f>
        <v>0</v>
      </c>
      <c r="U259" s="122">
        <f>U129*'Personnel Rates'!U$38</f>
        <v>0</v>
      </c>
      <c r="V259" s="122">
        <f>V129*'Personnel Rates'!V$38</f>
        <v>0</v>
      </c>
      <c r="W259" s="122">
        <f>W129*'Personnel Rates'!W$38</f>
        <v>0</v>
      </c>
      <c r="X259" s="122">
        <f>X129*'Personnel Rates'!X$38</f>
        <v>0</v>
      </c>
      <c r="Y259" s="122">
        <f>Y129*'Personnel Rates'!Y$38</f>
        <v>0</v>
      </c>
      <c r="Z259" s="122">
        <f>Z129*'Personnel Rates'!Z$38</f>
        <v>0</v>
      </c>
      <c r="AA259" s="122">
        <f>AA129*'Personnel Rates'!AA$38</f>
        <v>0</v>
      </c>
      <c r="AB259" s="122">
        <f>AB129*'Personnel Rates'!AB$38</f>
        <v>0</v>
      </c>
      <c r="AC259" s="122">
        <f>AC129*'Personnel Rates'!AC$38</f>
        <v>0</v>
      </c>
      <c r="AD259" s="122">
        <f>AD129*'Personnel Rates'!AD$38</f>
        <v>0</v>
      </c>
      <c r="AE259" s="122">
        <f>AE129*'Personnel Rates'!AE$38</f>
        <v>0</v>
      </c>
      <c r="AF259" s="122">
        <f>AF129*'Personnel Rates'!AF$38</f>
        <v>0</v>
      </c>
      <c r="AG259" s="122">
        <f>AG129*'Personnel Rates'!AG$38</f>
        <v>0</v>
      </c>
      <c r="AH259" s="122">
        <f>AH129*'Personnel Rates'!AH$38</f>
        <v>0</v>
      </c>
      <c r="AI259" s="122">
        <f>AI129*'Personnel Rates'!AI$38</f>
        <v>0</v>
      </c>
      <c r="AJ259" s="122">
        <f>AJ129*'Personnel Rates'!AJ$38</f>
        <v>0</v>
      </c>
      <c r="AL259" s="123">
        <f>SUM(E259:AJ259)</f>
        <v>0</v>
      </c>
    </row>
    <row r="260" spans="2:38">
      <c r="B260" s="58"/>
      <c r="C260" s="58" t="s">
        <v>94</v>
      </c>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L260" s="128"/>
    </row>
    <row r="261" spans="2:38">
      <c r="B261" s="68">
        <v>1</v>
      </c>
      <c r="C261" s="66" t="s">
        <v>95</v>
      </c>
      <c r="D261" s="66"/>
      <c r="E261" s="122">
        <f>E131*'Personnel Rates'!E$38</f>
        <v>0</v>
      </c>
      <c r="F261" s="122">
        <f>F131*'Personnel Rates'!F$38</f>
        <v>0</v>
      </c>
      <c r="G261" s="122">
        <f>G131*'Personnel Rates'!G$38</f>
        <v>0</v>
      </c>
      <c r="H261" s="122">
        <f>H131*'Personnel Rates'!H$38</f>
        <v>0</v>
      </c>
      <c r="I261" s="122">
        <f>I131*'Personnel Rates'!I$38</f>
        <v>0</v>
      </c>
      <c r="J261" s="122">
        <f>J131*'Personnel Rates'!J$38</f>
        <v>0</v>
      </c>
      <c r="K261" s="122">
        <f>K131*'Personnel Rates'!K$38</f>
        <v>0</v>
      </c>
      <c r="L261" s="122">
        <f>L131*'Personnel Rates'!L$38</f>
        <v>0</v>
      </c>
      <c r="M261" s="122">
        <f>M131*'Personnel Rates'!M$38</f>
        <v>0</v>
      </c>
      <c r="N261" s="122">
        <f>N131*'Personnel Rates'!N$38</f>
        <v>0</v>
      </c>
      <c r="O261" s="122">
        <f>O131*'Personnel Rates'!O$38</f>
        <v>0</v>
      </c>
      <c r="P261" s="122">
        <f>P131*'Personnel Rates'!P$38</f>
        <v>0</v>
      </c>
      <c r="Q261" s="122">
        <f>Q131*'Personnel Rates'!Q$38</f>
        <v>477.94559076923076</v>
      </c>
      <c r="R261" s="122">
        <f>R131*'Personnel Rates'!R$38</f>
        <v>325.59781569230768</v>
      </c>
      <c r="S261" s="122">
        <f>S131*'Personnel Rates'!S$38</f>
        <v>406.41493107692304</v>
      </c>
      <c r="T261" s="122">
        <f>T131*'Personnel Rates'!T$38</f>
        <v>233.82963969230769</v>
      </c>
      <c r="U261" s="122">
        <f>U131*'Personnel Rates'!U$38</f>
        <v>195.54827953846154</v>
      </c>
      <c r="V261" s="122">
        <f>V131*'Personnel Rates'!V$38</f>
        <v>0</v>
      </c>
      <c r="W261" s="122">
        <f>W131*'Personnel Rates'!W$38</f>
        <v>0</v>
      </c>
      <c r="X261" s="122">
        <f>X131*'Personnel Rates'!X$38</f>
        <v>0</v>
      </c>
      <c r="Y261" s="122">
        <f>Y131*'Personnel Rates'!Y$38</f>
        <v>0</v>
      </c>
      <c r="Z261" s="122">
        <f>Z131*'Personnel Rates'!Z$38</f>
        <v>0</v>
      </c>
      <c r="AA261" s="122">
        <f>AA131*'Personnel Rates'!AA$38</f>
        <v>0</v>
      </c>
      <c r="AB261" s="122">
        <f>AB131*'Personnel Rates'!AB$38</f>
        <v>0</v>
      </c>
      <c r="AC261" s="122">
        <f>AC131*'Personnel Rates'!AC$38</f>
        <v>0</v>
      </c>
      <c r="AD261" s="122">
        <f>AD131*'Personnel Rates'!AD$38</f>
        <v>0</v>
      </c>
      <c r="AE261" s="122">
        <f>AE131*'Personnel Rates'!AE$38</f>
        <v>0</v>
      </c>
      <c r="AF261" s="122">
        <f>AF131*'Personnel Rates'!AF$38</f>
        <v>0</v>
      </c>
      <c r="AG261" s="122">
        <f>AG131*'Personnel Rates'!AG$38</f>
        <v>0</v>
      </c>
      <c r="AH261" s="122">
        <f>AH131*'Personnel Rates'!AH$38</f>
        <v>0</v>
      </c>
      <c r="AI261" s="122">
        <f>AI131*'Personnel Rates'!AI$38</f>
        <v>0</v>
      </c>
      <c r="AJ261" s="122">
        <f>AJ131*'Personnel Rates'!AJ$38</f>
        <v>0</v>
      </c>
      <c r="AL261" s="123">
        <f>SUM(E261:AJ261)</f>
        <v>1639.3362567692307</v>
      </c>
    </row>
    <row r="262" spans="2:38">
      <c r="B262" s="68">
        <v>2</v>
      </c>
      <c r="C262" s="66" t="s">
        <v>97</v>
      </c>
      <c r="D262" s="66"/>
      <c r="E262" s="122">
        <f>E132*'Personnel Rates'!E$38</f>
        <v>0</v>
      </c>
      <c r="F262" s="122">
        <f>F132*'Personnel Rates'!F$38</f>
        <v>0</v>
      </c>
      <c r="G262" s="122">
        <f>G132*'Personnel Rates'!G$38</f>
        <v>0</v>
      </c>
      <c r="H262" s="122">
        <f>H132*'Personnel Rates'!H$38</f>
        <v>0</v>
      </c>
      <c r="I262" s="122">
        <f>I132*'Personnel Rates'!I$38</f>
        <v>0</v>
      </c>
      <c r="J262" s="122">
        <f>J132*'Personnel Rates'!J$38</f>
        <v>0</v>
      </c>
      <c r="K262" s="122">
        <f>K132*'Personnel Rates'!K$38</f>
        <v>0</v>
      </c>
      <c r="L262" s="122">
        <f>L132*'Personnel Rates'!L$38</f>
        <v>0</v>
      </c>
      <c r="M262" s="122">
        <f>M132*'Personnel Rates'!M$38</f>
        <v>0</v>
      </c>
      <c r="N262" s="122">
        <f>N132*'Personnel Rates'!N$38</f>
        <v>0</v>
      </c>
      <c r="O262" s="122">
        <f>O132*'Personnel Rates'!O$38</f>
        <v>0</v>
      </c>
      <c r="P262" s="122">
        <f>P132*'Personnel Rates'!P$38</f>
        <v>0</v>
      </c>
      <c r="Q262" s="122">
        <f>Q132*'Personnel Rates'!Q$38</f>
        <v>68.277941538461533</v>
      </c>
      <c r="R262" s="122">
        <f>R132*'Personnel Rates'!R$38</f>
        <v>108.53260523076922</v>
      </c>
      <c r="S262" s="122">
        <f>S132*'Personnel Rates'!S$38</f>
        <v>203.20746553846152</v>
      </c>
      <c r="T262" s="122">
        <f>T132*'Personnel Rates'!T$38</f>
        <v>155.88642646153846</v>
      </c>
      <c r="U262" s="122">
        <f>U132*'Personnel Rates'!U$38</f>
        <v>0</v>
      </c>
      <c r="V262" s="122">
        <f>V132*'Personnel Rates'!V$38</f>
        <v>0</v>
      </c>
      <c r="W262" s="122">
        <f>W132*'Personnel Rates'!W$38</f>
        <v>0</v>
      </c>
      <c r="X262" s="122">
        <f>X132*'Personnel Rates'!X$38</f>
        <v>0</v>
      </c>
      <c r="Y262" s="122">
        <f>Y132*'Personnel Rates'!Y$38</f>
        <v>0</v>
      </c>
      <c r="Z262" s="122">
        <f>Z132*'Personnel Rates'!Z$38</f>
        <v>0</v>
      </c>
      <c r="AA262" s="122">
        <f>AA132*'Personnel Rates'!AA$38</f>
        <v>0</v>
      </c>
      <c r="AB262" s="122">
        <f>AB132*'Personnel Rates'!AB$38</f>
        <v>0</v>
      </c>
      <c r="AC262" s="122">
        <f>AC132*'Personnel Rates'!AC$38</f>
        <v>0</v>
      </c>
      <c r="AD262" s="122">
        <f>AD132*'Personnel Rates'!AD$38</f>
        <v>0</v>
      </c>
      <c r="AE262" s="122">
        <f>AE132*'Personnel Rates'!AE$38</f>
        <v>0</v>
      </c>
      <c r="AF262" s="122">
        <f>AF132*'Personnel Rates'!AF$38</f>
        <v>0</v>
      </c>
      <c r="AG262" s="122">
        <f>AG132*'Personnel Rates'!AG$38</f>
        <v>0</v>
      </c>
      <c r="AH262" s="122">
        <f>AH132*'Personnel Rates'!AH$38</f>
        <v>0</v>
      </c>
      <c r="AI262" s="122">
        <f>AI132*'Personnel Rates'!AI$38</f>
        <v>0</v>
      </c>
      <c r="AJ262" s="122">
        <f>AJ132*'Personnel Rates'!AJ$38</f>
        <v>0</v>
      </c>
      <c r="AL262" s="123">
        <f>SUM(E262:AJ262)</f>
        <v>535.90443876923075</v>
      </c>
    </row>
    <row r="263" spans="2:38" ht="26">
      <c r="B263" s="58"/>
      <c r="C263" s="482" t="s">
        <v>497</v>
      </c>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L263" s="128"/>
    </row>
    <row r="264" spans="2:38">
      <c r="B264" s="68">
        <v>3</v>
      </c>
      <c r="C264" s="66" t="s">
        <v>99</v>
      </c>
      <c r="D264" s="66"/>
      <c r="E264" s="122">
        <f>E134*'Personnel Rates'!E$38</f>
        <v>0</v>
      </c>
      <c r="F264" s="122">
        <f>F134*'Personnel Rates'!F$38</f>
        <v>0</v>
      </c>
      <c r="G264" s="122">
        <f>G134*'Personnel Rates'!G$38</f>
        <v>0</v>
      </c>
      <c r="H264" s="122">
        <f>H134*'Personnel Rates'!H$38</f>
        <v>0</v>
      </c>
      <c r="I264" s="122">
        <f>I134*'Personnel Rates'!I$38</f>
        <v>0</v>
      </c>
      <c r="J264" s="122">
        <f>J134*'Personnel Rates'!J$38</f>
        <v>0</v>
      </c>
      <c r="K264" s="122">
        <f>K134*'Personnel Rates'!K$38</f>
        <v>0</v>
      </c>
      <c r="L264" s="122">
        <f>L134*'Personnel Rates'!L$38</f>
        <v>0</v>
      </c>
      <c r="M264" s="122">
        <f>M134*'Personnel Rates'!M$38</f>
        <v>0</v>
      </c>
      <c r="N264" s="122">
        <f>N134*'Personnel Rates'!N$38</f>
        <v>0</v>
      </c>
      <c r="O264" s="122">
        <f>O134*'Personnel Rates'!O$38</f>
        <v>0</v>
      </c>
      <c r="P264" s="122">
        <f>P134*'Personnel Rates'!P$38</f>
        <v>0</v>
      </c>
      <c r="Q264" s="122">
        <f>Q134*'Personnel Rates'!Q$38</f>
        <v>0</v>
      </c>
      <c r="R264" s="122">
        <f>R134*'Personnel Rates'!R$38</f>
        <v>0</v>
      </c>
      <c r="S264" s="122">
        <f>S134*'Personnel Rates'!S$38</f>
        <v>0</v>
      </c>
      <c r="T264" s="122">
        <f>T134*'Personnel Rates'!T$38</f>
        <v>0</v>
      </c>
      <c r="U264" s="122">
        <f>U134*'Personnel Rates'!U$38</f>
        <v>0</v>
      </c>
      <c r="V264" s="122">
        <f>V134*'Personnel Rates'!V$38</f>
        <v>0</v>
      </c>
      <c r="W264" s="122">
        <f>W134*'Personnel Rates'!W$38</f>
        <v>0</v>
      </c>
      <c r="X264" s="122">
        <f>X134*'Personnel Rates'!X$38</f>
        <v>0</v>
      </c>
      <c r="Y264" s="122">
        <f>Y134*'Personnel Rates'!Y$38</f>
        <v>0</v>
      </c>
      <c r="Z264" s="122">
        <f>Z134*'Personnel Rates'!Z$38</f>
        <v>0</v>
      </c>
      <c r="AA264" s="122">
        <f>AA134*'Personnel Rates'!AA$38</f>
        <v>0</v>
      </c>
      <c r="AB264" s="122">
        <f>AB134*'Personnel Rates'!AB$38</f>
        <v>0</v>
      </c>
      <c r="AC264" s="122">
        <f>AC134*'Personnel Rates'!AC$38</f>
        <v>0</v>
      </c>
      <c r="AD264" s="122">
        <f>AD134*'Personnel Rates'!AD$38</f>
        <v>0</v>
      </c>
      <c r="AE264" s="122">
        <f>AE134*'Personnel Rates'!AE$38</f>
        <v>0</v>
      </c>
      <c r="AF264" s="122">
        <f>AF134*'Personnel Rates'!AF$38</f>
        <v>0</v>
      </c>
      <c r="AG264" s="122">
        <f>AG134*'Personnel Rates'!AG$38</f>
        <v>0</v>
      </c>
      <c r="AH264" s="122">
        <f>AH134*'Personnel Rates'!AH$38</f>
        <v>0</v>
      </c>
      <c r="AI264" s="122">
        <f>AI134*'Personnel Rates'!AI$38</f>
        <v>451.66158830769228</v>
      </c>
      <c r="AJ264" s="122">
        <f>AJ134*'Personnel Rates'!AJ$38</f>
        <v>341.38970769230764</v>
      </c>
      <c r="AL264" s="123">
        <f>SUM(E264:AJ264)</f>
        <v>793.05129599999987</v>
      </c>
    </row>
    <row r="265" spans="2:38" ht="14.5">
      <c r="B265" s="38" t="s">
        <v>128</v>
      </c>
    </row>
    <row r="266" spans="2:38" ht="15" thickBot="1">
      <c r="B266" s="38" t="s">
        <v>658</v>
      </c>
    </row>
    <row r="267" spans="2:38" ht="13.5" thickBot="1">
      <c r="B267" s="98"/>
      <c r="C267" s="99"/>
      <c r="D267" s="47"/>
      <c r="E267" s="96"/>
      <c r="F267" s="96" t="s">
        <v>222</v>
      </c>
      <c r="G267" s="96"/>
      <c r="H267" s="9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7"/>
      <c r="AL267" s="177"/>
    </row>
    <row r="268" spans="2:38" ht="65.5" thickBot="1">
      <c r="B268" s="102" t="s">
        <v>13</v>
      </c>
      <c r="C268" s="100" t="s">
        <v>10</v>
      </c>
      <c r="D268" s="466"/>
      <c r="E268" s="467" t="str">
        <f t="shared" ref="E268:AJ268" si="7">E138</f>
        <v>Water Field Cust Serv Rep</v>
      </c>
      <c r="F268" s="468" t="str">
        <f t="shared" si="7"/>
        <v>Water Field Cust Serv Rep (D&amp;R)</v>
      </c>
      <c r="G268" s="467" t="str">
        <f t="shared" si="7"/>
        <v>Water Field Cust Serv Sup (D&amp;R)</v>
      </c>
      <c r="H268" s="468" t="str">
        <f t="shared" si="7"/>
        <v>Crew Chief</v>
      </c>
      <c r="I268" s="467" t="str">
        <f t="shared" si="7"/>
        <v>Repair Worker</v>
      </c>
      <c r="J268" s="468" t="str">
        <f t="shared" si="7"/>
        <v>Equipment Operator (Equipment Operator 2)</v>
      </c>
      <c r="K268" s="467" t="str">
        <f t="shared" si="7"/>
        <v>Heavy Equipment Operator</v>
      </c>
      <c r="L268" s="468" t="str">
        <f t="shared" si="7"/>
        <v>Engineer 3/ WTR Engineer 1</v>
      </c>
      <c r="M268" s="467" t="str">
        <f t="shared" si="7"/>
        <v>Engineering Specialist</v>
      </c>
      <c r="N268" s="468" t="str">
        <f t="shared" si="7"/>
        <v>Engineering Aide (Engineering Aide 2)</v>
      </c>
      <c r="O268" s="467" t="str">
        <f t="shared" si="7"/>
        <v>Engineering Technician 1</v>
      </c>
      <c r="P268" s="468" t="str">
        <f t="shared" si="7"/>
        <v>Engineer 1 (Environmental Engineer 1)</v>
      </c>
      <c r="Q268" s="467" t="str">
        <f t="shared" si="7"/>
        <v>Engineer 2 (Environmental Engineer 2)</v>
      </c>
      <c r="R268" s="468" t="str">
        <f t="shared" si="7"/>
        <v>Water Engineering Projects Assistant Manager</v>
      </c>
      <c r="S268" s="467" t="str">
        <f t="shared" si="7"/>
        <v>Engineering Supervisor 2</v>
      </c>
      <c r="T268" s="468" t="str">
        <f t="shared" si="7"/>
        <v>Industrial Waste Control Supervisor</v>
      </c>
      <c r="U268" s="467" t="str">
        <f t="shared" si="7"/>
        <v>Industrial Waste Control Technician 2</v>
      </c>
      <c r="V268" s="468" t="str">
        <f t="shared" si="7"/>
        <v>Industrial Waste Control Technician 1</v>
      </c>
      <c r="W268" s="467" t="str">
        <f t="shared" si="7"/>
        <v>Grad Civil Engineer/Graduate Environmental Engineer</v>
      </c>
      <c r="X268" s="468" t="str">
        <f t="shared" si="7"/>
        <v>WTR Supervisor</v>
      </c>
      <c r="Y268" s="467" t="str">
        <f t="shared" si="7"/>
        <v>Inspector</v>
      </c>
      <c r="Z268" s="468" t="str">
        <f t="shared" si="7"/>
        <v>Collector Unit</v>
      </c>
      <c r="AA268" s="467" t="str">
        <f t="shared" si="7"/>
        <v>Electronic Tech II</v>
      </c>
      <c r="AB268" s="468" t="str">
        <f t="shared" si="7"/>
        <v>Electronic Tech I</v>
      </c>
      <c r="AC268" s="467" t="str">
        <f t="shared" si="7"/>
        <v>Electronic Equipment  Supervisor</v>
      </c>
      <c r="AD268" s="468" t="str">
        <f t="shared" si="7"/>
        <v>Environmental Scientist 1</v>
      </c>
      <c r="AE268" s="467" t="str">
        <f t="shared" si="7"/>
        <v>Engineer 1 (Civil Engineer 1)</v>
      </c>
      <c r="AF268" s="468" t="str">
        <f t="shared" si="7"/>
        <v>Administrative Assistant</v>
      </c>
      <c r="AG268" s="467" t="str">
        <f t="shared" si="7"/>
        <v>Environmental Scientist Specialist</v>
      </c>
      <c r="AH268" s="468" t="str">
        <f t="shared" si="7"/>
        <v>Construction Project Technician 2</v>
      </c>
      <c r="AI268" s="467" t="str">
        <f t="shared" si="7"/>
        <v>Engineering Specialist</v>
      </c>
      <c r="AJ268" s="469" t="str">
        <f t="shared" si="7"/>
        <v>GIS Specialist 2</v>
      </c>
      <c r="AL268" s="465" t="s">
        <v>223</v>
      </c>
    </row>
    <row r="269" spans="2:38">
      <c r="B269" s="379"/>
      <c r="C269" s="379" t="s">
        <v>24</v>
      </c>
      <c r="D269" s="379"/>
      <c r="E269" s="379"/>
      <c r="F269" s="379"/>
      <c r="G269" s="379"/>
      <c r="H269" s="379"/>
      <c r="I269" s="379"/>
      <c r="J269" s="379"/>
      <c r="K269" s="379"/>
      <c r="L269" s="379"/>
      <c r="M269" s="379"/>
      <c r="N269" s="379"/>
      <c r="O269" s="379"/>
      <c r="P269" s="379"/>
      <c r="Q269" s="379"/>
      <c r="R269" s="379"/>
      <c r="S269" s="379"/>
      <c r="T269" s="379"/>
      <c r="U269" s="379"/>
      <c r="V269" s="379"/>
      <c r="W269" s="379"/>
      <c r="X269" s="379"/>
      <c r="Y269" s="379"/>
      <c r="Z269" s="379"/>
      <c r="AA269" s="379"/>
      <c r="AB269" s="379"/>
      <c r="AC269" s="379"/>
      <c r="AD269" s="379"/>
      <c r="AE269" s="379"/>
      <c r="AF269" s="379"/>
      <c r="AG269" s="379"/>
      <c r="AH269" s="379"/>
      <c r="AI269" s="379"/>
      <c r="AJ269" s="379"/>
      <c r="AL269" s="379"/>
    </row>
    <row r="270" spans="2:38">
      <c r="B270" s="62">
        <v>1</v>
      </c>
      <c r="C270" s="63" t="s">
        <v>25</v>
      </c>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L270" s="63"/>
    </row>
    <row r="271" spans="2:38">
      <c r="B271" s="65" t="s">
        <v>26</v>
      </c>
      <c r="C271" s="66" t="s">
        <v>27</v>
      </c>
      <c r="D271" s="66"/>
      <c r="E271" s="122">
        <f>E11*$AL11*'Personnel Rates'!E$39</f>
        <v>134.24179246153847</v>
      </c>
      <c r="F271" s="122">
        <f>F11*$AL11*'Personnel Rates'!F$39</f>
        <v>0</v>
      </c>
      <c r="G271" s="122">
        <f>G11*$AL11*'Personnel Rates'!G$39</f>
        <v>0</v>
      </c>
      <c r="H271" s="122">
        <f>H11*$AL11*'Personnel Rates'!H$39</f>
        <v>0</v>
      </c>
      <c r="I271" s="122">
        <f>I11*$AL11*'Personnel Rates'!I$39</f>
        <v>0</v>
      </c>
      <c r="J271" s="122">
        <f>J11*$AL11*'Personnel Rates'!J$39</f>
        <v>0</v>
      </c>
      <c r="K271" s="122">
        <f>K11*$AL11*'Personnel Rates'!K$39</f>
        <v>0</v>
      </c>
      <c r="L271" s="122">
        <f>L11*$AL11*'Personnel Rates'!L$39</f>
        <v>0</v>
      </c>
      <c r="M271" s="122">
        <f>M11*$AL11*'Personnel Rates'!M$39</f>
        <v>0</v>
      </c>
      <c r="N271" s="122">
        <f>N11*$AL11*'Personnel Rates'!N$39</f>
        <v>0</v>
      </c>
      <c r="O271" s="122">
        <f>O11*$AL11*'Personnel Rates'!O$39</f>
        <v>0</v>
      </c>
      <c r="P271" s="122">
        <f>P11*$AL11*'Personnel Rates'!P$39</f>
        <v>0</v>
      </c>
      <c r="Q271" s="122">
        <f>Q11*$AL11*'Personnel Rates'!Q$39</f>
        <v>0</v>
      </c>
      <c r="R271" s="122">
        <f>R11*$AL11*'Personnel Rates'!R$39</f>
        <v>0</v>
      </c>
      <c r="S271" s="122">
        <f>S11*$AL11*'Personnel Rates'!S$39</f>
        <v>0</v>
      </c>
      <c r="T271" s="122">
        <f>T11*$AL11*'Personnel Rates'!T$39</f>
        <v>0</v>
      </c>
      <c r="U271" s="122">
        <f>U11*$AL11*'Personnel Rates'!U$39</f>
        <v>0</v>
      </c>
      <c r="V271" s="122">
        <f>V11*$AL11*'Personnel Rates'!V$39</f>
        <v>0</v>
      </c>
      <c r="W271" s="122">
        <f>W11*$AL11*'Personnel Rates'!W$39</f>
        <v>0</v>
      </c>
      <c r="X271" s="122">
        <f>X11*$AL11*'Personnel Rates'!X$39</f>
        <v>0</v>
      </c>
      <c r="Y271" s="122">
        <f>Y11*$AL11*'Personnel Rates'!Y$39</f>
        <v>0</v>
      </c>
      <c r="Z271" s="122">
        <f>Z11*$AL11*'Personnel Rates'!Z$39</f>
        <v>0</v>
      </c>
      <c r="AA271" s="122">
        <f>AA11*$AL11*'Personnel Rates'!AA$39</f>
        <v>0</v>
      </c>
      <c r="AB271" s="122">
        <f>AB11*$AL11*'Personnel Rates'!AB$39</f>
        <v>0</v>
      </c>
      <c r="AC271" s="122">
        <f>AC11*$AL11*'Personnel Rates'!AC$39</f>
        <v>0</v>
      </c>
      <c r="AD271" s="122">
        <f>AD11*$AL11*'Personnel Rates'!AD$39</f>
        <v>0</v>
      </c>
      <c r="AE271" s="122">
        <f>AE11*$AL11*'Personnel Rates'!AE$39</f>
        <v>0</v>
      </c>
      <c r="AF271" s="122">
        <f>AF11*$AL11*'Personnel Rates'!AF$39</f>
        <v>0</v>
      </c>
      <c r="AG271" s="122">
        <f>AG11*$AL11*'Personnel Rates'!AG$39</f>
        <v>0</v>
      </c>
      <c r="AH271" s="122">
        <f>AH11*$AL11*'Personnel Rates'!AH$39</f>
        <v>0</v>
      </c>
      <c r="AI271" s="122">
        <f>AI11*$AL11*'Personnel Rates'!AI$39</f>
        <v>0</v>
      </c>
      <c r="AJ271" s="122">
        <f>AJ11*$AL11*'Personnel Rates'!AJ$39</f>
        <v>0</v>
      </c>
      <c r="AL271" s="123">
        <f>SUM(E271:AJ271)</f>
        <v>134.24179246153847</v>
      </c>
    </row>
    <row r="272" spans="2:38">
      <c r="B272" s="65" t="s">
        <v>28</v>
      </c>
      <c r="C272" s="66" t="s">
        <v>29</v>
      </c>
      <c r="D272" s="66"/>
      <c r="E272" s="122">
        <f>E12*$AL12*'Personnel Rates'!E$39</f>
        <v>178.98905661538461</v>
      </c>
      <c r="F272" s="122">
        <f>F12*$AL12*'Personnel Rates'!F$39</f>
        <v>0</v>
      </c>
      <c r="G272" s="122">
        <f>G12*$AL12*'Personnel Rates'!G$39</f>
        <v>0</v>
      </c>
      <c r="H272" s="122">
        <f>H12*$AL12*'Personnel Rates'!H$39</f>
        <v>0</v>
      </c>
      <c r="I272" s="122">
        <f>I12*$AL12*'Personnel Rates'!I$39</f>
        <v>0</v>
      </c>
      <c r="J272" s="122">
        <f>J12*$AL12*'Personnel Rates'!J$39</f>
        <v>0</v>
      </c>
      <c r="K272" s="122">
        <f>K12*$AL12*'Personnel Rates'!K$39</f>
        <v>0</v>
      </c>
      <c r="L272" s="122">
        <f>L12*$AL12*'Personnel Rates'!L$39</f>
        <v>0</v>
      </c>
      <c r="M272" s="122">
        <f>M12*$AL12*'Personnel Rates'!M$39</f>
        <v>0</v>
      </c>
      <c r="N272" s="122">
        <f>N12*$AL12*'Personnel Rates'!N$39</f>
        <v>0</v>
      </c>
      <c r="O272" s="122">
        <f>O12*$AL12*'Personnel Rates'!O$39</f>
        <v>0</v>
      </c>
      <c r="P272" s="122">
        <f>P12*$AL12*'Personnel Rates'!P$39</f>
        <v>0</v>
      </c>
      <c r="Q272" s="122">
        <f>Q12*$AL12*'Personnel Rates'!Q$39</f>
        <v>0</v>
      </c>
      <c r="R272" s="122">
        <f>R12*$AL12*'Personnel Rates'!R$39</f>
        <v>0</v>
      </c>
      <c r="S272" s="122">
        <f>S12*$AL12*'Personnel Rates'!S$39</f>
        <v>0</v>
      </c>
      <c r="T272" s="122">
        <f>T12*$AL12*'Personnel Rates'!T$39</f>
        <v>0</v>
      </c>
      <c r="U272" s="122">
        <f>U12*$AL12*'Personnel Rates'!U$39</f>
        <v>0</v>
      </c>
      <c r="V272" s="122">
        <f>V12*$AL12*'Personnel Rates'!V$39</f>
        <v>0</v>
      </c>
      <c r="W272" s="122">
        <f>W12*$AL12*'Personnel Rates'!W$39</f>
        <v>0</v>
      </c>
      <c r="X272" s="122">
        <f>X12*$AL12*'Personnel Rates'!X$39</f>
        <v>0</v>
      </c>
      <c r="Y272" s="122">
        <f>Y12*$AL12*'Personnel Rates'!Y$39</f>
        <v>0</v>
      </c>
      <c r="Z272" s="122">
        <f>Z12*$AL12*'Personnel Rates'!Z$39</f>
        <v>0</v>
      </c>
      <c r="AA272" s="122">
        <f>AA12*$AL12*'Personnel Rates'!AA$39</f>
        <v>0</v>
      </c>
      <c r="AB272" s="122">
        <f>AB12*$AL12*'Personnel Rates'!AB$39</f>
        <v>0</v>
      </c>
      <c r="AC272" s="122">
        <f>AC12*$AL12*'Personnel Rates'!AC$39</f>
        <v>0</v>
      </c>
      <c r="AD272" s="122">
        <f>AD12*$AL12*'Personnel Rates'!AD$39</f>
        <v>0</v>
      </c>
      <c r="AE272" s="122">
        <f>AE12*$AL12*'Personnel Rates'!AE$39</f>
        <v>0</v>
      </c>
      <c r="AF272" s="122">
        <f>AF12*$AL12*'Personnel Rates'!AF$39</f>
        <v>0</v>
      </c>
      <c r="AG272" s="122">
        <f>AG12*$AL12*'Personnel Rates'!AG$39</f>
        <v>0</v>
      </c>
      <c r="AH272" s="122">
        <f>AH12*$AL12*'Personnel Rates'!AH$39</f>
        <v>0</v>
      </c>
      <c r="AI272" s="122">
        <f>AI12*$AL12*'Personnel Rates'!AI$39</f>
        <v>0</v>
      </c>
      <c r="AJ272" s="122">
        <f>AJ12*$AL12*'Personnel Rates'!AJ$39</f>
        <v>0</v>
      </c>
      <c r="AL272" s="123">
        <f>SUM(E272:AJ272)</f>
        <v>178.98905661538461</v>
      </c>
    </row>
    <row r="273" spans="2:38">
      <c r="B273" s="65" t="s">
        <v>30</v>
      </c>
      <c r="C273" s="66" t="s">
        <v>31</v>
      </c>
      <c r="D273" s="66"/>
      <c r="E273" s="122">
        <f>E13*$AL13*'Personnel Rates'!E$39</f>
        <v>447.47264153846152</v>
      </c>
      <c r="F273" s="122">
        <f>F13*$AL13*'Personnel Rates'!F$39</f>
        <v>0</v>
      </c>
      <c r="G273" s="122">
        <f>G13*$AL13*'Personnel Rates'!G$39</f>
        <v>0</v>
      </c>
      <c r="H273" s="122">
        <f>H13*$AL13*'Personnel Rates'!H$39</f>
        <v>0</v>
      </c>
      <c r="I273" s="122">
        <f>I13*$AL13*'Personnel Rates'!I$39</f>
        <v>0</v>
      </c>
      <c r="J273" s="122">
        <f>J13*$AL13*'Personnel Rates'!J$39</f>
        <v>0</v>
      </c>
      <c r="K273" s="122">
        <f>K13*$AL13*'Personnel Rates'!K$39</f>
        <v>0</v>
      </c>
      <c r="L273" s="122">
        <f>L13*$AL13*'Personnel Rates'!L$39</f>
        <v>0</v>
      </c>
      <c r="M273" s="122">
        <f>M13*$AL13*'Personnel Rates'!M$39</f>
        <v>0</v>
      </c>
      <c r="N273" s="122">
        <f>N13*$AL13*'Personnel Rates'!N$39</f>
        <v>0</v>
      </c>
      <c r="O273" s="122">
        <f>O13*$AL13*'Personnel Rates'!O$39</f>
        <v>0</v>
      </c>
      <c r="P273" s="122">
        <f>P13*$AL13*'Personnel Rates'!P$39</f>
        <v>0</v>
      </c>
      <c r="Q273" s="122">
        <f>Q13*$AL13*'Personnel Rates'!Q$39</f>
        <v>0</v>
      </c>
      <c r="R273" s="122">
        <f>R13*$AL13*'Personnel Rates'!R$39</f>
        <v>0</v>
      </c>
      <c r="S273" s="122">
        <f>S13*$AL13*'Personnel Rates'!S$39</f>
        <v>0</v>
      </c>
      <c r="T273" s="122">
        <f>T13*$AL13*'Personnel Rates'!T$39</f>
        <v>0</v>
      </c>
      <c r="U273" s="122">
        <f>U13*$AL13*'Personnel Rates'!U$39</f>
        <v>0</v>
      </c>
      <c r="V273" s="122">
        <f>V13*$AL13*'Personnel Rates'!V$39</f>
        <v>0</v>
      </c>
      <c r="W273" s="122">
        <f>W13*$AL13*'Personnel Rates'!W$39</f>
        <v>0</v>
      </c>
      <c r="X273" s="122">
        <f>X13*$AL13*'Personnel Rates'!X$39</f>
        <v>0</v>
      </c>
      <c r="Y273" s="122">
        <f>Y13*$AL13*'Personnel Rates'!Y$39</f>
        <v>0</v>
      </c>
      <c r="Z273" s="122">
        <f>Z13*$AL13*'Personnel Rates'!Z$39</f>
        <v>0</v>
      </c>
      <c r="AA273" s="122">
        <f>AA13*$AL13*'Personnel Rates'!AA$39</f>
        <v>0</v>
      </c>
      <c r="AB273" s="122">
        <f>AB13*$AL13*'Personnel Rates'!AB$39</f>
        <v>0</v>
      </c>
      <c r="AC273" s="122">
        <f>AC13*$AL13*'Personnel Rates'!AC$39</f>
        <v>0</v>
      </c>
      <c r="AD273" s="122">
        <f>AD13*$AL13*'Personnel Rates'!AD$39</f>
        <v>0</v>
      </c>
      <c r="AE273" s="122">
        <f>AE13*$AL13*'Personnel Rates'!AE$39</f>
        <v>0</v>
      </c>
      <c r="AF273" s="122">
        <f>AF13*$AL13*'Personnel Rates'!AF$39</f>
        <v>0</v>
      </c>
      <c r="AG273" s="122">
        <f>AG13*$AL13*'Personnel Rates'!AG$39</f>
        <v>0</v>
      </c>
      <c r="AH273" s="122">
        <f>AH13*$AL13*'Personnel Rates'!AH$39</f>
        <v>0</v>
      </c>
      <c r="AI273" s="122">
        <f>AI13*$AL13*'Personnel Rates'!AI$39</f>
        <v>0</v>
      </c>
      <c r="AJ273" s="122">
        <f>AJ13*$AL13*'Personnel Rates'!AJ$39</f>
        <v>0</v>
      </c>
      <c r="AL273" s="123">
        <f>SUM(E273:AJ273)</f>
        <v>447.47264153846152</v>
      </c>
    </row>
    <row r="274" spans="2:38">
      <c r="B274" s="65" t="s">
        <v>32</v>
      </c>
      <c r="C274" s="66" t="s">
        <v>33</v>
      </c>
      <c r="D274" s="66"/>
      <c r="E274" s="122">
        <f>E14*$AL14*'Personnel Rates'!E$39</f>
        <v>447.47264153846152</v>
      </c>
      <c r="F274" s="122">
        <f>F14*$AL14*'Personnel Rates'!F$39</f>
        <v>0</v>
      </c>
      <c r="G274" s="122">
        <f>G14*$AL14*'Personnel Rates'!G$39</f>
        <v>0</v>
      </c>
      <c r="H274" s="122">
        <f>H14*$AL14*'Personnel Rates'!H$39</f>
        <v>0</v>
      </c>
      <c r="I274" s="122">
        <f>I14*$AL14*'Personnel Rates'!I$39</f>
        <v>0</v>
      </c>
      <c r="J274" s="122">
        <f>J14*$AL14*'Personnel Rates'!J$39</f>
        <v>0</v>
      </c>
      <c r="K274" s="122">
        <f>K14*$AL14*'Personnel Rates'!K$39</f>
        <v>0</v>
      </c>
      <c r="L274" s="122">
        <f>L14*$AL14*'Personnel Rates'!L$39</f>
        <v>0</v>
      </c>
      <c r="M274" s="122">
        <f>M14*$AL14*'Personnel Rates'!M$39</f>
        <v>0</v>
      </c>
      <c r="N274" s="122">
        <f>N14*$AL14*'Personnel Rates'!N$39</f>
        <v>0</v>
      </c>
      <c r="O274" s="122">
        <f>O14*$AL14*'Personnel Rates'!O$39</f>
        <v>0</v>
      </c>
      <c r="P274" s="122">
        <f>P14*$AL14*'Personnel Rates'!P$39</f>
        <v>0</v>
      </c>
      <c r="Q274" s="122">
        <f>Q14*$AL14*'Personnel Rates'!Q$39</f>
        <v>0</v>
      </c>
      <c r="R274" s="122">
        <f>R14*$AL14*'Personnel Rates'!R$39</f>
        <v>0</v>
      </c>
      <c r="S274" s="122">
        <f>S14*$AL14*'Personnel Rates'!S$39</f>
        <v>0</v>
      </c>
      <c r="T274" s="122">
        <f>T14*$AL14*'Personnel Rates'!T$39</f>
        <v>0</v>
      </c>
      <c r="U274" s="122">
        <f>U14*$AL14*'Personnel Rates'!U$39</f>
        <v>0</v>
      </c>
      <c r="V274" s="122">
        <f>V14*$AL14*'Personnel Rates'!V$39</f>
        <v>0</v>
      </c>
      <c r="W274" s="122">
        <f>W14*$AL14*'Personnel Rates'!W$39</f>
        <v>0</v>
      </c>
      <c r="X274" s="122">
        <f>X14*$AL14*'Personnel Rates'!X$39</f>
        <v>0</v>
      </c>
      <c r="Y274" s="122">
        <f>Y14*$AL14*'Personnel Rates'!Y$39</f>
        <v>0</v>
      </c>
      <c r="Z274" s="122">
        <f>Z14*$AL14*'Personnel Rates'!Z$39</f>
        <v>0</v>
      </c>
      <c r="AA274" s="122">
        <f>AA14*$AL14*'Personnel Rates'!AA$39</f>
        <v>0</v>
      </c>
      <c r="AB274" s="122">
        <f>AB14*$AL14*'Personnel Rates'!AB$39</f>
        <v>0</v>
      </c>
      <c r="AC274" s="122">
        <f>AC14*$AL14*'Personnel Rates'!AC$39</f>
        <v>0</v>
      </c>
      <c r="AD274" s="122">
        <f>AD14*$AL14*'Personnel Rates'!AD$39</f>
        <v>0</v>
      </c>
      <c r="AE274" s="122">
        <f>AE14*$AL14*'Personnel Rates'!AE$39</f>
        <v>0</v>
      </c>
      <c r="AF274" s="122">
        <f>AF14*$AL14*'Personnel Rates'!AF$39</f>
        <v>0</v>
      </c>
      <c r="AG274" s="122">
        <f>AG14*$AL14*'Personnel Rates'!AG$39</f>
        <v>0</v>
      </c>
      <c r="AH274" s="122">
        <f>AH14*$AL14*'Personnel Rates'!AH$39</f>
        <v>0</v>
      </c>
      <c r="AI274" s="122">
        <f>AI14*$AL14*'Personnel Rates'!AI$39</f>
        <v>0</v>
      </c>
      <c r="AJ274" s="122">
        <f>AJ14*$AL14*'Personnel Rates'!AJ$39</f>
        <v>0</v>
      </c>
      <c r="AL274" s="123">
        <f>SUM(E274:AJ274)</f>
        <v>447.47264153846152</v>
      </c>
    </row>
    <row r="275" spans="2:38">
      <c r="B275" s="62">
        <v>2</v>
      </c>
      <c r="C275" s="63" t="str">
        <f t="shared" ref="C275:C321" si="8">C145</f>
        <v>Charges for Furnishing and Installation of Water Meters</v>
      </c>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L275" s="124"/>
    </row>
    <row r="276" spans="2:38">
      <c r="B276" s="139" t="s">
        <v>26</v>
      </c>
      <c r="C276" s="140" t="str">
        <f t="shared" si="8"/>
        <v>Setting both Meter and Meter Interface Unit (MIU)</v>
      </c>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c r="AC276" s="140"/>
      <c r="AD276" s="140"/>
      <c r="AE276" s="140"/>
      <c r="AF276" s="140"/>
      <c r="AG276" s="140"/>
      <c r="AH276" s="140"/>
      <c r="AI276" s="140"/>
      <c r="AJ276" s="140"/>
      <c r="AL276" s="167"/>
    </row>
    <row r="277" spans="2:38">
      <c r="B277" s="65"/>
      <c r="C277" s="66" t="str">
        <f t="shared" si="8"/>
        <v>5/8"</v>
      </c>
      <c r="D277" s="66"/>
      <c r="E277" s="122">
        <f>E17*$AL17*'Personnel Rates'!E$39</f>
        <v>59.663018871794868</v>
      </c>
      <c r="F277" s="122">
        <f>F17*$AL17*'Personnel Rates'!F$39</f>
        <v>0</v>
      </c>
      <c r="G277" s="122">
        <f>G17*$AL17*'Personnel Rates'!G$39</f>
        <v>0</v>
      </c>
      <c r="H277" s="122">
        <f>H17*$AL17*'Personnel Rates'!H$39</f>
        <v>0</v>
      </c>
      <c r="I277" s="122">
        <f>I17*$AL17*'Personnel Rates'!I$39</f>
        <v>0</v>
      </c>
      <c r="J277" s="122">
        <f>J17*$AL17*'Personnel Rates'!J$39</f>
        <v>0</v>
      </c>
      <c r="K277" s="122">
        <f>K17*$AL17*'Personnel Rates'!K$39</f>
        <v>0</v>
      </c>
      <c r="L277" s="122">
        <f>L17*$AL17*'Personnel Rates'!L$39</f>
        <v>0</v>
      </c>
      <c r="M277" s="122">
        <f>M17*$AL17*'Personnel Rates'!M$39</f>
        <v>0</v>
      </c>
      <c r="N277" s="122">
        <f>N17*$AL17*'Personnel Rates'!N$39</f>
        <v>0</v>
      </c>
      <c r="O277" s="122">
        <f>O17*$AL17*'Personnel Rates'!O$39</f>
        <v>0</v>
      </c>
      <c r="P277" s="122">
        <f>P17*$AL17*'Personnel Rates'!P$39</f>
        <v>0</v>
      </c>
      <c r="Q277" s="122">
        <f>Q17*$AL17*'Personnel Rates'!Q$39</f>
        <v>0</v>
      </c>
      <c r="R277" s="122">
        <f>R17*$AL17*'Personnel Rates'!R$39</f>
        <v>0</v>
      </c>
      <c r="S277" s="122">
        <f>S17*$AL17*'Personnel Rates'!S$39</f>
        <v>0</v>
      </c>
      <c r="T277" s="122">
        <f>T17*$AL17*'Personnel Rates'!T$39</f>
        <v>0</v>
      </c>
      <c r="U277" s="122">
        <f>U17*$AL17*'Personnel Rates'!U$39</f>
        <v>0</v>
      </c>
      <c r="V277" s="122">
        <f>V17*$AL17*'Personnel Rates'!V$39</f>
        <v>0</v>
      </c>
      <c r="W277" s="122">
        <f>W17*$AL17*'Personnel Rates'!W$39</f>
        <v>0</v>
      </c>
      <c r="X277" s="122">
        <f>X17*$AL17*'Personnel Rates'!X$39</f>
        <v>0</v>
      </c>
      <c r="Y277" s="122">
        <f>Y17*$AL17*'Personnel Rates'!Y$39</f>
        <v>0</v>
      </c>
      <c r="Z277" s="122">
        <f>Z17*$AL17*'Personnel Rates'!Z$39</f>
        <v>0</v>
      </c>
      <c r="AA277" s="122">
        <f>AA17*$AL17*'Personnel Rates'!AA$39</f>
        <v>0</v>
      </c>
      <c r="AB277" s="122">
        <f>AB17*$AL17*'Personnel Rates'!AB$39</f>
        <v>0</v>
      </c>
      <c r="AC277" s="122">
        <f>AC17*$AL17*'Personnel Rates'!AC$39</f>
        <v>0</v>
      </c>
      <c r="AD277" s="122">
        <f>AD17*$AL17*'Personnel Rates'!AD$39</f>
        <v>0</v>
      </c>
      <c r="AE277" s="122">
        <f>AE17*$AL17*'Personnel Rates'!AE$39</f>
        <v>0</v>
      </c>
      <c r="AF277" s="122">
        <f>AF17*$AL17*'Personnel Rates'!AF$39</f>
        <v>0</v>
      </c>
      <c r="AG277" s="122">
        <f>AG17*$AL17*'Personnel Rates'!AG$39</f>
        <v>0</v>
      </c>
      <c r="AH277" s="122">
        <f>AH17*$AL17*'Personnel Rates'!AH$39</f>
        <v>0</v>
      </c>
      <c r="AI277" s="122">
        <f>AI17*$AL17*'Personnel Rates'!AI$39</f>
        <v>0</v>
      </c>
      <c r="AJ277" s="122">
        <f>AJ17*$AL17*'Personnel Rates'!AJ$39</f>
        <v>0</v>
      </c>
      <c r="AL277" s="123">
        <f t="shared" ref="AL277:AL304" si="9">SUM(E277:AJ277)</f>
        <v>59.663018871794868</v>
      </c>
    </row>
    <row r="278" spans="2:38">
      <c r="B278" s="65"/>
      <c r="C278" s="66" t="str">
        <f t="shared" si="8"/>
        <v>3/4 RFSS</v>
      </c>
      <c r="D278" s="66"/>
      <c r="E278" s="122">
        <f>E18*$AL18*'Personnel Rates'!E$39</f>
        <v>59.663018871794868</v>
      </c>
      <c r="F278" s="122">
        <f>F18*$AL18*'Personnel Rates'!F$39</f>
        <v>0</v>
      </c>
      <c r="G278" s="122">
        <f>G18*$AL18*'Personnel Rates'!G$39</f>
        <v>0</v>
      </c>
      <c r="H278" s="122">
        <f>H18*$AL18*'Personnel Rates'!H$39</f>
        <v>0</v>
      </c>
      <c r="I278" s="122">
        <f>I18*$AL18*'Personnel Rates'!I$39</f>
        <v>0</v>
      </c>
      <c r="J278" s="122">
        <f>J18*$AL18*'Personnel Rates'!J$39</f>
        <v>0</v>
      </c>
      <c r="K278" s="122">
        <f>K18*$AL18*'Personnel Rates'!K$39</f>
        <v>0</v>
      </c>
      <c r="L278" s="122">
        <f>L18*$AL18*'Personnel Rates'!L$39</f>
        <v>0</v>
      </c>
      <c r="M278" s="122">
        <f>M18*$AL18*'Personnel Rates'!M$39</f>
        <v>0</v>
      </c>
      <c r="N278" s="122">
        <f>N18*$AL18*'Personnel Rates'!N$39</f>
        <v>0</v>
      </c>
      <c r="O278" s="122">
        <f>O18*$AL18*'Personnel Rates'!O$39</f>
        <v>0</v>
      </c>
      <c r="P278" s="122">
        <f>P18*$AL18*'Personnel Rates'!P$39</f>
        <v>0</v>
      </c>
      <c r="Q278" s="122">
        <f>Q18*$AL18*'Personnel Rates'!Q$39</f>
        <v>0</v>
      </c>
      <c r="R278" s="122">
        <f>R18*$AL18*'Personnel Rates'!R$39</f>
        <v>0</v>
      </c>
      <c r="S278" s="122">
        <f>S18*$AL18*'Personnel Rates'!S$39</f>
        <v>0</v>
      </c>
      <c r="T278" s="122">
        <f>T18*$AL18*'Personnel Rates'!T$39</f>
        <v>0</v>
      </c>
      <c r="U278" s="122">
        <f>U18*$AL18*'Personnel Rates'!U$39</f>
        <v>0</v>
      </c>
      <c r="V278" s="122">
        <f>V18*$AL18*'Personnel Rates'!V$39</f>
        <v>0</v>
      </c>
      <c r="W278" s="122">
        <f>W18*$AL18*'Personnel Rates'!W$39</f>
        <v>0</v>
      </c>
      <c r="X278" s="122">
        <f>X18*$AL18*'Personnel Rates'!X$39</f>
        <v>0</v>
      </c>
      <c r="Y278" s="122">
        <f>Y18*$AL18*'Personnel Rates'!Y$39</f>
        <v>0</v>
      </c>
      <c r="Z278" s="122">
        <f>Z18*$AL18*'Personnel Rates'!Z$39</f>
        <v>0</v>
      </c>
      <c r="AA278" s="122">
        <f>AA18*$AL18*'Personnel Rates'!AA$39</f>
        <v>0</v>
      </c>
      <c r="AB278" s="122">
        <f>AB18*$AL18*'Personnel Rates'!AB$39</f>
        <v>0</v>
      </c>
      <c r="AC278" s="122">
        <f>AC18*$AL18*'Personnel Rates'!AC$39</f>
        <v>0</v>
      </c>
      <c r="AD278" s="122">
        <f>AD18*$AL18*'Personnel Rates'!AD$39</f>
        <v>0</v>
      </c>
      <c r="AE278" s="122">
        <f>AE18*$AL18*'Personnel Rates'!AE$39</f>
        <v>0</v>
      </c>
      <c r="AF278" s="122">
        <f>AF18*$AL18*'Personnel Rates'!AF$39</f>
        <v>0</v>
      </c>
      <c r="AG278" s="122">
        <f>AG18*$AL18*'Personnel Rates'!AG$39</f>
        <v>0</v>
      </c>
      <c r="AH278" s="122">
        <f>AH18*$AL18*'Personnel Rates'!AH$39</f>
        <v>0</v>
      </c>
      <c r="AI278" s="122">
        <f>AI18*$AL18*'Personnel Rates'!AI$39</f>
        <v>0</v>
      </c>
      <c r="AJ278" s="122">
        <f>AJ18*$AL18*'Personnel Rates'!AJ$39</f>
        <v>0</v>
      </c>
      <c r="AL278" s="123">
        <f t="shared" si="9"/>
        <v>59.663018871794868</v>
      </c>
    </row>
    <row r="279" spans="2:38">
      <c r="B279" s="65"/>
      <c r="C279" s="66" t="str">
        <f t="shared" si="8"/>
        <v>1"</v>
      </c>
      <c r="D279" s="66"/>
      <c r="E279" s="122">
        <f>E19*$AL19*'Personnel Rates'!E$39</f>
        <v>119.32603774358974</v>
      </c>
      <c r="F279" s="122">
        <f>F19*$AL19*'Personnel Rates'!F$39</f>
        <v>0</v>
      </c>
      <c r="G279" s="122">
        <f>G19*$AL19*'Personnel Rates'!G$39</f>
        <v>0</v>
      </c>
      <c r="H279" s="122">
        <f>H19*$AL19*'Personnel Rates'!H$39</f>
        <v>0</v>
      </c>
      <c r="I279" s="122">
        <f>I19*$AL19*'Personnel Rates'!I$39</f>
        <v>0</v>
      </c>
      <c r="J279" s="122">
        <f>J19*$AL19*'Personnel Rates'!J$39</f>
        <v>0</v>
      </c>
      <c r="K279" s="122">
        <f>K19*$AL19*'Personnel Rates'!K$39</f>
        <v>0</v>
      </c>
      <c r="L279" s="122">
        <f>L19*$AL19*'Personnel Rates'!L$39</f>
        <v>0</v>
      </c>
      <c r="M279" s="122">
        <f>M19*$AL19*'Personnel Rates'!M$39</f>
        <v>0</v>
      </c>
      <c r="N279" s="122">
        <f>N19*$AL19*'Personnel Rates'!N$39</f>
        <v>0</v>
      </c>
      <c r="O279" s="122">
        <f>O19*$AL19*'Personnel Rates'!O$39</f>
        <v>0</v>
      </c>
      <c r="P279" s="122">
        <f>P19*$AL19*'Personnel Rates'!P$39</f>
        <v>0</v>
      </c>
      <c r="Q279" s="122">
        <f>Q19*$AL19*'Personnel Rates'!Q$39</f>
        <v>0</v>
      </c>
      <c r="R279" s="122">
        <f>R19*$AL19*'Personnel Rates'!R$39</f>
        <v>0</v>
      </c>
      <c r="S279" s="122">
        <f>S19*$AL19*'Personnel Rates'!S$39</f>
        <v>0</v>
      </c>
      <c r="T279" s="122">
        <f>T19*$AL19*'Personnel Rates'!T$39</f>
        <v>0</v>
      </c>
      <c r="U279" s="122">
        <f>U19*$AL19*'Personnel Rates'!U$39</f>
        <v>0</v>
      </c>
      <c r="V279" s="122">
        <f>V19*$AL19*'Personnel Rates'!V$39</f>
        <v>0</v>
      </c>
      <c r="W279" s="122">
        <f>W19*$AL19*'Personnel Rates'!W$39</f>
        <v>0</v>
      </c>
      <c r="X279" s="122">
        <f>X19*$AL19*'Personnel Rates'!X$39</f>
        <v>0</v>
      </c>
      <c r="Y279" s="122">
        <f>Y19*$AL19*'Personnel Rates'!Y$39</f>
        <v>0</v>
      </c>
      <c r="Z279" s="122">
        <f>Z19*$AL19*'Personnel Rates'!Z$39</f>
        <v>0</v>
      </c>
      <c r="AA279" s="122">
        <f>AA19*$AL19*'Personnel Rates'!AA$39</f>
        <v>0</v>
      </c>
      <c r="AB279" s="122">
        <f>AB19*$AL19*'Personnel Rates'!AB$39</f>
        <v>0</v>
      </c>
      <c r="AC279" s="122">
        <f>AC19*$AL19*'Personnel Rates'!AC$39</f>
        <v>0</v>
      </c>
      <c r="AD279" s="122">
        <f>AD19*$AL19*'Personnel Rates'!AD$39</f>
        <v>0</v>
      </c>
      <c r="AE279" s="122">
        <f>AE19*$AL19*'Personnel Rates'!AE$39</f>
        <v>0</v>
      </c>
      <c r="AF279" s="122">
        <f>AF19*$AL19*'Personnel Rates'!AF$39</f>
        <v>0</v>
      </c>
      <c r="AG279" s="122">
        <f>AG19*$AL19*'Personnel Rates'!AG$39</f>
        <v>0</v>
      </c>
      <c r="AH279" s="122">
        <f>AH19*$AL19*'Personnel Rates'!AH$39</f>
        <v>0</v>
      </c>
      <c r="AI279" s="122">
        <f>AI19*$AL19*'Personnel Rates'!AI$39</f>
        <v>0</v>
      </c>
      <c r="AJ279" s="122">
        <f>AJ19*$AL19*'Personnel Rates'!AJ$39</f>
        <v>0</v>
      </c>
      <c r="AL279" s="123">
        <f t="shared" si="9"/>
        <v>119.32603774358974</v>
      </c>
    </row>
    <row r="280" spans="2:38">
      <c r="B280" s="65"/>
      <c r="C280" s="66" t="str">
        <f t="shared" si="8"/>
        <v>1" RFSS</v>
      </c>
      <c r="D280" s="66"/>
      <c r="E280" s="122">
        <f>E20*$AL20*'Personnel Rates'!E$39</f>
        <v>119.32603774358974</v>
      </c>
      <c r="F280" s="122">
        <f>F20*$AL20*'Personnel Rates'!F$39</f>
        <v>0</v>
      </c>
      <c r="G280" s="122">
        <f>G20*$AL20*'Personnel Rates'!G$39</f>
        <v>0</v>
      </c>
      <c r="H280" s="122">
        <f>H20*$AL20*'Personnel Rates'!H$39</f>
        <v>0</v>
      </c>
      <c r="I280" s="122">
        <f>I20*$AL20*'Personnel Rates'!I$39</f>
        <v>0</v>
      </c>
      <c r="J280" s="122">
        <f>J20*$AL20*'Personnel Rates'!J$39</f>
        <v>0</v>
      </c>
      <c r="K280" s="122">
        <f>K20*$AL20*'Personnel Rates'!K$39</f>
        <v>0</v>
      </c>
      <c r="L280" s="122">
        <f>L20*$AL20*'Personnel Rates'!L$39</f>
        <v>0</v>
      </c>
      <c r="M280" s="122">
        <f>M20*$AL20*'Personnel Rates'!M$39</f>
        <v>0</v>
      </c>
      <c r="N280" s="122">
        <f>N20*$AL20*'Personnel Rates'!N$39</f>
        <v>0</v>
      </c>
      <c r="O280" s="122">
        <f>O20*$AL20*'Personnel Rates'!O$39</f>
        <v>0</v>
      </c>
      <c r="P280" s="122">
        <f>P20*$AL20*'Personnel Rates'!P$39</f>
        <v>0</v>
      </c>
      <c r="Q280" s="122">
        <f>Q20*$AL20*'Personnel Rates'!Q$39</f>
        <v>0</v>
      </c>
      <c r="R280" s="122">
        <f>R20*$AL20*'Personnel Rates'!R$39</f>
        <v>0</v>
      </c>
      <c r="S280" s="122">
        <f>S20*$AL20*'Personnel Rates'!S$39</f>
        <v>0</v>
      </c>
      <c r="T280" s="122">
        <f>T20*$AL20*'Personnel Rates'!T$39</f>
        <v>0</v>
      </c>
      <c r="U280" s="122">
        <f>U20*$AL20*'Personnel Rates'!U$39</f>
        <v>0</v>
      </c>
      <c r="V280" s="122">
        <f>V20*$AL20*'Personnel Rates'!V$39</f>
        <v>0</v>
      </c>
      <c r="W280" s="122">
        <f>W20*$AL20*'Personnel Rates'!W$39</f>
        <v>0</v>
      </c>
      <c r="X280" s="122">
        <f>X20*$AL20*'Personnel Rates'!X$39</f>
        <v>0</v>
      </c>
      <c r="Y280" s="122">
        <f>Y20*$AL20*'Personnel Rates'!Y$39</f>
        <v>0</v>
      </c>
      <c r="Z280" s="122">
        <f>Z20*$AL20*'Personnel Rates'!Z$39</f>
        <v>0</v>
      </c>
      <c r="AA280" s="122">
        <f>AA20*$AL20*'Personnel Rates'!AA$39</f>
        <v>0</v>
      </c>
      <c r="AB280" s="122">
        <f>AB20*$AL20*'Personnel Rates'!AB$39</f>
        <v>0</v>
      </c>
      <c r="AC280" s="122">
        <f>AC20*$AL20*'Personnel Rates'!AC$39</f>
        <v>0</v>
      </c>
      <c r="AD280" s="122">
        <f>AD20*$AL20*'Personnel Rates'!AD$39</f>
        <v>0</v>
      </c>
      <c r="AE280" s="122">
        <f>AE20*$AL20*'Personnel Rates'!AE$39</f>
        <v>0</v>
      </c>
      <c r="AF280" s="122">
        <f>AF20*$AL20*'Personnel Rates'!AF$39</f>
        <v>0</v>
      </c>
      <c r="AG280" s="122">
        <f>AG20*$AL20*'Personnel Rates'!AG$39</f>
        <v>0</v>
      </c>
      <c r="AH280" s="122">
        <f>AH20*$AL20*'Personnel Rates'!AH$39</f>
        <v>0</v>
      </c>
      <c r="AI280" s="122">
        <f>AI20*$AL20*'Personnel Rates'!AI$39</f>
        <v>0</v>
      </c>
      <c r="AJ280" s="122">
        <f>AJ20*$AL20*'Personnel Rates'!AJ$39</f>
        <v>0</v>
      </c>
      <c r="AL280" s="123">
        <f t="shared" si="9"/>
        <v>119.32603774358974</v>
      </c>
    </row>
    <row r="281" spans="2:38">
      <c r="B281" s="65"/>
      <c r="C281" s="66" t="str">
        <f t="shared" si="8"/>
        <v>1  1/2</v>
      </c>
      <c r="D281" s="66"/>
      <c r="E281" s="122">
        <f>E21*$AL21*'Personnel Rates'!E$39</f>
        <v>119.32603774358974</v>
      </c>
      <c r="F281" s="122">
        <f>F21*$AL21*'Personnel Rates'!F$39</f>
        <v>0</v>
      </c>
      <c r="G281" s="122">
        <f>G21*$AL21*'Personnel Rates'!G$39</f>
        <v>0</v>
      </c>
      <c r="H281" s="122">
        <f>H21*$AL21*'Personnel Rates'!H$39</f>
        <v>0</v>
      </c>
      <c r="I281" s="122">
        <f>I21*$AL21*'Personnel Rates'!I$39</f>
        <v>0</v>
      </c>
      <c r="J281" s="122">
        <f>J21*$AL21*'Personnel Rates'!J$39</f>
        <v>0</v>
      </c>
      <c r="K281" s="122">
        <f>K21*$AL21*'Personnel Rates'!K$39</f>
        <v>0</v>
      </c>
      <c r="L281" s="122">
        <f>L21*$AL21*'Personnel Rates'!L$39</f>
        <v>0</v>
      </c>
      <c r="M281" s="122">
        <f>M21*$AL21*'Personnel Rates'!M$39</f>
        <v>0</v>
      </c>
      <c r="N281" s="122">
        <f>N21*$AL21*'Personnel Rates'!N$39</f>
        <v>0</v>
      </c>
      <c r="O281" s="122">
        <f>O21*$AL21*'Personnel Rates'!O$39</f>
        <v>0</v>
      </c>
      <c r="P281" s="122">
        <f>P21*$AL21*'Personnel Rates'!P$39</f>
        <v>0</v>
      </c>
      <c r="Q281" s="122">
        <f>Q21*$AL21*'Personnel Rates'!Q$39</f>
        <v>0</v>
      </c>
      <c r="R281" s="122">
        <f>R21*$AL21*'Personnel Rates'!R$39</f>
        <v>0</v>
      </c>
      <c r="S281" s="122">
        <f>S21*$AL21*'Personnel Rates'!S$39</f>
        <v>0</v>
      </c>
      <c r="T281" s="122">
        <f>T21*$AL21*'Personnel Rates'!T$39</f>
        <v>0</v>
      </c>
      <c r="U281" s="122">
        <f>U21*$AL21*'Personnel Rates'!U$39</f>
        <v>0</v>
      </c>
      <c r="V281" s="122">
        <f>V21*$AL21*'Personnel Rates'!V$39</f>
        <v>0</v>
      </c>
      <c r="W281" s="122">
        <f>W21*$AL21*'Personnel Rates'!W$39</f>
        <v>0</v>
      </c>
      <c r="X281" s="122">
        <f>X21*$AL21*'Personnel Rates'!X$39</f>
        <v>0</v>
      </c>
      <c r="Y281" s="122">
        <f>Y21*$AL21*'Personnel Rates'!Y$39</f>
        <v>0</v>
      </c>
      <c r="Z281" s="122">
        <f>Z21*$AL21*'Personnel Rates'!Z$39</f>
        <v>0</v>
      </c>
      <c r="AA281" s="122">
        <f>AA21*$AL21*'Personnel Rates'!AA$39</f>
        <v>0</v>
      </c>
      <c r="AB281" s="122">
        <f>AB21*$AL21*'Personnel Rates'!AB$39</f>
        <v>0</v>
      </c>
      <c r="AC281" s="122">
        <f>AC21*$AL21*'Personnel Rates'!AC$39</f>
        <v>0</v>
      </c>
      <c r="AD281" s="122">
        <f>AD21*$AL21*'Personnel Rates'!AD$39</f>
        <v>0</v>
      </c>
      <c r="AE281" s="122">
        <f>AE21*$AL21*'Personnel Rates'!AE$39</f>
        <v>0</v>
      </c>
      <c r="AF281" s="122">
        <f>AF21*$AL21*'Personnel Rates'!AF$39</f>
        <v>0</v>
      </c>
      <c r="AG281" s="122">
        <f>AG21*$AL21*'Personnel Rates'!AG$39</f>
        <v>0</v>
      </c>
      <c r="AH281" s="122">
        <f>AH21*$AL21*'Personnel Rates'!AH$39</f>
        <v>0</v>
      </c>
      <c r="AI281" s="122">
        <f>AI21*$AL21*'Personnel Rates'!AI$39</f>
        <v>0</v>
      </c>
      <c r="AJ281" s="122">
        <f>AJ21*$AL21*'Personnel Rates'!AJ$39</f>
        <v>0</v>
      </c>
      <c r="AL281" s="123">
        <f t="shared" si="9"/>
        <v>119.32603774358974</v>
      </c>
    </row>
    <row r="282" spans="2:38">
      <c r="B282" s="65"/>
      <c r="C282" s="66" t="str">
        <f t="shared" si="8"/>
        <v>1  1/2 RFSS</v>
      </c>
      <c r="D282" s="66"/>
      <c r="E282" s="122">
        <f>E22*$AL22*'Personnel Rates'!E$39</f>
        <v>119.32603774358974</v>
      </c>
      <c r="F282" s="122">
        <f>F22*$AL22*'Personnel Rates'!F$39</f>
        <v>0</v>
      </c>
      <c r="G282" s="122">
        <f>G22*$AL22*'Personnel Rates'!G$39</f>
        <v>0</v>
      </c>
      <c r="H282" s="122">
        <f>H22*$AL22*'Personnel Rates'!H$39</f>
        <v>0</v>
      </c>
      <c r="I282" s="122">
        <f>I22*$AL22*'Personnel Rates'!I$39</f>
        <v>0</v>
      </c>
      <c r="J282" s="122">
        <f>J22*$AL22*'Personnel Rates'!J$39</f>
        <v>0</v>
      </c>
      <c r="K282" s="122">
        <f>K22*$AL22*'Personnel Rates'!K$39</f>
        <v>0</v>
      </c>
      <c r="L282" s="122">
        <f>L22*$AL22*'Personnel Rates'!L$39</f>
        <v>0</v>
      </c>
      <c r="M282" s="122">
        <f>M22*$AL22*'Personnel Rates'!M$39</f>
        <v>0</v>
      </c>
      <c r="N282" s="122">
        <f>N22*$AL22*'Personnel Rates'!N$39</f>
        <v>0</v>
      </c>
      <c r="O282" s="122">
        <f>O22*$AL22*'Personnel Rates'!O$39</f>
        <v>0</v>
      </c>
      <c r="P282" s="122">
        <f>P22*$AL22*'Personnel Rates'!P$39</f>
        <v>0</v>
      </c>
      <c r="Q282" s="122">
        <f>Q22*$AL22*'Personnel Rates'!Q$39</f>
        <v>0</v>
      </c>
      <c r="R282" s="122">
        <f>R22*$AL22*'Personnel Rates'!R$39</f>
        <v>0</v>
      </c>
      <c r="S282" s="122">
        <f>S22*$AL22*'Personnel Rates'!S$39</f>
        <v>0</v>
      </c>
      <c r="T282" s="122">
        <f>T22*$AL22*'Personnel Rates'!T$39</f>
        <v>0</v>
      </c>
      <c r="U282" s="122">
        <f>U22*$AL22*'Personnel Rates'!U$39</f>
        <v>0</v>
      </c>
      <c r="V282" s="122">
        <f>V22*$AL22*'Personnel Rates'!V$39</f>
        <v>0</v>
      </c>
      <c r="W282" s="122">
        <f>W22*$AL22*'Personnel Rates'!W$39</f>
        <v>0</v>
      </c>
      <c r="X282" s="122">
        <f>X22*$AL22*'Personnel Rates'!X$39</f>
        <v>0</v>
      </c>
      <c r="Y282" s="122">
        <f>Y22*$AL22*'Personnel Rates'!Y$39</f>
        <v>0</v>
      </c>
      <c r="Z282" s="122">
        <f>Z22*$AL22*'Personnel Rates'!Z$39</f>
        <v>0</v>
      </c>
      <c r="AA282" s="122">
        <f>AA22*$AL22*'Personnel Rates'!AA$39</f>
        <v>0</v>
      </c>
      <c r="AB282" s="122">
        <f>AB22*$AL22*'Personnel Rates'!AB$39</f>
        <v>0</v>
      </c>
      <c r="AC282" s="122">
        <f>AC22*$AL22*'Personnel Rates'!AC$39</f>
        <v>0</v>
      </c>
      <c r="AD282" s="122">
        <f>AD22*$AL22*'Personnel Rates'!AD$39</f>
        <v>0</v>
      </c>
      <c r="AE282" s="122">
        <f>AE22*$AL22*'Personnel Rates'!AE$39</f>
        <v>0</v>
      </c>
      <c r="AF282" s="122">
        <f>AF22*$AL22*'Personnel Rates'!AF$39</f>
        <v>0</v>
      </c>
      <c r="AG282" s="122">
        <f>AG22*$AL22*'Personnel Rates'!AG$39</f>
        <v>0</v>
      </c>
      <c r="AH282" s="122">
        <f>AH22*$AL22*'Personnel Rates'!AH$39</f>
        <v>0</v>
      </c>
      <c r="AI282" s="122">
        <f>AI22*$AL22*'Personnel Rates'!AI$39</f>
        <v>0</v>
      </c>
      <c r="AJ282" s="122">
        <f>AJ22*$AL22*'Personnel Rates'!AJ$39</f>
        <v>0</v>
      </c>
      <c r="AL282" s="123">
        <f t="shared" si="9"/>
        <v>119.32603774358974</v>
      </c>
    </row>
    <row r="283" spans="2:38">
      <c r="B283" s="65"/>
      <c r="C283" s="66" t="str">
        <f t="shared" si="8"/>
        <v xml:space="preserve">2" </v>
      </c>
      <c r="D283" s="66"/>
      <c r="E283" s="122">
        <f>E23*$AL23*'Personnel Rates'!E$39</f>
        <v>119.32603774358974</v>
      </c>
      <c r="F283" s="122">
        <f>F23*$AL23*'Personnel Rates'!F$39</f>
        <v>0</v>
      </c>
      <c r="G283" s="122">
        <f>G23*$AL23*'Personnel Rates'!G$39</f>
        <v>0</v>
      </c>
      <c r="H283" s="122">
        <f>H23*$AL23*'Personnel Rates'!H$39</f>
        <v>0</v>
      </c>
      <c r="I283" s="122">
        <f>I23*$AL23*'Personnel Rates'!I$39</f>
        <v>0</v>
      </c>
      <c r="J283" s="122">
        <f>J23*$AL23*'Personnel Rates'!J$39</f>
        <v>0</v>
      </c>
      <c r="K283" s="122">
        <f>K23*$AL23*'Personnel Rates'!K$39</f>
        <v>0</v>
      </c>
      <c r="L283" s="122">
        <f>L23*$AL23*'Personnel Rates'!L$39</f>
        <v>0</v>
      </c>
      <c r="M283" s="122">
        <f>M23*$AL23*'Personnel Rates'!M$39</f>
        <v>0</v>
      </c>
      <c r="N283" s="122">
        <f>N23*$AL23*'Personnel Rates'!N$39</f>
        <v>0</v>
      </c>
      <c r="O283" s="122">
        <f>O23*$AL23*'Personnel Rates'!O$39</f>
        <v>0</v>
      </c>
      <c r="P283" s="122">
        <f>P23*$AL23*'Personnel Rates'!P$39</f>
        <v>0</v>
      </c>
      <c r="Q283" s="122">
        <f>Q23*$AL23*'Personnel Rates'!Q$39</f>
        <v>0</v>
      </c>
      <c r="R283" s="122">
        <f>R23*$AL23*'Personnel Rates'!R$39</f>
        <v>0</v>
      </c>
      <c r="S283" s="122">
        <f>S23*$AL23*'Personnel Rates'!S$39</f>
        <v>0</v>
      </c>
      <c r="T283" s="122">
        <f>T23*$AL23*'Personnel Rates'!T$39</f>
        <v>0</v>
      </c>
      <c r="U283" s="122">
        <f>U23*$AL23*'Personnel Rates'!U$39</f>
        <v>0</v>
      </c>
      <c r="V283" s="122">
        <f>V23*$AL23*'Personnel Rates'!V$39</f>
        <v>0</v>
      </c>
      <c r="W283" s="122">
        <f>W23*$AL23*'Personnel Rates'!W$39</f>
        <v>0</v>
      </c>
      <c r="X283" s="122">
        <f>X23*$AL23*'Personnel Rates'!X$39</f>
        <v>0</v>
      </c>
      <c r="Y283" s="122">
        <f>Y23*$AL23*'Personnel Rates'!Y$39</f>
        <v>0</v>
      </c>
      <c r="Z283" s="122">
        <f>Z23*$AL23*'Personnel Rates'!Z$39</f>
        <v>0</v>
      </c>
      <c r="AA283" s="122">
        <f>AA23*$AL23*'Personnel Rates'!AA$39</f>
        <v>0</v>
      </c>
      <c r="AB283" s="122">
        <f>AB23*$AL23*'Personnel Rates'!AB$39</f>
        <v>0</v>
      </c>
      <c r="AC283" s="122">
        <f>AC23*$AL23*'Personnel Rates'!AC$39</f>
        <v>0</v>
      </c>
      <c r="AD283" s="122">
        <f>AD23*$AL23*'Personnel Rates'!AD$39</f>
        <v>0</v>
      </c>
      <c r="AE283" s="122">
        <f>AE23*$AL23*'Personnel Rates'!AE$39</f>
        <v>0</v>
      </c>
      <c r="AF283" s="122">
        <f>AF23*$AL23*'Personnel Rates'!AF$39</f>
        <v>0</v>
      </c>
      <c r="AG283" s="122">
        <f>AG23*$AL23*'Personnel Rates'!AG$39</f>
        <v>0</v>
      </c>
      <c r="AH283" s="122">
        <f>AH23*$AL23*'Personnel Rates'!AH$39</f>
        <v>0</v>
      </c>
      <c r="AI283" s="122">
        <f>AI23*$AL23*'Personnel Rates'!AI$39</f>
        <v>0</v>
      </c>
      <c r="AJ283" s="122">
        <f>AJ23*$AL23*'Personnel Rates'!AJ$39</f>
        <v>0</v>
      </c>
      <c r="AL283" s="123">
        <f t="shared" si="9"/>
        <v>119.32603774358974</v>
      </c>
    </row>
    <row r="284" spans="2:38">
      <c r="B284" s="65"/>
      <c r="C284" s="66" t="str">
        <f t="shared" si="8"/>
        <v>2" RFSS</v>
      </c>
      <c r="D284" s="66"/>
      <c r="E284" s="122">
        <f>E24*$AL24*'Personnel Rates'!E$39</f>
        <v>119.32603774358974</v>
      </c>
      <c r="F284" s="122">
        <f>F24*$AL24*'Personnel Rates'!F$39</f>
        <v>0</v>
      </c>
      <c r="G284" s="122">
        <f>G24*$AL24*'Personnel Rates'!G$39</f>
        <v>0</v>
      </c>
      <c r="H284" s="122">
        <f>H24*$AL24*'Personnel Rates'!H$39</f>
        <v>0</v>
      </c>
      <c r="I284" s="122">
        <f>I24*$AL24*'Personnel Rates'!I$39</f>
        <v>0</v>
      </c>
      <c r="J284" s="122">
        <f>J24*$AL24*'Personnel Rates'!J$39</f>
        <v>0</v>
      </c>
      <c r="K284" s="122">
        <f>K24*$AL24*'Personnel Rates'!K$39</f>
        <v>0</v>
      </c>
      <c r="L284" s="122">
        <f>L24*$AL24*'Personnel Rates'!L$39</f>
        <v>0</v>
      </c>
      <c r="M284" s="122">
        <f>M24*$AL24*'Personnel Rates'!M$39</f>
        <v>0</v>
      </c>
      <c r="N284" s="122">
        <f>N24*$AL24*'Personnel Rates'!N$39</f>
        <v>0</v>
      </c>
      <c r="O284" s="122">
        <f>O24*$AL24*'Personnel Rates'!O$39</f>
        <v>0</v>
      </c>
      <c r="P284" s="122">
        <f>P24*$AL24*'Personnel Rates'!P$39</f>
        <v>0</v>
      </c>
      <c r="Q284" s="122">
        <f>Q24*$AL24*'Personnel Rates'!Q$39</f>
        <v>0</v>
      </c>
      <c r="R284" s="122">
        <f>R24*$AL24*'Personnel Rates'!R$39</f>
        <v>0</v>
      </c>
      <c r="S284" s="122">
        <f>S24*$AL24*'Personnel Rates'!S$39</f>
        <v>0</v>
      </c>
      <c r="T284" s="122">
        <f>T24*$AL24*'Personnel Rates'!T$39</f>
        <v>0</v>
      </c>
      <c r="U284" s="122">
        <f>U24*$AL24*'Personnel Rates'!U$39</f>
        <v>0</v>
      </c>
      <c r="V284" s="122">
        <f>V24*$AL24*'Personnel Rates'!V$39</f>
        <v>0</v>
      </c>
      <c r="W284" s="122">
        <f>W24*$AL24*'Personnel Rates'!W$39</f>
        <v>0</v>
      </c>
      <c r="X284" s="122">
        <f>X24*$AL24*'Personnel Rates'!X$39</f>
        <v>0</v>
      </c>
      <c r="Y284" s="122">
        <f>Y24*$AL24*'Personnel Rates'!Y$39</f>
        <v>0</v>
      </c>
      <c r="Z284" s="122">
        <f>Z24*$AL24*'Personnel Rates'!Z$39</f>
        <v>0</v>
      </c>
      <c r="AA284" s="122">
        <f>AA24*$AL24*'Personnel Rates'!AA$39</f>
        <v>0</v>
      </c>
      <c r="AB284" s="122">
        <f>AB24*$AL24*'Personnel Rates'!AB$39</f>
        <v>0</v>
      </c>
      <c r="AC284" s="122">
        <f>AC24*$AL24*'Personnel Rates'!AC$39</f>
        <v>0</v>
      </c>
      <c r="AD284" s="122">
        <f>AD24*$AL24*'Personnel Rates'!AD$39</f>
        <v>0</v>
      </c>
      <c r="AE284" s="122">
        <f>AE24*$AL24*'Personnel Rates'!AE$39</f>
        <v>0</v>
      </c>
      <c r="AF284" s="122">
        <f>AF24*$AL24*'Personnel Rates'!AF$39</f>
        <v>0</v>
      </c>
      <c r="AG284" s="122">
        <f>AG24*$AL24*'Personnel Rates'!AG$39</f>
        <v>0</v>
      </c>
      <c r="AH284" s="122">
        <f>AH24*$AL24*'Personnel Rates'!AH$39</f>
        <v>0</v>
      </c>
      <c r="AI284" s="122">
        <f>AI24*$AL24*'Personnel Rates'!AI$39</f>
        <v>0</v>
      </c>
      <c r="AJ284" s="122">
        <f>AJ24*$AL24*'Personnel Rates'!AJ$39</f>
        <v>0</v>
      </c>
      <c r="AL284" s="123">
        <f t="shared" si="9"/>
        <v>119.32603774358974</v>
      </c>
    </row>
    <row r="285" spans="2:38">
      <c r="B285" s="65"/>
      <c r="C285" s="66" t="str">
        <f t="shared" si="8"/>
        <v>3" Compound</v>
      </c>
      <c r="D285" s="66"/>
      <c r="E285" s="122">
        <f>E25*$AL25*'Personnel Rates'!E$39</f>
        <v>357.97811323076922</v>
      </c>
      <c r="F285" s="122">
        <f>F25*$AL25*'Personnel Rates'!F$39</f>
        <v>0</v>
      </c>
      <c r="G285" s="122">
        <f>G25*$AL25*'Personnel Rates'!G$39</f>
        <v>0</v>
      </c>
      <c r="H285" s="122">
        <f>H25*$AL25*'Personnel Rates'!H$39</f>
        <v>0</v>
      </c>
      <c r="I285" s="122">
        <f>I25*$AL25*'Personnel Rates'!I$39</f>
        <v>0</v>
      </c>
      <c r="J285" s="122">
        <f>J25*$AL25*'Personnel Rates'!J$39</f>
        <v>0</v>
      </c>
      <c r="K285" s="122">
        <f>K25*$AL25*'Personnel Rates'!K$39</f>
        <v>0</v>
      </c>
      <c r="L285" s="122">
        <f>L25*$AL25*'Personnel Rates'!L$39</f>
        <v>0</v>
      </c>
      <c r="M285" s="122">
        <f>M25*$AL25*'Personnel Rates'!M$39</f>
        <v>0</v>
      </c>
      <c r="N285" s="122">
        <f>N25*$AL25*'Personnel Rates'!N$39</f>
        <v>0</v>
      </c>
      <c r="O285" s="122">
        <f>O25*$AL25*'Personnel Rates'!O$39</f>
        <v>0</v>
      </c>
      <c r="P285" s="122">
        <f>P25*$AL25*'Personnel Rates'!P$39</f>
        <v>0</v>
      </c>
      <c r="Q285" s="122">
        <f>Q25*$AL25*'Personnel Rates'!Q$39</f>
        <v>0</v>
      </c>
      <c r="R285" s="122">
        <f>R25*$AL25*'Personnel Rates'!R$39</f>
        <v>0</v>
      </c>
      <c r="S285" s="122">
        <f>S25*$AL25*'Personnel Rates'!S$39</f>
        <v>0</v>
      </c>
      <c r="T285" s="122">
        <f>T25*$AL25*'Personnel Rates'!T$39</f>
        <v>0</v>
      </c>
      <c r="U285" s="122">
        <f>U25*$AL25*'Personnel Rates'!U$39</f>
        <v>0</v>
      </c>
      <c r="V285" s="122">
        <f>V25*$AL25*'Personnel Rates'!V$39</f>
        <v>0</v>
      </c>
      <c r="W285" s="122">
        <f>W25*$AL25*'Personnel Rates'!W$39</f>
        <v>0</v>
      </c>
      <c r="X285" s="122">
        <f>X25*$AL25*'Personnel Rates'!X$39</f>
        <v>0</v>
      </c>
      <c r="Y285" s="122">
        <f>Y25*$AL25*'Personnel Rates'!Y$39</f>
        <v>0</v>
      </c>
      <c r="Z285" s="122">
        <f>Z25*$AL25*'Personnel Rates'!Z$39</f>
        <v>0</v>
      </c>
      <c r="AA285" s="122">
        <f>AA25*$AL25*'Personnel Rates'!AA$39</f>
        <v>0</v>
      </c>
      <c r="AB285" s="122">
        <f>AB25*$AL25*'Personnel Rates'!AB$39</f>
        <v>0</v>
      </c>
      <c r="AC285" s="122">
        <f>AC25*$AL25*'Personnel Rates'!AC$39</f>
        <v>0</v>
      </c>
      <c r="AD285" s="122">
        <f>AD25*$AL25*'Personnel Rates'!AD$39</f>
        <v>0</v>
      </c>
      <c r="AE285" s="122">
        <f>AE25*$AL25*'Personnel Rates'!AE$39</f>
        <v>0</v>
      </c>
      <c r="AF285" s="122">
        <f>AF25*$AL25*'Personnel Rates'!AF$39</f>
        <v>0</v>
      </c>
      <c r="AG285" s="122">
        <f>AG25*$AL25*'Personnel Rates'!AG$39</f>
        <v>0</v>
      </c>
      <c r="AH285" s="122">
        <f>AH25*$AL25*'Personnel Rates'!AH$39</f>
        <v>0</v>
      </c>
      <c r="AI285" s="122">
        <f>AI25*$AL25*'Personnel Rates'!AI$39</f>
        <v>0</v>
      </c>
      <c r="AJ285" s="122">
        <f>AJ25*$AL25*'Personnel Rates'!AJ$39</f>
        <v>0</v>
      </c>
      <c r="AL285" s="123">
        <f t="shared" si="9"/>
        <v>357.97811323076922</v>
      </c>
    </row>
    <row r="286" spans="2:38">
      <c r="B286" s="65"/>
      <c r="C286" s="66" t="str">
        <f t="shared" si="8"/>
        <v>3" Turbine</v>
      </c>
      <c r="D286" s="66"/>
      <c r="E286" s="122">
        <f>E26*$AL26*'Personnel Rates'!E$39</f>
        <v>357.97811323076922</v>
      </c>
      <c r="F286" s="122">
        <f>F26*$AL26*'Personnel Rates'!F$39</f>
        <v>0</v>
      </c>
      <c r="G286" s="122">
        <f>G26*$AL26*'Personnel Rates'!G$39</f>
        <v>0</v>
      </c>
      <c r="H286" s="122">
        <f>H26*$AL26*'Personnel Rates'!H$39</f>
        <v>0</v>
      </c>
      <c r="I286" s="122">
        <f>I26*$AL26*'Personnel Rates'!I$39</f>
        <v>0</v>
      </c>
      <c r="J286" s="122">
        <f>J26*$AL26*'Personnel Rates'!J$39</f>
        <v>0</v>
      </c>
      <c r="K286" s="122">
        <f>K26*$AL26*'Personnel Rates'!K$39</f>
        <v>0</v>
      </c>
      <c r="L286" s="122">
        <f>L26*$AL26*'Personnel Rates'!L$39</f>
        <v>0</v>
      </c>
      <c r="M286" s="122">
        <f>M26*$AL26*'Personnel Rates'!M$39</f>
        <v>0</v>
      </c>
      <c r="N286" s="122">
        <f>N26*$AL26*'Personnel Rates'!N$39</f>
        <v>0</v>
      </c>
      <c r="O286" s="122">
        <f>O26*$AL26*'Personnel Rates'!O$39</f>
        <v>0</v>
      </c>
      <c r="P286" s="122">
        <f>P26*$AL26*'Personnel Rates'!P$39</f>
        <v>0</v>
      </c>
      <c r="Q286" s="122">
        <f>Q26*$AL26*'Personnel Rates'!Q$39</f>
        <v>0</v>
      </c>
      <c r="R286" s="122">
        <f>R26*$AL26*'Personnel Rates'!R$39</f>
        <v>0</v>
      </c>
      <c r="S286" s="122">
        <f>S26*$AL26*'Personnel Rates'!S$39</f>
        <v>0</v>
      </c>
      <c r="T286" s="122">
        <f>T26*$AL26*'Personnel Rates'!T$39</f>
        <v>0</v>
      </c>
      <c r="U286" s="122">
        <f>U26*$AL26*'Personnel Rates'!U$39</f>
        <v>0</v>
      </c>
      <c r="V286" s="122">
        <f>V26*$AL26*'Personnel Rates'!V$39</f>
        <v>0</v>
      </c>
      <c r="W286" s="122">
        <f>W26*$AL26*'Personnel Rates'!W$39</f>
        <v>0</v>
      </c>
      <c r="X286" s="122">
        <f>X26*$AL26*'Personnel Rates'!X$39</f>
        <v>0</v>
      </c>
      <c r="Y286" s="122">
        <f>Y26*$AL26*'Personnel Rates'!Y$39</f>
        <v>0</v>
      </c>
      <c r="Z286" s="122">
        <f>Z26*$AL26*'Personnel Rates'!Z$39</f>
        <v>0</v>
      </c>
      <c r="AA286" s="122">
        <f>AA26*$AL26*'Personnel Rates'!AA$39</f>
        <v>0</v>
      </c>
      <c r="AB286" s="122">
        <f>AB26*$AL26*'Personnel Rates'!AB$39</f>
        <v>0</v>
      </c>
      <c r="AC286" s="122">
        <f>AC26*$AL26*'Personnel Rates'!AC$39</f>
        <v>0</v>
      </c>
      <c r="AD286" s="122">
        <f>AD26*$AL26*'Personnel Rates'!AD$39</f>
        <v>0</v>
      </c>
      <c r="AE286" s="122">
        <f>AE26*$AL26*'Personnel Rates'!AE$39</f>
        <v>0</v>
      </c>
      <c r="AF286" s="122">
        <f>AF26*$AL26*'Personnel Rates'!AF$39</f>
        <v>0</v>
      </c>
      <c r="AG286" s="122">
        <f>AG26*$AL26*'Personnel Rates'!AG$39</f>
        <v>0</v>
      </c>
      <c r="AH286" s="122">
        <f>AH26*$AL26*'Personnel Rates'!AH$39</f>
        <v>0</v>
      </c>
      <c r="AI286" s="122">
        <f>AI26*$AL26*'Personnel Rates'!AI$39</f>
        <v>0</v>
      </c>
      <c r="AJ286" s="122">
        <f>AJ26*$AL26*'Personnel Rates'!AJ$39</f>
        <v>0</v>
      </c>
      <c r="AL286" s="123">
        <f t="shared" si="9"/>
        <v>357.97811323076922</v>
      </c>
    </row>
    <row r="287" spans="2:38">
      <c r="B287" s="65"/>
      <c r="C287" s="66" t="str">
        <f t="shared" si="8"/>
        <v>3" Fire Series</v>
      </c>
      <c r="D287" s="66"/>
      <c r="E287" s="122">
        <f>E27*$AL27*'Personnel Rates'!E$39</f>
        <v>357.97811323076922</v>
      </c>
      <c r="F287" s="122">
        <f>F27*$AL27*'Personnel Rates'!F$39</f>
        <v>0</v>
      </c>
      <c r="G287" s="122">
        <f>G27*$AL27*'Personnel Rates'!G$39</f>
        <v>0</v>
      </c>
      <c r="H287" s="122">
        <f>H27*$AL27*'Personnel Rates'!H$39</f>
        <v>0</v>
      </c>
      <c r="I287" s="122">
        <f>I27*$AL27*'Personnel Rates'!I$39</f>
        <v>0</v>
      </c>
      <c r="J287" s="122">
        <f>J27*$AL27*'Personnel Rates'!J$39</f>
        <v>0</v>
      </c>
      <c r="K287" s="122">
        <f>K27*$AL27*'Personnel Rates'!K$39</f>
        <v>0</v>
      </c>
      <c r="L287" s="122">
        <f>L27*$AL27*'Personnel Rates'!L$39</f>
        <v>0</v>
      </c>
      <c r="M287" s="122">
        <f>M27*$AL27*'Personnel Rates'!M$39</f>
        <v>0</v>
      </c>
      <c r="N287" s="122">
        <f>N27*$AL27*'Personnel Rates'!N$39</f>
        <v>0</v>
      </c>
      <c r="O287" s="122">
        <f>O27*$AL27*'Personnel Rates'!O$39</f>
        <v>0</v>
      </c>
      <c r="P287" s="122">
        <f>P27*$AL27*'Personnel Rates'!P$39</f>
        <v>0</v>
      </c>
      <c r="Q287" s="122">
        <f>Q27*$AL27*'Personnel Rates'!Q$39</f>
        <v>0</v>
      </c>
      <c r="R287" s="122">
        <f>R27*$AL27*'Personnel Rates'!R$39</f>
        <v>0</v>
      </c>
      <c r="S287" s="122">
        <f>S27*$AL27*'Personnel Rates'!S$39</f>
        <v>0</v>
      </c>
      <c r="T287" s="122">
        <f>T27*$AL27*'Personnel Rates'!T$39</f>
        <v>0</v>
      </c>
      <c r="U287" s="122">
        <f>U27*$AL27*'Personnel Rates'!U$39</f>
        <v>0</v>
      </c>
      <c r="V287" s="122">
        <f>V27*$AL27*'Personnel Rates'!V$39</f>
        <v>0</v>
      </c>
      <c r="W287" s="122">
        <f>W27*$AL27*'Personnel Rates'!W$39</f>
        <v>0</v>
      </c>
      <c r="X287" s="122">
        <f>X27*$AL27*'Personnel Rates'!X$39</f>
        <v>0</v>
      </c>
      <c r="Y287" s="122">
        <f>Y27*$AL27*'Personnel Rates'!Y$39</f>
        <v>0</v>
      </c>
      <c r="Z287" s="122">
        <f>Z27*$AL27*'Personnel Rates'!Z$39</f>
        <v>0</v>
      </c>
      <c r="AA287" s="122">
        <f>AA27*$AL27*'Personnel Rates'!AA$39</f>
        <v>0</v>
      </c>
      <c r="AB287" s="122">
        <f>AB27*$AL27*'Personnel Rates'!AB$39</f>
        <v>0</v>
      </c>
      <c r="AC287" s="122">
        <f>AC27*$AL27*'Personnel Rates'!AC$39</f>
        <v>0</v>
      </c>
      <c r="AD287" s="122">
        <f>AD27*$AL27*'Personnel Rates'!AD$39</f>
        <v>0</v>
      </c>
      <c r="AE287" s="122">
        <f>AE27*$AL27*'Personnel Rates'!AE$39</f>
        <v>0</v>
      </c>
      <c r="AF287" s="122">
        <f>AF27*$AL27*'Personnel Rates'!AF$39</f>
        <v>0</v>
      </c>
      <c r="AG287" s="122">
        <f>AG27*$AL27*'Personnel Rates'!AG$39</f>
        <v>0</v>
      </c>
      <c r="AH287" s="122">
        <f>AH27*$AL27*'Personnel Rates'!AH$39</f>
        <v>0</v>
      </c>
      <c r="AI287" s="122">
        <f>AI27*$AL27*'Personnel Rates'!AI$39</f>
        <v>0</v>
      </c>
      <c r="AJ287" s="122">
        <f>AJ27*$AL27*'Personnel Rates'!AJ$39</f>
        <v>0</v>
      </c>
      <c r="AL287" s="123">
        <f t="shared" si="9"/>
        <v>357.97811323076922</v>
      </c>
    </row>
    <row r="288" spans="2:38">
      <c r="B288" s="65"/>
      <c r="C288" s="66" t="str">
        <f t="shared" si="8"/>
        <v>4" Compound</v>
      </c>
      <c r="D288" s="66"/>
      <c r="E288" s="122">
        <f>E28*$AL28*'Personnel Rates'!E$39</f>
        <v>357.97811323076922</v>
      </c>
      <c r="F288" s="122">
        <f>F28*$AL28*'Personnel Rates'!F$39</f>
        <v>0</v>
      </c>
      <c r="G288" s="122">
        <f>G28*$AL28*'Personnel Rates'!G$39</f>
        <v>0</v>
      </c>
      <c r="H288" s="122">
        <f>H28*$AL28*'Personnel Rates'!H$39</f>
        <v>0</v>
      </c>
      <c r="I288" s="122">
        <f>I28*$AL28*'Personnel Rates'!I$39</f>
        <v>0</v>
      </c>
      <c r="J288" s="122">
        <f>J28*$AL28*'Personnel Rates'!J$39</f>
        <v>0</v>
      </c>
      <c r="K288" s="122">
        <f>K28*$AL28*'Personnel Rates'!K$39</f>
        <v>0</v>
      </c>
      <c r="L288" s="122">
        <f>L28*$AL28*'Personnel Rates'!L$39</f>
        <v>0</v>
      </c>
      <c r="M288" s="122">
        <f>M28*$AL28*'Personnel Rates'!M$39</f>
        <v>0</v>
      </c>
      <c r="N288" s="122">
        <f>N28*$AL28*'Personnel Rates'!N$39</f>
        <v>0</v>
      </c>
      <c r="O288" s="122">
        <f>O28*$AL28*'Personnel Rates'!O$39</f>
        <v>0</v>
      </c>
      <c r="P288" s="122">
        <f>P28*$AL28*'Personnel Rates'!P$39</f>
        <v>0</v>
      </c>
      <c r="Q288" s="122">
        <f>Q28*$AL28*'Personnel Rates'!Q$39</f>
        <v>0</v>
      </c>
      <c r="R288" s="122">
        <f>R28*$AL28*'Personnel Rates'!R$39</f>
        <v>0</v>
      </c>
      <c r="S288" s="122">
        <f>S28*$AL28*'Personnel Rates'!S$39</f>
        <v>0</v>
      </c>
      <c r="T288" s="122">
        <f>T28*$AL28*'Personnel Rates'!T$39</f>
        <v>0</v>
      </c>
      <c r="U288" s="122">
        <f>U28*$AL28*'Personnel Rates'!U$39</f>
        <v>0</v>
      </c>
      <c r="V288" s="122">
        <f>V28*$AL28*'Personnel Rates'!V$39</f>
        <v>0</v>
      </c>
      <c r="W288" s="122">
        <f>W28*$AL28*'Personnel Rates'!W$39</f>
        <v>0</v>
      </c>
      <c r="X288" s="122">
        <f>X28*$AL28*'Personnel Rates'!X$39</f>
        <v>0</v>
      </c>
      <c r="Y288" s="122">
        <f>Y28*$AL28*'Personnel Rates'!Y$39</f>
        <v>0</v>
      </c>
      <c r="Z288" s="122">
        <f>Z28*$AL28*'Personnel Rates'!Z$39</f>
        <v>0</v>
      </c>
      <c r="AA288" s="122">
        <f>AA28*$AL28*'Personnel Rates'!AA$39</f>
        <v>0</v>
      </c>
      <c r="AB288" s="122">
        <f>AB28*$AL28*'Personnel Rates'!AB$39</f>
        <v>0</v>
      </c>
      <c r="AC288" s="122">
        <f>AC28*$AL28*'Personnel Rates'!AC$39</f>
        <v>0</v>
      </c>
      <c r="AD288" s="122">
        <f>AD28*$AL28*'Personnel Rates'!AD$39</f>
        <v>0</v>
      </c>
      <c r="AE288" s="122">
        <f>AE28*$AL28*'Personnel Rates'!AE$39</f>
        <v>0</v>
      </c>
      <c r="AF288" s="122">
        <f>AF28*$AL28*'Personnel Rates'!AF$39</f>
        <v>0</v>
      </c>
      <c r="AG288" s="122">
        <f>AG28*$AL28*'Personnel Rates'!AG$39</f>
        <v>0</v>
      </c>
      <c r="AH288" s="122">
        <f>AH28*$AL28*'Personnel Rates'!AH$39</f>
        <v>0</v>
      </c>
      <c r="AI288" s="122">
        <f>AI28*$AL28*'Personnel Rates'!AI$39</f>
        <v>0</v>
      </c>
      <c r="AJ288" s="122">
        <f>AJ28*$AL28*'Personnel Rates'!AJ$39</f>
        <v>0</v>
      </c>
      <c r="AL288" s="123">
        <f t="shared" si="9"/>
        <v>357.97811323076922</v>
      </c>
    </row>
    <row r="289" spans="2:38">
      <c r="B289" s="65"/>
      <c r="C289" s="66" t="str">
        <f t="shared" si="8"/>
        <v>4" Turbine</v>
      </c>
      <c r="D289" s="66"/>
      <c r="E289" s="122">
        <f>E29*$AL29*'Personnel Rates'!E$39</f>
        <v>357.97811323076922</v>
      </c>
      <c r="F289" s="122">
        <f>F29*$AL29*'Personnel Rates'!F$39</f>
        <v>0</v>
      </c>
      <c r="G289" s="122">
        <f>G29*$AL29*'Personnel Rates'!G$39</f>
        <v>0</v>
      </c>
      <c r="H289" s="122">
        <f>H29*$AL29*'Personnel Rates'!H$39</f>
        <v>0</v>
      </c>
      <c r="I289" s="122">
        <f>I29*$AL29*'Personnel Rates'!I$39</f>
        <v>0</v>
      </c>
      <c r="J289" s="122">
        <f>J29*$AL29*'Personnel Rates'!J$39</f>
        <v>0</v>
      </c>
      <c r="K289" s="122">
        <f>K29*$AL29*'Personnel Rates'!K$39</f>
        <v>0</v>
      </c>
      <c r="L289" s="122">
        <f>L29*$AL29*'Personnel Rates'!L$39</f>
        <v>0</v>
      </c>
      <c r="M289" s="122">
        <f>M29*$AL29*'Personnel Rates'!M$39</f>
        <v>0</v>
      </c>
      <c r="N289" s="122">
        <f>N29*$AL29*'Personnel Rates'!N$39</f>
        <v>0</v>
      </c>
      <c r="O289" s="122">
        <f>O29*$AL29*'Personnel Rates'!O$39</f>
        <v>0</v>
      </c>
      <c r="P289" s="122">
        <f>P29*$AL29*'Personnel Rates'!P$39</f>
        <v>0</v>
      </c>
      <c r="Q289" s="122">
        <f>Q29*$AL29*'Personnel Rates'!Q$39</f>
        <v>0</v>
      </c>
      <c r="R289" s="122">
        <f>R29*$AL29*'Personnel Rates'!R$39</f>
        <v>0</v>
      </c>
      <c r="S289" s="122">
        <f>S29*$AL29*'Personnel Rates'!S$39</f>
        <v>0</v>
      </c>
      <c r="T289" s="122">
        <f>T29*$AL29*'Personnel Rates'!T$39</f>
        <v>0</v>
      </c>
      <c r="U289" s="122">
        <f>U29*$AL29*'Personnel Rates'!U$39</f>
        <v>0</v>
      </c>
      <c r="V289" s="122">
        <f>V29*$AL29*'Personnel Rates'!V$39</f>
        <v>0</v>
      </c>
      <c r="W289" s="122">
        <f>W29*$AL29*'Personnel Rates'!W$39</f>
        <v>0</v>
      </c>
      <c r="X289" s="122">
        <f>X29*$AL29*'Personnel Rates'!X$39</f>
        <v>0</v>
      </c>
      <c r="Y289" s="122">
        <f>Y29*$AL29*'Personnel Rates'!Y$39</f>
        <v>0</v>
      </c>
      <c r="Z289" s="122">
        <f>Z29*$AL29*'Personnel Rates'!Z$39</f>
        <v>0</v>
      </c>
      <c r="AA289" s="122">
        <f>AA29*$AL29*'Personnel Rates'!AA$39</f>
        <v>0</v>
      </c>
      <c r="AB289" s="122">
        <f>AB29*$AL29*'Personnel Rates'!AB$39</f>
        <v>0</v>
      </c>
      <c r="AC289" s="122">
        <f>AC29*$AL29*'Personnel Rates'!AC$39</f>
        <v>0</v>
      </c>
      <c r="AD289" s="122">
        <f>AD29*$AL29*'Personnel Rates'!AD$39</f>
        <v>0</v>
      </c>
      <c r="AE289" s="122">
        <f>AE29*$AL29*'Personnel Rates'!AE$39</f>
        <v>0</v>
      </c>
      <c r="AF289" s="122">
        <f>AF29*$AL29*'Personnel Rates'!AF$39</f>
        <v>0</v>
      </c>
      <c r="AG289" s="122">
        <f>AG29*$AL29*'Personnel Rates'!AG$39</f>
        <v>0</v>
      </c>
      <c r="AH289" s="122">
        <f>AH29*$AL29*'Personnel Rates'!AH$39</f>
        <v>0</v>
      </c>
      <c r="AI289" s="122">
        <f>AI29*$AL29*'Personnel Rates'!AI$39</f>
        <v>0</v>
      </c>
      <c r="AJ289" s="122">
        <f>AJ29*$AL29*'Personnel Rates'!AJ$39</f>
        <v>0</v>
      </c>
      <c r="AL289" s="123">
        <f t="shared" si="9"/>
        <v>357.97811323076922</v>
      </c>
    </row>
    <row r="290" spans="2:38">
      <c r="B290" s="65"/>
      <c r="C290" s="66" t="str">
        <f t="shared" si="8"/>
        <v>4" Fire Series</v>
      </c>
      <c r="D290" s="66"/>
      <c r="E290" s="122">
        <f>E30*$AL30*'Personnel Rates'!E$39</f>
        <v>357.97811323076922</v>
      </c>
      <c r="F290" s="122">
        <f>F30*$AL30*'Personnel Rates'!F$39</f>
        <v>0</v>
      </c>
      <c r="G290" s="122">
        <f>G30*$AL30*'Personnel Rates'!G$39</f>
        <v>0</v>
      </c>
      <c r="H290" s="122">
        <f>H30*$AL30*'Personnel Rates'!H$39</f>
        <v>0</v>
      </c>
      <c r="I290" s="122">
        <f>I30*$AL30*'Personnel Rates'!I$39</f>
        <v>0</v>
      </c>
      <c r="J290" s="122">
        <f>J30*$AL30*'Personnel Rates'!J$39</f>
        <v>0</v>
      </c>
      <c r="K290" s="122">
        <f>K30*$AL30*'Personnel Rates'!K$39</f>
        <v>0</v>
      </c>
      <c r="L290" s="122">
        <f>L30*$AL30*'Personnel Rates'!L$39</f>
        <v>0</v>
      </c>
      <c r="M290" s="122">
        <f>M30*$AL30*'Personnel Rates'!M$39</f>
        <v>0</v>
      </c>
      <c r="N290" s="122">
        <f>N30*$AL30*'Personnel Rates'!N$39</f>
        <v>0</v>
      </c>
      <c r="O290" s="122">
        <f>O30*$AL30*'Personnel Rates'!O$39</f>
        <v>0</v>
      </c>
      <c r="P290" s="122">
        <f>P30*$AL30*'Personnel Rates'!P$39</f>
        <v>0</v>
      </c>
      <c r="Q290" s="122">
        <f>Q30*$AL30*'Personnel Rates'!Q$39</f>
        <v>0</v>
      </c>
      <c r="R290" s="122">
        <f>R30*$AL30*'Personnel Rates'!R$39</f>
        <v>0</v>
      </c>
      <c r="S290" s="122">
        <f>S30*$AL30*'Personnel Rates'!S$39</f>
        <v>0</v>
      </c>
      <c r="T290" s="122">
        <f>T30*$AL30*'Personnel Rates'!T$39</f>
        <v>0</v>
      </c>
      <c r="U290" s="122">
        <f>U30*$AL30*'Personnel Rates'!U$39</f>
        <v>0</v>
      </c>
      <c r="V290" s="122">
        <f>V30*$AL30*'Personnel Rates'!V$39</f>
        <v>0</v>
      </c>
      <c r="W290" s="122">
        <f>W30*$AL30*'Personnel Rates'!W$39</f>
        <v>0</v>
      </c>
      <c r="X290" s="122">
        <f>X30*$AL30*'Personnel Rates'!X$39</f>
        <v>0</v>
      </c>
      <c r="Y290" s="122">
        <f>Y30*$AL30*'Personnel Rates'!Y$39</f>
        <v>0</v>
      </c>
      <c r="Z290" s="122">
        <f>Z30*$AL30*'Personnel Rates'!Z$39</f>
        <v>0</v>
      </c>
      <c r="AA290" s="122">
        <f>AA30*$AL30*'Personnel Rates'!AA$39</f>
        <v>0</v>
      </c>
      <c r="AB290" s="122">
        <f>AB30*$AL30*'Personnel Rates'!AB$39</f>
        <v>0</v>
      </c>
      <c r="AC290" s="122">
        <f>AC30*$AL30*'Personnel Rates'!AC$39</f>
        <v>0</v>
      </c>
      <c r="AD290" s="122">
        <f>AD30*$AL30*'Personnel Rates'!AD$39</f>
        <v>0</v>
      </c>
      <c r="AE290" s="122">
        <f>AE30*$AL30*'Personnel Rates'!AE$39</f>
        <v>0</v>
      </c>
      <c r="AF290" s="122">
        <f>AF30*$AL30*'Personnel Rates'!AF$39</f>
        <v>0</v>
      </c>
      <c r="AG290" s="122">
        <f>AG30*$AL30*'Personnel Rates'!AG$39</f>
        <v>0</v>
      </c>
      <c r="AH290" s="122">
        <f>AH30*$AL30*'Personnel Rates'!AH$39</f>
        <v>0</v>
      </c>
      <c r="AI290" s="122">
        <f>AI30*$AL30*'Personnel Rates'!AI$39</f>
        <v>0</v>
      </c>
      <c r="AJ290" s="122">
        <f>AJ30*$AL30*'Personnel Rates'!AJ$39</f>
        <v>0</v>
      </c>
      <c r="AL290" s="123">
        <f t="shared" si="9"/>
        <v>357.97811323076922</v>
      </c>
    </row>
    <row r="291" spans="2:38">
      <c r="B291" s="65"/>
      <c r="C291" s="66" t="str">
        <f t="shared" si="8"/>
        <v>4" Fire Assembly</v>
      </c>
      <c r="D291" s="66"/>
      <c r="E291" s="122">
        <f>E31*$AL31*'Personnel Rates'!E$39</f>
        <v>357.97811323076922</v>
      </c>
      <c r="F291" s="122">
        <f>F31*$AL31*'Personnel Rates'!F$39</f>
        <v>0</v>
      </c>
      <c r="G291" s="122">
        <f>G31*$AL31*'Personnel Rates'!G$39</f>
        <v>0</v>
      </c>
      <c r="H291" s="122">
        <f>H31*$AL31*'Personnel Rates'!H$39</f>
        <v>0</v>
      </c>
      <c r="I291" s="122">
        <f>I31*$AL31*'Personnel Rates'!I$39</f>
        <v>0</v>
      </c>
      <c r="J291" s="122">
        <f>J31*$AL31*'Personnel Rates'!J$39</f>
        <v>0</v>
      </c>
      <c r="K291" s="122">
        <f>K31*$AL31*'Personnel Rates'!K$39</f>
        <v>0</v>
      </c>
      <c r="L291" s="122">
        <f>L31*$AL31*'Personnel Rates'!L$39</f>
        <v>0</v>
      </c>
      <c r="M291" s="122">
        <f>M31*$AL31*'Personnel Rates'!M$39</f>
        <v>0</v>
      </c>
      <c r="N291" s="122">
        <f>N31*$AL31*'Personnel Rates'!N$39</f>
        <v>0</v>
      </c>
      <c r="O291" s="122">
        <f>O31*$AL31*'Personnel Rates'!O$39</f>
        <v>0</v>
      </c>
      <c r="P291" s="122">
        <f>P31*$AL31*'Personnel Rates'!P$39</f>
        <v>0</v>
      </c>
      <c r="Q291" s="122">
        <f>Q31*$AL31*'Personnel Rates'!Q$39</f>
        <v>0</v>
      </c>
      <c r="R291" s="122">
        <f>R31*$AL31*'Personnel Rates'!R$39</f>
        <v>0</v>
      </c>
      <c r="S291" s="122">
        <f>S31*$AL31*'Personnel Rates'!S$39</f>
        <v>0</v>
      </c>
      <c r="T291" s="122">
        <f>T31*$AL31*'Personnel Rates'!T$39</f>
        <v>0</v>
      </c>
      <c r="U291" s="122">
        <f>U31*$AL31*'Personnel Rates'!U$39</f>
        <v>0</v>
      </c>
      <c r="V291" s="122">
        <f>V31*$AL31*'Personnel Rates'!V$39</f>
        <v>0</v>
      </c>
      <c r="W291" s="122">
        <f>W31*$AL31*'Personnel Rates'!W$39</f>
        <v>0</v>
      </c>
      <c r="X291" s="122">
        <f>X31*$AL31*'Personnel Rates'!X$39</f>
        <v>0</v>
      </c>
      <c r="Y291" s="122">
        <f>Y31*$AL31*'Personnel Rates'!Y$39</f>
        <v>0</v>
      </c>
      <c r="Z291" s="122">
        <f>Z31*$AL31*'Personnel Rates'!Z$39</f>
        <v>0</v>
      </c>
      <c r="AA291" s="122">
        <f>AA31*$AL31*'Personnel Rates'!AA$39</f>
        <v>0</v>
      </c>
      <c r="AB291" s="122">
        <f>AB31*$AL31*'Personnel Rates'!AB$39</f>
        <v>0</v>
      </c>
      <c r="AC291" s="122">
        <f>AC31*$AL31*'Personnel Rates'!AC$39</f>
        <v>0</v>
      </c>
      <c r="AD291" s="122">
        <f>AD31*$AL31*'Personnel Rates'!AD$39</f>
        <v>0</v>
      </c>
      <c r="AE291" s="122">
        <f>AE31*$AL31*'Personnel Rates'!AE$39</f>
        <v>0</v>
      </c>
      <c r="AF291" s="122">
        <f>AF31*$AL31*'Personnel Rates'!AF$39</f>
        <v>0</v>
      </c>
      <c r="AG291" s="122">
        <f>AG31*$AL31*'Personnel Rates'!AG$39</f>
        <v>0</v>
      </c>
      <c r="AH291" s="122">
        <f>AH31*$AL31*'Personnel Rates'!AH$39</f>
        <v>0</v>
      </c>
      <c r="AI291" s="122">
        <f>AI31*$AL31*'Personnel Rates'!AI$39</f>
        <v>0</v>
      </c>
      <c r="AJ291" s="122">
        <f>AJ31*$AL31*'Personnel Rates'!AJ$39</f>
        <v>0</v>
      </c>
      <c r="AL291" s="123">
        <f t="shared" si="9"/>
        <v>357.97811323076922</v>
      </c>
    </row>
    <row r="292" spans="2:38">
      <c r="B292" s="65"/>
      <c r="C292" s="66" t="str">
        <f t="shared" si="8"/>
        <v>6" Compound</v>
      </c>
      <c r="D292" s="66"/>
      <c r="E292" s="122">
        <f>E32*$AL32*'Personnel Rates'!E$39</f>
        <v>357.97811323076922</v>
      </c>
      <c r="F292" s="122">
        <f>F32*$AL32*'Personnel Rates'!F$39</f>
        <v>0</v>
      </c>
      <c r="G292" s="122">
        <f>G32*$AL32*'Personnel Rates'!G$39</f>
        <v>0</v>
      </c>
      <c r="H292" s="122">
        <f>H32*$AL32*'Personnel Rates'!H$39</f>
        <v>0</v>
      </c>
      <c r="I292" s="122">
        <f>I32*$AL32*'Personnel Rates'!I$39</f>
        <v>0</v>
      </c>
      <c r="J292" s="122">
        <f>J32*$AL32*'Personnel Rates'!J$39</f>
        <v>0</v>
      </c>
      <c r="K292" s="122">
        <f>K32*$AL32*'Personnel Rates'!K$39</f>
        <v>0</v>
      </c>
      <c r="L292" s="122">
        <f>L32*$AL32*'Personnel Rates'!L$39</f>
        <v>0</v>
      </c>
      <c r="M292" s="122">
        <f>M32*$AL32*'Personnel Rates'!M$39</f>
        <v>0</v>
      </c>
      <c r="N292" s="122">
        <f>N32*$AL32*'Personnel Rates'!N$39</f>
        <v>0</v>
      </c>
      <c r="O292" s="122">
        <f>O32*$AL32*'Personnel Rates'!O$39</f>
        <v>0</v>
      </c>
      <c r="P292" s="122">
        <f>P32*$AL32*'Personnel Rates'!P$39</f>
        <v>0</v>
      </c>
      <c r="Q292" s="122">
        <f>Q32*$AL32*'Personnel Rates'!Q$39</f>
        <v>0</v>
      </c>
      <c r="R292" s="122">
        <f>R32*$AL32*'Personnel Rates'!R$39</f>
        <v>0</v>
      </c>
      <c r="S292" s="122">
        <f>S32*$AL32*'Personnel Rates'!S$39</f>
        <v>0</v>
      </c>
      <c r="T292" s="122">
        <f>T32*$AL32*'Personnel Rates'!T$39</f>
        <v>0</v>
      </c>
      <c r="U292" s="122">
        <f>U32*$AL32*'Personnel Rates'!U$39</f>
        <v>0</v>
      </c>
      <c r="V292" s="122">
        <f>V32*$AL32*'Personnel Rates'!V$39</f>
        <v>0</v>
      </c>
      <c r="W292" s="122">
        <f>W32*$AL32*'Personnel Rates'!W$39</f>
        <v>0</v>
      </c>
      <c r="X292" s="122">
        <f>X32*$AL32*'Personnel Rates'!X$39</f>
        <v>0</v>
      </c>
      <c r="Y292" s="122">
        <f>Y32*$AL32*'Personnel Rates'!Y$39</f>
        <v>0</v>
      </c>
      <c r="Z292" s="122">
        <f>Z32*$AL32*'Personnel Rates'!Z$39</f>
        <v>0</v>
      </c>
      <c r="AA292" s="122">
        <f>AA32*$AL32*'Personnel Rates'!AA$39</f>
        <v>0</v>
      </c>
      <c r="AB292" s="122">
        <f>AB32*$AL32*'Personnel Rates'!AB$39</f>
        <v>0</v>
      </c>
      <c r="AC292" s="122">
        <f>AC32*$AL32*'Personnel Rates'!AC$39</f>
        <v>0</v>
      </c>
      <c r="AD292" s="122">
        <f>AD32*$AL32*'Personnel Rates'!AD$39</f>
        <v>0</v>
      </c>
      <c r="AE292" s="122">
        <f>AE32*$AL32*'Personnel Rates'!AE$39</f>
        <v>0</v>
      </c>
      <c r="AF292" s="122">
        <f>AF32*$AL32*'Personnel Rates'!AF$39</f>
        <v>0</v>
      </c>
      <c r="AG292" s="122">
        <f>AG32*$AL32*'Personnel Rates'!AG$39</f>
        <v>0</v>
      </c>
      <c r="AH292" s="122">
        <f>AH32*$AL32*'Personnel Rates'!AH$39</f>
        <v>0</v>
      </c>
      <c r="AI292" s="122">
        <f>AI32*$AL32*'Personnel Rates'!AI$39</f>
        <v>0</v>
      </c>
      <c r="AJ292" s="122">
        <f>AJ32*$AL32*'Personnel Rates'!AJ$39</f>
        <v>0</v>
      </c>
      <c r="AL292" s="123">
        <f t="shared" si="9"/>
        <v>357.97811323076922</v>
      </c>
    </row>
    <row r="293" spans="2:38">
      <c r="B293" s="65"/>
      <c r="C293" s="66" t="str">
        <f t="shared" si="8"/>
        <v>6" Turbine</v>
      </c>
      <c r="D293" s="66"/>
      <c r="E293" s="122">
        <f>E33*$AL33*'Personnel Rates'!E$39</f>
        <v>357.97811323076922</v>
      </c>
      <c r="F293" s="122">
        <f>F33*$AL33*'Personnel Rates'!F$39</f>
        <v>0</v>
      </c>
      <c r="G293" s="122">
        <f>G33*$AL33*'Personnel Rates'!G$39</f>
        <v>0</v>
      </c>
      <c r="H293" s="122">
        <f>H33*$AL33*'Personnel Rates'!H$39</f>
        <v>0</v>
      </c>
      <c r="I293" s="122">
        <f>I33*$AL33*'Personnel Rates'!I$39</f>
        <v>0</v>
      </c>
      <c r="J293" s="122">
        <f>J33*$AL33*'Personnel Rates'!J$39</f>
        <v>0</v>
      </c>
      <c r="K293" s="122">
        <f>K33*$AL33*'Personnel Rates'!K$39</f>
        <v>0</v>
      </c>
      <c r="L293" s="122">
        <f>L33*$AL33*'Personnel Rates'!L$39</f>
        <v>0</v>
      </c>
      <c r="M293" s="122">
        <f>M33*$AL33*'Personnel Rates'!M$39</f>
        <v>0</v>
      </c>
      <c r="N293" s="122">
        <f>N33*$AL33*'Personnel Rates'!N$39</f>
        <v>0</v>
      </c>
      <c r="O293" s="122">
        <f>O33*$AL33*'Personnel Rates'!O$39</f>
        <v>0</v>
      </c>
      <c r="P293" s="122">
        <f>P33*$AL33*'Personnel Rates'!P$39</f>
        <v>0</v>
      </c>
      <c r="Q293" s="122">
        <f>Q33*$AL33*'Personnel Rates'!Q$39</f>
        <v>0</v>
      </c>
      <c r="R293" s="122">
        <f>R33*$AL33*'Personnel Rates'!R$39</f>
        <v>0</v>
      </c>
      <c r="S293" s="122">
        <f>S33*$AL33*'Personnel Rates'!S$39</f>
        <v>0</v>
      </c>
      <c r="T293" s="122">
        <f>T33*$AL33*'Personnel Rates'!T$39</f>
        <v>0</v>
      </c>
      <c r="U293" s="122">
        <f>U33*$AL33*'Personnel Rates'!U$39</f>
        <v>0</v>
      </c>
      <c r="V293" s="122">
        <f>V33*$AL33*'Personnel Rates'!V$39</f>
        <v>0</v>
      </c>
      <c r="W293" s="122">
        <f>W33*$AL33*'Personnel Rates'!W$39</f>
        <v>0</v>
      </c>
      <c r="X293" s="122">
        <f>X33*$AL33*'Personnel Rates'!X$39</f>
        <v>0</v>
      </c>
      <c r="Y293" s="122">
        <f>Y33*$AL33*'Personnel Rates'!Y$39</f>
        <v>0</v>
      </c>
      <c r="Z293" s="122">
        <f>Z33*$AL33*'Personnel Rates'!Z$39</f>
        <v>0</v>
      </c>
      <c r="AA293" s="122">
        <f>AA33*$AL33*'Personnel Rates'!AA$39</f>
        <v>0</v>
      </c>
      <c r="AB293" s="122">
        <f>AB33*$AL33*'Personnel Rates'!AB$39</f>
        <v>0</v>
      </c>
      <c r="AC293" s="122">
        <f>AC33*$AL33*'Personnel Rates'!AC$39</f>
        <v>0</v>
      </c>
      <c r="AD293" s="122">
        <f>AD33*$AL33*'Personnel Rates'!AD$39</f>
        <v>0</v>
      </c>
      <c r="AE293" s="122">
        <f>AE33*$AL33*'Personnel Rates'!AE$39</f>
        <v>0</v>
      </c>
      <c r="AF293" s="122">
        <f>AF33*$AL33*'Personnel Rates'!AF$39</f>
        <v>0</v>
      </c>
      <c r="AG293" s="122">
        <f>AG33*$AL33*'Personnel Rates'!AG$39</f>
        <v>0</v>
      </c>
      <c r="AH293" s="122">
        <f>AH33*$AL33*'Personnel Rates'!AH$39</f>
        <v>0</v>
      </c>
      <c r="AI293" s="122">
        <f>AI33*$AL33*'Personnel Rates'!AI$39</f>
        <v>0</v>
      </c>
      <c r="AJ293" s="122">
        <f>AJ33*$AL33*'Personnel Rates'!AJ$39</f>
        <v>0</v>
      </c>
      <c r="AL293" s="123">
        <f t="shared" si="9"/>
        <v>357.97811323076922</v>
      </c>
    </row>
    <row r="294" spans="2:38">
      <c r="B294" s="65"/>
      <c r="C294" s="66" t="str">
        <f t="shared" si="8"/>
        <v>6" Fire Series</v>
      </c>
      <c r="D294" s="66"/>
      <c r="E294" s="122">
        <f>E34*$AL34*'Personnel Rates'!E$39</f>
        <v>357.97811323076922</v>
      </c>
      <c r="F294" s="122">
        <f>F34*$AL34*'Personnel Rates'!F$39</f>
        <v>0</v>
      </c>
      <c r="G294" s="122">
        <f>G34*$AL34*'Personnel Rates'!G$39</f>
        <v>0</v>
      </c>
      <c r="H294" s="122">
        <f>H34*$AL34*'Personnel Rates'!H$39</f>
        <v>0</v>
      </c>
      <c r="I294" s="122">
        <f>I34*$AL34*'Personnel Rates'!I$39</f>
        <v>0</v>
      </c>
      <c r="J294" s="122">
        <f>J34*$AL34*'Personnel Rates'!J$39</f>
        <v>0</v>
      </c>
      <c r="K294" s="122">
        <f>K34*$AL34*'Personnel Rates'!K$39</f>
        <v>0</v>
      </c>
      <c r="L294" s="122">
        <f>L34*$AL34*'Personnel Rates'!L$39</f>
        <v>0</v>
      </c>
      <c r="M294" s="122">
        <f>M34*$AL34*'Personnel Rates'!M$39</f>
        <v>0</v>
      </c>
      <c r="N294" s="122">
        <f>N34*$AL34*'Personnel Rates'!N$39</f>
        <v>0</v>
      </c>
      <c r="O294" s="122">
        <f>O34*$AL34*'Personnel Rates'!O$39</f>
        <v>0</v>
      </c>
      <c r="P294" s="122">
        <f>P34*$AL34*'Personnel Rates'!P$39</f>
        <v>0</v>
      </c>
      <c r="Q294" s="122">
        <f>Q34*$AL34*'Personnel Rates'!Q$39</f>
        <v>0</v>
      </c>
      <c r="R294" s="122">
        <f>R34*$AL34*'Personnel Rates'!R$39</f>
        <v>0</v>
      </c>
      <c r="S294" s="122">
        <f>S34*$AL34*'Personnel Rates'!S$39</f>
        <v>0</v>
      </c>
      <c r="T294" s="122">
        <f>T34*$AL34*'Personnel Rates'!T$39</f>
        <v>0</v>
      </c>
      <c r="U294" s="122">
        <f>U34*$AL34*'Personnel Rates'!U$39</f>
        <v>0</v>
      </c>
      <c r="V294" s="122">
        <f>V34*$AL34*'Personnel Rates'!V$39</f>
        <v>0</v>
      </c>
      <c r="W294" s="122">
        <f>W34*$AL34*'Personnel Rates'!W$39</f>
        <v>0</v>
      </c>
      <c r="X294" s="122">
        <f>X34*$AL34*'Personnel Rates'!X$39</f>
        <v>0</v>
      </c>
      <c r="Y294" s="122">
        <f>Y34*$AL34*'Personnel Rates'!Y$39</f>
        <v>0</v>
      </c>
      <c r="Z294" s="122">
        <f>Z34*$AL34*'Personnel Rates'!Z$39</f>
        <v>0</v>
      </c>
      <c r="AA294" s="122">
        <f>AA34*$AL34*'Personnel Rates'!AA$39</f>
        <v>0</v>
      </c>
      <c r="AB294" s="122">
        <f>AB34*$AL34*'Personnel Rates'!AB$39</f>
        <v>0</v>
      </c>
      <c r="AC294" s="122">
        <f>AC34*$AL34*'Personnel Rates'!AC$39</f>
        <v>0</v>
      </c>
      <c r="AD294" s="122">
        <f>AD34*$AL34*'Personnel Rates'!AD$39</f>
        <v>0</v>
      </c>
      <c r="AE294" s="122">
        <f>AE34*$AL34*'Personnel Rates'!AE$39</f>
        <v>0</v>
      </c>
      <c r="AF294" s="122">
        <f>AF34*$AL34*'Personnel Rates'!AF$39</f>
        <v>0</v>
      </c>
      <c r="AG294" s="122">
        <f>AG34*$AL34*'Personnel Rates'!AG$39</f>
        <v>0</v>
      </c>
      <c r="AH294" s="122">
        <f>AH34*$AL34*'Personnel Rates'!AH$39</f>
        <v>0</v>
      </c>
      <c r="AI294" s="122">
        <f>AI34*$AL34*'Personnel Rates'!AI$39</f>
        <v>0</v>
      </c>
      <c r="AJ294" s="122">
        <f>AJ34*$AL34*'Personnel Rates'!AJ$39</f>
        <v>0</v>
      </c>
      <c r="AL294" s="123">
        <f t="shared" si="9"/>
        <v>357.97811323076922</v>
      </c>
    </row>
    <row r="295" spans="2:38">
      <c r="B295" s="65"/>
      <c r="C295" s="66" t="str">
        <f t="shared" si="8"/>
        <v>6" Fire Assembly</v>
      </c>
      <c r="D295" s="66"/>
      <c r="E295" s="122">
        <f>E35*$AL35*'Personnel Rates'!E$39</f>
        <v>357.97811323076922</v>
      </c>
      <c r="F295" s="122">
        <f>F35*$AL35*'Personnel Rates'!F$39</f>
        <v>0</v>
      </c>
      <c r="G295" s="122">
        <f>G35*$AL35*'Personnel Rates'!G$39</f>
        <v>0</v>
      </c>
      <c r="H295" s="122">
        <f>H35*$AL35*'Personnel Rates'!H$39</f>
        <v>0</v>
      </c>
      <c r="I295" s="122">
        <f>I35*$AL35*'Personnel Rates'!I$39</f>
        <v>0</v>
      </c>
      <c r="J295" s="122">
        <f>J35*$AL35*'Personnel Rates'!J$39</f>
        <v>0</v>
      </c>
      <c r="K295" s="122">
        <f>K35*$AL35*'Personnel Rates'!K$39</f>
        <v>0</v>
      </c>
      <c r="L295" s="122">
        <f>L35*$AL35*'Personnel Rates'!L$39</f>
        <v>0</v>
      </c>
      <c r="M295" s="122">
        <f>M35*$AL35*'Personnel Rates'!M$39</f>
        <v>0</v>
      </c>
      <c r="N295" s="122">
        <f>N35*$AL35*'Personnel Rates'!N$39</f>
        <v>0</v>
      </c>
      <c r="O295" s="122">
        <f>O35*$AL35*'Personnel Rates'!O$39</f>
        <v>0</v>
      </c>
      <c r="P295" s="122">
        <f>P35*$AL35*'Personnel Rates'!P$39</f>
        <v>0</v>
      </c>
      <c r="Q295" s="122">
        <f>Q35*$AL35*'Personnel Rates'!Q$39</f>
        <v>0</v>
      </c>
      <c r="R295" s="122">
        <f>R35*$AL35*'Personnel Rates'!R$39</f>
        <v>0</v>
      </c>
      <c r="S295" s="122">
        <f>S35*$AL35*'Personnel Rates'!S$39</f>
        <v>0</v>
      </c>
      <c r="T295" s="122">
        <f>T35*$AL35*'Personnel Rates'!T$39</f>
        <v>0</v>
      </c>
      <c r="U295" s="122">
        <f>U35*$AL35*'Personnel Rates'!U$39</f>
        <v>0</v>
      </c>
      <c r="V295" s="122">
        <f>V35*$AL35*'Personnel Rates'!V$39</f>
        <v>0</v>
      </c>
      <c r="W295" s="122">
        <f>W35*$AL35*'Personnel Rates'!W$39</f>
        <v>0</v>
      </c>
      <c r="X295" s="122">
        <f>X35*$AL35*'Personnel Rates'!X$39</f>
        <v>0</v>
      </c>
      <c r="Y295" s="122">
        <f>Y35*$AL35*'Personnel Rates'!Y$39</f>
        <v>0</v>
      </c>
      <c r="Z295" s="122">
        <f>Z35*$AL35*'Personnel Rates'!Z$39</f>
        <v>0</v>
      </c>
      <c r="AA295" s="122">
        <f>AA35*$AL35*'Personnel Rates'!AA$39</f>
        <v>0</v>
      </c>
      <c r="AB295" s="122">
        <f>AB35*$AL35*'Personnel Rates'!AB$39</f>
        <v>0</v>
      </c>
      <c r="AC295" s="122">
        <f>AC35*$AL35*'Personnel Rates'!AC$39</f>
        <v>0</v>
      </c>
      <c r="AD295" s="122">
        <f>AD35*$AL35*'Personnel Rates'!AD$39</f>
        <v>0</v>
      </c>
      <c r="AE295" s="122">
        <f>AE35*$AL35*'Personnel Rates'!AE$39</f>
        <v>0</v>
      </c>
      <c r="AF295" s="122">
        <f>AF35*$AL35*'Personnel Rates'!AF$39</f>
        <v>0</v>
      </c>
      <c r="AG295" s="122">
        <f>AG35*$AL35*'Personnel Rates'!AG$39</f>
        <v>0</v>
      </c>
      <c r="AH295" s="122">
        <f>AH35*$AL35*'Personnel Rates'!AH$39</f>
        <v>0</v>
      </c>
      <c r="AI295" s="122">
        <f>AI35*$AL35*'Personnel Rates'!AI$39</f>
        <v>0</v>
      </c>
      <c r="AJ295" s="122">
        <f>AJ35*$AL35*'Personnel Rates'!AJ$39</f>
        <v>0</v>
      </c>
      <c r="AL295" s="123">
        <f t="shared" si="9"/>
        <v>357.97811323076922</v>
      </c>
    </row>
    <row r="296" spans="2:38">
      <c r="B296" s="65"/>
      <c r="C296" s="66" t="str">
        <f t="shared" si="8"/>
        <v>8" Turbine</v>
      </c>
      <c r="D296" s="66"/>
      <c r="E296" s="122">
        <f>E36*$AL36*'Personnel Rates'!E$39</f>
        <v>357.97811323076922</v>
      </c>
      <c r="F296" s="122">
        <f>F36*$AL36*'Personnel Rates'!F$39</f>
        <v>0</v>
      </c>
      <c r="G296" s="122">
        <f>G36*$AL36*'Personnel Rates'!G$39</f>
        <v>0</v>
      </c>
      <c r="H296" s="122">
        <f>H36*$AL36*'Personnel Rates'!H$39</f>
        <v>0</v>
      </c>
      <c r="I296" s="122">
        <f>I36*$AL36*'Personnel Rates'!I$39</f>
        <v>0</v>
      </c>
      <c r="J296" s="122">
        <f>J36*$AL36*'Personnel Rates'!J$39</f>
        <v>0</v>
      </c>
      <c r="K296" s="122">
        <f>K36*$AL36*'Personnel Rates'!K$39</f>
        <v>0</v>
      </c>
      <c r="L296" s="122">
        <f>L36*$AL36*'Personnel Rates'!L$39</f>
        <v>0</v>
      </c>
      <c r="M296" s="122">
        <f>M36*$AL36*'Personnel Rates'!M$39</f>
        <v>0</v>
      </c>
      <c r="N296" s="122">
        <f>N36*$AL36*'Personnel Rates'!N$39</f>
        <v>0</v>
      </c>
      <c r="O296" s="122">
        <f>O36*$AL36*'Personnel Rates'!O$39</f>
        <v>0</v>
      </c>
      <c r="P296" s="122">
        <f>P36*$AL36*'Personnel Rates'!P$39</f>
        <v>0</v>
      </c>
      <c r="Q296" s="122">
        <f>Q36*$AL36*'Personnel Rates'!Q$39</f>
        <v>0</v>
      </c>
      <c r="R296" s="122">
        <f>R36*$AL36*'Personnel Rates'!R$39</f>
        <v>0</v>
      </c>
      <c r="S296" s="122">
        <f>S36*$AL36*'Personnel Rates'!S$39</f>
        <v>0</v>
      </c>
      <c r="T296" s="122">
        <f>T36*$AL36*'Personnel Rates'!T$39</f>
        <v>0</v>
      </c>
      <c r="U296" s="122">
        <f>U36*$AL36*'Personnel Rates'!U$39</f>
        <v>0</v>
      </c>
      <c r="V296" s="122">
        <f>V36*$AL36*'Personnel Rates'!V$39</f>
        <v>0</v>
      </c>
      <c r="W296" s="122">
        <f>W36*$AL36*'Personnel Rates'!W$39</f>
        <v>0</v>
      </c>
      <c r="X296" s="122">
        <f>X36*$AL36*'Personnel Rates'!X$39</f>
        <v>0</v>
      </c>
      <c r="Y296" s="122">
        <f>Y36*$AL36*'Personnel Rates'!Y$39</f>
        <v>0</v>
      </c>
      <c r="Z296" s="122">
        <f>Z36*$AL36*'Personnel Rates'!Z$39</f>
        <v>0</v>
      </c>
      <c r="AA296" s="122">
        <f>AA36*$AL36*'Personnel Rates'!AA$39</f>
        <v>0</v>
      </c>
      <c r="AB296" s="122">
        <f>AB36*$AL36*'Personnel Rates'!AB$39</f>
        <v>0</v>
      </c>
      <c r="AC296" s="122">
        <f>AC36*$AL36*'Personnel Rates'!AC$39</f>
        <v>0</v>
      </c>
      <c r="AD296" s="122">
        <f>AD36*$AL36*'Personnel Rates'!AD$39</f>
        <v>0</v>
      </c>
      <c r="AE296" s="122">
        <f>AE36*$AL36*'Personnel Rates'!AE$39</f>
        <v>0</v>
      </c>
      <c r="AF296" s="122">
        <f>AF36*$AL36*'Personnel Rates'!AF$39</f>
        <v>0</v>
      </c>
      <c r="AG296" s="122">
        <f>AG36*$AL36*'Personnel Rates'!AG$39</f>
        <v>0</v>
      </c>
      <c r="AH296" s="122">
        <f>AH36*$AL36*'Personnel Rates'!AH$39</f>
        <v>0</v>
      </c>
      <c r="AI296" s="122">
        <f>AI36*$AL36*'Personnel Rates'!AI$39</f>
        <v>0</v>
      </c>
      <c r="AJ296" s="122">
        <f>AJ36*$AL36*'Personnel Rates'!AJ$39</f>
        <v>0</v>
      </c>
      <c r="AL296" s="123">
        <f t="shared" si="9"/>
        <v>357.97811323076922</v>
      </c>
    </row>
    <row r="297" spans="2:38">
      <c r="B297" s="65"/>
      <c r="C297" s="66" t="str">
        <f t="shared" si="8"/>
        <v>8" Fire Series</v>
      </c>
      <c r="D297" s="66"/>
      <c r="E297" s="122">
        <f>E37*$AL37*'Personnel Rates'!E$39</f>
        <v>357.97811323076922</v>
      </c>
      <c r="F297" s="122">
        <f>F37*$AL37*'Personnel Rates'!F$39</f>
        <v>0</v>
      </c>
      <c r="G297" s="122">
        <f>G37*$AL37*'Personnel Rates'!G$39</f>
        <v>0</v>
      </c>
      <c r="H297" s="122">
        <f>H37*$AL37*'Personnel Rates'!H$39</f>
        <v>0</v>
      </c>
      <c r="I297" s="122">
        <f>I37*$AL37*'Personnel Rates'!I$39</f>
        <v>0</v>
      </c>
      <c r="J297" s="122">
        <f>J37*$AL37*'Personnel Rates'!J$39</f>
        <v>0</v>
      </c>
      <c r="K297" s="122">
        <f>K37*$AL37*'Personnel Rates'!K$39</f>
        <v>0</v>
      </c>
      <c r="L297" s="122">
        <f>L37*$AL37*'Personnel Rates'!L$39</f>
        <v>0</v>
      </c>
      <c r="M297" s="122">
        <f>M37*$AL37*'Personnel Rates'!M$39</f>
        <v>0</v>
      </c>
      <c r="N297" s="122">
        <f>N37*$AL37*'Personnel Rates'!N$39</f>
        <v>0</v>
      </c>
      <c r="O297" s="122">
        <f>O37*$AL37*'Personnel Rates'!O$39</f>
        <v>0</v>
      </c>
      <c r="P297" s="122">
        <f>P37*$AL37*'Personnel Rates'!P$39</f>
        <v>0</v>
      </c>
      <c r="Q297" s="122">
        <f>Q37*$AL37*'Personnel Rates'!Q$39</f>
        <v>0</v>
      </c>
      <c r="R297" s="122">
        <f>R37*$AL37*'Personnel Rates'!R$39</f>
        <v>0</v>
      </c>
      <c r="S297" s="122">
        <f>S37*$AL37*'Personnel Rates'!S$39</f>
        <v>0</v>
      </c>
      <c r="T297" s="122">
        <f>T37*$AL37*'Personnel Rates'!T$39</f>
        <v>0</v>
      </c>
      <c r="U297" s="122">
        <f>U37*$AL37*'Personnel Rates'!U$39</f>
        <v>0</v>
      </c>
      <c r="V297" s="122">
        <f>V37*$AL37*'Personnel Rates'!V$39</f>
        <v>0</v>
      </c>
      <c r="W297" s="122">
        <f>W37*$AL37*'Personnel Rates'!W$39</f>
        <v>0</v>
      </c>
      <c r="X297" s="122">
        <f>X37*$AL37*'Personnel Rates'!X$39</f>
        <v>0</v>
      </c>
      <c r="Y297" s="122">
        <f>Y37*$AL37*'Personnel Rates'!Y$39</f>
        <v>0</v>
      </c>
      <c r="Z297" s="122">
        <f>Z37*$AL37*'Personnel Rates'!Z$39</f>
        <v>0</v>
      </c>
      <c r="AA297" s="122">
        <f>AA37*$AL37*'Personnel Rates'!AA$39</f>
        <v>0</v>
      </c>
      <c r="AB297" s="122">
        <f>AB37*$AL37*'Personnel Rates'!AB$39</f>
        <v>0</v>
      </c>
      <c r="AC297" s="122">
        <f>AC37*$AL37*'Personnel Rates'!AC$39</f>
        <v>0</v>
      </c>
      <c r="AD297" s="122">
        <f>AD37*$AL37*'Personnel Rates'!AD$39</f>
        <v>0</v>
      </c>
      <c r="AE297" s="122">
        <f>AE37*$AL37*'Personnel Rates'!AE$39</f>
        <v>0</v>
      </c>
      <c r="AF297" s="122">
        <f>AF37*$AL37*'Personnel Rates'!AF$39</f>
        <v>0</v>
      </c>
      <c r="AG297" s="122">
        <f>AG37*$AL37*'Personnel Rates'!AG$39</f>
        <v>0</v>
      </c>
      <c r="AH297" s="122">
        <f>AH37*$AL37*'Personnel Rates'!AH$39</f>
        <v>0</v>
      </c>
      <c r="AI297" s="122">
        <f>AI37*$AL37*'Personnel Rates'!AI$39</f>
        <v>0</v>
      </c>
      <c r="AJ297" s="122">
        <f>AJ37*$AL37*'Personnel Rates'!AJ$39</f>
        <v>0</v>
      </c>
      <c r="AL297" s="123">
        <f t="shared" si="9"/>
        <v>357.97811323076922</v>
      </c>
    </row>
    <row r="298" spans="2:38">
      <c r="B298" s="65"/>
      <c r="C298" s="66" t="str">
        <f t="shared" si="8"/>
        <v>8" Fire Assembly</v>
      </c>
      <c r="D298" s="66"/>
      <c r="E298" s="122">
        <f>E38*$AL38*'Personnel Rates'!E$39</f>
        <v>357.97811323076922</v>
      </c>
      <c r="F298" s="122">
        <f>F38*$AL38*'Personnel Rates'!F$39</f>
        <v>0</v>
      </c>
      <c r="G298" s="122">
        <f>G38*$AL38*'Personnel Rates'!G$39</f>
        <v>0</v>
      </c>
      <c r="H298" s="122">
        <f>H38*$AL38*'Personnel Rates'!H$39</f>
        <v>0</v>
      </c>
      <c r="I298" s="122">
        <f>I38*$AL38*'Personnel Rates'!I$39</f>
        <v>0</v>
      </c>
      <c r="J298" s="122">
        <f>J38*$AL38*'Personnel Rates'!J$39</f>
        <v>0</v>
      </c>
      <c r="K298" s="122">
        <f>K38*$AL38*'Personnel Rates'!K$39</f>
        <v>0</v>
      </c>
      <c r="L298" s="122">
        <f>L38*$AL38*'Personnel Rates'!L$39</f>
        <v>0</v>
      </c>
      <c r="M298" s="122">
        <f>M38*$AL38*'Personnel Rates'!M$39</f>
        <v>0</v>
      </c>
      <c r="N298" s="122">
        <f>N38*$AL38*'Personnel Rates'!N$39</f>
        <v>0</v>
      </c>
      <c r="O298" s="122">
        <f>O38*$AL38*'Personnel Rates'!O$39</f>
        <v>0</v>
      </c>
      <c r="P298" s="122">
        <f>P38*$AL38*'Personnel Rates'!P$39</f>
        <v>0</v>
      </c>
      <c r="Q298" s="122">
        <f>Q38*$AL38*'Personnel Rates'!Q$39</f>
        <v>0</v>
      </c>
      <c r="R298" s="122">
        <f>R38*$AL38*'Personnel Rates'!R$39</f>
        <v>0</v>
      </c>
      <c r="S298" s="122">
        <f>S38*$AL38*'Personnel Rates'!S$39</f>
        <v>0</v>
      </c>
      <c r="T298" s="122">
        <f>T38*$AL38*'Personnel Rates'!T$39</f>
        <v>0</v>
      </c>
      <c r="U298" s="122">
        <f>U38*$AL38*'Personnel Rates'!U$39</f>
        <v>0</v>
      </c>
      <c r="V298" s="122">
        <f>V38*$AL38*'Personnel Rates'!V$39</f>
        <v>0</v>
      </c>
      <c r="W298" s="122">
        <f>W38*$AL38*'Personnel Rates'!W$39</f>
        <v>0</v>
      </c>
      <c r="X298" s="122">
        <f>X38*$AL38*'Personnel Rates'!X$39</f>
        <v>0</v>
      </c>
      <c r="Y298" s="122">
        <f>Y38*$AL38*'Personnel Rates'!Y$39</f>
        <v>0</v>
      </c>
      <c r="Z298" s="122">
        <f>Z38*$AL38*'Personnel Rates'!Z$39</f>
        <v>0</v>
      </c>
      <c r="AA298" s="122">
        <f>AA38*$AL38*'Personnel Rates'!AA$39</f>
        <v>0</v>
      </c>
      <c r="AB298" s="122">
        <f>AB38*$AL38*'Personnel Rates'!AB$39</f>
        <v>0</v>
      </c>
      <c r="AC298" s="122">
        <f>AC38*$AL38*'Personnel Rates'!AC$39</f>
        <v>0</v>
      </c>
      <c r="AD298" s="122">
        <f>AD38*$AL38*'Personnel Rates'!AD$39</f>
        <v>0</v>
      </c>
      <c r="AE298" s="122">
        <f>AE38*$AL38*'Personnel Rates'!AE$39</f>
        <v>0</v>
      </c>
      <c r="AF298" s="122">
        <f>AF38*$AL38*'Personnel Rates'!AF$39</f>
        <v>0</v>
      </c>
      <c r="AG298" s="122">
        <f>AG38*$AL38*'Personnel Rates'!AG$39</f>
        <v>0</v>
      </c>
      <c r="AH298" s="122">
        <f>AH38*$AL38*'Personnel Rates'!AH$39</f>
        <v>0</v>
      </c>
      <c r="AI298" s="122">
        <f>AI38*$AL38*'Personnel Rates'!AI$39</f>
        <v>0</v>
      </c>
      <c r="AJ298" s="122">
        <f>AJ38*$AL38*'Personnel Rates'!AJ$39</f>
        <v>0</v>
      </c>
      <c r="AL298" s="123">
        <f t="shared" si="9"/>
        <v>357.97811323076922</v>
      </c>
    </row>
    <row r="299" spans="2:38">
      <c r="B299" s="65"/>
      <c r="C299" s="66" t="str">
        <f t="shared" si="8"/>
        <v>10" Turbine</v>
      </c>
      <c r="D299" s="66"/>
      <c r="E299" s="122">
        <f>E39*$AL39*'Personnel Rates'!E$39</f>
        <v>357.97811323076922</v>
      </c>
      <c r="F299" s="122">
        <f>F39*$AL39*'Personnel Rates'!F$39</f>
        <v>0</v>
      </c>
      <c r="G299" s="122">
        <f>G39*$AL39*'Personnel Rates'!G$39</f>
        <v>0</v>
      </c>
      <c r="H299" s="122">
        <f>H39*$AL39*'Personnel Rates'!H$39</f>
        <v>0</v>
      </c>
      <c r="I299" s="122">
        <f>I39*$AL39*'Personnel Rates'!I$39</f>
        <v>0</v>
      </c>
      <c r="J299" s="122">
        <f>J39*$AL39*'Personnel Rates'!J$39</f>
        <v>0</v>
      </c>
      <c r="K299" s="122">
        <f>K39*$AL39*'Personnel Rates'!K$39</f>
        <v>0</v>
      </c>
      <c r="L299" s="122">
        <f>L39*$AL39*'Personnel Rates'!L$39</f>
        <v>0</v>
      </c>
      <c r="M299" s="122">
        <f>M39*$AL39*'Personnel Rates'!M$39</f>
        <v>0</v>
      </c>
      <c r="N299" s="122">
        <f>N39*$AL39*'Personnel Rates'!N$39</f>
        <v>0</v>
      </c>
      <c r="O299" s="122">
        <f>O39*$AL39*'Personnel Rates'!O$39</f>
        <v>0</v>
      </c>
      <c r="P299" s="122">
        <f>P39*$AL39*'Personnel Rates'!P$39</f>
        <v>0</v>
      </c>
      <c r="Q299" s="122">
        <f>Q39*$AL39*'Personnel Rates'!Q$39</f>
        <v>0</v>
      </c>
      <c r="R299" s="122">
        <f>R39*$AL39*'Personnel Rates'!R$39</f>
        <v>0</v>
      </c>
      <c r="S299" s="122">
        <f>S39*$AL39*'Personnel Rates'!S$39</f>
        <v>0</v>
      </c>
      <c r="T299" s="122">
        <f>T39*$AL39*'Personnel Rates'!T$39</f>
        <v>0</v>
      </c>
      <c r="U299" s="122">
        <f>U39*$AL39*'Personnel Rates'!U$39</f>
        <v>0</v>
      </c>
      <c r="V299" s="122">
        <f>V39*$AL39*'Personnel Rates'!V$39</f>
        <v>0</v>
      </c>
      <c r="W299" s="122">
        <f>W39*$AL39*'Personnel Rates'!W$39</f>
        <v>0</v>
      </c>
      <c r="X299" s="122">
        <f>X39*$AL39*'Personnel Rates'!X$39</f>
        <v>0</v>
      </c>
      <c r="Y299" s="122">
        <f>Y39*$AL39*'Personnel Rates'!Y$39</f>
        <v>0</v>
      </c>
      <c r="Z299" s="122">
        <f>Z39*$AL39*'Personnel Rates'!Z$39</f>
        <v>0</v>
      </c>
      <c r="AA299" s="122">
        <f>AA39*$AL39*'Personnel Rates'!AA$39</f>
        <v>0</v>
      </c>
      <c r="AB299" s="122">
        <f>AB39*$AL39*'Personnel Rates'!AB$39</f>
        <v>0</v>
      </c>
      <c r="AC299" s="122">
        <f>AC39*$AL39*'Personnel Rates'!AC$39</f>
        <v>0</v>
      </c>
      <c r="AD299" s="122">
        <f>AD39*$AL39*'Personnel Rates'!AD$39</f>
        <v>0</v>
      </c>
      <c r="AE299" s="122">
        <f>AE39*$AL39*'Personnel Rates'!AE$39</f>
        <v>0</v>
      </c>
      <c r="AF299" s="122">
        <f>AF39*$AL39*'Personnel Rates'!AF$39</f>
        <v>0</v>
      </c>
      <c r="AG299" s="122">
        <f>AG39*$AL39*'Personnel Rates'!AG$39</f>
        <v>0</v>
      </c>
      <c r="AH299" s="122">
        <f>AH39*$AL39*'Personnel Rates'!AH$39</f>
        <v>0</v>
      </c>
      <c r="AI299" s="122">
        <f>AI39*$AL39*'Personnel Rates'!AI$39</f>
        <v>0</v>
      </c>
      <c r="AJ299" s="122">
        <f>AJ39*$AL39*'Personnel Rates'!AJ$39</f>
        <v>0</v>
      </c>
      <c r="AL299" s="123">
        <f t="shared" si="9"/>
        <v>357.97811323076922</v>
      </c>
    </row>
    <row r="300" spans="2:38">
      <c r="B300" s="65"/>
      <c r="C300" s="66" t="str">
        <f t="shared" si="8"/>
        <v>10" Fire Series</v>
      </c>
      <c r="D300" s="66"/>
      <c r="E300" s="122">
        <f>E40*$AL40*'Personnel Rates'!E$39</f>
        <v>357.97811323076922</v>
      </c>
      <c r="F300" s="122">
        <f>F40*$AL40*'Personnel Rates'!F$39</f>
        <v>0</v>
      </c>
      <c r="G300" s="122">
        <f>G40*$AL40*'Personnel Rates'!G$39</f>
        <v>0</v>
      </c>
      <c r="H300" s="122">
        <f>H40*$AL40*'Personnel Rates'!H$39</f>
        <v>0</v>
      </c>
      <c r="I300" s="122">
        <f>I40*$AL40*'Personnel Rates'!I$39</f>
        <v>0</v>
      </c>
      <c r="J300" s="122">
        <f>J40*$AL40*'Personnel Rates'!J$39</f>
        <v>0</v>
      </c>
      <c r="K300" s="122">
        <f>K40*$AL40*'Personnel Rates'!K$39</f>
        <v>0</v>
      </c>
      <c r="L300" s="122">
        <f>L40*$AL40*'Personnel Rates'!L$39</f>
        <v>0</v>
      </c>
      <c r="M300" s="122">
        <f>M40*$AL40*'Personnel Rates'!M$39</f>
        <v>0</v>
      </c>
      <c r="N300" s="122">
        <f>N40*$AL40*'Personnel Rates'!N$39</f>
        <v>0</v>
      </c>
      <c r="O300" s="122">
        <f>O40*$AL40*'Personnel Rates'!O$39</f>
        <v>0</v>
      </c>
      <c r="P300" s="122">
        <f>P40*$AL40*'Personnel Rates'!P$39</f>
        <v>0</v>
      </c>
      <c r="Q300" s="122">
        <f>Q40*$AL40*'Personnel Rates'!Q$39</f>
        <v>0</v>
      </c>
      <c r="R300" s="122">
        <f>R40*$AL40*'Personnel Rates'!R$39</f>
        <v>0</v>
      </c>
      <c r="S300" s="122">
        <f>S40*$AL40*'Personnel Rates'!S$39</f>
        <v>0</v>
      </c>
      <c r="T300" s="122">
        <f>T40*$AL40*'Personnel Rates'!T$39</f>
        <v>0</v>
      </c>
      <c r="U300" s="122">
        <f>U40*$AL40*'Personnel Rates'!U$39</f>
        <v>0</v>
      </c>
      <c r="V300" s="122">
        <f>V40*$AL40*'Personnel Rates'!V$39</f>
        <v>0</v>
      </c>
      <c r="W300" s="122">
        <f>W40*$AL40*'Personnel Rates'!W$39</f>
        <v>0</v>
      </c>
      <c r="X300" s="122">
        <f>X40*$AL40*'Personnel Rates'!X$39</f>
        <v>0</v>
      </c>
      <c r="Y300" s="122">
        <f>Y40*$AL40*'Personnel Rates'!Y$39</f>
        <v>0</v>
      </c>
      <c r="Z300" s="122">
        <f>Z40*$AL40*'Personnel Rates'!Z$39</f>
        <v>0</v>
      </c>
      <c r="AA300" s="122">
        <f>AA40*$AL40*'Personnel Rates'!AA$39</f>
        <v>0</v>
      </c>
      <c r="AB300" s="122">
        <f>AB40*$AL40*'Personnel Rates'!AB$39</f>
        <v>0</v>
      </c>
      <c r="AC300" s="122">
        <f>AC40*$AL40*'Personnel Rates'!AC$39</f>
        <v>0</v>
      </c>
      <c r="AD300" s="122">
        <f>AD40*$AL40*'Personnel Rates'!AD$39</f>
        <v>0</v>
      </c>
      <c r="AE300" s="122">
        <f>AE40*$AL40*'Personnel Rates'!AE$39</f>
        <v>0</v>
      </c>
      <c r="AF300" s="122">
        <f>AF40*$AL40*'Personnel Rates'!AF$39</f>
        <v>0</v>
      </c>
      <c r="AG300" s="122">
        <f>AG40*$AL40*'Personnel Rates'!AG$39</f>
        <v>0</v>
      </c>
      <c r="AH300" s="122">
        <f>AH40*$AL40*'Personnel Rates'!AH$39</f>
        <v>0</v>
      </c>
      <c r="AI300" s="122">
        <f>AI40*$AL40*'Personnel Rates'!AI$39</f>
        <v>0</v>
      </c>
      <c r="AJ300" s="122">
        <f>AJ40*$AL40*'Personnel Rates'!AJ$39</f>
        <v>0</v>
      </c>
      <c r="AL300" s="123">
        <f t="shared" si="9"/>
        <v>357.97811323076922</v>
      </c>
    </row>
    <row r="301" spans="2:38">
      <c r="B301" s="65"/>
      <c r="C301" s="66" t="str">
        <f t="shared" si="8"/>
        <v>10" Fire Assembly</v>
      </c>
      <c r="D301" s="66"/>
      <c r="E301" s="122">
        <f>E41*$AL41*'Personnel Rates'!E$39</f>
        <v>357.97811323076922</v>
      </c>
      <c r="F301" s="122">
        <f>F41*$AL41*'Personnel Rates'!F$39</f>
        <v>0</v>
      </c>
      <c r="G301" s="122">
        <f>G41*$AL41*'Personnel Rates'!G$39</f>
        <v>0</v>
      </c>
      <c r="H301" s="122">
        <f>H41*$AL41*'Personnel Rates'!H$39</f>
        <v>0</v>
      </c>
      <c r="I301" s="122">
        <f>I41*$AL41*'Personnel Rates'!I$39</f>
        <v>0</v>
      </c>
      <c r="J301" s="122">
        <f>J41*$AL41*'Personnel Rates'!J$39</f>
        <v>0</v>
      </c>
      <c r="K301" s="122">
        <f>K41*$AL41*'Personnel Rates'!K$39</f>
        <v>0</v>
      </c>
      <c r="L301" s="122">
        <f>L41*$AL41*'Personnel Rates'!L$39</f>
        <v>0</v>
      </c>
      <c r="M301" s="122">
        <f>M41*$AL41*'Personnel Rates'!M$39</f>
        <v>0</v>
      </c>
      <c r="N301" s="122">
        <f>N41*$AL41*'Personnel Rates'!N$39</f>
        <v>0</v>
      </c>
      <c r="O301" s="122">
        <f>O41*$AL41*'Personnel Rates'!O$39</f>
        <v>0</v>
      </c>
      <c r="P301" s="122">
        <f>P41*$AL41*'Personnel Rates'!P$39</f>
        <v>0</v>
      </c>
      <c r="Q301" s="122">
        <f>Q41*$AL41*'Personnel Rates'!Q$39</f>
        <v>0</v>
      </c>
      <c r="R301" s="122">
        <f>R41*$AL41*'Personnel Rates'!R$39</f>
        <v>0</v>
      </c>
      <c r="S301" s="122">
        <f>S41*$AL41*'Personnel Rates'!S$39</f>
        <v>0</v>
      </c>
      <c r="T301" s="122">
        <f>T41*$AL41*'Personnel Rates'!T$39</f>
        <v>0</v>
      </c>
      <c r="U301" s="122">
        <f>U41*$AL41*'Personnel Rates'!U$39</f>
        <v>0</v>
      </c>
      <c r="V301" s="122">
        <f>V41*$AL41*'Personnel Rates'!V$39</f>
        <v>0</v>
      </c>
      <c r="W301" s="122">
        <f>W41*$AL41*'Personnel Rates'!W$39</f>
        <v>0</v>
      </c>
      <c r="X301" s="122">
        <f>X41*$AL41*'Personnel Rates'!X$39</f>
        <v>0</v>
      </c>
      <c r="Y301" s="122">
        <f>Y41*$AL41*'Personnel Rates'!Y$39</f>
        <v>0</v>
      </c>
      <c r="Z301" s="122">
        <f>Z41*$AL41*'Personnel Rates'!Z$39</f>
        <v>0</v>
      </c>
      <c r="AA301" s="122">
        <f>AA41*$AL41*'Personnel Rates'!AA$39</f>
        <v>0</v>
      </c>
      <c r="AB301" s="122">
        <f>AB41*$AL41*'Personnel Rates'!AB$39</f>
        <v>0</v>
      </c>
      <c r="AC301" s="122">
        <f>AC41*$AL41*'Personnel Rates'!AC$39</f>
        <v>0</v>
      </c>
      <c r="AD301" s="122">
        <f>AD41*$AL41*'Personnel Rates'!AD$39</f>
        <v>0</v>
      </c>
      <c r="AE301" s="122">
        <f>AE41*$AL41*'Personnel Rates'!AE$39</f>
        <v>0</v>
      </c>
      <c r="AF301" s="122">
        <f>AF41*$AL41*'Personnel Rates'!AF$39</f>
        <v>0</v>
      </c>
      <c r="AG301" s="122">
        <f>AG41*$AL41*'Personnel Rates'!AG$39</f>
        <v>0</v>
      </c>
      <c r="AH301" s="122">
        <f>AH41*$AL41*'Personnel Rates'!AH$39</f>
        <v>0</v>
      </c>
      <c r="AI301" s="122">
        <f>AI41*$AL41*'Personnel Rates'!AI$39</f>
        <v>0</v>
      </c>
      <c r="AJ301" s="122">
        <f>AJ41*$AL41*'Personnel Rates'!AJ$39</f>
        <v>0</v>
      </c>
      <c r="AL301" s="123">
        <f t="shared" si="9"/>
        <v>357.97811323076922</v>
      </c>
    </row>
    <row r="302" spans="2:38">
      <c r="B302" s="65"/>
      <c r="C302" s="66" t="str">
        <f t="shared" si="8"/>
        <v>12" Turbine</v>
      </c>
      <c r="D302" s="66"/>
      <c r="E302" s="122">
        <f>E42*$AL42*'Personnel Rates'!E$39</f>
        <v>357.97811323076922</v>
      </c>
      <c r="F302" s="122">
        <f>F42*$AL42*'Personnel Rates'!F$39</f>
        <v>0</v>
      </c>
      <c r="G302" s="122">
        <f>G42*$AL42*'Personnel Rates'!G$39</f>
        <v>0</v>
      </c>
      <c r="H302" s="122">
        <f>H42*$AL42*'Personnel Rates'!H$39</f>
        <v>0</v>
      </c>
      <c r="I302" s="122">
        <f>I42*$AL42*'Personnel Rates'!I$39</f>
        <v>0</v>
      </c>
      <c r="J302" s="122">
        <f>J42*$AL42*'Personnel Rates'!J$39</f>
        <v>0</v>
      </c>
      <c r="K302" s="122">
        <f>K42*$AL42*'Personnel Rates'!K$39</f>
        <v>0</v>
      </c>
      <c r="L302" s="122">
        <f>L42*$AL42*'Personnel Rates'!L$39</f>
        <v>0</v>
      </c>
      <c r="M302" s="122">
        <f>M42*$AL42*'Personnel Rates'!M$39</f>
        <v>0</v>
      </c>
      <c r="N302" s="122">
        <f>N42*$AL42*'Personnel Rates'!N$39</f>
        <v>0</v>
      </c>
      <c r="O302" s="122">
        <f>O42*$AL42*'Personnel Rates'!O$39</f>
        <v>0</v>
      </c>
      <c r="P302" s="122">
        <f>P42*$AL42*'Personnel Rates'!P$39</f>
        <v>0</v>
      </c>
      <c r="Q302" s="122">
        <f>Q42*$AL42*'Personnel Rates'!Q$39</f>
        <v>0</v>
      </c>
      <c r="R302" s="122">
        <f>R42*$AL42*'Personnel Rates'!R$39</f>
        <v>0</v>
      </c>
      <c r="S302" s="122">
        <f>S42*$AL42*'Personnel Rates'!S$39</f>
        <v>0</v>
      </c>
      <c r="T302" s="122">
        <f>T42*$AL42*'Personnel Rates'!T$39</f>
        <v>0</v>
      </c>
      <c r="U302" s="122">
        <f>U42*$AL42*'Personnel Rates'!U$39</f>
        <v>0</v>
      </c>
      <c r="V302" s="122">
        <f>V42*$AL42*'Personnel Rates'!V$39</f>
        <v>0</v>
      </c>
      <c r="W302" s="122">
        <f>W42*$AL42*'Personnel Rates'!W$39</f>
        <v>0</v>
      </c>
      <c r="X302" s="122">
        <f>X42*$AL42*'Personnel Rates'!X$39</f>
        <v>0</v>
      </c>
      <c r="Y302" s="122">
        <f>Y42*$AL42*'Personnel Rates'!Y$39</f>
        <v>0</v>
      </c>
      <c r="Z302" s="122">
        <f>Z42*$AL42*'Personnel Rates'!Z$39</f>
        <v>0</v>
      </c>
      <c r="AA302" s="122">
        <f>AA42*$AL42*'Personnel Rates'!AA$39</f>
        <v>0</v>
      </c>
      <c r="AB302" s="122">
        <f>AB42*$AL42*'Personnel Rates'!AB$39</f>
        <v>0</v>
      </c>
      <c r="AC302" s="122">
        <f>AC42*$AL42*'Personnel Rates'!AC$39</f>
        <v>0</v>
      </c>
      <c r="AD302" s="122">
        <f>AD42*$AL42*'Personnel Rates'!AD$39</f>
        <v>0</v>
      </c>
      <c r="AE302" s="122">
        <f>AE42*$AL42*'Personnel Rates'!AE$39</f>
        <v>0</v>
      </c>
      <c r="AF302" s="122">
        <f>AF42*$AL42*'Personnel Rates'!AF$39</f>
        <v>0</v>
      </c>
      <c r="AG302" s="122">
        <f>AG42*$AL42*'Personnel Rates'!AG$39</f>
        <v>0</v>
      </c>
      <c r="AH302" s="122">
        <f>AH42*$AL42*'Personnel Rates'!AH$39</f>
        <v>0</v>
      </c>
      <c r="AI302" s="122">
        <f>AI42*$AL42*'Personnel Rates'!AI$39</f>
        <v>0</v>
      </c>
      <c r="AJ302" s="122">
        <f>AJ42*$AL42*'Personnel Rates'!AJ$39</f>
        <v>0</v>
      </c>
      <c r="AL302" s="123">
        <f t="shared" si="9"/>
        <v>357.97811323076922</v>
      </c>
    </row>
    <row r="303" spans="2:38">
      <c r="B303" s="65"/>
      <c r="C303" s="66" t="str">
        <f t="shared" si="8"/>
        <v>12" Fire Series</v>
      </c>
      <c r="D303" s="66"/>
      <c r="E303" s="122">
        <f>E43*$AL43*'Personnel Rates'!E$39</f>
        <v>357.97811323076922</v>
      </c>
      <c r="F303" s="122">
        <f>F43*$AL43*'Personnel Rates'!F$39</f>
        <v>0</v>
      </c>
      <c r="G303" s="122">
        <f>G43*$AL43*'Personnel Rates'!G$39</f>
        <v>0</v>
      </c>
      <c r="H303" s="122">
        <f>H43*$AL43*'Personnel Rates'!H$39</f>
        <v>0</v>
      </c>
      <c r="I303" s="122">
        <f>I43*$AL43*'Personnel Rates'!I$39</f>
        <v>0</v>
      </c>
      <c r="J303" s="122">
        <f>J43*$AL43*'Personnel Rates'!J$39</f>
        <v>0</v>
      </c>
      <c r="K303" s="122">
        <f>K43*$AL43*'Personnel Rates'!K$39</f>
        <v>0</v>
      </c>
      <c r="L303" s="122">
        <f>L43*$AL43*'Personnel Rates'!L$39</f>
        <v>0</v>
      </c>
      <c r="M303" s="122">
        <f>M43*$AL43*'Personnel Rates'!M$39</f>
        <v>0</v>
      </c>
      <c r="N303" s="122">
        <f>N43*$AL43*'Personnel Rates'!N$39</f>
        <v>0</v>
      </c>
      <c r="O303" s="122">
        <f>O43*$AL43*'Personnel Rates'!O$39</f>
        <v>0</v>
      </c>
      <c r="P303" s="122">
        <f>P43*$AL43*'Personnel Rates'!P$39</f>
        <v>0</v>
      </c>
      <c r="Q303" s="122">
        <f>Q43*$AL43*'Personnel Rates'!Q$39</f>
        <v>0</v>
      </c>
      <c r="R303" s="122">
        <f>R43*$AL43*'Personnel Rates'!R$39</f>
        <v>0</v>
      </c>
      <c r="S303" s="122">
        <f>S43*$AL43*'Personnel Rates'!S$39</f>
        <v>0</v>
      </c>
      <c r="T303" s="122">
        <f>T43*$AL43*'Personnel Rates'!T$39</f>
        <v>0</v>
      </c>
      <c r="U303" s="122">
        <f>U43*$AL43*'Personnel Rates'!U$39</f>
        <v>0</v>
      </c>
      <c r="V303" s="122">
        <f>V43*$AL43*'Personnel Rates'!V$39</f>
        <v>0</v>
      </c>
      <c r="W303" s="122">
        <f>W43*$AL43*'Personnel Rates'!W$39</f>
        <v>0</v>
      </c>
      <c r="X303" s="122">
        <f>X43*$AL43*'Personnel Rates'!X$39</f>
        <v>0</v>
      </c>
      <c r="Y303" s="122">
        <f>Y43*$AL43*'Personnel Rates'!Y$39</f>
        <v>0</v>
      </c>
      <c r="Z303" s="122">
        <f>Z43*$AL43*'Personnel Rates'!Z$39</f>
        <v>0</v>
      </c>
      <c r="AA303" s="122">
        <f>AA43*$AL43*'Personnel Rates'!AA$39</f>
        <v>0</v>
      </c>
      <c r="AB303" s="122">
        <f>AB43*$AL43*'Personnel Rates'!AB$39</f>
        <v>0</v>
      </c>
      <c r="AC303" s="122">
        <f>AC43*$AL43*'Personnel Rates'!AC$39</f>
        <v>0</v>
      </c>
      <c r="AD303" s="122">
        <f>AD43*$AL43*'Personnel Rates'!AD$39</f>
        <v>0</v>
      </c>
      <c r="AE303" s="122">
        <f>AE43*$AL43*'Personnel Rates'!AE$39</f>
        <v>0</v>
      </c>
      <c r="AF303" s="122">
        <f>AF43*$AL43*'Personnel Rates'!AF$39</f>
        <v>0</v>
      </c>
      <c r="AG303" s="122">
        <f>AG43*$AL43*'Personnel Rates'!AG$39</f>
        <v>0</v>
      </c>
      <c r="AH303" s="122">
        <f>AH43*$AL43*'Personnel Rates'!AH$39</f>
        <v>0</v>
      </c>
      <c r="AI303" s="122">
        <f>AI43*$AL43*'Personnel Rates'!AI$39</f>
        <v>0</v>
      </c>
      <c r="AJ303" s="122">
        <f>AJ43*$AL43*'Personnel Rates'!AJ$39</f>
        <v>0</v>
      </c>
      <c r="AL303" s="123">
        <f t="shared" si="9"/>
        <v>357.97811323076922</v>
      </c>
    </row>
    <row r="304" spans="2:38">
      <c r="B304" s="65"/>
      <c r="C304" s="66" t="str">
        <f t="shared" si="8"/>
        <v>12" Fire Assembly</v>
      </c>
      <c r="D304" s="66"/>
      <c r="E304" s="122">
        <f>E44*$AL44*'Personnel Rates'!E$39</f>
        <v>357.97811323076922</v>
      </c>
      <c r="F304" s="122">
        <f>F44*$AL44*'Personnel Rates'!F$39</f>
        <v>0</v>
      </c>
      <c r="G304" s="122">
        <f>G44*$AL44*'Personnel Rates'!G$39</f>
        <v>0</v>
      </c>
      <c r="H304" s="122">
        <f>H44*$AL44*'Personnel Rates'!H$39</f>
        <v>0</v>
      </c>
      <c r="I304" s="122">
        <f>I44*$AL44*'Personnel Rates'!I$39</f>
        <v>0</v>
      </c>
      <c r="J304" s="122">
        <f>J44*$AL44*'Personnel Rates'!J$39</f>
        <v>0</v>
      </c>
      <c r="K304" s="122">
        <f>K44*$AL44*'Personnel Rates'!K$39</f>
        <v>0</v>
      </c>
      <c r="L304" s="122">
        <f>L44*$AL44*'Personnel Rates'!L$39</f>
        <v>0</v>
      </c>
      <c r="M304" s="122">
        <f>M44*$AL44*'Personnel Rates'!M$39</f>
        <v>0</v>
      </c>
      <c r="N304" s="122">
        <f>N44*$AL44*'Personnel Rates'!N$39</f>
        <v>0</v>
      </c>
      <c r="O304" s="122">
        <f>O44*$AL44*'Personnel Rates'!O$39</f>
        <v>0</v>
      </c>
      <c r="P304" s="122">
        <f>P44*$AL44*'Personnel Rates'!P$39</f>
        <v>0</v>
      </c>
      <c r="Q304" s="122">
        <f>Q44*$AL44*'Personnel Rates'!Q$39</f>
        <v>0</v>
      </c>
      <c r="R304" s="122">
        <f>R44*$AL44*'Personnel Rates'!R$39</f>
        <v>0</v>
      </c>
      <c r="S304" s="122">
        <f>S44*$AL44*'Personnel Rates'!S$39</f>
        <v>0</v>
      </c>
      <c r="T304" s="122">
        <f>T44*$AL44*'Personnel Rates'!T$39</f>
        <v>0</v>
      </c>
      <c r="U304" s="122">
        <f>U44*$AL44*'Personnel Rates'!U$39</f>
        <v>0</v>
      </c>
      <c r="V304" s="122">
        <f>V44*$AL44*'Personnel Rates'!V$39</f>
        <v>0</v>
      </c>
      <c r="W304" s="122">
        <f>W44*$AL44*'Personnel Rates'!W$39</f>
        <v>0</v>
      </c>
      <c r="X304" s="122">
        <f>X44*$AL44*'Personnel Rates'!X$39</f>
        <v>0</v>
      </c>
      <c r="Y304" s="122">
        <f>Y44*$AL44*'Personnel Rates'!Y$39</f>
        <v>0</v>
      </c>
      <c r="Z304" s="122">
        <f>Z44*$AL44*'Personnel Rates'!Z$39</f>
        <v>0</v>
      </c>
      <c r="AA304" s="122">
        <f>AA44*$AL44*'Personnel Rates'!AA$39</f>
        <v>0</v>
      </c>
      <c r="AB304" s="122">
        <f>AB44*$AL44*'Personnel Rates'!AB$39</f>
        <v>0</v>
      </c>
      <c r="AC304" s="122">
        <f>AC44*$AL44*'Personnel Rates'!AC$39</f>
        <v>0</v>
      </c>
      <c r="AD304" s="122">
        <f>AD44*$AL44*'Personnel Rates'!AD$39</f>
        <v>0</v>
      </c>
      <c r="AE304" s="122">
        <f>AE44*$AL44*'Personnel Rates'!AE$39</f>
        <v>0</v>
      </c>
      <c r="AF304" s="122">
        <f>AF44*$AL44*'Personnel Rates'!AF$39</f>
        <v>0</v>
      </c>
      <c r="AG304" s="122">
        <f>AG44*$AL44*'Personnel Rates'!AG$39</f>
        <v>0</v>
      </c>
      <c r="AH304" s="122">
        <f>AH44*$AL44*'Personnel Rates'!AH$39</f>
        <v>0</v>
      </c>
      <c r="AI304" s="122">
        <f>AI44*$AL44*'Personnel Rates'!AI$39</f>
        <v>0</v>
      </c>
      <c r="AJ304" s="122">
        <f>AJ44*$AL44*'Personnel Rates'!AJ$39</f>
        <v>0</v>
      </c>
      <c r="AL304" s="123">
        <f t="shared" si="9"/>
        <v>357.97811323076922</v>
      </c>
    </row>
    <row r="305" spans="2:38">
      <c r="B305" s="139" t="s">
        <v>28</v>
      </c>
      <c r="C305" s="140" t="str">
        <f t="shared" si="8"/>
        <v>Furnishing and Setting Meter Interface Unit (MIU)</v>
      </c>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c r="AC305" s="140"/>
      <c r="AD305" s="140"/>
      <c r="AE305" s="140"/>
      <c r="AF305" s="140"/>
      <c r="AG305" s="140"/>
      <c r="AH305" s="140"/>
      <c r="AI305" s="140"/>
      <c r="AJ305" s="140"/>
      <c r="AL305" s="167"/>
    </row>
    <row r="306" spans="2:38">
      <c r="B306" s="65"/>
      <c r="C306" s="66" t="str">
        <f t="shared" si="8"/>
        <v>5/8"</v>
      </c>
      <c r="D306" s="66"/>
      <c r="E306" s="122">
        <f>E46*$AL46*'Personnel Rates'!E$39</f>
        <v>59.663018871794868</v>
      </c>
      <c r="F306" s="122">
        <f>F46*$AL46*'Personnel Rates'!F$39</f>
        <v>0</v>
      </c>
      <c r="G306" s="122">
        <f>G46*$AL46*'Personnel Rates'!G$39</f>
        <v>0</v>
      </c>
      <c r="H306" s="122">
        <f>H46*$AL46*'Personnel Rates'!H$39</f>
        <v>0</v>
      </c>
      <c r="I306" s="122">
        <f>I46*$AL46*'Personnel Rates'!I$39</f>
        <v>0</v>
      </c>
      <c r="J306" s="122">
        <f>J46*$AL46*'Personnel Rates'!J$39</f>
        <v>0</v>
      </c>
      <c r="K306" s="122">
        <f>K46*$AL46*'Personnel Rates'!K$39</f>
        <v>0</v>
      </c>
      <c r="L306" s="122">
        <f>L46*$AL46*'Personnel Rates'!L$39</f>
        <v>0</v>
      </c>
      <c r="M306" s="122">
        <f>M46*$AL46*'Personnel Rates'!M$39</f>
        <v>0</v>
      </c>
      <c r="N306" s="122">
        <f>N46*$AL46*'Personnel Rates'!N$39</f>
        <v>0</v>
      </c>
      <c r="O306" s="122">
        <f>O46*$AL46*'Personnel Rates'!O$39</f>
        <v>0</v>
      </c>
      <c r="P306" s="122">
        <f>P46*$AL46*'Personnel Rates'!P$39</f>
        <v>0</v>
      </c>
      <c r="Q306" s="122">
        <f>Q46*$AL46*'Personnel Rates'!Q$39</f>
        <v>0</v>
      </c>
      <c r="R306" s="122">
        <f>R46*$AL46*'Personnel Rates'!R$39</f>
        <v>0</v>
      </c>
      <c r="S306" s="122">
        <f>S46*$AL46*'Personnel Rates'!S$39</f>
        <v>0</v>
      </c>
      <c r="T306" s="122">
        <f>T46*$AL46*'Personnel Rates'!T$39</f>
        <v>0</v>
      </c>
      <c r="U306" s="122">
        <f>U46*$AL46*'Personnel Rates'!U$39</f>
        <v>0</v>
      </c>
      <c r="V306" s="122">
        <f>V46*$AL46*'Personnel Rates'!V$39</f>
        <v>0</v>
      </c>
      <c r="W306" s="122">
        <f>W46*$AL46*'Personnel Rates'!W$39</f>
        <v>0</v>
      </c>
      <c r="X306" s="122">
        <f>X46*$AL46*'Personnel Rates'!X$39</f>
        <v>0</v>
      </c>
      <c r="Y306" s="122">
        <f>Y46*$AL46*'Personnel Rates'!Y$39</f>
        <v>0</v>
      </c>
      <c r="Z306" s="122">
        <f>Z46*$AL46*'Personnel Rates'!Z$39</f>
        <v>0</v>
      </c>
      <c r="AA306" s="122">
        <f>AA46*$AL46*'Personnel Rates'!AA$39</f>
        <v>0</v>
      </c>
      <c r="AB306" s="122">
        <f>AB46*$AL46*'Personnel Rates'!AB$39</f>
        <v>0</v>
      </c>
      <c r="AC306" s="122">
        <f>AC46*$AL46*'Personnel Rates'!AC$39</f>
        <v>0</v>
      </c>
      <c r="AD306" s="122">
        <f>AD46*$AL46*'Personnel Rates'!AD$39</f>
        <v>0</v>
      </c>
      <c r="AE306" s="122">
        <f>AE46*$AL46*'Personnel Rates'!AE$39</f>
        <v>0</v>
      </c>
      <c r="AF306" s="122">
        <f>AF46*$AL46*'Personnel Rates'!AF$39</f>
        <v>0</v>
      </c>
      <c r="AG306" s="122">
        <f>AG46*$AL46*'Personnel Rates'!AG$39</f>
        <v>0</v>
      </c>
      <c r="AH306" s="122">
        <f>AH46*$AL46*'Personnel Rates'!AH$39</f>
        <v>0</v>
      </c>
      <c r="AI306" s="122">
        <f>AI46*$AL46*'Personnel Rates'!AI$39</f>
        <v>0</v>
      </c>
      <c r="AJ306" s="122">
        <f>AJ46*$AL46*'Personnel Rates'!AJ$39</f>
        <v>0</v>
      </c>
      <c r="AL306" s="123">
        <f t="shared" ref="AL306:AL321" si="10">SUM(E306:AJ306)</f>
        <v>59.663018871794868</v>
      </c>
    </row>
    <row r="307" spans="2:38">
      <c r="B307" s="65"/>
      <c r="C307" s="66" t="str">
        <f t="shared" si="8"/>
        <v>3/4 RFSS</v>
      </c>
      <c r="D307" s="66"/>
      <c r="E307" s="122">
        <f>E47*$AL47*'Personnel Rates'!E$39</f>
        <v>59.663018871794868</v>
      </c>
      <c r="F307" s="122">
        <f>F47*$AL47*'Personnel Rates'!F$39</f>
        <v>0</v>
      </c>
      <c r="G307" s="122">
        <f>G47*$AL47*'Personnel Rates'!G$39</f>
        <v>0</v>
      </c>
      <c r="H307" s="122">
        <f>H47*$AL47*'Personnel Rates'!H$39</f>
        <v>0</v>
      </c>
      <c r="I307" s="122">
        <f>I47*$AL47*'Personnel Rates'!I$39</f>
        <v>0</v>
      </c>
      <c r="J307" s="122">
        <f>J47*$AL47*'Personnel Rates'!J$39</f>
        <v>0</v>
      </c>
      <c r="K307" s="122">
        <f>K47*$AL47*'Personnel Rates'!K$39</f>
        <v>0</v>
      </c>
      <c r="L307" s="122">
        <f>L47*$AL47*'Personnel Rates'!L$39</f>
        <v>0</v>
      </c>
      <c r="M307" s="122">
        <f>M47*$AL47*'Personnel Rates'!M$39</f>
        <v>0</v>
      </c>
      <c r="N307" s="122">
        <f>N47*$AL47*'Personnel Rates'!N$39</f>
        <v>0</v>
      </c>
      <c r="O307" s="122">
        <f>O47*$AL47*'Personnel Rates'!O$39</f>
        <v>0</v>
      </c>
      <c r="P307" s="122">
        <f>P47*$AL47*'Personnel Rates'!P$39</f>
        <v>0</v>
      </c>
      <c r="Q307" s="122">
        <f>Q47*$AL47*'Personnel Rates'!Q$39</f>
        <v>0</v>
      </c>
      <c r="R307" s="122">
        <f>R47*$AL47*'Personnel Rates'!R$39</f>
        <v>0</v>
      </c>
      <c r="S307" s="122">
        <f>S47*$AL47*'Personnel Rates'!S$39</f>
        <v>0</v>
      </c>
      <c r="T307" s="122">
        <f>T47*$AL47*'Personnel Rates'!T$39</f>
        <v>0</v>
      </c>
      <c r="U307" s="122">
        <f>U47*$AL47*'Personnel Rates'!U$39</f>
        <v>0</v>
      </c>
      <c r="V307" s="122">
        <f>V47*$AL47*'Personnel Rates'!V$39</f>
        <v>0</v>
      </c>
      <c r="W307" s="122">
        <f>W47*$AL47*'Personnel Rates'!W$39</f>
        <v>0</v>
      </c>
      <c r="X307" s="122">
        <f>X47*$AL47*'Personnel Rates'!X$39</f>
        <v>0</v>
      </c>
      <c r="Y307" s="122">
        <f>Y47*$AL47*'Personnel Rates'!Y$39</f>
        <v>0</v>
      </c>
      <c r="Z307" s="122">
        <f>Z47*$AL47*'Personnel Rates'!Z$39</f>
        <v>0</v>
      </c>
      <c r="AA307" s="122">
        <f>AA47*$AL47*'Personnel Rates'!AA$39</f>
        <v>0</v>
      </c>
      <c r="AB307" s="122">
        <f>AB47*$AL47*'Personnel Rates'!AB$39</f>
        <v>0</v>
      </c>
      <c r="AC307" s="122">
        <f>AC47*$AL47*'Personnel Rates'!AC$39</f>
        <v>0</v>
      </c>
      <c r="AD307" s="122">
        <f>AD47*$AL47*'Personnel Rates'!AD$39</f>
        <v>0</v>
      </c>
      <c r="AE307" s="122">
        <f>AE47*$AL47*'Personnel Rates'!AE$39</f>
        <v>0</v>
      </c>
      <c r="AF307" s="122">
        <f>AF47*$AL47*'Personnel Rates'!AF$39</f>
        <v>0</v>
      </c>
      <c r="AG307" s="122">
        <f>AG47*$AL47*'Personnel Rates'!AG$39</f>
        <v>0</v>
      </c>
      <c r="AH307" s="122">
        <f>AH47*$AL47*'Personnel Rates'!AH$39</f>
        <v>0</v>
      </c>
      <c r="AI307" s="122">
        <f>AI47*$AL47*'Personnel Rates'!AI$39</f>
        <v>0</v>
      </c>
      <c r="AJ307" s="122">
        <f>AJ47*$AL47*'Personnel Rates'!AJ$39</f>
        <v>0</v>
      </c>
      <c r="AL307" s="123">
        <f t="shared" si="10"/>
        <v>59.663018871794868</v>
      </c>
    </row>
    <row r="308" spans="2:38">
      <c r="B308" s="65"/>
      <c r="C308" s="66" t="str">
        <f t="shared" si="8"/>
        <v>1"</v>
      </c>
      <c r="D308" s="66"/>
      <c r="E308" s="122">
        <f>E48*$AL48*'Personnel Rates'!E$39</f>
        <v>119.32603774358974</v>
      </c>
      <c r="F308" s="122">
        <f>F48*$AL48*'Personnel Rates'!F$39</f>
        <v>0</v>
      </c>
      <c r="G308" s="122">
        <f>G48*$AL48*'Personnel Rates'!G$39</f>
        <v>0</v>
      </c>
      <c r="H308" s="122">
        <f>H48*$AL48*'Personnel Rates'!H$39</f>
        <v>0</v>
      </c>
      <c r="I308" s="122">
        <f>I48*$AL48*'Personnel Rates'!I$39</f>
        <v>0</v>
      </c>
      <c r="J308" s="122">
        <f>J48*$AL48*'Personnel Rates'!J$39</f>
        <v>0</v>
      </c>
      <c r="K308" s="122">
        <f>K48*$AL48*'Personnel Rates'!K$39</f>
        <v>0</v>
      </c>
      <c r="L308" s="122">
        <f>L48*$AL48*'Personnel Rates'!L$39</f>
        <v>0</v>
      </c>
      <c r="M308" s="122">
        <f>M48*$AL48*'Personnel Rates'!M$39</f>
        <v>0</v>
      </c>
      <c r="N308" s="122">
        <f>N48*$AL48*'Personnel Rates'!N$39</f>
        <v>0</v>
      </c>
      <c r="O308" s="122">
        <f>O48*$AL48*'Personnel Rates'!O$39</f>
        <v>0</v>
      </c>
      <c r="P308" s="122">
        <f>P48*$AL48*'Personnel Rates'!P$39</f>
        <v>0</v>
      </c>
      <c r="Q308" s="122">
        <f>Q48*$AL48*'Personnel Rates'!Q$39</f>
        <v>0</v>
      </c>
      <c r="R308" s="122">
        <f>R48*$AL48*'Personnel Rates'!R$39</f>
        <v>0</v>
      </c>
      <c r="S308" s="122">
        <f>S48*$AL48*'Personnel Rates'!S$39</f>
        <v>0</v>
      </c>
      <c r="T308" s="122">
        <f>T48*$AL48*'Personnel Rates'!T$39</f>
        <v>0</v>
      </c>
      <c r="U308" s="122">
        <f>U48*$AL48*'Personnel Rates'!U$39</f>
        <v>0</v>
      </c>
      <c r="V308" s="122">
        <f>V48*$AL48*'Personnel Rates'!V$39</f>
        <v>0</v>
      </c>
      <c r="W308" s="122">
        <f>W48*$AL48*'Personnel Rates'!W$39</f>
        <v>0</v>
      </c>
      <c r="X308" s="122">
        <f>X48*$AL48*'Personnel Rates'!X$39</f>
        <v>0</v>
      </c>
      <c r="Y308" s="122">
        <f>Y48*$AL48*'Personnel Rates'!Y$39</f>
        <v>0</v>
      </c>
      <c r="Z308" s="122">
        <f>Z48*$AL48*'Personnel Rates'!Z$39</f>
        <v>0</v>
      </c>
      <c r="AA308" s="122">
        <f>AA48*$AL48*'Personnel Rates'!AA$39</f>
        <v>0</v>
      </c>
      <c r="AB308" s="122">
        <f>AB48*$AL48*'Personnel Rates'!AB$39</f>
        <v>0</v>
      </c>
      <c r="AC308" s="122">
        <f>AC48*$AL48*'Personnel Rates'!AC$39</f>
        <v>0</v>
      </c>
      <c r="AD308" s="122">
        <f>AD48*$AL48*'Personnel Rates'!AD$39</f>
        <v>0</v>
      </c>
      <c r="AE308" s="122">
        <f>AE48*$AL48*'Personnel Rates'!AE$39</f>
        <v>0</v>
      </c>
      <c r="AF308" s="122">
        <f>AF48*$AL48*'Personnel Rates'!AF$39</f>
        <v>0</v>
      </c>
      <c r="AG308" s="122">
        <f>AG48*$AL48*'Personnel Rates'!AG$39</f>
        <v>0</v>
      </c>
      <c r="AH308" s="122">
        <f>AH48*$AL48*'Personnel Rates'!AH$39</f>
        <v>0</v>
      </c>
      <c r="AI308" s="122">
        <f>AI48*$AL48*'Personnel Rates'!AI$39</f>
        <v>0</v>
      </c>
      <c r="AJ308" s="122">
        <f>AJ48*$AL48*'Personnel Rates'!AJ$39</f>
        <v>0</v>
      </c>
      <c r="AL308" s="123">
        <f t="shared" si="10"/>
        <v>119.32603774358974</v>
      </c>
    </row>
    <row r="309" spans="2:38">
      <c r="B309" s="65"/>
      <c r="C309" s="66" t="str">
        <f t="shared" si="8"/>
        <v>1" RFSS</v>
      </c>
      <c r="D309" s="66"/>
      <c r="E309" s="122">
        <f>E49*$AL49*'Personnel Rates'!E$39</f>
        <v>119.32603774358974</v>
      </c>
      <c r="F309" s="122">
        <f>F49*$AL49*'Personnel Rates'!F$39</f>
        <v>0</v>
      </c>
      <c r="G309" s="122">
        <f>G49*$AL49*'Personnel Rates'!G$39</f>
        <v>0</v>
      </c>
      <c r="H309" s="122">
        <f>H49*$AL49*'Personnel Rates'!H$39</f>
        <v>0</v>
      </c>
      <c r="I309" s="122">
        <f>I49*$AL49*'Personnel Rates'!I$39</f>
        <v>0</v>
      </c>
      <c r="J309" s="122">
        <f>J49*$AL49*'Personnel Rates'!J$39</f>
        <v>0</v>
      </c>
      <c r="K309" s="122">
        <f>K49*$AL49*'Personnel Rates'!K$39</f>
        <v>0</v>
      </c>
      <c r="L309" s="122">
        <f>L49*$AL49*'Personnel Rates'!L$39</f>
        <v>0</v>
      </c>
      <c r="M309" s="122">
        <f>M49*$AL49*'Personnel Rates'!M$39</f>
        <v>0</v>
      </c>
      <c r="N309" s="122">
        <f>N49*$AL49*'Personnel Rates'!N$39</f>
        <v>0</v>
      </c>
      <c r="O309" s="122">
        <f>O49*$AL49*'Personnel Rates'!O$39</f>
        <v>0</v>
      </c>
      <c r="P309" s="122">
        <f>P49*$AL49*'Personnel Rates'!P$39</f>
        <v>0</v>
      </c>
      <c r="Q309" s="122">
        <f>Q49*$AL49*'Personnel Rates'!Q$39</f>
        <v>0</v>
      </c>
      <c r="R309" s="122">
        <f>R49*$AL49*'Personnel Rates'!R$39</f>
        <v>0</v>
      </c>
      <c r="S309" s="122">
        <f>S49*$AL49*'Personnel Rates'!S$39</f>
        <v>0</v>
      </c>
      <c r="T309" s="122">
        <f>T49*$AL49*'Personnel Rates'!T$39</f>
        <v>0</v>
      </c>
      <c r="U309" s="122">
        <f>U49*$AL49*'Personnel Rates'!U$39</f>
        <v>0</v>
      </c>
      <c r="V309" s="122">
        <f>V49*$AL49*'Personnel Rates'!V$39</f>
        <v>0</v>
      </c>
      <c r="W309" s="122">
        <f>W49*$AL49*'Personnel Rates'!W$39</f>
        <v>0</v>
      </c>
      <c r="X309" s="122">
        <f>X49*$AL49*'Personnel Rates'!X$39</f>
        <v>0</v>
      </c>
      <c r="Y309" s="122">
        <f>Y49*$AL49*'Personnel Rates'!Y$39</f>
        <v>0</v>
      </c>
      <c r="Z309" s="122">
        <f>Z49*$AL49*'Personnel Rates'!Z$39</f>
        <v>0</v>
      </c>
      <c r="AA309" s="122">
        <f>AA49*$AL49*'Personnel Rates'!AA$39</f>
        <v>0</v>
      </c>
      <c r="AB309" s="122">
        <f>AB49*$AL49*'Personnel Rates'!AB$39</f>
        <v>0</v>
      </c>
      <c r="AC309" s="122">
        <f>AC49*$AL49*'Personnel Rates'!AC$39</f>
        <v>0</v>
      </c>
      <c r="AD309" s="122">
        <f>AD49*$AL49*'Personnel Rates'!AD$39</f>
        <v>0</v>
      </c>
      <c r="AE309" s="122">
        <f>AE49*$AL49*'Personnel Rates'!AE$39</f>
        <v>0</v>
      </c>
      <c r="AF309" s="122">
        <f>AF49*$AL49*'Personnel Rates'!AF$39</f>
        <v>0</v>
      </c>
      <c r="AG309" s="122">
        <f>AG49*$AL49*'Personnel Rates'!AG$39</f>
        <v>0</v>
      </c>
      <c r="AH309" s="122">
        <f>AH49*$AL49*'Personnel Rates'!AH$39</f>
        <v>0</v>
      </c>
      <c r="AI309" s="122">
        <f>AI49*$AL49*'Personnel Rates'!AI$39</f>
        <v>0</v>
      </c>
      <c r="AJ309" s="122">
        <f>AJ49*$AL49*'Personnel Rates'!AJ$39</f>
        <v>0</v>
      </c>
      <c r="AL309" s="123">
        <f t="shared" si="10"/>
        <v>119.32603774358974</v>
      </c>
    </row>
    <row r="310" spans="2:38">
      <c r="B310" s="65"/>
      <c r="C310" s="66" t="str">
        <f t="shared" si="8"/>
        <v>1  1/2</v>
      </c>
      <c r="D310" s="66"/>
      <c r="E310" s="122">
        <f>E50*$AL50*'Personnel Rates'!E$39</f>
        <v>119.32603774358974</v>
      </c>
      <c r="F310" s="122">
        <f>F50*$AL50*'Personnel Rates'!F$39</f>
        <v>0</v>
      </c>
      <c r="G310" s="122">
        <f>G50*$AL50*'Personnel Rates'!G$39</f>
        <v>0</v>
      </c>
      <c r="H310" s="122">
        <f>H50*$AL50*'Personnel Rates'!H$39</f>
        <v>0</v>
      </c>
      <c r="I310" s="122">
        <f>I50*$AL50*'Personnel Rates'!I$39</f>
        <v>0</v>
      </c>
      <c r="J310" s="122">
        <f>J50*$AL50*'Personnel Rates'!J$39</f>
        <v>0</v>
      </c>
      <c r="K310" s="122">
        <f>K50*$AL50*'Personnel Rates'!K$39</f>
        <v>0</v>
      </c>
      <c r="L310" s="122">
        <f>L50*$AL50*'Personnel Rates'!L$39</f>
        <v>0</v>
      </c>
      <c r="M310" s="122">
        <f>M50*$AL50*'Personnel Rates'!M$39</f>
        <v>0</v>
      </c>
      <c r="N310" s="122">
        <f>N50*$AL50*'Personnel Rates'!N$39</f>
        <v>0</v>
      </c>
      <c r="O310" s="122">
        <f>O50*$AL50*'Personnel Rates'!O$39</f>
        <v>0</v>
      </c>
      <c r="P310" s="122">
        <f>P50*$AL50*'Personnel Rates'!P$39</f>
        <v>0</v>
      </c>
      <c r="Q310" s="122">
        <f>Q50*$AL50*'Personnel Rates'!Q$39</f>
        <v>0</v>
      </c>
      <c r="R310" s="122">
        <f>R50*$AL50*'Personnel Rates'!R$39</f>
        <v>0</v>
      </c>
      <c r="S310" s="122">
        <f>S50*$AL50*'Personnel Rates'!S$39</f>
        <v>0</v>
      </c>
      <c r="T310" s="122">
        <f>T50*$AL50*'Personnel Rates'!T$39</f>
        <v>0</v>
      </c>
      <c r="U310" s="122">
        <f>U50*$AL50*'Personnel Rates'!U$39</f>
        <v>0</v>
      </c>
      <c r="V310" s="122">
        <f>V50*$AL50*'Personnel Rates'!V$39</f>
        <v>0</v>
      </c>
      <c r="W310" s="122">
        <f>W50*$AL50*'Personnel Rates'!W$39</f>
        <v>0</v>
      </c>
      <c r="X310" s="122">
        <f>X50*$AL50*'Personnel Rates'!X$39</f>
        <v>0</v>
      </c>
      <c r="Y310" s="122">
        <f>Y50*$AL50*'Personnel Rates'!Y$39</f>
        <v>0</v>
      </c>
      <c r="Z310" s="122">
        <f>Z50*$AL50*'Personnel Rates'!Z$39</f>
        <v>0</v>
      </c>
      <c r="AA310" s="122">
        <f>AA50*$AL50*'Personnel Rates'!AA$39</f>
        <v>0</v>
      </c>
      <c r="AB310" s="122">
        <f>AB50*$AL50*'Personnel Rates'!AB$39</f>
        <v>0</v>
      </c>
      <c r="AC310" s="122">
        <f>AC50*$AL50*'Personnel Rates'!AC$39</f>
        <v>0</v>
      </c>
      <c r="AD310" s="122">
        <f>AD50*$AL50*'Personnel Rates'!AD$39</f>
        <v>0</v>
      </c>
      <c r="AE310" s="122">
        <f>AE50*$AL50*'Personnel Rates'!AE$39</f>
        <v>0</v>
      </c>
      <c r="AF310" s="122">
        <f>AF50*$AL50*'Personnel Rates'!AF$39</f>
        <v>0</v>
      </c>
      <c r="AG310" s="122">
        <f>AG50*$AL50*'Personnel Rates'!AG$39</f>
        <v>0</v>
      </c>
      <c r="AH310" s="122">
        <f>AH50*$AL50*'Personnel Rates'!AH$39</f>
        <v>0</v>
      </c>
      <c r="AI310" s="122">
        <f>AI50*$AL50*'Personnel Rates'!AI$39</f>
        <v>0</v>
      </c>
      <c r="AJ310" s="122">
        <f>AJ50*$AL50*'Personnel Rates'!AJ$39</f>
        <v>0</v>
      </c>
      <c r="AL310" s="123">
        <f t="shared" si="10"/>
        <v>119.32603774358974</v>
      </c>
    </row>
    <row r="311" spans="2:38">
      <c r="B311" s="65"/>
      <c r="C311" s="66" t="str">
        <f t="shared" si="8"/>
        <v>1  1/2 RFSS</v>
      </c>
      <c r="D311" s="66"/>
      <c r="E311" s="122">
        <f>E51*$AL51*'Personnel Rates'!E$39</f>
        <v>119.32603774358974</v>
      </c>
      <c r="F311" s="122">
        <f>F51*$AL51*'Personnel Rates'!F$39</f>
        <v>0</v>
      </c>
      <c r="G311" s="122">
        <f>G51*$AL51*'Personnel Rates'!G$39</f>
        <v>0</v>
      </c>
      <c r="H311" s="122">
        <f>H51*$AL51*'Personnel Rates'!H$39</f>
        <v>0</v>
      </c>
      <c r="I311" s="122">
        <f>I51*$AL51*'Personnel Rates'!I$39</f>
        <v>0</v>
      </c>
      <c r="J311" s="122">
        <f>J51*$AL51*'Personnel Rates'!J$39</f>
        <v>0</v>
      </c>
      <c r="K311" s="122">
        <f>K51*$AL51*'Personnel Rates'!K$39</f>
        <v>0</v>
      </c>
      <c r="L311" s="122">
        <f>L51*$AL51*'Personnel Rates'!L$39</f>
        <v>0</v>
      </c>
      <c r="M311" s="122">
        <f>M51*$AL51*'Personnel Rates'!M$39</f>
        <v>0</v>
      </c>
      <c r="N311" s="122">
        <f>N51*$AL51*'Personnel Rates'!N$39</f>
        <v>0</v>
      </c>
      <c r="O311" s="122">
        <f>O51*$AL51*'Personnel Rates'!O$39</f>
        <v>0</v>
      </c>
      <c r="P311" s="122">
        <f>P51*$AL51*'Personnel Rates'!P$39</f>
        <v>0</v>
      </c>
      <c r="Q311" s="122">
        <f>Q51*$AL51*'Personnel Rates'!Q$39</f>
        <v>0</v>
      </c>
      <c r="R311" s="122">
        <f>R51*$AL51*'Personnel Rates'!R$39</f>
        <v>0</v>
      </c>
      <c r="S311" s="122">
        <f>S51*$AL51*'Personnel Rates'!S$39</f>
        <v>0</v>
      </c>
      <c r="T311" s="122">
        <f>T51*$AL51*'Personnel Rates'!T$39</f>
        <v>0</v>
      </c>
      <c r="U311" s="122">
        <f>U51*$AL51*'Personnel Rates'!U$39</f>
        <v>0</v>
      </c>
      <c r="V311" s="122">
        <f>V51*$AL51*'Personnel Rates'!V$39</f>
        <v>0</v>
      </c>
      <c r="W311" s="122">
        <f>W51*$AL51*'Personnel Rates'!W$39</f>
        <v>0</v>
      </c>
      <c r="X311" s="122">
        <f>X51*$AL51*'Personnel Rates'!X$39</f>
        <v>0</v>
      </c>
      <c r="Y311" s="122">
        <f>Y51*$AL51*'Personnel Rates'!Y$39</f>
        <v>0</v>
      </c>
      <c r="Z311" s="122">
        <f>Z51*$AL51*'Personnel Rates'!Z$39</f>
        <v>0</v>
      </c>
      <c r="AA311" s="122">
        <f>AA51*$AL51*'Personnel Rates'!AA$39</f>
        <v>0</v>
      </c>
      <c r="AB311" s="122">
        <f>AB51*$AL51*'Personnel Rates'!AB$39</f>
        <v>0</v>
      </c>
      <c r="AC311" s="122">
        <f>AC51*$AL51*'Personnel Rates'!AC$39</f>
        <v>0</v>
      </c>
      <c r="AD311" s="122">
        <f>AD51*$AL51*'Personnel Rates'!AD$39</f>
        <v>0</v>
      </c>
      <c r="AE311" s="122">
        <f>AE51*$AL51*'Personnel Rates'!AE$39</f>
        <v>0</v>
      </c>
      <c r="AF311" s="122">
        <f>AF51*$AL51*'Personnel Rates'!AF$39</f>
        <v>0</v>
      </c>
      <c r="AG311" s="122">
        <f>AG51*$AL51*'Personnel Rates'!AG$39</f>
        <v>0</v>
      </c>
      <c r="AH311" s="122">
        <f>AH51*$AL51*'Personnel Rates'!AH$39</f>
        <v>0</v>
      </c>
      <c r="AI311" s="122">
        <f>AI51*$AL51*'Personnel Rates'!AI$39</f>
        <v>0</v>
      </c>
      <c r="AJ311" s="122">
        <f>AJ51*$AL51*'Personnel Rates'!AJ$39</f>
        <v>0</v>
      </c>
      <c r="AL311" s="123">
        <f t="shared" si="10"/>
        <v>119.32603774358974</v>
      </c>
    </row>
    <row r="312" spans="2:38">
      <c r="B312" s="65"/>
      <c r="C312" s="66" t="str">
        <f t="shared" si="8"/>
        <v xml:space="preserve">2" </v>
      </c>
      <c r="D312" s="66"/>
      <c r="E312" s="122">
        <f>E52*$AL52*'Personnel Rates'!E$39</f>
        <v>119.32603774358974</v>
      </c>
      <c r="F312" s="122">
        <f>F52*$AL52*'Personnel Rates'!F$39</f>
        <v>0</v>
      </c>
      <c r="G312" s="122">
        <f>G52*$AL52*'Personnel Rates'!G$39</f>
        <v>0</v>
      </c>
      <c r="H312" s="122">
        <f>H52*$AL52*'Personnel Rates'!H$39</f>
        <v>0</v>
      </c>
      <c r="I312" s="122">
        <f>I52*$AL52*'Personnel Rates'!I$39</f>
        <v>0</v>
      </c>
      <c r="J312" s="122">
        <f>J52*$AL52*'Personnel Rates'!J$39</f>
        <v>0</v>
      </c>
      <c r="K312" s="122">
        <f>K52*$AL52*'Personnel Rates'!K$39</f>
        <v>0</v>
      </c>
      <c r="L312" s="122">
        <f>L52*$AL52*'Personnel Rates'!L$39</f>
        <v>0</v>
      </c>
      <c r="M312" s="122">
        <f>M52*$AL52*'Personnel Rates'!M$39</f>
        <v>0</v>
      </c>
      <c r="N312" s="122">
        <f>N52*$AL52*'Personnel Rates'!N$39</f>
        <v>0</v>
      </c>
      <c r="O312" s="122">
        <f>O52*$AL52*'Personnel Rates'!O$39</f>
        <v>0</v>
      </c>
      <c r="P312" s="122">
        <f>P52*$AL52*'Personnel Rates'!P$39</f>
        <v>0</v>
      </c>
      <c r="Q312" s="122">
        <f>Q52*$AL52*'Personnel Rates'!Q$39</f>
        <v>0</v>
      </c>
      <c r="R312" s="122">
        <f>R52*$AL52*'Personnel Rates'!R$39</f>
        <v>0</v>
      </c>
      <c r="S312" s="122">
        <f>S52*$AL52*'Personnel Rates'!S$39</f>
        <v>0</v>
      </c>
      <c r="T312" s="122">
        <f>T52*$AL52*'Personnel Rates'!T$39</f>
        <v>0</v>
      </c>
      <c r="U312" s="122">
        <f>U52*$AL52*'Personnel Rates'!U$39</f>
        <v>0</v>
      </c>
      <c r="V312" s="122">
        <f>V52*$AL52*'Personnel Rates'!V$39</f>
        <v>0</v>
      </c>
      <c r="W312" s="122">
        <f>W52*$AL52*'Personnel Rates'!W$39</f>
        <v>0</v>
      </c>
      <c r="X312" s="122">
        <f>X52*$AL52*'Personnel Rates'!X$39</f>
        <v>0</v>
      </c>
      <c r="Y312" s="122">
        <f>Y52*$AL52*'Personnel Rates'!Y$39</f>
        <v>0</v>
      </c>
      <c r="Z312" s="122">
        <f>Z52*$AL52*'Personnel Rates'!Z$39</f>
        <v>0</v>
      </c>
      <c r="AA312" s="122">
        <f>AA52*$AL52*'Personnel Rates'!AA$39</f>
        <v>0</v>
      </c>
      <c r="AB312" s="122">
        <f>AB52*$AL52*'Personnel Rates'!AB$39</f>
        <v>0</v>
      </c>
      <c r="AC312" s="122">
        <f>AC52*$AL52*'Personnel Rates'!AC$39</f>
        <v>0</v>
      </c>
      <c r="AD312" s="122">
        <f>AD52*$AL52*'Personnel Rates'!AD$39</f>
        <v>0</v>
      </c>
      <c r="AE312" s="122">
        <f>AE52*$AL52*'Personnel Rates'!AE$39</f>
        <v>0</v>
      </c>
      <c r="AF312" s="122">
        <f>AF52*$AL52*'Personnel Rates'!AF$39</f>
        <v>0</v>
      </c>
      <c r="AG312" s="122">
        <f>AG52*$AL52*'Personnel Rates'!AG$39</f>
        <v>0</v>
      </c>
      <c r="AH312" s="122">
        <f>AH52*$AL52*'Personnel Rates'!AH$39</f>
        <v>0</v>
      </c>
      <c r="AI312" s="122">
        <f>AI52*$AL52*'Personnel Rates'!AI$39</f>
        <v>0</v>
      </c>
      <c r="AJ312" s="122">
        <f>AJ52*$AL52*'Personnel Rates'!AJ$39</f>
        <v>0</v>
      </c>
      <c r="AL312" s="123">
        <f t="shared" si="10"/>
        <v>119.32603774358974</v>
      </c>
    </row>
    <row r="313" spans="2:38">
      <c r="B313" s="65"/>
      <c r="C313" s="66" t="str">
        <f t="shared" si="8"/>
        <v>2" RFSS</v>
      </c>
      <c r="D313" s="66"/>
      <c r="E313" s="122">
        <f>E53*$AL53*'Personnel Rates'!E$39</f>
        <v>119.32603774358974</v>
      </c>
      <c r="F313" s="122">
        <f>F53*$AL53*'Personnel Rates'!F$39</f>
        <v>0</v>
      </c>
      <c r="G313" s="122">
        <f>G53*$AL53*'Personnel Rates'!G$39</f>
        <v>0</v>
      </c>
      <c r="H313" s="122">
        <f>H53*$AL53*'Personnel Rates'!H$39</f>
        <v>0</v>
      </c>
      <c r="I313" s="122">
        <f>I53*$AL53*'Personnel Rates'!I$39</f>
        <v>0</v>
      </c>
      <c r="J313" s="122">
        <f>J53*$AL53*'Personnel Rates'!J$39</f>
        <v>0</v>
      </c>
      <c r="K313" s="122">
        <f>K53*$AL53*'Personnel Rates'!K$39</f>
        <v>0</v>
      </c>
      <c r="L313" s="122">
        <f>L53*$AL53*'Personnel Rates'!L$39</f>
        <v>0</v>
      </c>
      <c r="M313" s="122">
        <f>M53*$AL53*'Personnel Rates'!M$39</f>
        <v>0</v>
      </c>
      <c r="N313" s="122">
        <f>N53*$AL53*'Personnel Rates'!N$39</f>
        <v>0</v>
      </c>
      <c r="O313" s="122">
        <f>O53*$AL53*'Personnel Rates'!O$39</f>
        <v>0</v>
      </c>
      <c r="P313" s="122">
        <f>P53*$AL53*'Personnel Rates'!P$39</f>
        <v>0</v>
      </c>
      <c r="Q313" s="122">
        <f>Q53*$AL53*'Personnel Rates'!Q$39</f>
        <v>0</v>
      </c>
      <c r="R313" s="122">
        <f>R53*$AL53*'Personnel Rates'!R$39</f>
        <v>0</v>
      </c>
      <c r="S313" s="122">
        <f>S53*$AL53*'Personnel Rates'!S$39</f>
        <v>0</v>
      </c>
      <c r="T313" s="122">
        <f>T53*$AL53*'Personnel Rates'!T$39</f>
        <v>0</v>
      </c>
      <c r="U313" s="122">
        <f>U53*$AL53*'Personnel Rates'!U$39</f>
        <v>0</v>
      </c>
      <c r="V313" s="122">
        <f>V53*$AL53*'Personnel Rates'!V$39</f>
        <v>0</v>
      </c>
      <c r="W313" s="122">
        <f>W53*$AL53*'Personnel Rates'!W$39</f>
        <v>0</v>
      </c>
      <c r="X313" s="122">
        <f>X53*$AL53*'Personnel Rates'!X$39</f>
        <v>0</v>
      </c>
      <c r="Y313" s="122">
        <f>Y53*$AL53*'Personnel Rates'!Y$39</f>
        <v>0</v>
      </c>
      <c r="Z313" s="122">
        <f>Z53*$AL53*'Personnel Rates'!Z$39</f>
        <v>0</v>
      </c>
      <c r="AA313" s="122">
        <f>AA53*$AL53*'Personnel Rates'!AA$39</f>
        <v>0</v>
      </c>
      <c r="AB313" s="122">
        <f>AB53*$AL53*'Personnel Rates'!AB$39</f>
        <v>0</v>
      </c>
      <c r="AC313" s="122">
        <f>AC53*$AL53*'Personnel Rates'!AC$39</f>
        <v>0</v>
      </c>
      <c r="AD313" s="122">
        <f>AD53*$AL53*'Personnel Rates'!AD$39</f>
        <v>0</v>
      </c>
      <c r="AE313" s="122">
        <f>AE53*$AL53*'Personnel Rates'!AE$39</f>
        <v>0</v>
      </c>
      <c r="AF313" s="122">
        <f>AF53*$AL53*'Personnel Rates'!AF$39</f>
        <v>0</v>
      </c>
      <c r="AG313" s="122">
        <f>AG53*$AL53*'Personnel Rates'!AG$39</f>
        <v>0</v>
      </c>
      <c r="AH313" s="122">
        <f>AH53*$AL53*'Personnel Rates'!AH$39</f>
        <v>0</v>
      </c>
      <c r="AI313" s="122">
        <f>AI53*$AL53*'Personnel Rates'!AI$39</f>
        <v>0</v>
      </c>
      <c r="AJ313" s="122">
        <f>AJ53*$AL53*'Personnel Rates'!AJ$39</f>
        <v>0</v>
      </c>
      <c r="AL313" s="123">
        <f t="shared" si="10"/>
        <v>119.32603774358974</v>
      </c>
    </row>
    <row r="314" spans="2:38">
      <c r="B314" s="65"/>
      <c r="C314" s="66" t="str">
        <f t="shared" si="8"/>
        <v>3" Compound</v>
      </c>
      <c r="D314" s="66"/>
      <c r="E314" s="122">
        <f>E54*$AL54*'Personnel Rates'!E$39</f>
        <v>357.97811323076922</v>
      </c>
      <c r="F314" s="122">
        <f>F54*$AL54*'Personnel Rates'!F$39</f>
        <v>0</v>
      </c>
      <c r="G314" s="122">
        <f>G54*$AL54*'Personnel Rates'!G$39</f>
        <v>0</v>
      </c>
      <c r="H314" s="122">
        <f>H54*$AL54*'Personnel Rates'!H$39</f>
        <v>0</v>
      </c>
      <c r="I314" s="122">
        <f>I54*$AL54*'Personnel Rates'!I$39</f>
        <v>0</v>
      </c>
      <c r="J314" s="122">
        <f>J54*$AL54*'Personnel Rates'!J$39</f>
        <v>0</v>
      </c>
      <c r="K314" s="122">
        <f>K54*$AL54*'Personnel Rates'!K$39</f>
        <v>0</v>
      </c>
      <c r="L314" s="122">
        <f>L54*$AL54*'Personnel Rates'!L$39</f>
        <v>0</v>
      </c>
      <c r="M314" s="122">
        <f>M54*$AL54*'Personnel Rates'!M$39</f>
        <v>0</v>
      </c>
      <c r="N314" s="122">
        <f>N54*$AL54*'Personnel Rates'!N$39</f>
        <v>0</v>
      </c>
      <c r="O314" s="122">
        <f>O54*$AL54*'Personnel Rates'!O$39</f>
        <v>0</v>
      </c>
      <c r="P314" s="122">
        <f>P54*$AL54*'Personnel Rates'!P$39</f>
        <v>0</v>
      </c>
      <c r="Q314" s="122">
        <f>Q54*$AL54*'Personnel Rates'!Q$39</f>
        <v>0</v>
      </c>
      <c r="R314" s="122">
        <f>R54*$AL54*'Personnel Rates'!R$39</f>
        <v>0</v>
      </c>
      <c r="S314" s="122">
        <f>S54*$AL54*'Personnel Rates'!S$39</f>
        <v>0</v>
      </c>
      <c r="T314" s="122">
        <f>T54*$AL54*'Personnel Rates'!T$39</f>
        <v>0</v>
      </c>
      <c r="U314" s="122">
        <f>U54*$AL54*'Personnel Rates'!U$39</f>
        <v>0</v>
      </c>
      <c r="V314" s="122">
        <f>V54*$AL54*'Personnel Rates'!V$39</f>
        <v>0</v>
      </c>
      <c r="W314" s="122">
        <f>W54*$AL54*'Personnel Rates'!W$39</f>
        <v>0</v>
      </c>
      <c r="X314" s="122">
        <f>X54*$AL54*'Personnel Rates'!X$39</f>
        <v>0</v>
      </c>
      <c r="Y314" s="122">
        <f>Y54*$AL54*'Personnel Rates'!Y$39</f>
        <v>0</v>
      </c>
      <c r="Z314" s="122">
        <f>Z54*$AL54*'Personnel Rates'!Z$39</f>
        <v>0</v>
      </c>
      <c r="AA314" s="122">
        <f>AA54*$AL54*'Personnel Rates'!AA$39</f>
        <v>0</v>
      </c>
      <c r="AB314" s="122">
        <f>AB54*$AL54*'Personnel Rates'!AB$39</f>
        <v>0</v>
      </c>
      <c r="AC314" s="122">
        <f>AC54*$AL54*'Personnel Rates'!AC$39</f>
        <v>0</v>
      </c>
      <c r="AD314" s="122">
        <f>AD54*$AL54*'Personnel Rates'!AD$39</f>
        <v>0</v>
      </c>
      <c r="AE314" s="122">
        <f>AE54*$AL54*'Personnel Rates'!AE$39</f>
        <v>0</v>
      </c>
      <c r="AF314" s="122">
        <f>AF54*$AL54*'Personnel Rates'!AF$39</f>
        <v>0</v>
      </c>
      <c r="AG314" s="122">
        <f>AG54*$AL54*'Personnel Rates'!AG$39</f>
        <v>0</v>
      </c>
      <c r="AH314" s="122">
        <f>AH54*$AL54*'Personnel Rates'!AH$39</f>
        <v>0</v>
      </c>
      <c r="AI314" s="122">
        <f>AI54*$AL54*'Personnel Rates'!AI$39</f>
        <v>0</v>
      </c>
      <c r="AJ314" s="122">
        <f>AJ54*$AL54*'Personnel Rates'!AJ$39</f>
        <v>0</v>
      </c>
      <c r="AL314" s="123">
        <f t="shared" si="10"/>
        <v>357.97811323076922</v>
      </c>
    </row>
    <row r="315" spans="2:38">
      <c r="B315" s="65"/>
      <c r="C315" s="66" t="str">
        <f t="shared" si="8"/>
        <v>3" Turbine</v>
      </c>
      <c r="D315" s="66"/>
      <c r="E315" s="122">
        <f>E55*$AL55*'Personnel Rates'!E$39</f>
        <v>357.97811323076922</v>
      </c>
      <c r="F315" s="122">
        <f>F55*$AL55*'Personnel Rates'!F$39</f>
        <v>0</v>
      </c>
      <c r="G315" s="122">
        <f>G55*$AL55*'Personnel Rates'!G$39</f>
        <v>0</v>
      </c>
      <c r="H315" s="122">
        <f>H55*$AL55*'Personnel Rates'!H$39</f>
        <v>0</v>
      </c>
      <c r="I315" s="122">
        <f>I55*$AL55*'Personnel Rates'!I$39</f>
        <v>0</v>
      </c>
      <c r="J315" s="122">
        <f>J55*$AL55*'Personnel Rates'!J$39</f>
        <v>0</v>
      </c>
      <c r="K315" s="122">
        <f>K55*$AL55*'Personnel Rates'!K$39</f>
        <v>0</v>
      </c>
      <c r="L315" s="122">
        <f>L55*$AL55*'Personnel Rates'!L$39</f>
        <v>0</v>
      </c>
      <c r="M315" s="122">
        <f>M55*$AL55*'Personnel Rates'!M$39</f>
        <v>0</v>
      </c>
      <c r="N315" s="122">
        <f>N55*$AL55*'Personnel Rates'!N$39</f>
        <v>0</v>
      </c>
      <c r="O315" s="122">
        <f>O55*$AL55*'Personnel Rates'!O$39</f>
        <v>0</v>
      </c>
      <c r="P315" s="122">
        <f>P55*$AL55*'Personnel Rates'!P$39</f>
        <v>0</v>
      </c>
      <c r="Q315" s="122">
        <f>Q55*$AL55*'Personnel Rates'!Q$39</f>
        <v>0</v>
      </c>
      <c r="R315" s="122">
        <f>R55*$AL55*'Personnel Rates'!R$39</f>
        <v>0</v>
      </c>
      <c r="S315" s="122">
        <f>S55*$AL55*'Personnel Rates'!S$39</f>
        <v>0</v>
      </c>
      <c r="T315" s="122">
        <f>T55*$AL55*'Personnel Rates'!T$39</f>
        <v>0</v>
      </c>
      <c r="U315" s="122">
        <f>U55*$AL55*'Personnel Rates'!U$39</f>
        <v>0</v>
      </c>
      <c r="V315" s="122">
        <f>V55*$AL55*'Personnel Rates'!V$39</f>
        <v>0</v>
      </c>
      <c r="W315" s="122">
        <f>W55*$AL55*'Personnel Rates'!W$39</f>
        <v>0</v>
      </c>
      <c r="X315" s="122">
        <f>X55*$AL55*'Personnel Rates'!X$39</f>
        <v>0</v>
      </c>
      <c r="Y315" s="122">
        <f>Y55*$AL55*'Personnel Rates'!Y$39</f>
        <v>0</v>
      </c>
      <c r="Z315" s="122">
        <f>Z55*$AL55*'Personnel Rates'!Z$39</f>
        <v>0</v>
      </c>
      <c r="AA315" s="122">
        <f>AA55*$AL55*'Personnel Rates'!AA$39</f>
        <v>0</v>
      </c>
      <c r="AB315" s="122">
        <f>AB55*$AL55*'Personnel Rates'!AB$39</f>
        <v>0</v>
      </c>
      <c r="AC315" s="122">
        <f>AC55*$AL55*'Personnel Rates'!AC$39</f>
        <v>0</v>
      </c>
      <c r="AD315" s="122">
        <f>AD55*$AL55*'Personnel Rates'!AD$39</f>
        <v>0</v>
      </c>
      <c r="AE315" s="122">
        <f>AE55*$AL55*'Personnel Rates'!AE$39</f>
        <v>0</v>
      </c>
      <c r="AF315" s="122">
        <f>AF55*$AL55*'Personnel Rates'!AF$39</f>
        <v>0</v>
      </c>
      <c r="AG315" s="122">
        <f>AG55*$AL55*'Personnel Rates'!AG$39</f>
        <v>0</v>
      </c>
      <c r="AH315" s="122">
        <f>AH55*$AL55*'Personnel Rates'!AH$39</f>
        <v>0</v>
      </c>
      <c r="AI315" s="122">
        <f>AI55*$AL55*'Personnel Rates'!AI$39</f>
        <v>0</v>
      </c>
      <c r="AJ315" s="122">
        <f>AJ55*$AL55*'Personnel Rates'!AJ$39</f>
        <v>0</v>
      </c>
      <c r="AL315" s="123">
        <f t="shared" si="10"/>
        <v>357.97811323076922</v>
      </c>
    </row>
    <row r="316" spans="2:38">
      <c r="B316" s="65"/>
      <c r="C316" s="66" t="str">
        <f t="shared" si="8"/>
        <v>4" Compound</v>
      </c>
      <c r="D316" s="66"/>
      <c r="E316" s="122">
        <f>E56*$AL56*'Personnel Rates'!E$39</f>
        <v>357.97811323076922</v>
      </c>
      <c r="F316" s="122">
        <f>F56*$AL56*'Personnel Rates'!F$39</f>
        <v>0</v>
      </c>
      <c r="G316" s="122">
        <f>G56*$AL56*'Personnel Rates'!G$39</f>
        <v>0</v>
      </c>
      <c r="H316" s="122">
        <f>H56*$AL56*'Personnel Rates'!H$39</f>
        <v>0</v>
      </c>
      <c r="I316" s="122">
        <f>I56*$AL56*'Personnel Rates'!I$39</f>
        <v>0</v>
      </c>
      <c r="J316" s="122">
        <f>J56*$AL56*'Personnel Rates'!J$39</f>
        <v>0</v>
      </c>
      <c r="K316" s="122">
        <f>K56*$AL56*'Personnel Rates'!K$39</f>
        <v>0</v>
      </c>
      <c r="L316" s="122">
        <f>L56*$AL56*'Personnel Rates'!L$39</f>
        <v>0</v>
      </c>
      <c r="M316" s="122">
        <f>M56*$AL56*'Personnel Rates'!M$39</f>
        <v>0</v>
      </c>
      <c r="N316" s="122">
        <f>N56*$AL56*'Personnel Rates'!N$39</f>
        <v>0</v>
      </c>
      <c r="O316" s="122">
        <f>O56*$AL56*'Personnel Rates'!O$39</f>
        <v>0</v>
      </c>
      <c r="P316" s="122">
        <f>P56*$AL56*'Personnel Rates'!P$39</f>
        <v>0</v>
      </c>
      <c r="Q316" s="122">
        <f>Q56*$AL56*'Personnel Rates'!Q$39</f>
        <v>0</v>
      </c>
      <c r="R316" s="122">
        <f>R56*$AL56*'Personnel Rates'!R$39</f>
        <v>0</v>
      </c>
      <c r="S316" s="122">
        <f>S56*$AL56*'Personnel Rates'!S$39</f>
        <v>0</v>
      </c>
      <c r="T316" s="122">
        <f>T56*$AL56*'Personnel Rates'!T$39</f>
        <v>0</v>
      </c>
      <c r="U316" s="122">
        <f>U56*$AL56*'Personnel Rates'!U$39</f>
        <v>0</v>
      </c>
      <c r="V316" s="122">
        <f>V56*$AL56*'Personnel Rates'!V$39</f>
        <v>0</v>
      </c>
      <c r="W316" s="122">
        <f>W56*$AL56*'Personnel Rates'!W$39</f>
        <v>0</v>
      </c>
      <c r="X316" s="122">
        <f>X56*$AL56*'Personnel Rates'!X$39</f>
        <v>0</v>
      </c>
      <c r="Y316" s="122">
        <f>Y56*$AL56*'Personnel Rates'!Y$39</f>
        <v>0</v>
      </c>
      <c r="Z316" s="122">
        <f>Z56*$AL56*'Personnel Rates'!Z$39</f>
        <v>0</v>
      </c>
      <c r="AA316" s="122">
        <f>AA56*$AL56*'Personnel Rates'!AA$39</f>
        <v>0</v>
      </c>
      <c r="AB316" s="122">
        <f>AB56*$AL56*'Personnel Rates'!AB$39</f>
        <v>0</v>
      </c>
      <c r="AC316" s="122">
        <f>AC56*$AL56*'Personnel Rates'!AC$39</f>
        <v>0</v>
      </c>
      <c r="AD316" s="122">
        <f>AD56*$AL56*'Personnel Rates'!AD$39</f>
        <v>0</v>
      </c>
      <c r="AE316" s="122">
        <f>AE56*$AL56*'Personnel Rates'!AE$39</f>
        <v>0</v>
      </c>
      <c r="AF316" s="122">
        <f>AF56*$AL56*'Personnel Rates'!AF$39</f>
        <v>0</v>
      </c>
      <c r="AG316" s="122">
        <f>AG56*$AL56*'Personnel Rates'!AG$39</f>
        <v>0</v>
      </c>
      <c r="AH316" s="122">
        <f>AH56*$AL56*'Personnel Rates'!AH$39</f>
        <v>0</v>
      </c>
      <c r="AI316" s="122">
        <f>AI56*$AL56*'Personnel Rates'!AI$39</f>
        <v>0</v>
      </c>
      <c r="AJ316" s="122">
        <f>AJ56*$AL56*'Personnel Rates'!AJ$39</f>
        <v>0</v>
      </c>
      <c r="AL316" s="123">
        <f t="shared" si="10"/>
        <v>357.97811323076922</v>
      </c>
    </row>
    <row r="317" spans="2:38">
      <c r="B317" s="65"/>
      <c r="C317" s="66" t="str">
        <f t="shared" si="8"/>
        <v>4" Turbine</v>
      </c>
      <c r="D317" s="66"/>
      <c r="E317" s="122">
        <f>E57*$AL57*'Personnel Rates'!E$39</f>
        <v>357.97811323076922</v>
      </c>
      <c r="F317" s="122">
        <f>F57*$AL57*'Personnel Rates'!F$39</f>
        <v>0</v>
      </c>
      <c r="G317" s="122">
        <f>G57*$AL57*'Personnel Rates'!G$39</f>
        <v>0</v>
      </c>
      <c r="H317" s="122">
        <f>H57*$AL57*'Personnel Rates'!H$39</f>
        <v>0</v>
      </c>
      <c r="I317" s="122">
        <f>I57*$AL57*'Personnel Rates'!I$39</f>
        <v>0</v>
      </c>
      <c r="J317" s="122">
        <f>J57*$AL57*'Personnel Rates'!J$39</f>
        <v>0</v>
      </c>
      <c r="K317" s="122">
        <f>K57*$AL57*'Personnel Rates'!K$39</f>
        <v>0</v>
      </c>
      <c r="L317" s="122">
        <f>L57*$AL57*'Personnel Rates'!L$39</f>
        <v>0</v>
      </c>
      <c r="M317" s="122">
        <f>M57*$AL57*'Personnel Rates'!M$39</f>
        <v>0</v>
      </c>
      <c r="N317" s="122">
        <f>N57*$AL57*'Personnel Rates'!N$39</f>
        <v>0</v>
      </c>
      <c r="O317" s="122">
        <f>O57*$AL57*'Personnel Rates'!O$39</f>
        <v>0</v>
      </c>
      <c r="P317" s="122">
        <f>P57*$AL57*'Personnel Rates'!P$39</f>
        <v>0</v>
      </c>
      <c r="Q317" s="122">
        <f>Q57*$AL57*'Personnel Rates'!Q$39</f>
        <v>0</v>
      </c>
      <c r="R317" s="122">
        <f>R57*$AL57*'Personnel Rates'!R$39</f>
        <v>0</v>
      </c>
      <c r="S317" s="122">
        <f>S57*$AL57*'Personnel Rates'!S$39</f>
        <v>0</v>
      </c>
      <c r="T317" s="122">
        <f>T57*$AL57*'Personnel Rates'!T$39</f>
        <v>0</v>
      </c>
      <c r="U317" s="122">
        <f>U57*$AL57*'Personnel Rates'!U$39</f>
        <v>0</v>
      </c>
      <c r="V317" s="122">
        <f>V57*$AL57*'Personnel Rates'!V$39</f>
        <v>0</v>
      </c>
      <c r="W317" s="122">
        <f>W57*$AL57*'Personnel Rates'!W$39</f>
        <v>0</v>
      </c>
      <c r="X317" s="122">
        <f>X57*$AL57*'Personnel Rates'!X$39</f>
        <v>0</v>
      </c>
      <c r="Y317" s="122">
        <f>Y57*$AL57*'Personnel Rates'!Y$39</f>
        <v>0</v>
      </c>
      <c r="Z317" s="122">
        <f>Z57*$AL57*'Personnel Rates'!Z$39</f>
        <v>0</v>
      </c>
      <c r="AA317" s="122">
        <f>AA57*$AL57*'Personnel Rates'!AA$39</f>
        <v>0</v>
      </c>
      <c r="AB317" s="122">
        <f>AB57*$AL57*'Personnel Rates'!AB$39</f>
        <v>0</v>
      </c>
      <c r="AC317" s="122">
        <f>AC57*$AL57*'Personnel Rates'!AC$39</f>
        <v>0</v>
      </c>
      <c r="AD317" s="122">
        <f>AD57*$AL57*'Personnel Rates'!AD$39</f>
        <v>0</v>
      </c>
      <c r="AE317" s="122">
        <f>AE57*$AL57*'Personnel Rates'!AE$39</f>
        <v>0</v>
      </c>
      <c r="AF317" s="122">
        <f>AF57*$AL57*'Personnel Rates'!AF$39</f>
        <v>0</v>
      </c>
      <c r="AG317" s="122">
        <f>AG57*$AL57*'Personnel Rates'!AG$39</f>
        <v>0</v>
      </c>
      <c r="AH317" s="122">
        <f>AH57*$AL57*'Personnel Rates'!AH$39</f>
        <v>0</v>
      </c>
      <c r="AI317" s="122">
        <f>AI57*$AL57*'Personnel Rates'!AI$39</f>
        <v>0</v>
      </c>
      <c r="AJ317" s="122">
        <f>AJ57*$AL57*'Personnel Rates'!AJ$39</f>
        <v>0</v>
      </c>
      <c r="AL317" s="123">
        <f t="shared" si="10"/>
        <v>357.97811323076922</v>
      </c>
    </row>
    <row r="318" spans="2:38">
      <c r="B318" s="65"/>
      <c r="C318" s="66" t="str">
        <f t="shared" si="8"/>
        <v>6" Compound</v>
      </c>
      <c r="D318" s="66"/>
      <c r="E318" s="122">
        <f>E58*$AL58*'Personnel Rates'!E$39</f>
        <v>357.97811323076922</v>
      </c>
      <c r="F318" s="122">
        <f>F58*$AL58*'Personnel Rates'!F$39</f>
        <v>0</v>
      </c>
      <c r="G318" s="122">
        <f>G58*$AL58*'Personnel Rates'!G$39</f>
        <v>0</v>
      </c>
      <c r="H318" s="122">
        <f>H58*$AL58*'Personnel Rates'!H$39</f>
        <v>0</v>
      </c>
      <c r="I318" s="122">
        <f>I58*$AL58*'Personnel Rates'!I$39</f>
        <v>0</v>
      </c>
      <c r="J318" s="122">
        <f>J58*$AL58*'Personnel Rates'!J$39</f>
        <v>0</v>
      </c>
      <c r="K318" s="122">
        <f>K58*$AL58*'Personnel Rates'!K$39</f>
        <v>0</v>
      </c>
      <c r="L318" s="122">
        <f>L58*$AL58*'Personnel Rates'!L$39</f>
        <v>0</v>
      </c>
      <c r="M318" s="122">
        <f>M58*$AL58*'Personnel Rates'!M$39</f>
        <v>0</v>
      </c>
      <c r="N318" s="122">
        <f>N58*$AL58*'Personnel Rates'!N$39</f>
        <v>0</v>
      </c>
      <c r="O318" s="122">
        <f>O58*$AL58*'Personnel Rates'!O$39</f>
        <v>0</v>
      </c>
      <c r="P318" s="122">
        <f>P58*$AL58*'Personnel Rates'!P$39</f>
        <v>0</v>
      </c>
      <c r="Q318" s="122">
        <f>Q58*$AL58*'Personnel Rates'!Q$39</f>
        <v>0</v>
      </c>
      <c r="R318" s="122">
        <f>R58*$AL58*'Personnel Rates'!R$39</f>
        <v>0</v>
      </c>
      <c r="S318" s="122">
        <f>S58*$AL58*'Personnel Rates'!S$39</f>
        <v>0</v>
      </c>
      <c r="T318" s="122">
        <f>T58*$AL58*'Personnel Rates'!T$39</f>
        <v>0</v>
      </c>
      <c r="U318" s="122">
        <f>U58*$AL58*'Personnel Rates'!U$39</f>
        <v>0</v>
      </c>
      <c r="V318" s="122">
        <f>V58*$AL58*'Personnel Rates'!V$39</f>
        <v>0</v>
      </c>
      <c r="W318" s="122">
        <f>W58*$AL58*'Personnel Rates'!W$39</f>
        <v>0</v>
      </c>
      <c r="X318" s="122">
        <f>X58*$AL58*'Personnel Rates'!X$39</f>
        <v>0</v>
      </c>
      <c r="Y318" s="122">
        <f>Y58*$AL58*'Personnel Rates'!Y$39</f>
        <v>0</v>
      </c>
      <c r="Z318" s="122">
        <f>Z58*$AL58*'Personnel Rates'!Z$39</f>
        <v>0</v>
      </c>
      <c r="AA318" s="122">
        <f>AA58*$AL58*'Personnel Rates'!AA$39</f>
        <v>0</v>
      </c>
      <c r="AB318" s="122">
        <f>AB58*$AL58*'Personnel Rates'!AB$39</f>
        <v>0</v>
      </c>
      <c r="AC318" s="122">
        <f>AC58*$AL58*'Personnel Rates'!AC$39</f>
        <v>0</v>
      </c>
      <c r="AD318" s="122">
        <f>AD58*$AL58*'Personnel Rates'!AD$39</f>
        <v>0</v>
      </c>
      <c r="AE318" s="122">
        <f>AE58*$AL58*'Personnel Rates'!AE$39</f>
        <v>0</v>
      </c>
      <c r="AF318" s="122">
        <f>AF58*$AL58*'Personnel Rates'!AF$39</f>
        <v>0</v>
      </c>
      <c r="AG318" s="122">
        <f>AG58*$AL58*'Personnel Rates'!AG$39</f>
        <v>0</v>
      </c>
      <c r="AH318" s="122">
        <f>AH58*$AL58*'Personnel Rates'!AH$39</f>
        <v>0</v>
      </c>
      <c r="AI318" s="122">
        <f>AI58*$AL58*'Personnel Rates'!AI$39</f>
        <v>0</v>
      </c>
      <c r="AJ318" s="122">
        <f>AJ58*$AL58*'Personnel Rates'!AJ$39</f>
        <v>0</v>
      </c>
      <c r="AL318" s="123">
        <f t="shared" si="10"/>
        <v>357.97811323076922</v>
      </c>
    </row>
    <row r="319" spans="2:38">
      <c r="B319" s="65"/>
      <c r="C319" s="66" t="str">
        <f t="shared" si="8"/>
        <v>6" Turbine</v>
      </c>
      <c r="D319" s="66"/>
      <c r="E319" s="122">
        <f>E59*$AL59*'Personnel Rates'!E$39</f>
        <v>357.97811323076922</v>
      </c>
      <c r="F319" s="122">
        <f>F59*$AL59*'Personnel Rates'!F$39</f>
        <v>0</v>
      </c>
      <c r="G319" s="122">
        <f>G59*$AL59*'Personnel Rates'!G$39</f>
        <v>0</v>
      </c>
      <c r="H319" s="122">
        <f>H59*$AL59*'Personnel Rates'!H$39</f>
        <v>0</v>
      </c>
      <c r="I319" s="122">
        <f>I59*$AL59*'Personnel Rates'!I$39</f>
        <v>0</v>
      </c>
      <c r="J319" s="122">
        <f>J59*$AL59*'Personnel Rates'!J$39</f>
        <v>0</v>
      </c>
      <c r="K319" s="122">
        <f>K59*$AL59*'Personnel Rates'!K$39</f>
        <v>0</v>
      </c>
      <c r="L319" s="122">
        <f>L59*$AL59*'Personnel Rates'!L$39</f>
        <v>0</v>
      </c>
      <c r="M319" s="122">
        <f>M59*$AL59*'Personnel Rates'!M$39</f>
        <v>0</v>
      </c>
      <c r="N319" s="122">
        <f>N59*$AL59*'Personnel Rates'!N$39</f>
        <v>0</v>
      </c>
      <c r="O319" s="122">
        <f>O59*$AL59*'Personnel Rates'!O$39</f>
        <v>0</v>
      </c>
      <c r="P319" s="122">
        <f>P59*$AL59*'Personnel Rates'!P$39</f>
        <v>0</v>
      </c>
      <c r="Q319" s="122">
        <f>Q59*$AL59*'Personnel Rates'!Q$39</f>
        <v>0</v>
      </c>
      <c r="R319" s="122">
        <f>R59*$AL59*'Personnel Rates'!R$39</f>
        <v>0</v>
      </c>
      <c r="S319" s="122">
        <f>S59*$AL59*'Personnel Rates'!S$39</f>
        <v>0</v>
      </c>
      <c r="T319" s="122">
        <f>T59*$AL59*'Personnel Rates'!T$39</f>
        <v>0</v>
      </c>
      <c r="U319" s="122">
        <f>U59*$AL59*'Personnel Rates'!U$39</f>
        <v>0</v>
      </c>
      <c r="V319" s="122">
        <f>V59*$AL59*'Personnel Rates'!V$39</f>
        <v>0</v>
      </c>
      <c r="W319" s="122">
        <f>W59*$AL59*'Personnel Rates'!W$39</f>
        <v>0</v>
      </c>
      <c r="X319" s="122">
        <f>X59*$AL59*'Personnel Rates'!X$39</f>
        <v>0</v>
      </c>
      <c r="Y319" s="122">
        <f>Y59*$AL59*'Personnel Rates'!Y$39</f>
        <v>0</v>
      </c>
      <c r="Z319" s="122">
        <f>Z59*$AL59*'Personnel Rates'!Z$39</f>
        <v>0</v>
      </c>
      <c r="AA319" s="122">
        <f>AA59*$AL59*'Personnel Rates'!AA$39</f>
        <v>0</v>
      </c>
      <c r="AB319" s="122">
        <f>AB59*$AL59*'Personnel Rates'!AB$39</f>
        <v>0</v>
      </c>
      <c r="AC319" s="122">
        <f>AC59*$AL59*'Personnel Rates'!AC$39</f>
        <v>0</v>
      </c>
      <c r="AD319" s="122">
        <f>AD59*$AL59*'Personnel Rates'!AD$39</f>
        <v>0</v>
      </c>
      <c r="AE319" s="122">
        <f>AE59*$AL59*'Personnel Rates'!AE$39</f>
        <v>0</v>
      </c>
      <c r="AF319" s="122">
        <f>AF59*$AL59*'Personnel Rates'!AF$39</f>
        <v>0</v>
      </c>
      <c r="AG319" s="122">
        <f>AG59*$AL59*'Personnel Rates'!AG$39</f>
        <v>0</v>
      </c>
      <c r="AH319" s="122">
        <f>AH59*$AL59*'Personnel Rates'!AH$39</f>
        <v>0</v>
      </c>
      <c r="AI319" s="122">
        <f>AI59*$AL59*'Personnel Rates'!AI$39</f>
        <v>0</v>
      </c>
      <c r="AJ319" s="122">
        <f>AJ59*$AL59*'Personnel Rates'!AJ$39</f>
        <v>0</v>
      </c>
      <c r="AL319" s="123">
        <f t="shared" si="10"/>
        <v>357.97811323076922</v>
      </c>
    </row>
    <row r="320" spans="2:38">
      <c r="B320" s="65"/>
      <c r="C320" s="66" t="str">
        <f t="shared" si="8"/>
        <v xml:space="preserve">8" </v>
      </c>
      <c r="D320" s="66"/>
      <c r="E320" s="122">
        <f>E60*$AL60*'Personnel Rates'!E$39</f>
        <v>357.97811323076922</v>
      </c>
      <c r="F320" s="122">
        <f>F60*$AL60*'Personnel Rates'!F$39</f>
        <v>0</v>
      </c>
      <c r="G320" s="122">
        <f>G60*$AL60*'Personnel Rates'!G$39</f>
        <v>0</v>
      </c>
      <c r="H320" s="122">
        <f>H60*$AL60*'Personnel Rates'!H$39</f>
        <v>0</v>
      </c>
      <c r="I320" s="122">
        <f>I60*$AL60*'Personnel Rates'!I$39</f>
        <v>0</v>
      </c>
      <c r="J320" s="122">
        <f>J60*$AL60*'Personnel Rates'!J$39</f>
        <v>0</v>
      </c>
      <c r="K320" s="122">
        <f>K60*$AL60*'Personnel Rates'!K$39</f>
        <v>0</v>
      </c>
      <c r="L320" s="122">
        <f>L60*$AL60*'Personnel Rates'!L$39</f>
        <v>0</v>
      </c>
      <c r="M320" s="122">
        <f>M60*$AL60*'Personnel Rates'!M$39</f>
        <v>0</v>
      </c>
      <c r="N320" s="122">
        <f>N60*$AL60*'Personnel Rates'!N$39</f>
        <v>0</v>
      </c>
      <c r="O320" s="122">
        <f>O60*$AL60*'Personnel Rates'!O$39</f>
        <v>0</v>
      </c>
      <c r="P320" s="122">
        <f>P60*$AL60*'Personnel Rates'!P$39</f>
        <v>0</v>
      </c>
      <c r="Q320" s="122">
        <f>Q60*$AL60*'Personnel Rates'!Q$39</f>
        <v>0</v>
      </c>
      <c r="R320" s="122">
        <f>R60*$AL60*'Personnel Rates'!R$39</f>
        <v>0</v>
      </c>
      <c r="S320" s="122">
        <f>S60*$AL60*'Personnel Rates'!S$39</f>
        <v>0</v>
      </c>
      <c r="T320" s="122">
        <f>T60*$AL60*'Personnel Rates'!T$39</f>
        <v>0</v>
      </c>
      <c r="U320" s="122">
        <f>U60*$AL60*'Personnel Rates'!U$39</f>
        <v>0</v>
      </c>
      <c r="V320" s="122">
        <f>V60*$AL60*'Personnel Rates'!V$39</f>
        <v>0</v>
      </c>
      <c r="W320" s="122">
        <f>W60*$AL60*'Personnel Rates'!W$39</f>
        <v>0</v>
      </c>
      <c r="X320" s="122">
        <f>X60*$AL60*'Personnel Rates'!X$39</f>
        <v>0</v>
      </c>
      <c r="Y320" s="122">
        <f>Y60*$AL60*'Personnel Rates'!Y$39</f>
        <v>0</v>
      </c>
      <c r="Z320" s="122">
        <f>Z60*$AL60*'Personnel Rates'!Z$39</f>
        <v>0</v>
      </c>
      <c r="AA320" s="122">
        <f>AA60*$AL60*'Personnel Rates'!AA$39</f>
        <v>0</v>
      </c>
      <c r="AB320" s="122">
        <f>AB60*$AL60*'Personnel Rates'!AB$39</f>
        <v>0</v>
      </c>
      <c r="AC320" s="122">
        <f>AC60*$AL60*'Personnel Rates'!AC$39</f>
        <v>0</v>
      </c>
      <c r="AD320" s="122">
        <f>AD60*$AL60*'Personnel Rates'!AD$39</f>
        <v>0</v>
      </c>
      <c r="AE320" s="122">
        <f>AE60*$AL60*'Personnel Rates'!AE$39</f>
        <v>0</v>
      </c>
      <c r="AF320" s="122">
        <f>AF60*$AL60*'Personnel Rates'!AF$39</f>
        <v>0</v>
      </c>
      <c r="AG320" s="122">
        <f>AG60*$AL60*'Personnel Rates'!AG$39</f>
        <v>0</v>
      </c>
      <c r="AH320" s="122">
        <f>AH60*$AL60*'Personnel Rates'!AH$39</f>
        <v>0</v>
      </c>
      <c r="AI320" s="122">
        <f>AI60*$AL60*'Personnel Rates'!AI$39</f>
        <v>0</v>
      </c>
      <c r="AJ320" s="122">
        <f>AJ60*$AL60*'Personnel Rates'!AJ$39</f>
        <v>0</v>
      </c>
      <c r="AL320" s="123">
        <f t="shared" si="10"/>
        <v>357.97811323076922</v>
      </c>
    </row>
    <row r="321" spans="2:38">
      <c r="B321" s="65"/>
      <c r="C321" s="66" t="str">
        <f t="shared" si="8"/>
        <v xml:space="preserve">10" </v>
      </c>
      <c r="D321" s="66"/>
      <c r="E321" s="122">
        <f>E61*$AL61*'Personnel Rates'!E$39</f>
        <v>357.97811323076922</v>
      </c>
      <c r="F321" s="122">
        <f>F61*$AL61*'Personnel Rates'!F$39</f>
        <v>0</v>
      </c>
      <c r="G321" s="122">
        <f>G61*$AL61*'Personnel Rates'!G$39</f>
        <v>0</v>
      </c>
      <c r="H321" s="122">
        <f>H61*$AL61*'Personnel Rates'!H$39</f>
        <v>0</v>
      </c>
      <c r="I321" s="122">
        <f>I61*$AL61*'Personnel Rates'!I$39</f>
        <v>0</v>
      </c>
      <c r="J321" s="122">
        <f>J61*$AL61*'Personnel Rates'!J$39</f>
        <v>0</v>
      </c>
      <c r="K321" s="122">
        <f>K61*$AL61*'Personnel Rates'!K$39</f>
        <v>0</v>
      </c>
      <c r="L321" s="122">
        <f>L61*$AL61*'Personnel Rates'!L$39</f>
        <v>0</v>
      </c>
      <c r="M321" s="122">
        <f>M61*$AL61*'Personnel Rates'!M$39</f>
        <v>0</v>
      </c>
      <c r="N321" s="122">
        <f>N61*$AL61*'Personnel Rates'!N$39</f>
        <v>0</v>
      </c>
      <c r="O321" s="122">
        <f>O61*$AL61*'Personnel Rates'!O$39</f>
        <v>0</v>
      </c>
      <c r="P321" s="122">
        <f>P61*$AL61*'Personnel Rates'!P$39</f>
        <v>0</v>
      </c>
      <c r="Q321" s="122">
        <f>Q61*$AL61*'Personnel Rates'!Q$39</f>
        <v>0</v>
      </c>
      <c r="R321" s="122">
        <f>R61*$AL61*'Personnel Rates'!R$39</f>
        <v>0</v>
      </c>
      <c r="S321" s="122">
        <f>S61*$AL61*'Personnel Rates'!S$39</f>
        <v>0</v>
      </c>
      <c r="T321" s="122">
        <f>T61*$AL61*'Personnel Rates'!T$39</f>
        <v>0</v>
      </c>
      <c r="U321" s="122">
        <f>U61*$AL61*'Personnel Rates'!U$39</f>
        <v>0</v>
      </c>
      <c r="V321" s="122">
        <f>V61*$AL61*'Personnel Rates'!V$39</f>
        <v>0</v>
      </c>
      <c r="W321" s="122">
        <f>W61*$AL61*'Personnel Rates'!W$39</f>
        <v>0</v>
      </c>
      <c r="X321" s="122">
        <f>X61*$AL61*'Personnel Rates'!X$39</f>
        <v>0</v>
      </c>
      <c r="Y321" s="122">
        <f>Y61*$AL61*'Personnel Rates'!Y$39</f>
        <v>0</v>
      </c>
      <c r="Z321" s="122">
        <f>Z61*$AL61*'Personnel Rates'!Z$39</f>
        <v>0</v>
      </c>
      <c r="AA321" s="122">
        <f>AA61*$AL61*'Personnel Rates'!AA$39</f>
        <v>0</v>
      </c>
      <c r="AB321" s="122">
        <f>AB61*$AL61*'Personnel Rates'!AB$39</f>
        <v>0</v>
      </c>
      <c r="AC321" s="122">
        <f>AC61*$AL61*'Personnel Rates'!AC$39</f>
        <v>0</v>
      </c>
      <c r="AD321" s="122">
        <f>AD61*$AL61*'Personnel Rates'!AD$39</f>
        <v>0</v>
      </c>
      <c r="AE321" s="122">
        <f>AE61*$AL61*'Personnel Rates'!AE$39</f>
        <v>0</v>
      </c>
      <c r="AF321" s="122">
        <f>AF61*$AL61*'Personnel Rates'!AF$39</f>
        <v>0</v>
      </c>
      <c r="AG321" s="122">
        <f>AG61*$AL61*'Personnel Rates'!AG$39</f>
        <v>0</v>
      </c>
      <c r="AH321" s="122">
        <f>AH61*$AL61*'Personnel Rates'!AH$39</f>
        <v>0</v>
      </c>
      <c r="AI321" s="122">
        <f>AI61*$AL61*'Personnel Rates'!AI$39</f>
        <v>0</v>
      </c>
      <c r="AJ321" s="122">
        <f>AJ61*$AL61*'Personnel Rates'!AJ$39</f>
        <v>0</v>
      </c>
      <c r="AL321" s="123">
        <f t="shared" si="10"/>
        <v>357.97811323076922</v>
      </c>
    </row>
    <row r="322" spans="2:38">
      <c r="B322" s="62">
        <v>3</v>
      </c>
      <c r="C322" s="63" t="s">
        <v>37</v>
      </c>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L322" s="124"/>
    </row>
    <row r="323" spans="2:38">
      <c r="B323" s="65" t="s">
        <v>26</v>
      </c>
      <c r="C323" s="66" t="s">
        <v>38</v>
      </c>
      <c r="D323" s="66"/>
      <c r="E323" s="122">
        <f>E63*$AL63*'Personnel Rates'!E$39</f>
        <v>59.663018871794868</v>
      </c>
      <c r="F323" s="122">
        <f>F63*$AL63*'Personnel Rates'!F$39</f>
        <v>0</v>
      </c>
      <c r="G323" s="122">
        <f>G63*$AL63*'Personnel Rates'!G$39</f>
        <v>0</v>
      </c>
      <c r="H323" s="122">
        <f>H63*$AL63*'Personnel Rates'!H$39</f>
        <v>0</v>
      </c>
      <c r="I323" s="122">
        <f>I63*$AL63*'Personnel Rates'!I$39</f>
        <v>0</v>
      </c>
      <c r="J323" s="122">
        <f>J63*$AL63*'Personnel Rates'!J$39</f>
        <v>0</v>
      </c>
      <c r="K323" s="122">
        <f>K63*$AL63*'Personnel Rates'!K$39</f>
        <v>0</v>
      </c>
      <c r="L323" s="122">
        <f>L63*$AL63*'Personnel Rates'!L$39</f>
        <v>0</v>
      </c>
      <c r="M323" s="122">
        <f>M63*$AL63*'Personnel Rates'!M$39</f>
        <v>0</v>
      </c>
      <c r="N323" s="122">
        <f>N63*$AL63*'Personnel Rates'!N$39</f>
        <v>0</v>
      </c>
      <c r="O323" s="122">
        <f>O63*$AL63*'Personnel Rates'!O$39</f>
        <v>0</v>
      </c>
      <c r="P323" s="122"/>
      <c r="Q323" s="122">
        <f>Q63*$AL63*'Personnel Rates'!Q$39</f>
        <v>0</v>
      </c>
      <c r="R323" s="122">
        <f>R63*$AL63*'Personnel Rates'!R$39</f>
        <v>0</v>
      </c>
      <c r="S323" s="122">
        <f>S63*$AL63*'Personnel Rates'!S$39</f>
        <v>0</v>
      </c>
      <c r="T323" s="122">
        <f>T63*$AL63*'Personnel Rates'!T$39</f>
        <v>0</v>
      </c>
      <c r="U323" s="122">
        <f>U63*$AL63*'Personnel Rates'!U$39</f>
        <v>0</v>
      </c>
      <c r="V323" s="122">
        <f>V63*$AL63*'Personnel Rates'!V$39</f>
        <v>0</v>
      </c>
      <c r="W323" s="122">
        <f>W63*$AL63*'Personnel Rates'!W$39</f>
        <v>0</v>
      </c>
      <c r="X323" s="122">
        <f>X63*$AL63*'Personnel Rates'!X$39</f>
        <v>0</v>
      </c>
      <c r="Y323" s="122">
        <f>Y63*$AL63*'Personnel Rates'!Y$39</f>
        <v>0</v>
      </c>
      <c r="Z323" s="122">
        <f>Z63*$AL63*'Personnel Rates'!Z$39</f>
        <v>0</v>
      </c>
      <c r="AA323" s="122">
        <f>AA63*$AL63*'Personnel Rates'!AA$39</f>
        <v>0</v>
      </c>
      <c r="AB323" s="122">
        <f>AB63*$AL63*'Personnel Rates'!AB$39</f>
        <v>0</v>
      </c>
      <c r="AC323" s="122">
        <f>AC63*$AL63*'Personnel Rates'!AC$39</f>
        <v>0</v>
      </c>
      <c r="AD323" s="122">
        <f>AD63*$AL63*'Personnel Rates'!AD$39</f>
        <v>0</v>
      </c>
      <c r="AE323" s="122">
        <f>AE63*$AL63*'Personnel Rates'!AE$39</f>
        <v>0</v>
      </c>
      <c r="AF323" s="122">
        <f>AF63*$AL63*'Personnel Rates'!AF$39</f>
        <v>0</v>
      </c>
      <c r="AG323" s="122">
        <f>AG63*$AL63*'Personnel Rates'!AG$39</f>
        <v>0</v>
      </c>
      <c r="AH323" s="122">
        <f>AH63*$AL63*'Personnel Rates'!AH$39</f>
        <v>0</v>
      </c>
      <c r="AI323" s="122">
        <f>AI63*$AL63*'Personnel Rates'!AI$39</f>
        <v>0</v>
      </c>
      <c r="AJ323" s="122">
        <f>AJ63*$AL63*'Personnel Rates'!AJ$39</f>
        <v>0</v>
      </c>
      <c r="AL323" s="123">
        <f>SUM(E323:AJ323)</f>
        <v>59.663018871794868</v>
      </c>
    </row>
    <row r="324" spans="2:38">
      <c r="B324" s="65" t="s">
        <v>28</v>
      </c>
      <c r="C324" s="66" t="s">
        <v>39</v>
      </c>
      <c r="D324" s="66"/>
      <c r="E324" s="122">
        <f>E64*$AL64*'Personnel Rates'!E$39</f>
        <v>119.32603774358974</v>
      </c>
      <c r="F324" s="122">
        <f>F64*$AL64*'Personnel Rates'!F$39</f>
        <v>0</v>
      </c>
      <c r="G324" s="122">
        <f>G64*$AL64*'Personnel Rates'!G$39</f>
        <v>0</v>
      </c>
      <c r="H324" s="122">
        <f>H64*$AL64*'Personnel Rates'!H$39</f>
        <v>0</v>
      </c>
      <c r="I324" s="122">
        <f>I64*$AL64*'Personnel Rates'!I$39</f>
        <v>0</v>
      </c>
      <c r="J324" s="122">
        <f>J64*$AL64*'Personnel Rates'!J$39</f>
        <v>0</v>
      </c>
      <c r="K324" s="122">
        <f>K64*$AL64*'Personnel Rates'!K$39</f>
        <v>0</v>
      </c>
      <c r="L324" s="122">
        <f>L64*$AL64*'Personnel Rates'!L$39</f>
        <v>0</v>
      </c>
      <c r="M324" s="122">
        <f>M64*$AL64*'Personnel Rates'!M$39</f>
        <v>0</v>
      </c>
      <c r="N324" s="122">
        <f>N64*$AL64*'Personnel Rates'!N$39</f>
        <v>0</v>
      </c>
      <c r="O324" s="122">
        <f>O64*$AL64*'Personnel Rates'!O$39</f>
        <v>0</v>
      </c>
      <c r="P324" s="122"/>
      <c r="Q324" s="122">
        <f>Q64*$AL64*'Personnel Rates'!Q$39</f>
        <v>0</v>
      </c>
      <c r="R324" s="122">
        <f>R64*$AL64*'Personnel Rates'!R$39</f>
        <v>0</v>
      </c>
      <c r="S324" s="122">
        <f>S64*$AL64*'Personnel Rates'!S$39</f>
        <v>0</v>
      </c>
      <c r="T324" s="122">
        <f>T64*$AL64*'Personnel Rates'!T$39</f>
        <v>0</v>
      </c>
      <c r="U324" s="122">
        <f>U64*$AL64*'Personnel Rates'!U$39</f>
        <v>0</v>
      </c>
      <c r="V324" s="122">
        <f>V64*$AL64*'Personnel Rates'!V$39</f>
        <v>0</v>
      </c>
      <c r="W324" s="122">
        <f>W64*$AL64*'Personnel Rates'!W$39</f>
        <v>0</v>
      </c>
      <c r="X324" s="122">
        <f>X64*$AL64*'Personnel Rates'!X$39</f>
        <v>0</v>
      </c>
      <c r="Y324" s="122">
        <f>Y64*$AL64*'Personnel Rates'!Y$39</f>
        <v>0</v>
      </c>
      <c r="Z324" s="122">
        <f>Z64*$AL64*'Personnel Rates'!Z$39</f>
        <v>0</v>
      </c>
      <c r="AA324" s="122">
        <f>AA64*$AL64*'Personnel Rates'!AA$39</f>
        <v>0</v>
      </c>
      <c r="AB324" s="122">
        <f>AB64*$AL64*'Personnel Rates'!AB$39</f>
        <v>0</v>
      </c>
      <c r="AC324" s="122">
        <f>AC64*$AL64*'Personnel Rates'!AC$39</f>
        <v>0</v>
      </c>
      <c r="AD324" s="122">
        <f>AD64*$AL64*'Personnel Rates'!AD$39</f>
        <v>0</v>
      </c>
      <c r="AE324" s="122">
        <f>AE64*$AL64*'Personnel Rates'!AE$39</f>
        <v>0</v>
      </c>
      <c r="AF324" s="122">
        <f>AF64*$AL64*'Personnel Rates'!AF$39</f>
        <v>0</v>
      </c>
      <c r="AG324" s="122">
        <f>AG64*$AL64*'Personnel Rates'!AG$39</f>
        <v>0</v>
      </c>
      <c r="AH324" s="122">
        <f>AH64*$AL64*'Personnel Rates'!AH$39</f>
        <v>0</v>
      </c>
      <c r="AI324" s="122">
        <f>AI64*$AL64*'Personnel Rates'!AI$39</f>
        <v>0</v>
      </c>
      <c r="AJ324" s="122">
        <f>AJ64*$AL64*'Personnel Rates'!AJ$39</f>
        <v>0</v>
      </c>
      <c r="AL324" s="123">
        <f>SUM(E324:AJ324)</f>
        <v>119.32603774358974</v>
      </c>
    </row>
    <row r="325" spans="2:38">
      <c r="B325" s="65" t="s">
        <v>30</v>
      </c>
      <c r="C325" s="66" t="s">
        <v>40</v>
      </c>
      <c r="D325" s="66"/>
      <c r="E325" s="122">
        <f>E65*$AL65*'Personnel Rates'!E$39</f>
        <v>357.97811323076922</v>
      </c>
      <c r="F325" s="122">
        <f>F65*$AL65*'Personnel Rates'!F$39</f>
        <v>0</v>
      </c>
      <c r="G325" s="122">
        <f>G65*$AL65*'Personnel Rates'!G$39</f>
        <v>0</v>
      </c>
      <c r="H325" s="122">
        <f>H65*$AL65*'Personnel Rates'!H$39</f>
        <v>0</v>
      </c>
      <c r="I325" s="122">
        <f>I65*$AL65*'Personnel Rates'!I$39</f>
        <v>0</v>
      </c>
      <c r="J325" s="122">
        <f>J65*$AL65*'Personnel Rates'!J$39</f>
        <v>0</v>
      </c>
      <c r="K325" s="122">
        <f>K65*$AL65*'Personnel Rates'!K$39</f>
        <v>0</v>
      </c>
      <c r="L325" s="122">
        <f>L65*$AL65*'Personnel Rates'!L$39</f>
        <v>0</v>
      </c>
      <c r="M325" s="122">
        <f>M65*$AL65*'Personnel Rates'!M$39</f>
        <v>0</v>
      </c>
      <c r="N325" s="122">
        <f>N65*$AL65*'Personnel Rates'!N$39</f>
        <v>0</v>
      </c>
      <c r="O325" s="122">
        <f>O65*$AL65*'Personnel Rates'!O$39</f>
        <v>0</v>
      </c>
      <c r="P325" s="122"/>
      <c r="Q325" s="122">
        <f>Q65*$AL65*'Personnel Rates'!Q$39</f>
        <v>0</v>
      </c>
      <c r="R325" s="122">
        <f>R65*$AL65*'Personnel Rates'!R$39</f>
        <v>0</v>
      </c>
      <c r="S325" s="122">
        <f>S65*$AL65*'Personnel Rates'!S$39</f>
        <v>0</v>
      </c>
      <c r="T325" s="122">
        <f>T65*$AL65*'Personnel Rates'!T$39</f>
        <v>0</v>
      </c>
      <c r="U325" s="122">
        <f>U65*$AL65*'Personnel Rates'!U$39</f>
        <v>0</v>
      </c>
      <c r="V325" s="122">
        <f>V65*$AL65*'Personnel Rates'!V$39</f>
        <v>0</v>
      </c>
      <c r="W325" s="122">
        <f>W65*$AL65*'Personnel Rates'!W$39</f>
        <v>0</v>
      </c>
      <c r="X325" s="122">
        <f>X65*$AL65*'Personnel Rates'!X$39</f>
        <v>0</v>
      </c>
      <c r="Y325" s="122">
        <f>Y65*$AL65*'Personnel Rates'!Y$39</f>
        <v>0</v>
      </c>
      <c r="Z325" s="122">
        <f>Z65*$AL65*'Personnel Rates'!Z$39</f>
        <v>0</v>
      </c>
      <c r="AA325" s="122">
        <f>AA65*$AL65*'Personnel Rates'!AA$39</f>
        <v>0</v>
      </c>
      <c r="AB325" s="122">
        <f>AB65*$AL65*'Personnel Rates'!AB$39</f>
        <v>0</v>
      </c>
      <c r="AC325" s="122">
        <f>AC65*$AL65*'Personnel Rates'!AC$39</f>
        <v>0</v>
      </c>
      <c r="AD325" s="122">
        <f>AD65*$AL65*'Personnel Rates'!AD$39</f>
        <v>0</v>
      </c>
      <c r="AE325" s="122">
        <f>AE65*$AL65*'Personnel Rates'!AE$39</f>
        <v>0</v>
      </c>
      <c r="AF325" s="122">
        <f>AF65*$AL65*'Personnel Rates'!AF$39</f>
        <v>0</v>
      </c>
      <c r="AG325" s="122">
        <f>AG65*$AL65*'Personnel Rates'!AG$39</f>
        <v>0</v>
      </c>
      <c r="AH325" s="122">
        <f>AH65*$AL65*'Personnel Rates'!AH$39</f>
        <v>0</v>
      </c>
      <c r="AI325" s="122">
        <f>AI65*$AL65*'Personnel Rates'!AI$39</f>
        <v>0</v>
      </c>
      <c r="AJ325" s="122">
        <f>AJ65*$AL65*'Personnel Rates'!AJ$39</f>
        <v>0</v>
      </c>
      <c r="AL325" s="123">
        <f>SUM(E325:AJ325)</f>
        <v>357.97811323076922</v>
      </c>
    </row>
    <row r="326" spans="2:38">
      <c r="B326" s="62">
        <v>4</v>
      </c>
      <c r="C326" s="63" t="s">
        <v>41</v>
      </c>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L326" s="124"/>
    </row>
    <row r="327" spans="2:38">
      <c r="B327" s="65" t="s">
        <v>26</v>
      </c>
      <c r="C327" s="66" t="str">
        <f t="shared" ref="C327:C337" si="11">C67</f>
        <v>Site Visit for Non-payment</v>
      </c>
      <c r="D327" s="66"/>
      <c r="E327" s="122">
        <f>E67*$AL67*'Personnel Rates'!E$39</f>
        <v>59.663018871794868</v>
      </c>
      <c r="F327" s="122">
        <f>F67*$AL67*'Personnel Rates'!F$39</f>
        <v>0</v>
      </c>
      <c r="G327" s="122">
        <f>G67*$AL67*'Personnel Rates'!G$39</f>
        <v>0</v>
      </c>
      <c r="H327" s="122">
        <f>H67*$AL67*'Personnel Rates'!H$39</f>
        <v>0</v>
      </c>
      <c r="I327" s="122">
        <f>I67*$AL67*'Personnel Rates'!I$39</f>
        <v>0</v>
      </c>
      <c r="J327" s="122">
        <f>J67*$AL67*'Personnel Rates'!J$39</f>
        <v>0</v>
      </c>
      <c r="K327" s="122">
        <f>K67*$AL67*'Personnel Rates'!K$39</f>
        <v>0</v>
      </c>
      <c r="L327" s="122">
        <f>L67*$AL67*'Personnel Rates'!L$39</f>
        <v>0</v>
      </c>
      <c r="M327" s="122">
        <f>M67*$AL67*'Personnel Rates'!M$39</f>
        <v>0</v>
      </c>
      <c r="N327" s="122">
        <f>N67*$AL67*'Personnel Rates'!N$39</f>
        <v>0</v>
      </c>
      <c r="O327" s="122">
        <f>O67*$AL67*'Personnel Rates'!O$39</f>
        <v>0</v>
      </c>
      <c r="P327" s="122">
        <f>P67*$AL67*'Personnel Rates'!P$39</f>
        <v>0</v>
      </c>
      <c r="Q327" s="122">
        <f>Q67*$AL67*'Personnel Rates'!Q$39</f>
        <v>0</v>
      </c>
      <c r="R327" s="122">
        <f>R67*$AL67*'Personnel Rates'!R$39</f>
        <v>0</v>
      </c>
      <c r="S327" s="122">
        <f>S67*$AL67*'Personnel Rates'!S$39</f>
        <v>0</v>
      </c>
      <c r="T327" s="122">
        <f>T67*$AL67*'Personnel Rates'!T$39</f>
        <v>0</v>
      </c>
      <c r="U327" s="122">
        <f>U67*$AL67*'Personnel Rates'!U$39</f>
        <v>0</v>
      </c>
      <c r="V327" s="122">
        <f>V67*$AL67*'Personnel Rates'!V$39</f>
        <v>0</v>
      </c>
      <c r="W327" s="122">
        <f>W67*$AL67*'Personnel Rates'!W$39</f>
        <v>0</v>
      </c>
      <c r="X327" s="122">
        <f>X67*$AL67*'Personnel Rates'!X$39</f>
        <v>0</v>
      </c>
      <c r="Y327" s="122">
        <f>Y67*$AL67*'Personnel Rates'!Y$39</f>
        <v>0</v>
      </c>
      <c r="Z327" s="122">
        <f>Z67*$AL67*'Personnel Rates'!Z$39</f>
        <v>0</v>
      </c>
      <c r="AA327" s="122">
        <f>AA67*$AL67*'Personnel Rates'!AA$39</f>
        <v>0</v>
      </c>
      <c r="AB327" s="122">
        <f>AB67*$AL67*'Personnel Rates'!AB$39</f>
        <v>0</v>
      </c>
      <c r="AC327" s="122">
        <f>AC67*$AL67*'Personnel Rates'!AC$39</f>
        <v>0</v>
      </c>
      <c r="AD327" s="122">
        <f>AD67*$AL67*'Personnel Rates'!AD$39</f>
        <v>0</v>
      </c>
      <c r="AE327" s="122">
        <f>AE67*$AL67*'Personnel Rates'!AE$39</f>
        <v>0</v>
      </c>
      <c r="AF327" s="122">
        <f>AF67*$AL67*'Personnel Rates'!AF$39</f>
        <v>0</v>
      </c>
      <c r="AG327" s="122">
        <f>AG67*$AL67*'Personnel Rates'!AG$39</f>
        <v>0</v>
      </c>
      <c r="AH327" s="122">
        <f>AH67*$AL67*'Personnel Rates'!AH$39</f>
        <v>0</v>
      </c>
      <c r="AI327" s="122">
        <f>AI67*$AL67*'Personnel Rates'!AI$39</f>
        <v>0</v>
      </c>
      <c r="AJ327" s="122">
        <f>AJ67*$AL67*'Personnel Rates'!AJ$39</f>
        <v>0</v>
      </c>
      <c r="AL327" s="123">
        <f t="shared" ref="AL327:AL337" si="12">SUM(E327:AJ327)</f>
        <v>59.663018871794868</v>
      </c>
    </row>
    <row r="328" spans="2:38" ht="26">
      <c r="B328" s="65" t="s">
        <v>28</v>
      </c>
      <c r="C328" s="205" t="str">
        <f t="shared" si="11"/>
        <v>Non-compliance with Notice of Defect and/or Metering Non-compliance</v>
      </c>
      <c r="D328" s="66"/>
      <c r="E328" s="122">
        <f>E68*$AL68*'Personnel Rates'!E$39</f>
        <v>59.663018871794868</v>
      </c>
      <c r="F328" s="122">
        <f>F68*$AL68*'Personnel Rates'!F$39</f>
        <v>0</v>
      </c>
      <c r="G328" s="122">
        <f>G68*$AL68*'Personnel Rates'!G$39</f>
        <v>0</v>
      </c>
      <c r="H328" s="122">
        <f>H68*$AL68*'Personnel Rates'!H$39</f>
        <v>0</v>
      </c>
      <c r="I328" s="122">
        <f>I68*$AL68*'Personnel Rates'!I$39</f>
        <v>0</v>
      </c>
      <c r="J328" s="122">
        <f>J68*$AL68*'Personnel Rates'!J$39</f>
        <v>0</v>
      </c>
      <c r="K328" s="122">
        <f>K68*$AL68*'Personnel Rates'!K$39</f>
        <v>0</v>
      </c>
      <c r="L328" s="122">
        <f>L68*$AL68*'Personnel Rates'!L$39</f>
        <v>0</v>
      </c>
      <c r="M328" s="122">
        <f>M68*$AL68*'Personnel Rates'!M$39</f>
        <v>0</v>
      </c>
      <c r="N328" s="122">
        <f>N68*$AL68*'Personnel Rates'!N$39</f>
        <v>0</v>
      </c>
      <c r="O328" s="122">
        <f>O68*$AL68*'Personnel Rates'!O$39</f>
        <v>0</v>
      </c>
      <c r="P328" s="122">
        <f>P68*$AL68*'Personnel Rates'!P$39</f>
        <v>0</v>
      </c>
      <c r="Q328" s="122">
        <f>Q68*$AL68*'Personnel Rates'!Q$39</f>
        <v>0</v>
      </c>
      <c r="R328" s="122">
        <f>R68*$AL68*'Personnel Rates'!R$39</f>
        <v>0</v>
      </c>
      <c r="S328" s="122">
        <f>S68*$AL68*'Personnel Rates'!S$39</f>
        <v>0</v>
      </c>
      <c r="T328" s="122">
        <f>T68*$AL68*'Personnel Rates'!T$39</f>
        <v>0</v>
      </c>
      <c r="U328" s="122">
        <f>U68*$AL68*'Personnel Rates'!U$39</f>
        <v>0</v>
      </c>
      <c r="V328" s="122">
        <f>V68*$AL68*'Personnel Rates'!V$39</f>
        <v>0</v>
      </c>
      <c r="W328" s="122">
        <f>W68*$AL68*'Personnel Rates'!W$39</f>
        <v>0</v>
      </c>
      <c r="X328" s="122">
        <f>X68*$AL68*'Personnel Rates'!X$39</f>
        <v>0</v>
      </c>
      <c r="Y328" s="122">
        <f>Y68*$AL68*'Personnel Rates'!Y$39</f>
        <v>0</v>
      </c>
      <c r="Z328" s="122">
        <f>Z68*$AL68*'Personnel Rates'!Z$39</f>
        <v>0</v>
      </c>
      <c r="AA328" s="122">
        <f>AA68*$AL68*'Personnel Rates'!AA$39</f>
        <v>0</v>
      </c>
      <c r="AB328" s="122">
        <f>AB68*$AL68*'Personnel Rates'!AB$39</f>
        <v>0</v>
      </c>
      <c r="AC328" s="122">
        <f>AC68*$AL68*'Personnel Rates'!AC$39</f>
        <v>0</v>
      </c>
      <c r="AD328" s="122">
        <f>AD68*$AL68*'Personnel Rates'!AD$39</f>
        <v>0</v>
      </c>
      <c r="AE328" s="122">
        <f>AE68*$AL68*'Personnel Rates'!AE$39</f>
        <v>0</v>
      </c>
      <c r="AF328" s="122">
        <f>AF68*$AL68*'Personnel Rates'!AF$39</f>
        <v>0</v>
      </c>
      <c r="AG328" s="122">
        <f>AG68*$AL68*'Personnel Rates'!AG$39</f>
        <v>0</v>
      </c>
      <c r="AH328" s="122">
        <f>AH68*$AL68*'Personnel Rates'!AH$39</f>
        <v>0</v>
      </c>
      <c r="AI328" s="122">
        <f>AI68*$AL68*'Personnel Rates'!AI$39</f>
        <v>0</v>
      </c>
      <c r="AJ328" s="122">
        <f>AJ68*$AL68*'Personnel Rates'!AJ$39</f>
        <v>0</v>
      </c>
      <c r="AL328" s="123">
        <f t="shared" si="12"/>
        <v>59.663018871794868</v>
      </c>
    </row>
    <row r="329" spans="2:38">
      <c r="B329" s="65" t="s">
        <v>30</v>
      </c>
      <c r="C329" s="66" t="str">
        <f t="shared" si="11"/>
        <v>Operating service valve 2" and smaller service lines</v>
      </c>
      <c r="D329" s="66"/>
      <c r="E329" s="122">
        <f>E69*$AL69*'Personnel Rates'!E$39</f>
        <v>59.663018871794868</v>
      </c>
      <c r="F329" s="122">
        <f>F69*$AL69*'Personnel Rates'!F$39</f>
        <v>0</v>
      </c>
      <c r="G329" s="122">
        <f>G69*$AL69*'Personnel Rates'!G$39</f>
        <v>0</v>
      </c>
      <c r="H329" s="122">
        <f>H69*$AL69*'Personnel Rates'!H$39</f>
        <v>0</v>
      </c>
      <c r="I329" s="122">
        <f>I69*$AL69*'Personnel Rates'!I$39</f>
        <v>0</v>
      </c>
      <c r="J329" s="122">
        <f>J69*$AL69*'Personnel Rates'!J$39</f>
        <v>0</v>
      </c>
      <c r="K329" s="122">
        <f>K69*$AL69*'Personnel Rates'!K$39</f>
        <v>0</v>
      </c>
      <c r="L329" s="122">
        <f>L69*$AL69*'Personnel Rates'!L$39</f>
        <v>0</v>
      </c>
      <c r="M329" s="122">
        <f>M69*$AL69*'Personnel Rates'!M$39</f>
        <v>0</v>
      </c>
      <c r="N329" s="122">
        <f>N69*$AL69*'Personnel Rates'!N$39</f>
        <v>0</v>
      </c>
      <c r="O329" s="122">
        <f>O69*$AL69*'Personnel Rates'!O$39</f>
        <v>0</v>
      </c>
      <c r="P329" s="122">
        <f>P69*$AL69*'Personnel Rates'!P$39</f>
        <v>0</v>
      </c>
      <c r="Q329" s="122">
        <f>Q69*$AL69*'Personnel Rates'!Q$39</f>
        <v>0</v>
      </c>
      <c r="R329" s="122">
        <f>R69*$AL69*'Personnel Rates'!R$39</f>
        <v>0</v>
      </c>
      <c r="S329" s="122">
        <f>S69*$AL69*'Personnel Rates'!S$39</f>
        <v>0</v>
      </c>
      <c r="T329" s="122">
        <f>T69*$AL69*'Personnel Rates'!T$39</f>
        <v>0</v>
      </c>
      <c r="U329" s="122">
        <f>U69*$AL69*'Personnel Rates'!U$39</f>
        <v>0</v>
      </c>
      <c r="V329" s="122">
        <f>V69*$AL69*'Personnel Rates'!V$39</f>
        <v>0</v>
      </c>
      <c r="W329" s="122">
        <f>W69*$AL69*'Personnel Rates'!W$39</f>
        <v>0</v>
      </c>
      <c r="X329" s="122">
        <f>X69*$AL69*'Personnel Rates'!X$39</f>
        <v>0</v>
      </c>
      <c r="Y329" s="122">
        <f>Y69*$AL69*'Personnel Rates'!Y$39</f>
        <v>0</v>
      </c>
      <c r="Z329" s="122">
        <f>Z69*$AL69*'Personnel Rates'!Z$39</f>
        <v>0</v>
      </c>
      <c r="AA329" s="122">
        <f>AA69*$AL69*'Personnel Rates'!AA$39</f>
        <v>0</v>
      </c>
      <c r="AB329" s="122">
        <f>AB69*$AL69*'Personnel Rates'!AB$39</f>
        <v>0</v>
      </c>
      <c r="AC329" s="122">
        <f>AC69*$AL69*'Personnel Rates'!AC$39</f>
        <v>0</v>
      </c>
      <c r="AD329" s="122">
        <f>AD69*$AL69*'Personnel Rates'!AD$39</f>
        <v>0</v>
      </c>
      <c r="AE329" s="122">
        <f>AE69*$AL69*'Personnel Rates'!AE$39</f>
        <v>0</v>
      </c>
      <c r="AF329" s="122">
        <f>AF69*$AL69*'Personnel Rates'!AF$39</f>
        <v>0</v>
      </c>
      <c r="AG329" s="122">
        <f>AG69*$AL69*'Personnel Rates'!AG$39</f>
        <v>0</v>
      </c>
      <c r="AH329" s="122">
        <f>AH69*$AL69*'Personnel Rates'!AH$39</f>
        <v>0</v>
      </c>
      <c r="AI329" s="122">
        <f>AI69*$AL69*'Personnel Rates'!AI$39</f>
        <v>0</v>
      </c>
      <c r="AJ329" s="122">
        <f>AJ69*$AL69*'Personnel Rates'!AJ$39</f>
        <v>0</v>
      </c>
      <c r="AL329" s="123">
        <f t="shared" si="12"/>
        <v>59.663018871794868</v>
      </c>
    </row>
    <row r="330" spans="2:38">
      <c r="B330" s="65" t="s">
        <v>32</v>
      </c>
      <c r="C330" s="66" t="str">
        <f t="shared" si="11"/>
        <v>Operating service valve larger than 2" service lines</v>
      </c>
      <c r="D330" s="66"/>
      <c r="E330" s="122">
        <f>E70*$AL70*'Personnel Rates'!E$39</f>
        <v>0</v>
      </c>
      <c r="F330" s="122">
        <f>F70*$AL70*'Personnel Rates'!F$39</f>
        <v>0</v>
      </c>
      <c r="G330" s="122">
        <f>G70*$AL70*'Personnel Rates'!G$39</f>
        <v>0</v>
      </c>
      <c r="H330" s="122">
        <f>H70*$AL70*'Personnel Rates'!H$39</f>
        <v>47.824609384615385</v>
      </c>
      <c r="I330" s="122">
        <f>I70*$AL70*'Personnel Rates'!I$39</f>
        <v>218.90133353846156</v>
      </c>
      <c r="J330" s="122">
        <f>J70*$AL70*'Personnel Rates'!J$39</f>
        <v>0</v>
      </c>
      <c r="K330" s="122">
        <f>K70*$AL70*'Personnel Rates'!K$39</f>
        <v>0</v>
      </c>
      <c r="L330" s="122">
        <f>L70*$AL70*'Personnel Rates'!L$39</f>
        <v>0</v>
      </c>
      <c r="M330" s="122">
        <f>M70*$AL70*'Personnel Rates'!M$39</f>
        <v>0</v>
      </c>
      <c r="N330" s="122">
        <f>N70*$AL70*'Personnel Rates'!N$39</f>
        <v>0</v>
      </c>
      <c r="O330" s="122">
        <f>O70*$AL70*'Personnel Rates'!O$39</f>
        <v>0</v>
      </c>
      <c r="P330" s="122">
        <f>P70*$AL70*'Personnel Rates'!P$39</f>
        <v>0</v>
      </c>
      <c r="Q330" s="122">
        <f>Q70*$AL70*'Personnel Rates'!Q$39</f>
        <v>0</v>
      </c>
      <c r="R330" s="122">
        <f>R70*$AL70*'Personnel Rates'!R$39</f>
        <v>0</v>
      </c>
      <c r="S330" s="122">
        <f>S70*$AL70*'Personnel Rates'!S$39</f>
        <v>0</v>
      </c>
      <c r="T330" s="122">
        <f>T70*$AL70*'Personnel Rates'!T$39</f>
        <v>0</v>
      </c>
      <c r="U330" s="122">
        <f>U70*$AL70*'Personnel Rates'!U$39</f>
        <v>0</v>
      </c>
      <c r="V330" s="122">
        <f>V70*$AL70*'Personnel Rates'!V$39</f>
        <v>0</v>
      </c>
      <c r="W330" s="122">
        <f>W70*$AL70*'Personnel Rates'!W$39</f>
        <v>0</v>
      </c>
      <c r="X330" s="122">
        <f>X70*$AL70*'Personnel Rates'!X$39</f>
        <v>0</v>
      </c>
      <c r="Y330" s="122">
        <f>Y70*$AL70*'Personnel Rates'!Y$39</f>
        <v>0</v>
      </c>
      <c r="Z330" s="122">
        <f>Z70*$AL70*'Personnel Rates'!Z$39</f>
        <v>0</v>
      </c>
      <c r="AA330" s="122">
        <f>AA70*$AL70*'Personnel Rates'!AA$39</f>
        <v>0</v>
      </c>
      <c r="AB330" s="122">
        <f>AB70*$AL70*'Personnel Rates'!AB$39</f>
        <v>0</v>
      </c>
      <c r="AC330" s="122">
        <f>AC70*$AL70*'Personnel Rates'!AC$39</f>
        <v>0</v>
      </c>
      <c r="AD330" s="122">
        <f>AD70*$AL70*'Personnel Rates'!AD$39</f>
        <v>0</v>
      </c>
      <c r="AE330" s="122">
        <f>AE70*$AL70*'Personnel Rates'!AE$39</f>
        <v>0</v>
      </c>
      <c r="AF330" s="122">
        <f>AF70*$AL70*'Personnel Rates'!AF$39</f>
        <v>0</v>
      </c>
      <c r="AG330" s="122">
        <f>AG70*$AL70*'Personnel Rates'!AG$39</f>
        <v>0</v>
      </c>
      <c r="AH330" s="122">
        <f>AH70*$AL70*'Personnel Rates'!AH$39</f>
        <v>0</v>
      </c>
      <c r="AI330" s="122">
        <f>AI70*$AL70*'Personnel Rates'!AI$39</f>
        <v>0</v>
      </c>
      <c r="AJ330" s="122">
        <f>AJ70*$AL70*'Personnel Rates'!AJ$39</f>
        <v>0</v>
      </c>
      <c r="AL330" s="123">
        <f t="shared" si="12"/>
        <v>266.72594292307696</v>
      </c>
    </row>
    <row r="331" spans="2:38">
      <c r="B331" s="65" t="s">
        <v>44</v>
      </c>
      <c r="C331" s="66" t="str">
        <f t="shared" si="11"/>
        <v>Obstructed curb stop, missing access box, requires excavation</v>
      </c>
      <c r="D331" s="66"/>
      <c r="E331" s="122">
        <f>E71*$AL71*'Personnel Rates'!E$39</f>
        <v>0</v>
      </c>
      <c r="F331" s="122">
        <f>F71*$AL71*'Personnel Rates'!F$39</f>
        <v>477.30415097435895</v>
      </c>
      <c r="G331" s="122">
        <f>G71*$AL71*'Personnel Rates'!G$39</f>
        <v>0</v>
      </c>
      <c r="H331" s="122">
        <f>H71*$AL71*'Personnel Rates'!H$39</f>
        <v>0</v>
      </c>
      <c r="I331" s="122">
        <f>I71*$AL71*'Personnel Rates'!I$39</f>
        <v>0</v>
      </c>
      <c r="J331" s="122">
        <f>J71*$AL71*'Personnel Rates'!J$39</f>
        <v>0</v>
      </c>
      <c r="K331" s="122">
        <f>K71*$AL71*'Personnel Rates'!K$39</f>
        <v>0</v>
      </c>
      <c r="L331" s="122">
        <f>L71*$AL71*'Personnel Rates'!L$39</f>
        <v>0</v>
      </c>
      <c r="M331" s="122">
        <f>M71*$AL71*'Personnel Rates'!M$39</f>
        <v>0</v>
      </c>
      <c r="N331" s="122">
        <f>N71*$AL71*'Personnel Rates'!N$39</f>
        <v>0</v>
      </c>
      <c r="O331" s="122">
        <f>O71*$AL71*'Personnel Rates'!O$39</f>
        <v>0</v>
      </c>
      <c r="P331" s="122">
        <f>P71*$AL71*'Personnel Rates'!P$39</f>
        <v>0</v>
      </c>
      <c r="Q331" s="122">
        <f>Q71*$AL71*'Personnel Rates'!Q$39</f>
        <v>0</v>
      </c>
      <c r="R331" s="122">
        <f>R71*$AL71*'Personnel Rates'!R$39</f>
        <v>0</v>
      </c>
      <c r="S331" s="122">
        <f>S71*$AL71*'Personnel Rates'!S$39</f>
        <v>0</v>
      </c>
      <c r="T331" s="122">
        <f>T71*$AL71*'Personnel Rates'!T$39</f>
        <v>0</v>
      </c>
      <c r="U331" s="122">
        <f>U71*$AL71*'Personnel Rates'!U$39</f>
        <v>0</v>
      </c>
      <c r="V331" s="122">
        <f>V71*$AL71*'Personnel Rates'!V$39</f>
        <v>0</v>
      </c>
      <c r="W331" s="122">
        <f>W71*$AL71*'Personnel Rates'!W$39</f>
        <v>0</v>
      </c>
      <c r="X331" s="122">
        <f>X71*$AL71*'Personnel Rates'!X$39</f>
        <v>0</v>
      </c>
      <c r="Y331" s="122">
        <f>Y71*$AL71*'Personnel Rates'!Y$39</f>
        <v>0</v>
      </c>
      <c r="Z331" s="122">
        <f>Z71*$AL71*'Personnel Rates'!Z$39</f>
        <v>0</v>
      </c>
      <c r="AA331" s="122">
        <f>AA71*$AL71*'Personnel Rates'!AA$39</f>
        <v>0</v>
      </c>
      <c r="AB331" s="122">
        <f>AB71*$AL71*'Personnel Rates'!AB$39</f>
        <v>0</v>
      </c>
      <c r="AC331" s="122">
        <f>AC71*$AL71*'Personnel Rates'!AC$39</f>
        <v>0</v>
      </c>
      <c r="AD331" s="122">
        <f>AD71*$AL71*'Personnel Rates'!AD$39</f>
        <v>0</v>
      </c>
      <c r="AE331" s="122">
        <f>AE71*$AL71*'Personnel Rates'!AE$39</f>
        <v>0</v>
      </c>
      <c r="AF331" s="122">
        <f>AF71*$AL71*'Personnel Rates'!AF$39</f>
        <v>0</v>
      </c>
      <c r="AG331" s="122">
        <f>AG71*$AL71*'Personnel Rates'!AG$39</f>
        <v>0</v>
      </c>
      <c r="AH331" s="122">
        <f>AH71*$AL71*'Personnel Rates'!AH$39</f>
        <v>0</v>
      </c>
      <c r="AI331" s="122">
        <f>AI71*$AL71*'Personnel Rates'!AI$39</f>
        <v>0</v>
      </c>
      <c r="AJ331" s="122">
        <f>AJ71*$AL71*'Personnel Rates'!AJ$39</f>
        <v>0</v>
      </c>
      <c r="AL331" s="123">
        <f t="shared" si="12"/>
        <v>477.30415097435895</v>
      </c>
    </row>
    <row r="332" spans="2:38">
      <c r="B332" s="65" t="s">
        <v>46</v>
      </c>
      <c r="C332" s="66" t="str">
        <f t="shared" si="11"/>
        <v>Curb stop inoperable, requires installation of new curb stop</v>
      </c>
      <c r="D332" s="66"/>
      <c r="E332" s="122">
        <f>E72*$AL72*'Personnel Rates'!E$39</f>
        <v>0</v>
      </c>
      <c r="F332" s="122">
        <f>F72*$AL72*'Personnel Rates'!F$39</f>
        <v>477.30415097435895</v>
      </c>
      <c r="G332" s="122">
        <f>G72*$AL72*'Personnel Rates'!G$39</f>
        <v>0</v>
      </c>
      <c r="H332" s="122">
        <f>H72*$AL72*'Personnel Rates'!H$39</f>
        <v>0</v>
      </c>
      <c r="I332" s="122">
        <f>I72*$AL72*'Personnel Rates'!I$39</f>
        <v>0</v>
      </c>
      <c r="J332" s="122">
        <f>J72*$AL72*'Personnel Rates'!J$39</f>
        <v>0</v>
      </c>
      <c r="K332" s="122">
        <f>K72*$AL72*'Personnel Rates'!K$39</f>
        <v>0</v>
      </c>
      <c r="L332" s="122">
        <f>L72*$AL72*'Personnel Rates'!L$39</f>
        <v>0</v>
      </c>
      <c r="M332" s="122">
        <f>M72*$AL72*'Personnel Rates'!M$39</f>
        <v>0</v>
      </c>
      <c r="N332" s="122">
        <f>N72*$AL72*'Personnel Rates'!N$39</f>
        <v>0</v>
      </c>
      <c r="O332" s="122">
        <f>O72*$AL72*'Personnel Rates'!O$39</f>
        <v>0</v>
      </c>
      <c r="P332" s="122">
        <f>P72*$AL72*'Personnel Rates'!P$39</f>
        <v>0</v>
      </c>
      <c r="Q332" s="122">
        <f>Q72*$AL72*'Personnel Rates'!Q$39</f>
        <v>0</v>
      </c>
      <c r="R332" s="122">
        <f>R72*$AL72*'Personnel Rates'!R$39</f>
        <v>0</v>
      </c>
      <c r="S332" s="122">
        <f>S72*$AL72*'Personnel Rates'!S$39</f>
        <v>0</v>
      </c>
      <c r="T332" s="122">
        <f>T72*$AL72*'Personnel Rates'!T$39</f>
        <v>0</v>
      </c>
      <c r="U332" s="122">
        <f>U72*$AL72*'Personnel Rates'!U$39</f>
        <v>0</v>
      </c>
      <c r="V332" s="122">
        <f>V72*$AL72*'Personnel Rates'!V$39</f>
        <v>0</v>
      </c>
      <c r="W332" s="122">
        <f>W72*$AL72*'Personnel Rates'!W$39</f>
        <v>0</v>
      </c>
      <c r="X332" s="122">
        <f>X72*$AL72*'Personnel Rates'!X$39</f>
        <v>0</v>
      </c>
      <c r="Y332" s="122">
        <f>Y72*$AL72*'Personnel Rates'!Y$39</f>
        <v>0</v>
      </c>
      <c r="Z332" s="122">
        <f>Z72*$AL72*'Personnel Rates'!Z$39</f>
        <v>0</v>
      </c>
      <c r="AA332" s="122">
        <f>AA72*$AL72*'Personnel Rates'!AA$39</f>
        <v>0</v>
      </c>
      <c r="AB332" s="122">
        <f>AB72*$AL72*'Personnel Rates'!AB$39</f>
        <v>0</v>
      </c>
      <c r="AC332" s="122">
        <f>AC72*$AL72*'Personnel Rates'!AC$39</f>
        <v>0</v>
      </c>
      <c r="AD332" s="122">
        <f>AD72*$AL72*'Personnel Rates'!AD$39</f>
        <v>0</v>
      </c>
      <c r="AE332" s="122">
        <f>AE72*$AL72*'Personnel Rates'!AE$39</f>
        <v>0</v>
      </c>
      <c r="AF332" s="122">
        <f>AF72*$AL72*'Personnel Rates'!AF$39</f>
        <v>0</v>
      </c>
      <c r="AG332" s="122">
        <f>AG72*$AL72*'Personnel Rates'!AG$39</f>
        <v>0</v>
      </c>
      <c r="AH332" s="122">
        <f>AH72*$AL72*'Personnel Rates'!AH$39</f>
        <v>0</v>
      </c>
      <c r="AI332" s="122">
        <f>AI72*$AL72*'Personnel Rates'!AI$39</f>
        <v>0</v>
      </c>
      <c r="AJ332" s="122">
        <f>AJ72*$AL72*'Personnel Rates'!AJ$39</f>
        <v>0</v>
      </c>
      <c r="AL332" s="123">
        <f t="shared" si="12"/>
        <v>477.30415097435895</v>
      </c>
    </row>
    <row r="333" spans="2:38" ht="26">
      <c r="B333" s="65" t="s">
        <v>48</v>
      </c>
      <c r="C333" s="205" t="str">
        <f t="shared" si="11"/>
        <v>Obstructed curb stop, missing access box, requires excavation and footway paving</v>
      </c>
      <c r="D333" s="205"/>
      <c r="E333" s="122">
        <f>E73*$AL73*'Personnel Rates'!E$39</f>
        <v>0</v>
      </c>
      <c r="F333" s="122">
        <f>F73*$AL73*'Personnel Rates'!F$39</f>
        <v>477.30415097435895</v>
      </c>
      <c r="G333" s="122">
        <f>G73*$AL73*'Personnel Rates'!G$39</f>
        <v>0</v>
      </c>
      <c r="H333" s="122">
        <f>H73*$AL73*'Personnel Rates'!H$39</f>
        <v>0</v>
      </c>
      <c r="I333" s="122">
        <f>I73*$AL73*'Personnel Rates'!I$39</f>
        <v>0</v>
      </c>
      <c r="J333" s="122">
        <f>J73*$AL73*'Personnel Rates'!J$39</f>
        <v>0</v>
      </c>
      <c r="K333" s="122">
        <f>K73*$AL73*'Personnel Rates'!K$39</f>
        <v>0</v>
      </c>
      <c r="L333" s="122">
        <f>L73*$AL73*'Personnel Rates'!L$39</f>
        <v>0</v>
      </c>
      <c r="M333" s="122">
        <f>M73*$AL73*'Personnel Rates'!M$39</f>
        <v>0</v>
      </c>
      <c r="N333" s="122">
        <f>N73*$AL73*'Personnel Rates'!N$39</f>
        <v>0</v>
      </c>
      <c r="O333" s="122">
        <f>O73*$AL73*'Personnel Rates'!O$39</f>
        <v>0</v>
      </c>
      <c r="P333" s="122">
        <f>P73*$AL73*'Personnel Rates'!P$39</f>
        <v>0</v>
      </c>
      <c r="Q333" s="122">
        <f>Q73*$AL73*'Personnel Rates'!Q$39</f>
        <v>0</v>
      </c>
      <c r="R333" s="122">
        <f>R73*$AL73*'Personnel Rates'!R$39</f>
        <v>0</v>
      </c>
      <c r="S333" s="122">
        <f>S73*$AL73*'Personnel Rates'!S$39</f>
        <v>0</v>
      </c>
      <c r="T333" s="122">
        <f>T73*$AL73*'Personnel Rates'!T$39</f>
        <v>0</v>
      </c>
      <c r="U333" s="122">
        <f>U73*$AL73*'Personnel Rates'!U$39</f>
        <v>0</v>
      </c>
      <c r="V333" s="122">
        <f>V73*$AL73*'Personnel Rates'!V$39</f>
        <v>0</v>
      </c>
      <c r="W333" s="122">
        <f>W73*$AL73*'Personnel Rates'!W$39</f>
        <v>0</v>
      </c>
      <c r="X333" s="122">
        <f>X73*$AL73*'Personnel Rates'!X$39</f>
        <v>0</v>
      </c>
      <c r="Y333" s="122">
        <f>Y73*$AL73*'Personnel Rates'!Y$39</f>
        <v>0</v>
      </c>
      <c r="Z333" s="122">
        <f>Z73*$AL73*'Personnel Rates'!Z$39</f>
        <v>0</v>
      </c>
      <c r="AA333" s="122">
        <f>AA73*$AL73*'Personnel Rates'!AA$39</f>
        <v>0</v>
      </c>
      <c r="AB333" s="122">
        <f>AB73*$AL73*'Personnel Rates'!AB$39</f>
        <v>0</v>
      </c>
      <c r="AC333" s="122">
        <f>AC73*$AL73*'Personnel Rates'!AC$39</f>
        <v>0</v>
      </c>
      <c r="AD333" s="122">
        <f>AD73*$AL73*'Personnel Rates'!AD$39</f>
        <v>0</v>
      </c>
      <c r="AE333" s="122">
        <f>AE73*$AL73*'Personnel Rates'!AE$39</f>
        <v>0</v>
      </c>
      <c r="AF333" s="122">
        <f>AF73*$AL73*'Personnel Rates'!AF$39</f>
        <v>0</v>
      </c>
      <c r="AG333" s="122">
        <f>AG73*$AL73*'Personnel Rates'!AG$39</f>
        <v>0</v>
      </c>
      <c r="AH333" s="122">
        <f>AH73*$AL73*'Personnel Rates'!AH$39</f>
        <v>0</v>
      </c>
      <c r="AI333" s="122">
        <f>AI73*$AL73*'Personnel Rates'!AI$39</f>
        <v>0</v>
      </c>
      <c r="AJ333" s="122">
        <f>AJ73*$AL73*'Personnel Rates'!AJ$39</f>
        <v>0</v>
      </c>
      <c r="AL333" s="123">
        <f t="shared" si="12"/>
        <v>477.30415097435895</v>
      </c>
    </row>
    <row r="334" spans="2:38" ht="26">
      <c r="B334" s="65" t="s">
        <v>277</v>
      </c>
      <c r="C334" s="205" t="str">
        <f t="shared" si="11"/>
        <v>Curb stop inoperable, requires installation of new curb stop and footway paving</v>
      </c>
      <c r="D334" s="205"/>
      <c r="E334" s="122">
        <f>E74*$AL74*'Personnel Rates'!E$39</f>
        <v>0</v>
      </c>
      <c r="F334" s="122">
        <f>F74*$AL74*'Personnel Rates'!F$39</f>
        <v>477.30415097435895</v>
      </c>
      <c r="G334" s="122">
        <f>G74*$AL74*'Personnel Rates'!G$39</f>
        <v>0</v>
      </c>
      <c r="H334" s="122">
        <f>H74*$AL74*'Personnel Rates'!H$39</f>
        <v>0</v>
      </c>
      <c r="I334" s="122">
        <f>I74*$AL74*'Personnel Rates'!I$39</f>
        <v>0</v>
      </c>
      <c r="J334" s="122">
        <f>J74*$AL74*'Personnel Rates'!J$39</f>
        <v>0</v>
      </c>
      <c r="K334" s="122">
        <f>K74*$AL74*'Personnel Rates'!K$39</f>
        <v>0</v>
      </c>
      <c r="L334" s="122">
        <f>L74*$AL74*'Personnel Rates'!L$39</f>
        <v>0</v>
      </c>
      <c r="M334" s="122">
        <f>M74*$AL74*'Personnel Rates'!M$39</f>
        <v>0</v>
      </c>
      <c r="N334" s="122">
        <f>N74*$AL74*'Personnel Rates'!N$39</f>
        <v>0</v>
      </c>
      <c r="O334" s="122">
        <f>O74*$AL74*'Personnel Rates'!O$39</f>
        <v>0</v>
      </c>
      <c r="P334" s="122">
        <f>P74*$AL74*'Personnel Rates'!P$39</f>
        <v>0</v>
      </c>
      <c r="Q334" s="122">
        <f>Q74*$AL74*'Personnel Rates'!Q$39</f>
        <v>0</v>
      </c>
      <c r="R334" s="122">
        <f>R74*$AL74*'Personnel Rates'!R$39</f>
        <v>0</v>
      </c>
      <c r="S334" s="122">
        <f>S74*$AL74*'Personnel Rates'!S$39</f>
        <v>0</v>
      </c>
      <c r="T334" s="122">
        <f>T74*$AL74*'Personnel Rates'!T$39</f>
        <v>0</v>
      </c>
      <c r="U334" s="122">
        <f>U74*$AL74*'Personnel Rates'!U$39</f>
        <v>0</v>
      </c>
      <c r="V334" s="122">
        <f>V74*$AL74*'Personnel Rates'!V$39</f>
        <v>0</v>
      </c>
      <c r="W334" s="122">
        <f>W74*$AL74*'Personnel Rates'!W$39</f>
        <v>0</v>
      </c>
      <c r="X334" s="122">
        <f>X74*$AL74*'Personnel Rates'!X$39</f>
        <v>0</v>
      </c>
      <c r="Y334" s="122">
        <f>Y74*$AL74*'Personnel Rates'!Y$39</f>
        <v>0</v>
      </c>
      <c r="Z334" s="122">
        <f>Z74*$AL74*'Personnel Rates'!Z$39</f>
        <v>0</v>
      </c>
      <c r="AA334" s="122">
        <f>AA74*$AL74*'Personnel Rates'!AA$39</f>
        <v>0</v>
      </c>
      <c r="AB334" s="122">
        <f>AB74*$AL74*'Personnel Rates'!AB$39</f>
        <v>0</v>
      </c>
      <c r="AC334" s="122">
        <f>AC74*$AL74*'Personnel Rates'!AC$39</f>
        <v>0</v>
      </c>
      <c r="AD334" s="122">
        <f>AD74*$AL74*'Personnel Rates'!AD$39</f>
        <v>0</v>
      </c>
      <c r="AE334" s="122">
        <f>AE74*$AL74*'Personnel Rates'!AE$39</f>
        <v>0</v>
      </c>
      <c r="AF334" s="122">
        <f>AF74*$AL74*'Personnel Rates'!AF$39</f>
        <v>0</v>
      </c>
      <c r="AG334" s="122">
        <f>AG74*$AL74*'Personnel Rates'!AG$39</f>
        <v>0</v>
      </c>
      <c r="AH334" s="122">
        <f>AH74*$AL74*'Personnel Rates'!AH$39</f>
        <v>0</v>
      </c>
      <c r="AI334" s="122">
        <f>AI74*$AL74*'Personnel Rates'!AI$39</f>
        <v>0</v>
      </c>
      <c r="AJ334" s="122">
        <f>AJ74*$AL74*'Personnel Rates'!AJ$39</f>
        <v>0</v>
      </c>
      <c r="AL334" s="123">
        <f t="shared" si="12"/>
        <v>477.30415097435895</v>
      </c>
    </row>
    <row r="335" spans="2:38">
      <c r="B335" s="65" t="s">
        <v>278</v>
      </c>
      <c r="C335" s="66" t="str">
        <f t="shared" si="11"/>
        <v>Excavation and shutoff of ferrule at the water main</v>
      </c>
      <c r="D335" s="66"/>
      <c r="E335" s="122">
        <f>E75*$AL75*'Personnel Rates'!E$39</f>
        <v>0</v>
      </c>
      <c r="F335" s="122">
        <f>F75*$AL75*'Personnel Rates'!F$39</f>
        <v>0</v>
      </c>
      <c r="G335" s="122">
        <f>G75*$AL75*'Personnel Rates'!G$39</f>
        <v>0</v>
      </c>
      <c r="H335" s="122">
        <f>H75*$AL75*'Personnel Rates'!H$39</f>
        <v>143.47382815384617</v>
      </c>
      <c r="I335" s="122">
        <f>I75*$AL75*'Personnel Rates'!I$39</f>
        <v>492.52800046153851</v>
      </c>
      <c r="J335" s="122">
        <f>J75*$AL75*'Personnel Rates'!J$39</f>
        <v>174.16107153846156</v>
      </c>
      <c r="K335" s="122">
        <f>K75*$AL75*'Personnel Rates'!K$39</f>
        <v>183.87305892307694</v>
      </c>
      <c r="L335" s="122">
        <f>L75*$AL75*'Personnel Rates'!L$39</f>
        <v>0</v>
      </c>
      <c r="M335" s="122">
        <f>M75*$AL75*'Personnel Rates'!M$39</f>
        <v>0</v>
      </c>
      <c r="N335" s="122">
        <f>N75*$AL75*'Personnel Rates'!N$39</f>
        <v>0</v>
      </c>
      <c r="O335" s="122">
        <f>O75*$AL75*'Personnel Rates'!O$39</f>
        <v>0</v>
      </c>
      <c r="P335" s="122">
        <f>P75*$AL75*'Personnel Rates'!P$39</f>
        <v>0</v>
      </c>
      <c r="Q335" s="122">
        <f>Q75*$AL75*'Personnel Rates'!Q$39</f>
        <v>0</v>
      </c>
      <c r="R335" s="122">
        <f>R75*$AL75*'Personnel Rates'!R$39</f>
        <v>0</v>
      </c>
      <c r="S335" s="122">
        <f>S75*$AL75*'Personnel Rates'!S$39</f>
        <v>0</v>
      </c>
      <c r="T335" s="122">
        <f>T75*$AL75*'Personnel Rates'!T$39</f>
        <v>0</v>
      </c>
      <c r="U335" s="122">
        <f>U75*$AL75*'Personnel Rates'!U$39</f>
        <v>0</v>
      </c>
      <c r="V335" s="122">
        <f>V75*$AL75*'Personnel Rates'!V$39</f>
        <v>0</v>
      </c>
      <c r="W335" s="122">
        <f>W75*$AL75*'Personnel Rates'!W$39</f>
        <v>0</v>
      </c>
      <c r="X335" s="122">
        <f>X75*$AL75*'Personnel Rates'!X$39</f>
        <v>0</v>
      </c>
      <c r="Y335" s="122">
        <f>Y75*$AL75*'Personnel Rates'!Y$39</f>
        <v>0</v>
      </c>
      <c r="Z335" s="122">
        <f>Z75*$AL75*'Personnel Rates'!Z$39</f>
        <v>0</v>
      </c>
      <c r="AA335" s="122">
        <f>AA75*$AL75*'Personnel Rates'!AA$39</f>
        <v>0</v>
      </c>
      <c r="AB335" s="122">
        <f>AB75*$AL75*'Personnel Rates'!AB$39</f>
        <v>0</v>
      </c>
      <c r="AC335" s="122">
        <f>AC75*$AL75*'Personnel Rates'!AC$39</f>
        <v>0</v>
      </c>
      <c r="AD335" s="122">
        <f>AD75*$AL75*'Personnel Rates'!AD$39</f>
        <v>0</v>
      </c>
      <c r="AE335" s="122">
        <f>AE75*$AL75*'Personnel Rates'!AE$39</f>
        <v>0</v>
      </c>
      <c r="AF335" s="122">
        <f>AF75*$AL75*'Personnel Rates'!AF$39</f>
        <v>0</v>
      </c>
      <c r="AG335" s="122">
        <f>AG75*$AL75*'Personnel Rates'!AG$39</f>
        <v>0</v>
      </c>
      <c r="AH335" s="122">
        <f>AH75*$AL75*'Personnel Rates'!AH$39</f>
        <v>0</v>
      </c>
      <c r="AI335" s="122">
        <f>AI75*$AL75*'Personnel Rates'!AI$39</f>
        <v>0</v>
      </c>
      <c r="AJ335" s="122">
        <f>AJ75*$AL75*'Personnel Rates'!AJ$39</f>
        <v>0</v>
      </c>
      <c r="AL335" s="123">
        <f t="shared" si="12"/>
        <v>994.03595907692329</v>
      </c>
    </row>
    <row r="336" spans="2:38">
      <c r="B336" s="68">
        <v>5</v>
      </c>
      <c r="C336" s="66" t="str">
        <f t="shared" si="11"/>
        <v>Pumping of Properties</v>
      </c>
      <c r="D336" s="66"/>
      <c r="E336" s="122">
        <f>E76*$AL76*'Personnel Rates'!E$39</f>
        <v>0</v>
      </c>
      <c r="F336" s="122">
        <f>F76*$AL76*'Personnel Rates'!F$39</f>
        <v>0</v>
      </c>
      <c r="G336" s="122">
        <f>G76*$AL76*'Personnel Rates'!G$39</f>
        <v>0</v>
      </c>
      <c r="H336" s="122">
        <f>H76*$AL76*'Personnel Rates'!H$39</f>
        <v>47.824609384615385</v>
      </c>
      <c r="I336" s="122">
        <f>I76*$AL76*'Personnel Rates'!I$39</f>
        <v>109.45066676923078</v>
      </c>
      <c r="J336" s="122">
        <f>J76*$AL76*'Personnel Rates'!J$39</f>
        <v>0</v>
      </c>
      <c r="K336" s="122">
        <f>K76*$AL76*'Personnel Rates'!K$39</f>
        <v>0</v>
      </c>
      <c r="L336" s="122">
        <f>L76*$AL76*'Personnel Rates'!L$39</f>
        <v>0</v>
      </c>
      <c r="M336" s="122">
        <f>M76*$AL76*'Personnel Rates'!M$39</f>
        <v>0</v>
      </c>
      <c r="N336" s="122">
        <f>N76*$AL76*'Personnel Rates'!N$39</f>
        <v>0</v>
      </c>
      <c r="O336" s="122">
        <f>O76*$AL76*'Personnel Rates'!O$39</f>
        <v>0</v>
      </c>
      <c r="P336" s="122">
        <f>P76*$AL76*'Personnel Rates'!P$39</f>
        <v>0</v>
      </c>
      <c r="Q336" s="122">
        <f>Q76*$AL76*'Personnel Rates'!Q$39</f>
        <v>0</v>
      </c>
      <c r="R336" s="122">
        <f>R76*$AL76*'Personnel Rates'!R$39</f>
        <v>0</v>
      </c>
      <c r="S336" s="122">
        <f>S76*$AL76*'Personnel Rates'!S$39</f>
        <v>0</v>
      </c>
      <c r="T336" s="122">
        <f>T76*$AL76*'Personnel Rates'!T$39</f>
        <v>0</v>
      </c>
      <c r="U336" s="122">
        <f>U76*$AL76*'Personnel Rates'!U$39</f>
        <v>0</v>
      </c>
      <c r="V336" s="122">
        <f>V76*$AL76*'Personnel Rates'!V$39</f>
        <v>0</v>
      </c>
      <c r="W336" s="122">
        <f>W76*$AL76*'Personnel Rates'!W$39</f>
        <v>0</v>
      </c>
      <c r="X336" s="122">
        <f>X76*$AL76*'Personnel Rates'!X$39</f>
        <v>0</v>
      </c>
      <c r="Y336" s="122">
        <f>Y76*$AL76*'Personnel Rates'!Y$39</f>
        <v>0</v>
      </c>
      <c r="Z336" s="122">
        <f>Z76*$AL76*'Personnel Rates'!Z$39</f>
        <v>0</v>
      </c>
      <c r="AA336" s="122">
        <f>AA76*$AL76*'Personnel Rates'!AA$39</f>
        <v>0</v>
      </c>
      <c r="AB336" s="122">
        <f>AB76*$AL76*'Personnel Rates'!AB$39</f>
        <v>0</v>
      </c>
      <c r="AC336" s="122">
        <f>AC76*$AL76*'Personnel Rates'!AC$39</f>
        <v>0</v>
      </c>
      <c r="AD336" s="122">
        <f>AD76*$AL76*'Personnel Rates'!AD$39</f>
        <v>0</v>
      </c>
      <c r="AE336" s="122">
        <f>AE76*$AL76*'Personnel Rates'!AE$39</f>
        <v>0</v>
      </c>
      <c r="AF336" s="122">
        <f>AF76*$AL76*'Personnel Rates'!AF$39</f>
        <v>0</v>
      </c>
      <c r="AG336" s="122">
        <f>AG76*$AL76*'Personnel Rates'!AG$39</f>
        <v>0</v>
      </c>
      <c r="AH336" s="122">
        <f>AH76*$AL76*'Personnel Rates'!AH$39</f>
        <v>0</v>
      </c>
      <c r="AI336" s="122">
        <f>AI76*$AL76*'Personnel Rates'!AI$39</f>
        <v>0</v>
      </c>
      <c r="AJ336" s="122">
        <f>AJ76*$AL76*'Personnel Rates'!AJ$39</f>
        <v>0</v>
      </c>
      <c r="AL336" s="123">
        <f t="shared" si="12"/>
        <v>157.27527615384616</v>
      </c>
    </row>
    <row r="337" spans="2:38">
      <c r="B337" s="68">
        <v>6</v>
      </c>
      <c r="C337" s="66" t="str">
        <f t="shared" si="11"/>
        <v>Charges for Water Main Shutdown Service</v>
      </c>
      <c r="D337" s="66"/>
      <c r="E337" s="122">
        <f>E77*$AL77*'Personnel Rates'!E$39</f>
        <v>0</v>
      </c>
      <c r="F337" s="122">
        <f>F77*$AL77*'Personnel Rates'!F$39</f>
        <v>0</v>
      </c>
      <c r="G337" s="122">
        <f>G77*$AL77*'Personnel Rates'!G$39</f>
        <v>0</v>
      </c>
      <c r="H337" s="122">
        <f>H77*$AL77*'Personnel Rates'!H$39</f>
        <v>47.824609384615385</v>
      </c>
      <c r="I337" s="122">
        <f>I77*$AL77*'Personnel Rates'!I$39</f>
        <v>218.90133353846156</v>
      </c>
      <c r="J337" s="122">
        <f>J77*$AL77*'Personnel Rates'!J$39</f>
        <v>0</v>
      </c>
      <c r="K337" s="122">
        <f>K77*$AL77*'Personnel Rates'!K$39</f>
        <v>0</v>
      </c>
      <c r="L337" s="122">
        <f>L77*$AL77*'Personnel Rates'!L$39</f>
        <v>0</v>
      </c>
      <c r="M337" s="122">
        <f>M77*$AL77*'Personnel Rates'!M$39</f>
        <v>0</v>
      </c>
      <c r="N337" s="122">
        <f>N77*$AL77*'Personnel Rates'!N$39</f>
        <v>0</v>
      </c>
      <c r="O337" s="122">
        <f>O77*$AL77*'Personnel Rates'!O$39</f>
        <v>0</v>
      </c>
      <c r="P337" s="122">
        <f>P77*$AL77*'Personnel Rates'!P$39</f>
        <v>0</v>
      </c>
      <c r="Q337" s="122">
        <f>Q77*$AL77*'Personnel Rates'!Q$39</f>
        <v>0</v>
      </c>
      <c r="R337" s="122">
        <f>R77*$AL77*'Personnel Rates'!R$39</f>
        <v>0</v>
      </c>
      <c r="S337" s="122">
        <f>S77*$AL77*'Personnel Rates'!S$39</f>
        <v>0</v>
      </c>
      <c r="T337" s="122">
        <f>T77*$AL77*'Personnel Rates'!T$39</f>
        <v>0</v>
      </c>
      <c r="U337" s="122">
        <f>U77*$AL77*'Personnel Rates'!U$39</f>
        <v>0</v>
      </c>
      <c r="V337" s="122">
        <f>V77*$AL77*'Personnel Rates'!V$39</f>
        <v>0</v>
      </c>
      <c r="W337" s="122">
        <f>W77*$AL77*'Personnel Rates'!W$39</f>
        <v>0</v>
      </c>
      <c r="X337" s="122">
        <f>X77*$AL77*'Personnel Rates'!X$39</f>
        <v>0</v>
      </c>
      <c r="Y337" s="122">
        <f>Y77*$AL77*'Personnel Rates'!Y$39</f>
        <v>0</v>
      </c>
      <c r="Z337" s="122">
        <f>Z77*$AL77*'Personnel Rates'!Z$39</f>
        <v>0</v>
      </c>
      <c r="AA337" s="122">
        <f>AA77*$AL77*'Personnel Rates'!AA$39</f>
        <v>0</v>
      </c>
      <c r="AB337" s="122">
        <f>AB77*$AL77*'Personnel Rates'!AB$39</f>
        <v>0</v>
      </c>
      <c r="AC337" s="122">
        <f>AC77*$AL77*'Personnel Rates'!AC$39</f>
        <v>0</v>
      </c>
      <c r="AD337" s="122">
        <f>AD77*$AL77*'Personnel Rates'!AD$39</f>
        <v>0</v>
      </c>
      <c r="AE337" s="122">
        <f>AE77*$AL77*'Personnel Rates'!AE$39</f>
        <v>0</v>
      </c>
      <c r="AF337" s="122">
        <f>AF77*$AL77*'Personnel Rates'!AF$39</f>
        <v>0</v>
      </c>
      <c r="AG337" s="122">
        <f>AG77*$AL77*'Personnel Rates'!AG$39</f>
        <v>0</v>
      </c>
      <c r="AH337" s="122">
        <f>AH77*$AL77*'Personnel Rates'!AH$39</f>
        <v>0</v>
      </c>
      <c r="AI337" s="122">
        <f>AI77*$AL77*'Personnel Rates'!AI$39</f>
        <v>0</v>
      </c>
      <c r="AJ337" s="122">
        <f>AJ77*$AL77*'Personnel Rates'!AJ$39</f>
        <v>0</v>
      </c>
      <c r="AL337" s="123">
        <f t="shared" si="12"/>
        <v>266.72594292307696</v>
      </c>
    </row>
    <row r="338" spans="2:38">
      <c r="B338" s="69">
        <v>7</v>
      </c>
      <c r="C338" s="70" t="s">
        <v>53</v>
      </c>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L338" s="125"/>
    </row>
    <row r="339" spans="2:38">
      <c r="B339" s="64" t="s">
        <v>28</v>
      </c>
      <c r="C339" s="63" t="s">
        <v>54</v>
      </c>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L339" s="124"/>
    </row>
    <row r="340" spans="2:38">
      <c r="B340" s="73"/>
      <c r="C340" s="66" t="str">
        <f>C80</f>
        <v>3/4"</v>
      </c>
      <c r="D340" s="66"/>
      <c r="E340" s="122">
        <f>E80*$AL80*'Personnel Rates'!E$39</f>
        <v>0</v>
      </c>
      <c r="F340" s="122">
        <f>F80*$AL80*'Personnel Rates'!F$39</f>
        <v>0</v>
      </c>
      <c r="G340" s="122">
        <f>G80*$AL80*'Personnel Rates'!G$39</f>
        <v>0</v>
      </c>
      <c r="H340" s="122">
        <f>H80*$AL80*'Personnel Rates'!H$39</f>
        <v>23.912304692307693</v>
      </c>
      <c r="I340" s="122">
        <f>I80*$AL80*'Personnel Rates'!I$39</f>
        <v>109.45066676923078</v>
      </c>
      <c r="J340" s="122">
        <f>J80*$AL80*'Personnel Rates'!J$39</f>
        <v>0</v>
      </c>
      <c r="K340" s="122">
        <f>K80*$AL80*'Personnel Rates'!K$39</f>
        <v>0</v>
      </c>
      <c r="L340" s="122">
        <f>L80*$AL80*'Personnel Rates'!L$39</f>
        <v>0</v>
      </c>
      <c r="M340" s="122">
        <f>M80*$AL80*'Personnel Rates'!M$39</f>
        <v>0</v>
      </c>
      <c r="N340" s="122">
        <f>N80*$AL80*'Personnel Rates'!N$39</f>
        <v>0</v>
      </c>
      <c r="O340" s="122">
        <f>O80*$AL80*'Personnel Rates'!O$39</f>
        <v>0</v>
      </c>
      <c r="P340" s="122">
        <f>P80*$AL80*'Personnel Rates'!P$39</f>
        <v>0</v>
      </c>
      <c r="Q340" s="122">
        <f>Q80*$AL80*'Personnel Rates'!Q$39</f>
        <v>0</v>
      </c>
      <c r="R340" s="122">
        <f>R80*$AL80*'Personnel Rates'!R$39</f>
        <v>0</v>
      </c>
      <c r="S340" s="122">
        <f>S80*$AL80*'Personnel Rates'!S$39</f>
        <v>0</v>
      </c>
      <c r="T340" s="122">
        <f>T80*$AL80*'Personnel Rates'!T$39</f>
        <v>0</v>
      </c>
      <c r="U340" s="122">
        <f>U80*$AL80*'Personnel Rates'!U$39</f>
        <v>0</v>
      </c>
      <c r="V340" s="122">
        <f>V80*$AL80*'Personnel Rates'!V$39</f>
        <v>0</v>
      </c>
      <c r="W340" s="122">
        <f>W80*$AL80*'Personnel Rates'!W$39</f>
        <v>0</v>
      </c>
      <c r="X340" s="122">
        <f>X80*$AL80*'Personnel Rates'!X$39</f>
        <v>0</v>
      </c>
      <c r="Y340" s="122">
        <f>Y80*$AL80*'Personnel Rates'!Y$39</f>
        <v>0</v>
      </c>
      <c r="Z340" s="122">
        <f>Z80*$AL80*'Personnel Rates'!Z$39</f>
        <v>0</v>
      </c>
      <c r="AA340" s="122">
        <f>AA80*$AL80*'Personnel Rates'!AA$39</f>
        <v>0</v>
      </c>
      <c r="AB340" s="122">
        <f>AB80*$AL80*'Personnel Rates'!AB$39</f>
        <v>0</v>
      </c>
      <c r="AC340" s="122">
        <f>AC80*$AL80*'Personnel Rates'!AC$39</f>
        <v>0</v>
      </c>
      <c r="AD340" s="122">
        <f>AD80*$AL80*'Personnel Rates'!AD$39</f>
        <v>0</v>
      </c>
      <c r="AE340" s="122">
        <f>AE80*$AL80*'Personnel Rates'!AE$39</f>
        <v>0</v>
      </c>
      <c r="AF340" s="122">
        <f>AF80*$AL80*'Personnel Rates'!AF$39</f>
        <v>0</v>
      </c>
      <c r="AG340" s="122">
        <f>AG80*$AL80*'Personnel Rates'!AG$39</f>
        <v>0</v>
      </c>
      <c r="AH340" s="122">
        <f>AH80*$AL80*'Personnel Rates'!AH$39</f>
        <v>0</v>
      </c>
      <c r="AI340" s="122">
        <f>AI80*$AL80*'Personnel Rates'!AI$39</f>
        <v>0</v>
      </c>
      <c r="AJ340" s="122">
        <f>AJ80*$AL80*'Personnel Rates'!AJ$39</f>
        <v>0</v>
      </c>
      <c r="AL340" s="123">
        <f>SUM(E340:AJ340)</f>
        <v>133.36297146153848</v>
      </c>
    </row>
    <row r="341" spans="2:38">
      <c r="B341" s="73"/>
      <c r="C341" s="66" t="str">
        <f>C81</f>
        <v>1"</v>
      </c>
      <c r="D341" s="66"/>
      <c r="E341" s="122">
        <f>E81*$AL81*'Personnel Rates'!E$39</f>
        <v>0</v>
      </c>
      <c r="F341" s="122">
        <f>F81*$AL81*'Personnel Rates'!F$39</f>
        <v>0</v>
      </c>
      <c r="G341" s="122">
        <f>G81*$AL81*'Personnel Rates'!G$39</f>
        <v>0</v>
      </c>
      <c r="H341" s="122">
        <f>H81*$AL81*'Personnel Rates'!H$39</f>
        <v>23.912304692307693</v>
      </c>
      <c r="I341" s="122">
        <f>I81*$AL81*'Personnel Rates'!I$39</f>
        <v>109.45066676923078</v>
      </c>
      <c r="J341" s="122">
        <f>J81*$AL81*'Personnel Rates'!J$39</f>
        <v>0</v>
      </c>
      <c r="K341" s="122">
        <f>K81*$AL81*'Personnel Rates'!K$39</f>
        <v>0</v>
      </c>
      <c r="L341" s="122">
        <f>L81*$AL81*'Personnel Rates'!L$39</f>
        <v>0</v>
      </c>
      <c r="M341" s="122">
        <f>M81*$AL81*'Personnel Rates'!M$39</f>
        <v>0</v>
      </c>
      <c r="N341" s="122">
        <f>N81*$AL81*'Personnel Rates'!N$39</f>
        <v>0</v>
      </c>
      <c r="O341" s="122">
        <f>O81*$AL81*'Personnel Rates'!O$39</f>
        <v>0</v>
      </c>
      <c r="P341" s="122">
        <f>P81*$AL81*'Personnel Rates'!P$39</f>
        <v>0</v>
      </c>
      <c r="Q341" s="122">
        <f>Q81*$AL81*'Personnel Rates'!Q$39</f>
        <v>0</v>
      </c>
      <c r="R341" s="122">
        <f>R81*$AL81*'Personnel Rates'!R$39</f>
        <v>0</v>
      </c>
      <c r="S341" s="122">
        <f>S81*$AL81*'Personnel Rates'!S$39</f>
        <v>0</v>
      </c>
      <c r="T341" s="122">
        <f>T81*$AL81*'Personnel Rates'!T$39</f>
        <v>0</v>
      </c>
      <c r="U341" s="122">
        <f>U81*$AL81*'Personnel Rates'!U$39</f>
        <v>0</v>
      </c>
      <c r="V341" s="122">
        <f>V81*$AL81*'Personnel Rates'!V$39</f>
        <v>0</v>
      </c>
      <c r="W341" s="122">
        <f>W81*$AL81*'Personnel Rates'!W$39</f>
        <v>0</v>
      </c>
      <c r="X341" s="122">
        <f>X81*$AL81*'Personnel Rates'!X$39</f>
        <v>0</v>
      </c>
      <c r="Y341" s="122">
        <f>Y81*$AL81*'Personnel Rates'!Y$39</f>
        <v>0</v>
      </c>
      <c r="Z341" s="122">
        <f>Z81*$AL81*'Personnel Rates'!Z$39</f>
        <v>0</v>
      </c>
      <c r="AA341" s="122">
        <f>AA81*$AL81*'Personnel Rates'!AA$39</f>
        <v>0</v>
      </c>
      <c r="AB341" s="122">
        <f>AB81*$AL81*'Personnel Rates'!AB$39</f>
        <v>0</v>
      </c>
      <c r="AC341" s="122">
        <f>AC81*$AL81*'Personnel Rates'!AC$39</f>
        <v>0</v>
      </c>
      <c r="AD341" s="122">
        <f>AD81*$AL81*'Personnel Rates'!AD$39</f>
        <v>0</v>
      </c>
      <c r="AE341" s="122">
        <f>AE81*$AL81*'Personnel Rates'!AE$39</f>
        <v>0</v>
      </c>
      <c r="AF341" s="122">
        <f>AF81*$AL81*'Personnel Rates'!AF$39</f>
        <v>0</v>
      </c>
      <c r="AG341" s="122">
        <f>AG81*$AL81*'Personnel Rates'!AG$39</f>
        <v>0</v>
      </c>
      <c r="AH341" s="122">
        <f>AH81*$AL81*'Personnel Rates'!AH$39</f>
        <v>0</v>
      </c>
      <c r="AI341" s="122">
        <f>AI81*$AL81*'Personnel Rates'!AI$39</f>
        <v>0</v>
      </c>
      <c r="AJ341" s="122">
        <f>AJ81*$AL81*'Personnel Rates'!AJ$39</f>
        <v>0</v>
      </c>
      <c r="AL341" s="123">
        <f>SUM(E341:AJ341)</f>
        <v>133.36297146153848</v>
      </c>
    </row>
    <row r="342" spans="2:38">
      <c r="B342" s="73"/>
      <c r="C342" s="66" t="str">
        <f>C82</f>
        <v>1.5"</v>
      </c>
      <c r="D342" s="66"/>
      <c r="E342" s="122">
        <f>E82*$AL82*'Personnel Rates'!E$39</f>
        <v>0</v>
      </c>
      <c r="F342" s="122">
        <f>F82*$AL82*'Personnel Rates'!F$39</f>
        <v>0</v>
      </c>
      <c r="G342" s="122">
        <f>G82*$AL82*'Personnel Rates'!G$39</f>
        <v>0</v>
      </c>
      <c r="H342" s="122">
        <f>H82*$AL82*'Personnel Rates'!H$39</f>
        <v>23.912304692307693</v>
      </c>
      <c r="I342" s="122">
        <f>I82*$AL82*'Personnel Rates'!I$39</f>
        <v>109.45066676923078</v>
      </c>
      <c r="J342" s="122">
        <f>J82*$AL82*'Personnel Rates'!J$39</f>
        <v>0</v>
      </c>
      <c r="K342" s="122">
        <f>K82*$AL82*'Personnel Rates'!K$39</f>
        <v>0</v>
      </c>
      <c r="L342" s="122">
        <f>L82*$AL82*'Personnel Rates'!L$39</f>
        <v>0</v>
      </c>
      <c r="M342" s="122">
        <f>M82*$AL82*'Personnel Rates'!M$39</f>
        <v>0</v>
      </c>
      <c r="N342" s="122">
        <f>N82*$AL82*'Personnel Rates'!N$39</f>
        <v>0</v>
      </c>
      <c r="O342" s="122">
        <f>O82*$AL82*'Personnel Rates'!O$39</f>
        <v>0</v>
      </c>
      <c r="P342" s="122">
        <f>P82*$AL82*'Personnel Rates'!P$39</f>
        <v>0</v>
      </c>
      <c r="Q342" s="122">
        <f>Q82*$AL82*'Personnel Rates'!Q$39</f>
        <v>0</v>
      </c>
      <c r="R342" s="122">
        <f>R82*$AL82*'Personnel Rates'!R$39</f>
        <v>0</v>
      </c>
      <c r="S342" s="122">
        <f>S82*$AL82*'Personnel Rates'!S$39</f>
        <v>0</v>
      </c>
      <c r="T342" s="122">
        <f>T82*$AL82*'Personnel Rates'!T$39</f>
        <v>0</v>
      </c>
      <c r="U342" s="122">
        <f>U82*$AL82*'Personnel Rates'!U$39</f>
        <v>0</v>
      </c>
      <c r="V342" s="122">
        <f>V82*$AL82*'Personnel Rates'!V$39</f>
        <v>0</v>
      </c>
      <c r="W342" s="122">
        <f>W82*$AL82*'Personnel Rates'!W$39</f>
        <v>0</v>
      </c>
      <c r="X342" s="122">
        <f>X82*$AL82*'Personnel Rates'!X$39</f>
        <v>0</v>
      </c>
      <c r="Y342" s="122">
        <f>Y82*$AL82*'Personnel Rates'!Y$39</f>
        <v>0</v>
      </c>
      <c r="Z342" s="122">
        <f>Z82*$AL82*'Personnel Rates'!Z$39</f>
        <v>0</v>
      </c>
      <c r="AA342" s="122">
        <f>AA82*$AL82*'Personnel Rates'!AA$39</f>
        <v>0</v>
      </c>
      <c r="AB342" s="122">
        <f>AB82*$AL82*'Personnel Rates'!AB$39</f>
        <v>0</v>
      </c>
      <c r="AC342" s="122">
        <f>AC82*$AL82*'Personnel Rates'!AC$39</f>
        <v>0</v>
      </c>
      <c r="AD342" s="122">
        <f>AD82*$AL82*'Personnel Rates'!AD$39</f>
        <v>0</v>
      </c>
      <c r="AE342" s="122">
        <f>AE82*$AL82*'Personnel Rates'!AE$39</f>
        <v>0</v>
      </c>
      <c r="AF342" s="122">
        <f>AF82*$AL82*'Personnel Rates'!AF$39</f>
        <v>0</v>
      </c>
      <c r="AG342" s="122">
        <f>AG82*$AL82*'Personnel Rates'!AG$39</f>
        <v>0</v>
      </c>
      <c r="AH342" s="122">
        <f>AH82*$AL82*'Personnel Rates'!AH$39</f>
        <v>0</v>
      </c>
      <c r="AI342" s="122">
        <f>AI82*$AL82*'Personnel Rates'!AI$39</f>
        <v>0</v>
      </c>
      <c r="AJ342" s="122">
        <f>AJ82*$AL82*'Personnel Rates'!AJ$39</f>
        <v>0</v>
      </c>
      <c r="AL342" s="123">
        <f>SUM(E342:AJ342)</f>
        <v>133.36297146153848</v>
      </c>
    </row>
    <row r="343" spans="2:38">
      <c r="B343" s="73"/>
      <c r="C343" s="66" t="str">
        <f>C83</f>
        <v>2"</v>
      </c>
      <c r="D343" s="66"/>
      <c r="E343" s="122">
        <f>E83*$AL83*'Personnel Rates'!E$39</f>
        <v>0</v>
      </c>
      <c r="F343" s="122">
        <f>F83*$AL83*'Personnel Rates'!F$39</f>
        <v>0</v>
      </c>
      <c r="G343" s="122">
        <f>G83*$AL83*'Personnel Rates'!G$39</f>
        <v>0</v>
      </c>
      <c r="H343" s="122">
        <f>H83*$AL83*'Personnel Rates'!H$39</f>
        <v>23.912304692307693</v>
      </c>
      <c r="I343" s="122">
        <f>I83*$AL83*'Personnel Rates'!I$39</f>
        <v>109.45066676923078</v>
      </c>
      <c r="J343" s="122">
        <f>J83*$AL83*'Personnel Rates'!J$39</f>
        <v>0</v>
      </c>
      <c r="K343" s="122">
        <f>K83*$AL83*'Personnel Rates'!K$39</f>
        <v>0</v>
      </c>
      <c r="L343" s="122">
        <f>L83*$AL83*'Personnel Rates'!L$39</f>
        <v>0</v>
      </c>
      <c r="M343" s="122">
        <f>M83*$AL83*'Personnel Rates'!M$39</f>
        <v>0</v>
      </c>
      <c r="N343" s="122">
        <f>N83*$AL83*'Personnel Rates'!N$39</f>
        <v>0</v>
      </c>
      <c r="O343" s="122">
        <f>O83*$AL83*'Personnel Rates'!O$39</f>
        <v>0</v>
      </c>
      <c r="P343" s="122">
        <f>P83*$AL83*'Personnel Rates'!P$39</f>
        <v>0</v>
      </c>
      <c r="Q343" s="122">
        <f>Q83*$AL83*'Personnel Rates'!Q$39</f>
        <v>0</v>
      </c>
      <c r="R343" s="122">
        <f>R83*$AL83*'Personnel Rates'!R$39</f>
        <v>0</v>
      </c>
      <c r="S343" s="122">
        <f>S83*$AL83*'Personnel Rates'!S$39</f>
        <v>0</v>
      </c>
      <c r="T343" s="122">
        <f>T83*$AL83*'Personnel Rates'!T$39</f>
        <v>0</v>
      </c>
      <c r="U343" s="122">
        <f>U83*$AL83*'Personnel Rates'!U$39</f>
        <v>0</v>
      </c>
      <c r="V343" s="122">
        <f>V83*$AL83*'Personnel Rates'!V$39</f>
        <v>0</v>
      </c>
      <c r="W343" s="122">
        <f>W83*$AL83*'Personnel Rates'!W$39</f>
        <v>0</v>
      </c>
      <c r="X343" s="122">
        <f>X83*$AL83*'Personnel Rates'!X$39</f>
        <v>0</v>
      </c>
      <c r="Y343" s="122">
        <f>Y83*$AL83*'Personnel Rates'!Y$39</f>
        <v>0</v>
      </c>
      <c r="Z343" s="122">
        <f>Z83*$AL83*'Personnel Rates'!Z$39</f>
        <v>0</v>
      </c>
      <c r="AA343" s="122">
        <f>AA83*$AL83*'Personnel Rates'!AA$39</f>
        <v>0</v>
      </c>
      <c r="AB343" s="122">
        <f>AB83*$AL83*'Personnel Rates'!AB$39</f>
        <v>0</v>
      </c>
      <c r="AC343" s="122">
        <f>AC83*$AL83*'Personnel Rates'!AC$39</f>
        <v>0</v>
      </c>
      <c r="AD343" s="122">
        <f>AD83*$AL83*'Personnel Rates'!AD$39</f>
        <v>0</v>
      </c>
      <c r="AE343" s="122">
        <f>AE83*$AL83*'Personnel Rates'!AE$39</f>
        <v>0</v>
      </c>
      <c r="AF343" s="122">
        <f>AF83*$AL83*'Personnel Rates'!AF$39</f>
        <v>0</v>
      </c>
      <c r="AG343" s="122">
        <f>AG83*$AL83*'Personnel Rates'!AG$39</f>
        <v>0</v>
      </c>
      <c r="AH343" s="122">
        <f>AH83*$AL83*'Personnel Rates'!AH$39</f>
        <v>0</v>
      </c>
      <c r="AI343" s="122">
        <f>AI83*$AL83*'Personnel Rates'!AI$39</f>
        <v>0</v>
      </c>
      <c r="AJ343" s="122">
        <f>AJ83*$AL83*'Personnel Rates'!AJ$39</f>
        <v>0</v>
      </c>
      <c r="AL343" s="123">
        <f>SUM(E343:AJ343)</f>
        <v>133.36297146153848</v>
      </c>
    </row>
    <row r="344" spans="2:38">
      <c r="B344" s="64" t="s">
        <v>30</v>
      </c>
      <c r="C344" s="63" t="s">
        <v>56</v>
      </c>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L344" s="124"/>
    </row>
    <row r="345" spans="2:38">
      <c r="B345" s="73"/>
      <c r="C345" s="66" t="str">
        <f>C85</f>
        <v xml:space="preserve">3" &amp; 4" </v>
      </c>
      <c r="D345" s="66"/>
      <c r="E345" s="122">
        <f>E85*$AL85*'Personnel Rates'!E$39</f>
        <v>0</v>
      </c>
      <c r="F345" s="122">
        <f>F85*$AL85*'Personnel Rates'!F$39</f>
        <v>0</v>
      </c>
      <c r="G345" s="122">
        <f>G85*$AL85*'Personnel Rates'!G$39</f>
        <v>0</v>
      </c>
      <c r="H345" s="122">
        <f>H85*$AL85*'Personnel Rates'!H$39</f>
        <v>1530.3875003076923</v>
      </c>
      <c r="I345" s="122">
        <f>I85*$AL85*'Personnel Rates'!I$39</f>
        <v>5253.6320049230771</v>
      </c>
      <c r="J345" s="122">
        <f>J85*$AL85*'Personnel Rates'!J$39</f>
        <v>1857.7180964102565</v>
      </c>
      <c r="K345" s="122">
        <f>K85*$AL85*'Personnel Rates'!K$39</f>
        <v>1961.3126285128205</v>
      </c>
      <c r="L345" s="122">
        <f>L85*$AL85*'Personnel Rates'!L$39</f>
        <v>0</v>
      </c>
      <c r="M345" s="122">
        <f>M85*$AL85*'Personnel Rates'!M$39</f>
        <v>0</v>
      </c>
      <c r="N345" s="122">
        <f>N85*$AL85*'Personnel Rates'!N$39</f>
        <v>0</v>
      </c>
      <c r="O345" s="122">
        <f>O85*$AL85*'Personnel Rates'!O$39</f>
        <v>0</v>
      </c>
      <c r="P345" s="122">
        <f>P85*$AL85*'Personnel Rates'!P$39</f>
        <v>0</v>
      </c>
      <c r="Q345" s="122">
        <f>Q85*$AL85*'Personnel Rates'!Q$39</f>
        <v>0</v>
      </c>
      <c r="R345" s="122">
        <f>R85*$AL85*'Personnel Rates'!R$39</f>
        <v>0</v>
      </c>
      <c r="S345" s="122">
        <f>S85*$AL85*'Personnel Rates'!S$39</f>
        <v>0</v>
      </c>
      <c r="T345" s="122">
        <f>T85*$AL85*'Personnel Rates'!T$39</f>
        <v>0</v>
      </c>
      <c r="U345" s="122">
        <f>U85*$AL85*'Personnel Rates'!U$39</f>
        <v>0</v>
      </c>
      <c r="V345" s="122">
        <f>V85*$AL85*'Personnel Rates'!V$39</f>
        <v>0</v>
      </c>
      <c r="W345" s="122">
        <f>W85*$AL85*'Personnel Rates'!W$39</f>
        <v>0</v>
      </c>
      <c r="X345" s="122">
        <f>X85*$AL85*'Personnel Rates'!X$39</f>
        <v>0</v>
      </c>
      <c r="Y345" s="122">
        <f>Y85*$AL85*'Personnel Rates'!Y$39</f>
        <v>0</v>
      </c>
      <c r="Z345" s="122">
        <f>Z85*$AL85*'Personnel Rates'!Z$39</f>
        <v>0</v>
      </c>
      <c r="AA345" s="122">
        <f>AA85*$AL85*'Personnel Rates'!AA$39</f>
        <v>0</v>
      </c>
      <c r="AB345" s="122">
        <f>AB85*$AL85*'Personnel Rates'!AB$39</f>
        <v>0</v>
      </c>
      <c r="AC345" s="122">
        <f>AC85*$AL85*'Personnel Rates'!AC$39</f>
        <v>0</v>
      </c>
      <c r="AD345" s="122">
        <f>AD85*$AL85*'Personnel Rates'!AD$39</f>
        <v>0</v>
      </c>
      <c r="AE345" s="122">
        <f>AE85*$AL85*'Personnel Rates'!AE$39</f>
        <v>0</v>
      </c>
      <c r="AF345" s="122">
        <f>AF85*$AL85*'Personnel Rates'!AF$39</f>
        <v>0</v>
      </c>
      <c r="AG345" s="122">
        <f>AG85*$AL85*'Personnel Rates'!AG$39</f>
        <v>0</v>
      </c>
      <c r="AH345" s="122">
        <f>AH85*$AL85*'Personnel Rates'!AH$39</f>
        <v>0</v>
      </c>
      <c r="AI345" s="122">
        <f>AI85*$AL85*'Personnel Rates'!AI$39</f>
        <v>0</v>
      </c>
      <c r="AJ345" s="122">
        <f>AJ85*$AL85*'Personnel Rates'!AJ$39</f>
        <v>0</v>
      </c>
      <c r="AL345" s="123">
        <f>SUM(E345:AJ345)</f>
        <v>10603.050230153847</v>
      </c>
    </row>
    <row r="346" spans="2:38">
      <c r="B346" s="73"/>
      <c r="C346" s="66" t="str">
        <f>C86</f>
        <v>6" &amp; 8"</v>
      </c>
      <c r="D346" s="66"/>
      <c r="E346" s="122">
        <f>E86*$AL86*'Personnel Rates'!E$39</f>
        <v>0</v>
      </c>
      <c r="F346" s="122">
        <f>F86*$AL86*'Personnel Rates'!F$39</f>
        <v>0</v>
      </c>
      <c r="G346" s="122">
        <f>G86*$AL86*'Personnel Rates'!G$39</f>
        <v>0</v>
      </c>
      <c r="H346" s="122">
        <f>H86*$AL86*'Personnel Rates'!H$39</f>
        <v>1530.3875003076923</v>
      </c>
      <c r="I346" s="122">
        <f>I86*$AL86*'Personnel Rates'!I$39</f>
        <v>5253.6320049230771</v>
      </c>
      <c r="J346" s="122">
        <f>J86*$AL86*'Personnel Rates'!J$39</f>
        <v>1857.7180964102565</v>
      </c>
      <c r="K346" s="122">
        <f>K86*$AL86*'Personnel Rates'!K$39</f>
        <v>1961.3126285128205</v>
      </c>
      <c r="L346" s="122">
        <f>L86*$AL86*'Personnel Rates'!L$39</f>
        <v>0</v>
      </c>
      <c r="M346" s="122">
        <f>M86*$AL86*'Personnel Rates'!M$39</f>
        <v>0</v>
      </c>
      <c r="N346" s="122">
        <f>N86*$AL86*'Personnel Rates'!N$39</f>
        <v>0</v>
      </c>
      <c r="O346" s="122">
        <f>O86*$AL86*'Personnel Rates'!O$39</f>
        <v>0</v>
      </c>
      <c r="P346" s="122">
        <f>P86*$AL86*'Personnel Rates'!P$39</f>
        <v>0</v>
      </c>
      <c r="Q346" s="122">
        <f>Q86*$AL86*'Personnel Rates'!Q$39</f>
        <v>0</v>
      </c>
      <c r="R346" s="122">
        <f>R86*$AL86*'Personnel Rates'!R$39</f>
        <v>0</v>
      </c>
      <c r="S346" s="122">
        <f>S86*$AL86*'Personnel Rates'!S$39</f>
        <v>0</v>
      </c>
      <c r="T346" s="122">
        <f>T86*$AL86*'Personnel Rates'!T$39</f>
        <v>0</v>
      </c>
      <c r="U346" s="122">
        <f>U86*$AL86*'Personnel Rates'!U$39</f>
        <v>0</v>
      </c>
      <c r="V346" s="122">
        <f>V86*$AL86*'Personnel Rates'!V$39</f>
        <v>0</v>
      </c>
      <c r="W346" s="122">
        <f>W86*$AL86*'Personnel Rates'!W$39</f>
        <v>0</v>
      </c>
      <c r="X346" s="122">
        <f>X86*$AL86*'Personnel Rates'!X$39</f>
        <v>0</v>
      </c>
      <c r="Y346" s="122">
        <f>Y86*$AL86*'Personnel Rates'!Y$39</f>
        <v>0</v>
      </c>
      <c r="Z346" s="122">
        <f>Z86*$AL86*'Personnel Rates'!Z$39</f>
        <v>0</v>
      </c>
      <c r="AA346" s="122">
        <f>AA86*$AL86*'Personnel Rates'!AA$39</f>
        <v>0</v>
      </c>
      <c r="AB346" s="122">
        <f>AB86*$AL86*'Personnel Rates'!AB$39</f>
        <v>0</v>
      </c>
      <c r="AC346" s="122">
        <f>AC86*$AL86*'Personnel Rates'!AC$39</f>
        <v>0</v>
      </c>
      <c r="AD346" s="122">
        <f>AD86*$AL86*'Personnel Rates'!AD$39</f>
        <v>0</v>
      </c>
      <c r="AE346" s="122">
        <f>AE86*$AL86*'Personnel Rates'!AE$39</f>
        <v>0</v>
      </c>
      <c r="AF346" s="122">
        <f>AF86*$AL86*'Personnel Rates'!AF$39</f>
        <v>0</v>
      </c>
      <c r="AG346" s="122">
        <f>AG86*$AL86*'Personnel Rates'!AG$39</f>
        <v>0</v>
      </c>
      <c r="AH346" s="122">
        <f>AH86*$AL86*'Personnel Rates'!AH$39</f>
        <v>0</v>
      </c>
      <c r="AI346" s="122">
        <f>AI86*$AL86*'Personnel Rates'!AI$39</f>
        <v>0</v>
      </c>
      <c r="AJ346" s="122">
        <f>AJ86*$AL86*'Personnel Rates'!AJ$39</f>
        <v>0</v>
      </c>
      <c r="AL346" s="123">
        <f>SUM(E346:AJ346)</f>
        <v>10603.050230153847</v>
      </c>
    </row>
    <row r="347" spans="2:38">
      <c r="B347" s="73"/>
      <c r="C347" s="66" t="str">
        <f>C87</f>
        <v>10" &amp; 12"</v>
      </c>
      <c r="D347" s="66"/>
      <c r="E347" s="122">
        <f>E87*$AL87*'Personnel Rates'!E$39</f>
        <v>0</v>
      </c>
      <c r="F347" s="122">
        <f>F87*$AL87*'Personnel Rates'!F$39</f>
        <v>0</v>
      </c>
      <c r="G347" s="122">
        <f>G87*$AL87*'Personnel Rates'!G$39</f>
        <v>0</v>
      </c>
      <c r="H347" s="122">
        <f>H87*$AL87*'Personnel Rates'!H$39</f>
        <v>1530.3875003076923</v>
      </c>
      <c r="I347" s="122">
        <f>I87*$AL87*'Personnel Rates'!I$39</f>
        <v>5253.6320049230771</v>
      </c>
      <c r="J347" s="122">
        <f>J87*$AL87*'Personnel Rates'!J$39</f>
        <v>1857.7180964102565</v>
      </c>
      <c r="K347" s="122">
        <f>K87*$AL87*'Personnel Rates'!K$39</f>
        <v>1961.3126285128205</v>
      </c>
      <c r="L347" s="122">
        <f>L87*$AL87*'Personnel Rates'!L$39</f>
        <v>0</v>
      </c>
      <c r="M347" s="122">
        <f>M87*$AL87*'Personnel Rates'!M$39</f>
        <v>0</v>
      </c>
      <c r="N347" s="122">
        <f>N87*$AL87*'Personnel Rates'!N$39</f>
        <v>0</v>
      </c>
      <c r="O347" s="122">
        <f>O87*$AL87*'Personnel Rates'!O$39</f>
        <v>0</v>
      </c>
      <c r="P347" s="122">
        <f>P87*$AL87*'Personnel Rates'!P$39</f>
        <v>0</v>
      </c>
      <c r="Q347" s="122">
        <f>Q87*$AL87*'Personnel Rates'!Q$39</f>
        <v>0</v>
      </c>
      <c r="R347" s="122">
        <f>R87*$AL87*'Personnel Rates'!R$39</f>
        <v>0</v>
      </c>
      <c r="S347" s="122">
        <f>S87*$AL87*'Personnel Rates'!S$39</f>
        <v>0</v>
      </c>
      <c r="T347" s="122">
        <f>T87*$AL87*'Personnel Rates'!T$39</f>
        <v>0</v>
      </c>
      <c r="U347" s="122">
        <f>U87*$AL87*'Personnel Rates'!U$39</f>
        <v>0</v>
      </c>
      <c r="V347" s="122">
        <f>V87*$AL87*'Personnel Rates'!V$39</f>
        <v>0</v>
      </c>
      <c r="W347" s="122">
        <f>W87*$AL87*'Personnel Rates'!W$39</f>
        <v>0</v>
      </c>
      <c r="X347" s="122">
        <f>X87*$AL87*'Personnel Rates'!X$39</f>
        <v>0</v>
      </c>
      <c r="Y347" s="122">
        <f>Y87*$AL87*'Personnel Rates'!Y$39</f>
        <v>0</v>
      </c>
      <c r="Z347" s="122">
        <f>Z87*$AL87*'Personnel Rates'!Z$39</f>
        <v>0</v>
      </c>
      <c r="AA347" s="122">
        <f>AA87*$AL87*'Personnel Rates'!AA$39</f>
        <v>0</v>
      </c>
      <c r="AB347" s="122">
        <f>AB87*$AL87*'Personnel Rates'!AB$39</f>
        <v>0</v>
      </c>
      <c r="AC347" s="122">
        <f>AC87*$AL87*'Personnel Rates'!AC$39</f>
        <v>0</v>
      </c>
      <c r="AD347" s="122">
        <f>AD87*$AL87*'Personnel Rates'!AD$39</f>
        <v>0</v>
      </c>
      <c r="AE347" s="122">
        <f>AE87*$AL87*'Personnel Rates'!AE$39</f>
        <v>0</v>
      </c>
      <c r="AF347" s="122">
        <f>AF87*$AL87*'Personnel Rates'!AF$39</f>
        <v>0</v>
      </c>
      <c r="AG347" s="122">
        <f>AG87*$AL87*'Personnel Rates'!AG$39</f>
        <v>0</v>
      </c>
      <c r="AH347" s="122">
        <f>AH87*$AL87*'Personnel Rates'!AH$39</f>
        <v>0</v>
      </c>
      <c r="AI347" s="122">
        <f>AI87*$AL87*'Personnel Rates'!AI$39</f>
        <v>0</v>
      </c>
      <c r="AJ347" s="122">
        <f>AJ87*$AL87*'Personnel Rates'!AJ$39</f>
        <v>0</v>
      </c>
      <c r="AL347" s="123">
        <f>SUM(E347:AJ347)</f>
        <v>10603.050230153847</v>
      </c>
    </row>
    <row r="348" spans="2:38">
      <c r="B348" s="75" t="s">
        <v>32</v>
      </c>
      <c r="C348" s="76" t="s">
        <v>61</v>
      </c>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L348" s="126"/>
    </row>
    <row r="349" spans="2:38">
      <c r="B349" s="78"/>
      <c r="C349" s="79" t="s">
        <v>63</v>
      </c>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L349" s="127"/>
    </row>
    <row r="350" spans="2:38">
      <c r="B350" s="73"/>
      <c r="C350" s="66" t="str">
        <f>C90</f>
        <v>16" Main</v>
      </c>
      <c r="D350" s="66"/>
      <c r="E350" s="122">
        <f>E90*$AL90*'Personnel Rates'!E$39</f>
        <v>0</v>
      </c>
      <c r="F350" s="122">
        <f>F90*$AL90*'Personnel Rates'!F$39</f>
        <v>0</v>
      </c>
      <c r="G350" s="122">
        <f>G90*$AL90*'Personnel Rates'!G$39</f>
        <v>0</v>
      </c>
      <c r="H350" s="122">
        <f>H90*$AL90*'Personnel Rates'!H$39</f>
        <v>1912.9843753846153</v>
      </c>
      <c r="I350" s="122">
        <f>I90*$AL90*'Personnel Rates'!I$39</f>
        <v>6567.0400061538467</v>
      </c>
      <c r="J350" s="122">
        <f>J90*$AL90*'Personnel Rates'!J$39</f>
        <v>2322.1476205128206</v>
      </c>
      <c r="K350" s="122">
        <f>K90*$AL90*'Personnel Rates'!K$39</f>
        <v>2451.6407856410256</v>
      </c>
      <c r="L350" s="122">
        <f>L90*$AL90*'Personnel Rates'!L$39</f>
        <v>0</v>
      </c>
      <c r="M350" s="122">
        <f>M90*$AL90*'Personnel Rates'!M$39</f>
        <v>0</v>
      </c>
      <c r="N350" s="122">
        <f>N90*$AL90*'Personnel Rates'!N$39</f>
        <v>0</v>
      </c>
      <c r="O350" s="122">
        <f>O90*$AL90*'Personnel Rates'!O$39</f>
        <v>0</v>
      </c>
      <c r="P350" s="122">
        <f>P90*$AL90*'Personnel Rates'!P$39</f>
        <v>0</v>
      </c>
      <c r="Q350" s="122">
        <f>Q90*$AL90*'Personnel Rates'!Q$39</f>
        <v>0</v>
      </c>
      <c r="R350" s="122">
        <f>R90*$AL90*'Personnel Rates'!R$39</f>
        <v>0</v>
      </c>
      <c r="S350" s="122">
        <f>S90*$AL90*'Personnel Rates'!S$39</f>
        <v>0</v>
      </c>
      <c r="T350" s="122">
        <f>T90*$AL90*'Personnel Rates'!T$39</f>
        <v>0</v>
      </c>
      <c r="U350" s="122">
        <f>U90*$AL90*'Personnel Rates'!U$39</f>
        <v>0</v>
      </c>
      <c r="V350" s="122">
        <f>V90*$AL90*'Personnel Rates'!V$39</f>
        <v>0</v>
      </c>
      <c r="W350" s="122">
        <f>W90*$AL90*'Personnel Rates'!W$39</f>
        <v>0</v>
      </c>
      <c r="X350" s="122">
        <f>X90*$AL90*'Personnel Rates'!X$39</f>
        <v>0</v>
      </c>
      <c r="Y350" s="122">
        <f>Y90*$AL90*'Personnel Rates'!Y$39</f>
        <v>0</v>
      </c>
      <c r="Z350" s="122">
        <f>Z90*$AL90*'Personnel Rates'!Z$39</f>
        <v>0</v>
      </c>
      <c r="AA350" s="122">
        <f>AA90*$AL90*'Personnel Rates'!AA$39</f>
        <v>0</v>
      </c>
      <c r="AB350" s="122">
        <f>AB90*$AL90*'Personnel Rates'!AB$39</f>
        <v>0</v>
      </c>
      <c r="AC350" s="122">
        <f>AC90*$AL90*'Personnel Rates'!AC$39</f>
        <v>0</v>
      </c>
      <c r="AD350" s="122">
        <f>AD90*$AL90*'Personnel Rates'!AD$39</f>
        <v>0</v>
      </c>
      <c r="AE350" s="122">
        <f>AE90*$AL90*'Personnel Rates'!AE$39</f>
        <v>0</v>
      </c>
      <c r="AF350" s="122">
        <f>AF90*$AL90*'Personnel Rates'!AF$39</f>
        <v>0</v>
      </c>
      <c r="AG350" s="122">
        <f>AG90*$AL90*'Personnel Rates'!AG$39</f>
        <v>0</v>
      </c>
      <c r="AH350" s="122">
        <f>AH90*$AL90*'Personnel Rates'!AH$39</f>
        <v>0</v>
      </c>
      <c r="AI350" s="122">
        <f>AI90*$AL90*'Personnel Rates'!AI$39</f>
        <v>0</v>
      </c>
      <c r="AJ350" s="122">
        <f>AJ90*$AL90*'Personnel Rates'!AJ$39</f>
        <v>0</v>
      </c>
      <c r="AL350" s="123">
        <f>SUM(E350:AJ350)</f>
        <v>13253.812787692308</v>
      </c>
    </row>
    <row r="351" spans="2:38">
      <c r="B351" s="73"/>
      <c r="C351" s="66" t="str">
        <f>C91</f>
        <v>20" Main</v>
      </c>
      <c r="D351" s="66"/>
      <c r="E351" s="122">
        <f>E91*$AL91*'Personnel Rates'!E$39</f>
        <v>0</v>
      </c>
      <c r="F351" s="122">
        <f>F91*$AL91*'Personnel Rates'!F$39</f>
        <v>0</v>
      </c>
      <c r="G351" s="122">
        <f>G91*$AL91*'Personnel Rates'!G$39</f>
        <v>0</v>
      </c>
      <c r="H351" s="122">
        <f>H91*$AL91*'Personnel Rates'!H$39</f>
        <v>1912.9843753846153</v>
      </c>
      <c r="I351" s="122">
        <f>I91*$AL91*'Personnel Rates'!I$39</f>
        <v>6567.0400061538467</v>
      </c>
      <c r="J351" s="122">
        <f>J91*$AL91*'Personnel Rates'!J$39</f>
        <v>2322.1476205128206</v>
      </c>
      <c r="K351" s="122">
        <f>K91*$AL91*'Personnel Rates'!K$39</f>
        <v>2451.6407856410256</v>
      </c>
      <c r="L351" s="122">
        <f>L91*$AL91*'Personnel Rates'!L$39</f>
        <v>0</v>
      </c>
      <c r="M351" s="122">
        <f>M91*$AL91*'Personnel Rates'!M$39</f>
        <v>0</v>
      </c>
      <c r="N351" s="122">
        <f>N91*$AL91*'Personnel Rates'!N$39</f>
        <v>0</v>
      </c>
      <c r="O351" s="122">
        <f>O91*$AL91*'Personnel Rates'!O$39</f>
        <v>0</v>
      </c>
      <c r="P351" s="122">
        <f>P91*$AL91*'Personnel Rates'!P$39</f>
        <v>0</v>
      </c>
      <c r="Q351" s="122">
        <f>Q91*$AL91*'Personnel Rates'!Q$39</f>
        <v>0</v>
      </c>
      <c r="R351" s="122">
        <f>R91*$AL91*'Personnel Rates'!R$39</f>
        <v>0</v>
      </c>
      <c r="S351" s="122">
        <f>S91*$AL91*'Personnel Rates'!S$39</f>
        <v>0</v>
      </c>
      <c r="T351" s="122">
        <f>T91*$AL91*'Personnel Rates'!T$39</f>
        <v>0</v>
      </c>
      <c r="U351" s="122">
        <f>U91*$AL91*'Personnel Rates'!U$39</f>
        <v>0</v>
      </c>
      <c r="V351" s="122">
        <f>V91*$AL91*'Personnel Rates'!V$39</f>
        <v>0</v>
      </c>
      <c r="W351" s="122">
        <f>W91*$AL91*'Personnel Rates'!W$39</f>
        <v>0</v>
      </c>
      <c r="X351" s="122">
        <f>X91*$AL91*'Personnel Rates'!X$39</f>
        <v>0</v>
      </c>
      <c r="Y351" s="122">
        <f>Y91*$AL91*'Personnel Rates'!Y$39</f>
        <v>0</v>
      </c>
      <c r="Z351" s="122">
        <f>Z91*$AL91*'Personnel Rates'!Z$39</f>
        <v>0</v>
      </c>
      <c r="AA351" s="122">
        <f>AA91*$AL91*'Personnel Rates'!AA$39</f>
        <v>0</v>
      </c>
      <c r="AB351" s="122">
        <f>AB91*$AL91*'Personnel Rates'!AB$39</f>
        <v>0</v>
      </c>
      <c r="AC351" s="122">
        <f>AC91*$AL91*'Personnel Rates'!AC$39</f>
        <v>0</v>
      </c>
      <c r="AD351" s="122">
        <f>AD91*$AL91*'Personnel Rates'!AD$39</f>
        <v>0</v>
      </c>
      <c r="AE351" s="122">
        <f>AE91*$AL91*'Personnel Rates'!AE$39</f>
        <v>0</v>
      </c>
      <c r="AF351" s="122">
        <f>AF91*$AL91*'Personnel Rates'!AF$39</f>
        <v>0</v>
      </c>
      <c r="AG351" s="122">
        <f>AG91*$AL91*'Personnel Rates'!AG$39</f>
        <v>0</v>
      </c>
      <c r="AH351" s="122">
        <f>AH91*$AL91*'Personnel Rates'!AH$39</f>
        <v>0</v>
      </c>
      <c r="AI351" s="122">
        <f>AI91*$AL91*'Personnel Rates'!AI$39</f>
        <v>0</v>
      </c>
      <c r="AJ351" s="122">
        <f>AJ91*$AL91*'Personnel Rates'!AJ$39</f>
        <v>0</v>
      </c>
      <c r="AL351" s="123">
        <f>SUM(E351:AJ351)</f>
        <v>13253.812787692308</v>
      </c>
    </row>
    <row r="352" spans="2:38">
      <c r="B352" s="73"/>
      <c r="C352" s="66" t="str">
        <f>C92</f>
        <v>24" Main</v>
      </c>
      <c r="D352" s="66"/>
      <c r="E352" s="122">
        <f>E92*$AL92*'Personnel Rates'!E$39</f>
        <v>0</v>
      </c>
      <c r="F352" s="122">
        <f>F92*$AL92*'Personnel Rates'!F$39</f>
        <v>0</v>
      </c>
      <c r="G352" s="122">
        <f>G92*$AL92*'Personnel Rates'!G$39</f>
        <v>0</v>
      </c>
      <c r="H352" s="122">
        <f>H92*$AL92*'Personnel Rates'!H$39</f>
        <v>1912.9843753846153</v>
      </c>
      <c r="I352" s="122">
        <f>I92*$AL92*'Personnel Rates'!I$39</f>
        <v>6567.0400061538467</v>
      </c>
      <c r="J352" s="122">
        <f>J92*$AL92*'Personnel Rates'!J$39</f>
        <v>2322.1476205128206</v>
      </c>
      <c r="K352" s="122">
        <f>K92*$AL92*'Personnel Rates'!K$39</f>
        <v>2451.6407856410256</v>
      </c>
      <c r="L352" s="122">
        <f>L92*$AL92*'Personnel Rates'!L$39</f>
        <v>0</v>
      </c>
      <c r="M352" s="122">
        <f>M92*$AL92*'Personnel Rates'!M$39</f>
        <v>0</v>
      </c>
      <c r="N352" s="122">
        <f>N92*$AL92*'Personnel Rates'!N$39</f>
        <v>0</v>
      </c>
      <c r="O352" s="122">
        <f>O92*$AL92*'Personnel Rates'!O$39</f>
        <v>0</v>
      </c>
      <c r="P352" s="122">
        <f>P92*$AL92*'Personnel Rates'!P$39</f>
        <v>0</v>
      </c>
      <c r="Q352" s="122">
        <f>Q92*$AL92*'Personnel Rates'!Q$39</f>
        <v>0</v>
      </c>
      <c r="R352" s="122">
        <f>R92*$AL92*'Personnel Rates'!R$39</f>
        <v>0</v>
      </c>
      <c r="S352" s="122">
        <f>S92*$AL92*'Personnel Rates'!S$39</f>
        <v>0</v>
      </c>
      <c r="T352" s="122">
        <f>T92*$AL92*'Personnel Rates'!T$39</f>
        <v>0</v>
      </c>
      <c r="U352" s="122">
        <f>U92*$AL92*'Personnel Rates'!U$39</f>
        <v>0</v>
      </c>
      <c r="V352" s="122">
        <f>V92*$AL92*'Personnel Rates'!V$39</f>
        <v>0</v>
      </c>
      <c r="W352" s="122">
        <f>W92*$AL92*'Personnel Rates'!W$39</f>
        <v>0</v>
      </c>
      <c r="X352" s="122">
        <f>X92*$AL92*'Personnel Rates'!X$39</f>
        <v>0</v>
      </c>
      <c r="Y352" s="122">
        <f>Y92*$AL92*'Personnel Rates'!Y$39</f>
        <v>0</v>
      </c>
      <c r="Z352" s="122">
        <f>Z92*$AL92*'Personnel Rates'!Z$39</f>
        <v>0</v>
      </c>
      <c r="AA352" s="122">
        <f>AA92*$AL92*'Personnel Rates'!AA$39</f>
        <v>0</v>
      </c>
      <c r="AB352" s="122">
        <f>AB92*$AL92*'Personnel Rates'!AB$39</f>
        <v>0</v>
      </c>
      <c r="AC352" s="122">
        <f>AC92*$AL92*'Personnel Rates'!AC$39</f>
        <v>0</v>
      </c>
      <c r="AD352" s="122">
        <f>AD92*$AL92*'Personnel Rates'!AD$39</f>
        <v>0</v>
      </c>
      <c r="AE352" s="122">
        <f>AE92*$AL92*'Personnel Rates'!AE$39</f>
        <v>0</v>
      </c>
      <c r="AF352" s="122">
        <f>AF92*$AL92*'Personnel Rates'!AF$39</f>
        <v>0</v>
      </c>
      <c r="AG352" s="122">
        <f>AG92*$AL92*'Personnel Rates'!AG$39</f>
        <v>0</v>
      </c>
      <c r="AH352" s="122">
        <f>AH92*$AL92*'Personnel Rates'!AH$39</f>
        <v>0</v>
      </c>
      <c r="AI352" s="122">
        <f>AI92*$AL92*'Personnel Rates'!AI$39</f>
        <v>0</v>
      </c>
      <c r="AJ352" s="122">
        <f>AJ92*$AL92*'Personnel Rates'!AJ$39</f>
        <v>0</v>
      </c>
      <c r="AL352" s="123">
        <f>SUM(E352:AJ352)</f>
        <v>13253.812787692308</v>
      </c>
    </row>
    <row r="353" spans="2:38">
      <c r="B353" s="73"/>
      <c r="C353" s="66" t="str">
        <f>C93</f>
        <v>30" Main</v>
      </c>
      <c r="D353" s="66"/>
      <c r="E353" s="122">
        <f>E93*$AL93*'Personnel Rates'!E$39</f>
        <v>0</v>
      </c>
      <c r="F353" s="122">
        <f>F93*$AL93*'Personnel Rates'!F$39</f>
        <v>0</v>
      </c>
      <c r="G353" s="122">
        <f>G93*$AL93*'Personnel Rates'!G$39</f>
        <v>0</v>
      </c>
      <c r="H353" s="122">
        <f>H93*$AL93*'Personnel Rates'!H$39</f>
        <v>1912.9843753846153</v>
      </c>
      <c r="I353" s="122">
        <f>I93*$AL93*'Personnel Rates'!I$39</f>
        <v>6567.0400061538467</v>
      </c>
      <c r="J353" s="122">
        <f>J93*$AL93*'Personnel Rates'!J$39</f>
        <v>2322.1476205128206</v>
      </c>
      <c r="K353" s="122">
        <f>K93*$AL93*'Personnel Rates'!K$39</f>
        <v>2451.6407856410256</v>
      </c>
      <c r="L353" s="122">
        <f>L93*$AL93*'Personnel Rates'!L$39</f>
        <v>0</v>
      </c>
      <c r="M353" s="122">
        <f>M93*$AL93*'Personnel Rates'!M$39</f>
        <v>0</v>
      </c>
      <c r="N353" s="122">
        <f>N93*$AL93*'Personnel Rates'!N$39</f>
        <v>0</v>
      </c>
      <c r="O353" s="122">
        <f>O93*$AL93*'Personnel Rates'!O$39</f>
        <v>0</v>
      </c>
      <c r="P353" s="122">
        <f>P93*$AL93*'Personnel Rates'!P$39</f>
        <v>0</v>
      </c>
      <c r="Q353" s="122">
        <f>Q93*$AL93*'Personnel Rates'!Q$39</f>
        <v>0</v>
      </c>
      <c r="R353" s="122">
        <f>R93*$AL93*'Personnel Rates'!R$39</f>
        <v>0</v>
      </c>
      <c r="S353" s="122">
        <f>S93*$AL93*'Personnel Rates'!S$39</f>
        <v>0</v>
      </c>
      <c r="T353" s="122">
        <f>T93*$AL93*'Personnel Rates'!T$39</f>
        <v>0</v>
      </c>
      <c r="U353" s="122">
        <f>U93*$AL93*'Personnel Rates'!U$39</f>
        <v>0</v>
      </c>
      <c r="V353" s="122">
        <f>V93*$AL93*'Personnel Rates'!V$39</f>
        <v>0</v>
      </c>
      <c r="W353" s="122">
        <f>W93*$AL93*'Personnel Rates'!W$39</f>
        <v>0</v>
      </c>
      <c r="X353" s="122">
        <f>X93*$AL93*'Personnel Rates'!X$39</f>
        <v>0</v>
      </c>
      <c r="Y353" s="122">
        <f>Y93*$AL93*'Personnel Rates'!Y$39</f>
        <v>0</v>
      </c>
      <c r="Z353" s="122">
        <f>Z93*$AL93*'Personnel Rates'!Z$39</f>
        <v>0</v>
      </c>
      <c r="AA353" s="122">
        <f>AA93*$AL93*'Personnel Rates'!AA$39</f>
        <v>0</v>
      </c>
      <c r="AB353" s="122">
        <f>AB93*$AL93*'Personnel Rates'!AB$39</f>
        <v>0</v>
      </c>
      <c r="AC353" s="122">
        <f>AC93*$AL93*'Personnel Rates'!AC$39</f>
        <v>0</v>
      </c>
      <c r="AD353" s="122">
        <f>AD93*$AL93*'Personnel Rates'!AD$39</f>
        <v>0</v>
      </c>
      <c r="AE353" s="122">
        <f>AE93*$AL93*'Personnel Rates'!AE$39</f>
        <v>0</v>
      </c>
      <c r="AF353" s="122">
        <f>AF93*$AL93*'Personnel Rates'!AF$39</f>
        <v>0</v>
      </c>
      <c r="AG353" s="122">
        <f>AG93*$AL93*'Personnel Rates'!AG$39</f>
        <v>0</v>
      </c>
      <c r="AH353" s="122">
        <f>AH93*$AL93*'Personnel Rates'!AH$39</f>
        <v>0</v>
      </c>
      <c r="AI353" s="122">
        <f>AI93*$AL93*'Personnel Rates'!AI$39</f>
        <v>0</v>
      </c>
      <c r="AJ353" s="122">
        <f>AJ93*$AL93*'Personnel Rates'!AJ$39</f>
        <v>0</v>
      </c>
      <c r="AL353" s="123">
        <f>SUM(E353:AJ353)</f>
        <v>13253.812787692308</v>
      </c>
    </row>
    <row r="354" spans="2:38">
      <c r="B354" s="73"/>
      <c r="C354" s="66" t="str">
        <f>C94</f>
        <v>36" Main</v>
      </c>
      <c r="D354" s="66"/>
      <c r="E354" s="122">
        <f>E94*$AL94*'Personnel Rates'!E$39</f>
        <v>0</v>
      </c>
      <c r="F354" s="122">
        <f>F94*$AL94*'Personnel Rates'!F$39</f>
        <v>0</v>
      </c>
      <c r="G354" s="122">
        <f>G94*$AL94*'Personnel Rates'!G$39</f>
        <v>0</v>
      </c>
      <c r="H354" s="122">
        <f>H94*$AL94*'Personnel Rates'!H$39</f>
        <v>1912.9843753846153</v>
      </c>
      <c r="I354" s="122">
        <f>I94*$AL94*'Personnel Rates'!I$39</f>
        <v>6567.0400061538467</v>
      </c>
      <c r="J354" s="122">
        <f>J94*$AL94*'Personnel Rates'!J$39</f>
        <v>2322.1476205128206</v>
      </c>
      <c r="K354" s="122">
        <f>K94*$AL94*'Personnel Rates'!K$39</f>
        <v>2451.6407856410256</v>
      </c>
      <c r="L354" s="122">
        <f>L94*$AL94*'Personnel Rates'!L$39</f>
        <v>0</v>
      </c>
      <c r="M354" s="122">
        <f>M94*$AL94*'Personnel Rates'!M$39</f>
        <v>0</v>
      </c>
      <c r="N354" s="122">
        <f>N94*$AL94*'Personnel Rates'!N$39</f>
        <v>0</v>
      </c>
      <c r="O354" s="122">
        <f>O94*$AL94*'Personnel Rates'!O$39</f>
        <v>0</v>
      </c>
      <c r="P354" s="122">
        <f>P94*$AL94*'Personnel Rates'!P$39</f>
        <v>0</v>
      </c>
      <c r="Q354" s="122">
        <f>Q94*$AL94*'Personnel Rates'!Q$39</f>
        <v>0</v>
      </c>
      <c r="R354" s="122">
        <f>R94*$AL94*'Personnel Rates'!R$39</f>
        <v>0</v>
      </c>
      <c r="S354" s="122">
        <f>S94*$AL94*'Personnel Rates'!S$39</f>
        <v>0</v>
      </c>
      <c r="T354" s="122">
        <f>T94*$AL94*'Personnel Rates'!T$39</f>
        <v>0</v>
      </c>
      <c r="U354" s="122">
        <f>U94*$AL94*'Personnel Rates'!U$39</f>
        <v>0</v>
      </c>
      <c r="V354" s="122">
        <f>V94*$AL94*'Personnel Rates'!V$39</f>
        <v>0</v>
      </c>
      <c r="W354" s="122">
        <f>W94*$AL94*'Personnel Rates'!W$39</f>
        <v>0</v>
      </c>
      <c r="X354" s="122">
        <f>X94*$AL94*'Personnel Rates'!X$39</f>
        <v>0</v>
      </c>
      <c r="Y354" s="122">
        <f>Y94*$AL94*'Personnel Rates'!Y$39</f>
        <v>0</v>
      </c>
      <c r="Z354" s="122">
        <f>Z94*$AL94*'Personnel Rates'!Z$39</f>
        <v>0</v>
      </c>
      <c r="AA354" s="122">
        <f>AA94*$AL94*'Personnel Rates'!AA$39</f>
        <v>0</v>
      </c>
      <c r="AB354" s="122">
        <f>AB94*$AL94*'Personnel Rates'!AB$39</f>
        <v>0</v>
      </c>
      <c r="AC354" s="122">
        <f>AC94*$AL94*'Personnel Rates'!AC$39</f>
        <v>0</v>
      </c>
      <c r="AD354" s="122">
        <f>AD94*$AL94*'Personnel Rates'!AD$39</f>
        <v>0</v>
      </c>
      <c r="AE354" s="122">
        <f>AE94*$AL94*'Personnel Rates'!AE$39</f>
        <v>0</v>
      </c>
      <c r="AF354" s="122">
        <f>AF94*$AL94*'Personnel Rates'!AF$39</f>
        <v>0</v>
      </c>
      <c r="AG354" s="122">
        <f>AG94*$AL94*'Personnel Rates'!AG$39</f>
        <v>0</v>
      </c>
      <c r="AH354" s="122">
        <f>AH94*$AL94*'Personnel Rates'!AH$39</f>
        <v>0</v>
      </c>
      <c r="AI354" s="122">
        <f>AI94*$AL94*'Personnel Rates'!AI$39</f>
        <v>0</v>
      </c>
      <c r="AJ354" s="122">
        <f>AJ94*$AL94*'Personnel Rates'!AJ$39</f>
        <v>0</v>
      </c>
      <c r="AL354" s="123">
        <f>SUM(E354:AJ354)</f>
        <v>13253.812787692308</v>
      </c>
    </row>
    <row r="355" spans="2:38">
      <c r="B355" s="78"/>
      <c r="C355" s="79" t="s">
        <v>69</v>
      </c>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L355" s="127"/>
    </row>
    <row r="356" spans="2:38">
      <c r="B356" s="73"/>
      <c r="C356" s="66" t="str">
        <f>C96</f>
        <v>16" Main</v>
      </c>
      <c r="D356" s="66"/>
      <c r="E356" s="122">
        <f>E96*$AL96*'Personnel Rates'!E$39</f>
        <v>0</v>
      </c>
      <c r="F356" s="122">
        <f>F96*$AL96*'Personnel Rates'!F$39</f>
        <v>0</v>
      </c>
      <c r="G356" s="122">
        <f>G96*$AL96*'Personnel Rates'!G$39</f>
        <v>0</v>
      </c>
      <c r="H356" s="122">
        <f>H96*$AL96*'Personnel Rates'!H$39</f>
        <v>1912.9843753846153</v>
      </c>
      <c r="I356" s="122">
        <f>I96*$AL96*'Personnel Rates'!I$39</f>
        <v>6567.0400061538467</v>
      </c>
      <c r="J356" s="122">
        <f>J96*$AL96*'Personnel Rates'!J$39</f>
        <v>2322.1476205128206</v>
      </c>
      <c r="K356" s="122">
        <f>K96*$AL96*'Personnel Rates'!K$39</f>
        <v>2451.6407856410256</v>
      </c>
      <c r="L356" s="122">
        <f>L96*$AL96*'Personnel Rates'!L$39</f>
        <v>0</v>
      </c>
      <c r="M356" s="122">
        <f>M96*$AL96*'Personnel Rates'!M$39</f>
        <v>0</v>
      </c>
      <c r="N356" s="122">
        <f>N96*$AL96*'Personnel Rates'!N$39</f>
        <v>0</v>
      </c>
      <c r="O356" s="122">
        <f>O96*$AL96*'Personnel Rates'!O$39</f>
        <v>0</v>
      </c>
      <c r="P356" s="122">
        <f>P96*$AL96*'Personnel Rates'!P$39</f>
        <v>0</v>
      </c>
      <c r="Q356" s="122">
        <f>Q96*$AL96*'Personnel Rates'!Q$39</f>
        <v>0</v>
      </c>
      <c r="R356" s="122">
        <f>R96*$AL96*'Personnel Rates'!R$39</f>
        <v>0</v>
      </c>
      <c r="S356" s="122">
        <f>S96*$AL96*'Personnel Rates'!S$39</f>
        <v>0</v>
      </c>
      <c r="T356" s="122">
        <f>T96*$AL96*'Personnel Rates'!T$39</f>
        <v>0</v>
      </c>
      <c r="U356" s="122">
        <f>U96*$AL96*'Personnel Rates'!U$39</f>
        <v>0</v>
      </c>
      <c r="V356" s="122">
        <f>V96*$AL96*'Personnel Rates'!V$39</f>
        <v>0</v>
      </c>
      <c r="W356" s="122">
        <f>W96*$AL96*'Personnel Rates'!W$39</f>
        <v>0</v>
      </c>
      <c r="X356" s="122">
        <f>X96*$AL96*'Personnel Rates'!X$39</f>
        <v>0</v>
      </c>
      <c r="Y356" s="122">
        <f>Y96*$AL96*'Personnel Rates'!Y$39</f>
        <v>0</v>
      </c>
      <c r="Z356" s="122">
        <f>Z96*$AL96*'Personnel Rates'!Z$39</f>
        <v>0</v>
      </c>
      <c r="AA356" s="122">
        <f>AA96*$AL96*'Personnel Rates'!AA$39</f>
        <v>0</v>
      </c>
      <c r="AB356" s="122">
        <f>AB96*$AL96*'Personnel Rates'!AB$39</f>
        <v>0</v>
      </c>
      <c r="AC356" s="122">
        <f>AC96*$AL96*'Personnel Rates'!AC$39</f>
        <v>0</v>
      </c>
      <c r="AD356" s="122">
        <f>AD96*$AL96*'Personnel Rates'!AD$39</f>
        <v>0</v>
      </c>
      <c r="AE356" s="122">
        <f>AE96*$AL96*'Personnel Rates'!AE$39</f>
        <v>0</v>
      </c>
      <c r="AF356" s="122">
        <f>AF96*$AL96*'Personnel Rates'!AF$39</f>
        <v>0</v>
      </c>
      <c r="AG356" s="122">
        <f>AG96*$AL96*'Personnel Rates'!AG$39</f>
        <v>0</v>
      </c>
      <c r="AH356" s="122">
        <f>AH96*$AL96*'Personnel Rates'!AH$39</f>
        <v>0</v>
      </c>
      <c r="AI356" s="122">
        <f>AI96*$AL96*'Personnel Rates'!AI$39</f>
        <v>0</v>
      </c>
      <c r="AJ356" s="122">
        <f>AJ96*$AL96*'Personnel Rates'!AJ$39</f>
        <v>0</v>
      </c>
      <c r="AL356" s="123">
        <f>SUM(E356:AJ356)</f>
        <v>13253.812787692308</v>
      </c>
    </row>
    <row r="357" spans="2:38">
      <c r="B357" s="73"/>
      <c r="C357" s="66" t="str">
        <f>C97</f>
        <v>20" Main</v>
      </c>
      <c r="D357" s="66"/>
      <c r="E357" s="122">
        <f>E97*$AL97*'Personnel Rates'!E$39</f>
        <v>0</v>
      </c>
      <c r="F357" s="122">
        <f>F97*$AL97*'Personnel Rates'!F$39</f>
        <v>0</v>
      </c>
      <c r="G357" s="122">
        <f>G97*$AL97*'Personnel Rates'!G$39</f>
        <v>0</v>
      </c>
      <c r="H357" s="122">
        <f>H97*$AL97*'Personnel Rates'!H$39</f>
        <v>1912.9843753846153</v>
      </c>
      <c r="I357" s="122">
        <f>I97*$AL97*'Personnel Rates'!I$39</f>
        <v>6567.0400061538467</v>
      </c>
      <c r="J357" s="122">
        <f>J97*$AL97*'Personnel Rates'!J$39</f>
        <v>2322.1476205128206</v>
      </c>
      <c r="K357" s="122">
        <f>K97*$AL97*'Personnel Rates'!K$39</f>
        <v>2451.6407856410256</v>
      </c>
      <c r="L357" s="122">
        <f>L97*$AL97*'Personnel Rates'!L$39</f>
        <v>0</v>
      </c>
      <c r="M357" s="122">
        <f>M97*$AL97*'Personnel Rates'!M$39</f>
        <v>0</v>
      </c>
      <c r="N357" s="122">
        <f>N97*$AL97*'Personnel Rates'!N$39</f>
        <v>0</v>
      </c>
      <c r="O357" s="122">
        <f>O97*$AL97*'Personnel Rates'!O$39</f>
        <v>0</v>
      </c>
      <c r="P357" s="122">
        <f>P97*$AL97*'Personnel Rates'!P$39</f>
        <v>0</v>
      </c>
      <c r="Q357" s="122">
        <f>Q97*$AL97*'Personnel Rates'!Q$39</f>
        <v>0</v>
      </c>
      <c r="R357" s="122">
        <f>R97*$AL97*'Personnel Rates'!R$39</f>
        <v>0</v>
      </c>
      <c r="S357" s="122">
        <f>S97*$AL97*'Personnel Rates'!S$39</f>
        <v>0</v>
      </c>
      <c r="T357" s="122">
        <f>T97*$AL97*'Personnel Rates'!T$39</f>
        <v>0</v>
      </c>
      <c r="U357" s="122">
        <f>U97*$AL97*'Personnel Rates'!U$39</f>
        <v>0</v>
      </c>
      <c r="V357" s="122">
        <f>V97*$AL97*'Personnel Rates'!V$39</f>
        <v>0</v>
      </c>
      <c r="W357" s="122">
        <f>W97*$AL97*'Personnel Rates'!W$39</f>
        <v>0</v>
      </c>
      <c r="X357" s="122">
        <f>X97*$AL97*'Personnel Rates'!X$39</f>
        <v>0</v>
      </c>
      <c r="Y357" s="122">
        <f>Y97*$AL97*'Personnel Rates'!Y$39</f>
        <v>0</v>
      </c>
      <c r="Z357" s="122">
        <f>Z97*$AL97*'Personnel Rates'!Z$39</f>
        <v>0</v>
      </c>
      <c r="AA357" s="122">
        <f>AA97*$AL97*'Personnel Rates'!AA$39</f>
        <v>0</v>
      </c>
      <c r="AB357" s="122">
        <f>AB97*$AL97*'Personnel Rates'!AB$39</f>
        <v>0</v>
      </c>
      <c r="AC357" s="122">
        <f>AC97*$AL97*'Personnel Rates'!AC$39</f>
        <v>0</v>
      </c>
      <c r="AD357" s="122">
        <f>AD97*$AL97*'Personnel Rates'!AD$39</f>
        <v>0</v>
      </c>
      <c r="AE357" s="122">
        <f>AE97*$AL97*'Personnel Rates'!AE$39</f>
        <v>0</v>
      </c>
      <c r="AF357" s="122">
        <f>AF97*$AL97*'Personnel Rates'!AF$39</f>
        <v>0</v>
      </c>
      <c r="AG357" s="122">
        <f>AG97*$AL97*'Personnel Rates'!AG$39</f>
        <v>0</v>
      </c>
      <c r="AH357" s="122">
        <f>AH97*$AL97*'Personnel Rates'!AH$39</f>
        <v>0</v>
      </c>
      <c r="AI357" s="122">
        <f>AI97*$AL97*'Personnel Rates'!AI$39</f>
        <v>0</v>
      </c>
      <c r="AJ357" s="122">
        <f>AJ97*$AL97*'Personnel Rates'!AJ$39</f>
        <v>0</v>
      </c>
      <c r="AL357" s="123">
        <f>SUM(E357:AJ357)</f>
        <v>13253.812787692308</v>
      </c>
    </row>
    <row r="358" spans="2:38">
      <c r="B358" s="73"/>
      <c r="C358" s="66" t="str">
        <f>C98</f>
        <v>24" Main</v>
      </c>
      <c r="D358" s="66"/>
      <c r="E358" s="122">
        <f>E98*$AL98*'Personnel Rates'!E$39</f>
        <v>0</v>
      </c>
      <c r="F358" s="122">
        <f>F98*$AL98*'Personnel Rates'!F$39</f>
        <v>0</v>
      </c>
      <c r="G358" s="122">
        <f>G98*$AL98*'Personnel Rates'!G$39</f>
        <v>0</v>
      </c>
      <c r="H358" s="122">
        <f>H98*$AL98*'Personnel Rates'!H$39</f>
        <v>1912.9843753846153</v>
      </c>
      <c r="I358" s="122">
        <f>I98*$AL98*'Personnel Rates'!I$39</f>
        <v>6567.0400061538467</v>
      </c>
      <c r="J358" s="122">
        <f>J98*$AL98*'Personnel Rates'!J$39</f>
        <v>2322.1476205128206</v>
      </c>
      <c r="K358" s="122">
        <f>K98*$AL98*'Personnel Rates'!K$39</f>
        <v>2451.6407856410256</v>
      </c>
      <c r="L358" s="122">
        <f>L98*$AL98*'Personnel Rates'!L$39</f>
        <v>0</v>
      </c>
      <c r="M358" s="122">
        <f>M98*$AL98*'Personnel Rates'!M$39</f>
        <v>0</v>
      </c>
      <c r="N358" s="122">
        <f>N98*$AL98*'Personnel Rates'!N$39</f>
        <v>0</v>
      </c>
      <c r="O358" s="122">
        <f>O98*$AL98*'Personnel Rates'!O$39</f>
        <v>0</v>
      </c>
      <c r="P358" s="122">
        <f>P98*$AL98*'Personnel Rates'!P$39</f>
        <v>0</v>
      </c>
      <c r="Q358" s="122">
        <f>Q98*$AL98*'Personnel Rates'!Q$39</f>
        <v>0</v>
      </c>
      <c r="R358" s="122">
        <f>R98*$AL98*'Personnel Rates'!R$39</f>
        <v>0</v>
      </c>
      <c r="S358" s="122">
        <f>S98*$AL98*'Personnel Rates'!S$39</f>
        <v>0</v>
      </c>
      <c r="T358" s="122">
        <f>T98*$AL98*'Personnel Rates'!T$39</f>
        <v>0</v>
      </c>
      <c r="U358" s="122">
        <f>U98*$AL98*'Personnel Rates'!U$39</f>
        <v>0</v>
      </c>
      <c r="V358" s="122">
        <f>V98*$AL98*'Personnel Rates'!V$39</f>
        <v>0</v>
      </c>
      <c r="W358" s="122">
        <f>W98*$AL98*'Personnel Rates'!W$39</f>
        <v>0</v>
      </c>
      <c r="X358" s="122">
        <f>X98*$AL98*'Personnel Rates'!X$39</f>
        <v>0</v>
      </c>
      <c r="Y358" s="122">
        <f>Y98*$AL98*'Personnel Rates'!Y$39</f>
        <v>0</v>
      </c>
      <c r="Z358" s="122">
        <f>Z98*$AL98*'Personnel Rates'!Z$39</f>
        <v>0</v>
      </c>
      <c r="AA358" s="122">
        <f>AA98*$AL98*'Personnel Rates'!AA$39</f>
        <v>0</v>
      </c>
      <c r="AB358" s="122">
        <f>AB98*$AL98*'Personnel Rates'!AB$39</f>
        <v>0</v>
      </c>
      <c r="AC358" s="122">
        <f>AC98*$AL98*'Personnel Rates'!AC$39</f>
        <v>0</v>
      </c>
      <c r="AD358" s="122">
        <f>AD98*$AL98*'Personnel Rates'!AD$39</f>
        <v>0</v>
      </c>
      <c r="AE358" s="122">
        <f>AE98*$AL98*'Personnel Rates'!AE$39</f>
        <v>0</v>
      </c>
      <c r="AF358" s="122">
        <f>AF98*$AL98*'Personnel Rates'!AF$39</f>
        <v>0</v>
      </c>
      <c r="AG358" s="122">
        <f>AG98*$AL98*'Personnel Rates'!AG$39</f>
        <v>0</v>
      </c>
      <c r="AH358" s="122">
        <f>AH98*$AL98*'Personnel Rates'!AH$39</f>
        <v>0</v>
      </c>
      <c r="AI358" s="122">
        <f>AI98*$AL98*'Personnel Rates'!AI$39</f>
        <v>0</v>
      </c>
      <c r="AJ358" s="122">
        <f>AJ98*$AL98*'Personnel Rates'!AJ$39</f>
        <v>0</v>
      </c>
      <c r="AL358" s="123">
        <f>SUM(E358:AJ358)</f>
        <v>13253.812787692308</v>
      </c>
    </row>
    <row r="359" spans="2:38">
      <c r="B359" s="73"/>
      <c r="C359" s="66" t="str">
        <f>C99</f>
        <v>30" Main</v>
      </c>
      <c r="D359" s="66"/>
      <c r="E359" s="122">
        <f>E99*$AL99*'Personnel Rates'!E$39</f>
        <v>0</v>
      </c>
      <c r="F359" s="122">
        <f>F99*$AL99*'Personnel Rates'!F$39</f>
        <v>0</v>
      </c>
      <c r="G359" s="122">
        <f>G99*$AL99*'Personnel Rates'!G$39</f>
        <v>0</v>
      </c>
      <c r="H359" s="122">
        <f>H99*$AL99*'Personnel Rates'!H$39</f>
        <v>1912.9843753846153</v>
      </c>
      <c r="I359" s="122">
        <f>I99*$AL99*'Personnel Rates'!I$39</f>
        <v>6567.0400061538467</v>
      </c>
      <c r="J359" s="122">
        <f>J99*$AL99*'Personnel Rates'!J$39</f>
        <v>2322.1476205128206</v>
      </c>
      <c r="K359" s="122">
        <f>K99*$AL99*'Personnel Rates'!K$39</f>
        <v>2451.6407856410256</v>
      </c>
      <c r="L359" s="122">
        <f>L99*$AL99*'Personnel Rates'!L$39</f>
        <v>0</v>
      </c>
      <c r="M359" s="122">
        <f>M99*$AL99*'Personnel Rates'!M$39</f>
        <v>0</v>
      </c>
      <c r="N359" s="122">
        <f>N99*$AL99*'Personnel Rates'!N$39</f>
        <v>0</v>
      </c>
      <c r="O359" s="122">
        <f>O99*$AL99*'Personnel Rates'!O$39</f>
        <v>0</v>
      </c>
      <c r="P359" s="122">
        <f>P99*$AL99*'Personnel Rates'!P$39</f>
        <v>0</v>
      </c>
      <c r="Q359" s="122">
        <f>Q99*$AL99*'Personnel Rates'!Q$39</f>
        <v>0</v>
      </c>
      <c r="R359" s="122">
        <f>R99*$AL99*'Personnel Rates'!R$39</f>
        <v>0</v>
      </c>
      <c r="S359" s="122">
        <f>S99*$AL99*'Personnel Rates'!S$39</f>
        <v>0</v>
      </c>
      <c r="T359" s="122">
        <f>T99*$AL99*'Personnel Rates'!T$39</f>
        <v>0</v>
      </c>
      <c r="U359" s="122">
        <f>U99*$AL99*'Personnel Rates'!U$39</f>
        <v>0</v>
      </c>
      <c r="V359" s="122">
        <f>V99*$AL99*'Personnel Rates'!V$39</f>
        <v>0</v>
      </c>
      <c r="W359" s="122">
        <f>W99*$AL99*'Personnel Rates'!W$39</f>
        <v>0</v>
      </c>
      <c r="X359" s="122">
        <f>X99*$AL99*'Personnel Rates'!X$39</f>
        <v>0</v>
      </c>
      <c r="Y359" s="122">
        <f>Y99*$AL99*'Personnel Rates'!Y$39</f>
        <v>0</v>
      </c>
      <c r="Z359" s="122">
        <f>Z99*$AL99*'Personnel Rates'!Z$39</f>
        <v>0</v>
      </c>
      <c r="AA359" s="122">
        <f>AA99*$AL99*'Personnel Rates'!AA$39</f>
        <v>0</v>
      </c>
      <c r="AB359" s="122">
        <f>AB99*$AL99*'Personnel Rates'!AB$39</f>
        <v>0</v>
      </c>
      <c r="AC359" s="122">
        <f>AC99*$AL99*'Personnel Rates'!AC$39</f>
        <v>0</v>
      </c>
      <c r="AD359" s="122">
        <f>AD99*$AL99*'Personnel Rates'!AD$39</f>
        <v>0</v>
      </c>
      <c r="AE359" s="122">
        <f>AE99*$AL99*'Personnel Rates'!AE$39</f>
        <v>0</v>
      </c>
      <c r="AF359" s="122">
        <f>AF99*$AL99*'Personnel Rates'!AF$39</f>
        <v>0</v>
      </c>
      <c r="AG359" s="122">
        <f>AG99*$AL99*'Personnel Rates'!AG$39</f>
        <v>0</v>
      </c>
      <c r="AH359" s="122">
        <f>AH99*$AL99*'Personnel Rates'!AH$39</f>
        <v>0</v>
      </c>
      <c r="AI359" s="122">
        <f>AI99*$AL99*'Personnel Rates'!AI$39</f>
        <v>0</v>
      </c>
      <c r="AJ359" s="122">
        <f>AJ99*$AL99*'Personnel Rates'!AJ$39</f>
        <v>0</v>
      </c>
      <c r="AL359" s="123">
        <f>SUM(E359:AJ359)</f>
        <v>13253.812787692308</v>
      </c>
    </row>
    <row r="360" spans="2:38">
      <c r="B360" s="73"/>
      <c r="C360" s="66" t="str">
        <f>C100</f>
        <v>36" Main</v>
      </c>
      <c r="D360" s="66"/>
      <c r="E360" s="122">
        <f>E100*$AL100*'Personnel Rates'!E$39</f>
        <v>0</v>
      </c>
      <c r="F360" s="122">
        <f>F100*$AL100*'Personnel Rates'!F$39</f>
        <v>0</v>
      </c>
      <c r="G360" s="122">
        <f>G100*$AL100*'Personnel Rates'!G$39</f>
        <v>0</v>
      </c>
      <c r="H360" s="122">
        <f>H100*$AL100*'Personnel Rates'!H$39</f>
        <v>1912.9843753846153</v>
      </c>
      <c r="I360" s="122">
        <f>I100*$AL100*'Personnel Rates'!I$39</f>
        <v>6567.0400061538467</v>
      </c>
      <c r="J360" s="122">
        <f>J100*$AL100*'Personnel Rates'!J$39</f>
        <v>2322.1476205128206</v>
      </c>
      <c r="K360" s="122">
        <f>K100*$AL100*'Personnel Rates'!K$39</f>
        <v>2451.6407856410256</v>
      </c>
      <c r="L360" s="122">
        <f>L100*$AL100*'Personnel Rates'!L$39</f>
        <v>0</v>
      </c>
      <c r="M360" s="122">
        <f>M100*$AL100*'Personnel Rates'!M$39</f>
        <v>0</v>
      </c>
      <c r="N360" s="122">
        <f>N100*$AL100*'Personnel Rates'!N$39</f>
        <v>0</v>
      </c>
      <c r="O360" s="122">
        <f>O100*$AL100*'Personnel Rates'!O$39</f>
        <v>0</v>
      </c>
      <c r="P360" s="122">
        <f>P100*$AL100*'Personnel Rates'!P$39</f>
        <v>0</v>
      </c>
      <c r="Q360" s="122">
        <f>Q100*$AL100*'Personnel Rates'!Q$39</f>
        <v>0</v>
      </c>
      <c r="R360" s="122">
        <f>R100*$AL100*'Personnel Rates'!R$39</f>
        <v>0</v>
      </c>
      <c r="S360" s="122">
        <f>S100*$AL100*'Personnel Rates'!S$39</f>
        <v>0</v>
      </c>
      <c r="T360" s="122">
        <f>T100*$AL100*'Personnel Rates'!T$39</f>
        <v>0</v>
      </c>
      <c r="U360" s="122">
        <f>U100*$AL100*'Personnel Rates'!U$39</f>
        <v>0</v>
      </c>
      <c r="V360" s="122">
        <f>V100*$AL100*'Personnel Rates'!V$39</f>
        <v>0</v>
      </c>
      <c r="W360" s="122">
        <f>W100*$AL100*'Personnel Rates'!W$39</f>
        <v>0</v>
      </c>
      <c r="X360" s="122">
        <f>X100*$AL100*'Personnel Rates'!X$39</f>
        <v>0</v>
      </c>
      <c r="Y360" s="122">
        <f>Y100*$AL100*'Personnel Rates'!Y$39</f>
        <v>0</v>
      </c>
      <c r="Z360" s="122">
        <f>Z100*$AL100*'Personnel Rates'!Z$39</f>
        <v>0</v>
      </c>
      <c r="AA360" s="122">
        <f>AA100*$AL100*'Personnel Rates'!AA$39</f>
        <v>0</v>
      </c>
      <c r="AB360" s="122">
        <f>AB100*$AL100*'Personnel Rates'!AB$39</f>
        <v>0</v>
      </c>
      <c r="AC360" s="122">
        <f>AC100*$AL100*'Personnel Rates'!AC$39</f>
        <v>0</v>
      </c>
      <c r="AD360" s="122">
        <f>AD100*$AL100*'Personnel Rates'!AD$39</f>
        <v>0</v>
      </c>
      <c r="AE360" s="122">
        <f>AE100*$AL100*'Personnel Rates'!AE$39</f>
        <v>0</v>
      </c>
      <c r="AF360" s="122">
        <f>AF100*$AL100*'Personnel Rates'!AF$39</f>
        <v>0</v>
      </c>
      <c r="AG360" s="122">
        <f>AG100*$AL100*'Personnel Rates'!AG$39</f>
        <v>0</v>
      </c>
      <c r="AH360" s="122">
        <f>AH100*$AL100*'Personnel Rates'!AH$39</f>
        <v>0</v>
      </c>
      <c r="AI360" s="122">
        <f>AI100*$AL100*'Personnel Rates'!AI$39</f>
        <v>0</v>
      </c>
      <c r="AJ360" s="122">
        <f>AJ100*$AL100*'Personnel Rates'!AJ$39</f>
        <v>0</v>
      </c>
      <c r="AL360" s="123">
        <f>SUM(E360:AJ360)</f>
        <v>13253.812787692308</v>
      </c>
    </row>
    <row r="361" spans="2:38">
      <c r="B361" s="78"/>
      <c r="C361" s="79" t="s">
        <v>70</v>
      </c>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L361" s="127"/>
    </row>
    <row r="362" spans="2:38">
      <c r="B362" s="73"/>
      <c r="C362" s="66" t="str">
        <f t="shared" ref="C362:C367" si="13">C102</f>
        <v>16" Main</v>
      </c>
      <c r="D362" s="66"/>
      <c r="E362" s="122">
        <f>E102*$AL102*'Personnel Rates'!E$39</f>
        <v>0</v>
      </c>
      <c r="F362" s="122">
        <f>F102*$AL102*'Personnel Rates'!F$39</f>
        <v>0</v>
      </c>
      <c r="G362" s="122">
        <f>G102*$AL102*'Personnel Rates'!G$39</f>
        <v>0</v>
      </c>
      <c r="H362" s="122">
        <f>H102*$AL102*'Personnel Rates'!H$39</f>
        <v>1912.9843753846153</v>
      </c>
      <c r="I362" s="122">
        <f>I102*$AL102*'Personnel Rates'!I$39</f>
        <v>6567.0400061538467</v>
      </c>
      <c r="J362" s="122">
        <f>J102*$AL102*'Personnel Rates'!J$39</f>
        <v>2322.1476205128206</v>
      </c>
      <c r="K362" s="122">
        <f>K102*$AL102*'Personnel Rates'!K$39</f>
        <v>2451.6407856410256</v>
      </c>
      <c r="L362" s="122">
        <f>L102*$AL102*'Personnel Rates'!L$39</f>
        <v>0</v>
      </c>
      <c r="M362" s="122">
        <f>M102*$AL102*'Personnel Rates'!M$39</f>
        <v>0</v>
      </c>
      <c r="N362" s="122">
        <f>N102*$AL102*'Personnel Rates'!N$39</f>
        <v>0</v>
      </c>
      <c r="O362" s="122">
        <f>O102*$AL102*'Personnel Rates'!O$39</f>
        <v>0</v>
      </c>
      <c r="P362" s="122">
        <f>P102*$AL102*'Personnel Rates'!P$39</f>
        <v>0</v>
      </c>
      <c r="Q362" s="122">
        <f>Q102*$AL102*'Personnel Rates'!Q$39</f>
        <v>0</v>
      </c>
      <c r="R362" s="122">
        <f>R102*$AL102*'Personnel Rates'!R$39</f>
        <v>0</v>
      </c>
      <c r="S362" s="122">
        <f>S102*$AL102*'Personnel Rates'!S$39</f>
        <v>0</v>
      </c>
      <c r="T362" s="122">
        <f>T102*$AL102*'Personnel Rates'!T$39</f>
        <v>0</v>
      </c>
      <c r="U362" s="122">
        <f>U102*$AL102*'Personnel Rates'!U$39</f>
        <v>0</v>
      </c>
      <c r="V362" s="122">
        <f>V102*$AL102*'Personnel Rates'!V$39</f>
        <v>0</v>
      </c>
      <c r="W362" s="122">
        <f>W102*$AL102*'Personnel Rates'!W$39</f>
        <v>0</v>
      </c>
      <c r="X362" s="122">
        <f>X102*$AL102*'Personnel Rates'!X$39</f>
        <v>0</v>
      </c>
      <c r="Y362" s="122">
        <f>Y102*$AL102*'Personnel Rates'!Y$39</f>
        <v>0</v>
      </c>
      <c r="Z362" s="122">
        <f>Z102*$AL102*'Personnel Rates'!Z$39</f>
        <v>0</v>
      </c>
      <c r="AA362" s="122">
        <f>AA102*$AL102*'Personnel Rates'!AA$39</f>
        <v>0</v>
      </c>
      <c r="AB362" s="122">
        <f>AB102*$AL102*'Personnel Rates'!AB$39</f>
        <v>0</v>
      </c>
      <c r="AC362" s="122">
        <f>AC102*$AL102*'Personnel Rates'!AC$39</f>
        <v>0</v>
      </c>
      <c r="AD362" s="122">
        <f>AD102*$AL102*'Personnel Rates'!AD$39</f>
        <v>0</v>
      </c>
      <c r="AE362" s="122">
        <f>AE102*$AL102*'Personnel Rates'!AE$39</f>
        <v>0</v>
      </c>
      <c r="AF362" s="122">
        <f>AF102*$AL102*'Personnel Rates'!AF$39</f>
        <v>0</v>
      </c>
      <c r="AG362" s="122">
        <f>AG102*$AL102*'Personnel Rates'!AG$39</f>
        <v>0</v>
      </c>
      <c r="AH362" s="122">
        <f>AH102*$AL102*'Personnel Rates'!AH$39</f>
        <v>0</v>
      </c>
      <c r="AI362" s="122">
        <f>AI102*$AL102*'Personnel Rates'!AI$39</f>
        <v>0</v>
      </c>
      <c r="AJ362" s="122">
        <f>AJ102*$AL102*'Personnel Rates'!AJ$39</f>
        <v>0</v>
      </c>
      <c r="AL362" s="123">
        <f>SUM(E362:AJ362)</f>
        <v>13253.812787692308</v>
      </c>
    </row>
    <row r="363" spans="2:38">
      <c r="B363" s="73"/>
      <c r="C363" s="66" t="str">
        <f t="shared" si="13"/>
        <v>20" Main</v>
      </c>
      <c r="D363" s="66"/>
      <c r="E363" s="122">
        <f>E103*$AL103*'Personnel Rates'!E$39</f>
        <v>0</v>
      </c>
      <c r="F363" s="122">
        <f>F103*$AL103*'Personnel Rates'!F$39</f>
        <v>0</v>
      </c>
      <c r="G363" s="122">
        <f>G103*$AL103*'Personnel Rates'!G$39</f>
        <v>0</v>
      </c>
      <c r="H363" s="122">
        <f>H103*$AL103*'Personnel Rates'!H$39</f>
        <v>1912.9843753846153</v>
      </c>
      <c r="I363" s="122">
        <f>I103*$AL103*'Personnel Rates'!I$39</f>
        <v>6567.0400061538467</v>
      </c>
      <c r="J363" s="122">
        <f>J103*$AL103*'Personnel Rates'!J$39</f>
        <v>2322.1476205128206</v>
      </c>
      <c r="K363" s="122">
        <f>K103*$AL103*'Personnel Rates'!K$39</f>
        <v>2451.6407856410256</v>
      </c>
      <c r="L363" s="122">
        <f>L103*$AL103*'Personnel Rates'!L$39</f>
        <v>0</v>
      </c>
      <c r="M363" s="122">
        <f>M103*$AL103*'Personnel Rates'!M$39</f>
        <v>0</v>
      </c>
      <c r="N363" s="122">
        <f>N103*$AL103*'Personnel Rates'!N$39</f>
        <v>0</v>
      </c>
      <c r="O363" s="122">
        <f>O103*$AL103*'Personnel Rates'!O$39</f>
        <v>0</v>
      </c>
      <c r="P363" s="122">
        <f>P103*$AL103*'Personnel Rates'!P$39</f>
        <v>0</v>
      </c>
      <c r="Q363" s="122">
        <f>Q103*$AL103*'Personnel Rates'!Q$39</f>
        <v>0</v>
      </c>
      <c r="R363" s="122">
        <f>R103*$AL103*'Personnel Rates'!R$39</f>
        <v>0</v>
      </c>
      <c r="S363" s="122">
        <f>S103*$AL103*'Personnel Rates'!S$39</f>
        <v>0</v>
      </c>
      <c r="T363" s="122">
        <f>T103*$AL103*'Personnel Rates'!T$39</f>
        <v>0</v>
      </c>
      <c r="U363" s="122">
        <f>U103*$AL103*'Personnel Rates'!U$39</f>
        <v>0</v>
      </c>
      <c r="V363" s="122">
        <f>V103*$AL103*'Personnel Rates'!V$39</f>
        <v>0</v>
      </c>
      <c r="W363" s="122">
        <f>W103*$AL103*'Personnel Rates'!W$39</f>
        <v>0</v>
      </c>
      <c r="X363" s="122">
        <f>X103*$AL103*'Personnel Rates'!X$39</f>
        <v>0</v>
      </c>
      <c r="Y363" s="122">
        <f>Y103*$AL103*'Personnel Rates'!Y$39</f>
        <v>0</v>
      </c>
      <c r="Z363" s="122">
        <f>Z103*$AL103*'Personnel Rates'!Z$39</f>
        <v>0</v>
      </c>
      <c r="AA363" s="122">
        <f>AA103*$AL103*'Personnel Rates'!AA$39</f>
        <v>0</v>
      </c>
      <c r="AB363" s="122">
        <f>AB103*$AL103*'Personnel Rates'!AB$39</f>
        <v>0</v>
      </c>
      <c r="AC363" s="122">
        <f>AC103*$AL103*'Personnel Rates'!AC$39</f>
        <v>0</v>
      </c>
      <c r="AD363" s="122">
        <f>AD103*$AL103*'Personnel Rates'!AD$39</f>
        <v>0</v>
      </c>
      <c r="AE363" s="122">
        <f>AE103*$AL103*'Personnel Rates'!AE$39</f>
        <v>0</v>
      </c>
      <c r="AF363" s="122">
        <f>AF103*$AL103*'Personnel Rates'!AF$39</f>
        <v>0</v>
      </c>
      <c r="AG363" s="122">
        <f>AG103*$AL103*'Personnel Rates'!AG$39</f>
        <v>0</v>
      </c>
      <c r="AH363" s="122">
        <f>AH103*$AL103*'Personnel Rates'!AH$39</f>
        <v>0</v>
      </c>
      <c r="AI363" s="122">
        <f>AI103*$AL103*'Personnel Rates'!AI$39</f>
        <v>0</v>
      </c>
      <c r="AJ363" s="122">
        <f>AJ103*$AL103*'Personnel Rates'!AJ$39</f>
        <v>0</v>
      </c>
      <c r="AL363" s="123">
        <f>SUM(E363:AJ363)</f>
        <v>13253.812787692308</v>
      </c>
    </row>
    <row r="364" spans="2:38">
      <c r="B364" s="73"/>
      <c r="C364" s="66" t="str">
        <f t="shared" si="13"/>
        <v>24" Main</v>
      </c>
      <c r="D364" s="66"/>
      <c r="E364" s="122">
        <f>E104*$AL104*'Personnel Rates'!E$39</f>
        <v>0</v>
      </c>
      <c r="F364" s="122">
        <f>F104*$AL104*'Personnel Rates'!F$39</f>
        <v>0</v>
      </c>
      <c r="G364" s="122">
        <f>G104*$AL104*'Personnel Rates'!G$39</f>
        <v>0</v>
      </c>
      <c r="H364" s="122">
        <f>H104*$AL104*'Personnel Rates'!H$39</f>
        <v>1912.9843753846153</v>
      </c>
      <c r="I364" s="122">
        <f>I104*$AL104*'Personnel Rates'!I$39</f>
        <v>6567.0400061538467</v>
      </c>
      <c r="J364" s="122">
        <f>J104*$AL104*'Personnel Rates'!J$39</f>
        <v>2322.1476205128206</v>
      </c>
      <c r="K364" s="122">
        <f>K104*$AL104*'Personnel Rates'!K$39</f>
        <v>2451.6407856410256</v>
      </c>
      <c r="L364" s="122">
        <f>L104*$AL104*'Personnel Rates'!L$39</f>
        <v>0</v>
      </c>
      <c r="M364" s="122">
        <f>M104*$AL104*'Personnel Rates'!M$39</f>
        <v>0</v>
      </c>
      <c r="N364" s="122">
        <f>N104*$AL104*'Personnel Rates'!N$39</f>
        <v>0</v>
      </c>
      <c r="O364" s="122">
        <f>O104*$AL104*'Personnel Rates'!O$39</f>
        <v>0</v>
      </c>
      <c r="P364" s="122">
        <f>P104*$AL104*'Personnel Rates'!P$39</f>
        <v>0</v>
      </c>
      <c r="Q364" s="122">
        <f>Q104*$AL104*'Personnel Rates'!Q$39</f>
        <v>0</v>
      </c>
      <c r="R364" s="122">
        <f>R104*$AL104*'Personnel Rates'!R$39</f>
        <v>0</v>
      </c>
      <c r="S364" s="122">
        <f>S104*$AL104*'Personnel Rates'!S$39</f>
        <v>0</v>
      </c>
      <c r="T364" s="122">
        <f>T104*$AL104*'Personnel Rates'!T$39</f>
        <v>0</v>
      </c>
      <c r="U364" s="122">
        <f>U104*$AL104*'Personnel Rates'!U$39</f>
        <v>0</v>
      </c>
      <c r="V364" s="122">
        <f>V104*$AL104*'Personnel Rates'!V$39</f>
        <v>0</v>
      </c>
      <c r="W364" s="122">
        <f>W104*$AL104*'Personnel Rates'!W$39</f>
        <v>0</v>
      </c>
      <c r="X364" s="122">
        <f>X104*$AL104*'Personnel Rates'!X$39</f>
        <v>0</v>
      </c>
      <c r="Y364" s="122">
        <f>Y104*$AL104*'Personnel Rates'!Y$39</f>
        <v>0</v>
      </c>
      <c r="Z364" s="122">
        <f>Z104*$AL104*'Personnel Rates'!Z$39</f>
        <v>0</v>
      </c>
      <c r="AA364" s="122">
        <f>AA104*$AL104*'Personnel Rates'!AA$39</f>
        <v>0</v>
      </c>
      <c r="AB364" s="122">
        <f>AB104*$AL104*'Personnel Rates'!AB$39</f>
        <v>0</v>
      </c>
      <c r="AC364" s="122">
        <f>AC104*$AL104*'Personnel Rates'!AC$39</f>
        <v>0</v>
      </c>
      <c r="AD364" s="122">
        <f>AD104*$AL104*'Personnel Rates'!AD$39</f>
        <v>0</v>
      </c>
      <c r="AE364" s="122">
        <f>AE104*$AL104*'Personnel Rates'!AE$39</f>
        <v>0</v>
      </c>
      <c r="AF364" s="122">
        <f>AF104*$AL104*'Personnel Rates'!AF$39</f>
        <v>0</v>
      </c>
      <c r="AG364" s="122">
        <f>AG104*$AL104*'Personnel Rates'!AG$39</f>
        <v>0</v>
      </c>
      <c r="AH364" s="122">
        <f>AH104*$AL104*'Personnel Rates'!AH$39</f>
        <v>0</v>
      </c>
      <c r="AI364" s="122">
        <f>AI104*$AL104*'Personnel Rates'!AI$39</f>
        <v>0</v>
      </c>
      <c r="AJ364" s="122">
        <f>AJ104*$AL104*'Personnel Rates'!AJ$39</f>
        <v>0</v>
      </c>
      <c r="AL364" s="123">
        <f>SUM(E364:AJ364)</f>
        <v>13253.812787692308</v>
      </c>
    </row>
    <row r="365" spans="2:38">
      <c r="B365" s="73"/>
      <c r="C365" s="66" t="str">
        <f t="shared" si="13"/>
        <v>30" Main</v>
      </c>
      <c r="D365" s="66"/>
      <c r="E365" s="122">
        <f>E105*$AL105*'Personnel Rates'!E$39</f>
        <v>0</v>
      </c>
      <c r="F365" s="122">
        <f>F105*$AL105*'Personnel Rates'!F$39</f>
        <v>0</v>
      </c>
      <c r="G365" s="122">
        <f>G105*$AL105*'Personnel Rates'!G$39</f>
        <v>0</v>
      </c>
      <c r="H365" s="122">
        <f>H105*$AL105*'Personnel Rates'!H$39</f>
        <v>1912.9843753846153</v>
      </c>
      <c r="I365" s="122">
        <f>I105*$AL105*'Personnel Rates'!I$39</f>
        <v>6567.0400061538467</v>
      </c>
      <c r="J365" s="122">
        <f>J105*$AL105*'Personnel Rates'!J$39</f>
        <v>2322.1476205128206</v>
      </c>
      <c r="K365" s="122">
        <f>K105*$AL105*'Personnel Rates'!K$39</f>
        <v>2451.6407856410256</v>
      </c>
      <c r="L365" s="122">
        <f>L105*$AL105*'Personnel Rates'!L$39</f>
        <v>0</v>
      </c>
      <c r="M365" s="122">
        <f>M105*$AL105*'Personnel Rates'!M$39</f>
        <v>0</v>
      </c>
      <c r="N365" s="122">
        <f>N105*$AL105*'Personnel Rates'!N$39</f>
        <v>0</v>
      </c>
      <c r="O365" s="122">
        <f>O105*$AL105*'Personnel Rates'!O$39</f>
        <v>0</v>
      </c>
      <c r="P365" s="122">
        <f>P105*$AL105*'Personnel Rates'!P$39</f>
        <v>0</v>
      </c>
      <c r="Q365" s="122">
        <f>Q105*$AL105*'Personnel Rates'!Q$39</f>
        <v>0</v>
      </c>
      <c r="R365" s="122">
        <f>R105*$AL105*'Personnel Rates'!R$39</f>
        <v>0</v>
      </c>
      <c r="S365" s="122">
        <f>S105*$AL105*'Personnel Rates'!S$39</f>
        <v>0</v>
      </c>
      <c r="T365" s="122">
        <f>T105*$AL105*'Personnel Rates'!T$39</f>
        <v>0</v>
      </c>
      <c r="U365" s="122">
        <f>U105*$AL105*'Personnel Rates'!U$39</f>
        <v>0</v>
      </c>
      <c r="V365" s="122">
        <f>V105*$AL105*'Personnel Rates'!V$39</f>
        <v>0</v>
      </c>
      <c r="W365" s="122">
        <f>W105*$AL105*'Personnel Rates'!W$39</f>
        <v>0</v>
      </c>
      <c r="X365" s="122">
        <f>X105*$AL105*'Personnel Rates'!X$39</f>
        <v>0</v>
      </c>
      <c r="Y365" s="122">
        <f>Y105*$AL105*'Personnel Rates'!Y$39</f>
        <v>0</v>
      </c>
      <c r="Z365" s="122">
        <f>Z105*$AL105*'Personnel Rates'!Z$39</f>
        <v>0</v>
      </c>
      <c r="AA365" s="122">
        <f>AA105*$AL105*'Personnel Rates'!AA$39</f>
        <v>0</v>
      </c>
      <c r="AB365" s="122">
        <f>AB105*$AL105*'Personnel Rates'!AB$39</f>
        <v>0</v>
      </c>
      <c r="AC365" s="122">
        <f>AC105*$AL105*'Personnel Rates'!AC$39</f>
        <v>0</v>
      </c>
      <c r="AD365" s="122">
        <f>AD105*$AL105*'Personnel Rates'!AD$39</f>
        <v>0</v>
      </c>
      <c r="AE365" s="122">
        <f>AE105*$AL105*'Personnel Rates'!AE$39</f>
        <v>0</v>
      </c>
      <c r="AF365" s="122">
        <f>AF105*$AL105*'Personnel Rates'!AF$39</f>
        <v>0</v>
      </c>
      <c r="AG365" s="122">
        <f>AG105*$AL105*'Personnel Rates'!AG$39</f>
        <v>0</v>
      </c>
      <c r="AH365" s="122">
        <f>AH105*$AL105*'Personnel Rates'!AH$39</f>
        <v>0</v>
      </c>
      <c r="AI365" s="122">
        <f>AI105*$AL105*'Personnel Rates'!AI$39</f>
        <v>0</v>
      </c>
      <c r="AJ365" s="122">
        <f>AJ105*$AL105*'Personnel Rates'!AJ$39</f>
        <v>0</v>
      </c>
      <c r="AL365" s="123">
        <f>SUM(E365:AJ365)</f>
        <v>13253.812787692308</v>
      </c>
    </row>
    <row r="366" spans="2:38">
      <c r="B366" s="73"/>
      <c r="C366" s="66" t="str">
        <f t="shared" si="13"/>
        <v>36" Main</v>
      </c>
      <c r="D366" s="66"/>
      <c r="E366" s="122">
        <f>E106*$AL106*'Personnel Rates'!E$39</f>
        <v>0</v>
      </c>
      <c r="F366" s="122">
        <f>F106*$AL106*'Personnel Rates'!F$39</f>
        <v>0</v>
      </c>
      <c r="G366" s="122">
        <f>G106*$AL106*'Personnel Rates'!G$39</f>
        <v>0</v>
      </c>
      <c r="H366" s="122">
        <f>H106*$AL106*'Personnel Rates'!H$39</f>
        <v>1912.9843753846153</v>
      </c>
      <c r="I366" s="122">
        <f>I106*$AL106*'Personnel Rates'!I$39</f>
        <v>6567.0400061538467</v>
      </c>
      <c r="J366" s="122">
        <f>J106*$AL106*'Personnel Rates'!J$39</f>
        <v>2322.1476205128206</v>
      </c>
      <c r="K366" s="122">
        <f>K106*$AL106*'Personnel Rates'!K$39</f>
        <v>2451.6407856410256</v>
      </c>
      <c r="L366" s="122">
        <f>L106*$AL106*'Personnel Rates'!L$39</f>
        <v>0</v>
      </c>
      <c r="M366" s="122">
        <f>M106*$AL106*'Personnel Rates'!M$39</f>
        <v>0</v>
      </c>
      <c r="N366" s="122">
        <f>N106*$AL106*'Personnel Rates'!N$39</f>
        <v>0</v>
      </c>
      <c r="O366" s="122">
        <f>O106*$AL106*'Personnel Rates'!O$39</f>
        <v>0</v>
      </c>
      <c r="P366" s="122">
        <f>P106*$AL106*'Personnel Rates'!P$39</f>
        <v>0</v>
      </c>
      <c r="Q366" s="122">
        <f>Q106*$AL106*'Personnel Rates'!Q$39</f>
        <v>0</v>
      </c>
      <c r="R366" s="122">
        <f>R106*$AL106*'Personnel Rates'!R$39</f>
        <v>0</v>
      </c>
      <c r="S366" s="122">
        <f>S106*$AL106*'Personnel Rates'!S$39</f>
        <v>0</v>
      </c>
      <c r="T366" s="122">
        <f>T106*$AL106*'Personnel Rates'!T$39</f>
        <v>0</v>
      </c>
      <c r="U366" s="122">
        <f>U106*$AL106*'Personnel Rates'!U$39</f>
        <v>0</v>
      </c>
      <c r="V366" s="122">
        <f>V106*$AL106*'Personnel Rates'!V$39</f>
        <v>0</v>
      </c>
      <c r="W366" s="122">
        <f>W106*$AL106*'Personnel Rates'!W$39</f>
        <v>0</v>
      </c>
      <c r="X366" s="122">
        <f>X106*$AL106*'Personnel Rates'!X$39</f>
        <v>0</v>
      </c>
      <c r="Y366" s="122">
        <f>Y106*$AL106*'Personnel Rates'!Y$39</f>
        <v>0</v>
      </c>
      <c r="Z366" s="122">
        <f>Z106*$AL106*'Personnel Rates'!Z$39</f>
        <v>0</v>
      </c>
      <c r="AA366" s="122">
        <f>AA106*$AL106*'Personnel Rates'!AA$39</f>
        <v>0</v>
      </c>
      <c r="AB366" s="122">
        <f>AB106*$AL106*'Personnel Rates'!AB$39</f>
        <v>0</v>
      </c>
      <c r="AC366" s="122">
        <f>AC106*$AL106*'Personnel Rates'!AC$39</f>
        <v>0</v>
      </c>
      <c r="AD366" s="122">
        <f>AD106*$AL106*'Personnel Rates'!AD$39</f>
        <v>0</v>
      </c>
      <c r="AE366" s="122">
        <f>AE106*$AL106*'Personnel Rates'!AE$39</f>
        <v>0</v>
      </c>
      <c r="AF366" s="122">
        <f>AF106*$AL106*'Personnel Rates'!AF$39</f>
        <v>0</v>
      </c>
      <c r="AG366" s="122">
        <f>AG106*$AL106*'Personnel Rates'!AG$39</f>
        <v>0</v>
      </c>
      <c r="AH366" s="122">
        <f>AH106*$AL106*'Personnel Rates'!AH$39</f>
        <v>0</v>
      </c>
      <c r="AI366" s="122">
        <f>AI106*$AL106*'Personnel Rates'!AI$39</f>
        <v>0</v>
      </c>
      <c r="AJ366" s="122">
        <f>AJ106*$AL106*'Personnel Rates'!AJ$39</f>
        <v>0</v>
      </c>
      <c r="AL366" s="123">
        <f>SUM(E366:AJ366)</f>
        <v>13253.812787692308</v>
      </c>
    </row>
    <row r="367" spans="2:38">
      <c r="B367" s="68">
        <v>8</v>
      </c>
      <c r="C367" s="66" t="str">
        <f t="shared" si="13"/>
        <v>Discontinuance of Water</v>
      </c>
      <c r="D367" s="66"/>
      <c r="E367" s="122">
        <f>E107*$AL107*'Personnel Rates'!E$39</f>
        <v>0</v>
      </c>
      <c r="F367" s="122">
        <f>F107*$AL107*'Personnel Rates'!F$39</f>
        <v>0</v>
      </c>
      <c r="G367" s="122">
        <f>G107*$AL107*'Personnel Rates'!G$39</f>
        <v>0</v>
      </c>
      <c r="H367" s="122">
        <f>H107*$AL107*'Personnel Rates'!H$39</f>
        <v>47.824609384615385</v>
      </c>
      <c r="I367" s="122">
        <f>I107*$AL107*'Personnel Rates'!I$39</f>
        <v>218.90133353846156</v>
      </c>
      <c r="J367" s="122">
        <f>J107*$AL107*'Personnel Rates'!J$39</f>
        <v>232.21476205128207</v>
      </c>
      <c r="K367" s="122">
        <f>K107*$AL107*'Personnel Rates'!K$39</f>
        <v>245.16407856410257</v>
      </c>
      <c r="L367" s="122">
        <f>L107*$AL107*'Personnel Rates'!L$39</f>
        <v>0</v>
      </c>
      <c r="M367" s="122">
        <f>M107*$AL107*'Personnel Rates'!M$39</f>
        <v>0</v>
      </c>
      <c r="N367" s="122">
        <f>N107*$AL107*'Personnel Rates'!N$39</f>
        <v>0</v>
      </c>
      <c r="O367" s="122">
        <f>O107*$AL107*'Personnel Rates'!O$39</f>
        <v>0</v>
      </c>
      <c r="P367" s="122">
        <f>P107*$AL107*'Personnel Rates'!P$39</f>
        <v>0</v>
      </c>
      <c r="Q367" s="122">
        <f>Q107*$AL107*'Personnel Rates'!Q$39</f>
        <v>0</v>
      </c>
      <c r="R367" s="122">
        <f>R107*$AL107*'Personnel Rates'!R$39</f>
        <v>0</v>
      </c>
      <c r="S367" s="122">
        <f>S107*$AL107*'Personnel Rates'!S$39</f>
        <v>0</v>
      </c>
      <c r="T367" s="122">
        <f>T107*$AL107*'Personnel Rates'!T$39</f>
        <v>0</v>
      </c>
      <c r="U367" s="122">
        <f>U107*$AL107*'Personnel Rates'!U$39</f>
        <v>0</v>
      </c>
      <c r="V367" s="122">
        <f>V107*$AL107*'Personnel Rates'!V$39</f>
        <v>0</v>
      </c>
      <c r="W367" s="122">
        <f>W107*$AL107*'Personnel Rates'!W$39</f>
        <v>0</v>
      </c>
      <c r="X367" s="122">
        <f>X107*$AL107*'Personnel Rates'!X$39</f>
        <v>0</v>
      </c>
      <c r="Y367" s="122">
        <f>Y107*$AL107*'Personnel Rates'!Y$39</f>
        <v>0</v>
      </c>
      <c r="Z367" s="122">
        <f>Z107*$AL107*'Personnel Rates'!Z$39</f>
        <v>0</v>
      </c>
      <c r="AA367" s="122">
        <f>AA107*$AL107*'Personnel Rates'!AA$39</f>
        <v>0</v>
      </c>
      <c r="AB367" s="122">
        <f>AB107*$AL107*'Personnel Rates'!AB$39</f>
        <v>0</v>
      </c>
      <c r="AC367" s="122">
        <f>AC107*$AL107*'Personnel Rates'!AC$39</f>
        <v>0</v>
      </c>
      <c r="AD367" s="122">
        <f>AD107*$AL107*'Personnel Rates'!AD$39</f>
        <v>0</v>
      </c>
      <c r="AE367" s="122">
        <f>AE107*$AL107*'Personnel Rates'!AE$39</f>
        <v>0</v>
      </c>
      <c r="AF367" s="122">
        <f>AF107*$AL107*'Personnel Rates'!AF$39</f>
        <v>0</v>
      </c>
      <c r="AG367" s="122">
        <f>AG107*$AL107*'Personnel Rates'!AG$39</f>
        <v>0</v>
      </c>
      <c r="AH367" s="122">
        <f>AH107*$AL107*'Personnel Rates'!AH$39</f>
        <v>0</v>
      </c>
      <c r="AI367" s="122">
        <f>AI107*$AL107*'Personnel Rates'!AI$39</f>
        <v>0</v>
      </c>
      <c r="AJ367" s="122">
        <f>AJ107*$AL107*'Personnel Rates'!AJ$39</f>
        <v>0</v>
      </c>
      <c r="AL367" s="123">
        <f>SUM(H367:AJ367)</f>
        <v>744.10478353846156</v>
      </c>
    </row>
    <row r="368" spans="2:38">
      <c r="B368" s="62">
        <v>9</v>
      </c>
      <c r="C368" s="63" t="s">
        <v>72</v>
      </c>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L368" s="124"/>
    </row>
    <row r="369" spans="2:38">
      <c r="B369" s="65"/>
      <c r="C369" s="66" t="str">
        <f>C109</f>
        <v>One Week</v>
      </c>
      <c r="D369" s="66"/>
      <c r="E369" s="122">
        <f>E109*$AL109*'Personnel Rates'!E$39</f>
        <v>0</v>
      </c>
      <c r="F369" s="122">
        <f>F109*$AL109*'Personnel Rates'!F$39</f>
        <v>0</v>
      </c>
      <c r="G369" s="122">
        <f>G109*$AL109*'Personnel Rates'!G$39</f>
        <v>0</v>
      </c>
      <c r="H369" s="122">
        <f>H109*$AL109*'Personnel Rates'!H$39</f>
        <v>0</v>
      </c>
      <c r="I369" s="122">
        <f>I109*$AL109*'Personnel Rates'!I$39</f>
        <v>0</v>
      </c>
      <c r="J369" s="122">
        <f>J109*$AL109*'Personnel Rates'!J$39</f>
        <v>0</v>
      </c>
      <c r="K369" s="122">
        <f>K109*$AL109*'Personnel Rates'!K$39</f>
        <v>0</v>
      </c>
      <c r="L369" s="122">
        <f>L109*$AL109*'Personnel Rates'!L$39</f>
        <v>177.59549723076921</v>
      </c>
      <c r="M369" s="122">
        <f>M109*$AL109*'Personnel Rates'!M$39</f>
        <v>0</v>
      </c>
      <c r="N369" s="122">
        <f>N109*$AL109*'Personnel Rates'!N$39</f>
        <v>0</v>
      </c>
      <c r="O369" s="122">
        <f>O109*$AL109*'Personnel Rates'!O$39</f>
        <v>0</v>
      </c>
      <c r="P369" s="122">
        <f>P109*$AL109*'Personnel Rates'!P$39</f>
        <v>0</v>
      </c>
      <c r="Q369" s="122">
        <f>Q109*$AL109*'Personnel Rates'!Q$39</f>
        <v>0</v>
      </c>
      <c r="R369" s="122">
        <f>R109*$AL109*'Personnel Rates'!R$39</f>
        <v>0</v>
      </c>
      <c r="S369" s="122">
        <f>S109*$AL109*'Personnel Rates'!S$39</f>
        <v>0</v>
      </c>
      <c r="T369" s="122">
        <f>T109*$AL109*'Personnel Rates'!T$39</f>
        <v>0</v>
      </c>
      <c r="U369" s="122">
        <f>U109*$AL109*'Personnel Rates'!U$39</f>
        <v>0</v>
      </c>
      <c r="V369" s="122">
        <f>V109*$AL109*'Personnel Rates'!V$39</f>
        <v>0</v>
      </c>
      <c r="W369" s="122">
        <f>W109*$AL109*'Personnel Rates'!W$39</f>
        <v>0</v>
      </c>
      <c r="X369" s="122">
        <f>X109*$AL109*'Personnel Rates'!X$39</f>
        <v>0</v>
      </c>
      <c r="Y369" s="122">
        <f>Y109*$AL109*'Personnel Rates'!Y$39</f>
        <v>0</v>
      </c>
      <c r="Z369" s="122">
        <f>Z109*$AL109*'Personnel Rates'!Z$39</f>
        <v>0</v>
      </c>
      <c r="AA369" s="122">
        <f>AA109*$AL109*'Personnel Rates'!AA$39</f>
        <v>0</v>
      </c>
      <c r="AB369" s="122">
        <f>AB109*$AL109*'Personnel Rates'!AB$39</f>
        <v>0</v>
      </c>
      <c r="AC369" s="122">
        <f>AC109*$AL109*'Personnel Rates'!AC$39</f>
        <v>0</v>
      </c>
      <c r="AD369" s="122">
        <f>AD109*$AL109*'Personnel Rates'!AD$39</f>
        <v>0</v>
      </c>
      <c r="AE369" s="122">
        <f>AE109*$AL109*'Personnel Rates'!AE$39</f>
        <v>0</v>
      </c>
      <c r="AF369" s="122">
        <f>AF109*$AL109*'Personnel Rates'!AF$39</f>
        <v>0</v>
      </c>
      <c r="AG369" s="122">
        <f>AG109*$AL109*'Personnel Rates'!AG$39</f>
        <v>0</v>
      </c>
      <c r="AH369" s="122">
        <f>AH109*$AL109*'Personnel Rates'!AH$39</f>
        <v>0</v>
      </c>
      <c r="AI369" s="122">
        <f>AI109*$AL109*'Personnel Rates'!AI$39</f>
        <v>0</v>
      </c>
      <c r="AJ369" s="122">
        <f>AJ109*$AL109*'Personnel Rates'!AJ$39</f>
        <v>0</v>
      </c>
      <c r="AL369" s="123">
        <f>SUM(E369:AJ369)</f>
        <v>177.59549723076921</v>
      </c>
    </row>
    <row r="370" spans="2:38">
      <c r="B370" s="65"/>
      <c r="C370" s="66" t="str">
        <f>C110</f>
        <v>Six Month</v>
      </c>
      <c r="D370" s="66"/>
      <c r="E370" s="122">
        <f>E110*$AL110*'Personnel Rates'!E$39</f>
        <v>0</v>
      </c>
      <c r="F370" s="122">
        <f>F110*$AL110*'Personnel Rates'!F$39</f>
        <v>0</v>
      </c>
      <c r="G370" s="122">
        <f>G110*$AL110*'Personnel Rates'!G$39</f>
        <v>0</v>
      </c>
      <c r="H370" s="122">
        <f>H110*$AL110*'Personnel Rates'!H$39</f>
        <v>0</v>
      </c>
      <c r="I370" s="122">
        <f>I110*$AL110*'Personnel Rates'!I$39</f>
        <v>0</v>
      </c>
      <c r="J370" s="122">
        <f>J110*$AL110*'Personnel Rates'!J$39</f>
        <v>0</v>
      </c>
      <c r="K370" s="122">
        <f>K110*$AL110*'Personnel Rates'!K$39</f>
        <v>0</v>
      </c>
      <c r="L370" s="122">
        <f>L110*$AL110*'Personnel Rates'!L$39</f>
        <v>177.59549723076921</v>
      </c>
      <c r="M370" s="122">
        <f>M110*$AL110*'Personnel Rates'!M$39</f>
        <v>0</v>
      </c>
      <c r="N370" s="122">
        <f>N110*$AL110*'Personnel Rates'!N$39</f>
        <v>0</v>
      </c>
      <c r="O370" s="122">
        <f>O110*$AL110*'Personnel Rates'!O$39</f>
        <v>0</v>
      </c>
      <c r="P370" s="122">
        <f>P110*$AL110*'Personnel Rates'!P$39</f>
        <v>0</v>
      </c>
      <c r="Q370" s="122">
        <f>Q110*$AL110*'Personnel Rates'!Q$39</f>
        <v>0</v>
      </c>
      <c r="R370" s="122">
        <f>R110*$AL110*'Personnel Rates'!R$39</f>
        <v>0</v>
      </c>
      <c r="S370" s="122">
        <f>S110*$AL110*'Personnel Rates'!S$39</f>
        <v>0</v>
      </c>
      <c r="T370" s="122">
        <f>T110*$AL110*'Personnel Rates'!T$39</f>
        <v>0</v>
      </c>
      <c r="U370" s="122">
        <f>U110*$AL110*'Personnel Rates'!U$39</f>
        <v>0</v>
      </c>
      <c r="V370" s="122">
        <f>V110*$AL110*'Personnel Rates'!V$39</f>
        <v>0</v>
      </c>
      <c r="W370" s="122">
        <f>W110*$AL110*'Personnel Rates'!W$39</f>
        <v>0</v>
      </c>
      <c r="X370" s="122">
        <f>X110*$AL110*'Personnel Rates'!X$39</f>
        <v>0</v>
      </c>
      <c r="Y370" s="122">
        <f>Y110*$AL110*'Personnel Rates'!Y$39</f>
        <v>0</v>
      </c>
      <c r="Z370" s="122">
        <f>Z110*$AL110*'Personnel Rates'!Z$39</f>
        <v>0</v>
      </c>
      <c r="AA370" s="122">
        <f>AA110*$AL110*'Personnel Rates'!AA$39</f>
        <v>0</v>
      </c>
      <c r="AB370" s="122">
        <f>AB110*$AL110*'Personnel Rates'!AB$39</f>
        <v>0</v>
      </c>
      <c r="AC370" s="122">
        <f>AC110*$AL110*'Personnel Rates'!AC$39</f>
        <v>0</v>
      </c>
      <c r="AD370" s="122">
        <f>AD110*$AL110*'Personnel Rates'!AD$39</f>
        <v>0</v>
      </c>
      <c r="AE370" s="122">
        <f>AE110*$AL110*'Personnel Rates'!AE$39</f>
        <v>0</v>
      </c>
      <c r="AF370" s="122">
        <f>AF110*$AL110*'Personnel Rates'!AF$39</f>
        <v>0</v>
      </c>
      <c r="AG370" s="122">
        <f>AG110*$AL110*'Personnel Rates'!AG$39</f>
        <v>0</v>
      </c>
      <c r="AH370" s="122">
        <f>AH110*$AL110*'Personnel Rates'!AH$39</f>
        <v>0</v>
      </c>
      <c r="AI370" s="122">
        <f>AI110*$AL110*'Personnel Rates'!AI$39</f>
        <v>0</v>
      </c>
      <c r="AJ370" s="122">
        <f>AJ110*$AL110*'Personnel Rates'!AJ$39</f>
        <v>0</v>
      </c>
      <c r="AL370" s="123">
        <f>SUM(E370:AJ370)</f>
        <v>177.59549723076921</v>
      </c>
    </row>
    <row r="371" spans="2:38">
      <c r="B371" s="68">
        <v>10</v>
      </c>
      <c r="C371" s="66" t="str">
        <f>C111</f>
        <v>Flow Tests</v>
      </c>
      <c r="D371" s="66"/>
      <c r="E371" s="122">
        <f>E111*$AL111*'Personnel Rates'!E$39</f>
        <v>0</v>
      </c>
      <c r="F371" s="122">
        <f>F111*$AL111*'Personnel Rates'!F$39</f>
        <v>0</v>
      </c>
      <c r="G371" s="122">
        <f>G111*$AL111*'Personnel Rates'!G$39</f>
        <v>0</v>
      </c>
      <c r="H371" s="122">
        <f>H111*$AL111*'Personnel Rates'!H$39</f>
        <v>0</v>
      </c>
      <c r="I371" s="122">
        <f>I111*$AL111*'Personnel Rates'!I$39</f>
        <v>164.17600015384616</v>
      </c>
      <c r="J371" s="122">
        <f>J111*$AL111*'Personnel Rates'!J$39</f>
        <v>0</v>
      </c>
      <c r="K371" s="122">
        <f>K111*$AL111*'Personnel Rates'!K$39</f>
        <v>0</v>
      </c>
      <c r="L371" s="122">
        <f>L111*$AL111*'Personnel Rates'!L$39</f>
        <v>133.19662292307692</v>
      </c>
      <c r="M371" s="122">
        <f>M111*$AL111*'Personnel Rates'!M$39</f>
        <v>121.37729053846152</v>
      </c>
      <c r="N371" s="122">
        <f>N111*$AL111*'Personnel Rates'!N$39</f>
        <v>0</v>
      </c>
      <c r="O371" s="122">
        <f>O111*$AL111*'Personnel Rates'!O$39</f>
        <v>96.538695076923076</v>
      </c>
      <c r="P371" s="122">
        <f>P111*$AL111*'Personnel Rates'!P$39</f>
        <v>0</v>
      </c>
      <c r="Q371" s="122">
        <f>Q111*$AL111*'Personnel Rates'!Q$39</f>
        <v>0</v>
      </c>
      <c r="R371" s="122">
        <f>R111*$AL111*'Personnel Rates'!R$39</f>
        <v>0</v>
      </c>
      <c r="S371" s="122">
        <f>S111*$AL111*'Personnel Rates'!S$39</f>
        <v>0</v>
      </c>
      <c r="T371" s="122">
        <f>T111*$AL111*'Personnel Rates'!T$39</f>
        <v>0</v>
      </c>
      <c r="U371" s="122">
        <f>U111*$AL111*'Personnel Rates'!U$39</f>
        <v>0</v>
      </c>
      <c r="V371" s="122">
        <f>V111*$AL111*'Personnel Rates'!V$39</f>
        <v>0</v>
      </c>
      <c r="W371" s="122">
        <f>W111*$AL111*'Personnel Rates'!W$39</f>
        <v>0</v>
      </c>
      <c r="X371" s="122">
        <f>X111*$AL111*'Personnel Rates'!X$39</f>
        <v>0</v>
      </c>
      <c r="Y371" s="122">
        <f>Y111*$AL111*'Personnel Rates'!Y$39</f>
        <v>0</v>
      </c>
      <c r="Z371" s="122">
        <f>Z111*$AL111*'Personnel Rates'!Z$39</f>
        <v>0</v>
      </c>
      <c r="AA371" s="122">
        <f>AA111*$AL111*'Personnel Rates'!AA$39</f>
        <v>0</v>
      </c>
      <c r="AB371" s="122">
        <f>AB111*$AL111*'Personnel Rates'!AB$39</f>
        <v>0</v>
      </c>
      <c r="AC371" s="122">
        <f>AC111*$AL111*'Personnel Rates'!AC$39</f>
        <v>0</v>
      </c>
      <c r="AD371" s="122">
        <f>AD111*$AL111*'Personnel Rates'!AD$39</f>
        <v>0</v>
      </c>
      <c r="AE371" s="122">
        <f>AE111*$AL111*'Personnel Rates'!AE$39</f>
        <v>0</v>
      </c>
      <c r="AF371" s="122">
        <f>AF111*$AL111*'Personnel Rates'!AF$39</f>
        <v>0</v>
      </c>
      <c r="AG371" s="122">
        <f>AG111*$AL111*'Personnel Rates'!AG$39</f>
        <v>0</v>
      </c>
      <c r="AH371" s="122">
        <f>AH111*$AL111*'Personnel Rates'!AH$39</f>
        <v>0</v>
      </c>
      <c r="AI371" s="122">
        <f>AI111*$AL111*'Personnel Rates'!AI$39</f>
        <v>0</v>
      </c>
      <c r="AJ371" s="122">
        <f>AJ111*$AL111*'Personnel Rates'!AJ$39</f>
        <v>0</v>
      </c>
      <c r="AL371" s="123">
        <f>SUM(E371:AJ371)</f>
        <v>515.28860869230766</v>
      </c>
    </row>
    <row r="372" spans="2:38">
      <c r="B372" s="68">
        <v>11</v>
      </c>
      <c r="C372" s="66" t="str">
        <f>C112</f>
        <v>Water Service Line Investigations and/or Inspections</v>
      </c>
      <c r="D372" s="66"/>
      <c r="E372" s="122">
        <f>E112*$AL112*'Personnel Rates'!E$39</f>
        <v>0</v>
      </c>
      <c r="F372" s="122">
        <f>F112*$AL112*'Personnel Rates'!F$39</f>
        <v>0</v>
      </c>
      <c r="G372" s="122">
        <f>G112*$AL112*'Personnel Rates'!G$39</f>
        <v>0</v>
      </c>
      <c r="H372" s="122">
        <f>H112*$AL112*'Personnel Rates'!H$39</f>
        <v>23.912304692307693</v>
      </c>
      <c r="I372" s="122">
        <f>I112*$AL112*'Personnel Rates'!I$39</f>
        <v>109.45066676923078</v>
      </c>
      <c r="J372" s="122">
        <f>J112*$AL112*'Personnel Rates'!J$39</f>
        <v>0</v>
      </c>
      <c r="K372" s="122">
        <f>K112*$AL112*'Personnel Rates'!K$39</f>
        <v>0</v>
      </c>
      <c r="L372" s="122">
        <f>L112*$AL112*'Personnel Rates'!L$39</f>
        <v>0</v>
      </c>
      <c r="M372" s="122">
        <f>M112*$AL112*'Personnel Rates'!M$39</f>
        <v>0</v>
      </c>
      <c r="N372" s="122">
        <f>N112*$AL112*'Personnel Rates'!N$39</f>
        <v>0</v>
      </c>
      <c r="O372" s="122">
        <f>O112*$AL112*'Personnel Rates'!O$39</f>
        <v>0</v>
      </c>
      <c r="P372" s="122">
        <f>P112*$AL112*'Personnel Rates'!P$39</f>
        <v>0</v>
      </c>
      <c r="Q372" s="122">
        <f>Q112*$AL112*'Personnel Rates'!Q$39</f>
        <v>0</v>
      </c>
      <c r="R372" s="122">
        <f>R112*$AL112*'Personnel Rates'!R$39</f>
        <v>0</v>
      </c>
      <c r="S372" s="122">
        <f>S112*$AL112*'Personnel Rates'!S$39</f>
        <v>0</v>
      </c>
      <c r="T372" s="122">
        <f>T112*$AL112*'Personnel Rates'!T$39</f>
        <v>0</v>
      </c>
      <c r="U372" s="122">
        <f>U112*$AL112*'Personnel Rates'!U$39</f>
        <v>0</v>
      </c>
      <c r="V372" s="122">
        <f>V112*$AL112*'Personnel Rates'!V$39</f>
        <v>0</v>
      </c>
      <c r="W372" s="122">
        <f>W112*$AL112*'Personnel Rates'!W$39</f>
        <v>0</v>
      </c>
      <c r="X372" s="122">
        <f>X112*$AL112*'Personnel Rates'!X$39</f>
        <v>0</v>
      </c>
      <c r="Y372" s="122">
        <f>Y112*$AL112*'Personnel Rates'!Y$39</f>
        <v>0</v>
      </c>
      <c r="Z372" s="122">
        <f>Z112*$AL112*'Personnel Rates'!Z$39</f>
        <v>0</v>
      </c>
      <c r="AA372" s="122">
        <f>AA112*$AL112*'Personnel Rates'!AA$39</f>
        <v>0</v>
      </c>
      <c r="AB372" s="122">
        <f>AB112*$AL112*'Personnel Rates'!AB$39</f>
        <v>0</v>
      </c>
      <c r="AC372" s="122">
        <f>AC112*$AL112*'Personnel Rates'!AC$39</f>
        <v>0</v>
      </c>
      <c r="AD372" s="122">
        <f>AD112*$AL112*'Personnel Rates'!AD$39</f>
        <v>0</v>
      </c>
      <c r="AE372" s="122">
        <f>AE112*$AL112*'Personnel Rates'!AE$39</f>
        <v>0</v>
      </c>
      <c r="AF372" s="122">
        <f>AF112*$AL112*'Personnel Rates'!AF$39</f>
        <v>0</v>
      </c>
      <c r="AG372" s="122">
        <f>AG112*$AL112*'Personnel Rates'!AG$39</f>
        <v>0</v>
      </c>
      <c r="AH372" s="122">
        <f>AH112*$AL112*'Personnel Rates'!AH$39</f>
        <v>0</v>
      </c>
      <c r="AI372" s="122">
        <f>AI112*$AL112*'Personnel Rates'!AI$39</f>
        <v>0</v>
      </c>
      <c r="AJ372" s="122">
        <f>AJ112*$AL112*'Personnel Rates'!AJ$39</f>
        <v>0</v>
      </c>
      <c r="AL372" s="123">
        <f>SUM(H372:AJ372)</f>
        <v>133.36297146153848</v>
      </c>
    </row>
    <row r="373" spans="2:38">
      <c r="B373" s="58"/>
      <c r="C373" s="58" t="s">
        <v>77</v>
      </c>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L373" s="128"/>
    </row>
    <row r="374" spans="2:38">
      <c r="B374" s="62">
        <v>1</v>
      </c>
      <c r="C374" s="63" t="s">
        <v>78</v>
      </c>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L374" s="124"/>
    </row>
    <row r="375" spans="2:38">
      <c r="B375" s="62">
        <v>2</v>
      </c>
      <c r="C375" s="63" t="s">
        <v>79</v>
      </c>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L375" s="124"/>
    </row>
    <row r="376" spans="2:38">
      <c r="B376" s="62">
        <v>3</v>
      </c>
      <c r="C376" s="63" t="s">
        <v>80</v>
      </c>
      <c r="D376" s="63"/>
      <c r="E376" s="122">
        <f>E116*'Personnel Rates'!E$39</f>
        <v>0</v>
      </c>
      <c r="F376" s="122">
        <f>F116*'Personnel Rates'!F$39</f>
        <v>0</v>
      </c>
      <c r="G376" s="122">
        <f>G116*'Personnel Rates'!G$39</f>
        <v>0</v>
      </c>
      <c r="H376" s="122">
        <f>H116*'Personnel Rates'!H$39</f>
        <v>0</v>
      </c>
      <c r="I376" s="122">
        <f>I116*'Personnel Rates'!I$39</f>
        <v>0</v>
      </c>
      <c r="J376" s="122">
        <f>J116*'Personnel Rates'!J$39</f>
        <v>0</v>
      </c>
      <c r="K376" s="122">
        <f>K116*'Personnel Rates'!K$39</f>
        <v>0</v>
      </c>
      <c r="L376" s="122">
        <f>L116*'Personnel Rates'!L$39</f>
        <v>0</v>
      </c>
      <c r="M376" s="122">
        <f>M116*'Personnel Rates'!M$39</f>
        <v>0</v>
      </c>
      <c r="N376" s="122">
        <f>N116*'Personnel Rates'!N$39</f>
        <v>0</v>
      </c>
      <c r="O376" s="122">
        <f>O116*'Personnel Rates'!O$39</f>
        <v>0</v>
      </c>
      <c r="P376" s="122">
        <f>P116*'Personnel Rates'!P$39</f>
        <v>0</v>
      </c>
      <c r="Q376" s="122">
        <f>Q116*'Personnel Rates'!Q$39</f>
        <v>1365.5588307692306</v>
      </c>
      <c r="R376" s="122">
        <f>R116*'Personnel Rates'!R$39</f>
        <v>434.13042092307688</v>
      </c>
      <c r="S376" s="122">
        <f>S116*'Personnel Rates'!S$39</f>
        <v>1524.0559915384615</v>
      </c>
      <c r="T376" s="122">
        <f>T116*'Personnel Rates'!T$39</f>
        <v>545.60249261538456</v>
      </c>
      <c r="U376" s="122">
        <f>U116*'Personnel Rates'!U$39</f>
        <v>751.83176169230774</v>
      </c>
      <c r="V376" s="122">
        <f>V116*'Personnel Rates'!V$39</f>
        <v>0</v>
      </c>
      <c r="W376" s="122">
        <f>W116*'Personnel Rates'!W$39</f>
        <v>0</v>
      </c>
      <c r="X376" s="122">
        <f>X116*'Personnel Rates'!X$39</f>
        <v>0</v>
      </c>
      <c r="Y376" s="122">
        <f>Y116*'Personnel Rates'!Y$39</f>
        <v>0</v>
      </c>
      <c r="Z376" s="122">
        <f>Z116*'Personnel Rates'!Z$39</f>
        <v>0</v>
      </c>
      <c r="AA376" s="122">
        <f>AA116*'Personnel Rates'!AA$39</f>
        <v>0</v>
      </c>
      <c r="AB376" s="122">
        <f>AB116*'Personnel Rates'!AB$39</f>
        <v>0</v>
      </c>
      <c r="AC376" s="122">
        <f>AC116*'Personnel Rates'!AC$39</f>
        <v>0</v>
      </c>
      <c r="AD376" s="122">
        <f>AD116*'Personnel Rates'!AD$39</f>
        <v>0</v>
      </c>
      <c r="AE376" s="122">
        <f>AE116*'Personnel Rates'!AE$39</f>
        <v>0</v>
      </c>
      <c r="AF376" s="122">
        <f>AF116*'Personnel Rates'!AF$39</f>
        <v>0</v>
      </c>
      <c r="AG376" s="122">
        <f>AG116*'Personnel Rates'!AG$39</f>
        <v>0</v>
      </c>
      <c r="AH376" s="122">
        <f>AH116*'Personnel Rates'!AH$39</f>
        <v>0</v>
      </c>
      <c r="AI376" s="122">
        <f>AI116*'Personnel Rates'!AI$39</f>
        <v>0</v>
      </c>
      <c r="AJ376" s="122">
        <f>AJ116*'Personnel Rates'!AJ$39</f>
        <v>0</v>
      </c>
      <c r="AL376" s="123">
        <f t="shared" ref="AL376:AL379" si="14">SUM(E376:AJ376)</f>
        <v>4621.1794975384619</v>
      </c>
    </row>
    <row r="377" spans="2:38">
      <c r="B377" s="62">
        <v>4</v>
      </c>
      <c r="C377" s="63" t="s">
        <v>81</v>
      </c>
      <c r="D377" s="63"/>
      <c r="E377" s="122">
        <f>E117*'Personnel Rates'!E$39</f>
        <v>0</v>
      </c>
      <c r="F377" s="122">
        <f>F117*'Personnel Rates'!F$39</f>
        <v>0</v>
      </c>
      <c r="G377" s="122">
        <f>G117*'Personnel Rates'!G$39</f>
        <v>0</v>
      </c>
      <c r="H377" s="122">
        <f>H117*'Personnel Rates'!H$39</f>
        <v>0</v>
      </c>
      <c r="I377" s="122">
        <f>I117*'Personnel Rates'!I$39</f>
        <v>0</v>
      </c>
      <c r="J377" s="122">
        <f>J117*'Personnel Rates'!J$39</f>
        <v>0</v>
      </c>
      <c r="K377" s="122">
        <f>K117*'Personnel Rates'!K$39</f>
        <v>0</v>
      </c>
      <c r="L377" s="122">
        <f>L117*'Personnel Rates'!L$39</f>
        <v>0</v>
      </c>
      <c r="M377" s="122">
        <f>M117*'Personnel Rates'!M$39</f>
        <v>0</v>
      </c>
      <c r="N377" s="122">
        <f>N117*'Personnel Rates'!N$39</f>
        <v>0</v>
      </c>
      <c r="O377" s="122">
        <f>O117*'Personnel Rates'!O$39</f>
        <v>0</v>
      </c>
      <c r="P377" s="122">
        <f>P117*'Personnel Rates'!P$39</f>
        <v>0</v>
      </c>
      <c r="Q377" s="122">
        <f>Q117*'Personnel Rates'!Q$39</f>
        <v>751.0573569230769</v>
      </c>
      <c r="R377" s="122">
        <f>R117*'Personnel Rates'!R$39</f>
        <v>434.13042092307688</v>
      </c>
      <c r="S377" s="122">
        <f>S117*'Personnel Rates'!S$39</f>
        <v>1016.0373276923076</v>
      </c>
      <c r="T377" s="122">
        <f>T117*'Personnel Rates'!T$39</f>
        <v>311.77285292307693</v>
      </c>
      <c r="U377" s="122">
        <f>U117*'Personnel Rates'!U$39</f>
        <v>334.14744964102567</v>
      </c>
      <c r="V377" s="122">
        <f>V117*'Personnel Rates'!V$39</f>
        <v>0</v>
      </c>
      <c r="W377" s="122">
        <f>W117*'Personnel Rates'!W$39</f>
        <v>0</v>
      </c>
      <c r="X377" s="122">
        <f>X117*'Personnel Rates'!X$39</f>
        <v>0</v>
      </c>
      <c r="Y377" s="122">
        <f>Y117*'Personnel Rates'!Y$39</f>
        <v>0</v>
      </c>
      <c r="Z377" s="122">
        <f>Z117*'Personnel Rates'!Z$39</f>
        <v>0</v>
      </c>
      <c r="AA377" s="122">
        <f>AA117*'Personnel Rates'!AA$39</f>
        <v>0</v>
      </c>
      <c r="AB377" s="122">
        <f>AB117*'Personnel Rates'!AB$39</f>
        <v>0</v>
      </c>
      <c r="AC377" s="122">
        <f>AC117*'Personnel Rates'!AC$39</f>
        <v>0</v>
      </c>
      <c r="AD377" s="122">
        <f>AD117*'Personnel Rates'!AD$39</f>
        <v>0</v>
      </c>
      <c r="AE377" s="122">
        <f>AE117*'Personnel Rates'!AE$39</f>
        <v>0</v>
      </c>
      <c r="AF377" s="122">
        <f>AF117*'Personnel Rates'!AF$39</f>
        <v>0</v>
      </c>
      <c r="AG377" s="122">
        <f>AG117*'Personnel Rates'!AG$39</f>
        <v>0</v>
      </c>
      <c r="AH377" s="122">
        <f>AH117*'Personnel Rates'!AH$39</f>
        <v>0</v>
      </c>
      <c r="AI377" s="122">
        <f>AI117*'Personnel Rates'!AI$39</f>
        <v>0</v>
      </c>
      <c r="AJ377" s="122">
        <f>AJ117*'Personnel Rates'!AJ$39</f>
        <v>0</v>
      </c>
      <c r="AL377" s="123">
        <f t="shared" si="14"/>
        <v>2847.145408102564</v>
      </c>
    </row>
    <row r="378" spans="2:38">
      <c r="B378" s="68">
        <v>5</v>
      </c>
      <c r="C378" s="66" t="str">
        <f>C118</f>
        <v>Manhole Pump‐out Permit</v>
      </c>
      <c r="D378" s="66"/>
      <c r="E378" s="122">
        <f>E118*'Personnel Rates'!E$39</f>
        <v>0</v>
      </c>
      <c r="F378" s="122">
        <f>F118*'Personnel Rates'!F$39</f>
        <v>0</v>
      </c>
      <c r="G378" s="122">
        <f>G118*'Personnel Rates'!G$39</f>
        <v>0</v>
      </c>
      <c r="H378" s="122">
        <f>H118*'Personnel Rates'!H$39</f>
        <v>0</v>
      </c>
      <c r="I378" s="122">
        <f>I118*'Personnel Rates'!I$39</f>
        <v>0</v>
      </c>
      <c r="J378" s="122">
        <f>J118*'Personnel Rates'!J$39</f>
        <v>0</v>
      </c>
      <c r="K378" s="122">
        <f>K118*'Personnel Rates'!K$39</f>
        <v>0</v>
      </c>
      <c r="L378" s="122">
        <f>L118*'Personnel Rates'!L$39</f>
        <v>0</v>
      </c>
      <c r="M378" s="122">
        <f>M118*'Personnel Rates'!M$39</f>
        <v>0</v>
      </c>
      <c r="N378" s="122">
        <f>N118*'Personnel Rates'!N$39</f>
        <v>0</v>
      </c>
      <c r="O378" s="122">
        <f>O118*'Personnel Rates'!O$39</f>
        <v>0</v>
      </c>
      <c r="P378" s="122">
        <f>P118*'Personnel Rates'!P$39</f>
        <v>0</v>
      </c>
      <c r="Q378" s="122">
        <f>Q118*'Personnel Rates'!Q$39</f>
        <v>341.38970769230764</v>
      </c>
      <c r="R378" s="122">
        <f>R118*'Personnel Rates'!R$39</f>
        <v>325.59781569230768</v>
      </c>
      <c r="S378" s="122">
        <f>S118*'Personnel Rates'!S$39</f>
        <v>609.62239661538456</v>
      </c>
      <c r="T378" s="122">
        <f>T118*'Personnel Rates'!T$39</f>
        <v>935.31855876923078</v>
      </c>
      <c r="U378" s="122">
        <f>U118*'Personnel Rates'!U$39</f>
        <v>835.36862410256413</v>
      </c>
      <c r="V378" s="122">
        <f>V118*'Personnel Rates'!V$39</f>
        <v>0</v>
      </c>
      <c r="W378" s="122">
        <f>W118*'Personnel Rates'!W$39</f>
        <v>0</v>
      </c>
      <c r="X378" s="122">
        <f>X118*'Personnel Rates'!X$39</f>
        <v>0</v>
      </c>
      <c r="Y378" s="122">
        <f>Y118*'Personnel Rates'!Y$39</f>
        <v>0</v>
      </c>
      <c r="Z378" s="122">
        <f>Z118*'Personnel Rates'!Z$39</f>
        <v>0</v>
      </c>
      <c r="AA378" s="122">
        <f>AA118*'Personnel Rates'!AA$39</f>
        <v>0</v>
      </c>
      <c r="AB378" s="122">
        <f>AB118*'Personnel Rates'!AB$39</f>
        <v>0</v>
      </c>
      <c r="AC378" s="122">
        <f>AC118*'Personnel Rates'!AC$39</f>
        <v>0</v>
      </c>
      <c r="AD378" s="122">
        <f>AD118*'Personnel Rates'!AD$39</f>
        <v>0</v>
      </c>
      <c r="AE378" s="122">
        <f>AE118*'Personnel Rates'!AE$39</f>
        <v>0</v>
      </c>
      <c r="AF378" s="122">
        <f>AF118*'Personnel Rates'!AF$39</f>
        <v>0</v>
      </c>
      <c r="AG378" s="122">
        <f>AG118*'Personnel Rates'!AG$39</f>
        <v>0</v>
      </c>
      <c r="AH378" s="122">
        <f>AH118*'Personnel Rates'!AH$39</f>
        <v>0</v>
      </c>
      <c r="AI378" s="122">
        <f>AI118*'Personnel Rates'!AI$39</f>
        <v>0</v>
      </c>
      <c r="AJ378" s="122">
        <f>AJ118*'Personnel Rates'!AJ$39</f>
        <v>0</v>
      </c>
      <c r="AL378" s="123">
        <f t="shared" si="14"/>
        <v>3047.2971028717948</v>
      </c>
    </row>
    <row r="379" spans="2:38">
      <c r="B379" s="68">
        <v>6</v>
      </c>
      <c r="C379" s="66" t="str">
        <f>C119</f>
        <v>Trucked or Hauled Wastewater Permit</v>
      </c>
      <c r="D379" s="66"/>
      <c r="E379" s="122">
        <f>E119*'Personnel Rates'!E$39</f>
        <v>0</v>
      </c>
      <c r="F379" s="122">
        <f>F119*'Personnel Rates'!F$39</f>
        <v>0</v>
      </c>
      <c r="G379" s="122">
        <f>G119*'Personnel Rates'!G$39</f>
        <v>0</v>
      </c>
      <c r="H379" s="122">
        <f>H119*'Personnel Rates'!H$39</f>
        <v>0</v>
      </c>
      <c r="I379" s="122">
        <f>I119*'Personnel Rates'!I$39</f>
        <v>0</v>
      </c>
      <c r="J379" s="122">
        <f>J119*'Personnel Rates'!J$39</f>
        <v>0</v>
      </c>
      <c r="K379" s="122">
        <f>K119*'Personnel Rates'!K$39</f>
        <v>0</v>
      </c>
      <c r="L379" s="122">
        <f>L119*'Personnel Rates'!L$39</f>
        <v>0</v>
      </c>
      <c r="M379" s="122">
        <f>M119*'Personnel Rates'!M$39</f>
        <v>0</v>
      </c>
      <c r="N379" s="122">
        <f>N119*'Personnel Rates'!N$39</f>
        <v>0</v>
      </c>
      <c r="O379" s="122">
        <f>O119*'Personnel Rates'!O$39</f>
        <v>0</v>
      </c>
      <c r="P379" s="122">
        <f>P119*'Personnel Rates'!P$39</f>
        <v>0</v>
      </c>
      <c r="Q379" s="122">
        <f>Q119*'Personnel Rates'!Q$39</f>
        <v>273.11176615384613</v>
      </c>
      <c r="R379" s="122">
        <f>R119*'Personnel Rates'!R$39</f>
        <v>325.59781569230768</v>
      </c>
      <c r="S379" s="122">
        <f>S119*'Personnel Rates'!S$39</f>
        <v>609.62239661538456</v>
      </c>
      <c r="T379" s="122">
        <f>T119*'Personnel Rates'!T$39</f>
        <v>155.88642646153846</v>
      </c>
      <c r="U379" s="122">
        <f>U119*'Personnel Rates'!U$39</f>
        <v>250.61058723076926</v>
      </c>
      <c r="V379" s="122">
        <f>V119*'Personnel Rates'!V$39</f>
        <v>0</v>
      </c>
      <c r="W379" s="122">
        <f>W119*'Personnel Rates'!W$39</f>
        <v>0</v>
      </c>
      <c r="X379" s="122">
        <f>X119*'Personnel Rates'!X$39</f>
        <v>0</v>
      </c>
      <c r="Y379" s="122">
        <f>Y119*'Personnel Rates'!Y$39</f>
        <v>0</v>
      </c>
      <c r="Z379" s="122">
        <f>Z119*'Personnel Rates'!Z$39</f>
        <v>0</v>
      </c>
      <c r="AA379" s="122">
        <f>AA119*'Personnel Rates'!AA$39</f>
        <v>0</v>
      </c>
      <c r="AB379" s="122">
        <f>AB119*'Personnel Rates'!AB$39</f>
        <v>0</v>
      </c>
      <c r="AC379" s="122">
        <f>AC119*'Personnel Rates'!AC$39</f>
        <v>0</v>
      </c>
      <c r="AD379" s="122">
        <f>AD119*'Personnel Rates'!AD$39</f>
        <v>0</v>
      </c>
      <c r="AE379" s="122">
        <f>AE119*'Personnel Rates'!AE$39</f>
        <v>0</v>
      </c>
      <c r="AF379" s="122">
        <f>AF119*'Personnel Rates'!AF$39</f>
        <v>0</v>
      </c>
      <c r="AG379" s="122">
        <f>AG119*'Personnel Rates'!AG$39</f>
        <v>0</v>
      </c>
      <c r="AH379" s="122">
        <f>AH119*'Personnel Rates'!AH$39</f>
        <v>0</v>
      </c>
      <c r="AI379" s="122">
        <f>AI119*'Personnel Rates'!AI$39</f>
        <v>0</v>
      </c>
      <c r="AJ379" s="122">
        <f>AJ119*'Personnel Rates'!AJ$39</f>
        <v>0</v>
      </c>
      <c r="AL379" s="123">
        <f t="shared" si="14"/>
        <v>1614.828992153846</v>
      </c>
    </row>
    <row r="380" spans="2:38">
      <c r="B380" s="68">
        <v>7</v>
      </c>
      <c r="C380" s="66" t="str">
        <f>C120</f>
        <v>Photographic &amp; Video Inspection</v>
      </c>
      <c r="D380" s="66"/>
      <c r="E380" s="122">
        <f>E120*'Personnel Rates'!E$39</f>
        <v>0</v>
      </c>
      <c r="F380" s="122">
        <f>F120*'Personnel Rates'!F$39</f>
        <v>0</v>
      </c>
      <c r="G380" s="122">
        <f>G120*'Personnel Rates'!G$39</f>
        <v>0</v>
      </c>
      <c r="H380" s="122">
        <f>H120*'Personnel Rates'!H$39</f>
        <v>0</v>
      </c>
      <c r="I380" s="122">
        <f>I120*'Personnel Rates'!I$39</f>
        <v>0</v>
      </c>
      <c r="J380" s="122">
        <f>J120*'Personnel Rates'!J$39</f>
        <v>0</v>
      </c>
      <c r="K380" s="122">
        <f>K120*'Personnel Rates'!K$39</f>
        <v>0</v>
      </c>
      <c r="L380" s="122">
        <f>L120*'Personnel Rates'!L$39</f>
        <v>0</v>
      </c>
      <c r="M380" s="122">
        <f>M120*'Personnel Rates'!M$39</f>
        <v>0</v>
      </c>
      <c r="N380" s="122">
        <f>N120*'Personnel Rates'!N$39</f>
        <v>0</v>
      </c>
      <c r="O380" s="122">
        <f>O120*'Personnel Rates'!O$39</f>
        <v>0</v>
      </c>
      <c r="P380" s="122">
        <f>P120*'Personnel Rates'!P$39</f>
        <v>0</v>
      </c>
      <c r="Q380" s="122">
        <f>Q120*'Personnel Rates'!Q$39</f>
        <v>0</v>
      </c>
      <c r="R380" s="122">
        <f>R120*'Personnel Rates'!R$39</f>
        <v>0</v>
      </c>
      <c r="S380" s="122">
        <f>S120*'Personnel Rates'!S$39</f>
        <v>0</v>
      </c>
      <c r="T380" s="122">
        <f>T120*'Personnel Rates'!T$39</f>
        <v>0</v>
      </c>
      <c r="U380" s="122">
        <f>U120*'Personnel Rates'!U$39</f>
        <v>0</v>
      </c>
      <c r="V380" s="122">
        <f>V120*'Personnel Rates'!V$39</f>
        <v>0</v>
      </c>
      <c r="W380" s="122">
        <f>W120*'Personnel Rates'!W$39</f>
        <v>0</v>
      </c>
      <c r="X380" s="122">
        <f>X120*'Personnel Rates'!X$39</f>
        <v>0</v>
      </c>
      <c r="Y380" s="122">
        <f>Y120*'Personnel Rates'!Y$39</f>
        <v>0</v>
      </c>
      <c r="Z380" s="122">
        <f>Z120*'Personnel Rates'!Z$39</f>
        <v>0</v>
      </c>
      <c r="AA380" s="122">
        <f>AA120*'Personnel Rates'!AA$39</f>
        <v>0</v>
      </c>
      <c r="AB380" s="122">
        <f>AB120*'Personnel Rates'!AB$39</f>
        <v>0</v>
      </c>
      <c r="AC380" s="122">
        <f>AC120*'Personnel Rates'!AC$39</f>
        <v>0</v>
      </c>
      <c r="AD380" s="122">
        <f>AD120*'Personnel Rates'!AD$39</f>
        <v>0</v>
      </c>
      <c r="AE380" s="122">
        <f>AE120*'Personnel Rates'!AE$39</f>
        <v>0</v>
      </c>
      <c r="AF380" s="122">
        <f>AF120*'Personnel Rates'!AF$39</f>
        <v>0</v>
      </c>
      <c r="AG380" s="122">
        <f>AG120*'Personnel Rates'!AG$39</f>
        <v>0</v>
      </c>
      <c r="AH380" s="122">
        <f>AH120*'Personnel Rates'!AH$39</f>
        <v>0</v>
      </c>
      <c r="AI380" s="122">
        <f>AI120*'Personnel Rates'!AI$39</f>
        <v>0</v>
      </c>
      <c r="AJ380" s="122">
        <f>AJ120*'Personnel Rates'!AJ$39</f>
        <v>0</v>
      </c>
      <c r="AL380" s="123">
        <f>SUM(H380:AJ380)</f>
        <v>0</v>
      </c>
    </row>
    <row r="381" spans="2:38">
      <c r="B381" s="58"/>
      <c r="C381" s="58" t="s">
        <v>85</v>
      </c>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L381" s="128"/>
    </row>
    <row r="382" spans="2:38">
      <c r="B382" s="62">
        <v>1</v>
      </c>
      <c r="C382" s="63" t="s">
        <v>86</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L382" s="124"/>
    </row>
    <row r="383" spans="2:38">
      <c r="B383" s="85"/>
      <c r="C383" s="66" t="str">
        <f>C123</f>
        <v>Conceptual Stormwater Plan Approval</v>
      </c>
      <c r="D383" s="66"/>
      <c r="E383" s="122">
        <f>E123*'Personnel Rates'!E$39</f>
        <v>0</v>
      </c>
      <c r="F383" s="122">
        <f>F123*'Personnel Rates'!F$39</f>
        <v>0</v>
      </c>
      <c r="G383" s="122">
        <f>G123*'Personnel Rates'!G$39</f>
        <v>0</v>
      </c>
      <c r="H383" s="122">
        <f>H123*'Personnel Rates'!H$39</f>
        <v>0</v>
      </c>
      <c r="I383" s="122">
        <f>I123*'Personnel Rates'!I$39</f>
        <v>0</v>
      </c>
      <c r="J383" s="122">
        <f>J123*'Personnel Rates'!J$39</f>
        <v>0</v>
      </c>
      <c r="K383" s="122">
        <f>K123*'Personnel Rates'!K$39</f>
        <v>0</v>
      </c>
      <c r="L383" s="122">
        <f>L123*'Personnel Rates'!L$39</f>
        <v>0</v>
      </c>
      <c r="M383" s="122">
        <f>M123*'Personnel Rates'!M$39</f>
        <v>0</v>
      </c>
      <c r="N383" s="122">
        <f>N123*'Personnel Rates'!N$39</f>
        <v>0</v>
      </c>
      <c r="O383" s="122">
        <f>O123*'Personnel Rates'!O$39</f>
        <v>0</v>
      </c>
      <c r="P383" s="122">
        <f>P123*'Personnel Rates'!P$39</f>
        <v>0</v>
      </c>
      <c r="Q383" s="122">
        <f>Q123*'Personnel Rates'!Q$39</f>
        <v>0</v>
      </c>
      <c r="R383" s="122">
        <f>R123*'Personnel Rates'!R$39</f>
        <v>0</v>
      </c>
      <c r="S383" s="122">
        <f>S123*'Personnel Rates'!S$39</f>
        <v>0</v>
      </c>
      <c r="T383" s="122">
        <f>T123*'Personnel Rates'!T$39</f>
        <v>0</v>
      </c>
      <c r="U383" s="122">
        <f>U123*'Personnel Rates'!U$39</f>
        <v>0</v>
      </c>
      <c r="V383" s="122">
        <f>V123*'Personnel Rates'!V$39</f>
        <v>0</v>
      </c>
      <c r="W383" s="122">
        <f>W123*'Personnel Rates'!W$39</f>
        <v>0</v>
      </c>
      <c r="X383" s="122">
        <f>X123*'Personnel Rates'!X$39</f>
        <v>0</v>
      </c>
      <c r="Y383" s="122">
        <f>Y123*'Personnel Rates'!Y$39</f>
        <v>0</v>
      </c>
      <c r="Z383" s="122">
        <f>Z123*'Personnel Rates'!Z$39</f>
        <v>0</v>
      </c>
      <c r="AA383" s="122">
        <f>AA123*'Personnel Rates'!AA$39</f>
        <v>0</v>
      </c>
      <c r="AB383" s="122">
        <f>AB123*'Personnel Rates'!AB$39</f>
        <v>0</v>
      </c>
      <c r="AC383" s="122">
        <f>AC123*'Personnel Rates'!AC$39</f>
        <v>0</v>
      </c>
      <c r="AD383" s="122">
        <f>AD123*'Personnel Rates'!AD$39</f>
        <v>0</v>
      </c>
      <c r="AE383" s="122">
        <f>AE123*'Personnel Rates'!AE$39</f>
        <v>0</v>
      </c>
      <c r="AF383" s="122">
        <f>AF123*'Personnel Rates'!AF$39</f>
        <v>34.333894358974362</v>
      </c>
      <c r="AG383" s="122">
        <f>AG123*'Personnel Rates'!AG$39</f>
        <v>760.43669538461529</v>
      </c>
      <c r="AH383" s="122">
        <f>AH123*'Personnel Rates'!AH$39</f>
        <v>0</v>
      </c>
      <c r="AI383" s="122">
        <f>AI123*'Personnel Rates'!AI$39</f>
        <v>0</v>
      </c>
      <c r="AJ383" s="122">
        <f>AJ123*'Personnel Rates'!AJ$39</f>
        <v>0</v>
      </c>
      <c r="AL383" s="123">
        <f>SUM(E383:AJ383)</f>
        <v>794.77058974358965</v>
      </c>
    </row>
    <row r="384" spans="2:38">
      <c r="B384" s="65"/>
      <c r="C384" s="346" t="s">
        <v>607</v>
      </c>
      <c r="D384" s="66"/>
      <c r="E384" s="122">
        <f>E124*'Personnel Rates'!E$39</f>
        <v>0</v>
      </c>
      <c r="F384" s="122">
        <f>F124*'Personnel Rates'!F$39</f>
        <v>0</v>
      </c>
      <c r="G384" s="122">
        <f>G124*'Personnel Rates'!G$39</f>
        <v>0</v>
      </c>
      <c r="H384" s="122">
        <f>H124*'Personnel Rates'!H$39</f>
        <v>0</v>
      </c>
      <c r="I384" s="122">
        <f>I124*'Personnel Rates'!I$39</f>
        <v>0</v>
      </c>
      <c r="J384" s="122">
        <f>J124*'Personnel Rates'!J$39</f>
        <v>0</v>
      </c>
      <c r="K384" s="122">
        <f>K124*'Personnel Rates'!K$39</f>
        <v>0</v>
      </c>
      <c r="L384" s="122">
        <f>L124*'Personnel Rates'!L$39</f>
        <v>0</v>
      </c>
      <c r="M384" s="122">
        <f>M124*'Personnel Rates'!M$39</f>
        <v>0</v>
      </c>
      <c r="N384" s="122">
        <f>N124*'Personnel Rates'!N$39</f>
        <v>0</v>
      </c>
      <c r="O384" s="122">
        <f>O124*'Personnel Rates'!O$39</f>
        <v>0</v>
      </c>
      <c r="P384" s="122">
        <f>P124*'Personnel Rates'!P$39</f>
        <v>0</v>
      </c>
      <c r="Q384" s="122">
        <f>Q124*'Personnel Rates'!Q$39</f>
        <v>0</v>
      </c>
      <c r="R384" s="122">
        <f>R124*'Personnel Rates'!R$39</f>
        <v>0</v>
      </c>
      <c r="S384" s="122">
        <f>S124*'Personnel Rates'!S$39</f>
        <v>0</v>
      </c>
      <c r="T384" s="122">
        <f>T124*'Personnel Rates'!T$39</f>
        <v>0</v>
      </c>
      <c r="U384" s="122">
        <f>U124*'Personnel Rates'!U$39</f>
        <v>0</v>
      </c>
      <c r="V384" s="122">
        <f>V124*'Personnel Rates'!V$39</f>
        <v>0</v>
      </c>
      <c r="W384" s="122">
        <f>W124*'Personnel Rates'!W$39</f>
        <v>0</v>
      </c>
      <c r="X384" s="122">
        <f>X124*'Personnel Rates'!X$39</f>
        <v>0</v>
      </c>
      <c r="Y384" s="122">
        <f>Y124*'Personnel Rates'!Y$39</f>
        <v>0</v>
      </c>
      <c r="Z384" s="122">
        <f>Z124*'Personnel Rates'!Z$39</f>
        <v>0</v>
      </c>
      <c r="AA384" s="122">
        <f>AA124*'Personnel Rates'!AA$39</f>
        <v>0</v>
      </c>
      <c r="AB384" s="122">
        <f>AB124*'Personnel Rates'!AB$39</f>
        <v>0</v>
      </c>
      <c r="AC384" s="122">
        <f>AC124*'Personnel Rates'!AC$39</f>
        <v>0</v>
      </c>
      <c r="AD384" s="122">
        <f>AD124*'Personnel Rates'!AD$39</f>
        <v>0</v>
      </c>
      <c r="AE384" s="122">
        <f>AE124*'Personnel Rates'!AE$39</f>
        <v>0</v>
      </c>
      <c r="AF384" s="122">
        <f>AF124*'Personnel Rates'!AF$39</f>
        <v>0</v>
      </c>
      <c r="AG384" s="122">
        <f>AG124*'Personnel Rates'!AG$39</f>
        <v>0</v>
      </c>
      <c r="AH384" s="122">
        <f>AH124*'Personnel Rates'!AH$39</f>
        <v>0</v>
      </c>
      <c r="AI384" s="122">
        <f>AI124*'Personnel Rates'!AI$39</f>
        <v>0</v>
      </c>
      <c r="AJ384" s="122">
        <f>AJ124*'Personnel Rates'!AJ$39</f>
        <v>0</v>
      </c>
      <c r="AL384" s="123">
        <f>SUM(E384:AJ384)</f>
        <v>0</v>
      </c>
    </row>
    <row r="385" spans="2:38" ht="26">
      <c r="B385" s="65"/>
      <c r="C385" s="205" t="str">
        <f>C125</f>
        <v>Post Construction Stormwater Plan Approval (Additional Review Time Fee)</v>
      </c>
      <c r="D385" s="205"/>
      <c r="E385" s="122">
        <f>E125*'Personnel Rates'!E$39</f>
        <v>0</v>
      </c>
      <c r="F385" s="122">
        <f>F125*'Personnel Rates'!F$39</f>
        <v>0</v>
      </c>
      <c r="G385" s="122">
        <f>G125*'Personnel Rates'!G$39</f>
        <v>0</v>
      </c>
      <c r="H385" s="122">
        <f>H125*'Personnel Rates'!H$39</f>
        <v>0</v>
      </c>
      <c r="I385" s="122">
        <f>I125*'Personnel Rates'!I$39</f>
        <v>0</v>
      </c>
      <c r="J385" s="122">
        <f>J125*'Personnel Rates'!J$39</f>
        <v>0</v>
      </c>
      <c r="K385" s="122">
        <f>K125*'Personnel Rates'!K$39</f>
        <v>0</v>
      </c>
      <c r="L385" s="122">
        <f>L125*'Personnel Rates'!L$39</f>
        <v>0</v>
      </c>
      <c r="M385" s="122">
        <f>M125*'Personnel Rates'!M$39</f>
        <v>0</v>
      </c>
      <c r="N385" s="122">
        <f>N125*'Personnel Rates'!N$39</f>
        <v>0</v>
      </c>
      <c r="O385" s="122">
        <f>O125*'Personnel Rates'!O$39</f>
        <v>0</v>
      </c>
      <c r="P385" s="122">
        <f>P125*'Personnel Rates'!P$39</f>
        <v>0</v>
      </c>
      <c r="Q385" s="122">
        <f>Q125*'Personnel Rates'!Q$39</f>
        <v>0</v>
      </c>
      <c r="R385" s="122">
        <f>R125*'Personnel Rates'!R$39</f>
        <v>0</v>
      </c>
      <c r="S385" s="122">
        <f>S125*'Personnel Rates'!S$39</f>
        <v>0</v>
      </c>
      <c r="T385" s="122">
        <f>T125*'Personnel Rates'!T$39</f>
        <v>0</v>
      </c>
      <c r="U385" s="122">
        <f>U125*'Personnel Rates'!U$39</f>
        <v>0</v>
      </c>
      <c r="V385" s="122">
        <f>V125*'Personnel Rates'!V$39</f>
        <v>0</v>
      </c>
      <c r="W385" s="122">
        <f>W125*'Personnel Rates'!W$39</f>
        <v>0</v>
      </c>
      <c r="X385" s="122">
        <f>X125*'Personnel Rates'!X$39</f>
        <v>0</v>
      </c>
      <c r="Y385" s="122">
        <f>Y125*'Personnel Rates'!Y$39</f>
        <v>0</v>
      </c>
      <c r="Z385" s="122">
        <f>Z125*'Personnel Rates'!Z$39</f>
        <v>0</v>
      </c>
      <c r="AA385" s="122">
        <f>AA125*'Personnel Rates'!AA$39</f>
        <v>0</v>
      </c>
      <c r="AB385" s="122">
        <f>AB125*'Personnel Rates'!AB$39</f>
        <v>0</v>
      </c>
      <c r="AC385" s="122">
        <f>AC125*'Personnel Rates'!AC$39</f>
        <v>0</v>
      </c>
      <c r="AD385" s="122">
        <f>AD125*'Personnel Rates'!AD$39</f>
        <v>0</v>
      </c>
      <c r="AE385" s="122">
        <f>AE125*'Personnel Rates'!AE$39</f>
        <v>0</v>
      </c>
      <c r="AF385" s="122">
        <f>AF125*'Personnel Rates'!AF$39</f>
        <v>91.328158994871814</v>
      </c>
      <c r="AG385" s="122">
        <f>AG125*'Personnel Rates'!AG$39</f>
        <v>0</v>
      </c>
      <c r="AH385" s="122">
        <f>AH125*'Personnel Rates'!AH$39</f>
        <v>0</v>
      </c>
      <c r="AI385" s="122">
        <f>AI125*'Personnel Rates'!AI$39</f>
        <v>75.276931384615381</v>
      </c>
      <c r="AJ385" s="122">
        <f>AJ125*'Personnel Rates'!AJ$39</f>
        <v>0</v>
      </c>
      <c r="AL385" s="123">
        <f>SUM(E385:AJ385)</f>
        <v>166.60509037948719</v>
      </c>
    </row>
    <row r="386" spans="2:38">
      <c r="B386" s="65"/>
      <c r="C386" s="205" t="str">
        <f>C126</f>
        <v>Utility Plan Review</v>
      </c>
      <c r="D386" s="205"/>
      <c r="E386" s="122">
        <f>E126*'Personnel Rates'!E$39</f>
        <v>0</v>
      </c>
      <c r="F386" s="122">
        <f>F126*'Personnel Rates'!F$39</f>
        <v>0</v>
      </c>
      <c r="G386" s="122">
        <f>G126*'Personnel Rates'!G$39</f>
        <v>0</v>
      </c>
      <c r="H386" s="122">
        <f>H126*'Personnel Rates'!H$39</f>
        <v>0</v>
      </c>
      <c r="I386" s="122">
        <f>I126*'Personnel Rates'!I$39</f>
        <v>0</v>
      </c>
      <c r="J386" s="122">
        <f>J126*'Personnel Rates'!J$39</f>
        <v>0</v>
      </c>
      <c r="K386" s="122">
        <f>K126*'Personnel Rates'!K$39</f>
        <v>0</v>
      </c>
      <c r="L386" s="122">
        <f>L126*'Personnel Rates'!L$39</f>
        <v>0</v>
      </c>
      <c r="M386" s="122">
        <f>M126*'Personnel Rates'!M$39</f>
        <v>0</v>
      </c>
      <c r="N386" s="122">
        <f>N126*'Personnel Rates'!N$39</f>
        <v>56.477038871794861</v>
      </c>
      <c r="O386" s="122">
        <f>O126*'Personnel Rates'!O$39</f>
        <v>0</v>
      </c>
      <c r="P386" s="122">
        <f>P126*'Personnel Rates'!P$39</f>
        <v>0</v>
      </c>
      <c r="Q386" s="122">
        <f>Q126*'Personnel Rates'!Q$39</f>
        <v>0</v>
      </c>
      <c r="R386" s="122">
        <f>R126*'Personnel Rates'!R$39</f>
        <v>0</v>
      </c>
      <c r="S386" s="122">
        <f>S126*'Personnel Rates'!S$39</f>
        <v>0</v>
      </c>
      <c r="T386" s="122">
        <f>T126*'Personnel Rates'!T$39</f>
        <v>0</v>
      </c>
      <c r="U386" s="122">
        <f>U126*'Personnel Rates'!U$39</f>
        <v>0</v>
      </c>
      <c r="V386" s="122">
        <f>V126*'Personnel Rates'!V$39</f>
        <v>0</v>
      </c>
      <c r="W386" s="122">
        <f>W126*'Personnel Rates'!W$39</f>
        <v>115.33490215384614</v>
      </c>
      <c r="X386" s="122">
        <f>X126*'Personnel Rates'!X$39</f>
        <v>0</v>
      </c>
      <c r="Y386" s="122">
        <f>Y126*'Personnel Rates'!Y$39</f>
        <v>0</v>
      </c>
      <c r="Z386" s="122">
        <f>Z126*'Personnel Rates'!Z$39</f>
        <v>0</v>
      </c>
      <c r="AA386" s="122">
        <f>AA126*'Personnel Rates'!AA$39</f>
        <v>0</v>
      </c>
      <c r="AB386" s="122">
        <f>AB126*'Personnel Rates'!AB$39</f>
        <v>0</v>
      </c>
      <c r="AC386" s="122">
        <f>AC126*'Personnel Rates'!AC$39</f>
        <v>0</v>
      </c>
      <c r="AD386" s="122">
        <f>AD126*'Personnel Rates'!AD$39</f>
        <v>0</v>
      </c>
      <c r="AE386" s="122">
        <f>AE126*'Personnel Rates'!AE$39</f>
        <v>0</v>
      </c>
      <c r="AF386" s="122">
        <f>AF126*'Personnel Rates'!AF$39</f>
        <v>0</v>
      </c>
      <c r="AG386" s="122">
        <f>AG126*'Personnel Rates'!AG$39</f>
        <v>0</v>
      </c>
      <c r="AH386" s="122">
        <f>AH126*'Personnel Rates'!AH$39</f>
        <v>0</v>
      </c>
      <c r="AI386" s="122">
        <f>AI126*'Personnel Rates'!AI$39</f>
        <v>150.55386276923076</v>
      </c>
      <c r="AJ386" s="122">
        <f>AJ126*'Personnel Rates'!AJ$39</f>
        <v>0</v>
      </c>
      <c r="AL386" s="123">
        <f>SUM(E386:AJ386)</f>
        <v>322.36580379487179</v>
      </c>
    </row>
    <row r="387" spans="2:38">
      <c r="B387" s="65"/>
      <c r="C387" s="205" t="str">
        <f>C127</f>
        <v>Active Construction Stormwater Inspection Fee</v>
      </c>
      <c r="D387" s="205"/>
      <c r="E387" s="122">
        <f>E127*'Personnel Rates'!E$39</f>
        <v>0</v>
      </c>
      <c r="F387" s="122">
        <f>F127*'Personnel Rates'!F$39</f>
        <v>0</v>
      </c>
      <c r="G387" s="122">
        <f>G127*'Personnel Rates'!G$39</f>
        <v>0</v>
      </c>
      <c r="H387" s="122">
        <f>H127*'Personnel Rates'!H$39</f>
        <v>0</v>
      </c>
      <c r="I387" s="122">
        <f>I127*'Personnel Rates'!I$39</f>
        <v>0</v>
      </c>
      <c r="J387" s="122">
        <f>J127*'Personnel Rates'!J$39</f>
        <v>0</v>
      </c>
      <c r="K387" s="122">
        <f>K127*'Personnel Rates'!K$39</f>
        <v>0</v>
      </c>
      <c r="L387" s="122">
        <f>L127*'Personnel Rates'!L$39</f>
        <v>0</v>
      </c>
      <c r="M387" s="122">
        <f>M127*'Personnel Rates'!M$39</f>
        <v>0</v>
      </c>
      <c r="N387" s="122">
        <f>N127*'Personnel Rates'!N$39</f>
        <v>0</v>
      </c>
      <c r="O387" s="122">
        <f>O127*'Personnel Rates'!O$39</f>
        <v>0</v>
      </c>
      <c r="P387" s="122">
        <f>P127*'Personnel Rates'!P$39</f>
        <v>0</v>
      </c>
      <c r="Q387" s="122">
        <f>Q127*'Personnel Rates'!Q$39</f>
        <v>0</v>
      </c>
      <c r="R387" s="122">
        <f>R127*'Personnel Rates'!R$39</f>
        <v>0</v>
      </c>
      <c r="S387" s="122">
        <f>S127*'Personnel Rates'!S$39</f>
        <v>0</v>
      </c>
      <c r="T387" s="122">
        <f>T127*'Personnel Rates'!T$39</f>
        <v>0</v>
      </c>
      <c r="U387" s="122">
        <f>U127*'Personnel Rates'!U$39</f>
        <v>0</v>
      </c>
      <c r="V387" s="122">
        <f>V127*'Personnel Rates'!V$39</f>
        <v>0</v>
      </c>
      <c r="W387" s="122">
        <f>W127*'Personnel Rates'!W$39</f>
        <v>115.33490215384614</v>
      </c>
      <c r="X387" s="122">
        <f>X127*'Personnel Rates'!X$39</f>
        <v>0</v>
      </c>
      <c r="Y387" s="122">
        <f>Y127*'Personnel Rates'!Y$39</f>
        <v>0</v>
      </c>
      <c r="Z387" s="122">
        <f>Z127*'Personnel Rates'!Z$39</f>
        <v>0</v>
      </c>
      <c r="AA387" s="122">
        <f>AA127*'Personnel Rates'!AA$39</f>
        <v>0</v>
      </c>
      <c r="AB387" s="122">
        <f>AB127*'Personnel Rates'!AB$39</f>
        <v>0</v>
      </c>
      <c r="AC387" s="122">
        <f>AC127*'Personnel Rates'!AC$39</f>
        <v>0</v>
      </c>
      <c r="AD387" s="122">
        <f>AD127*'Personnel Rates'!AD$39</f>
        <v>0</v>
      </c>
      <c r="AE387" s="122">
        <f>AE127*'Personnel Rates'!AE$39</f>
        <v>0</v>
      </c>
      <c r="AF387" s="122">
        <f>AF127*'Personnel Rates'!AF$39</f>
        <v>0</v>
      </c>
      <c r="AG387" s="122">
        <f>AG127*'Personnel Rates'!AG$39</f>
        <v>0</v>
      </c>
      <c r="AH387" s="122">
        <f>AH127*'Personnel Rates'!AH$39</f>
        <v>288.5634281025641</v>
      </c>
      <c r="AI387" s="122">
        <f>AI127*'Personnel Rates'!AI$39</f>
        <v>0</v>
      </c>
      <c r="AJ387" s="122">
        <f>AJ127*'Personnel Rates'!AJ$39</f>
        <v>0</v>
      </c>
      <c r="AL387" s="123">
        <f>SUM(E387:AJ387)</f>
        <v>403.89833025641025</v>
      </c>
    </row>
    <row r="388" spans="2:38">
      <c r="B388" s="62">
        <v>2</v>
      </c>
      <c r="C388" s="63" t="s">
        <v>88</v>
      </c>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L388" s="124"/>
    </row>
    <row r="389" spans="2:38">
      <c r="B389" s="73"/>
      <c r="C389" s="66" t="str">
        <f>C129</f>
        <v>Exemption to Water Quality Requirement</v>
      </c>
      <c r="D389" s="66"/>
      <c r="E389" s="122">
        <f>E129*'Personnel Rates'!E$39</f>
        <v>0</v>
      </c>
      <c r="F389" s="122">
        <f>F129*'Personnel Rates'!F$39</f>
        <v>0</v>
      </c>
      <c r="G389" s="122">
        <f>G129*'Personnel Rates'!G$39</f>
        <v>0</v>
      </c>
      <c r="H389" s="122">
        <f>H129*'Personnel Rates'!H$39</f>
        <v>0</v>
      </c>
      <c r="I389" s="122">
        <f>I129*'Personnel Rates'!I$39</f>
        <v>0</v>
      </c>
      <c r="J389" s="122">
        <f>J129*'Personnel Rates'!J$39</f>
        <v>0</v>
      </c>
      <c r="K389" s="122">
        <f>K129*'Personnel Rates'!K$39</f>
        <v>0</v>
      </c>
      <c r="L389" s="122">
        <f>L129*'Personnel Rates'!L$39</f>
        <v>0</v>
      </c>
      <c r="M389" s="122">
        <f>M129*'Personnel Rates'!M$39</f>
        <v>0</v>
      </c>
      <c r="N389" s="122">
        <f>N129*'Personnel Rates'!N$39</f>
        <v>0</v>
      </c>
      <c r="O389" s="122">
        <f>O129*'Personnel Rates'!O$39</f>
        <v>0</v>
      </c>
      <c r="P389" s="122">
        <f>P129*'Personnel Rates'!P$39</f>
        <v>0</v>
      </c>
      <c r="Q389" s="122">
        <f>Q129*'Personnel Rates'!Q$39</f>
        <v>0</v>
      </c>
      <c r="R389" s="122">
        <f>R129*'Personnel Rates'!R$39</f>
        <v>0</v>
      </c>
      <c r="S389" s="122">
        <f>S129*'Personnel Rates'!S$39</f>
        <v>0</v>
      </c>
      <c r="T389" s="122">
        <f>T129*'Personnel Rates'!T$39</f>
        <v>0</v>
      </c>
      <c r="U389" s="122">
        <f>U129*'Personnel Rates'!U$39</f>
        <v>0</v>
      </c>
      <c r="V389" s="122">
        <f>V129*'Personnel Rates'!V$39</f>
        <v>0</v>
      </c>
      <c r="W389" s="122">
        <f>W129*'Personnel Rates'!W$39</f>
        <v>0</v>
      </c>
      <c r="X389" s="122">
        <f>X129*'Personnel Rates'!X$39</f>
        <v>0</v>
      </c>
      <c r="Y389" s="122">
        <f>Y129*'Personnel Rates'!Y$39</f>
        <v>0</v>
      </c>
      <c r="Z389" s="122">
        <f>Z129*'Personnel Rates'!Z$39</f>
        <v>0</v>
      </c>
      <c r="AA389" s="122">
        <f>AA129*'Personnel Rates'!AA$39</f>
        <v>0</v>
      </c>
      <c r="AB389" s="122">
        <f>AB129*'Personnel Rates'!AB$39</f>
        <v>0</v>
      </c>
      <c r="AC389" s="122">
        <f>AC129*'Personnel Rates'!AC$39</f>
        <v>0</v>
      </c>
      <c r="AD389" s="122">
        <f>AD129*'Personnel Rates'!AD$39</f>
        <v>0</v>
      </c>
      <c r="AE389" s="122">
        <f>AE129*'Personnel Rates'!AE$39</f>
        <v>0</v>
      </c>
      <c r="AF389" s="122">
        <f>AF129*'Personnel Rates'!AF$39</f>
        <v>0</v>
      </c>
      <c r="AG389" s="122">
        <f>AG129*'Personnel Rates'!AG$39</f>
        <v>0</v>
      </c>
      <c r="AH389" s="122">
        <f>AH129*'Personnel Rates'!AH$39</f>
        <v>0</v>
      </c>
      <c r="AI389" s="122">
        <f>AI129*'Personnel Rates'!AI$39</f>
        <v>0</v>
      </c>
      <c r="AJ389" s="122">
        <f>AJ129*'Personnel Rates'!AJ$39</f>
        <v>0</v>
      </c>
      <c r="AL389" s="123">
        <f>SUM(E389:AJ389)</f>
        <v>0</v>
      </c>
    </row>
    <row r="390" spans="2:38">
      <c r="B390" s="58"/>
      <c r="C390" s="58" t="s">
        <v>94</v>
      </c>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L390" s="128"/>
    </row>
    <row r="391" spans="2:38">
      <c r="B391" s="68">
        <v>1</v>
      </c>
      <c r="C391" s="66" t="s">
        <v>95</v>
      </c>
      <c r="D391" s="66"/>
      <c r="E391" s="122">
        <f>E131*'Personnel Rates'!E$39</f>
        <v>0</v>
      </c>
      <c r="F391" s="122">
        <f>F131*'Personnel Rates'!F$39</f>
        <v>0</v>
      </c>
      <c r="G391" s="122">
        <f>G131*'Personnel Rates'!G$39</f>
        <v>0</v>
      </c>
      <c r="H391" s="122">
        <f>H131*'Personnel Rates'!H$39</f>
        <v>0</v>
      </c>
      <c r="I391" s="122">
        <f>I131*'Personnel Rates'!I$39</f>
        <v>0</v>
      </c>
      <c r="J391" s="122">
        <f>J131*'Personnel Rates'!J$39</f>
        <v>0</v>
      </c>
      <c r="K391" s="122">
        <f>K131*'Personnel Rates'!K$39</f>
        <v>0</v>
      </c>
      <c r="L391" s="122">
        <f>L131*'Personnel Rates'!L$39</f>
        <v>0</v>
      </c>
      <c r="M391" s="122">
        <f>M131*'Personnel Rates'!M$39</f>
        <v>0</v>
      </c>
      <c r="N391" s="122">
        <f>N131*'Personnel Rates'!N$39</f>
        <v>0</v>
      </c>
      <c r="O391" s="122">
        <f>O131*'Personnel Rates'!O$39</f>
        <v>0</v>
      </c>
      <c r="P391" s="122">
        <f>P131*'Personnel Rates'!P$39</f>
        <v>0</v>
      </c>
      <c r="Q391" s="122">
        <f>Q131*'Personnel Rates'!Q$39</f>
        <v>477.94559076923076</v>
      </c>
      <c r="R391" s="122">
        <f>R131*'Personnel Rates'!R$39</f>
        <v>325.59781569230768</v>
      </c>
      <c r="S391" s="122">
        <f>S131*'Personnel Rates'!S$39</f>
        <v>406.41493107692304</v>
      </c>
      <c r="T391" s="122">
        <f>T131*'Personnel Rates'!T$39</f>
        <v>233.82963969230769</v>
      </c>
      <c r="U391" s="122">
        <f>U131*'Personnel Rates'!U$39</f>
        <v>250.61058723076926</v>
      </c>
      <c r="V391" s="122">
        <f>V131*'Personnel Rates'!V$39</f>
        <v>0</v>
      </c>
      <c r="W391" s="122">
        <f>W131*'Personnel Rates'!W$39</f>
        <v>0</v>
      </c>
      <c r="X391" s="122">
        <f>X131*'Personnel Rates'!X$39</f>
        <v>0</v>
      </c>
      <c r="Y391" s="122">
        <f>Y131*'Personnel Rates'!Y$39</f>
        <v>0</v>
      </c>
      <c r="Z391" s="122">
        <f>Z131*'Personnel Rates'!Z$39</f>
        <v>0</v>
      </c>
      <c r="AA391" s="122">
        <f>AA131*'Personnel Rates'!AA$39</f>
        <v>0</v>
      </c>
      <c r="AB391" s="122">
        <f>AB131*'Personnel Rates'!AB$39</f>
        <v>0</v>
      </c>
      <c r="AC391" s="122">
        <f>AC131*'Personnel Rates'!AC$39</f>
        <v>0</v>
      </c>
      <c r="AD391" s="122">
        <f>AD131*'Personnel Rates'!AD$39</f>
        <v>0</v>
      </c>
      <c r="AE391" s="122">
        <f>AE131*'Personnel Rates'!AE$39</f>
        <v>0</v>
      </c>
      <c r="AF391" s="122">
        <f>AF131*'Personnel Rates'!AF$39</f>
        <v>0</v>
      </c>
      <c r="AG391" s="122">
        <f>AG131*'Personnel Rates'!AG$39</f>
        <v>0</v>
      </c>
      <c r="AH391" s="122">
        <f>AH131*'Personnel Rates'!AH$39</f>
        <v>0</v>
      </c>
      <c r="AI391" s="122">
        <f>AI131*'Personnel Rates'!AI$39</f>
        <v>0</v>
      </c>
      <c r="AJ391" s="122">
        <f>AJ131*'Personnel Rates'!AJ$39</f>
        <v>0</v>
      </c>
      <c r="AL391" s="123">
        <f>SUM(E391:AJ391)</f>
        <v>1694.3985644615382</v>
      </c>
    </row>
    <row r="392" spans="2:38">
      <c r="B392" s="68">
        <v>2</v>
      </c>
      <c r="C392" s="66" t="s">
        <v>97</v>
      </c>
      <c r="D392" s="66"/>
      <c r="E392" s="122">
        <f>E132*'Personnel Rates'!E$39</f>
        <v>0</v>
      </c>
      <c r="F392" s="122">
        <f>F132*'Personnel Rates'!F$39</f>
        <v>0</v>
      </c>
      <c r="G392" s="122">
        <f>G132*'Personnel Rates'!G$39</f>
        <v>0</v>
      </c>
      <c r="H392" s="122">
        <f>H132*'Personnel Rates'!H$39</f>
        <v>0</v>
      </c>
      <c r="I392" s="122">
        <f>I132*'Personnel Rates'!I$39</f>
        <v>0</v>
      </c>
      <c r="J392" s="122">
        <f>J132*'Personnel Rates'!J$39</f>
        <v>0</v>
      </c>
      <c r="K392" s="122">
        <f>K132*'Personnel Rates'!K$39</f>
        <v>0</v>
      </c>
      <c r="L392" s="122">
        <f>L132*'Personnel Rates'!L$39</f>
        <v>0</v>
      </c>
      <c r="M392" s="122">
        <f>M132*'Personnel Rates'!M$39</f>
        <v>0</v>
      </c>
      <c r="N392" s="122">
        <f>N132*'Personnel Rates'!N$39</f>
        <v>0</v>
      </c>
      <c r="O392" s="122">
        <f>O132*'Personnel Rates'!O$39</f>
        <v>0</v>
      </c>
      <c r="P392" s="122">
        <f>P132*'Personnel Rates'!P$39</f>
        <v>0</v>
      </c>
      <c r="Q392" s="122">
        <f>Q132*'Personnel Rates'!Q$39</f>
        <v>68.277941538461533</v>
      </c>
      <c r="R392" s="122">
        <f>R132*'Personnel Rates'!R$39</f>
        <v>108.53260523076922</v>
      </c>
      <c r="S392" s="122">
        <f>S132*'Personnel Rates'!S$39</f>
        <v>203.20746553846152</v>
      </c>
      <c r="T392" s="122">
        <f>T132*'Personnel Rates'!T$39</f>
        <v>155.88642646153846</v>
      </c>
      <c r="U392" s="122">
        <f>U132*'Personnel Rates'!U$39</f>
        <v>0</v>
      </c>
      <c r="V392" s="122">
        <f>V132*'Personnel Rates'!V$39</f>
        <v>0</v>
      </c>
      <c r="W392" s="122">
        <f>W132*'Personnel Rates'!W$39</f>
        <v>0</v>
      </c>
      <c r="X392" s="122">
        <f>X132*'Personnel Rates'!X$39</f>
        <v>0</v>
      </c>
      <c r="Y392" s="122">
        <f>Y132*'Personnel Rates'!Y$39</f>
        <v>0</v>
      </c>
      <c r="Z392" s="122">
        <f>Z132*'Personnel Rates'!Z$39</f>
        <v>0</v>
      </c>
      <c r="AA392" s="122">
        <f>AA132*'Personnel Rates'!AA$39</f>
        <v>0</v>
      </c>
      <c r="AB392" s="122">
        <f>AB132*'Personnel Rates'!AB$39</f>
        <v>0</v>
      </c>
      <c r="AC392" s="122">
        <f>AC132*'Personnel Rates'!AC$39</f>
        <v>0</v>
      </c>
      <c r="AD392" s="122">
        <f>AD132*'Personnel Rates'!AD$39</f>
        <v>0</v>
      </c>
      <c r="AE392" s="122">
        <f>AE132*'Personnel Rates'!AE$39</f>
        <v>0</v>
      </c>
      <c r="AF392" s="122">
        <f>AF132*'Personnel Rates'!AF$39</f>
        <v>0</v>
      </c>
      <c r="AG392" s="122">
        <f>AG132*'Personnel Rates'!AG$39</f>
        <v>0</v>
      </c>
      <c r="AH392" s="122">
        <f>AH132*'Personnel Rates'!AH$39</f>
        <v>0</v>
      </c>
      <c r="AI392" s="122">
        <f>AI132*'Personnel Rates'!AI$39</f>
        <v>0</v>
      </c>
      <c r="AJ392" s="122">
        <f>AJ132*'Personnel Rates'!AJ$39</f>
        <v>0</v>
      </c>
      <c r="AL392" s="123">
        <f>SUM(E392:AJ392)</f>
        <v>535.90443876923075</v>
      </c>
    </row>
    <row r="393" spans="2:38" ht="26">
      <c r="B393" s="58"/>
      <c r="C393" s="482" t="s">
        <v>497</v>
      </c>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L393" s="128"/>
    </row>
    <row r="394" spans="2:38">
      <c r="B394" s="68">
        <v>3</v>
      </c>
      <c r="C394" s="66" t="s">
        <v>99</v>
      </c>
      <c r="D394" s="66"/>
      <c r="E394" s="122">
        <f>E134*'Personnel Rates'!E$39</f>
        <v>0</v>
      </c>
      <c r="F394" s="122">
        <f>F134*'Personnel Rates'!F$39</f>
        <v>0</v>
      </c>
      <c r="G394" s="122">
        <f>G134*'Personnel Rates'!G$39</f>
        <v>0</v>
      </c>
      <c r="H394" s="122">
        <f>H134*'Personnel Rates'!H$39</f>
        <v>0</v>
      </c>
      <c r="I394" s="122">
        <f>I134*'Personnel Rates'!I$39</f>
        <v>0</v>
      </c>
      <c r="J394" s="122">
        <f>J134*'Personnel Rates'!J$39</f>
        <v>0</v>
      </c>
      <c r="K394" s="122">
        <f>K134*'Personnel Rates'!K$39</f>
        <v>0</v>
      </c>
      <c r="L394" s="122">
        <f>L134*'Personnel Rates'!L$39</f>
        <v>0</v>
      </c>
      <c r="M394" s="122">
        <f>M134*'Personnel Rates'!M$39</f>
        <v>0</v>
      </c>
      <c r="N394" s="122">
        <f>N134*'Personnel Rates'!N$39</f>
        <v>0</v>
      </c>
      <c r="O394" s="122">
        <f>O134*'Personnel Rates'!O$39</f>
        <v>0</v>
      </c>
      <c r="P394" s="122">
        <f>P134*'Personnel Rates'!P$39</f>
        <v>0</v>
      </c>
      <c r="Q394" s="122">
        <f>Q134*'Personnel Rates'!Q$39</f>
        <v>0</v>
      </c>
      <c r="R394" s="122">
        <f>R134*'Personnel Rates'!R$39</f>
        <v>0</v>
      </c>
      <c r="S394" s="122">
        <f>S134*'Personnel Rates'!S$39</f>
        <v>0</v>
      </c>
      <c r="T394" s="122">
        <f>T134*'Personnel Rates'!T$39</f>
        <v>0</v>
      </c>
      <c r="U394" s="122">
        <f>U134*'Personnel Rates'!U$39</f>
        <v>0</v>
      </c>
      <c r="V394" s="122">
        <f>V134*'Personnel Rates'!V$39</f>
        <v>0</v>
      </c>
      <c r="W394" s="122">
        <f>W134*'Personnel Rates'!W$39</f>
        <v>0</v>
      </c>
      <c r="X394" s="122">
        <f>X134*'Personnel Rates'!X$39</f>
        <v>0</v>
      </c>
      <c r="Y394" s="122">
        <f>Y134*'Personnel Rates'!Y$39</f>
        <v>0</v>
      </c>
      <c r="Z394" s="122">
        <f>Z134*'Personnel Rates'!Z$39</f>
        <v>0</v>
      </c>
      <c r="AA394" s="122">
        <f>AA134*'Personnel Rates'!AA$39</f>
        <v>0</v>
      </c>
      <c r="AB394" s="122">
        <f>AB134*'Personnel Rates'!AB$39</f>
        <v>0</v>
      </c>
      <c r="AC394" s="122">
        <f>AC134*'Personnel Rates'!AC$39</f>
        <v>0</v>
      </c>
      <c r="AD394" s="122">
        <f>AD134*'Personnel Rates'!AD$39</f>
        <v>0</v>
      </c>
      <c r="AE394" s="122">
        <f>AE134*'Personnel Rates'!AE$39</f>
        <v>0</v>
      </c>
      <c r="AF394" s="122">
        <f>AF134*'Personnel Rates'!AF$39</f>
        <v>0</v>
      </c>
      <c r="AG394" s="122">
        <f>AG134*'Personnel Rates'!AG$39</f>
        <v>0</v>
      </c>
      <c r="AH394" s="122">
        <f>AH134*'Personnel Rates'!AH$39</f>
        <v>0</v>
      </c>
      <c r="AI394" s="122">
        <f>AI134*'Personnel Rates'!AI$39</f>
        <v>451.66158830769228</v>
      </c>
      <c r="AJ394" s="122">
        <f>AJ134*'Personnel Rates'!AJ$39</f>
        <v>341.38970769230764</v>
      </c>
      <c r="AL394" s="123">
        <f>SUM(E394:AJ394)</f>
        <v>793.05129599999987</v>
      </c>
    </row>
  </sheetData>
  <phoneticPr fontId="87" type="noConversion"/>
  <pageMargins left="0.7" right="0.7" top="0.75" bottom="0.75" header="0.3" footer="0.3"/>
  <pageSetup scale="70" fitToHeight="2"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9A64B-260F-447F-9307-49462CF057FA}">
  <sheetPr>
    <pageSetUpPr autoPageBreaks="0"/>
  </sheetPr>
  <dimension ref="A2:AL394"/>
  <sheetViews>
    <sheetView topLeftCell="B1" zoomScaleNormal="100" workbookViewId="0">
      <pane xSplit="2" ySplit="8" topLeftCell="E9" activePane="bottomRight" state="frozen"/>
      <selection activeCell="U141" sqref="U141"/>
      <selection pane="topRight" activeCell="U141" sqref="U141"/>
      <selection pane="bottomLeft" activeCell="U141" sqref="U141"/>
      <selection pane="bottomRight" activeCell="E9" sqref="E9"/>
    </sheetView>
  </sheetViews>
  <sheetFormatPr defaultColWidth="9" defaultRowHeight="13"/>
  <cols>
    <col min="1" max="1" width="1.58203125" style="34" customWidth="1"/>
    <col min="2" max="2" width="4.58203125" style="34" customWidth="1"/>
    <col min="3" max="3" width="46.08203125" style="34" customWidth="1"/>
    <col min="4" max="4" width="2.08203125" style="34" hidden="1" customWidth="1"/>
    <col min="5" max="6" width="10.08203125" style="34" customWidth="1"/>
    <col min="7" max="7" width="10.5" style="34" customWidth="1"/>
    <col min="8" max="8" width="8.58203125" style="34" customWidth="1"/>
    <col min="9" max="9" width="7.58203125" style="34" customWidth="1"/>
    <col min="10" max="11" width="8.58203125" style="34" customWidth="1"/>
    <col min="12" max="12" width="10.33203125" style="34" customWidth="1"/>
    <col min="13" max="14" width="9.08203125" style="34" customWidth="1"/>
    <col min="15" max="16" width="9.58203125" style="34" customWidth="1"/>
    <col min="17" max="17" width="8.33203125" style="34" customWidth="1"/>
    <col min="18" max="19" width="10.08203125" style="34" customWidth="1"/>
    <col min="20" max="20" width="8.33203125" style="34" customWidth="1"/>
    <col min="21" max="23" width="9.58203125" style="34" customWidth="1"/>
    <col min="24" max="24" width="8.33203125" style="34" customWidth="1"/>
    <col min="25" max="25" width="7.58203125" style="34" customWidth="1"/>
    <col min="26" max="26" width="9.08203125" style="34" customWidth="1"/>
    <col min="27" max="28" width="7.58203125" style="34" customWidth="1"/>
    <col min="29" max="29" width="8.58203125" style="34" customWidth="1"/>
    <col min="30" max="30" width="11.08203125" style="34" customWidth="1"/>
    <col min="31" max="31" width="8.33203125" style="34" customWidth="1"/>
    <col min="32" max="32" width="11.08203125" style="34" customWidth="1"/>
    <col min="33" max="35" width="9.08203125" style="34" customWidth="1"/>
    <col min="36" max="36" width="10.08203125" style="34" customWidth="1"/>
    <col min="37" max="37" width="1.33203125" style="34" customWidth="1"/>
    <col min="38" max="16384" width="9" style="34"/>
  </cols>
  <sheetData>
    <row r="2" spans="1:38" ht="28.5" customHeight="1">
      <c r="A2" s="35"/>
      <c r="B2" s="36"/>
      <c r="E2" s="37"/>
      <c r="F2" s="37"/>
      <c r="G2" s="37"/>
      <c r="I2" s="37"/>
      <c r="J2" s="37"/>
      <c r="K2" s="37"/>
      <c r="L2" s="37"/>
      <c r="M2" s="37"/>
      <c r="N2" s="37"/>
      <c r="O2" s="37"/>
      <c r="P2" s="37"/>
      <c r="Q2" s="37"/>
      <c r="T2" s="37"/>
      <c r="U2" s="37"/>
      <c r="V2" s="37"/>
      <c r="W2" s="37"/>
      <c r="X2" s="37"/>
      <c r="Y2" s="37"/>
      <c r="Z2" s="37"/>
      <c r="AA2" s="37"/>
      <c r="AB2" s="37"/>
      <c r="AC2" s="37"/>
      <c r="AD2" s="37"/>
      <c r="AE2" s="37"/>
      <c r="AF2" s="37"/>
      <c r="AG2" s="37"/>
      <c r="AH2" s="37"/>
      <c r="AI2" s="37"/>
    </row>
    <row r="3" spans="1:38" ht="18" customHeight="1">
      <c r="A3" s="35"/>
      <c r="B3" s="38" t="str">
        <f>Client</f>
        <v>Philadelphia Water Department</v>
      </c>
    </row>
    <row r="4" spans="1:38" ht="14.5">
      <c r="A4" s="35"/>
      <c r="B4" s="38" t="str">
        <f>Title</f>
        <v>Miscellaneous Fees &amp; Charges Model</v>
      </c>
    </row>
    <row r="5" spans="1:38" ht="14.5">
      <c r="A5" s="35"/>
      <c r="B5" s="38" t="s">
        <v>128</v>
      </c>
      <c r="E5" s="39"/>
      <c r="F5" s="39"/>
      <c r="G5" s="39"/>
      <c r="T5" s="39"/>
      <c r="U5" s="39"/>
      <c r="V5" s="39"/>
      <c r="W5" s="39"/>
      <c r="X5" s="39"/>
      <c r="Y5" s="39"/>
      <c r="Z5" s="39"/>
      <c r="AA5" s="39"/>
      <c r="AB5" s="39"/>
      <c r="AC5" s="39"/>
      <c r="AD5" s="184" t="s">
        <v>217</v>
      </c>
      <c r="AE5" s="184"/>
      <c r="AF5" s="184"/>
      <c r="AG5" s="184"/>
      <c r="AH5" s="184"/>
      <c r="AI5" s="184"/>
      <c r="AJ5" s="184"/>
    </row>
    <row r="6" spans="1:38" ht="18.649999999999999" customHeight="1" thickBot="1">
      <c r="A6" s="35"/>
      <c r="B6" s="38"/>
      <c r="E6" s="39"/>
      <c r="F6" s="39"/>
      <c r="G6" s="39"/>
      <c r="T6" s="39"/>
      <c r="U6" s="39"/>
      <c r="V6" s="39"/>
      <c r="W6" s="39"/>
      <c r="X6" s="39"/>
      <c r="Y6" s="39"/>
      <c r="Z6" s="39"/>
      <c r="AA6" s="39"/>
      <c r="AB6" s="39"/>
      <c r="AC6" s="39"/>
      <c r="AD6" s="39"/>
      <c r="AE6" s="39"/>
      <c r="AF6" s="39"/>
      <c r="AG6" s="39"/>
      <c r="AH6" s="39"/>
      <c r="AI6" s="39"/>
    </row>
    <row r="7" spans="1:38" ht="13.5" thickBot="1">
      <c r="A7" s="35"/>
      <c r="B7" s="98"/>
      <c r="C7" s="99"/>
      <c r="D7" s="47"/>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7"/>
      <c r="AL7" s="177"/>
    </row>
    <row r="8" spans="1:38" ht="71.150000000000006" customHeight="1" thickBot="1">
      <c r="A8" s="35"/>
      <c r="B8" s="102" t="s">
        <v>13</v>
      </c>
      <c r="C8" s="100" t="s">
        <v>10</v>
      </c>
      <c r="D8" s="466"/>
      <c r="E8" s="467" t="str">
        <f>'Personnel Rates'!E11</f>
        <v>Water Field Cust Serv Rep</v>
      </c>
      <c r="F8" s="468" t="str">
        <f>'Personnel Rates'!F11</f>
        <v>Water Field Cust Serv Rep (D&amp;R)</v>
      </c>
      <c r="G8" s="467" t="str">
        <f>'Personnel Rates'!G11</f>
        <v>Water Field Cust Serv Sup (D&amp;R)</v>
      </c>
      <c r="H8" s="468" t="str">
        <f>'Personnel Rates'!H11</f>
        <v>Crew Chief</v>
      </c>
      <c r="I8" s="467" t="str">
        <f>'Personnel Rates'!I11</f>
        <v>Repair Worker</v>
      </c>
      <c r="J8" s="468" t="str">
        <f>'Personnel Rates'!J11</f>
        <v>Equipment Operator (Equipment Operator 2)</v>
      </c>
      <c r="K8" s="467" t="str">
        <f>'Personnel Rates'!K11</f>
        <v>Heavy Equipment Operator</v>
      </c>
      <c r="L8" s="468" t="str">
        <f>'Personnel Rates'!L11</f>
        <v>Engineer 3/ WTR Engineer 1</v>
      </c>
      <c r="M8" s="467" t="str">
        <f>'Personnel Rates'!M11</f>
        <v>Engineering Specialist</v>
      </c>
      <c r="N8" s="468" t="str">
        <f>'Personnel Rates'!N11</f>
        <v>Engineering Aide (Engineering Aide 2)</v>
      </c>
      <c r="O8" s="467" t="str">
        <f>'Personnel Rates'!O11</f>
        <v>Engineering Technician 1</v>
      </c>
      <c r="P8" s="468" t="str">
        <f>'Personnel Rates'!P11</f>
        <v>Engineer 1 (Environmental Engineer 1)</v>
      </c>
      <c r="Q8" s="467" t="str">
        <f>'Personnel Rates'!Q11</f>
        <v>Engineer 2 (Environmental Engineer 2)</v>
      </c>
      <c r="R8" s="468" t="str">
        <f>'Personnel Rates'!R11</f>
        <v>Water Engineering Projects Assistant Manager</v>
      </c>
      <c r="S8" s="467" t="str">
        <f>'Personnel Rates'!S11</f>
        <v>Engineering Supervisor 2</v>
      </c>
      <c r="T8" s="468" t="str">
        <f>'Personnel Rates'!T11</f>
        <v>Industrial Waste Control Supervisor</v>
      </c>
      <c r="U8" s="467" t="str">
        <f>'Personnel Rates'!U11</f>
        <v>Industrial Waste Control Technician 2</v>
      </c>
      <c r="V8" s="468" t="str">
        <f>'Personnel Rates'!V11</f>
        <v>Industrial Waste Control Technician 1</v>
      </c>
      <c r="W8" s="467" t="str">
        <f>'Personnel Rates'!W11</f>
        <v>Grad Civil Engineer/Graduate Environmental Engineer</v>
      </c>
      <c r="X8" s="468" t="str">
        <f>'Personnel Rates'!X11</f>
        <v>WTR Supervisor</v>
      </c>
      <c r="Y8" s="467" t="str">
        <f>'Personnel Rates'!Y11</f>
        <v>Inspector</v>
      </c>
      <c r="Z8" s="468" t="str">
        <f>'Personnel Rates'!Z11</f>
        <v>Collector Unit</v>
      </c>
      <c r="AA8" s="467" t="str">
        <f>'Personnel Rates'!AA11</f>
        <v>Electronic Tech II</v>
      </c>
      <c r="AB8" s="468" t="str">
        <f>'Personnel Rates'!AB11</f>
        <v>Electronic Tech I</v>
      </c>
      <c r="AC8" s="467" t="str">
        <f>'Personnel Rates'!AC11</f>
        <v>Electronic Equipment  Supervisor</v>
      </c>
      <c r="AD8" s="468" t="str">
        <f>'Personnel Rates'!AD11</f>
        <v>Environmental Scientist 1</v>
      </c>
      <c r="AE8" s="467" t="str">
        <f>'Personnel Rates'!AE11</f>
        <v>Engineer 1 (Civil Engineer 1)</v>
      </c>
      <c r="AF8" s="468" t="str">
        <f>'Personnel Rates'!AF11</f>
        <v>Administrative Assistant</v>
      </c>
      <c r="AG8" s="467" t="str">
        <f>'Personnel Rates'!AG11</f>
        <v>Environmental Scientist Specialist</v>
      </c>
      <c r="AH8" s="468" t="str">
        <f>'Personnel Rates'!AH11</f>
        <v>Construction Project Technician 2</v>
      </c>
      <c r="AI8" s="467" t="str">
        <f>'Personnel Rates'!AI11</f>
        <v>Engineering Specialist</v>
      </c>
      <c r="AJ8" s="469" t="str">
        <f>'Personnel Rates'!AJ11</f>
        <v>GIS Specialist 2</v>
      </c>
      <c r="AL8" s="465" t="s">
        <v>207</v>
      </c>
    </row>
    <row r="9" spans="1:38" ht="18.649999999999999" customHeight="1">
      <c r="B9" s="379"/>
      <c r="C9" s="380" t="s">
        <v>24</v>
      </c>
      <c r="D9" s="380"/>
      <c r="E9" s="470" t="s">
        <v>286</v>
      </c>
      <c r="F9" s="470"/>
      <c r="G9" s="470"/>
      <c r="H9" s="471"/>
      <c r="I9" s="471"/>
      <c r="J9" s="471"/>
      <c r="K9" s="471"/>
      <c r="L9" s="471"/>
      <c r="M9" s="471"/>
      <c r="N9" s="471"/>
      <c r="O9" s="471"/>
      <c r="P9" s="471"/>
      <c r="Q9" s="471"/>
      <c r="R9" s="472"/>
      <c r="S9" s="472"/>
      <c r="T9" s="471"/>
      <c r="U9" s="471"/>
      <c r="V9" s="471"/>
      <c r="W9" s="471"/>
      <c r="X9" s="471"/>
      <c r="Y9" s="471"/>
      <c r="Z9" s="471"/>
      <c r="AA9" s="471"/>
      <c r="AB9" s="471"/>
      <c r="AC9" s="471"/>
      <c r="AD9" s="471"/>
      <c r="AE9" s="471"/>
      <c r="AF9" s="471"/>
      <c r="AG9" s="471"/>
      <c r="AH9" s="471"/>
      <c r="AI9" s="471"/>
      <c r="AJ9" s="472"/>
      <c r="AL9" s="380"/>
    </row>
    <row r="10" spans="1:38">
      <c r="B10" s="158">
        <v>1</v>
      </c>
      <c r="C10" s="159" t="str">
        <f>'Existing Fees '!C10</f>
        <v>Meter Test Charges</v>
      </c>
      <c r="D10" s="159"/>
      <c r="E10" s="159"/>
      <c r="F10" s="159"/>
      <c r="G10" s="159"/>
      <c r="H10" s="159"/>
      <c r="I10" s="159"/>
      <c r="J10" s="159"/>
      <c r="K10" s="159"/>
      <c r="L10" s="159"/>
      <c r="M10" s="159"/>
      <c r="N10" s="159"/>
      <c r="O10" s="159"/>
      <c r="P10" s="159"/>
      <c r="Q10" s="159"/>
      <c r="R10" s="159"/>
      <c r="S10" s="160"/>
      <c r="T10" s="159"/>
      <c r="U10" s="159"/>
      <c r="V10" s="159"/>
      <c r="W10" s="159"/>
      <c r="X10" s="159"/>
      <c r="Y10" s="159"/>
      <c r="Z10" s="159"/>
      <c r="AA10" s="159"/>
      <c r="AB10" s="159"/>
      <c r="AC10" s="159"/>
      <c r="AD10" s="159"/>
      <c r="AE10" s="159"/>
      <c r="AF10" s="159"/>
      <c r="AG10" s="159"/>
      <c r="AH10" s="159"/>
      <c r="AI10" s="159"/>
      <c r="AJ10" s="159"/>
      <c r="AL10" s="159"/>
    </row>
    <row r="11" spans="1:38">
      <c r="B11" s="155" t="s">
        <v>26</v>
      </c>
      <c r="C11" s="153" t="str">
        <f>'Existing Fees '!C11</f>
        <v xml:space="preserve">5/8" </v>
      </c>
      <c r="D11" s="88"/>
      <c r="E11" s="134">
        <v>2.25</v>
      </c>
      <c r="F11" s="134"/>
      <c r="G11" s="134"/>
      <c r="H11" s="154"/>
      <c r="I11" s="134"/>
      <c r="J11" s="134"/>
      <c r="K11" s="134"/>
      <c r="L11" s="134"/>
      <c r="M11" s="134"/>
      <c r="N11" s="134"/>
      <c r="O11" s="134"/>
      <c r="P11" s="134"/>
      <c r="Q11" s="134"/>
      <c r="R11" s="134"/>
      <c r="S11" s="134"/>
      <c r="T11" s="154"/>
      <c r="U11" s="134"/>
      <c r="V11" s="134"/>
      <c r="W11" s="134"/>
      <c r="X11" s="134"/>
      <c r="Y11" s="134"/>
      <c r="Z11" s="134"/>
      <c r="AA11" s="134"/>
      <c r="AB11" s="134"/>
      <c r="AC11" s="134"/>
      <c r="AD11" s="134"/>
      <c r="AE11" s="134"/>
      <c r="AF11" s="134"/>
      <c r="AG11" s="134"/>
      <c r="AH11" s="134"/>
      <c r="AI11" s="134"/>
      <c r="AJ11" s="134"/>
      <c r="AL11" s="134">
        <v>1</v>
      </c>
    </row>
    <row r="12" spans="1:38">
      <c r="B12" s="65" t="s">
        <v>28</v>
      </c>
      <c r="C12" s="153" t="str">
        <f>'Existing Fees '!C12</f>
        <v>1",1.5",2"</v>
      </c>
      <c r="D12" s="88"/>
      <c r="E12" s="121">
        <v>2</v>
      </c>
      <c r="F12" s="121"/>
      <c r="G12" s="121"/>
      <c r="H12" s="136"/>
      <c r="I12" s="121"/>
      <c r="J12" s="121"/>
      <c r="K12" s="121"/>
      <c r="L12" s="121"/>
      <c r="M12" s="121"/>
      <c r="N12" s="121"/>
      <c r="O12" s="121"/>
      <c r="P12" s="121"/>
      <c r="Q12" s="121"/>
      <c r="R12" s="121"/>
      <c r="S12" s="121"/>
      <c r="T12" s="136"/>
      <c r="U12" s="121"/>
      <c r="V12" s="121"/>
      <c r="W12" s="121"/>
      <c r="X12" s="121"/>
      <c r="Y12" s="121"/>
      <c r="Z12" s="121"/>
      <c r="AA12" s="121"/>
      <c r="AB12" s="121"/>
      <c r="AC12" s="121"/>
      <c r="AD12" s="121"/>
      <c r="AE12" s="121"/>
      <c r="AF12" s="121"/>
      <c r="AG12" s="121"/>
      <c r="AH12" s="121"/>
      <c r="AI12" s="121"/>
      <c r="AJ12" s="121"/>
      <c r="AL12" s="121">
        <v>1.5</v>
      </c>
    </row>
    <row r="13" spans="1:38">
      <c r="B13" s="65" t="s">
        <v>30</v>
      </c>
      <c r="C13" s="153" t="str">
        <f>'Existing Fees '!C13</f>
        <v>3",4",6",8",10",12"</v>
      </c>
      <c r="D13" s="88"/>
      <c r="E13" s="121">
        <v>3</v>
      </c>
      <c r="F13" s="121"/>
      <c r="G13" s="121"/>
      <c r="H13" s="136"/>
      <c r="I13" s="121"/>
      <c r="J13" s="121"/>
      <c r="K13" s="121"/>
      <c r="L13" s="121"/>
      <c r="M13" s="121"/>
      <c r="N13" s="121"/>
      <c r="O13" s="121"/>
      <c r="P13" s="121"/>
      <c r="Q13" s="121"/>
      <c r="R13" s="121"/>
      <c r="S13" s="121"/>
      <c r="T13" s="136"/>
      <c r="U13" s="121"/>
      <c r="V13" s="121"/>
      <c r="W13" s="121"/>
      <c r="X13" s="121"/>
      <c r="Y13" s="121"/>
      <c r="Z13" s="121"/>
      <c r="AA13" s="121"/>
      <c r="AB13" s="121"/>
      <c r="AC13" s="121"/>
      <c r="AD13" s="121"/>
      <c r="AE13" s="121"/>
      <c r="AF13" s="121"/>
      <c r="AG13" s="121"/>
      <c r="AH13" s="121"/>
      <c r="AI13" s="121"/>
      <c r="AJ13" s="121"/>
      <c r="AL13" s="121">
        <v>2.5</v>
      </c>
    </row>
    <row r="14" spans="1:38">
      <c r="B14" s="142" t="s">
        <v>32</v>
      </c>
      <c r="C14" s="153" t="str">
        <f>'Existing Fees '!C14</f>
        <v>Field Tests 3" and above</v>
      </c>
      <c r="D14" s="88"/>
      <c r="E14" s="130">
        <v>3</v>
      </c>
      <c r="F14" s="130"/>
      <c r="G14" s="130"/>
      <c r="H14" s="143"/>
      <c r="I14" s="130"/>
      <c r="J14" s="130"/>
      <c r="K14" s="130"/>
      <c r="L14" s="130"/>
      <c r="M14" s="130"/>
      <c r="N14" s="130"/>
      <c r="O14" s="130"/>
      <c r="P14" s="130"/>
      <c r="Q14" s="130"/>
      <c r="R14" s="130"/>
      <c r="S14" s="130"/>
      <c r="T14" s="143"/>
      <c r="U14" s="130"/>
      <c r="V14" s="130"/>
      <c r="W14" s="130"/>
      <c r="X14" s="130"/>
      <c r="Y14" s="130"/>
      <c r="Z14" s="130"/>
      <c r="AA14" s="130"/>
      <c r="AB14" s="130"/>
      <c r="AC14" s="130"/>
      <c r="AD14" s="130"/>
      <c r="AE14" s="130"/>
      <c r="AF14" s="130"/>
      <c r="AG14" s="130"/>
      <c r="AH14" s="130"/>
      <c r="AI14" s="130"/>
      <c r="AJ14" s="130"/>
      <c r="AL14" s="130">
        <v>2.5</v>
      </c>
    </row>
    <row r="15" spans="1:38">
      <c r="B15" s="144">
        <v>2</v>
      </c>
      <c r="C15" s="159" t="str">
        <f>'Existing Fees '!C15</f>
        <v>Charges for Furnishing and Installation of Water Meters</v>
      </c>
      <c r="D15" s="159"/>
      <c r="E15" s="145"/>
      <c r="F15" s="145"/>
      <c r="G15" s="145"/>
      <c r="H15" s="145"/>
      <c r="I15" s="145"/>
      <c r="J15" s="145"/>
      <c r="K15" s="145"/>
      <c r="L15" s="145"/>
      <c r="M15" s="145"/>
      <c r="N15" s="145"/>
      <c r="O15" s="145"/>
      <c r="P15" s="145"/>
      <c r="Q15" s="145"/>
      <c r="R15" s="145"/>
      <c r="S15" s="77"/>
      <c r="T15" s="145"/>
      <c r="U15" s="145"/>
      <c r="V15" s="145"/>
      <c r="W15" s="145"/>
      <c r="X15" s="145"/>
      <c r="Y15" s="145"/>
      <c r="Z15" s="145"/>
      <c r="AA15" s="145"/>
      <c r="AB15" s="145"/>
      <c r="AC15" s="145"/>
      <c r="AD15" s="145"/>
      <c r="AE15" s="145"/>
      <c r="AF15" s="145"/>
      <c r="AG15" s="145"/>
      <c r="AH15" s="145"/>
      <c r="AI15" s="145"/>
      <c r="AJ15" s="145"/>
      <c r="AL15" s="145"/>
    </row>
    <row r="16" spans="1:38">
      <c r="B16" s="162" t="s">
        <v>26</v>
      </c>
      <c r="C16" s="163" t="str">
        <f>'Existing Fees '!C16</f>
        <v>Setting both Meter and Meter Interface Unit (MIU)</v>
      </c>
      <c r="D16" s="163"/>
      <c r="E16" s="164"/>
      <c r="F16" s="164"/>
      <c r="G16" s="164"/>
      <c r="H16" s="164"/>
      <c r="I16" s="163"/>
      <c r="J16" s="163"/>
      <c r="K16" s="163"/>
      <c r="L16" s="163"/>
      <c r="M16" s="163"/>
      <c r="N16" s="163"/>
      <c r="O16" s="163"/>
      <c r="P16" s="163"/>
      <c r="Q16" s="163"/>
      <c r="R16" s="163"/>
      <c r="S16" s="165"/>
      <c r="T16" s="164"/>
      <c r="U16" s="163"/>
      <c r="V16" s="163"/>
      <c r="W16" s="163"/>
      <c r="X16" s="163"/>
      <c r="Y16" s="163"/>
      <c r="Z16" s="163"/>
      <c r="AA16" s="163"/>
      <c r="AB16" s="163"/>
      <c r="AC16" s="163"/>
      <c r="AD16" s="163"/>
      <c r="AE16" s="163"/>
      <c r="AF16" s="163"/>
      <c r="AG16" s="163"/>
      <c r="AH16" s="163"/>
      <c r="AI16" s="163"/>
      <c r="AJ16" s="163"/>
      <c r="AL16" s="163"/>
    </row>
    <row r="17" spans="2:38">
      <c r="B17" s="155"/>
      <c r="C17" s="153" t="str">
        <f>'Existing Fees '!C17</f>
        <v>5/8"</v>
      </c>
      <c r="D17" s="88"/>
      <c r="E17" s="134">
        <v>1</v>
      </c>
      <c r="F17" s="134"/>
      <c r="G17" s="134"/>
      <c r="H17" s="15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L17" s="134">
        <v>1</v>
      </c>
    </row>
    <row r="18" spans="2:38">
      <c r="B18" s="65"/>
      <c r="C18" s="153" t="str">
        <f>'Existing Fees '!C18</f>
        <v>3/4 RFSS</v>
      </c>
      <c r="D18" s="88"/>
      <c r="E18" s="121">
        <v>1</v>
      </c>
      <c r="F18" s="121"/>
      <c r="G18" s="121"/>
      <c r="H18" s="136"/>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L18" s="121">
        <v>1</v>
      </c>
    </row>
    <row r="19" spans="2:38">
      <c r="B19" s="65"/>
      <c r="C19" s="153" t="str">
        <f>'Existing Fees '!C19</f>
        <v>1"</v>
      </c>
      <c r="D19" s="88"/>
      <c r="E19" s="121">
        <v>2</v>
      </c>
      <c r="F19" s="121"/>
      <c r="G19" s="121"/>
      <c r="H19" s="136"/>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L19" s="121">
        <v>1</v>
      </c>
    </row>
    <row r="20" spans="2:38">
      <c r="B20" s="65"/>
      <c r="C20" s="153" t="str">
        <f>'Existing Fees '!C20</f>
        <v>1" RFSS</v>
      </c>
      <c r="D20" s="88"/>
      <c r="E20" s="121">
        <v>2</v>
      </c>
      <c r="F20" s="121"/>
      <c r="G20" s="121"/>
      <c r="H20" s="136"/>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L20" s="121">
        <v>1</v>
      </c>
    </row>
    <row r="21" spans="2:38">
      <c r="B21" s="65"/>
      <c r="C21" s="153" t="str">
        <f>'Existing Fees '!C21</f>
        <v>1  1/2</v>
      </c>
      <c r="D21" s="88"/>
      <c r="E21" s="121">
        <v>2</v>
      </c>
      <c r="F21" s="121"/>
      <c r="G21" s="121"/>
      <c r="H21" s="136"/>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L21" s="121">
        <v>1</v>
      </c>
    </row>
    <row r="22" spans="2:38">
      <c r="B22" s="65"/>
      <c r="C22" s="153" t="str">
        <f>'Existing Fees '!C22</f>
        <v>1  1/2 RFSS</v>
      </c>
      <c r="D22" s="88"/>
      <c r="E22" s="121">
        <v>2</v>
      </c>
      <c r="F22" s="121"/>
      <c r="G22" s="121"/>
      <c r="H22" s="136"/>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L22" s="121">
        <v>1</v>
      </c>
    </row>
    <row r="23" spans="2:38">
      <c r="B23" s="65"/>
      <c r="C23" s="153" t="str">
        <f>'Existing Fees '!C23</f>
        <v xml:space="preserve">2" </v>
      </c>
      <c r="D23" s="88"/>
      <c r="E23" s="121">
        <v>2</v>
      </c>
      <c r="F23" s="121"/>
      <c r="G23" s="121"/>
      <c r="H23" s="136"/>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L23" s="121">
        <v>1</v>
      </c>
    </row>
    <row r="24" spans="2:38">
      <c r="B24" s="65"/>
      <c r="C24" s="153" t="str">
        <f>'Existing Fees '!C24</f>
        <v>2" RFSS</v>
      </c>
      <c r="D24" s="88"/>
      <c r="E24" s="121">
        <v>2</v>
      </c>
      <c r="F24" s="121"/>
      <c r="G24" s="121"/>
      <c r="H24" s="136"/>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L24" s="121">
        <v>1</v>
      </c>
    </row>
    <row r="25" spans="2:38">
      <c r="B25" s="65"/>
      <c r="C25" s="153" t="str">
        <f>'Existing Fees '!C25</f>
        <v>3" Compound</v>
      </c>
      <c r="D25" s="88"/>
      <c r="E25" s="121">
        <v>3</v>
      </c>
      <c r="F25" s="121"/>
      <c r="G25" s="121"/>
      <c r="H25" s="136"/>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L25" s="121">
        <v>2</v>
      </c>
    </row>
    <row r="26" spans="2:38">
      <c r="B26" s="65"/>
      <c r="C26" s="153" t="str">
        <f>'Existing Fees '!C26</f>
        <v>3" Turbine</v>
      </c>
      <c r="D26" s="88"/>
      <c r="E26" s="121">
        <v>3</v>
      </c>
      <c r="F26" s="121"/>
      <c r="G26" s="121"/>
      <c r="H26" s="136"/>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L26" s="121">
        <v>2</v>
      </c>
    </row>
    <row r="27" spans="2:38">
      <c r="B27" s="65"/>
      <c r="C27" s="153" t="str">
        <f>'Existing Fees '!C27</f>
        <v>3" Fire Series</v>
      </c>
      <c r="D27" s="88"/>
      <c r="E27" s="121">
        <v>3</v>
      </c>
      <c r="F27" s="121"/>
      <c r="G27" s="121"/>
      <c r="H27" s="136"/>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L27" s="121">
        <v>2</v>
      </c>
    </row>
    <row r="28" spans="2:38">
      <c r="B28" s="65"/>
      <c r="C28" s="153" t="str">
        <f>'Existing Fees '!C28</f>
        <v>4" Compound</v>
      </c>
      <c r="D28" s="88"/>
      <c r="E28" s="121">
        <v>3</v>
      </c>
      <c r="F28" s="121"/>
      <c r="G28" s="121"/>
      <c r="H28" s="136"/>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L28" s="121">
        <v>2</v>
      </c>
    </row>
    <row r="29" spans="2:38">
      <c r="B29" s="65"/>
      <c r="C29" s="153" t="str">
        <f>'Existing Fees '!C29</f>
        <v>4" Turbine</v>
      </c>
      <c r="D29" s="88"/>
      <c r="E29" s="121">
        <v>3</v>
      </c>
      <c r="F29" s="121"/>
      <c r="G29" s="121"/>
      <c r="H29" s="136"/>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L29" s="121">
        <v>2</v>
      </c>
    </row>
    <row r="30" spans="2:38">
      <c r="B30" s="65"/>
      <c r="C30" s="153" t="str">
        <f>'Existing Fees '!C30</f>
        <v>4" Fire Series</v>
      </c>
      <c r="D30" s="88"/>
      <c r="E30" s="121">
        <v>3</v>
      </c>
      <c r="F30" s="121"/>
      <c r="G30" s="121"/>
      <c r="H30" s="136"/>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L30" s="121">
        <v>2</v>
      </c>
    </row>
    <row r="31" spans="2:38">
      <c r="B31" s="65"/>
      <c r="C31" s="153" t="str">
        <f>'Existing Fees '!C31</f>
        <v>4" Fire Assembly</v>
      </c>
      <c r="D31" s="88"/>
      <c r="E31" s="121">
        <v>3</v>
      </c>
      <c r="F31" s="121"/>
      <c r="G31" s="121"/>
      <c r="H31" s="136"/>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L31" s="121">
        <v>2</v>
      </c>
    </row>
    <row r="32" spans="2:38">
      <c r="B32" s="65"/>
      <c r="C32" s="153" t="str">
        <f>'Existing Fees '!C32</f>
        <v>6" Compound</v>
      </c>
      <c r="D32" s="88"/>
      <c r="E32" s="121">
        <v>3</v>
      </c>
      <c r="F32" s="121"/>
      <c r="G32" s="121"/>
      <c r="H32" s="136"/>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L32" s="121">
        <v>2</v>
      </c>
    </row>
    <row r="33" spans="2:38">
      <c r="B33" s="65"/>
      <c r="C33" s="153" t="str">
        <f>'Existing Fees '!C33</f>
        <v>6" Turbine</v>
      </c>
      <c r="D33" s="88"/>
      <c r="E33" s="121">
        <v>3</v>
      </c>
      <c r="F33" s="121"/>
      <c r="G33" s="121"/>
      <c r="H33" s="136"/>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L33" s="121">
        <v>2</v>
      </c>
    </row>
    <row r="34" spans="2:38">
      <c r="B34" s="65"/>
      <c r="C34" s="153" t="str">
        <f>'Existing Fees '!C34</f>
        <v>6" Fire Series</v>
      </c>
      <c r="D34" s="88"/>
      <c r="E34" s="121">
        <v>3</v>
      </c>
      <c r="F34" s="121"/>
      <c r="G34" s="121"/>
      <c r="H34" s="136"/>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L34" s="121">
        <v>2</v>
      </c>
    </row>
    <row r="35" spans="2:38">
      <c r="B35" s="65"/>
      <c r="C35" s="153" t="str">
        <f>'Existing Fees '!C35</f>
        <v>6" Fire Assembly</v>
      </c>
      <c r="D35" s="88"/>
      <c r="E35" s="121">
        <v>3</v>
      </c>
      <c r="F35" s="121"/>
      <c r="G35" s="121"/>
      <c r="H35" s="136"/>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L35" s="121">
        <v>2</v>
      </c>
    </row>
    <row r="36" spans="2:38">
      <c r="B36" s="65"/>
      <c r="C36" s="153" t="str">
        <f>'Existing Fees '!C36</f>
        <v>8" Turbine</v>
      </c>
      <c r="D36" s="88"/>
      <c r="E36" s="121">
        <v>3</v>
      </c>
      <c r="F36" s="121"/>
      <c r="G36" s="121"/>
      <c r="H36" s="136"/>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L36" s="121">
        <v>2</v>
      </c>
    </row>
    <row r="37" spans="2:38">
      <c r="B37" s="65"/>
      <c r="C37" s="153" t="str">
        <f>'Existing Fees '!C37</f>
        <v>8" Fire Series</v>
      </c>
      <c r="D37" s="88"/>
      <c r="E37" s="121">
        <v>3</v>
      </c>
      <c r="F37" s="121"/>
      <c r="G37" s="121"/>
      <c r="H37" s="136"/>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L37" s="121">
        <v>2</v>
      </c>
    </row>
    <row r="38" spans="2:38">
      <c r="B38" s="65"/>
      <c r="C38" s="153" t="str">
        <f>'Existing Fees '!C38</f>
        <v>8" Fire Assembly</v>
      </c>
      <c r="D38" s="88"/>
      <c r="E38" s="121">
        <v>3</v>
      </c>
      <c r="F38" s="121"/>
      <c r="G38" s="121"/>
      <c r="H38" s="136"/>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L38" s="121">
        <v>2</v>
      </c>
    </row>
    <row r="39" spans="2:38">
      <c r="B39" s="65"/>
      <c r="C39" s="153" t="str">
        <f>'Existing Fees '!C39</f>
        <v>10" Turbine</v>
      </c>
      <c r="D39" s="88"/>
      <c r="E39" s="121">
        <v>3</v>
      </c>
      <c r="F39" s="121"/>
      <c r="G39" s="121"/>
      <c r="H39" s="136"/>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L39" s="121">
        <v>2</v>
      </c>
    </row>
    <row r="40" spans="2:38">
      <c r="B40" s="65"/>
      <c r="C40" s="153" t="str">
        <f>'Existing Fees '!C40</f>
        <v>10" Fire Series</v>
      </c>
      <c r="D40" s="88"/>
      <c r="E40" s="121">
        <v>3</v>
      </c>
      <c r="F40" s="121"/>
      <c r="G40" s="121"/>
      <c r="H40" s="136"/>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L40" s="121">
        <v>2</v>
      </c>
    </row>
    <row r="41" spans="2:38">
      <c r="B41" s="65"/>
      <c r="C41" s="153" t="str">
        <f>'Existing Fees '!C41</f>
        <v>10" Fire Assembly</v>
      </c>
      <c r="D41" s="88"/>
      <c r="E41" s="121">
        <v>3</v>
      </c>
      <c r="F41" s="121"/>
      <c r="G41" s="121"/>
      <c r="H41" s="136"/>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L41" s="121">
        <v>2</v>
      </c>
    </row>
    <row r="42" spans="2:38">
      <c r="B42" s="65"/>
      <c r="C42" s="153" t="str">
        <f>'Existing Fees '!C42</f>
        <v>12" Turbine</v>
      </c>
      <c r="D42" s="88"/>
      <c r="E42" s="121">
        <v>3</v>
      </c>
      <c r="F42" s="121"/>
      <c r="G42" s="121"/>
      <c r="H42" s="136"/>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L42" s="121">
        <v>2</v>
      </c>
    </row>
    <row r="43" spans="2:38">
      <c r="B43" s="65"/>
      <c r="C43" s="153" t="str">
        <f>'Existing Fees '!C43</f>
        <v>12" Fire Series</v>
      </c>
      <c r="D43" s="88"/>
      <c r="E43" s="121">
        <v>3</v>
      </c>
      <c r="F43" s="121"/>
      <c r="G43" s="121"/>
      <c r="H43" s="136"/>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L43" s="121">
        <v>2</v>
      </c>
    </row>
    <row r="44" spans="2:38">
      <c r="B44" s="142"/>
      <c r="C44" s="153" t="str">
        <f>'Existing Fees '!C44</f>
        <v>12" Fire Assembly</v>
      </c>
      <c r="D44" s="88"/>
      <c r="E44" s="121">
        <v>3</v>
      </c>
      <c r="F44" s="121"/>
      <c r="G44" s="121"/>
      <c r="H44" s="143"/>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L44" s="121">
        <v>2</v>
      </c>
    </row>
    <row r="45" spans="2:38">
      <c r="B45" s="147" t="s">
        <v>28</v>
      </c>
      <c r="C45" s="163" t="str">
        <f>'Existing Fees '!C45</f>
        <v>Furnishing and Setting Meter Interface Unit (MIU)</v>
      </c>
      <c r="D45" s="163"/>
      <c r="E45" s="149"/>
      <c r="F45" s="149"/>
      <c r="G45" s="149"/>
      <c r="H45" s="149"/>
      <c r="I45" s="148"/>
      <c r="J45" s="148"/>
      <c r="K45" s="148"/>
      <c r="L45" s="148"/>
      <c r="M45" s="148"/>
      <c r="N45" s="148"/>
      <c r="O45" s="148"/>
      <c r="P45" s="148"/>
      <c r="Q45" s="148"/>
      <c r="R45" s="148"/>
      <c r="S45" s="150"/>
      <c r="T45" s="149"/>
      <c r="U45" s="148"/>
      <c r="V45" s="148"/>
      <c r="W45" s="148"/>
      <c r="X45" s="148"/>
      <c r="Y45" s="148"/>
      <c r="Z45" s="148"/>
      <c r="AA45" s="148"/>
      <c r="AB45" s="148"/>
      <c r="AC45" s="148"/>
      <c r="AD45" s="148"/>
      <c r="AE45" s="148"/>
      <c r="AF45" s="148"/>
      <c r="AG45" s="148"/>
      <c r="AH45" s="148"/>
      <c r="AI45" s="148"/>
      <c r="AJ45" s="148"/>
      <c r="AL45" s="148"/>
    </row>
    <row r="46" spans="2:38">
      <c r="B46" s="152"/>
      <c r="C46" s="153" t="str">
        <f>'Existing Fees '!C46</f>
        <v>5/8"</v>
      </c>
      <c r="D46" s="88"/>
      <c r="E46" s="134">
        <v>1</v>
      </c>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L46" s="134">
        <v>1</v>
      </c>
    </row>
    <row r="47" spans="2:38">
      <c r="B47" s="142"/>
      <c r="C47" s="153" t="str">
        <f>'Existing Fees '!C47</f>
        <v>3/4 RFSS</v>
      </c>
      <c r="D47" s="88"/>
      <c r="E47" s="121">
        <v>1</v>
      </c>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L47" s="121">
        <v>1</v>
      </c>
    </row>
    <row r="48" spans="2:38">
      <c r="B48" s="142"/>
      <c r="C48" s="153" t="str">
        <f>'Existing Fees '!C48</f>
        <v>1"</v>
      </c>
      <c r="D48" s="88"/>
      <c r="E48" s="121">
        <v>2</v>
      </c>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L48" s="121">
        <v>1</v>
      </c>
    </row>
    <row r="49" spans="2:38">
      <c r="B49" s="142"/>
      <c r="C49" s="153" t="str">
        <f>'Existing Fees '!C49</f>
        <v>1" RFSS</v>
      </c>
      <c r="D49" s="88"/>
      <c r="E49" s="121">
        <v>2</v>
      </c>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L49" s="121">
        <v>1</v>
      </c>
    </row>
    <row r="50" spans="2:38">
      <c r="B50" s="142"/>
      <c r="C50" s="153" t="str">
        <f>'Existing Fees '!C50</f>
        <v>1  1/2</v>
      </c>
      <c r="D50" s="88"/>
      <c r="E50" s="121">
        <v>2</v>
      </c>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L50" s="121">
        <v>1</v>
      </c>
    </row>
    <row r="51" spans="2:38">
      <c r="B51" s="142"/>
      <c r="C51" s="153" t="str">
        <f>'Existing Fees '!C51</f>
        <v>1  1/2 RFSS</v>
      </c>
      <c r="D51" s="88"/>
      <c r="E51" s="121">
        <v>2</v>
      </c>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L51" s="121">
        <v>1</v>
      </c>
    </row>
    <row r="52" spans="2:38">
      <c r="B52" s="142"/>
      <c r="C52" s="153" t="str">
        <f>'Existing Fees '!C52</f>
        <v xml:space="preserve">2" </v>
      </c>
      <c r="D52" s="88"/>
      <c r="E52" s="121">
        <v>2</v>
      </c>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L52" s="121">
        <v>1</v>
      </c>
    </row>
    <row r="53" spans="2:38">
      <c r="B53" s="142"/>
      <c r="C53" s="153" t="str">
        <f>'Existing Fees '!C53</f>
        <v>2" RFSS</v>
      </c>
      <c r="D53" s="88"/>
      <c r="E53" s="121">
        <v>2</v>
      </c>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L53" s="121">
        <v>1</v>
      </c>
    </row>
    <row r="54" spans="2:38">
      <c r="B54" s="142"/>
      <c r="C54" s="153" t="str">
        <f>'Existing Fees '!C54</f>
        <v>3" Compound</v>
      </c>
      <c r="D54" s="88"/>
      <c r="E54" s="121">
        <v>3</v>
      </c>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L54" s="121">
        <v>2</v>
      </c>
    </row>
    <row r="55" spans="2:38">
      <c r="B55" s="142"/>
      <c r="C55" s="153" t="str">
        <f>'Existing Fees '!C55</f>
        <v>3" Turbine</v>
      </c>
      <c r="D55" s="88"/>
      <c r="E55" s="121">
        <v>3</v>
      </c>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L55" s="121">
        <v>2</v>
      </c>
    </row>
    <row r="56" spans="2:38">
      <c r="B56" s="142"/>
      <c r="C56" s="153" t="str">
        <f>'Existing Fees '!C56</f>
        <v>4" Compound</v>
      </c>
      <c r="D56" s="88"/>
      <c r="E56" s="121">
        <v>3</v>
      </c>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L56" s="121">
        <v>2</v>
      </c>
    </row>
    <row r="57" spans="2:38">
      <c r="B57" s="142"/>
      <c r="C57" s="153" t="str">
        <f>'Existing Fees '!C57</f>
        <v>4" Turbine</v>
      </c>
      <c r="D57" s="88"/>
      <c r="E57" s="121">
        <v>3</v>
      </c>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L57" s="121">
        <v>2</v>
      </c>
    </row>
    <row r="58" spans="2:38">
      <c r="B58" s="142"/>
      <c r="C58" s="153" t="str">
        <f>'Existing Fees '!C58</f>
        <v>6" Compound</v>
      </c>
      <c r="D58" s="88"/>
      <c r="E58" s="121">
        <v>3</v>
      </c>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L58" s="121">
        <v>2</v>
      </c>
    </row>
    <row r="59" spans="2:38">
      <c r="B59" s="142"/>
      <c r="C59" s="153" t="str">
        <f>'Existing Fees '!C59</f>
        <v>6" Turbine</v>
      </c>
      <c r="D59" s="88"/>
      <c r="E59" s="121">
        <v>3</v>
      </c>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L59" s="121">
        <v>2</v>
      </c>
    </row>
    <row r="60" spans="2:38">
      <c r="B60" s="142"/>
      <c r="C60" s="153" t="str">
        <f>'Existing Fees '!C60</f>
        <v xml:space="preserve">8" </v>
      </c>
      <c r="D60" s="88"/>
      <c r="E60" s="121">
        <v>3</v>
      </c>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L60" s="121">
        <v>2</v>
      </c>
    </row>
    <row r="61" spans="2:38">
      <c r="B61" s="142"/>
      <c r="C61" s="153" t="str">
        <f>'Existing Fees '!C61</f>
        <v xml:space="preserve">10" </v>
      </c>
      <c r="D61" s="88"/>
      <c r="E61" s="121">
        <v>3</v>
      </c>
      <c r="F61" s="121"/>
      <c r="G61" s="121"/>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L61" s="121">
        <v>2</v>
      </c>
    </row>
    <row r="62" spans="2:38">
      <c r="B62" s="144">
        <v>3</v>
      </c>
      <c r="C62" s="159" t="str">
        <f>'Existing Fees '!C62</f>
        <v>Tampering of Meter</v>
      </c>
      <c r="D62" s="159"/>
      <c r="E62" s="145"/>
      <c r="F62" s="145"/>
      <c r="G62" s="145"/>
      <c r="H62" s="145"/>
      <c r="I62" s="145"/>
      <c r="J62" s="145"/>
      <c r="K62" s="145"/>
      <c r="L62" s="145"/>
      <c r="M62" s="145"/>
      <c r="N62" s="145"/>
      <c r="O62" s="145"/>
      <c r="P62" s="145"/>
      <c r="Q62" s="145"/>
      <c r="R62" s="145"/>
      <c r="S62" s="77"/>
      <c r="T62" s="145"/>
      <c r="U62" s="145"/>
      <c r="V62" s="145"/>
      <c r="W62" s="145"/>
      <c r="X62" s="145"/>
      <c r="Y62" s="145"/>
      <c r="Z62" s="145"/>
      <c r="AA62" s="145"/>
      <c r="AB62" s="145"/>
      <c r="AC62" s="145"/>
      <c r="AD62" s="145"/>
      <c r="AE62" s="145"/>
      <c r="AF62" s="145"/>
      <c r="AG62" s="145"/>
      <c r="AH62" s="145"/>
      <c r="AI62" s="145"/>
      <c r="AJ62" s="145"/>
      <c r="AL62" s="145"/>
    </row>
    <row r="63" spans="2:38">
      <c r="B63" s="132" t="s">
        <v>26</v>
      </c>
      <c r="C63" s="153" t="str">
        <f>'Existing Fees '!C63</f>
        <v>5/8" or 3/4"</v>
      </c>
      <c r="D63" s="88"/>
      <c r="E63" s="134">
        <v>1</v>
      </c>
      <c r="F63" s="134"/>
      <c r="G63" s="134"/>
      <c r="H63" s="134"/>
      <c r="I63" s="134"/>
      <c r="J63" s="134"/>
      <c r="K63" s="134"/>
      <c r="L63" s="134"/>
      <c r="M63" s="134"/>
      <c r="N63" s="134"/>
      <c r="O63" s="134"/>
      <c r="P63" s="134"/>
      <c r="Q63" s="134"/>
      <c r="R63" s="134"/>
      <c r="S63" s="134"/>
      <c r="T63" s="154"/>
      <c r="U63" s="134"/>
      <c r="V63" s="134"/>
      <c r="W63" s="134"/>
      <c r="X63" s="134"/>
      <c r="Y63" s="134"/>
      <c r="Z63" s="134"/>
      <c r="AA63" s="134"/>
      <c r="AB63" s="134"/>
      <c r="AC63" s="134"/>
      <c r="AD63" s="134"/>
      <c r="AE63" s="134"/>
      <c r="AF63" s="134"/>
      <c r="AG63" s="134"/>
      <c r="AH63" s="134"/>
      <c r="AI63" s="134"/>
      <c r="AJ63" s="134"/>
      <c r="AL63" s="134">
        <v>1</v>
      </c>
    </row>
    <row r="64" spans="2:38">
      <c r="B64" s="73" t="s">
        <v>28</v>
      </c>
      <c r="C64" s="153" t="str">
        <f>'Existing Fees '!C64</f>
        <v>1", 1.5" or 2"</v>
      </c>
      <c r="D64" s="88"/>
      <c r="E64" s="121">
        <v>2</v>
      </c>
      <c r="F64" s="121"/>
      <c r="G64" s="121"/>
      <c r="H64" s="121"/>
      <c r="I64" s="121"/>
      <c r="J64" s="121"/>
      <c r="K64" s="121"/>
      <c r="L64" s="121"/>
      <c r="M64" s="121"/>
      <c r="N64" s="121"/>
      <c r="O64" s="121"/>
      <c r="P64" s="121"/>
      <c r="Q64" s="121"/>
      <c r="R64" s="121"/>
      <c r="S64" s="121"/>
      <c r="T64" s="136"/>
      <c r="U64" s="121"/>
      <c r="V64" s="121"/>
      <c r="W64" s="121"/>
      <c r="X64" s="121"/>
      <c r="Y64" s="121"/>
      <c r="Z64" s="121"/>
      <c r="AA64" s="121"/>
      <c r="AB64" s="121"/>
      <c r="AC64" s="121"/>
      <c r="AD64" s="121"/>
      <c r="AE64" s="121"/>
      <c r="AF64" s="121"/>
      <c r="AG64" s="121"/>
      <c r="AH64" s="121"/>
      <c r="AI64" s="121"/>
      <c r="AJ64" s="121"/>
      <c r="AL64" s="121">
        <v>1</v>
      </c>
    </row>
    <row r="65" spans="2:38">
      <c r="B65" s="131" t="s">
        <v>30</v>
      </c>
      <c r="C65" s="210" t="str">
        <f>'Existing Fees '!C65</f>
        <v>3" and larger</v>
      </c>
      <c r="D65" s="88"/>
      <c r="E65" s="130">
        <v>3</v>
      </c>
      <c r="F65" s="130"/>
      <c r="G65" s="130"/>
      <c r="H65" s="130"/>
      <c r="I65" s="130"/>
      <c r="J65" s="130"/>
      <c r="K65" s="130"/>
      <c r="L65" s="130"/>
      <c r="M65" s="130"/>
      <c r="N65" s="130"/>
      <c r="O65" s="130"/>
      <c r="P65" s="130"/>
      <c r="Q65" s="130"/>
      <c r="R65" s="130"/>
      <c r="S65" s="130"/>
      <c r="T65" s="143"/>
      <c r="U65" s="130"/>
      <c r="V65" s="130"/>
      <c r="W65" s="130"/>
      <c r="X65" s="130"/>
      <c r="Y65" s="130"/>
      <c r="Z65" s="130"/>
      <c r="AA65" s="130"/>
      <c r="AB65" s="130"/>
      <c r="AC65" s="130"/>
      <c r="AD65" s="130"/>
      <c r="AE65" s="130"/>
      <c r="AF65" s="130"/>
      <c r="AG65" s="130"/>
      <c r="AH65" s="130"/>
      <c r="AI65" s="130"/>
      <c r="AJ65" s="130"/>
      <c r="AL65" s="121">
        <v>2</v>
      </c>
    </row>
    <row r="66" spans="2:38">
      <c r="B66" s="144">
        <v>4</v>
      </c>
      <c r="C66" s="145" t="str">
        <f>'Existing Fees '!C66</f>
        <v>Shut‐Off and Restoration of Water Service</v>
      </c>
      <c r="D66" s="145"/>
      <c r="E66" s="145"/>
      <c r="F66" s="145"/>
      <c r="G66" s="145"/>
      <c r="H66" s="145"/>
      <c r="I66" s="145"/>
      <c r="J66" s="145"/>
      <c r="K66" s="145"/>
      <c r="L66" s="145"/>
      <c r="M66" s="145"/>
      <c r="N66" s="145"/>
      <c r="O66" s="145"/>
      <c r="P66" s="145"/>
      <c r="Q66" s="145"/>
      <c r="R66" s="145"/>
      <c r="S66" s="77"/>
      <c r="T66" s="145"/>
      <c r="U66" s="145"/>
      <c r="V66" s="145"/>
      <c r="W66" s="145"/>
      <c r="X66" s="145"/>
      <c r="Y66" s="145"/>
      <c r="Z66" s="145"/>
      <c r="AA66" s="145"/>
      <c r="AB66" s="145"/>
      <c r="AC66" s="145"/>
      <c r="AD66" s="145"/>
      <c r="AE66" s="145"/>
      <c r="AF66" s="145"/>
      <c r="AG66" s="145"/>
      <c r="AH66" s="145"/>
      <c r="AI66" s="145"/>
      <c r="AJ66" s="145"/>
      <c r="AL66" s="120"/>
    </row>
    <row r="67" spans="2:38">
      <c r="B67" s="132" t="s">
        <v>26</v>
      </c>
      <c r="C67" s="153" t="str">
        <f>'Existing Fees '!C67</f>
        <v>Site Visit for Non-payment</v>
      </c>
      <c r="D67" s="88"/>
      <c r="E67" s="134">
        <v>1</v>
      </c>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L67" s="121">
        <v>1</v>
      </c>
    </row>
    <row r="68" spans="2:38" ht="26">
      <c r="B68" s="73" t="s">
        <v>28</v>
      </c>
      <c r="C68" s="307" t="str">
        <f>'Existing Fees '!C68</f>
        <v>Non-compliance with Notice of Defect and/or Metering Non-compliance</v>
      </c>
      <c r="D68" s="88"/>
      <c r="E68" s="121">
        <v>1</v>
      </c>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L68" s="121">
        <v>1</v>
      </c>
    </row>
    <row r="69" spans="2:38">
      <c r="B69" s="73" t="s">
        <v>30</v>
      </c>
      <c r="C69" s="153" t="str">
        <f>'Existing Fees '!C70</f>
        <v>Operating service valve 2" and smaller service lines</v>
      </c>
      <c r="D69" s="88"/>
      <c r="E69" s="121">
        <v>1</v>
      </c>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L69" s="121">
        <v>1</v>
      </c>
    </row>
    <row r="70" spans="2:38">
      <c r="B70" s="65" t="s">
        <v>32</v>
      </c>
      <c r="C70" s="153" t="str">
        <f>'Existing Fees '!C71</f>
        <v>Operating service valve larger than 2" service lines</v>
      </c>
      <c r="D70" s="88"/>
      <c r="E70" s="134"/>
      <c r="F70" s="134"/>
      <c r="G70" s="121"/>
      <c r="H70" s="121">
        <v>0.5</v>
      </c>
      <c r="I70" s="121">
        <v>2</v>
      </c>
      <c r="J70" s="121"/>
      <c r="K70" s="121"/>
      <c r="L70" s="134"/>
      <c r="M70" s="134"/>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L70" s="121">
        <v>2</v>
      </c>
    </row>
    <row r="71" spans="2:38">
      <c r="B71" s="65" t="s">
        <v>44</v>
      </c>
      <c r="C71" s="153" t="str">
        <f>'Existing Fees '!C72</f>
        <v>Obstructed curb stop, missing access box, requires excavation</v>
      </c>
      <c r="D71" s="88"/>
      <c r="E71" s="121"/>
      <c r="F71" s="121">
        <v>2</v>
      </c>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L71" s="121">
        <v>4</v>
      </c>
    </row>
    <row r="72" spans="2:38">
      <c r="B72" s="65" t="s">
        <v>46</v>
      </c>
      <c r="C72" s="153" t="str">
        <f>'Existing Fees '!C73</f>
        <v>Curb stop inoperable, requires installation of new curb stop</v>
      </c>
      <c r="D72" s="88"/>
      <c r="E72" s="121"/>
      <c r="F72" s="121">
        <v>2</v>
      </c>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L72" s="121">
        <v>4</v>
      </c>
    </row>
    <row r="73" spans="2:38" ht="26">
      <c r="B73" s="65" t="s">
        <v>48</v>
      </c>
      <c r="C73" s="307" t="str">
        <f>'Existing Fees '!C74</f>
        <v>Obstructed curb stop, missing access box, requires excavation and footway paving</v>
      </c>
      <c r="D73" s="352"/>
      <c r="E73" s="121"/>
      <c r="F73" s="121">
        <v>2</v>
      </c>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L73" s="121">
        <v>4</v>
      </c>
    </row>
    <row r="74" spans="2:38" ht="26">
      <c r="B74" s="65" t="s">
        <v>277</v>
      </c>
      <c r="C74" s="307" t="str">
        <f>'Existing Fees '!C75</f>
        <v>Curb stop inoperable, requires installation of new curb stop and footway paving</v>
      </c>
      <c r="D74" s="352"/>
      <c r="E74" s="121"/>
      <c r="F74" s="121">
        <v>2</v>
      </c>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L74" s="121">
        <v>4</v>
      </c>
    </row>
    <row r="75" spans="2:38">
      <c r="B75" s="65" t="s">
        <v>278</v>
      </c>
      <c r="C75" s="153" t="str">
        <f>'Existing Fees '!C76</f>
        <v>Excavation and shutoff of ferrule at the water main</v>
      </c>
      <c r="D75" s="88"/>
      <c r="E75" s="134"/>
      <c r="F75" s="134"/>
      <c r="G75" s="134"/>
      <c r="H75" s="121">
        <v>1</v>
      </c>
      <c r="I75" s="121">
        <v>3</v>
      </c>
      <c r="J75" s="121">
        <v>1</v>
      </c>
      <c r="K75" s="121">
        <v>1</v>
      </c>
      <c r="L75" s="134"/>
      <c r="M75" s="134"/>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L75" s="121">
        <v>3</v>
      </c>
    </row>
    <row r="76" spans="2:38">
      <c r="B76" s="68">
        <v>5</v>
      </c>
      <c r="C76" s="153" t="str">
        <f>'Existing Fees '!C77</f>
        <v>Pumping of Properties</v>
      </c>
      <c r="D76" s="88"/>
      <c r="E76" s="121"/>
      <c r="F76" s="121"/>
      <c r="G76" s="121"/>
      <c r="H76" s="121">
        <v>1</v>
      </c>
      <c r="I76" s="121">
        <v>2</v>
      </c>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L76" s="121">
        <v>1</v>
      </c>
    </row>
    <row r="77" spans="2:38">
      <c r="B77" s="129">
        <v>6</v>
      </c>
      <c r="C77" s="210" t="str">
        <f>'Existing Fees '!C78</f>
        <v>Charges for Water Main Shutdown Service</v>
      </c>
      <c r="D77" s="88"/>
      <c r="E77" s="130"/>
      <c r="F77" s="130"/>
      <c r="G77" s="130"/>
      <c r="H77" s="130">
        <v>0.5</v>
      </c>
      <c r="I77" s="130">
        <v>2</v>
      </c>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L77" s="130">
        <v>2</v>
      </c>
    </row>
    <row r="78" spans="2:38">
      <c r="B78" s="144">
        <v>7</v>
      </c>
      <c r="C78" s="145" t="str">
        <f>'Existing Fees '!C79</f>
        <v>Water Connection Charges</v>
      </c>
      <c r="D78" s="145"/>
      <c r="E78" s="145"/>
      <c r="F78" s="145"/>
      <c r="G78" s="145"/>
      <c r="H78" s="145"/>
      <c r="I78" s="145"/>
      <c r="J78" s="145"/>
      <c r="K78" s="145"/>
      <c r="L78" s="145"/>
      <c r="M78" s="145"/>
      <c r="N78" s="145"/>
      <c r="O78" s="145"/>
      <c r="P78" s="145"/>
      <c r="Q78" s="145"/>
      <c r="R78" s="145"/>
      <c r="S78" s="77"/>
      <c r="T78" s="145"/>
      <c r="U78" s="145"/>
      <c r="V78" s="145"/>
      <c r="W78" s="145"/>
      <c r="X78" s="145"/>
      <c r="Y78" s="145"/>
      <c r="Z78" s="145"/>
      <c r="AA78" s="145"/>
      <c r="AB78" s="145"/>
      <c r="AC78" s="145"/>
      <c r="AD78" s="145"/>
      <c r="AE78" s="145"/>
      <c r="AF78" s="145"/>
      <c r="AG78" s="145"/>
      <c r="AH78" s="145"/>
      <c r="AI78" s="145"/>
      <c r="AJ78" s="145"/>
      <c r="AL78" s="170"/>
    </row>
    <row r="79" spans="2:38">
      <c r="B79" s="162"/>
      <c r="C79" s="163" t="str">
        <f>'Existing Fees '!C80</f>
        <v>Ferrule Connections</v>
      </c>
      <c r="D79" s="163"/>
      <c r="E79" s="164"/>
      <c r="F79" s="164"/>
      <c r="G79" s="164"/>
      <c r="H79" s="164"/>
      <c r="I79" s="163"/>
      <c r="J79" s="163"/>
      <c r="K79" s="163"/>
      <c r="L79" s="163"/>
      <c r="M79" s="163"/>
      <c r="N79" s="163"/>
      <c r="O79" s="163"/>
      <c r="P79" s="163"/>
      <c r="Q79" s="163"/>
      <c r="R79" s="163"/>
      <c r="S79" s="165"/>
      <c r="T79" s="164"/>
      <c r="U79" s="163"/>
      <c r="V79" s="163"/>
      <c r="W79" s="163"/>
      <c r="X79" s="163"/>
      <c r="Y79" s="163"/>
      <c r="Z79" s="163"/>
      <c r="AA79" s="163"/>
      <c r="AB79" s="163"/>
      <c r="AC79" s="163"/>
      <c r="AD79" s="163"/>
      <c r="AE79" s="163"/>
      <c r="AF79" s="163"/>
      <c r="AG79" s="163"/>
      <c r="AH79" s="163"/>
      <c r="AI79" s="163"/>
      <c r="AJ79" s="163"/>
      <c r="AL79" s="148"/>
    </row>
    <row r="80" spans="2:38">
      <c r="B80" s="132" t="s">
        <v>26</v>
      </c>
      <c r="C80" s="153" t="str">
        <f>'Existing Fees '!C81</f>
        <v>3/4"</v>
      </c>
      <c r="D80" s="88"/>
      <c r="E80" s="134"/>
      <c r="F80" s="134"/>
      <c r="G80" s="134"/>
      <c r="H80" s="134">
        <v>0.5</v>
      </c>
      <c r="I80" s="134">
        <v>2</v>
      </c>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L80" s="134">
        <v>1</v>
      </c>
    </row>
    <row r="81" spans="2:38">
      <c r="B81" s="73" t="s">
        <v>28</v>
      </c>
      <c r="C81" s="153" t="str">
        <f>'Existing Fees '!C82</f>
        <v>1"</v>
      </c>
      <c r="D81" s="88"/>
      <c r="E81" s="121"/>
      <c r="F81" s="121"/>
      <c r="G81" s="121"/>
      <c r="H81" s="134">
        <v>0.5</v>
      </c>
      <c r="I81" s="121">
        <v>2</v>
      </c>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L81" s="121">
        <v>1</v>
      </c>
    </row>
    <row r="82" spans="2:38">
      <c r="B82" s="73" t="s">
        <v>30</v>
      </c>
      <c r="C82" s="153" t="str">
        <f>'Existing Fees '!C83</f>
        <v>1.5"</v>
      </c>
      <c r="D82" s="88"/>
      <c r="E82" s="121"/>
      <c r="F82" s="121"/>
      <c r="G82" s="121"/>
      <c r="H82" s="134">
        <v>0.5</v>
      </c>
      <c r="I82" s="121">
        <v>2</v>
      </c>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L82" s="121">
        <v>1</v>
      </c>
    </row>
    <row r="83" spans="2:38">
      <c r="B83" s="131" t="s">
        <v>32</v>
      </c>
      <c r="C83" s="210" t="str">
        <f>'Existing Fees '!C84</f>
        <v>2"</v>
      </c>
      <c r="D83" s="88"/>
      <c r="E83" s="130"/>
      <c r="F83" s="130"/>
      <c r="G83" s="130"/>
      <c r="H83" s="134">
        <v>0.5</v>
      </c>
      <c r="I83" s="130">
        <v>2</v>
      </c>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L83" s="130">
        <v>1</v>
      </c>
    </row>
    <row r="84" spans="2:38">
      <c r="B84" s="147"/>
      <c r="C84" s="148" t="str">
        <f>'Existing Fees '!C85</f>
        <v>Valve Connections</v>
      </c>
      <c r="D84" s="148"/>
      <c r="E84" s="149"/>
      <c r="F84" s="149"/>
      <c r="G84" s="149"/>
      <c r="H84" s="149"/>
      <c r="I84" s="148"/>
      <c r="J84" s="148"/>
      <c r="K84" s="148"/>
      <c r="L84" s="148"/>
      <c r="M84" s="148"/>
      <c r="N84" s="148"/>
      <c r="O84" s="148"/>
      <c r="P84" s="148"/>
      <c r="Q84" s="148"/>
      <c r="R84" s="148"/>
      <c r="S84" s="150"/>
      <c r="T84" s="149"/>
      <c r="U84" s="148"/>
      <c r="V84" s="148"/>
      <c r="W84" s="148"/>
      <c r="X84" s="148"/>
      <c r="Y84" s="148"/>
      <c r="Z84" s="148"/>
      <c r="AA84" s="148"/>
      <c r="AB84" s="148"/>
      <c r="AC84" s="148"/>
      <c r="AD84" s="148"/>
      <c r="AE84" s="148"/>
      <c r="AF84" s="148"/>
      <c r="AG84" s="148"/>
      <c r="AH84" s="148"/>
      <c r="AI84" s="148"/>
      <c r="AJ84" s="148"/>
      <c r="AL84" s="148"/>
    </row>
    <row r="85" spans="2:38">
      <c r="B85" s="132" t="s">
        <v>44</v>
      </c>
      <c r="C85" s="133" t="s">
        <v>58</v>
      </c>
      <c r="D85" s="88"/>
      <c r="E85" s="134"/>
      <c r="F85" s="134"/>
      <c r="G85" s="134"/>
      <c r="H85" s="134">
        <v>1</v>
      </c>
      <c r="I85" s="134">
        <v>3</v>
      </c>
      <c r="J85" s="134">
        <v>1</v>
      </c>
      <c r="K85" s="134">
        <v>1</v>
      </c>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L85" s="134">
        <v>32</v>
      </c>
    </row>
    <row r="86" spans="2:38">
      <c r="B86" s="73" t="s">
        <v>46</v>
      </c>
      <c r="C86" s="74" t="s">
        <v>59</v>
      </c>
      <c r="D86" s="88"/>
      <c r="E86" s="121"/>
      <c r="F86" s="121"/>
      <c r="G86" s="121"/>
      <c r="H86" s="121">
        <v>1</v>
      </c>
      <c r="I86" s="121">
        <v>3</v>
      </c>
      <c r="J86" s="121">
        <v>1</v>
      </c>
      <c r="K86" s="121">
        <v>1</v>
      </c>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L86" s="134">
        <v>32</v>
      </c>
    </row>
    <row r="87" spans="2:38">
      <c r="B87" s="73" t="s">
        <v>48</v>
      </c>
      <c r="C87" s="74" t="s">
        <v>60</v>
      </c>
      <c r="D87" s="88"/>
      <c r="E87" s="121"/>
      <c r="F87" s="121"/>
      <c r="G87" s="121"/>
      <c r="H87" s="121">
        <v>1</v>
      </c>
      <c r="I87" s="121">
        <v>3</v>
      </c>
      <c r="J87" s="121">
        <v>1</v>
      </c>
      <c r="K87" s="121">
        <v>1</v>
      </c>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L87" s="134">
        <v>32</v>
      </c>
    </row>
    <row r="88" spans="2:38">
      <c r="B88" s="147"/>
      <c r="C88" s="163" t="str">
        <f>'Existing Fees '!C89</f>
        <v>Attachment to a Transmission Main</v>
      </c>
      <c r="D88" s="206"/>
      <c r="E88" s="193"/>
      <c r="F88" s="193"/>
      <c r="G88" s="193"/>
      <c r="H88" s="193"/>
      <c r="I88" s="194"/>
      <c r="J88" s="194"/>
      <c r="K88" s="194"/>
      <c r="L88" s="194"/>
      <c r="M88" s="194"/>
      <c r="N88" s="194"/>
      <c r="O88" s="194"/>
      <c r="P88" s="194"/>
      <c r="Q88" s="194"/>
      <c r="R88" s="194"/>
      <c r="S88" s="194"/>
      <c r="T88" s="193"/>
      <c r="U88" s="194"/>
      <c r="V88" s="194"/>
      <c r="W88" s="194"/>
      <c r="X88" s="194"/>
      <c r="Y88" s="194"/>
      <c r="Z88" s="194"/>
      <c r="AA88" s="194"/>
      <c r="AB88" s="194"/>
      <c r="AC88" s="194"/>
      <c r="AD88" s="194"/>
      <c r="AE88" s="194"/>
      <c r="AF88" s="194"/>
      <c r="AG88" s="194"/>
      <c r="AH88" s="194"/>
      <c r="AI88" s="194"/>
      <c r="AJ88" s="194"/>
      <c r="AL88" s="148"/>
    </row>
    <row r="89" spans="2:38">
      <c r="B89" s="78"/>
      <c r="C89" s="79" t="str">
        <f>'Existing Fees '!C90</f>
        <v>3" &amp; 4" Sleeve</v>
      </c>
      <c r="D89" s="79"/>
      <c r="E89" s="79"/>
      <c r="F89" s="192"/>
      <c r="G89" s="192"/>
      <c r="H89" s="192"/>
      <c r="I89" s="192"/>
      <c r="J89" s="192"/>
      <c r="K89" s="192"/>
      <c r="L89" s="192"/>
      <c r="M89" s="192"/>
      <c r="N89" s="192"/>
      <c r="O89" s="192"/>
      <c r="P89" s="192"/>
      <c r="Q89" s="192"/>
      <c r="R89" s="192"/>
      <c r="S89" s="83"/>
      <c r="T89" s="192"/>
      <c r="U89" s="192"/>
      <c r="V89" s="192"/>
      <c r="W89" s="192"/>
      <c r="X89" s="192"/>
      <c r="Y89" s="192"/>
      <c r="Z89" s="192"/>
      <c r="AA89" s="192"/>
      <c r="AB89" s="192"/>
      <c r="AC89" s="192"/>
      <c r="AD89" s="192"/>
      <c r="AE89" s="192"/>
      <c r="AF89" s="192"/>
      <c r="AG89" s="192"/>
      <c r="AH89" s="192"/>
      <c r="AI89" s="192"/>
      <c r="AJ89" s="192"/>
      <c r="AL89" s="79"/>
    </row>
    <row r="90" spans="2:38">
      <c r="B90" s="73"/>
      <c r="C90" s="153" t="str">
        <f>'Existing Fees '!C91</f>
        <v>16" Main</v>
      </c>
      <c r="D90" s="88"/>
      <c r="E90" s="134"/>
      <c r="F90" s="134"/>
      <c r="G90" s="134"/>
      <c r="H90" s="134">
        <v>1</v>
      </c>
      <c r="I90" s="134">
        <v>3</v>
      </c>
      <c r="J90" s="134">
        <v>1</v>
      </c>
      <c r="K90" s="134">
        <v>1</v>
      </c>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L90" s="134">
        <v>40</v>
      </c>
    </row>
    <row r="91" spans="2:38">
      <c r="B91" s="73"/>
      <c r="C91" s="153" t="str">
        <f>'Existing Fees '!C92</f>
        <v>20" Main</v>
      </c>
      <c r="D91" s="88"/>
      <c r="E91" s="121"/>
      <c r="F91" s="121"/>
      <c r="G91" s="121"/>
      <c r="H91" s="121">
        <v>1</v>
      </c>
      <c r="I91" s="121">
        <v>3</v>
      </c>
      <c r="J91" s="121">
        <v>1</v>
      </c>
      <c r="K91" s="121">
        <v>1</v>
      </c>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L91" s="134">
        <v>40</v>
      </c>
    </row>
    <row r="92" spans="2:38">
      <c r="B92" s="73"/>
      <c r="C92" s="153" t="str">
        <f>'Existing Fees '!C93</f>
        <v>24" Main</v>
      </c>
      <c r="D92" s="88"/>
      <c r="E92" s="121"/>
      <c r="F92" s="121"/>
      <c r="G92" s="121"/>
      <c r="H92" s="121">
        <v>1</v>
      </c>
      <c r="I92" s="121">
        <v>3</v>
      </c>
      <c r="J92" s="121">
        <v>1</v>
      </c>
      <c r="K92" s="121">
        <v>1</v>
      </c>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L92" s="134">
        <v>40</v>
      </c>
    </row>
    <row r="93" spans="2:38">
      <c r="B93" s="73"/>
      <c r="C93" s="153" t="str">
        <f>'Existing Fees '!C94</f>
        <v>30" Main</v>
      </c>
      <c r="D93" s="88"/>
      <c r="E93" s="121"/>
      <c r="F93" s="121"/>
      <c r="G93" s="121"/>
      <c r="H93" s="121">
        <v>1</v>
      </c>
      <c r="I93" s="121">
        <v>3</v>
      </c>
      <c r="J93" s="121">
        <v>1</v>
      </c>
      <c r="K93" s="121">
        <v>1</v>
      </c>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L93" s="134">
        <v>40</v>
      </c>
    </row>
    <row r="94" spans="2:38">
      <c r="B94" s="73"/>
      <c r="C94" s="153" t="str">
        <f>'Existing Fees '!C95</f>
        <v>36" Main</v>
      </c>
      <c r="D94" s="88"/>
      <c r="E94" s="130"/>
      <c r="F94" s="130"/>
      <c r="G94" s="130"/>
      <c r="H94" s="121">
        <v>1</v>
      </c>
      <c r="I94" s="121">
        <v>3</v>
      </c>
      <c r="J94" s="121">
        <v>1</v>
      </c>
      <c r="K94" s="121">
        <v>1</v>
      </c>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L94" s="134">
        <v>40</v>
      </c>
    </row>
    <row r="95" spans="2:38">
      <c r="B95" s="78"/>
      <c r="C95" s="79" t="str">
        <f>'Existing Fees '!C96</f>
        <v>6" &amp; 8" Sleeve</v>
      </c>
      <c r="D95" s="79"/>
      <c r="E95" s="79"/>
      <c r="F95" s="192"/>
      <c r="G95" s="192"/>
      <c r="H95" s="192"/>
      <c r="I95" s="192"/>
      <c r="J95" s="192"/>
      <c r="K95" s="192"/>
      <c r="L95" s="192"/>
      <c r="M95" s="192"/>
      <c r="N95" s="192"/>
      <c r="O95" s="192"/>
      <c r="P95" s="192"/>
      <c r="Q95" s="192"/>
      <c r="R95" s="192"/>
      <c r="S95" s="83"/>
      <c r="T95" s="192"/>
      <c r="U95" s="192"/>
      <c r="V95" s="192"/>
      <c r="W95" s="192"/>
      <c r="X95" s="192"/>
      <c r="Y95" s="192"/>
      <c r="Z95" s="192"/>
      <c r="AA95" s="192"/>
      <c r="AB95" s="192"/>
      <c r="AC95" s="192"/>
      <c r="AD95" s="192"/>
      <c r="AE95" s="192"/>
      <c r="AF95" s="192"/>
      <c r="AG95" s="192"/>
      <c r="AH95" s="192"/>
      <c r="AI95" s="192"/>
      <c r="AJ95" s="192"/>
      <c r="AL95" s="79"/>
    </row>
    <row r="96" spans="2:38">
      <c r="B96" s="73"/>
      <c r="C96" s="153" t="str">
        <f>'Existing Fees '!C97</f>
        <v>16" Main</v>
      </c>
      <c r="D96" s="88"/>
      <c r="E96" s="134"/>
      <c r="F96" s="134"/>
      <c r="G96" s="134"/>
      <c r="H96" s="134">
        <v>1</v>
      </c>
      <c r="I96" s="134">
        <v>3</v>
      </c>
      <c r="J96" s="134">
        <v>1</v>
      </c>
      <c r="K96" s="134">
        <v>1</v>
      </c>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L96" s="134">
        <v>40</v>
      </c>
    </row>
    <row r="97" spans="2:38">
      <c r="B97" s="73"/>
      <c r="C97" s="153" t="str">
        <f>'Existing Fees '!C98</f>
        <v>20" Main</v>
      </c>
      <c r="D97" s="88"/>
      <c r="E97" s="121"/>
      <c r="F97" s="121"/>
      <c r="G97" s="121"/>
      <c r="H97" s="134">
        <v>1</v>
      </c>
      <c r="I97" s="134">
        <v>3</v>
      </c>
      <c r="J97" s="134">
        <v>1</v>
      </c>
      <c r="K97" s="134">
        <v>1</v>
      </c>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L97" s="134">
        <v>40</v>
      </c>
    </row>
    <row r="98" spans="2:38">
      <c r="B98" s="73"/>
      <c r="C98" s="153" t="str">
        <f>'Existing Fees '!C99</f>
        <v>24" Main</v>
      </c>
      <c r="D98" s="88"/>
      <c r="E98" s="121"/>
      <c r="F98" s="121"/>
      <c r="G98" s="121"/>
      <c r="H98" s="134">
        <v>1</v>
      </c>
      <c r="I98" s="134">
        <v>3</v>
      </c>
      <c r="J98" s="134">
        <v>1</v>
      </c>
      <c r="K98" s="134">
        <v>1</v>
      </c>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L98" s="134">
        <v>40</v>
      </c>
    </row>
    <row r="99" spans="2:38">
      <c r="B99" s="73"/>
      <c r="C99" s="153" t="str">
        <f>'Existing Fees '!C100</f>
        <v>30" Main</v>
      </c>
      <c r="D99" s="88"/>
      <c r="E99" s="121"/>
      <c r="F99" s="121"/>
      <c r="G99" s="121"/>
      <c r="H99" s="134">
        <v>1</v>
      </c>
      <c r="I99" s="134">
        <v>3</v>
      </c>
      <c r="J99" s="134">
        <v>1</v>
      </c>
      <c r="K99" s="134">
        <v>1</v>
      </c>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L99" s="134">
        <v>40</v>
      </c>
    </row>
    <row r="100" spans="2:38">
      <c r="B100" s="73"/>
      <c r="C100" s="153" t="str">
        <f>'Existing Fees '!C101</f>
        <v>36" Main</v>
      </c>
      <c r="D100" s="88"/>
      <c r="E100" s="130"/>
      <c r="F100" s="130"/>
      <c r="G100" s="130"/>
      <c r="H100" s="134">
        <v>1</v>
      </c>
      <c r="I100" s="134">
        <v>3</v>
      </c>
      <c r="J100" s="134">
        <v>1</v>
      </c>
      <c r="K100" s="134">
        <v>1</v>
      </c>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L100" s="134">
        <v>40</v>
      </c>
    </row>
    <row r="101" spans="2:38">
      <c r="B101" s="78"/>
      <c r="C101" s="79" t="str">
        <f>'Existing Fees '!C102</f>
        <v>10" &amp; 12" Sleeve</v>
      </c>
      <c r="D101" s="79"/>
      <c r="E101" s="79"/>
      <c r="F101" s="192"/>
      <c r="G101" s="192"/>
      <c r="H101" s="192"/>
      <c r="I101" s="192"/>
      <c r="J101" s="192"/>
      <c r="K101" s="192"/>
      <c r="L101" s="192"/>
      <c r="M101" s="192"/>
      <c r="N101" s="192"/>
      <c r="O101" s="192"/>
      <c r="P101" s="192"/>
      <c r="Q101" s="192"/>
      <c r="R101" s="192"/>
      <c r="S101" s="83"/>
      <c r="T101" s="192"/>
      <c r="U101" s="192"/>
      <c r="V101" s="192"/>
      <c r="W101" s="192"/>
      <c r="X101" s="192"/>
      <c r="Y101" s="192"/>
      <c r="Z101" s="192"/>
      <c r="AA101" s="192"/>
      <c r="AB101" s="192"/>
      <c r="AC101" s="192"/>
      <c r="AD101" s="192"/>
      <c r="AE101" s="192"/>
      <c r="AF101" s="192"/>
      <c r="AG101" s="192"/>
      <c r="AH101" s="192"/>
      <c r="AI101" s="192"/>
      <c r="AJ101" s="192"/>
      <c r="AL101" s="79"/>
    </row>
    <row r="102" spans="2:38">
      <c r="B102" s="73"/>
      <c r="C102" s="153" t="str">
        <f>'Existing Fees '!C103</f>
        <v>16" Main</v>
      </c>
      <c r="D102" s="88"/>
      <c r="E102" s="134"/>
      <c r="F102" s="134"/>
      <c r="G102" s="134"/>
      <c r="H102" s="134">
        <v>1</v>
      </c>
      <c r="I102" s="134">
        <v>3</v>
      </c>
      <c r="J102" s="134">
        <v>1</v>
      </c>
      <c r="K102" s="134">
        <v>1</v>
      </c>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L102" s="134">
        <v>40</v>
      </c>
    </row>
    <row r="103" spans="2:38">
      <c r="B103" s="73"/>
      <c r="C103" s="153" t="str">
        <f>'Existing Fees '!C104</f>
        <v>20" Main</v>
      </c>
      <c r="D103" s="88"/>
      <c r="E103" s="121"/>
      <c r="F103" s="121"/>
      <c r="G103" s="121"/>
      <c r="H103" s="134">
        <v>1</v>
      </c>
      <c r="I103" s="134">
        <v>3</v>
      </c>
      <c r="J103" s="134">
        <v>1</v>
      </c>
      <c r="K103" s="134">
        <v>1</v>
      </c>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L103" s="134">
        <v>40</v>
      </c>
    </row>
    <row r="104" spans="2:38">
      <c r="B104" s="73"/>
      <c r="C104" s="153" t="str">
        <f>'Existing Fees '!C105</f>
        <v>24" Main</v>
      </c>
      <c r="D104" s="88"/>
      <c r="E104" s="121"/>
      <c r="F104" s="121"/>
      <c r="G104" s="121"/>
      <c r="H104" s="134">
        <v>1</v>
      </c>
      <c r="I104" s="134">
        <v>3</v>
      </c>
      <c r="J104" s="134">
        <v>1</v>
      </c>
      <c r="K104" s="134">
        <v>1</v>
      </c>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L104" s="134">
        <v>40</v>
      </c>
    </row>
    <row r="105" spans="2:38">
      <c r="B105" s="73"/>
      <c r="C105" s="153" t="str">
        <f>'Existing Fees '!C106</f>
        <v>30" Main</v>
      </c>
      <c r="D105" s="88"/>
      <c r="E105" s="121"/>
      <c r="F105" s="121"/>
      <c r="G105" s="121"/>
      <c r="H105" s="134">
        <v>1</v>
      </c>
      <c r="I105" s="134">
        <v>3</v>
      </c>
      <c r="J105" s="134">
        <v>1</v>
      </c>
      <c r="K105" s="134">
        <v>1</v>
      </c>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L105" s="134">
        <v>40</v>
      </c>
    </row>
    <row r="106" spans="2:38">
      <c r="B106" s="73"/>
      <c r="C106" s="153" t="str">
        <f>'Existing Fees '!C107</f>
        <v>36" Main</v>
      </c>
      <c r="D106" s="88"/>
      <c r="E106" s="121"/>
      <c r="F106" s="121"/>
      <c r="G106" s="121"/>
      <c r="H106" s="134">
        <v>1</v>
      </c>
      <c r="I106" s="134">
        <v>3</v>
      </c>
      <c r="J106" s="134">
        <v>1</v>
      </c>
      <c r="K106" s="134">
        <v>1</v>
      </c>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L106" s="134">
        <v>40</v>
      </c>
    </row>
    <row r="107" spans="2:38">
      <c r="B107" s="68">
        <v>8</v>
      </c>
      <c r="C107" s="153" t="str">
        <f>'Existing Fees '!C108</f>
        <v>Discontinuance of Water</v>
      </c>
      <c r="D107" s="88"/>
      <c r="E107" s="130"/>
      <c r="F107" s="130"/>
      <c r="G107" s="130"/>
      <c r="H107" s="130">
        <v>0.25</v>
      </c>
      <c r="I107" s="130">
        <v>1</v>
      </c>
      <c r="J107" s="130">
        <v>1</v>
      </c>
      <c r="K107" s="130">
        <v>1</v>
      </c>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L107" s="121">
        <v>4</v>
      </c>
    </row>
    <row r="108" spans="2:38">
      <c r="B108" s="62">
        <v>9</v>
      </c>
      <c r="C108" s="159" t="str">
        <f>'Existing Fees '!C109</f>
        <v>Hydrant Permits</v>
      </c>
      <c r="D108" s="159"/>
      <c r="E108" s="76"/>
      <c r="F108" s="145"/>
      <c r="G108" s="145"/>
      <c r="H108" s="145"/>
      <c r="I108" s="145"/>
      <c r="J108" s="145"/>
      <c r="K108" s="145"/>
      <c r="L108" s="145"/>
      <c r="M108" s="145"/>
      <c r="N108" s="145"/>
      <c r="O108" s="145"/>
      <c r="P108" s="145"/>
      <c r="Q108" s="145"/>
      <c r="R108" s="145"/>
      <c r="S108" s="77"/>
      <c r="T108" s="145"/>
      <c r="U108" s="145"/>
      <c r="V108" s="145"/>
      <c r="W108" s="145"/>
      <c r="X108" s="145"/>
      <c r="Y108" s="145"/>
      <c r="Z108" s="145"/>
      <c r="AA108" s="145"/>
      <c r="AB108" s="145"/>
      <c r="AC108" s="145"/>
      <c r="AD108" s="145"/>
      <c r="AE108" s="145"/>
      <c r="AF108" s="145"/>
      <c r="AG108" s="145"/>
      <c r="AH108" s="145"/>
      <c r="AI108" s="145"/>
      <c r="AJ108" s="145"/>
      <c r="AL108" s="63"/>
    </row>
    <row r="109" spans="2:38">
      <c r="B109" s="65" t="s">
        <v>26</v>
      </c>
      <c r="C109" s="153" t="str">
        <f>'Existing Fees '!C110</f>
        <v>One Week</v>
      </c>
      <c r="D109" s="88"/>
      <c r="E109" s="134"/>
      <c r="F109" s="134"/>
      <c r="G109" s="134"/>
      <c r="H109" s="134"/>
      <c r="I109" s="134"/>
      <c r="J109" s="134"/>
      <c r="K109" s="134"/>
      <c r="L109" s="134">
        <v>1</v>
      </c>
      <c r="M109" s="252"/>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L109" s="134">
        <v>2</v>
      </c>
    </row>
    <row r="110" spans="2:38">
      <c r="B110" s="65" t="s">
        <v>28</v>
      </c>
      <c r="C110" s="153" t="str">
        <f>'Existing Fees '!C111</f>
        <v>Six Month</v>
      </c>
      <c r="D110" s="88"/>
      <c r="E110" s="121"/>
      <c r="F110" s="121"/>
      <c r="G110" s="121"/>
      <c r="H110" s="121"/>
      <c r="I110" s="121"/>
      <c r="J110" s="121"/>
      <c r="K110" s="121"/>
      <c r="L110" s="121">
        <v>1</v>
      </c>
      <c r="M110" s="252"/>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L110" s="121">
        <v>2</v>
      </c>
    </row>
    <row r="111" spans="2:38">
      <c r="B111" s="68">
        <v>10</v>
      </c>
      <c r="C111" s="153" t="str">
        <f>'Existing Fees '!C112</f>
        <v>Flow Tests</v>
      </c>
      <c r="D111" s="88"/>
      <c r="E111" s="121"/>
      <c r="F111" s="121"/>
      <c r="G111" s="121"/>
      <c r="H111" s="121"/>
      <c r="I111" s="121">
        <v>2</v>
      </c>
      <c r="J111" s="121"/>
      <c r="K111" s="121"/>
      <c r="L111" s="121">
        <v>1</v>
      </c>
      <c r="M111" s="121">
        <v>1</v>
      </c>
      <c r="N111" s="121"/>
      <c r="O111" s="121">
        <v>1</v>
      </c>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L111" s="121">
        <v>1.5</v>
      </c>
    </row>
    <row r="112" spans="2:38">
      <c r="B112" s="68">
        <v>11</v>
      </c>
      <c r="C112" s="153" t="str">
        <f>'Existing Fees '!C113</f>
        <v>Water Service Line Investigations and/or Inspections</v>
      </c>
      <c r="D112" s="88"/>
      <c r="E112" s="130"/>
      <c r="F112" s="130"/>
      <c r="G112" s="130"/>
      <c r="H112" s="130">
        <v>0.5</v>
      </c>
      <c r="I112" s="130">
        <v>2</v>
      </c>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L112" s="121">
        <v>1</v>
      </c>
    </row>
    <row r="113" spans="2:38" ht="15.5">
      <c r="B113" s="58"/>
      <c r="C113" s="58" t="s">
        <v>77</v>
      </c>
      <c r="D113" s="58"/>
      <c r="E113" s="227" t="s">
        <v>285</v>
      </c>
      <c r="F113" s="227"/>
      <c r="G113" s="227"/>
      <c r="H113" s="182"/>
      <c r="I113" s="182"/>
      <c r="J113" s="182"/>
      <c r="K113" s="182"/>
      <c r="L113" s="182"/>
      <c r="M113" s="182"/>
      <c r="N113" s="182"/>
      <c r="O113" s="182"/>
      <c r="P113" s="182"/>
      <c r="Q113" s="182"/>
      <c r="R113" s="182"/>
      <c r="S113" s="183"/>
      <c r="T113" s="182"/>
      <c r="U113" s="182"/>
      <c r="V113" s="182"/>
      <c r="W113" s="182"/>
      <c r="X113" s="182"/>
      <c r="Y113" s="182"/>
      <c r="Z113" s="182"/>
      <c r="AA113" s="182"/>
      <c r="AB113" s="182"/>
      <c r="AC113" s="182"/>
      <c r="AD113" s="182"/>
      <c r="AE113" s="182"/>
      <c r="AF113" s="182"/>
      <c r="AG113" s="182"/>
      <c r="AH113" s="182"/>
      <c r="AI113" s="182"/>
      <c r="AJ113" s="182"/>
      <c r="AL113" s="195"/>
    </row>
    <row r="114" spans="2:38">
      <c r="B114" s="62">
        <v>1</v>
      </c>
      <c r="C114" s="251" t="str">
        <f>'Existing Fees '!C115</f>
        <v>Sewer Charges for Groundwater</v>
      </c>
      <c r="D114" s="87"/>
      <c r="E114" s="397"/>
      <c r="F114" s="397"/>
      <c r="G114" s="397"/>
      <c r="H114" s="397"/>
      <c r="I114" s="397"/>
      <c r="J114" s="397"/>
      <c r="K114" s="397"/>
      <c r="L114" s="397"/>
      <c r="M114" s="397"/>
      <c r="N114" s="397"/>
      <c r="O114" s="397"/>
      <c r="P114" s="397"/>
      <c r="Q114" s="397"/>
      <c r="R114" s="397"/>
      <c r="S114" s="397"/>
      <c r="T114" s="397"/>
      <c r="U114" s="397"/>
      <c r="V114" s="397"/>
      <c r="W114" s="397"/>
      <c r="X114" s="397"/>
      <c r="Y114" s="397"/>
      <c r="Z114" s="397"/>
      <c r="AA114" s="397"/>
      <c r="AB114" s="397"/>
      <c r="AC114" s="397"/>
      <c r="AD114" s="397"/>
      <c r="AE114" s="397"/>
      <c r="AF114" s="397"/>
      <c r="AG114" s="397"/>
      <c r="AH114" s="397"/>
      <c r="AI114" s="397"/>
      <c r="AJ114" s="397"/>
      <c r="AL114" s="397"/>
    </row>
    <row r="115" spans="2:38">
      <c r="B115" s="62">
        <v>2</v>
      </c>
      <c r="C115" s="251" t="str">
        <f>'Existing Fees '!C116</f>
        <v>Charges for Wastewater Service</v>
      </c>
      <c r="D115" s="87"/>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c r="AI115" s="398"/>
      <c r="AJ115" s="398"/>
      <c r="AL115" s="398"/>
    </row>
    <row r="116" spans="2:38">
      <c r="B116" s="399">
        <v>3</v>
      </c>
      <c r="C116" s="401" t="str">
        <f>'Existing Fees '!C117</f>
        <v>Wastewater Discharge Permit</v>
      </c>
      <c r="D116" s="87"/>
      <c r="E116" s="121"/>
      <c r="F116" s="121"/>
      <c r="G116" s="121"/>
      <c r="H116" s="121"/>
      <c r="I116" s="121"/>
      <c r="J116" s="121"/>
      <c r="K116" s="121"/>
      <c r="L116" s="121"/>
      <c r="M116" s="121"/>
      <c r="N116" s="121"/>
      <c r="O116" s="121"/>
      <c r="P116" s="121"/>
      <c r="Q116" s="121">
        <v>20</v>
      </c>
      <c r="R116" s="121">
        <v>4</v>
      </c>
      <c r="S116" s="121">
        <v>15</v>
      </c>
      <c r="T116" s="121">
        <v>7</v>
      </c>
      <c r="U116" s="121">
        <v>9</v>
      </c>
      <c r="V116" s="121"/>
      <c r="W116" s="121"/>
      <c r="X116" s="121"/>
      <c r="Y116" s="121"/>
      <c r="Z116" s="121"/>
      <c r="AA116" s="121"/>
      <c r="AB116" s="121"/>
      <c r="AC116" s="121"/>
      <c r="AD116" s="121"/>
      <c r="AE116" s="121"/>
      <c r="AF116" s="121"/>
      <c r="AG116" s="121"/>
      <c r="AH116" s="121"/>
      <c r="AI116" s="121"/>
      <c r="AJ116" s="121"/>
      <c r="AL116" s="121"/>
    </row>
    <row r="117" spans="2:38">
      <c r="B117" s="399">
        <v>4</v>
      </c>
      <c r="C117" s="401" t="str">
        <f>'Existing Fees '!C118</f>
        <v>Groundwater Discharge Permit</v>
      </c>
      <c r="D117" s="87"/>
      <c r="E117" s="121"/>
      <c r="F117" s="121"/>
      <c r="G117" s="121"/>
      <c r="H117" s="121"/>
      <c r="I117" s="121"/>
      <c r="J117" s="121"/>
      <c r="K117" s="121"/>
      <c r="L117" s="121"/>
      <c r="M117" s="121"/>
      <c r="N117" s="121"/>
      <c r="O117" s="121"/>
      <c r="P117" s="121"/>
      <c r="Q117" s="121">
        <v>11</v>
      </c>
      <c r="R117" s="121">
        <v>4</v>
      </c>
      <c r="S117" s="121">
        <v>10</v>
      </c>
      <c r="T117" s="121">
        <v>4</v>
      </c>
      <c r="U117" s="121">
        <v>4</v>
      </c>
      <c r="V117" s="121"/>
      <c r="W117" s="121"/>
      <c r="X117" s="121"/>
      <c r="Y117" s="121"/>
      <c r="Z117" s="121"/>
      <c r="AA117" s="121"/>
      <c r="AB117" s="121"/>
      <c r="AC117" s="121"/>
      <c r="AD117" s="121"/>
      <c r="AE117" s="121"/>
      <c r="AF117" s="121"/>
      <c r="AG117" s="121"/>
      <c r="AH117" s="121"/>
      <c r="AI117" s="121"/>
      <c r="AJ117" s="121"/>
      <c r="AL117" s="121"/>
    </row>
    <row r="118" spans="2:38">
      <c r="B118" s="68">
        <v>5</v>
      </c>
      <c r="C118" s="153" t="str">
        <f>'Existing Fees '!C119</f>
        <v>Manhole Pump‐out Permit</v>
      </c>
      <c r="D118" s="88"/>
      <c r="E118" s="121"/>
      <c r="F118" s="121"/>
      <c r="G118" s="121"/>
      <c r="H118" s="121"/>
      <c r="I118" s="121"/>
      <c r="J118" s="121"/>
      <c r="K118" s="121"/>
      <c r="L118" s="121"/>
      <c r="M118" s="121"/>
      <c r="N118" s="121"/>
      <c r="O118" s="121"/>
      <c r="P118" s="121"/>
      <c r="Q118" s="121">
        <v>5</v>
      </c>
      <c r="R118" s="121">
        <v>3</v>
      </c>
      <c r="S118" s="121">
        <v>6</v>
      </c>
      <c r="T118" s="121">
        <v>12</v>
      </c>
      <c r="U118" s="121">
        <v>10</v>
      </c>
      <c r="V118" s="121"/>
      <c r="W118" s="121"/>
      <c r="X118" s="121"/>
      <c r="Y118" s="121"/>
      <c r="Z118" s="121"/>
      <c r="AA118" s="121"/>
      <c r="AB118" s="121"/>
      <c r="AC118" s="121"/>
      <c r="AD118" s="121"/>
      <c r="AE118" s="121"/>
      <c r="AF118" s="121"/>
      <c r="AG118" s="121"/>
      <c r="AH118" s="121"/>
      <c r="AI118" s="121"/>
      <c r="AJ118" s="121"/>
      <c r="AL118" s="121"/>
    </row>
    <row r="119" spans="2:38">
      <c r="B119" s="68">
        <v>6</v>
      </c>
      <c r="C119" s="153" t="str">
        <f>'Existing Fees '!C120</f>
        <v>Trucked or Hauled Wastewater Permit</v>
      </c>
      <c r="D119" s="88"/>
      <c r="E119" s="121"/>
      <c r="F119" s="121"/>
      <c r="G119" s="121"/>
      <c r="H119" s="121"/>
      <c r="I119" s="121"/>
      <c r="J119" s="121"/>
      <c r="K119" s="121"/>
      <c r="L119" s="121"/>
      <c r="M119" s="121"/>
      <c r="N119" s="121"/>
      <c r="O119" s="121"/>
      <c r="P119" s="121"/>
      <c r="Q119" s="121">
        <v>4</v>
      </c>
      <c r="R119" s="121">
        <v>3</v>
      </c>
      <c r="S119" s="121">
        <v>6</v>
      </c>
      <c r="T119" s="121">
        <v>2</v>
      </c>
      <c r="U119" s="121">
        <v>3</v>
      </c>
      <c r="V119" s="121"/>
      <c r="W119" s="121"/>
      <c r="X119" s="121"/>
      <c r="Y119" s="121"/>
      <c r="Z119" s="121"/>
      <c r="AA119" s="121"/>
      <c r="AB119" s="121"/>
      <c r="AC119" s="121"/>
      <c r="AD119" s="121"/>
      <c r="AE119" s="121"/>
      <c r="AF119" s="121"/>
      <c r="AG119" s="121"/>
      <c r="AH119" s="121"/>
      <c r="AI119" s="121"/>
      <c r="AJ119" s="121"/>
      <c r="AL119" s="121"/>
    </row>
    <row r="120" spans="2:38">
      <c r="B120" s="68">
        <v>7</v>
      </c>
      <c r="C120" s="153" t="str">
        <f>'Existing Fees '!C121</f>
        <v>Photographic &amp; Video Inspection</v>
      </c>
      <c r="D120" s="88"/>
      <c r="E120" s="130"/>
      <c r="F120" s="130"/>
      <c r="G120" s="130"/>
      <c r="H120" s="130"/>
      <c r="I120" s="130"/>
      <c r="J120" s="130"/>
      <c r="K120" s="130"/>
      <c r="L120" s="130"/>
      <c r="M120" s="130"/>
      <c r="N120" s="130"/>
      <c r="O120" s="130"/>
      <c r="P120" s="130"/>
      <c r="Q120" s="130"/>
      <c r="R120" s="121"/>
      <c r="S120" s="121"/>
      <c r="T120" s="130"/>
      <c r="U120" s="130"/>
      <c r="V120" s="130"/>
      <c r="W120" s="130"/>
      <c r="X120" s="130"/>
      <c r="Y120" s="130"/>
      <c r="Z120" s="130"/>
      <c r="AA120" s="130"/>
      <c r="AB120" s="130"/>
      <c r="AC120" s="130"/>
      <c r="AD120" s="121"/>
      <c r="AE120" s="121"/>
      <c r="AF120" s="121"/>
      <c r="AG120" s="121"/>
      <c r="AH120" s="121"/>
      <c r="AI120" s="121"/>
      <c r="AJ120" s="121"/>
      <c r="AL120" s="121"/>
    </row>
    <row r="121" spans="2:38">
      <c r="B121" s="58"/>
      <c r="C121" s="58" t="s">
        <v>85</v>
      </c>
      <c r="D121" s="189"/>
      <c r="E121" s="189"/>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L121" s="195"/>
    </row>
    <row r="122" spans="2:38">
      <c r="B122" s="62">
        <v>1</v>
      </c>
      <c r="C122" s="159" t="str">
        <f>'Existing Fees '!C123</f>
        <v>Stormwater Plan Review Fees</v>
      </c>
      <c r="D122" s="159"/>
      <c r="E122" s="76"/>
      <c r="F122" s="145"/>
      <c r="G122" s="76"/>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L122" s="63"/>
    </row>
    <row r="123" spans="2:38">
      <c r="B123" s="85" t="s">
        <v>26</v>
      </c>
      <c r="C123" s="153" t="str">
        <f>'Existing Fees '!C124</f>
        <v>Conceptual Stormwater Plan Approval</v>
      </c>
      <c r="D123" s="88"/>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v>0.5</v>
      </c>
      <c r="AG123" s="134">
        <v>10</v>
      </c>
      <c r="AH123" s="134"/>
      <c r="AI123" s="134"/>
      <c r="AJ123" s="134"/>
      <c r="AL123" s="121"/>
    </row>
    <row r="124" spans="2:38">
      <c r="B124" s="65" t="s">
        <v>28</v>
      </c>
      <c r="C124" s="346" t="s">
        <v>607</v>
      </c>
      <c r="D124" s="306"/>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L124" s="121"/>
    </row>
    <row r="125" spans="2:38" ht="26">
      <c r="B125" s="65" t="s">
        <v>30</v>
      </c>
      <c r="C125" s="307" t="str">
        <f>'Existing Fees '!C126</f>
        <v>Post Construction Stormwater Plan Approval (Additional Review Time Fee)</v>
      </c>
      <c r="D125" s="352"/>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v>1.33</v>
      </c>
      <c r="AG125" s="130"/>
      <c r="AH125" s="130"/>
      <c r="AI125" s="130">
        <v>1</v>
      </c>
      <c r="AJ125" s="130"/>
      <c r="AL125" s="121"/>
    </row>
    <row r="126" spans="2:38">
      <c r="B126" s="139" t="s">
        <v>32</v>
      </c>
      <c r="C126" s="363" t="str">
        <f>'Existing Fees '!C127</f>
        <v>Utility Plan Review</v>
      </c>
      <c r="D126" s="352"/>
      <c r="E126" s="130"/>
      <c r="F126" s="130"/>
      <c r="G126" s="130"/>
      <c r="H126" s="130"/>
      <c r="I126" s="130"/>
      <c r="J126" s="130"/>
      <c r="K126" s="130"/>
      <c r="L126" s="130"/>
      <c r="M126" s="130"/>
      <c r="N126" s="130">
        <v>1</v>
      </c>
      <c r="O126" s="130"/>
      <c r="P126" s="130"/>
      <c r="Q126" s="130"/>
      <c r="R126" s="130"/>
      <c r="S126" s="130"/>
      <c r="T126" s="130"/>
      <c r="U126" s="130"/>
      <c r="V126" s="130"/>
      <c r="W126" s="130">
        <v>2</v>
      </c>
      <c r="X126" s="130"/>
      <c r="Y126" s="130"/>
      <c r="Z126" s="130"/>
      <c r="AA126" s="130"/>
      <c r="AB126" s="130"/>
      <c r="AC126" s="130"/>
      <c r="AD126" s="130"/>
      <c r="AE126" s="130"/>
      <c r="AF126" s="130"/>
      <c r="AG126" s="130"/>
      <c r="AH126" s="130"/>
      <c r="AI126" s="130">
        <v>2</v>
      </c>
      <c r="AJ126" s="130"/>
      <c r="AL126" s="121"/>
    </row>
    <row r="127" spans="2:38">
      <c r="B127" s="139" t="s">
        <v>44</v>
      </c>
      <c r="C127" s="363" t="str">
        <f>'Existing Fees '!C128</f>
        <v>Active Construction Stormwater Inspection Fee</v>
      </c>
      <c r="D127" s="352"/>
      <c r="E127" s="130"/>
      <c r="F127" s="130"/>
      <c r="G127" s="130"/>
      <c r="H127" s="130"/>
      <c r="I127" s="130"/>
      <c r="J127" s="130"/>
      <c r="K127" s="130"/>
      <c r="L127" s="130"/>
      <c r="M127" s="130"/>
      <c r="N127" s="130"/>
      <c r="O127" s="130"/>
      <c r="P127" s="130"/>
      <c r="Q127" s="130"/>
      <c r="R127" s="130"/>
      <c r="S127" s="130"/>
      <c r="T127" s="130"/>
      <c r="U127" s="130"/>
      <c r="V127" s="130"/>
      <c r="W127" s="130">
        <f>'Yr 1 Labor Cost Calc'!W127</f>
        <v>2</v>
      </c>
      <c r="X127" s="130">
        <f>'Yr 1 Labor Cost Calc'!X127</f>
        <v>0</v>
      </c>
      <c r="Y127" s="130">
        <f>'Yr 1 Labor Cost Calc'!Y127</f>
        <v>0</v>
      </c>
      <c r="Z127" s="130">
        <f>'Yr 1 Labor Cost Calc'!Z127</f>
        <v>0</v>
      </c>
      <c r="AA127" s="130">
        <f>'Yr 1 Labor Cost Calc'!AA127</f>
        <v>0</v>
      </c>
      <c r="AB127" s="130">
        <f>'Yr 1 Labor Cost Calc'!AB127</f>
        <v>0</v>
      </c>
      <c r="AC127" s="130">
        <f>'Yr 1 Labor Cost Calc'!AC127</f>
        <v>0</v>
      </c>
      <c r="AD127" s="130">
        <f>'Yr 1 Labor Cost Calc'!AD127</f>
        <v>0</v>
      </c>
      <c r="AE127" s="130">
        <f>'Yr 1 Labor Cost Calc'!AE127</f>
        <v>0</v>
      </c>
      <c r="AF127" s="130">
        <f>'Yr 1 Labor Cost Calc'!AF127</f>
        <v>0</v>
      </c>
      <c r="AG127" s="130">
        <f>'Yr 1 Labor Cost Calc'!AG127</f>
        <v>0</v>
      </c>
      <c r="AH127" s="130">
        <f>'Yr 1 Labor Cost Calc'!AH127</f>
        <v>4</v>
      </c>
      <c r="AI127" s="130"/>
      <c r="AJ127" s="130"/>
      <c r="AL127" s="121"/>
    </row>
    <row r="128" spans="2:38">
      <c r="B128" s="62">
        <v>2</v>
      </c>
      <c r="C128" s="159" t="str">
        <f>'Existing Fees '!C129</f>
        <v>Stormwater Management Fee in Lieu</v>
      </c>
      <c r="D128" s="159"/>
      <c r="E128" s="76"/>
      <c r="F128" s="76"/>
      <c r="G128" s="76"/>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L128" s="63"/>
    </row>
    <row r="129" spans="2:38">
      <c r="B129" s="73" t="s">
        <v>26</v>
      </c>
      <c r="C129" s="153" t="str">
        <f>'Existing Fees '!C130</f>
        <v>Exemption to Water Quality Requirement</v>
      </c>
      <c r="D129" s="88"/>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L129" s="121"/>
    </row>
    <row r="130" spans="2:38" ht="26">
      <c r="B130" s="58"/>
      <c r="C130" s="482" t="str">
        <f>'Existing Fees '!C131</f>
        <v>Other- Not in the Miscellaneous Charges Section (Section 3- Rates and Charges)</v>
      </c>
      <c r="D130" s="58"/>
      <c r="E130" s="58"/>
      <c r="F130" s="58"/>
      <c r="G130" s="58"/>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L130" s="58"/>
    </row>
    <row r="131" spans="2:38">
      <c r="B131" s="68">
        <v>1</v>
      </c>
      <c r="C131" s="153" t="str">
        <f>'Existing Fees '!C132</f>
        <v>Sewer Credit Application Fee</v>
      </c>
      <c r="D131" s="88"/>
      <c r="E131" s="134"/>
      <c r="F131" s="134"/>
      <c r="G131" s="134"/>
      <c r="H131" s="134"/>
      <c r="I131" s="134"/>
      <c r="J131" s="134"/>
      <c r="K131" s="134"/>
      <c r="L131" s="134"/>
      <c r="M131" s="134"/>
      <c r="N131" s="134"/>
      <c r="O131" s="134"/>
      <c r="P131" s="134"/>
      <c r="Q131" s="134">
        <v>7</v>
      </c>
      <c r="R131" s="134">
        <v>3</v>
      </c>
      <c r="S131" s="134">
        <v>4</v>
      </c>
      <c r="T131" s="134">
        <v>3</v>
      </c>
      <c r="U131" s="134">
        <v>3</v>
      </c>
      <c r="V131" s="134"/>
      <c r="W131" s="134"/>
      <c r="X131" s="134"/>
      <c r="Y131" s="134"/>
      <c r="Z131" s="134"/>
      <c r="AA131" s="134"/>
      <c r="AB131" s="134"/>
      <c r="AC131" s="134"/>
      <c r="AD131" s="134"/>
      <c r="AE131" s="134"/>
      <c r="AF131" s="134"/>
      <c r="AG131" s="134"/>
      <c r="AH131" s="134"/>
      <c r="AI131" s="134"/>
      <c r="AJ131" s="134"/>
      <c r="AL131" s="121"/>
    </row>
    <row r="132" spans="2:38">
      <c r="B132" s="68">
        <v>2</v>
      </c>
      <c r="C132" s="153" t="str">
        <f>'Existing Fees '!C133</f>
        <v>Sewer Credit Failure to Inform PWD about increase</v>
      </c>
      <c r="D132" s="88"/>
      <c r="E132" s="134"/>
      <c r="F132" s="134"/>
      <c r="G132" s="134"/>
      <c r="H132" s="134"/>
      <c r="I132" s="134"/>
      <c r="J132" s="134"/>
      <c r="K132" s="134"/>
      <c r="L132" s="134"/>
      <c r="M132" s="134"/>
      <c r="N132" s="134"/>
      <c r="O132" s="134"/>
      <c r="P132" s="134"/>
      <c r="Q132" s="134">
        <v>1</v>
      </c>
      <c r="R132" s="134">
        <v>1</v>
      </c>
      <c r="S132" s="134">
        <v>2</v>
      </c>
      <c r="T132" s="134">
        <v>2</v>
      </c>
      <c r="U132" s="134">
        <v>0</v>
      </c>
      <c r="V132" s="134"/>
      <c r="W132" s="134"/>
      <c r="X132" s="134"/>
      <c r="Y132" s="134"/>
      <c r="Z132" s="134"/>
      <c r="AA132" s="134"/>
      <c r="AB132" s="134"/>
      <c r="AC132" s="134"/>
      <c r="AD132" s="134"/>
      <c r="AE132" s="134"/>
      <c r="AF132" s="134"/>
      <c r="AG132" s="134"/>
      <c r="AH132" s="134"/>
      <c r="AI132" s="134"/>
      <c r="AJ132" s="134"/>
      <c r="AL132" s="121"/>
    </row>
    <row r="133" spans="2:38" ht="26">
      <c r="B133" s="58"/>
      <c r="C133" s="482" t="str">
        <f>'Existing Fees '!C134</f>
        <v>Other- Not in the Miscellaneous Charges Section (Section 4- Rates and Charges)</v>
      </c>
      <c r="D133" s="58"/>
      <c r="E133" s="58"/>
      <c r="F133" s="58"/>
      <c r="G133" s="58"/>
      <c r="H133" s="59"/>
      <c r="I133" s="59"/>
      <c r="J133" s="59"/>
      <c r="K133" s="59"/>
      <c r="L133" s="59"/>
      <c r="M133" s="59"/>
      <c r="N133" s="59"/>
      <c r="O133" s="59"/>
      <c r="P133" s="59"/>
      <c r="Q133" s="59"/>
      <c r="R133" s="59"/>
      <c r="S133" s="161"/>
      <c r="T133" s="59"/>
      <c r="U133" s="59"/>
      <c r="V133" s="59"/>
      <c r="W133" s="59"/>
      <c r="X133" s="59"/>
      <c r="Y133" s="59"/>
      <c r="Z133" s="59"/>
      <c r="AA133" s="59"/>
      <c r="AB133" s="59"/>
      <c r="AC133" s="59"/>
      <c r="AD133" s="59"/>
      <c r="AE133" s="59"/>
      <c r="AF133" s="59"/>
      <c r="AG133" s="59"/>
      <c r="AH133" s="59"/>
      <c r="AI133" s="59"/>
      <c r="AJ133" s="59"/>
      <c r="AL133" s="58"/>
    </row>
    <row r="134" spans="2:38">
      <c r="B134" s="68">
        <v>3</v>
      </c>
      <c r="C134" s="153" t="str">
        <f>'Existing Fees '!C135</f>
        <v>Stormwater Credit Application Fee Renewal</v>
      </c>
      <c r="D134" s="88"/>
      <c r="E134" s="134"/>
      <c r="F134" s="134"/>
      <c r="G134" s="134"/>
      <c r="H134" s="134"/>
      <c r="I134" s="134"/>
      <c r="J134" s="134"/>
      <c r="K134" s="134"/>
      <c r="L134" s="134"/>
      <c r="M134" s="134"/>
      <c r="N134" s="134"/>
      <c r="O134" s="134"/>
      <c r="P134" s="134"/>
      <c r="Q134" s="134"/>
      <c r="R134" s="330"/>
      <c r="S134" s="330"/>
      <c r="T134" s="134"/>
      <c r="U134" s="134"/>
      <c r="V134" s="134"/>
      <c r="W134" s="134"/>
      <c r="X134" s="134"/>
      <c r="Y134" s="134"/>
      <c r="Z134" s="134"/>
      <c r="AA134" s="134"/>
      <c r="AB134" s="134"/>
      <c r="AC134" s="134"/>
      <c r="AD134" s="134"/>
      <c r="AE134" s="134"/>
      <c r="AF134" s="134"/>
      <c r="AG134" s="134"/>
      <c r="AH134" s="134"/>
      <c r="AI134" s="134">
        <v>6</v>
      </c>
      <c r="AJ134" s="134">
        <v>5</v>
      </c>
      <c r="AL134" s="121"/>
    </row>
    <row r="135" spans="2:38" ht="14.5">
      <c r="B135" s="38" t="s">
        <v>128</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L135" s="88"/>
    </row>
    <row r="136" spans="2:38" ht="15" thickBot="1">
      <c r="B136" s="38" t="s">
        <v>661</v>
      </c>
    </row>
    <row r="137" spans="2:38" ht="13.5" thickBot="1">
      <c r="B137" s="98"/>
      <c r="C137" s="99"/>
      <c r="D137" s="47"/>
      <c r="E137" s="96" t="s">
        <v>418</v>
      </c>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7"/>
      <c r="AL137" s="474"/>
    </row>
    <row r="138" spans="2:38" ht="65.5" thickBot="1">
      <c r="B138" s="102" t="s">
        <v>13</v>
      </c>
      <c r="C138" s="100" t="s">
        <v>10</v>
      </c>
      <c r="D138" s="466"/>
      <c r="E138" s="467" t="str">
        <f t="shared" ref="E138:AJ138" si="0">E8</f>
        <v>Water Field Cust Serv Rep</v>
      </c>
      <c r="F138" s="468" t="str">
        <f t="shared" si="0"/>
        <v>Water Field Cust Serv Rep (D&amp;R)</v>
      </c>
      <c r="G138" s="467" t="str">
        <f t="shared" si="0"/>
        <v>Water Field Cust Serv Sup (D&amp;R)</v>
      </c>
      <c r="H138" s="468" t="str">
        <f t="shared" si="0"/>
        <v>Crew Chief</v>
      </c>
      <c r="I138" s="467" t="str">
        <f t="shared" si="0"/>
        <v>Repair Worker</v>
      </c>
      <c r="J138" s="468" t="str">
        <f t="shared" si="0"/>
        <v>Equipment Operator (Equipment Operator 2)</v>
      </c>
      <c r="K138" s="467" t="str">
        <f t="shared" si="0"/>
        <v>Heavy Equipment Operator</v>
      </c>
      <c r="L138" s="468" t="str">
        <f t="shared" si="0"/>
        <v>Engineer 3/ WTR Engineer 1</v>
      </c>
      <c r="M138" s="467" t="str">
        <f t="shared" si="0"/>
        <v>Engineering Specialist</v>
      </c>
      <c r="N138" s="468" t="str">
        <f t="shared" si="0"/>
        <v>Engineering Aide (Engineering Aide 2)</v>
      </c>
      <c r="O138" s="467" t="str">
        <f t="shared" si="0"/>
        <v>Engineering Technician 1</v>
      </c>
      <c r="P138" s="468" t="str">
        <f t="shared" si="0"/>
        <v>Engineer 1 (Environmental Engineer 1)</v>
      </c>
      <c r="Q138" s="467" t="str">
        <f t="shared" si="0"/>
        <v>Engineer 2 (Environmental Engineer 2)</v>
      </c>
      <c r="R138" s="468" t="str">
        <f t="shared" si="0"/>
        <v>Water Engineering Projects Assistant Manager</v>
      </c>
      <c r="S138" s="467" t="str">
        <f t="shared" si="0"/>
        <v>Engineering Supervisor 2</v>
      </c>
      <c r="T138" s="468" t="str">
        <f t="shared" si="0"/>
        <v>Industrial Waste Control Supervisor</v>
      </c>
      <c r="U138" s="467" t="str">
        <f t="shared" si="0"/>
        <v>Industrial Waste Control Technician 2</v>
      </c>
      <c r="V138" s="468" t="str">
        <f t="shared" si="0"/>
        <v>Industrial Waste Control Technician 1</v>
      </c>
      <c r="W138" s="467" t="str">
        <f t="shared" si="0"/>
        <v>Grad Civil Engineer/Graduate Environmental Engineer</v>
      </c>
      <c r="X138" s="468" t="str">
        <f t="shared" si="0"/>
        <v>WTR Supervisor</v>
      </c>
      <c r="Y138" s="467" t="str">
        <f t="shared" si="0"/>
        <v>Inspector</v>
      </c>
      <c r="Z138" s="468" t="str">
        <f t="shared" si="0"/>
        <v>Collector Unit</v>
      </c>
      <c r="AA138" s="467" t="str">
        <f t="shared" si="0"/>
        <v>Electronic Tech II</v>
      </c>
      <c r="AB138" s="468" t="str">
        <f t="shared" si="0"/>
        <v>Electronic Tech I</v>
      </c>
      <c r="AC138" s="467" t="str">
        <f t="shared" si="0"/>
        <v>Electronic Equipment  Supervisor</v>
      </c>
      <c r="AD138" s="468" t="str">
        <f t="shared" si="0"/>
        <v>Environmental Scientist 1</v>
      </c>
      <c r="AE138" s="467" t="str">
        <f t="shared" si="0"/>
        <v>Engineer 1 (Civil Engineer 1)</v>
      </c>
      <c r="AF138" s="468" t="str">
        <f t="shared" si="0"/>
        <v>Administrative Assistant</v>
      </c>
      <c r="AG138" s="467" t="str">
        <f t="shared" si="0"/>
        <v>Environmental Scientist Specialist</v>
      </c>
      <c r="AH138" s="468" t="str">
        <f t="shared" si="0"/>
        <v>Construction Project Technician 2</v>
      </c>
      <c r="AI138" s="467" t="str">
        <f t="shared" si="0"/>
        <v>Engineering Specialist</v>
      </c>
      <c r="AJ138" s="469" t="str">
        <f t="shared" si="0"/>
        <v>GIS Specialist 2</v>
      </c>
      <c r="AL138" s="475" t="s">
        <v>145</v>
      </c>
    </row>
    <row r="139" spans="2:38">
      <c r="B139" s="379"/>
      <c r="C139" s="379" t="s">
        <v>24</v>
      </c>
      <c r="D139" s="379"/>
      <c r="E139" s="379"/>
      <c r="F139" s="379"/>
      <c r="G139" s="379"/>
      <c r="H139" s="379"/>
      <c r="I139" s="379"/>
      <c r="J139" s="379"/>
      <c r="K139" s="379"/>
      <c r="L139" s="379"/>
      <c r="M139" s="379"/>
      <c r="N139" s="379"/>
      <c r="O139" s="379"/>
      <c r="P139" s="379"/>
      <c r="Q139" s="379"/>
      <c r="R139" s="379"/>
      <c r="S139" s="379"/>
      <c r="T139" s="379"/>
      <c r="U139" s="379"/>
      <c r="V139" s="379"/>
      <c r="W139" s="379"/>
      <c r="X139" s="379"/>
      <c r="Y139" s="379"/>
      <c r="Z139" s="379"/>
      <c r="AA139" s="379"/>
      <c r="AB139" s="379"/>
      <c r="AC139" s="379"/>
      <c r="AD139" s="379"/>
      <c r="AE139" s="379"/>
      <c r="AF139" s="379"/>
      <c r="AG139" s="379"/>
      <c r="AH139" s="379"/>
      <c r="AI139" s="379"/>
      <c r="AJ139" s="379"/>
      <c r="AL139" s="473"/>
    </row>
    <row r="140" spans="2:38">
      <c r="B140" s="62">
        <v>1</v>
      </c>
      <c r="C140" s="63" t="s">
        <v>25</v>
      </c>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L140" s="63"/>
    </row>
    <row r="141" spans="2:38">
      <c r="B141" s="65" t="s">
        <v>26</v>
      </c>
      <c r="C141" s="66" t="s">
        <v>27</v>
      </c>
      <c r="D141" s="66"/>
      <c r="E141" s="122">
        <f>E11*$AL11*'Personnel Rates'!E$75</f>
        <v>107.88959238923078</v>
      </c>
      <c r="F141" s="122">
        <f>F11*$AL11*'Personnel Rates'!F$75</f>
        <v>0</v>
      </c>
      <c r="G141" s="122">
        <f>G11*$AL11*'Personnel Rates'!G$75</f>
        <v>0</v>
      </c>
      <c r="H141" s="122">
        <f>H11*$AL11*'Personnel Rates'!H$75</f>
        <v>0</v>
      </c>
      <c r="I141" s="122">
        <f>I11*$AL11*'Personnel Rates'!I$75</f>
        <v>0</v>
      </c>
      <c r="J141" s="122">
        <f>J11*$AL11*'Personnel Rates'!J$75</f>
        <v>0</v>
      </c>
      <c r="K141" s="122">
        <f>K11*$AL11*'Personnel Rates'!K$75</f>
        <v>0</v>
      </c>
      <c r="L141" s="122">
        <f>L11*$AL11*'Personnel Rates'!L$75</f>
        <v>0</v>
      </c>
      <c r="M141" s="122">
        <f>M11*$AL11*'Personnel Rates'!M$75</f>
        <v>0</v>
      </c>
      <c r="N141" s="122">
        <f>N11*$AL11*'Personnel Rates'!N$75</f>
        <v>0</v>
      </c>
      <c r="O141" s="122">
        <f>O11*$AL11*'Personnel Rates'!O$75</f>
        <v>0</v>
      </c>
      <c r="P141" s="122">
        <f>P11*$AL11*'Personnel Rates'!P$75</f>
        <v>0</v>
      </c>
      <c r="Q141" s="122">
        <f>Q11*$AL11*'Personnel Rates'!Q$75</f>
        <v>0</v>
      </c>
      <c r="R141" s="122">
        <f>R11*$AL11*'Personnel Rates'!R$75</f>
        <v>0</v>
      </c>
      <c r="S141" s="122">
        <f>S11*$AL11*'Personnel Rates'!S$75</f>
        <v>0</v>
      </c>
      <c r="T141" s="122">
        <f>T11*$AL11*'Personnel Rates'!T$75</f>
        <v>0</v>
      </c>
      <c r="U141" s="122">
        <f>U11*$AL11*'Personnel Rates'!U$75</f>
        <v>0</v>
      </c>
      <c r="V141" s="122">
        <f>V11*$AL11*'Personnel Rates'!V$75</f>
        <v>0</v>
      </c>
      <c r="W141" s="122">
        <f>W11*$AL11*'Personnel Rates'!W$75</f>
        <v>0</v>
      </c>
      <c r="X141" s="122">
        <f>X11*$AL11*'Personnel Rates'!X$75</f>
        <v>0</v>
      </c>
      <c r="Y141" s="122">
        <f>Y11*$AL11*'Personnel Rates'!Y$75</f>
        <v>0</v>
      </c>
      <c r="Z141" s="122">
        <f>Z11*$AL11*'Personnel Rates'!Z$75</f>
        <v>0</v>
      </c>
      <c r="AA141" s="122">
        <f>AA11*$AL11*'Personnel Rates'!AA$75</f>
        <v>0</v>
      </c>
      <c r="AB141" s="122">
        <f>AB11*$AL11*'Personnel Rates'!AB$75</f>
        <v>0</v>
      </c>
      <c r="AC141" s="122">
        <f>AC11*$AL11*'Personnel Rates'!AC$75</f>
        <v>0</v>
      </c>
      <c r="AD141" s="122">
        <f>AD11*$AL11*'Personnel Rates'!AD$75</f>
        <v>0</v>
      </c>
      <c r="AE141" s="122">
        <f>AE11*$AL11*'Personnel Rates'!AE$75</f>
        <v>0</v>
      </c>
      <c r="AF141" s="122">
        <f>AF11*$AL11*'Personnel Rates'!AF$75</f>
        <v>0</v>
      </c>
      <c r="AG141" s="122">
        <f>AG11*$AL11*'Personnel Rates'!AG$75</f>
        <v>0</v>
      </c>
      <c r="AH141" s="122">
        <f>AH11*$AL11*'Personnel Rates'!AH$75</f>
        <v>0</v>
      </c>
      <c r="AI141" s="122">
        <f>AI11*$AL11*'Personnel Rates'!AI$75</f>
        <v>0</v>
      </c>
      <c r="AJ141" s="122">
        <f>AJ11*$AL11*'Personnel Rates'!AJ$75</f>
        <v>0</v>
      </c>
      <c r="AL141" s="123">
        <f>SUM(E141:AJ141)</f>
        <v>107.88959238923078</v>
      </c>
    </row>
    <row r="142" spans="2:38">
      <c r="B142" s="65" t="s">
        <v>28</v>
      </c>
      <c r="C142" s="66" t="s">
        <v>29</v>
      </c>
      <c r="D142" s="66"/>
      <c r="E142" s="122">
        <f>E12*$AL12*'Personnel Rates'!E$75</f>
        <v>143.85278985230769</v>
      </c>
      <c r="F142" s="122">
        <f>F12*$AL12*'Personnel Rates'!F$75</f>
        <v>0</v>
      </c>
      <c r="G142" s="122">
        <f>G12*$AL12*'Personnel Rates'!G$75</f>
        <v>0</v>
      </c>
      <c r="H142" s="122">
        <f>H12*$AL12*'Personnel Rates'!H$75</f>
        <v>0</v>
      </c>
      <c r="I142" s="122">
        <f>I12*$AL12*'Personnel Rates'!I$75</f>
        <v>0</v>
      </c>
      <c r="J142" s="122">
        <f>J12*$AL12*'Personnel Rates'!J$75</f>
        <v>0</v>
      </c>
      <c r="K142" s="122">
        <f>K12*$AL12*'Personnel Rates'!K$75</f>
        <v>0</v>
      </c>
      <c r="L142" s="122">
        <f>L12*$AL12*'Personnel Rates'!L$75</f>
        <v>0</v>
      </c>
      <c r="M142" s="122">
        <f>M12*$AL12*'Personnel Rates'!M$75</f>
        <v>0</v>
      </c>
      <c r="N142" s="122">
        <f>N12*$AL12*'Personnel Rates'!N$75</f>
        <v>0</v>
      </c>
      <c r="O142" s="122">
        <f>O12*$AL12*'Personnel Rates'!O$75</f>
        <v>0</v>
      </c>
      <c r="P142" s="122">
        <f>P12*$AL12*'Personnel Rates'!P$75</f>
        <v>0</v>
      </c>
      <c r="Q142" s="122">
        <f>Q12*$AL12*'Personnel Rates'!Q$75</f>
        <v>0</v>
      </c>
      <c r="R142" s="122">
        <f>R12*$AL12*'Personnel Rates'!R$75</f>
        <v>0</v>
      </c>
      <c r="S142" s="122">
        <f>S12*$AL12*'Personnel Rates'!S$75</f>
        <v>0</v>
      </c>
      <c r="T142" s="122">
        <f>T12*$AL12*'Personnel Rates'!T$75</f>
        <v>0</v>
      </c>
      <c r="U142" s="122">
        <f>U12*$AL12*'Personnel Rates'!U$75</f>
        <v>0</v>
      </c>
      <c r="V142" s="122">
        <f>V12*$AL12*'Personnel Rates'!V$75</f>
        <v>0</v>
      </c>
      <c r="W142" s="122">
        <f>W12*$AL12*'Personnel Rates'!W$75</f>
        <v>0</v>
      </c>
      <c r="X142" s="122">
        <f>X12*$AL12*'Personnel Rates'!X$75</f>
        <v>0</v>
      </c>
      <c r="Y142" s="122">
        <f>Y12*$AL12*'Personnel Rates'!Y$75</f>
        <v>0</v>
      </c>
      <c r="Z142" s="122">
        <f>Z12*$AL12*'Personnel Rates'!Z$75</f>
        <v>0</v>
      </c>
      <c r="AA142" s="122">
        <f>AA12*$AL12*'Personnel Rates'!AA$75</f>
        <v>0</v>
      </c>
      <c r="AB142" s="122">
        <f>AB12*$AL12*'Personnel Rates'!AB$75</f>
        <v>0</v>
      </c>
      <c r="AC142" s="122">
        <f>AC12*$AL12*'Personnel Rates'!AC$75</f>
        <v>0</v>
      </c>
      <c r="AD142" s="122">
        <f>AD12*$AL12*'Personnel Rates'!AD$75</f>
        <v>0</v>
      </c>
      <c r="AE142" s="122">
        <f>AE12*$AL12*'Personnel Rates'!AE$75</f>
        <v>0</v>
      </c>
      <c r="AF142" s="122">
        <f>AF12*$AL12*'Personnel Rates'!AF$75</f>
        <v>0</v>
      </c>
      <c r="AG142" s="122">
        <f>AG12*$AL12*'Personnel Rates'!AG$75</f>
        <v>0</v>
      </c>
      <c r="AH142" s="122">
        <f>AH12*$AL12*'Personnel Rates'!AH$75</f>
        <v>0</v>
      </c>
      <c r="AI142" s="122">
        <f>AI12*$AL12*'Personnel Rates'!AI$75</f>
        <v>0</v>
      </c>
      <c r="AJ142" s="122">
        <f>AJ12*$AL12*'Personnel Rates'!AJ$75</f>
        <v>0</v>
      </c>
      <c r="AL142" s="123">
        <f>SUM(E142:AJ142)</f>
        <v>143.85278985230769</v>
      </c>
    </row>
    <row r="143" spans="2:38">
      <c r="B143" s="65" t="s">
        <v>30</v>
      </c>
      <c r="C143" s="66" t="s">
        <v>31</v>
      </c>
      <c r="D143" s="66"/>
      <c r="E143" s="122">
        <f>E13*$AL13*'Personnel Rates'!E$75</f>
        <v>359.63197463076926</v>
      </c>
      <c r="F143" s="122">
        <f>F13*$AL13*'Personnel Rates'!F$75</f>
        <v>0</v>
      </c>
      <c r="G143" s="122">
        <f>G13*$AL13*'Personnel Rates'!G$75</f>
        <v>0</v>
      </c>
      <c r="H143" s="122">
        <f>H13*$AL13*'Personnel Rates'!H$75</f>
        <v>0</v>
      </c>
      <c r="I143" s="122">
        <f>I13*$AL13*'Personnel Rates'!I$75</f>
        <v>0</v>
      </c>
      <c r="J143" s="122">
        <f>J13*$AL13*'Personnel Rates'!J$75</f>
        <v>0</v>
      </c>
      <c r="K143" s="122">
        <f>K13*$AL13*'Personnel Rates'!K$75</f>
        <v>0</v>
      </c>
      <c r="L143" s="122">
        <f>L13*$AL13*'Personnel Rates'!L$75</f>
        <v>0</v>
      </c>
      <c r="M143" s="122">
        <f>M13*$AL13*'Personnel Rates'!M$75</f>
        <v>0</v>
      </c>
      <c r="N143" s="122">
        <f>N13*$AL13*'Personnel Rates'!N$75</f>
        <v>0</v>
      </c>
      <c r="O143" s="122">
        <f>O13*$AL13*'Personnel Rates'!O$75</f>
        <v>0</v>
      </c>
      <c r="P143" s="122">
        <f>P13*$AL13*'Personnel Rates'!P$75</f>
        <v>0</v>
      </c>
      <c r="Q143" s="122">
        <f>Q13*$AL13*'Personnel Rates'!Q$75</f>
        <v>0</v>
      </c>
      <c r="R143" s="122">
        <f>R13*$AL13*'Personnel Rates'!R$75</f>
        <v>0</v>
      </c>
      <c r="S143" s="122">
        <f>S13*$AL13*'Personnel Rates'!S$75</f>
        <v>0</v>
      </c>
      <c r="T143" s="122">
        <f>T13*$AL13*'Personnel Rates'!T$75</f>
        <v>0</v>
      </c>
      <c r="U143" s="122">
        <f>U13*$AL13*'Personnel Rates'!U$75</f>
        <v>0</v>
      </c>
      <c r="V143" s="122">
        <f>V13*$AL13*'Personnel Rates'!V$75</f>
        <v>0</v>
      </c>
      <c r="W143" s="122">
        <f>W13*$AL13*'Personnel Rates'!W$75</f>
        <v>0</v>
      </c>
      <c r="X143" s="122">
        <f>X13*$AL13*'Personnel Rates'!X$75</f>
        <v>0</v>
      </c>
      <c r="Y143" s="122">
        <f>Y13*$AL13*'Personnel Rates'!Y$75</f>
        <v>0</v>
      </c>
      <c r="Z143" s="122">
        <f>Z13*$AL13*'Personnel Rates'!Z$75</f>
        <v>0</v>
      </c>
      <c r="AA143" s="122">
        <f>AA13*$AL13*'Personnel Rates'!AA$75</f>
        <v>0</v>
      </c>
      <c r="AB143" s="122">
        <f>AB13*$AL13*'Personnel Rates'!AB$75</f>
        <v>0</v>
      </c>
      <c r="AC143" s="122">
        <f>AC13*$AL13*'Personnel Rates'!AC$75</f>
        <v>0</v>
      </c>
      <c r="AD143" s="122">
        <f>AD13*$AL13*'Personnel Rates'!AD$75</f>
        <v>0</v>
      </c>
      <c r="AE143" s="122">
        <f>AE13*$AL13*'Personnel Rates'!AE$75</f>
        <v>0</v>
      </c>
      <c r="AF143" s="122">
        <f>AF13*$AL13*'Personnel Rates'!AF$75</f>
        <v>0</v>
      </c>
      <c r="AG143" s="122">
        <f>AG13*$AL13*'Personnel Rates'!AG$75</f>
        <v>0</v>
      </c>
      <c r="AH143" s="122">
        <f>AH13*$AL13*'Personnel Rates'!AH$75</f>
        <v>0</v>
      </c>
      <c r="AI143" s="122">
        <f>AI13*$AL13*'Personnel Rates'!AI$75</f>
        <v>0</v>
      </c>
      <c r="AJ143" s="122">
        <f>AJ13*$AL13*'Personnel Rates'!AJ$75</f>
        <v>0</v>
      </c>
      <c r="AL143" s="123">
        <f>SUM(E143:AJ143)</f>
        <v>359.63197463076926</v>
      </c>
    </row>
    <row r="144" spans="2:38">
      <c r="B144" s="65" t="s">
        <v>32</v>
      </c>
      <c r="C144" s="66" t="s">
        <v>33</v>
      </c>
      <c r="D144" s="66"/>
      <c r="E144" s="122">
        <f>E14*$AL14*'Personnel Rates'!E$75</f>
        <v>359.63197463076926</v>
      </c>
      <c r="F144" s="122">
        <f>F14*$AL14*'Personnel Rates'!F$75</f>
        <v>0</v>
      </c>
      <c r="G144" s="122">
        <f>G14*$AL14*'Personnel Rates'!G$75</f>
        <v>0</v>
      </c>
      <c r="H144" s="122">
        <f>H14*$AL14*'Personnel Rates'!H$75</f>
        <v>0</v>
      </c>
      <c r="I144" s="122">
        <f>I14*$AL14*'Personnel Rates'!I$75</f>
        <v>0</v>
      </c>
      <c r="J144" s="122">
        <f>J14*$AL14*'Personnel Rates'!J$75</f>
        <v>0</v>
      </c>
      <c r="K144" s="122">
        <f>K14*$AL14*'Personnel Rates'!K$75</f>
        <v>0</v>
      </c>
      <c r="L144" s="122">
        <f>L14*$AL14*'Personnel Rates'!L$75</f>
        <v>0</v>
      </c>
      <c r="M144" s="122">
        <f>M14*$AL14*'Personnel Rates'!M$75</f>
        <v>0</v>
      </c>
      <c r="N144" s="122">
        <f>N14*$AL14*'Personnel Rates'!N$75</f>
        <v>0</v>
      </c>
      <c r="O144" s="122">
        <f>O14*$AL14*'Personnel Rates'!O$75</f>
        <v>0</v>
      </c>
      <c r="P144" s="122">
        <f>P14*$AL14*'Personnel Rates'!P$75</f>
        <v>0</v>
      </c>
      <c r="Q144" s="122">
        <f>Q14*$AL14*'Personnel Rates'!Q$75</f>
        <v>0</v>
      </c>
      <c r="R144" s="122">
        <f>R14*$AL14*'Personnel Rates'!R$75</f>
        <v>0</v>
      </c>
      <c r="S144" s="122">
        <f>S14*$AL14*'Personnel Rates'!S$75</f>
        <v>0</v>
      </c>
      <c r="T144" s="122">
        <f>T14*$AL14*'Personnel Rates'!T$75</f>
        <v>0</v>
      </c>
      <c r="U144" s="122">
        <f>U14*$AL14*'Personnel Rates'!U$75</f>
        <v>0</v>
      </c>
      <c r="V144" s="122">
        <f>V14*$AL14*'Personnel Rates'!V$75</f>
        <v>0</v>
      </c>
      <c r="W144" s="122">
        <f>W14*$AL14*'Personnel Rates'!W$75</f>
        <v>0</v>
      </c>
      <c r="X144" s="122">
        <f>X14*$AL14*'Personnel Rates'!X$75</f>
        <v>0</v>
      </c>
      <c r="Y144" s="122">
        <f>Y14*$AL14*'Personnel Rates'!Y$75</f>
        <v>0</v>
      </c>
      <c r="Z144" s="122">
        <f>Z14*$AL14*'Personnel Rates'!Z$75</f>
        <v>0</v>
      </c>
      <c r="AA144" s="122">
        <f>AA14*$AL14*'Personnel Rates'!AA$75</f>
        <v>0</v>
      </c>
      <c r="AB144" s="122">
        <f>AB14*$AL14*'Personnel Rates'!AB$75</f>
        <v>0</v>
      </c>
      <c r="AC144" s="122">
        <f>AC14*$AL14*'Personnel Rates'!AC$75</f>
        <v>0</v>
      </c>
      <c r="AD144" s="122">
        <f>AD14*$AL14*'Personnel Rates'!AD$75</f>
        <v>0</v>
      </c>
      <c r="AE144" s="122">
        <f>AE14*$AL14*'Personnel Rates'!AE$75</f>
        <v>0</v>
      </c>
      <c r="AF144" s="122">
        <f>AF14*$AL14*'Personnel Rates'!AF$75</f>
        <v>0</v>
      </c>
      <c r="AG144" s="122">
        <f>AG14*$AL14*'Personnel Rates'!AG$75</f>
        <v>0</v>
      </c>
      <c r="AH144" s="122">
        <f>AH14*$AL14*'Personnel Rates'!AH$75</f>
        <v>0</v>
      </c>
      <c r="AI144" s="122">
        <f>AI14*$AL14*'Personnel Rates'!AI$75</f>
        <v>0</v>
      </c>
      <c r="AJ144" s="122">
        <f>AJ14*$AL14*'Personnel Rates'!AJ$75</f>
        <v>0</v>
      </c>
      <c r="AL144" s="123">
        <f>SUM(E144:AJ144)</f>
        <v>359.63197463076926</v>
      </c>
    </row>
    <row r="145" spans="2:38">
      <c r="B145" s="62">
        <v>2</v>
      </c>
      <c r="C145" s="63" t="str">
        <f t="shared" ref="C145:C191" si="1">C15</f>
        <v>Charges for Furnishing and Installation of Water Meters</v>
      </c>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L145" s="124"/>
    </row>
    <row r="146" spans="2:38">
      <c r="B146" s="139" t="s">
        <v>26</v>
      </c>
      <c r="C146" s="140" t="str">
        <f t="shared" si="1"/>
        <v>Setting both Meter and Meter Interface Unit (MIU)</v>
      </c>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c r="AC146" s="140"/>
      <c r="AD146" s="140"/>
      <c r="AE146" s="140"/>
      <c r="AF146" s="140"/>
      <c r="AG146" s="140"/>
      <c r="AH146" s="140"/>
      <c r="AI146" s="140"/>
      <c r="AJ146" s="140"/>
      <c r="AL146" s="167"/>
    </row>
    <row r="147" spans="2:38">
      <c r="B147" s="65"/>
      <c r="C147" s="66" t="str">
        <f t="shared" si="1"/>
        <v>5/8"</v>
      </c>
      <c r="D147" s="66"/>
      <c r="E147" s="122">
        <f>E17*$AL17*'Personnel Rates'!E$75</f>
        <v>47.950929950769236</v>
      </c>
      <c r="F147" s="122">
        <f>F17*$AL17*'Personnel Rates'!F$75</f>
        <v>0</v>
      </c>
      <c r="G147" s="122">
        <f>G17*$AL17*'Personnel Rates'!G$75</f>
        <v>0</v>
      </c>
      <c r="H147" s="122">
        <f>H17*$AL17*'Personnel Rates'!H$75</f>
        <v>0</v>
      </c>
      <c r="I147" s="122">
        <f>I17*$AL17*'Personnel Rates'!I$75</f>
        <v>0</v>
      </c>
      <c r="J147" s="122">
        <f>J17*$AL17*'Personnel Rates'!J$75</f>
        <v>0</v>
      </c>
      <c r="K147" s="122">
        <f>K17*$AL17*'Personnel Rates'!K$75</f>
        <v>0</v>
      </c>
      <c r="L147" s="122">
        <f>L17*$AL17*'Personnel Rates'!L$75</f>
        <v>0</v>
      </c>
      <c r="M147" s="122">
        <f>M17*$AL17*'Personnel Rates'!M$75</f>
        <v>0</v>
      </c>
      <c r="N147" s="122">
        <f>N17*$AL17*'Personnel Rates'!N$75</f>
        <v>0</v>
      </c>
      <c r="O147" s="122">
        <f>O17*$AL17*'Personnel Rates'!O$75</f>
        <v>0</v>
      </c>
      <c r="P147" s="122">
        <f>P17*$AL17*'Personnel Rates'!P$75</f>
        <v>0</v>
      </c>
      <c r="Q147" s="122">
        <f>Q17*$AL17*'Personnel Rates'!Q$75</f>
        <v>0</v>
      </c>
      <c r="R147" s="122">
        <f>R17*$AL17*'Personnel Rates'!R$75</f>
        <v>0</v>
      </c>
      <c r="S147" s="122">
        <f>S17*$AL17*'Personnel Rates'!S$75</f>
        <v>0</v>
      </c>
      <c r="T147" s="122">
        <f>T17*$AL17*'Personnel Rates'!T$75</f>
        <v>0</v>
      </c>
      <c r="U147" s="122">
        <f>U17*$AL17*'Personnel Rates'!U$75</f>
        <v>0</v>
      </c>
      <c r="V147" s="122">
        <f>V17*$AL17*'Personnel Rates'!V$75</f>
        <v>0</v>
      </c>
      <c r="W147" s="122">
        <f>W17*$AL17*'Personnel Rates'!W$75</f>
        <v>0</v>
      </c>
      <c r="X147" s="122">
        <f>X17*$AL17*'Personnel Rates'!X$75</f>
        <v>0</v>
      </c>
      <c r="Y147" s="122">
        <f>Y17*$AL17*'Personnel Rates'!Y$75</f>
        <v>0</v>
      </c>
      <c r="Z147" s="122">
        <f>Z17*$AL17*'Personnel Rates'!Z$75</f>
        <v>0</v>
      </c>
      <c r="AA147" s="122">
        <f>AA17*$AL17*'Personnel Rates'!AA$75</f>
        <v>0</v>
      </c>
      <c r="AB147" s="122">
        <f>AB17*$AL17*'Personnel Rates'!AB$75</f>
        <v>0</v>
      </c>
      <c r="AC147" s="122">
        <f>AC17*$AL17*'Personnel Rates'!AC$75</f>
        <v>0</v>
      </c>
      <c r="AD147" s="122">
        <f>AD17*$AL17*'Personnel Rates'!AD$75</f>
        <v>0</v>
      </c>
      <c r="AE147" s="122">
        <f>AE17*$AL17*'Personnel Rates'!AE$75</f>
        <v>0</v>
      </c>
      <c r="AF147" s="122">
        <f>AF17*$AL17*'Personnel Rates'!AF$75</f>
        <v>0</v>
      </c>
      <c r="AG147" s="122">
        <f>AG17*$AL17*'Personnel Rates'!AG$75</f>
        <v>0</v>
      </c>
      <c r="AH147" s="122">
        <f>AH17*$AL17*'Personnel Rates'!AH$75</f>
        <v>0</v>
      </c>
      <c r="AI147" s="122">
        <f>AI17*$AL17*'Personnel Rates'!AI$75</f>
        <v>0</v>
      </c>
      <c r="AJ147" s="122">
        <f>AJ17*$AL17*'Personnel Rates'!AJ$75</f>
        <v>0</v>
      </c>
      <c r="AL147" s="123">
        <f t="shared" ref="AL147:AL174" si="2">SUM(E147:AJ147)</f>
        <v>47.950929950769236</v>
      </c>
    </row>
    <row r="148" spans="2:38">
      <c r="B148" s="65"/>
      <c r="C148" s="66" t="str">
        <f t="shared" si="1"/>
        <v>3/4 RFSS</v>
      </c>
      <c r="D148" s="66"/>
      <c r="E148" s="122">
        <f>E18*$AL18*'Personnel Rates'!E$75</f>
        <v>47.950929950769236</v>
      </c>
      <c r="F148" s="122">
        <f>F18*$AL18*'Personnel Rates'!F$75</f>
        <v>0</v>
      </c>
      <c r="G148" s="122">
        <f>G18*$AL18*'Personnel Rates'!G$75</f>
        <v>0</v>
      </c>
      <c r="H148" s="122">
        <f>H18*$AL18*'Personnel Rates'!H$75</f>
        <v>0</v>
      </c>
      <c r="I148" s="122">
        <f>I18*$AL18*'Personnel Rates'!I$75</f>
        <v>0</v>
      </c>
      <c r="J148" s="122">
        <f>J18*$AL18*'Personnel Rates'!J$75</f>
        <v>0</v>
      </c>
      <c r="K148" s="122">
        <f>K18*$AL18*'Personnel Rates'!K$75</f>
        <v>0</v>
      </c>
      <c r="L148" s="122">
        <f>L18*$AL18*'Personnel Rates'!L$75</f>
        <v>0</v>
      </c>
      <c r="M148" s="122">
        <f>M18*$AL18*'Personnel Rates'!M$75</f>
        <v>0</v>
      </c>
      <c r="N148" s="122">
        <f>N18*$AL18*'Personnel Rates'!N$75</f>
        <v>0</v>
      </c>
      <c r="O148" s="122">
        <f>O18*$AL18*'Personnel Rates'!O$75</f>
        <v>0</v>
      </c>
      <c r="P148" s="122">
        <f>P18*$AL18*'Personnel Rates'!P$75</f>
        <v>0</v>
      </c>
      <c r="Q148" s="122">
        <f>Q18*$AL18*'Personnel Rates'!Q$75</f>
        <v>0</v>
      </c>
      <c r="R148" s="122">
        <f>R18*$AL18*'Personnel Rates'!R$75</f>
        <v>0</v>
      </c>
      <c r="S148" s="122">
        <f>S18*$AL18*'Personnel Rates'!S$75</f>
        <v>0</v>
      </c>
      <c r="T148" s="122">
        <f>T18*$AL18*'Personnel Rates'!T$75</f>
        <v>0</v>
      </c>
      <c r="U148" s="122">
        <f>U18*$AL18*'Personnel Rates'!U$75</f>
        <v>0</v>
      </c>
      <c r="V148" s="122">
        <f>V18*$AL18*'Personnel Rates'!V$75</f>
        <v>0</v>
      </c>
      <c r="W148" s="122">
        <f>W18*$AL18*'Personnel Rates'!W$75</f>
        <v>0</v>
      </c>
      <c r="X148" s="122">
        <f>X18*$AL18*'Personnel Rates'!X$75</f>
        <v>0</v>
      </c>
      <c r="Y148" s="122">
        <f>Y18*$AL18*'Personnel Rates'!Y$75</f>
        <v>0</v>
      </c>
      <c r="Z148" s="122">
        <f>Z18*$AL18*'Personnel Rates'!Z$75</f>
        <v>0</v>
      </c>
      <c r="AA148" s="122">
        <f>AA18*$AL18*'Personnel Rates'!AA$75</f>
        <v>0</v>
      </c>
      <c r="AB148" s="122">
        <f>AB18*$AL18*'Personnel Rates'!AB$75</f>
        <v>0</v>
      </c>
      <c r="AC148" s="122">
        <f>AC18*$AL18*'Personnel Rates'!AC$75</f>
        <v>0</v>
      </c>
      <c r="AD148" s="122">
        <f>AD18*$AL18*'Personnel Rates'!AD$75</f>
        <v>0</v>
      </c>
      <c r="AE148" s="122">
        <f>AE18*$AL18*'Personnel Rates'!AE$75</f>
        <v>0</v>
      </c>
      <c r="AF148" s="122">
        <f>AF18*$AL18*'Personnel Rates'!AF$75</f>
        <v>0</v>
      </c>
      <c r="AG148" s="122">
        <f>AG18*$AL18*'Personnel Rates'!AG$75</f>
        <v>0</v>
      </c>
      <c r="AH148" s="122">
        <f>AH18*$AL18*'Personnel Rates'!AH$75</f>
        <v>0</v>
      </c>
      <c r="AI148" s="122">
        <f>AI18*$AL18*'Personnel Rates'!AI$75</f>
        <v>0</v>
      </c>
      <c r="AJ148" s="122">
        <f>AJ18*$AL18*'Personnel Rates'!AJ$75</f>
        <v>0</v>
      </c>
      <c r="AL148" s="123">
        <f t="shared" si="2"/>
        <v>47.950929950769236</v>
      </c>
    </row>
    <row r="149" spans="2:38">
      <c r="B149" s="65"/>
      <c r="C149" s="66" t="str">
        <f t="shared" si="1"/>
        <v>1"</v>
      </c>
      <c r="D149" s="66"/>
      <c r="E149" s="122">
        <f>E19*$AL19*'Personnel Rates'!E$75</f>
        <v>95.901859901538472</v>
      </c>
      <c r="F149" s="122">
        <f>F19*$AL19*'Personnel Rates'!F$75</f>
        <v>0</v>
      </c>
      <c r="G149" s="122">
        <f>G19*$AL19*'Personnel Rates'!G$75</f>
        <v>0</v>
      </c>
      <c r="H149" s="122">
        <f>H19*$AL19*'Personnel Rates'!H$75</f>
        <v>0</v>
      </c>
      <c r="I149" s="122">
        <f>I19*$AL19*'Personnel Rates'!I$75</f>
        <v>0</v>
      </c>
      <c r="J149" s="122">
        <f>J19*$AL19*'Personnel Rates'!J$75</f>
        <v>0</v>
      </c>
      <c r="K149" s="122">
        <f>K19*$AL19*'Personnel Rates'!K$75</f>
        <v>0</v>
      </c>
      <c r="L149" s="122">
        <f>L19*$AL19*'Personnel Rates'!L$75</f>
        <v>0</v>
      </c>
      <c r="M149" s="122">
        <f>M19*$AL19*'Personnel Rates'!M$75</f>
        <v>0</v>
      </c>
      <c r="N149" s="122">
        <f>N19*$AL19*'Personnel Rates'!N$75</f>
        <v>0</v>
      </c>
      <c r="O149" s="122">
        <f>O19*$AL19*'Personnel Rates'!O$75</f>
        <v>0</v>
      </c>
      <c r="P149" s="122">
        <f>P19*$AL19*'Personnel Rates'!P$75</f>
        <v>0</v>
      </c>
      <c r="Q149" s="122">
        <f>Q19*$AL19*'Personnel Rates'!Q$75</f>
        <v>0</v>
      </c>
      <c r="R149" s="122">
        <f>R19*$AL19*'Personnel Rates'!R$75</f>
        <v>0</v>
      </c>
      <c r="S149" s="122">
        <f>S19*$AL19*'Personnel Rates'!S$75</f>
        <v>0</v>
      </c>
      <c r="T149" s="122">
        <f>T19*$AL19*'Personnel Rates'!T$75</f>
        <v>0</v>
      </c>
      <c r="U149" s="122">
        <f>U19*$AL19*'Personnel Rates'!U$75</f>
        <v>0</v>
      </c>
      <c r="V149" s="122">
        <f>V19*$AL19*'Personnel Rates'!V$75</f>
        <v>0</v>
      </c>
      <c r="W149" s="122">
        <f>W19*$AL19*'Personnel Rates'!W$75</f>
        <v>0</v>
      </c>
      <c r="X149" s="122">
        <f>X19*$AL19*'Personnel Rates'!X$75</f>
        <v>0</v>
      </c>
      <c r="Y149" s="122">
        <f>Y19*$AL19*'Personnel Rates'!Y$75</f>
        <v>0</v>
      </c>
      <c r="Z149" s="122">
        <f>Z19*$AL19*'Personnel Rates'!Z$75</f>
        <v>0</v>
      </c>
      <c r="AA149" s="122">
        <f>AA19*$AL19*'Personnel Rates'!AA$75</f>
        <v>0</v>
      </c>
      <c r="AB149" s="122">
        <f>AB19*$AL19*'Personnel Rates'!AB$75</f>
        <v>0</v>
      </c>
      <c r="AC149" s="122">
        <f>AC19*$AL19*'Personnel Rates'!AC$75</f>
        <v>0</v>
      </c>
      <c r="AD149" s="122">
        <f>AD19*$AL19*'Personnel Rates'!AD$75</f>
        <v>0</v>
      </c>
      <c r="AE149" s="122">
        <f>AE19*$AL19*'Personnel Rates'!AE$75</f>
        <v>0</v>
      </c>
      <c r="AF149" s="122">
        <f>AF19*$AL19*'Personnel Rates'!AF$75</f>
        <v>0</v>
      </c>
      <c r="AG149" s="122">
        <f>AG19*$AL19*'Personnel Rates'!AG$75</f>
        <v>0</v>
      </c>
      <c r="AH149" s="122">
        <f>AH19*$AL19*'Personnel Rates'!AH$75</f>
        <v>0</v>
      </c>
      <c r="AI149" s="122">
        <f>AI19*$AL19*'Personnel Rates'!AI$75</f>
        <v>0</v>
      </c>
      <c r="AJ149" s="122">
        <f>AJ19*$AL19*'Personnel Rates'!AJ$75</f>
        <v>0</v>
      </c>
      <c r="AL149" s="123">
        <f t="shared" si="2"/>
        <v>95.901859901538472</v>
      </c>
    </row>
    <row r="150" spans="2:38">
      <c r="B150" s="65"/>
      <c r="C150" s="66" t="str">
        <f t="shared" si="1"/>
        <v>1" RFSS</v>
      </c>
      <c r="D150" s="66"/>
      <c r="E150" s="122">
        <f>E20*$AL20*'Personnel Rates'!E$75</f>
        <v>95.901859901538472</v>
      </c>
      <c r="F150" s="122">
        <f>F20*$AL20*'Personnel Rates'!F$75</f>
        <v>0</v>
      </c>
      <c r="G150" s="122">
        <f>G20*$AL20*'Personnel Rates'!G$75</f>
        <v>0</v>
      </c>
      <c r="H150" s="122">
        <f>H20*$AL20*'Personnel Rates'!H$75</f>
        <v>0</v>
      </c>
      <c r="I150" s="122">
        <f>I20*$AL20*'Personnel Rates'!I$75</f>
        <v>0</v>
      </c>
      <c r="J150" s="122">
        <f>J20*$AL20*'Personnel Rates'!J$75</f>
        <v>0</v>
      </c>
      <c r="K150" s="122">
        <f>K20*$AL20*'Personnel Rates'!K$75</f>
        <v>0</v>
      </c>
      <c r="L150" s="122">
        <f>L20*$AL20*'Personnel Rates'!L$75</f>
        <v>0</v>
      </c>
      <c r="M150" s="122">
        <f>M20*$AL20*'Personnel Rates'!M$75</f>
        <v>0</v>
      </c>
      <c r="N150" s="122">
        <f>N20*$AL20*'Personnel Rates'!N$75</f>
        <v>0</v>
      </c>
      <c r="O150" s="122">
        <f>O20*$AL20*'Personnel Rates'!O$75</f>
        <v>0</v>
      </c>
      <c r="P150" s="122">
        <f>P20*$AL20*'Personnel Rates'!P$75</f>
        <v>0</v>
      </c>
      <c r="Q150" s="122">
        <f>Q20*$AL20*'Personnel Rates'!Q$75</f>
        <v>0</v>
      </c>
      <c r="R150" s="122">
        <f>R20*$AL20*'Personnel Rates'!R$75</f>
        <v>0</v>
      </c>
      <c r="S150" s="122">
        <f>S20*$AL20*'Personnel Rates'!S$75</f>
        <v>0</v>
      </c>
      <c r="T150" s="122">
        <f>T20*$AL20*'Personnel Rates'!T$75</f>
        <v>0</v>
      </c>
      <c r="U150" s="122">
        <f>U20*$AL20*'Personnel Rates'!U$75</f>
        <v>0</v>
      </c>
      <c r="V150" s="122">
        <f>V20*$AL20*'Personnel Rates'!V$75</f>
        <v>0</v>
      </c>
      <c r="W150" s="122">
        <f>W20*$AL20*'Personnel Rates'!W$75</f>
        <v>0</v>
      </c>
      <c r="X150" s="122">
        <f>X20*$AL20*'Personnel Rates'!X$75</f>
        <v>0</v>
      </c>
      <c r="Y150" s="122">
        <f>Y20*$AL20*'Personnel Rates'!Y$75</f>
        <v>0</v>
      </c>
      <c r="Z150" s="122">
        <f>Z20*$AL20*'Personnel Rates'!Z$75</f>
        <v>0</v>
      </c>
      <c r="AA150" s="122">
        <f>AA20*$AL20*'Personnel Rates'!AA$75</f>
        <v>0</v>
      </c>
      <c r="AB150" s="122">
        <f>AB20*$AL20*'Personnel Rates'!AB$75</f>
        <v>0</v>
      </c>
      <c r="AC150" s="122">
        <f>AC20*$AL20*'Personnel Rates'!AC$75</f>
        <v>0</v>
      </c>
      <c r="AD150" s="122">
        <f>AD20*$AL20*'Personnel Rates'!AD$75</f>
        <v>0</v>
      </c>
      <c r="AE150" s="122">
        <f>AE20*$AL20*'Personnel Rates'!AE$75</f>
        <v>0</v>
      </c>
      <c r="AF150" s="122">
        <f>AF20*$AL20*'Personnel Rates'!AF$75</f>
        <v>0</v>
      </c>
      <c r="AG150" s="122">
        <f>AG20*$AL20*'Personnel Rates'!AG$75</f>
        <v>0</v>
      </c>
      <c r="AH150" s="122">
        <f>AH20*$AL20*'Personnel Rates'!AH$75</f>
        <v>0</v>
      </c>
      <c r="AI150" s="122">
        <f>AI20*$AL20*'Personnel Rates'!AI$75</f>
        <v>0</v>
      </c>
      <c r="AJ150" s="122">
        <f>AJ20*$AL20*'Personnel Rates'!AJ$75</f>
        <v>0</v>
      </c>
      <c r="AL150" s="123">
        <f t="shared" si="2"/>
        <v>95.901859901538472</v>
      </c>
    </row>
    <row r="151" spans="2:38">
      <c r="B151" s="65"/>
      <c r="C151" s="66" t="str">
        <f t="shared" si="1"/>
        <v>1  1/2</v>
      </c>
      <c r="D151" s="66"/>
      <c r="E151" s="122">
        <f>E21*$AL21*'Personnel Rates'!E$75</f>
        <v>95.901859901538472</v>
      </c>
      <c r="F151" s="122">
        <f>F21*$AL21*'Personnel Rates'!F$75</f>
        <v>0</v>
      </c>
      <c r="G151" s="122">
        <f>G21*$AL21*'Personnel Rates'!G$75</f>
        <v>0</v>
      </c>
      <c r="H151" s="122">
        <f>H21*$AL21*'Personnel Rates'!H$75</f>
        <v>0</v>
      </c>
      <c r="I151" s="122">
        <f>I21*$AL21*'Personnel Rates'!I$75</f>
        <v>0</v>
      </c>
      <c r="J151" s="122">
        <f>J21*$AL21*'Personnel Rates'!J$75</f>
        <v>0</v>
      </c>
      <c r="K151" s="122">
        <f>K21*$AL21*'Personnel Rates'!K$75</f>
        <v>0</v>
      </c>
      <c r="L151" s="122">
        <f>L21*$AL21*'Personnel Rates'!L$75</f>
        <v>0</v>
      </c>
      <c r="M151" s="122">
        <f>M21*$AL21*'Personnel Rates'!M$75</f>
        <v>0</v>
      </c>
      <c r="N151" s="122">
        <f>N21*$AL21*'Personnel Rates'!N$75</f>
        <v>0</v>
      </c>
      <c r="O151" s="122">
        <f>O21*$AL21*'Personnel Rates'!O$75</f>
        <v>0</v>
      </c>
      <c r="P151" s="122">
        <f>P21*$AL21*'Personnel Rates'!P$75</f>
        <v>0</v>
      </c>
      <c r="Q151" s="122">
        <f>Q21*$AL21*'Personnel Rates'!Q$75</f>
        <v>0</v>
      </c>
      <c r="R151" s="122">
        <f>R21*$AL21*'Personnel Rates'!R$75</f>
        <v>0</v>
      </c>
      <c r="S151" s="122">
        <f>S21*$AL21*'Personnel Rates'!S$75</f>
        <v>0</v>
      </c>
      <c r="T151" s="122">
        <f>T21*$AL21*'Personnel Rates'!T$75</f>
        <v>0</v>
      </c>
      <c r="U151" s="122">
        <f>U21*$AL21*'Personnel Rates'!U$75</f>
        <v>0</v>
      </c>
      <c r="V151" s="122">
        <f>V21*$AL21*'Personnel Rates'!V$75</f>
        <v>0</v>
      </c>
      <c r="W151" s="122">
        <f>W21*$AL21*'Personnel Rates'!W$75</f>
        <v>0</v>
      </c>
      <c r="X151" s="122">
        <f>X21*$AL21*'Personnel Rates'!X$75</f>
        <v>0</v>
      </c>
      <c r="Y151" s="122">
        <f>Y21*$AL21*'Personnel Rates'!Y$75</f>
        <v>0</v>
      </c>
      <c r="Z151" s="122">
        <f>Z21*$AL21*'Personnel Rates'!Z$75</f>
        <v>0</v>
      </c>
      <c r="AA151" s="122">
        <f>AA21*$AL21*'Personnel Rates'!AA$75</f>
        <v>0</v>
      </c>
      <c r="AB151" s="122">
        <f>AB21*$AL21*'Personnel Rates'!AB$75</f>
        <v>0</v>
      </c>
      <c r="AC151" s="122">
        <f>AC21*$AL21*'Personnel Rates'!AC$75</f>
        <v>0</v>
      </c>
      <c r="AD151" s="122">
        <f>AD21*$AL21*'Personnel Rates'!AD$75</f>
        <v>0</v>
      </c>
      <c r="AE151" s="122">
        <f>AE21*$AL21*'Personnel Rates'!AE$75</f>
        <v>0</v>
      </c>
      <c r="AF151" s="122">
        <f>AF21*$AL21*'Personnel Rates'!AF$75</f>
        <v>0</v>
      </c>
      <c r="AG151" s="122">
        <f>AG21*$AL21*'Personnel Rates'!AG$75</f>
        <v>0</v>
      </c>
      <c r="AH151" s="122">
        <f>AH21*$AL21*'Personnel Rates'!AH$75</f>
        <v>0</v>
      </c>
      <c r="AI151" s="122">
        <f>AI21*$AL21*'Personnel Rates'!AI$75</f>
        <v>0</v>
      </c>
      <c r="AJ151" s="122">
        <f>AJ21*$AL21*'Personnel Rates'!AJ$75</f>
        <v>0</v>
      </c>
      <c r="AL151" s="123">
        <f t="shared" si="2"/>
        <v>95.901859901538472</v>
      </c>
    </row>
    <row r="152" spans="2:38">
      <c r="B152" s="65"/>
      <c r="C152" s="66" t="str">
        <f t="shared" si="1"/>
        <v>1  1/2 RFSS</v>
      </c>
      <c r="D152" s="66"/>
      <c r="E152" s="122">
        <f>E22*$AL22*'Personnel Rates'!E$75</f>
        <v>95.901859901538472</v>
      </c>
      <c r="F152" s="122">
        <f>F22*$AL22*'Personnel Rates'!F$75</f>
        <v>0</v>
      </c>
      <c r="G152" s="122">
        <f>G22*$AL22*'Personnel Rates'!G$75</f>
        <v>0</v>
      </c>
      <c r="H152" s="122">
        <f>H22*$AL22*'Personnel Rates'!H$75</f>
        <v>0</v>
      </c>
      <c r="I152" s="122">
        <f>I22*$AL22*'Personnel Rates'!I$75</f>
        <v>0</v>
      </c>
      <c r="J152" s="122">
        <f>J22*$AL22*'Personnel Rates'!J$75</f>
        <v>0</v>
      </c>
      <c r="K152" s="122">
        <f>K22*$AL22*'Personnel Rates'!K$75</f>
        <v>0</v>
      </c>
      <c r="L152" s="122">
        <f>L22*$AL22*'Personnel Rates'!L$75</f>
        <v>0</v>
      </c>
      <c r="M152" s="122">
        <f>M22*$AL22*'Personnel Rates'!M$75</f>
        <v>0</v>
      </c>
      <c r="N152" s="122">
        <f>N22*$AL22*'Personnel Rates'!N$75</f>
        <v>0</v>
      </c>
      <c r="O152" s="122">
        <f>O22*$AL22*'Personnel Rates'!O$75</f>
        <v>0</v>
      </c>
      <c r="P152" s="122">
        <f>P22*$AL22*'Personnel Rates'!P$75</f>
        <v>0</v>
      </c>
      <c r="Q152" s="122">
        <f>Q22*$AL22*'Personnel Rates'!Q$75</f>
        <v>0</v>
      </c>
      <c r="R152" s="122">
        <f>R22*$AL22*'Personnel Rates'!R$75</f>
        <v>0</v>
      </c>
      <c r="S152" s="122">
        <f>S22*$AL22*'Personnel Rates'!S$75</f>
        <v>0</v>
      </c>
      <c r="T152" s="122">
        <f>T22*$AL22*'Personnel Rates'!T$75</f>
        <v>0</v>
      </c>
      <c r="U152" s="122">
        <f>U22*$AL22*'Personnel Rates'!U$75</f>
        <v>0</v>
      </c>
      <c r="V152" s="122">
        <f>V22*$AL22*'Personnel Rates'!V$75</f>
        <v>0</v>
      </c>
      <c r="W152" s="122">
        <f>W22*$AL22*'Personnel Rates'!W$75</f>
        <v>0</v>
      </c>
      <c r="X152" s="122">
        <f>X22*$AL22*'Personnel Rates'!X$75</f>
        <v>0</v>
      </c>
      <c r="Y152" s="122">
        <f>Y22*$AL22*'Personnel Rates'!Y$75</f>
        <v>0</v>
      </c>
      <c r="Z152" s="122">
        <f>Z22*$AL22*'Personnel Rates'!Z$75</f>
        <v>0</v>
      </c>
      <c r="AA152" s="122">
        <f>AA22*$AL22*'Personnel Rates'!AA$75</f>
        <v>0</v>
      </c>
      <c r="AB152" s="122">
        <f>AB22*$AL22*'Personnel Rates'!AB$75</f>
        <v>0</v>
      </c>
      <c r="AC152" s="122">
        <f>AC22*$AL22*'Personnel Rates'!AC$75</f>
        <v>0</v>
      </c>
      <c r="AD152" s="122">
        <f>AD22*$AL22*'Personnel Rates'!AD$75</f>
        <v>0</v>
      </c>
      <c r="AE152" s="122">
        <f>AE22*$AL22*'Personnel Rates'!AE$75</f>
        <v>0</v>
      </c>
      <c r="AF152" s="122">
        <f>AF22*$AL22*'Personnel Rates'!AF$75</f>
        <v>0</v>
      </c>
      <c r="AG152" s="122">
        <f>AG22*$AL22*'Personnel Rates'!AG$75</f>
        <v>0</v>
      </c>
      <c r="AH152" s="122">
        <f>AH22*$AL22*'Personnel Rates'!AH$75</f>
        <v>0</v>
      </c>
      <c r="AI152" s="122">
        <f>AI22*$AL22*'Personnel Rates'!AI$75</f>
        <v>0</v>
      </c>
      <c r="AJ152" s="122">
        <f>AJ22*$AL22*'Personnel Rates'!AJ$75</f>
        <v>0</v>
      </c>
      <c r="AL152" s="123">
        <f t="shared" si="2"/>
        <v>95.901859901538472</v>
      </c>
    </row>
    <row r="153" spans="2:38">
      <c r="B153" s="65"/>
      <c r="C153" s="66" t="str">
        <f t="shared" si="1"/>
        <v xml:space="preserve">2" </v>
      </c>
      <c r="D153" s="66"/>
      <c r="E153" s="122">
        <f>E23*$AL23*'Personnel Rates'!E$75</f>
        <v>95.901859901538472</v>
      </c>
      <c r="F153" s="122">
        <f>F23*$AL23*'Personnel Rates'!F$75</f>
        <v>0</v>
      </c>
      <c r="G153" s="122">
        <f>G23*$AL23*'Personnel Rates'!G$75</f>
        <v>0</v>
      </c>
      <c r="H153" s="122">
        <f>H23*$AL23*'Personnel Rates'!H$75</f>
        <v>0</v>
      </c>
      <c r="I153" s="122">
        <f>I23*$AL23*'Personnel Rates'!I$75</f>
        <v>0</v>
      </c>
      <c r="J153" s="122">
        <f>J23*$AL23*'Personnel Rates'!J$75</f>
        <v>0</v>
      </c>
      <c r="K153" s="122">
        <f>K23*$AL23*'Personnel Rates'!K$75</f>
        <v>0</v>
      </c>
      <c r="L153" s="122">
        <f>L23*$AL23*'Personnel Rates'!L$75</f>
        <v>0</v>
      </c>
      <c r="M153" s="122">
        <f>M23*$AL23*'Personnel Rates'!M$75</f>
        <v>0</v>
      </c>
      <c r="N153" s="122">
        <f>N23*$AL23*'Personnel Rates'!N$75</f>
        <v>0</v>
      </c>
      <c r="O153" s="122">
        <f>O23*$AL23*'Personnel Rates'!O$75</f>
        <v>0</v>
      </c>
      <c r="P153" s="122">
        <f>P23*$AL23*'Personnel Rates'!P$75</f>
        <v>0</v>
      </c>
      <c r="Q153" s="122">
        <f>Q23*$AL23*'Personnel Rates'!Q$75</f>
        <v>0</v>
      </c>
      <c r="R153" s="122">
        <f>R23*$AL23*'Personnel Rates'!R$75</f>
        <v>0</v>
      </c>
      <c r="S153" s="122">
        <f>S23*$AL23*'Personnel Rates'!S$75</f>
        <v>0</v>
      </c>
      <c r="T153" s="122">
        <f>T23*$AL23*'Personnel Rates'!T$75</f>
        <v>0</v>
      </c>
      <c r="U153" s="122">
        <f>U23*$AL23*'Personnel Rates'!U$75</f>
        <v>0</v>
      </c>
      <c r="V153" s="122">
        <f>V23*$AL23*'Personnel Rates'!V$75</f>
        <v>0</v>
      </c>
      <c r="W153" s="122">
        <f>W23*$AL23*'Personnel Rates'!W$75</f>
        <v>0</v>
      </c>
      <c r="X153" s="122">
        <f>X23*$AL23*'Personnel Rates'!X$75</f>
        <v>0</v>
      </c>
      <c r="Y153" s="122">
        <f>Y23*$AL23*'Personnel Rates'!Y$75</f>
        <v>0</v>
      </c>
      <c r="Z153" s="122">
        <f>Z23*$AL23*'Personnel Rates'!Z$75</f>
        <v>0</v>
      </c>
      <c r="AA153" s="122">
        <f>AA23*$AL23*'Personnel Rates'!AA$75</f>
        <v>0</v>
      </c>
      <c r="AB153" s="122">
        <f>AB23*$AL23*'Personnel Rates'!AB$75</f>
        <v>0</v>
      </c>
      <c r="AC153" s="122">
        <f>AC23*$AL23*'Personnel Rates'!AC$75</f>
        <v>0</v>
      </c>
      <c r="AD153" s="122">
        <f>AD23*$AL23*'Personnel Rates'!AD$75</f>
        <v>0</v>
      </c>
      <c r="AE153" s="122">
        <f>AE23*$AL23*'Personnel Rates'!AE$75</f>
        <v>0</v>
      </c>
      <c r="AF153" s="122">
        <f>AF23*$AL23*'Personnel Rates'!AF$75</f>
        <v>0</v>
      </c>
      <c r="AG153" s="122">
        <f>AG23*$AL23*'Personnel Rates'!AG$75</f>
        <v>0</v>
      </c>
      <c r="AH153" s="122">
        <f>AH23*$AL23*'Personnel Rates'!AH$75</f>
        <v>0</v>
      </c>
      <c r="AI153" s="122">
        <f>AI23*$AL23*'Personnel Rates'!AI$75</f>
        <v>0</v>
      </c>
      <c r="AJ153" s="122">
        <f>AJ23*$AL23*'Personnel Rates'!AJ$75</f>
        <v>0</v>
      </c>
      <c r="AL153" s="123">
        <f t="shared" si="2"/>
        <v>95.901859901538472</v>
      </c>
    </row>
    <row r="154" spans="2:38">
      <c r="B154" s="65"/>
      <c r="C154" s="66" t="str">
        <f t="shared" si="1"/>
        <v>2" RFSS</v>
      </c>
      <c r="D154" s="66"/>
      <c r="E154" s="122">
        <f>E24*$AL24*'Personnel Rates'!E$75</f>
        <v>95.901859901538472</v>
      </c>
      <c r="F154" s="122">
        <f>F24*$AL24*'Personnel Rates'!F$75</f>
        <v>0</v>
      </c>
      <c r="G154" s="122">
        <f>G24*$AL24*'Personnel Rates'!G$75</f>
        <v>0</v>
      </c>
      <c r="H154" s="122">
        <f>H24*$AL24*'Personnel Rates'!H$75</f>
        <v>0</v>
      </c>
      <c r="I154" s="122">
        <f>I24*$AL24*'Personnel Rates'!I$75</f>
        <v>0</v>
      </c>
      <c r="J154" s="122">
        <f>J24*$AL24*'Personnel Rates'!J$75</f>
        <v>0</v>
      </c>
      <c r="K154" s="122">
        <f>K24*$AL24*'Personnel Rates'!K$75</f>
        <v>0</v>
      </c>
      <c r="L154" s="122">
        <f>L24*$AL24*'Personnel Rates'!L$75</f>
        <v>0</v>
      </c>
      <c r="M154" s="122">
        <f>M24*$AL24*'Personnel Rates'!M$75</f>
        <v>0</v>
      </c>
      <c r="N154" s="122">
        <f>N24*$AL24*'Personnel Rates'!N$75</f>
        <v>0</v>
      </c>
      <c r="O154" s="122">
        <f>O24*$AL24*'Personnel Rates'!O$75</f>
        <v>0</v>
      </c>
      <c r="P154" s="122">
        <f>P24*$AL24*'Personnel Rates'!P$75</f>
        <v>0</v>
      </c>
      <c r="Q154" s="122">
        <f>Q24*$AL24*'Personnel Rates'!Q$75</f>
        <v>0</v>
      </c>
      <c r="R154" s="122">
        <f>R24*$AL24*'Personnel Rates'!R$75</f>
        <v>0</v>
      </c>
      <c r="S154" s="122">
        <f>S24*$AL24*'Personnel Rates'!S$75</f>
        <v>0</v>
      </c>
      <c r="T154" s="122">
        <f>T24*$AL24*'Personnel Rates'!T$75</f>
        <v>0</v>
      </c>
      <c r="U154" s="122">
        <f>U24*$AL24*'Personnel Rates'!U$75</f>
        <v>0</v>
      </c>
      <c r="V154" s="122">
        <f>V24*$AL24*'Personnel Rates'!V$75</f>
        <v>0</v>
      </c>
      <c r="W154" s="122">
        <f>W24*$AL24*'Personnel Rates'!W$75</f>
        <v>0</v>
      </c>
      <c r="X154" s="122">
        <f>X24*$AL24*'Personnel Rates'!X$75</f>
        <v>0</v>
      </c>
      <c r="Y154" s="122">
        <f>Y24*$AL24*'Personnel Rates'!Y$75</f>
        <v>0</v>
      </c>
      <c r="Z154" s="122">
        <f>Z24*$AL24*'Personnel Rates'!Z$75</f>
        <v>0</v>
      </c>
      <c r="AA154" s="122">
        <f>AA24*$AL24*'Personnel Rates'!AA$75</f>
        <v>0</v>
      </c>
      <c r="AB154" s="122">
        <f>AB24*$AL24*'Personnel Rates'!AB$75</f>
        <v>0</v>
      </c>
      <c r="AC154" s="122">
        <f>AC24*$AL24*'Personnel Rates'!AC$75</f>
        <v>0</v>
      </c>
      <c r="AD154" s="122">
        <f>AD24*$AL24*'Personnel Rates'!AD$75</f>
        <v>0</v>
      </c>
      <c r="AE154" s="122">
        <f>AE24*$AL24*'Personnel Rates'!AE$75</f>
        <v>0</v>
      </c>
      <c r="AF154" s="122">
        <f>AF24*$AL24*'Personnel Rates'!AF$75</f>
        <v>0</v>
      </c>
      <c r="AG154" s="122">
        <f>AG24*$AL24*'Personnel Rates'!AG$75</f>
        <v>0</v>
      </c>
      <c r="AH154" s="122">
        <f>AH24*$AL24*'Personnel Rates'!AH$75</f>
        <v>0</v>
      </c>
      <c r="AI154" s="122">
        <f>AI24*$AL24*'Personnel Rates'!AI$75</f>
        <v>0</v>
      </c>
      <c r="AJ154" s="122">
        <f>AJ24*$AL24*'Personnel Rates'!AJ$75</f>
        <v>0</v>
      </c>
      <c r="AL154" s="123">
        <f t="shared" si="2"/>
        <v>95.901859901538472</v>
      </c>
    </row>
    <row r="155" spans="2:38">
      <c r="B155" s="65"/>
      <c r="C155" s="66" t="str">
        <f t="shared" si="1"/>
        <v>3" Compound</v>
      </c>
      <c r="D155" s="66"/>
      <c r="E155" s="122">
        <f>E25*$AL25*'Personnel Rates'!E$75</f>
        <v>287.70557970461539</v>
      </c>
      <c r="F155" s="122">
        <f>F25*$AL25*'Personnel Rates'!F$75</f>
        <v>0</v>
      </c>
      <c r="G155" s="122">
        <f>G25*$AL25*'Personnel Rates'!G$75</f>
        <v>0</v>
      </c>
      <c r="H155" s="122">
        <f>H25*$AL25*'Personnel Rates'!H$75</f>
        <v>0</v>
      </c>
      <c r="I155" s="122">
        <f>I25*$AL25*'Personnel Rates'!I$75</f>
        <v>0</v>
      </c>
      <c r="J155" s="122">
        <f>J25*$AL25*'Personnel Rates'!J$75</f>
        <v>0</v>
      </c>
      <c r="K155" s="122">
        <f>K25*$AL25*'Personnel Rates'!K$75</f>
        <v>0</v>
      </c>
      <c r="L155" s="122">
        <f>L25*$AL25*'Personnel Rates'!L$75</f>
        <v>0</v>
      </c>
      <c r="M155" s="122">
        <f>M25*$AL25*'Personnel Rates'!M$75</f>
        <v>0</v>
      </c>
      <c r="N155" s="122">
        <f>N25*$AL25*'Personnel Rates'!N$75</f>
        <v>0</v>
      </c>
      <c r="O155" s="122">
        <f>O25*$AL25*'Personnel Rates'!O$75</f>
        <v>0</v>
      </c>
      <c r="P155" s="122">
        <f>P25*$AL25*'Personnel Rates'!P$75</f>
        <v>0</v>
      </c>
      <c r="Q155" s="122">
        <f>Q25*$AL25*'Personnel Rates'!Q$75</f>
        <v>0</v>
      </c>
      <c r="R155" s="122">
        <f>R25*$AL25*'Personnel Rates'!R$75</f>
        <v>0</v>
      </c>
      <c r="S155" s="122">
        <f>S25*$AL25*'Personnel Rates'!S$75</f>
        <v>0</v>
      </c>
      <c r="T155" s="122">
        <f>T25*$AL25*'Personnel Rates'!T$75</f>
        <v>0</v>
      </c>
      <c r="U155" s="122">
        <f>U25*$AL25*'Personnel Rates'!U$75</f>
        <v>0</v>
      </c>
      <c r="V155" s="122">
        <f>V25*$AL25*'Personnel Rates'!V$75</f>
        <v>0</v>
      </c>
      <c r="W155" s="122">
        <f>W25*$AL25*'Personnel Rates'!W$75</f>
        <v>0</v>
      </c>
      <c r="X155" s="122">
        <f>X25*$AL25*'Personnel Rates'!X$75</f>
        <v>0</v>
      </c>
      <c r="Y155" s="122">
        <f>Y25*$AL25*'Personnel Rates'!Y$75</f>
        <v>0</v>
      </c>
      <c r="Z155" s="122">
        <f>Z25*$AL25*'Personnel Rates'!Z$75</f>
        <v>0</v>
      </c>
      <c r="AA155" s="122">
        <f>AA25*$AL25*'Personnel Rates'!AA$75</f>
        <v>0</v>
      </c>
      <c r="AB155" s="122">
        <f>AB25*$AL25*'Personnel Rates'!AB$75</f>
        <v>0</v>
      </c>
      <c r="AC155" s="122">
        <f>AC25*$AL25*'Personnel Rates'!AC$75</f>
        <v>0</v>
      </c>
      <c r="AD155" s="122">
        <f>AD25*$AL25*'Personnel Rates'!AD$75</f>
        <v>0</v>
      </c>
      <c r="AE155" s="122">
        <f>AE25*$AL25*'Personnel Rates'!AE$75</f>
        <v>0</v>
      </c>
      <c r="AF155" s="122">
        <f>AF25*$AL25*'Personnel Rates'!AF$75</f>
        <v>0</v>
      </c>
      <c r="AG155" s="122">
        <f>AG25*$AL25*'Personnel Rates'!AG$75</f>
        <v>0</v>
      </c>
      <c r="AH155" s="122">
        <f>AH25*$AL25*'Personnel Rates'!AH$75</f>
        <v>0</v>
      </c>
      <c r="AI155" s="122">
        <f>AI25*$AL25*'Personnel Rates'!AI$75</f>
        <v>0</v>
      </c>
      <c r="AJ155" s="122">
        <f>AJ25*$AL25*'Personnel Rates'!AJ$75</f>
        <v>0</v>
      </c>
      <c r="AL155" s="123">
        <f t="shared" si="2"/>
        <v>287.70557970461539</v>
      </c>
    </row>
    <row r="156" spans="2:38">
      <c r="B156" s="65"/>
      <c r="C156" s="66" t="str">
        <f t="shared" si="1"/>
        <v>3" Turbine</v>
      </c>
      <c r="D156" s="66"/>
      <c r="E156" s="122">
        <f>E26*$AL26*'Personnel Rates'!E$75</f>
        <v>287.70557970461539</v>
      </c>
      <c r="F156" s="122">
        <f>F26*$AL26*'Personnel Rates'!F$75</f>
        <v>0</v>
      </c>
      <c r="G156" s="122">
        <f>G26*$AL26*'Personnel Rates'!G$75</f>
        <v>0</v>
      </c>
      <c r="H156" s="122">
        <f>H26*$AL26*'Personnel Rates'!H$75</f>
        <v>0</v>
      </c>
      <c r="I156" s="122">
        <f>I26*$AL26*'Personnel Rates'!I$75</f>
        <v>0</v>
      </c>
      <c r="J156" s="122">
        <f>J26*$AL26*'Personnel Rates'!J$75</f>
        <v>0</v>
      </c>
      <c r="K156" s="122">
        <f>K26*$AL26*'Personnel Rates'!K$75</f>
        <v>0</v>
      </c>
      <c r="L156" s="122">
        <f>L26*$AL26*'Personnel Rates'!L$75</f>
        <v>0</v>
      </c>
      <c r="M156" s="122">
        <f>M26*$AL26*'Personnel Rates'!M$75</f>
        <v>0</v>
      </c>
      <c r="N156" s="122">
        <f>N26*$AL26*'Personnel Rates'!N$75</f>
        <v>0</v>
      </c>
      <c r="O156" s="122">
        <f>O26*$AL26*'Personnel Rates'!O$75</f>
        <v>0</v>
      </c>
      <c r="P156" s="122">
        <f>P26*$AL26*'Personnel Rates'!P$75</f>
        <v>0</v>
      </c>
      <c r="Q156" s="122">
        <f>Q26*$AL26*'Personnel Rates'!Q$75</f>
        <v>0</v>
      </c>
      <c r="R156" s="122">
        <f>R26*$AL26*'Personnel Rates'!R$75</f>
        <v>0</v>
      </c>
      <c r="S156" s="122">
        <f>S26*$AL26*'Personnel Rates'!S$75</f>
        <v>0</v>
      </c>
      <c r="T156" s="122">
        <f>T26*$AL26*'Personnel Rates'!T$75</f>
        <v>0</v>
      </c>
      <c r="U156" s="122">
        <f>U26*$AL26*'Personnel Rates'!U$75</f>
        <v>0</v>
      </c>
      <c r="V156" s="122">
        <f>V26*$AL26*'Personnel Rates'!V$75</f>
        <v>0</v>
      </c>
      <c r="W156" s="122">
        <f>W26*$AL26*'Personnel Rates'!W$75</f>
        <v>0</v>
      </c>
      <c r="X156" s="122">
        <f>X26*$AL26*'Personnel Rates'!X$75</f>
        <v>0</v>
      </c>
      <c r="Y156" s="122">
        <f>Y26*$AL26*'Personnel Rates'!Y$75</f>
        <v>0</v>
      </c>
      <c r="Z156" s="122">
        <f>Z26*$AL26*'Personnel Rates'!Z$75</f>
        <v>0</v>
      </c>
      <c r="AA156" s="122">
        <f>AA26*$AL26*'Personnel Rates'!AA$75</f>
        <v>0</v>
      </c>
      <c r="AB156" s="122">
        <f>AB26*$AL26*'Personnel Rates'!AB$75</f>
        <v>0</v>
      </c>
      <c r="AC156" s="122">
        <f>AC26*$AL26*'Personnel Rates'!AC$75</f>
        <v>0</v>
      </c>
      <c r="AD156" s="122">
        <f>AD26*$AL26*'Personnel Rates'!AD$75</f>
        <v>0</v>
      </c>
      <c r="AE156" s="122">
        <f>AE26*$AL26*'Personnel Rates'!AE$75</f>
        <v>0</v>
      </c>
      <c r="AF156" s="122">
        <f>AF26*$AL26*'Personnel Rates'!AF$75</f>
        <v>0</v>
      </c>
      <c r="AG156" s="122">
        <f>AG26*$AL26*'Personnel Rates'!AG$75</f>
        <v>0</v>
      </c>
      <c r="AH156" s="122">
        <f>AH26*$AL26*'Personnel Rates'!AH$75</f>
        <v>0</v>
      </c>
      <c r="AI156" s="122">
        <f>AI26*$AL26*'Personnel Rates'!AI$75</f>
        <v>0</v>
      </c>
      <c r="AJ156" s="122">
        <f>AJ26*$AL26*'Personnel Rates'!AJ$75</f>
        <v>0</v>
      </c>
      <c r="AL156" s="123">
        <f t="shared" si="2"/>
        <v>287.70557970461539</v>
      </c>
    </row>
    <row r="157" spans="2:38">
      <c r="B157" s="65"/>
      <c r="C157" s="66" t="str">
        <f t="shared" si="1"/>
        <v>3" Fire Series</v>
      </c>
      <c r="D157" s="66"/>
      <c r="E157" s="122">
        <f>E27*$AL27*'Personnel Rates'!E$75</f>
        <v>287.70557970461539</v>
      </c>
      <c r="F157" s="122">
        <f>F27*$AL27*'Personnel Rates'!F$75</f>
        <v>0</v>
      </c>
      <c r="G157" s="122">
        <f>G27*$AL27*'Personnel Rates'!G$75</f>
        <v>0</v>
      </c>
      <c r="H157" s="122">
        <f>H27*$AL27*'Personnel Rates'!H$75</f>
        <v>0</v>
      </c>
      <c r="I157" s="122">
        <f>I27*$AL27*'Personnel Rates'!I$75</f>
        <v>0</v>
      </c>
      <c r="J157" s="122">
        <f>J27*$AL27*'Personnel Rates'!J$75</f>
        <v>0</v>
      </c>
      <c r="K157" s="122">
        <f>K27*$AL27*'Personnel Rates'!K$75</f>
        <v>0</v>
      </c>
      <c r="L157" s="122">
        <f>L27*$AL27*'Personnel Rates'!L$75</f>
        <v>0</v>
      </c>
      <c r="M157" s="122">
        <f>M27*$AL27*'Personnel Rates'!M$75</f>
        <v>0</v>
      </c>
      <c r="N157" s="122">
        <f>N27*$AL27*'Personnel Rates'!N$75</f>
        <v>0</v>
      </c>
      <c r="O157" s="122">
        <f>O27*$AL27*'Personnel Rates'!O$75</f>
        <v>0</v>
      </c>
      <c r="P157" s="122">
        <f>P27*$AL27*'Personnel Rates'!P$75</f>
        <v>0</v>
      </c>
      <c r="Q157" s="122">
        <f>Q27*$AL27*'Personnel Rates'!Q$75</f>
        <v>0</v>
      </c>
      <c r="R157" s="122">
        <f>R27*$AL27*'Personnel Rates'!R$75</f>
        <v>0</v>
      </c>
      <c r="S157" s="122">
        <f>S27*$AL27*'Personnel Rates'!S$75</f>
        <v>0</v>
      </c>
      <c r="T157" s="122">
        <f>T27*$AL27*'Personnel Rates'!T$75</f>
        <v>0</v>
      </c>
      <c r="U157" s="122">
        <f>U27*$AL27*'Personnel Rates'!U$75</f>
        <v>0</v>
      </c>
      <c r="V157" s="122">
        <f>V27*$AL27*'Personnel Rates'!V$75</f>
        <v>0</v>
      </c>
      <c r="W157" s="122">
        <f>W27*$AL27*'Personnel Rates'!W$75</f>
        <v>0</v>
      </c>
      <c r="X157" s="122">
        <f>X27*$AL27*'Personnel Rates'!X$75</f>
        <v>0</v>
      </c>
      <c r="Y157" s="122">
        <f>Y27*$AL27*'Personnel Rates'!Y$75</f>
        <v>0</v>
      </c>
      <c r="Z157" s="122">
        <f>Z27*$AL27*'Personnel Rates'!Z$75</f>
        <v>0</v>
      </c>
      <c r="AA157" s="122">
        <f>AA27*$AL27*'Personnel Rates'!AA$75</f>
        <v>0</v>
      </c>
      <c r="AB157" s="122">
        <f>AB27*$AL27*'Personnel Rates'!AB$75</f>
        <v>0</v>
      </c>
      <c r="AC157" s="122">
        <f>AC27*$AL27*'Personnel Rates'!AC$75</f>
        <v>0</v>
      </c>
      <c r="AD157" s="122">
        <f>AD27*$AL27*'Personnel Rates'!AD$75</f>
        <v>0</v>
      </c>
      <c r="AE157" s="122">
        <f>AE27*$AL27*'Personnel Rates'!AE$75</f>
        <v>0</v>
      </c>
      <c r="AF157" s="122">
        <f>AF27*$AL27*'Personnel Rates'!AF$75</f>
        <v>0</v>
      </c>
      <c r="AG157" s="122">
        <f>AG27*$AL27*'Personnel Rates'!AG$75</f>
        <v>0</v>
      </c>
      <c r="AH157" s="122">
        <f>AH27*$AL27*'Personnel Rates'!AH$75</f>
        <v>0</v>
      </c>
      <c r="AI157" s="122">
        <f>AI27*$AL27*'Personnel Rates'!AI$75</f>
        <v>0</v>
      </c>
      <c r="AJ157" s="122">
        <f>AJ27*$AL27*'Personnel Rates'!AJ$75</f>
        <v>0</v>
      </c>
      <c r="AL157" s="123">
        <f t="shared" si="2"/>
        <v>287.70557970461539</v>
      </c>
    </row>
    <row r="158" spans="2:38">
      <c r="B158" s="65"/>
      <c r="C158" s="66" t="str">
        <f t="shared" si="1"/>
        <v>4" Compound</v>
      </c>
      <c r="D158" s="66"/>
      <c r="E158" s="122">
        <f>E28*$AL28*'Personnel Rates'!E$75</f>
        <v>287.70557970461539</v>
      </c>
      <c r="F158" s="122">
        <f>F28*$AL28*'Personnel Rates'!F$75</f>
        <v>0</v>
      </c>
      <c r="G158" s="122">
        <f>G28*$AL28*'Personnel Rates'!G$75</f>
        <v>0</v>
      </c>
      <c r="H158" s="122">
        <f>H28*$AL28*'Personnel Rates'!H$75</f>
        <v>0</v>
      </c>
      <c r="I158" s="122">
        <f>I28*$AL28*'Personnel Rates'!I$75</f>
        <v>0</v>
      </c>
      <c r="J158" s="122">
        <f>J28*$AL28*'Personnel Rates'!J$75</f>
        <v>0</v>
      </c>
      <c r="K158" s="122">
        <f>K28*$AL28*'Personnel Rates'!K$75</f>
        <v>0</v>
      </c>
      <c r="L158" s="122">
        <f>L28*$AL28*'Personnel Rates'!L$75</f>
        <v>0</v>
      </c>
      <c r="M158" s="122">
        <f>M28*$AL28*'Personnel Rates'!M$75</f>
        <v>0</v>
      </c>
      <c r="N158" s="122">
        <f>N28*$AL28*'Personnel Rates'!N$75</f>
        <v>0</v>
      </c>
      <c r="O158" s="122">
        <f>O28*$AL28*'Personnel Rates'!O$75</f>
        <v>0</v>
      </c>
      <c r="P158" s="122">
        <f>P28*$AL28*'Personnel Rates'!P$75</f>
        <v>0</v>
      </c>
      <c r="Q158" s="122">
        <f>Q28*$AL28*'Personnel Rates'!Q$75</f>
        <v>0</v>
      </c>
      <c r="R158" s="122">
        <f>R28*$AL28*'Personnel Rates'!R$75</f>
        <v>0</v>
      </c>
      <c r="S158" s="122">
        <f>S28*$AL28*'Personnel Rates'!S$75</f>
        <v>0</v>
      </c>
      <c r="T158" s="122">
        <f>T28*$AL28*'Personnel Rates'!T$75</f>
        <v>0</v>
      </c>
      <c r="U158" s="122">
        <f>U28*$AL28*'Personnel Rates'!U$75</f>
        <v>0</v>
      </c>
      <c r="V158" s="122">
        <f>V28*$AL28*'Personnel Rates'!V$75</f>
        <v>0</v>
      </c>
      <c r="W158" s="122">
        <f>W28*$AL28*'Personnel Rates'!W$75</f>
        <v>0</v>
      </c>
      <c r="X158" s="122">
        <f>X28*$AL28*'Personnel Rates'!X$75</f>
        <v>0</v>
      </c>
      <c r="Y158" s="122">
        <f>Y28*$AL28*'Personnel Rates'!Y$75</f>
        <v>0</v>
      </c>
      <c r="Z158" s="122">
        <f>Z28*$AL28*'Personnel Rates'!Z$75</f>
        <v>0</v>
      </c>
      <c r="AA158" s="122">
        <f>AA28*$AL28*'Personnel Rates'!AA$75</f>
        <v>0</v>
      </c>
      <c r="AB158" s="122">
        <f>AB28*$AL28*'Personnel Rates'!AB$75</f>
        <v>0</v>
      </c>
      <c r="AC158" s="122">
        <f>AC28*$AL28*'Personnel Rates'!AC$75</f>
        <v>0</v>
      </c>
      <c r="AD158" s="122">
        <f>AD28*$AL28*'Personnel Rates'!AD$75</f>
        <v>0</v>
      </c>
      <c r="AE158" s="122">
        <f>AE28*$AL28*'Personnel Rates'!AE$75</f>
        <v>0</v>
      </c>
      <c r="AF158" s="122">
        <f>AF28*$AL28*'Personnel Rates'!AF$75</f>
        <v>0</v>
      </c>
      <c r="AG158" s="122">
        <f>AG28*$AL28*'Personnel Rates'!AG$75</f>
        <v>0</v>
      </c>
      <c r="AH158" s="122">
        <f>AH28*$AL28*'Personnel Rates'!AH$75</f>
        <v>0</v>
      </c>
      <c r="AI158" s="122">
        <f>AI28*$AL28*'Personnel Rates'!AI$75</f>
        <v>0</v>
      </c>
      <c r="AJ158" s="122">
        <f>AJ28*$AL28*'Personnel Rates'!AJ$75</f>
        <v>0</v>
      </c>
      <c r="AL158" s="123">
        <f t="shared" si="2"/>
        <v>287.70557970461539</v>
      </c>
    </row>
    <row r="159" spans="2:38">
      <c r="B159" s="65"/>
      <c r="C159" s="66" t="str">
        <f t="shared" si="1"/>
        <v>4" Turbine</v>
      </c>
      <c r="D159" s="66"/>
      <c r="E159" s="122">
        <f>E29*$AL29*'Personnel Rates'!E$75</f>
        <v>287.70557970461539</v>
      </c>
      <c r="F159" s="122">
        <f>F29*$AL29*'Personnel Rates'!F$75</f>
        <v>0</v>
      </c>
      <c r="G159" s="122">
        <f>G29*$AL29*'Personnel Rates'!G$75</f>
        <v>0</v>
      </c>
      <c r="H159" s="122">
        <f>H29*$AL29*'Personnel Rates'!H$75</f>
        <v>0</v>
      </c>
      <c r="I159" s="122">
        <f>I29*$AL29*'Personnel Rates'!I$75</f>
        <v>0</v>
      </c>
      <c r="J159" s="122">
        <f>J29*$AL29*'Personnel Rates'!J$75</f>
        <v>0</v>
      </c>
      <c r="K159" s="122">
        <f>K29*$AL29*'Personnel Rates'!K$75</f>
        <v>0</v>
      </c>
      <c r="L159" s="122">
        <f>L29*$AL29*'Personnel Rates'!L$75</f>
        <v>0</v>
      </c>
      <c r="M159" s="122">
        <f>M29*$AL29*'Personnel Rates'!M$75</f>
        <v>0</v>
      </c>
      <c r="N159" s="122">
        <f>N29*$AL29*'Personnel Rates'!N$75</f>
        <v>0</v>
      </c>
      <c r="O159" s="122">
        <f>O29*$AL29*'Personnel Rates'!O$75</f>
        <v>0</v>
      </c>
      <c r="P159" s="122">
        <f>P29*$AL29*'Personnel Rates'!P$75</f>
        <v>0</v>
      </c>
      <c r="Q159" s="122">
        <f>Q29*$AL29*'Personnel Rates'!Q$75</f>
        <v>0</v>
      </c>
      <c r="R159" s="122">
        <f>R29*$AL29*'Personnel Rates'!R$75</f>
        <v>0</v>
      </c>
      <c r="S159" s="122">
        <f>S29*$AL29*'Personnel Rates'!S$75</f>
        <v>0</v>
      </c>
      <c r="T159" s="122">
        <f>T29*$AL29*'Personnel Rates'!T$75</f>
        <v>0</v>
      </c>
      <c r="U159" s="122">
        <f>U29*$AL29*'Personnel Rates'!U$75</f>
        <v>0</v>
      </c>
      <c r="V159" s="122">
        <f>V29*$AL29*'Personnel Rates'!V$75</f>
        <v>0</v>
      </c>
      <c r="W159" s="122">
        <f>W29*$AL29*'Personnel Rates'!W$75</f>
        <v>0</v>
      </c>
      <c r="X159" s="122">
        <f>X29*$AL29*'Personnel Rates'!X$75</f>
        <v>0</v>
      </c>
      <c r="Y159" s="122">
        <f>Y29*$AL29*'Personnel Rates'!Y$75</f>
        <v>0</v>
      </c>
      <c r="Z159" s="122">
        <f>Z29*$AL29*'Personnel Rates'!Z$75</f>
        <v>0</v>
      </c>
      <c r="AA159" s="122">
        <f>AA29*$AL29*'Personnel Rates'!AA$75</f>
        <v>0</v>
      </c>
      <c r="AB159" s="122">
        <f>AB29*$AL29*'Personnel Rates'!AB$75</f>
        <v>0</v>
      </c>
      <c r="AC159" s="122">
        <f>AC29*$AL29*'Personnel Rates'!AC$75</f>
        <v>0</v>
      </c>
      <c r="AD159" s="122">
        <f>AD29*$AL29*'Personnel Rates'!AD$75</f>
        <v>0</v>
      </c>
      <c r="AE159" s="122">
        <f>AE29*$AL29*'Personnel Rates'!AE$75</f>
        <v>0</v>
      </c>
      <c r="AF159" s="122">
        <f>AF29*$AL29*'Personnel Rates'!AF$75</f>
        <v>0</v>
      </c>
      <c r="AG159" s="122">
        <f>AG29*$AL29*'Personnel Rates'!AG$75</f>
        <v>0</v>
      </c>
      <c r="AH159" s="122">
        <f>AH29*$AL29*'Personnel Rates'!AH$75</f>
        <v>0</v>
      </c>
      <c r="AI159" s="122">
        <f>AI29*$AL29*'Personnel Rates'!AI$75</f>
        <v>0</v>
      </c>
      <c r="AJ159" s="122">
        <f>AJ29*$AL29*'Personnel Rates'!AJ$75</f>
        <v>0</v>
      </c>
      <c r="AL159" s="123">
        <f t="shared" si="2"/>
        <v>287.70557970461539</v>
      </c>
    </row>
    <row r="160" spans="2:38">
      <c r="B160" s="65"/>
      <c r="C160" s="66" t="str">
        <f t="shared" si="1"/>
        <v>4" Fire Series</v>
      </c>
      <c r="D160" s="66"/>
      <c r="E160" s="122">
        <f>E30*$AL30*'Personnel Rates'!E$75</f>
        <v>287.70557970461539</v>
      </c>
      <c r="F160" s="122">
        <f>F30*$AL30*'Personnel Rates'!F$75</f>
        <v>0</v>
      </c>
      <c r="G160" s="122">
        <f>G30*$AL30*'Personnel Rates'!G$75</f>
        <v>0</v>
      </c>
      <c r="H160" s="122">
        <f>H30*$AL30*'Personnel Rates'!H$75</f>
        <v>0</v>
      </c>
      <c r="I160" s="122">
        <f>I30*$AL30*'Personnel Rates'!I$75</f>
        <v>0</v>
      </c>
      <c r="J160" s="122">
        <f>J30*$AL30*'Personnel Rates'!J$75</f>
        <v>0</v>
      </c>
      <c r="K160" s="122">
        <f>K30*$AL30*'Personnel Rates'!K$75</f>
        <v>0</v>
      </c>
      <c r="L160" s="122">
        <f>L30*$AL30*'Personnel Rates'!L$75</f>
        <v>0</v>
      </c>
      <c r="M160" s="122">
        <f>M30*$AL30*'Personnel Rates'!M$75</f>
        <v>0</v>
      </c>
      <c r="N160" s="122">
        <f>N30*$AL30*'Personnel Rates'!N$75</f>
        <v>0</v>
      </c>
      <c r="O160" s="122">
        <f>O30*$AL30*'Personnel Rates'!O$75</f>
        <v>0</v>
      </c>
      <c r="P160" s="122">
        <f>P30*$AL30*'Personnel Rates'!P$75</f>
        <v>0</v>
      </c>
      <c r="Q160" s="122">
        <f>Q30*$AL30*'Personnel Rates'!Q$75</f>
        <v>0</v>
      </c>
      <c r="R160" s="122">
        <f>R30*$AL30*'Personnel Rates'!R$75</f>
        <v>0</v>
      </c>
      <c r="S160" s="122">
        <f>S30*$AL30*'Personnel Rates'!S$75</f>
        <v>0</v>
      </c>
      <c r="T160" s="122">
        <f>T30*$AL30*'Personnel Rates'!T$75</f>
        <v>0</v>
      </c>
      <c r="U160" s="122">
        <f>U30*$AL30*'Personnel Rates'!U$75</f>
        <v>0</v>
      </c>
      <c r="V160" s="122">
        <f>V30*$AL30*'Personnel Rates'!V$75</f>
        <v>0</v>
      </c>
      <c r="W160" s="122">
        <f>W30*$AL30*'Personnel Rates'!W$75</f>
        <v>0</v>
      </c>
      <c r="X160" s="122">
        <f>X30*$AL30*'Personnel Rates'!X$75</f>
        <v>0</v>
      </c>
      <c r="Y160" s="122">
        <f>Y30*$AL30*'Personnel Rates'!Y$75</f>
        <v>0</v>
      </c>
      <c r="Z160" s="122">
        <f>Z30*$AL30*'Personnel Rates'!Z$75</f>
        <v>0</v>
      </c>
      <c r="AA160" s="122">
        <f>AA30*$AL30*'Personnel Rates'!AA$75</f>
        <v>0</v>
      </c>
      <c r="AB160" s="122">
        <f>AB30*$AL30*'Personnel Rates'!AB$75</f>
        <v>0</v>
      </c>
      <c r="AC160" s="122">
        <f>AC30*$AL30*'Personnel Rates'!AC$75</f>
        <v>0</v>
      </c>
      <c r="AD160" s="122">
        <f>AD30*$AL30*'Personnel Rates'!AD$75</f>
        <v>0</v>
      </c>
      <c r="AE160" s="122">
        <f>AE30*$AL30*'Personnel Rates'!AE$75</f>
        <v>0</v>
      </c>
      <c r="AF160" s="122">
        <f>AF30*$AL30*'Personnel Rates'!AF$75</f>
        <v>0</v>
      </c>
      <c r="AG160" s="122">
        <f>AG30*$AL30*'Personnel Rates'!AG$75</f>
        <v>0</v>
      </c>
      <c r="AH160" s="122">
        <f>AH30*$AL30*'Personnel Rates'!AH$75</f>
        <v>0</v>
      </c>
      <c r="AI160" s="122">
        <f>AI30*$AL30*'Personnel Rates'!AI$75</f>
        <v>0</v>
      </c>
      <c r="AJ160" s="122">
        <f>AJ30*$AL30*'Personnel Rates'!AJ$75</f>
        <v>0</v>
      </c>
      <c r="AL160" s="123">
        <f t="shared" si="2"/>
        <v>287.70557970461539</v>
      </c>
    </row>
    <row r="161" spans="2:38">
      <c r="B161" s="65"/>
      <c r="C161" s="66" t="str">
        <f t="shared" si="1"/>
        <v>4" Fire Assembly</v>
      </c>
      <c r="D161" s="66"/>
      <c r="E161" s="122">
        <f>E31*$AL31*'Personnel Rates'!E$75</f>
        <v>287.70557970461539</v>
      </c>
      <c r="F161" s="122">
        <f>F31*$AL31*'Personnel Rates'!F$75</f>
        <v>0</v>
      </c>
      <c r="G161" s="122">
        <f>G31*$AL31*'Personnel Rates'!G$75</f>
        <v>0</v>
      </c>
      <c r="H161" s="122">
        <f>H31*$AL31*'Personnel Rates'!H$75</f>
        <v>0</v>
      </c>
      <c r="I161" s="122">
        <f>I31*$AL31*'Personnel Rates'!I$75</f>
        <v>0</v>
      </c>
      <c r="J161" s="122">
        <f>J31*$AL31*'Personnel Rates'!J$75</f>
        <v>0</v>
      </c>
      <c r="K161" s="122">
        <f>K31*$AL31*'Personnel Rates'!K$75</f>
        <v>0</v>
      </c>
      <c r="L161" s="122">
        <f>L31*$AL31*'Personnel Rates'!L$75</f>
        <v>0</v>
      </c>
      <c r="M161" s="122">
        <f>M31*$AL31*'Personnel Rates'!M$75</f>
        <v>0</v>
      </c>
      <c r="N161" s="122">
        <f>N31*$AL31*'Personnel Rates'!N$75</f>
        <v>0</v>
      </c>
      <c r="O161" s="122">
        <f>O31*$AL31*'Personnel Rates'!O$75</f>
        <v>0</v>
      </c>
      <c r="P161" s="122">
        <f>P31*$AL31*'Personnel Rates'!P$75</f>
        <v>0</v>
      </c>
      <c r="Q161" s="122">
        <f>Q31*$AL31*'Personnel Rates'!Q$75</f>
        <v>0</v>
      </c>
      <c r="R161" s="122">
        <f>R31*$AL31*'Personnel Rates'!R$75</f>
        <v>0</v>
      </c>
      <c r="S161" s="122">
        <f>S31*$AL31*'Personnel Rates'!S$75</f>
        <v>0</v>
      </c>
      <c r="T161" s="122">
        <f>T31*$AL31*'Personnel Rates'!T$75</f>
        <v>0</v>
      </c>
      <c r="U161" s="122">
        <f>U31*$AL31*'Personnel Rates'!U$75</f>
        <v>0</v>
      </c>
      <c r="V161" s="122">
        <f>V31*$AL31*'Personnel Rates'!V$75</f>
        <v>0</v>
      </c>
      <c r="W161" s="122">
        <f>W31*$AL31*'Personnel Rates'!W$75</f>
        <v>0</v>
      </c>
      <c r="X161" s="122">
        <f>X31*$AL31*'Personnel Rates'!X$75</f>
        <v>0</v>
      </c>
      <c r="Y161" s="122">
        <f>Y31*$AL31*'Personnel Rates'!Y$75</f>
        <v>0</v>
      </c>
      <c r="Z161" s="122">
        <f>Z31*$AL31*'Personnel Rates'!Z$75</f>
        <v>0</v>
      </c>
      <c r="AA161" s="122">
        <f>AA31*$AL31*'Personnel Rates'!AA$75</f>
        <v>0</v>
      </c>
      <c r="AB161" s="122">
        <f>AB31*$AL31*'Personnel Rates'!AB$75</f>
        <v>0</v>
      </c>
      <c r="AC161" s="122">
        <f>AC31*$AL31*'Personnel Rates'!AC$75</f>
        <v>0</v>
      </c>
      <c r="AD161" s="122">
        <f>AD31*$AL31*'Personnel Rates'!AD$75</f>
        <v>0</v>
      </c>
      <c r="AE161" s="122">
        <f>AE31*$AL31*'Personnel Rates'!AE$75</f>
        <v>0</v>
      </c>
      <c r="AF161" s="122">
        <f>AF31*$AL31*'Personnel Rates'!AF$75</f>
        <v>0</v>
      </c>
      <c r="AG161" s="122">
        <f>AG31*$AL31*'Personnel Rates'!AG$75</f>
        <v>0</v>
      </c>
      <c r="AH161" s="122">
        <f>AH31*$AL31*'Personnel Rates'!AH$75</f>
        <v>0</v>
      </c>
      <c r="AI161" s="122">
        <f>AI31*$AL31*'Personnel Rates'!AI$75</f>
        <v>0</v>
      </c>
      <c r="AJ161" s="122">
        <f>AJ31*$AL31*'Personnel Rates'!AJ$75</f>
        <v>0</v>
      </c>
      <c r="AL161" s="123">
        <f t="shared" si="2"/>
        <v>287.70557970461539</v>
      </c>
    </row>
    <row r="162" spans="2:38">
      <c r="B162" s="65"/>
      <c r="C162" s="66" t="str">
        <f t="shared" si="1"/>
        <v>6" Compound</v>
      </c>
      <c r="D162" s="66"/>
      <c r="E162" s="122">
        <f>E32*$AL32*'Personnel Rates'!E$75</f>
        <v>287.70557970461539</v>
      </c>
      <c r="F162" s="122">
        <f>F32*$AL32*'Personnel Rates'!F$75</f>
        <v>0</v>
      </c>
      <c r="G162" s="122">
        <f>G32*$AL32*'Personnel Rates'!G$75</f>
        <v>0</v>
      </c>
      <c r="H162" s="122">
        <f>H32*$AL32*'Personnel Rates'!H$75</f>
        <v>0</v>
      </c>
      <c r="I162" s="122">
        <f>I32*$AL32*'Personnel Rates'!I$75</f>
        <v>0</v>
      </c>
      <c r="J162" s="122">
        <f>J32*$AL32*'Personnel Rates'!J$75</f>
        <v>0</v>
      </c>
      <c r="K162" s="122">
        <f>K32*$AL32*'Personnel Rates'!K$75</f>
        <v>0</v>
      </c>
      <c r="L162" s="122">
        <f>L32*$AL32*'Personnel Rates'!L$75</f>
        <v>0</v>
      </c>
      <c r="M162" s="122">
        <f>M32*$AL32*'Personnel Rates'!M$75</f>
        <v>0</v>
      </c>
      <c r="N162" s="122">
        <f>N32*$AL32*'Personnel Rates'!N$75</f>
        <v>0</v>
      </c>
      <c r="O162" s="122">
        <f>O32*$AL32*'Personnel Rates'!O$75</f>
        <v>0</v>
      </c>
      <c r="P162" s="122">
        <f>P32*$AL32*'Personnel Rates'!P$75</f>
        <v>0</v>
      </c>
      <c r="Q162" s="122">
        <f>Q32*$AL32*'Personnel Rates'!Q$75</f>
        <v>0</v>
      </c>
      <c r="R162" s="122">
        <f>R32*$AL32*'Personnel Rates'!R$75</f>
        <v>0</v>
      </c>
      <c r="S162" s="122">
        <f>S32*$AL32*'Personnel Rates'!S$75</f>
        <v>0</v>
      </c>
      <c r="T162" s="122">
        <f>T32*$AL32*'Personnel Rates'!T$75</f>
        <v>0</v>
      </c>
      <c r="U162" s="122">
        <f>U32*$AL32*'Personnel Rates'!U$75</f>
        <v>0</v>
      </c>
      <c r="V162" s="122">
        <f>V32*$AL32*'Personnel Rates'!V$75</f>
        <v>0</v>
      </c>
      <c r="W162" s="122">
        <f>W32*$AL32*'Personnel Rates'!W$75</f>
        <v>0</v>
      </c>
      <c r="X162" s="122">
        <f>X32*$AL32*'Personnel Rates'!X$75</f>
        <v>0</v>
      </c>
      <c r="Y162" s="122">
        <f>Y32*$AL32*'Personnel Rates'!Y$75</f>
        <v>0</v>
      </c>
      <c r="Z162" s="122">
        <f>Z32*$AL32*'Personnel Rates'!Z$75</f>
        <v>0</v>
      </c>
      <c r="AA162" s="122">
        <f>AA32*$AL32*'Personnel Rates'!AA$75</f>
        <v>0</v>
      </c>
      <c r="AB162" s="122">
        <f>AB32*$AL32*'Personnel Rates'!AB$75</f>
        <v>0</v>
      </c>
      <c r="AC162" s="122">
        <f>AC32*$AL32*'Personnel Rates'!AC$75</f>
        <v>0</v>
      </c>
      <c r="AD162" s="122">
        <f>AD32*$AL32*'Personnel Rates'!AD$75</f>
        <v>0</v>
      </c>
      <c r="AE162" s="122">
        <f>AE32*$AL32*'Personnel Rates'!AE$75</f>
        <v>0</v>
      </c>
      <c r="AF162" s="122">
        <f>AF32*$AL32*'Personnel Rates'!AF$75</f>
        <v>0</v>
      </c>
      <c r="AG162" s="122">
        <f>AG32*$AL32*'Personnel Rates'!AG$75</f>
        <v>0</v>
      </c>
      <c r="AH162" s="122">
        <f>AH32*$AL32*'Personnel Rates'!AH$75</f>
        <v>0</v>
      </c>
      <c r="AI162" s="122">
        <f>AI32*$AL32*'Personnel Rates'!AI$75</f>
        <v>0</v>
      </c>
      <c r="AJ162" s="122">
        <f>AJ32*$AL32*'Personnel Rates'!AJ$75</f>
        <v>0</v>
      </c>
      <c r="AL162" s="123">
        <f t="shared" si="2"/>
        <v>287.70557970461539</v>
      </c>
    </row>
    <row r="163" spans="2:38">
      <c r="B163" s="65"/>
      <c r="C163" s="66" t="str">
        <f t="shared" si="1"/>
        <v>6" Turbine</v>
      </c>
      <c r="D163" s="66"/>
      <c r="E163" s="122">
        <f>E33*$AL33*'Personnel Rates'!E$75</f>
        <v>287.70557970461539</v>
      </c>
      <c r="F163" s="122">
        <f>F33*$AL33*'Personnel Rates'!F$75</f>
        <v>0</v>
      </c>
      <c r="G163" s="122">
        <f>G33*$AL33*'Personnel Rates'!G$75</f>
        <v>0</v>
      </c>
      <c r="H163" s="122">
        <f>H33*$AL33*'Personnel Rates'!H$75</f>
        <v>0</v>
      </c>
      <c r="I163" s="122">
        <f>I33*$AL33*'Personnel Rates'!I$75</f>
        <v>0</v>
      </c>
      <c r="J163" s="122">
        <f>J33*$AL33*'Personnel Rates'!J$75</f>
        <v>0</v>
      </c>
      <c r="K163" s="122">
        <f>K33*$AL33*'Personnel Rates'!K$75</f>
        <v>0</v>
      </c>
      <c r="L163" s="122">
        <f>L33*$AL33*'Personnel Rates'!L$75</f>
        <v>0</v>
      </c>
      <c r="M163" s="122">
        <f>M33*$AL33*'Personnel Rates'!M$75</f>
        <v>0</v>
      </c>
      <c r="N163" s="122">
        <f>N33*$AL33*'Personnel Rates'!N$75</f>
        <v>0</v>
      </c>
      <c r="O163" s="122">
        <f>O33*$AL33*'Personnel Rates'!O$75</f>
        <v>0</v>
      </c>
      <c r="P163" s="122">
        <f>P33*$AL33*'Personnel Rates'!P$75</f>
        <v>0</v>
      </c>
      <c r="Q163" s="122">
        <f>Q33*$AL33*'Personnel Rates'!Q$75</f>
        <v>0</v>
      </c>
      <c r="R163" s="122">
        <f>R33*$AL33*'Personnel Rates'!R$75</f>
        <v>0</v>
      </c>
      <c r="S163" s="122">
        <f>S33*$AL33*'Personnel Rates'!S$75</f>
        <v>0</v>
      </c>
      <c r="T163" s="122">
        <f>T33*$AL33*'Personnel Rates'!T$75</f>
        <v>0</v>
      </c>
      <c r="U163" s="122">
        <f>U33*$AL33*'Personnel Rates'!U$75</f>
        <v>0</v>
      </c>
      <c r="V163" s="122">
        <f>V33*$AL33*'Personnel Rates'!V$75</f>
        <v>0</v>
      </c>
      <c r="W163" s="122">
        <f>W33*$AL33*'Personnel Rates'!W$75</f>
        <v>0</v>
      </c>
      <c r="X163" s="122">
        <f>X33*$AL33*'Personnel Rates'!X$75</f>
        <v>0</v>
      </c>
      <c r="Y163" s="122">
        <f>Y33*$AL33*'Personnel Rates'!Y$75</f>
        <v>0</v>
      </c>
      <c r="Z163" s="122">
        <f>Z33*$AL33*'Personnel Rates'!Z$75</f>
        <v>0</v>
      </c>
      <c r="AA163" s="122">
        <f>AA33*$AL33*'Personnel Rates'!AA$75</f>
        <v>0</v>
      </c>
      <c r="AB163" s="122">
        <f>AB33*$AL33*'Personnel Rates'!AB$75</f>
        <v>0</v>
      </c>
      <c r="AC163" s="122">
        <f>AC33*$AL33*'Personnel Rates'!AC$75</f>
        <v>0</v>
      </c>
      <c r="AD163" s="122">
        <f>AD33*$AL33*'Personnel Rates'!AD$75</f>
        <v>0</v>
      </c>
      <c r="AE163" s="122">
        <f>AE33*$AL33*'Personnel Rates'!AE$75</f>
        <v>0</v>
      </c>
      <c r="AF163" s="122">
        <f>AF33*$AL33*'Personnel Rates'!AF$75</f>
        <v>0</v>
      </c>
      <c r="AG163" s="122">
        <f>AG33*$AL33*'Personnel Rates'!AG$75</f>
        <v>0</v>
      </c>
      <c r="AH163" s="122">
        <f>AH33*$AL33*'Personnel Rates'!AH$75</f>
        <v>0</v>
      </c>
      <c r="AI163" s="122">
        <f>AI33*$AL33*'Personnel Rates'!AI$75</f>
        <v>0</v>
      </c>
      <c r="AJ163" s="122">
        <f>AJ33*$AL33*'Personnel Rates'!AJ$75</f>
        <v>0</v>
      </c>
      <c r="AL163" s="123">
        <f t="shared" si="2"/>
        <v>287.70557970461539</v>
      </c>
    </row>
    <row r="164" spans="2:38">
      <c r="B164" s="65"/>
      <c r="C164" s="66" t="str">
        <f t="shared" si="1"/>
        <v>6" Fire Series</v>
      </c>
      <c r="D164" s="66"/>
      <c r="E164" s="122">
        <f>E34*$AL34*'Personnel Rates'!E$75</f>
        <v>287.70557970461539</v>
      </c>
      <c r="F164" s="122">
        <f>F34*$AL34*'Personnel Rates'!F$75</f>
        <v>0</v>
      </c>
      <c r="G164" s="122">
        <f>G34*$AL34*'Personnel Rates'!G$75</f>
        <v>0</v>
      </c>
      <c r="H164" s="122">
        <f>H34*$AL34*'Personnel Rates'!H$75</f>
        <v>0</v>
      </c>
      <c r="I164" s="122">
        <f>I34*$AL34*'Personnel Rates'!I$75</f>
        <v>0</v>
      </c>
      <c r="J164" s="122">
        <f>J34*$AL34*'Personnel Rates'!J$75</f>
        <v>0</v>
      </c>
      <c r="K164" s="122">
        <f>K34*$AL34*'Personnel Rates'!K$75</f>
        <v>0</v>
      </c>
      <c r="L164" s="122">
        <f>L34*$AL34*'Personnel Rates'!L$75</f>
        <v>0</v>
      </c>
      <c r="M164" s="122">
        <f>M34*$AL34*'Personnel Rates'!M$75</f>
        <v>0</v>
      </c>
      <c r="N164" s="122">
        <f>N34*$AL34*'Personnel Rates'!N$75</f>
        <v>0</v>
      </c>
      <c r="O164" s="122">
        <f>O34*$AL34*'Personnel Rates'!O$75</f>
        <v>0</v>
      </c>
      <c r="P164" s="122">
        <f>P34*$AL34*'Personnel Rates'!P$75</f>
        <v>0</v>
      </c>
      <c r="Q164" s="122">
        <f>Q34*$AL34*'Personnel Rates'!Q$75</f>
        <v>0</v>
      </c>
      <c r="R164" s="122">
        <f>R34*$AL34*'Personnel Rates'!R$75</f>
        <v>0</v>
      </c>
      <c r="S164" s="122">
        <f>S34*$AL34*'Personnel Rates'!S$75</f>
        <v>0</v>
      </c>
      <c r="T164" s="122">
        <f>T34*$AL34*'Personnel Rates'!T$75</f>
        <v>0</v>
      </c>
      <c r="U164" s="122">
        <f>U34*$AL34*'Personnel Rates'!U$75</f>
        <v>0</v>
      </c>
      <c r="V164" s="122">
        <f>V34*$AL34*'Personnel Rates'!V$75</f>
        <v>0</v>
      </c>
      <c r="W164" s="122">
        <f>W34*$AL34*'Personnel Rates'!W$75</f>
        <v>0</v>
      </c>
      <c r="X164" s="122">
        <f>X34*$AL34*'Personnel Rates'!X$75</f>
        <v>0</v>
      </c>
      <c r="Y164" s="122">
        <f>Y34*$AL34*'Personnel Rates'!Y$75</f>
        <v>0</v>
      </c>
      <c r="Z164" s="122">
        <f>Z34*$AL34*'Personnel Rates'!Z$75</f>
        <v>0</v>
      </c>
      <c r="AA164" s="122">
        <f>AA34*$AL34*'Personnel Rates'!AA$75</f>
        <v>0</v>
      </c>
      <c r="AB164" s="122">
        <f>AB34*$AL34*'Personnel Rates'!AB$75</f>
        <v>0</v>
      </c>
      <c r="AC164" s="122">
        <f>AC34*$AL34*'Personnel Rates'!AC$75</f>
        <v>0</v>
      </c>
      <c r="AD164" s="122">
        <f>AD34*$AL34*'Personnel Rates'!AD$75</f>
        <v>0</v>
      </c>
      <c r="AE164" s="122">
        <f>AE34*$AL34*'Personnel Rates'!AE$75</f>
        <v>0</v>
      </c>
      <c r="AF164" s="122">
        <f>AF34*$AL34*'Personnel Rates'!AF$75</f>
        <v>0</v>
      </c>
      <c r="AG164" s="122">
        <f>AG34*$AL34*'Personnel Rates'!AG$75</f>
        <v>0</v>
      </c>
      <c r="AH164" s="122">
        <f>AH34*$AL34*'Personnel Rates'!AH$75</f>
        <v>0</v>
      </c>
      <c r="AI164" s="122">
        <f>AI34*$AL34*'Personnel Rates'!AI$75</f>
        <v>0</v>
      </c>
      <c r="AJ164" s="122">
        <f>AJ34*$AL34*'Personnel Rates'!AJ$75</f>
        <v>0</v>
      </c>
      <c r="AL164" s="123">
        <f t="shared" si="2"/>
        <v>287.70557970461539</v>
      </c>
    </row>
    <row r="165" spans="2:38">
      <c r="B165" s="65"/>
      <c r="C165" s="66" t="str">
        <f t="shared" si="1"/>
        <v>6" Fire Assembly</v>
      </c>
      <c r="D165" s="66"/>
      <c r="E165" s="122">
        <f>E35*$AL35*'Personnel Rates'!E$75</f>
        <v>287.70557970461539</v>
      </c>
      <c r="F165" s="122">
        <f>F35*$AL35*'Personnel Rates'!F$75</f>
        <v>0</v>
      </c>
      <c r="G165" s="122">
        <f>G35*$AL35*'Personnel Rates'!G$75</f>
        <v>0</v>
      </c>
      <c r="H165" s="122">
        <f>H35*$AL35*'Personnel Rates'!H$75</f>
        <v>0</v>
      </c>
      <c r="I165" s="122">
        <f>I35*$AL35*'Personnel Rates'!I$75</f>
        <v>0</v>
      </c>
      <c r="J165" s="122">
        <f>J35*$AL35*'Personnel Rates'!J$75</f>
        <v>0</v>
      </c>
      <c r="K165" s="122">
        <f>K35*$AL35*'Personnel Rates'!K$75</f>
        <v>0</v>
      </c>
      <c r="L165" s="122">
        <f>L35*$AL35*'Personnel Rates'!L$75</f>
        <v>0</v>
      </c>
      <c r="M165" s="122">
        <f>M35*$AL35*'Personnel Rates'!M$75</f>
        <v>0</v>
      </c>
      <c r="N165" s="122">
        <f>N35*$AL35*'Personnel Rates'!N$75</f>
        <v>0</v>
      </c>
      <c r="O165" s="122">
        <f>O35*$AL35*'Personnel Rates'!O$75</f>
        <v>0</v>
      </c>
      <c r="P165" s="122">
        <f>P35*$AL35*'Personnel Rates'!P$75</f>
        <v>0</v>
      </c>
      <c r="Q165" s="122">
        <f>Q35*$AL35*'Personnel Rates'!Q$75</f>
        <v>0</v>
      </c>
      <c r="R165" s="122">
        <f>R35*$AL35*'Personnel Rates'!R$75</f>
        <v>0</v>
      </c>
      <c r="S165" s="122">
        <f>S35*$AL35*'Personnel Rates'!S$75</f>
        <v>0</v>
      </c>
      <c r="T165" s="122">
        <f>T35*$AL35*'Personnel Rates'!T$75</f>
        <v>0</v>
      </c>
      <c r="U165" s="122">
        <f>U35*$AL35*'Personnel Rates'!U$75</f>
        <v>0</v>
      </c>
      <c r="V165" s="122">
        <f>V35*$AL35*'Personnel Rates'!V$75</f>
        <v>0</v>
      </c>
      <c r="W165" s="122">
        <f>W35*$AL35*'Personnel Rates'!W$75</f>
        <v>0</v>
      </c>
      <c r="X165" s="122">
        <f>X35*$AL35*'Personnel Rates'!X$75</f>
        <v>0</v>
      </c>
      <c r="Y165" s="122">
        <f>Y35*$AL35*'Personnel Rates'!Y$75</f>
        <v>0</v>
      </c>
      <c r="Z165" s="122">
        <f>Z35*$AL35*'Personnel Rates'!Z$75</f>
        <v>0</v>
      </c>
      <c r="AA165" s="122">
        <f>AA35*$AL35*'Personnel Rates'!AA$75</f>
        <v>0</v>
      </c>
      <c r="AB165" s="122">
        <f>AB35*$AL35*'Personnel Rates'!AB$75</f>
        <v>0</v>
      </c>
      <c r="AC165" s="122">
        <f>AC35*$AL35*'Personnel Rates'!AC$75</f>
        <v>0</v>
      </c>
      <c r="AD165" s="122">
        <f>AD35*$AL35*'Personnel Rates'!AD$75</f>
        <v>0</v>
      </c>
      <c r="AE165" s="122">
        <f>AE35*$AL35*'Personnel Rates'!AE$75</f>
        <v>0</v>
      </c>
      <c r="AF165" s="122">
        <f>AF35*$AL35*'Personnel Rates'!AF$75</f>
        <v>0</v>
      </c>
      <c r="AG165" s="122">
        <f>AG35*$AL35*'Personnel Rates'!AG$75</f>
        <v>0</v>
      </c>
      <c r="AH165" s="122">
        <f>AH35*$AL35*'Personnel Rates'!AH$75</f>
        <v>0</v>
      </c>
      <c r="AI165" s="122">
        <f>AI35*$AL35*'Personnel Rates'!AI$75</f>
        <v>0</v>
      </c>
      <c r="AJ165" s="122">
        <f>AJ35*$AL35*'Personnel Rates'!AJ$75</f>
        <v>0</v>
      </c>
      <c r="AL165" s="123">
        <f t="shared" si="2"/>
        <v>287.70557970461539</v>
      </c>
    </row>
    <row r="166" spans="2:38">
      <c r="B166" s="65"/>
      <c r="C166" s="66" t="str">
        <f t="shared" si="1"/>
        <v>8" Turbine</v>
      </c>
      <c r="D166" s="66"/>
      <c r="E166" s="122">
        <f>E36*$AL36*'Personnel Rates'!E$75</f>
        <v>287.70557970461539</v>
      </c>
      <c r="F166" s="122">
        <f>F36*$AL36*'Personnel Rates'!F$75</f>
        <v>0</v>
      </c>
      <c r="G166" s="122">
        <f>G36*$AL36*'Personnel Rates'!G$75</f>
        <v>0</v>
      </c>
      <c r="H166" s="122">
        <f>H36*$AL36*'Personnel Rates'!H$75</f>
        <v>0</v>
      </c>
      <c r="I166" s="122">
        <f>I36*$AL36*'Personnel Rates'!I$75</f>
        <v>0</v>
      </c>
      <c r="J166" s="122">
        <f>J36*$AL36*'Personnel Rates'!J$75</f>
        <v>0</v>
      </c>
      <c r="K166" s="122">
        <f>K36*$AL36*'Personnel Rates'!K$75</f>
        <v>0</v>
      </c>
      <c r="L166" s="122">
        <f>L36*$AL36*'Personnel Rates'!L$75</f>
        <v>0</v>
      </c>
      <c r="M166" s="122">
        <f>M36*$AL36*'Personnel Rates'!M$75</f>
        <v>0</v>
      </c>
      <c r="N166" s="122">
        <f>N36*$AL36*'Personnel Rates'!N$75</f>
        <v>0</v>
      </c>
      <c r="O166" s="122">
        <f>O36*$AL36*'Personnel Rates'!O$75</f>
        <v>0</v>
      </c>
      <c r="P166" s="122">
        <f>P36*$AL36*'Personnel Rates'!P$75</f>
        <v>0</v>
      </c>
      <c r="Q166" s="122">
        <f>Q36*$AL36*'Personnel Rates'!Q$75</f>
        <v>0</v>
      </c>
      <c r="R166" s="122">
        <f>R36*$AL36*'Personnel Rates'!R$75</f>
        <v>0</v>
      </c>
      <c r="S166" s="122">
        <f>S36*$AL36*'Personnel Rates'!S$75</f>
        <v>0</v>
      </c>
      <c r="T166" s="122">
        <f>T36*$AL36*'Personnel Rates'!T$75</f>
        <v>0</v>
      </c>
      <c r="U166" s="122">
        <f>U36*$AL36*'Personnel Rates'!U$75</f>
        <v>0</v>
      </c>
      <c r="V166" s="122">
        <f>V36*$AL36*'Personnel Rates'!V$75</f>
        <v>0</v>
      </c>
      <c r="W166" s="122">
        <f>W36*$AL36*'Personnel Rates'!W$75</f>
        <v>0</v>
      </c>
      <c r="X166" s="122">
        <f>X36*$AL36*'Personnel Rates'!X$75</f>
        <v>0</v>
      </c>
      <c r="Y166" s="122">
        <f>Y36*$AL36*'Personnel Rates'!Y$75</f>
        <v>0</v>
      </c>
      <c r="Z166" s="122">
        <f>Z36*$AL36*'Personnel Rates'!Z$75</f>
        <v>0</v>
      </c>
      <c r="AA166" s="122">
        <f>AA36*$AL36*'Personnel Rates'!AA$75</f>
        <v>0</v>
      </c>
      <c r="AB166" s="122">
        <f>AB36*$AL36*'Personnel Rates'!AB$75</f>
        <v>0</v>
      </c>
      <c r="AC166" s="122">
        <f>AC36*$AL36*'Personnel Rates'!AC$75</f>
        <v>0</v>
      </c>
      <c r="AD166" s="122">
        <f>AD36*$AL36*'Personnel Rates'!AD$75</f>
        <v>0</v>
      </c>
      <c r="AE166" s="122">
        <f>AE36*$AL36*'Personnel Rates'!AE$75</f>
        <v>0</v>
      </c>
      <c r="AF166" s="122">
        <f>AF36*$AL36*'Personnel Rates'!AF$75</f>
        <v>0</v>
      </c>
      <c r="AG166" s="122">
        <f>AG36*$AL36*'Personnel Rates'!AG$75</f>
        <v>0</v>
      </c>
      <c r="AH166" s="122">
        <f>AH36*$AL36*'Personnel Rates'!AH$75</f>
        <v>0</v>
      </c>
      <c r="AI166" s="122">
        <f>AI36*$AL36*'Personnel Rates'!AI$75</f>
        <v>0</v>
      </c>
      <c r="AJ166" s="122">
        <f>AJ36*$AL36*'Personnel Rates'!AJ$75</f>
        <v>0</v>
      </c>
      <c r="AL166" s="123">
        <f t="shared" si="2"/>
        <v>287.70557970461539</v>
      </c>
    </row>
    <row r="167" spans="2:38">
      <c r="B167" s="65"/>
      <c r="C167" s="66" t="str">
        <f t="shared" si="1"/>
        <v>8" Fire Series</v>
      </c>
      <c r="D167" s="66"/>
      <c r="E167" s="122">
        <f>E37*$AL37*'Personnel Rates'!E$75</f>
        <v>287.70557970461539</v>
      </c>
      <c r="F167" s="122">
        <f>F37*$AL37*'Personnel Rates'!F$75</f>
        <v>0</v>
      </c>
      <c r="G167" s="122">
        <f>G37*$AL37*'Personnel Rates'!G$75</f>
        <v>0</v>
      </c>
      <c r="H167" s="122">
        <f>H37*$AL37*'Personnel Rates'!H$75</f>
        <v>0</v>
      </c>
      <c r="I167" s="122">
        <f>I37*$AL37*'Personnel Rates'!I$75</f>
        <v>0</v>
      </c>
      <c r="J167" s="122">
        <f>J37*$AL37*'Personnel Rates'!J$75</f>
        <v>0</v>
      </c>
      <c r="K167" s="122">
        <f>K37*$AL37*'Personnel Rates'!K$75</f>
        <v>0</v>
      </c>
      <c r="L167" s="122">
        <f>L37*$AL37*'Personnel Rates'!L$75</f>
        <v>0</v>
      </c>
      <c r="M167" s="122">
        <f>M37*$AL37*'Personnel Rates'!M$75</f>
        <v>0</v>
      </c>
      <c r="N167" s="122">
        <f>N37*$AL37*'Personnel Rates'!N$75</f>
        <v>0</v>
      </c>
      <c r="O167" s="122">
        <f>O37*$AL37*'Personnel Rates'!O$75</f>
        <v>0</v>
      </c>
      <c r="P167" s="122">
        <f>P37*$AL37*'Personnel Rates'!P$75</f>
        <v>0</v>
      </c>
      <c r="Q167" s="122">
        <f>Q37*$AL37*'Personnel Rates'!Q$75</f>
        <v>0</v>
      </c>
      <c r="R167" s="122">
        <f>R37*$AL37*'Personnel Rates'!R$75</f>
        <v>0</v>
      </c>
      <c r="S167" s="122">
        <f>S37*$AL37*'Personnel Rates'!S$75</f>
        <v>0</v>
      </c>
      <c r="T167" s="122">
        <f>T37*$AL37*'Personnel Rates'!T$75</f>
        <v>0</v>
      </c>
      <c r="U167" s="122">
        <f>U37*$AL37*'Personnel Rates'!U$75</f>
        <v>0</v>
      </c>
      <c r="V167" s="122">
        <f>V37*$AL37*'Personnel Rates'!V$75</f>
        <v>0</v>
      </c>
      <c r="W167" s="122">
        <f>W37*$AL37*'Personnel Rates'!W$75</f>
        <v>0</v>
      </c>
      <c r="X167" s="122">
        <f>X37*$AL37*'Personnel Rates'!X$75</f>
        <v>0</v>
      </c>
      <c r="Y167" s="122">
        <f>Y37*$AL37*'Personnel Rates'!Y$75</f>
        <v>0</v>
      </c>
      <c r="Z167" s="122">
        <f>Z37*$AL37*'Personnel Rates'!Z$75</f>
        <v>0</v>
      </c>
      <c r="AA167" s="122">
        <f>AA37*$AL37*'Personnel Rates'!AA$75</f>
        <v>0</v>
      </c>
      <c r="AB167" s="122">
        <f>AB37*$AL37*'Personnel Rates'!AB$75</f>
        <v>0</v>
      </c>
      <c r="AC167" s="122">
        <f>AC37*$AL37*'Personnel Rates'!AC$75</f>
        <v>0</v>
      </c>
      <c r="AD167" s="122">
        <f>AD37*$AL37*'Personnel Rates'!AD$75</f>
        <v>0</v>
      </c>
      <c r="AE167" s="122">
        <f>AE37*$AL37*'Personnel Rates'!AE$75</f>
        <v>0</v>
      </c>
      <c r="AF167" s="122">
        <f>AF37*$AL37*'Personnel Rates'!AF$75</f>
        <v>0</v>
      </c>
      <c r="AG167" s="122">
        <f>AG37*$AL37*'Personnel Rates'!AG$75</f>
        <v>0</v>
      </c>
      <c r="AH167" s="122">
        <f>AH37*$AL37*'Personnel Rates'!AH$75</f>
        <v>0</v>
      </c>
      <c r="AI167" s="122">
        <f>AI37*$AL37*'Personnel Rates'!AI$75</f>
        <v>0</v>
      </c>
      <c r="AJ167" s="122">
        <f>AJ37*$AL37*'Personnel Rates'!AJ$75</f>
        <v>0</v>
      </c>
      <c r="AL167" s="123">
        <f t="shared" si="2"/>
        <v>287.70557970461539</v>
      </c>
    </row>
    <row r="168" spans="2:38">
      <c r="B168" s="65"/>
      <c r="C168" s="66" t="str">
        <f t="shared" si="1"/>
        <v>8" Fire Assembly</v>
      </c>
      <c r="D168" s="66"/>
      <c r="E168" s="122">
        <f>E38*$AL38*'Personnel Rates'!E$75</f>
        <v>287.70557970461539</v>
      </c>
      <c r="F168" s="122">
        <f>F38*$AL38*'Personnel Rates'!F$75</f>
        <v>0</v>
      </c>
      <c r="G168" s="122">
        <f>G38*$AL38*'Personnel Rates'!G$75</f>
        <v>0</v>
      </c>
      <c r="H168" s="122">
        <f>H38*$AL38*'Personnel Rates'!H$75</f>
        <v>0</v>
      </c>
      <c r="I168" s="122">
        <f>I38*$AL38*'Personnel Rates'!I$75</f>
        <v>0</v>
      </c>
      <c r="J168" s="122">
        <f>J38*$AL38*'Personnel Rates'!J$75</f>
        <v>0</v>
      </c>
      <c r="K168" s="122">
        <f>K38*$AL38*'Personnel Rates'!K$75</f>
        <v>0</v>
      </c>
      <c r="L168" s="122">
        <f>L38*$AL38*'Personnel Rates'!L$75</f>
        <v>0</v>
      </c>
      <c r="M168" s="122">
        <f>M38*$AL38*'Personnel Rates'!M$75</f>
        <v>0</v>
      </c>
      <c r="N168" s="122">
        <f>N38*$AL38*'Personnel Rates'!N$75</f>
        <v>0</v>
      </c>
      <c r="O168" s="122">
        <f>O38*$AL38*'Personnel Rates'!O$75</f>
        <v>0</v>
      </c>
      <c r="P168" s="122">
        <f>P38*$AL38*'Personnel Rates'!P$75</f>
        <v>0</v>
      </c>
      <c r="Q168" s="122">
        <f>Q38*$AL38*'Personnel Rates'!Q$75</f>
        <v>0</v>
      </c>
      <c r="R168" s="122">
        <f>R38*$AL38*'Personnel Rates'!R$75</f>
        <v>0</v>
      </c>
      <c r="S168" s="122">
        <f>S38*$AL38*'Personnel Rates'!S$75</f>
        <v>0</v>
      </c>
      <c r="T168" s="122">
        <f>T38*$AL38*'Personnel Rates'!T$75</f>
        <v>0</v>
      </c>
      <c r="U168" s="122">
        <f>U38*$AL38*'Personnel Rates'!U$75</f>
        <v>0</v>
      </c>
      <c r="V168" s="122">
        <f>V38*$AL38*'Personnel Rates'!V$75</f>
        <v>0</v>
      </c>
      <c r="W168" s="122">
        <f>W38*$AL38*'Personnel Rates'!W$75</f>
        <v>0</v>
      </c>
      <c r="X168" s="122">
        <f>X38*$AL38*'Personnel Rates'!X$75</f>
        <v>0</v>
      </c>
      <c r="Y168" s="122">
        <f>Y38*$AL38*'Personnel Rates'!Y$75</f>
        <v>0</v>
      </c>
      <c r="Z168" s="122">
        <f>Z38*$AL38*'Personnel Rates'!Z$75</f>
        <v>0</v>
      </c>
      <c r="AA168" s="122">
        <f>AA38*$AL38*'Personnel Rates'!AA$75</f>
        <v>0</v>
      </c>
      <c r="AB168" s="122">
        <f>AB38*$AL38*'Personnel Rates'!AB$75</f>
        <v>0</v>
      </c>
      <c r="AC168" s="122">
        <f>AC38*$AL38*'Personnel Rates'!AC$75</f>
        <v>0</v>
      </c>
      <c r="AD168" s="122">
        <f>AD38*$AL38*'Personnel Rates'!AD$75</f>
        <v>0</v>
      </c>
      <c r="AE168" s="122">
        <f>AE38*$AL38*'Personnel Rates'!AE$75</f>
        <v>0</v>
      </c>
      <c r="AF168" s="122">
        <f>AF38*$AL38*'Personnel Rates'!AF$75</f>
        <v>0</v>
      </c>
      <c r="AG168" s="122">
        <f>AG38*$AL38*'Personnel Rates'!AG$75</f>
        <v>0</v>
      </c>
      <c r="AH168" s="122">
        <f>AH38*$AL38*'Personnel Rates'!AH$75</f>
        <v>0</v>
      </c>
      <c r="AI168" s="122">
        <f>AI38*$AL38*'Personnel Rates'!AI$75</f>
        <v>0</v>
      </c>
      <c r="AJ168" s="122">
        <f>AJ38*$AL38*'Personnel Rates'!AJ$75</f>
        <v>0</v>
      </c>
      <c r="AL168" s="123">
        <f t="shared" si="2"/>
        <v>287.70557970461539</v>
      </c>
    </row>
    <row r="169" spans="2:38">
      <c r="B169" s="65"/>
      <c r="C169" s="66" t="str">
        <f t="shared" si="1"/>
        <v>10" Turbine</v>
      </c>
      <c r="D169" s="66"/>
      <c r="E169" s="122">
        <f>E39*$AL39*'Personnel Rates'!E$75</f>
        <v>287.70557970461539</v>
      </c>
      <c r="F169" s="122">
        <f>F39*$AL39*'Personnel Rates'!F$75</f>
        <v>0</v>
      </c>
      <c r="G169" s="122">
        <f>G39*$AL39*'Personnel Rates'!G$75</f>
        <v>0</v>
      </c>
      <c r="H169" s="122">
        <f>H39*$AL39*'Personnel Rates'!H$75</f>
        <v>0</v>
      </c>
      <c r="I169" s="122">
        <f>I39*$AL39*'Personnel Rates'!I$75</f>
        <v>0</v>
      </c>
      <c r="J169" s="122">
        <f>J39*$AL39*'Personnel Rates'!J$75</f>
        <v>0</v>
      </c>
      <c r="K169" s="122">
        <f>K39*$AL39*'Personnel Rates'!K$75</f>
        <v>0</v>
      </c>
      <c r="L169" s="122">
        <f>L39*$AL39*'Personnel Rates'!L$75</f>
        <v>0</v>
      </c>
      <c r="M169" s="122">
        <f>M39*$AL39*'Personnel Rates'!M$75</f>
        <v>0</v>
      </c>
      <c r="N169" s="122">
        <f>N39*$AL39*'Personnel Rates'!N$75</f>
        <v>0</v>
      </c>
      <c r="O169" s="122">
        <f>O39*$AL39*'Personnel Rates'!O$75</f>
        <v>0</v>
      </c>
      <c r="P169" s="122">
        <f>P39*$AL39*'Personnel Rates'!P$75</f>
        <v>0</v>
      </c>
      <c r="Q169" s="122">
        <f>Q39*$AL39*'Personnel Rates'!Q$75</f>
        <v>0</v>
      </c>
      <c r="R169" s="122">
        <f>R39*$AL39*'Personnel Rates'!R$75</f>
        <v>0</v>
      </c>
      <c r="S169" s="122">
        <f>S39*$AL39*'Personnel Rates'!S$75</f>
        <v>0</v>
      </c>
      <c r="T169" s="122">
        <f>T39*$AL39*'Personnel Rates'!T$75</f>
        <v>0</v>
      </c>
      <c r="U169" s="122">
        <f>U39*$AL39*'Personnel Rates'!U$75</f>
        <v>0</v>
      </c>
      <c r="V169" s="122">
        <f>V39*$AL39*'Personnel Rates'!V$75</f>
        <v>0</v>
      </c>
      <c r="W169" s="122">
        <f>W39*$AL39*'Personnel Rates'!W$75</f>
        <v>0</v>
      </c>
      <c r="X169" s="122">
        <f>X39*$AL39*'Personnel Rates'!X$75</f>
        <v>0</v>
      </c>
      <c r="Y169" s="122">
        <f>Y39*$AL39*'Personnel Rates'!Y$75</f>
        <v>0</v>
      </c>
      <c r="Z169" s="122">
        <f>Z39*$AL39*'Personnel Rates'!Z$75</f>
        <v>0</v>
      </c>
      <c r="AA169" s="122">
        <f>AA39*$AL39*'Personnel Rates'!AA$75</f>
        <v>0</v>
      </c>
      <c r="AB169" s="122">
        <f>AB39*$AL39*'Personnel Rates'!AB$75</f>
        <v>0</v>
      </c>
      <c r="AC169" s="122">
        <f>AC39*$AL39*'Personnel Rates'!AC$75</f>
        <v>0</v>
      </c>
      <c r="AD169" s="122">
        <f>AD39*$AL39*'Personnel Rates'!AD$75</f>
        <v>0</v>
      </c>
      <c r="AE169" s="122">
        <f>AE39*$AL39*'Personnel Rates'!AE$75</f>
        <v>0</v>
      </c>
      <c r="AF169" s="122">
        <f>AF39*$AL39*'Personnel Rates'!AF$75</f>
        <v>0</v>
      </c>
      <c r="AG169" s="122">
        <f>AG39*$AL39*'Personnel Rates'!AG$75</f>
        <v>0</v>
      </c>
      <c r="AH169" s="122">
        <f>AH39*$AL39*'Personnel Rates'!AH$75</f>
        <v>0</v>
      </c>
      <c r="AI169" s="122">
        <f>AI39*$AL39*'Personnel Rates'!AI$75</f>
        <v>0</v>
      </c>
      <c r="AJ169" s="122">
        <f>AJ39*$AL39*'Personnel Rates'!AJ$75</f>
        <v>0</v>
      </c>
      <c r="AL169" s="123">
        <f t="shared" si="2"/>
        <v>287.70557970461539</v>
      </c>
    </row>
    <row r="170" spans="2:38">
      <c r="B170" s="65"/>
      <c r="C170" s="66" t="str">
        <f t="shared" si="1"/>
        <v>10" Fire Series</v>
      </c>
      <c r="D170" s="66"/>
      <c r="E170" s="122">
        <f>E40*$AL40*'Personnel Rates'!E$75</f>
        <v>287.70557970461539</v>
      </c>
      <c r="F170" s="122">
        <f>F40*$AL40*'Personnel Rates'!F$75</f>
        <v>0</v>
      </c>
      <c r="G170" s="122">
        <f>G40*$AL40*'Personnel Rates'!G$75</f>
        <v>0</v>
      </c>
      <c r="H170" s="122">
        <f>H40*$AL40*'Personnel Rates'!H$75</f>
        <v>0</v>
      </c>
      <c r="I170" s="122">
        <f>I40*$AL40*'Personnel Rates'!I$75</f>
        <v>0</v>
      </c>
      <c r="J170" s="122">
        <f>J40*$AL40*'Personnel Rates'!J$75</f>
        <v>0</v>
      </c>
      <c r="K170" s="122">
        <f>K40*$AL40*'Personnel Rates'!K$75</f>
        <v>0</v>
      </c>
      <c r="L170" s="122">
        <f>L40*$AL40*'Personnel Rates'!L$75</f>
        <v>0</v>
      </c>
      <c r="M170" s="122">
        <f>M40*$AL40*'Personnel Rates'!M$75</f>
        <v>0</v>
      </c>
      <c r="N170" s="122">
        <f>N40*$AL40*'Personnel Rates'!N$75</f>
        <v>0</v>
      </c>
      <c r="O170" s="122">
        <f>O40*$AL40*'Personnel Rates'!O$75</f>
        <v>0</v>
      </c>
      <c r="P170" s="122">
        <f>P40*$AL40*'Personnel Rates'!P$75</f>
        <v>0</v>
      </c>
      <c r="Q170" s="122">
        <f>Q40*$AL40*'Personnel Rates'!Q$75</f>
        <v>0</v>
      </c>
      <c r="R170" s="122">
        <f>R40*$AL40*'Personnel Rates'!R$75</f>
        <v>0</v>
      </c>
      <c r="S170" s="122">
        <f>S40*$AL40*'Personnel Rates'!S$75</f>
        <v>0</v>
      </c>
      <c r="T170" s="122">
        <f>T40*$AL40*'Personnel Rates'!T$75</f>
        <v>0</v>
      </c>
      <c r="U170" s="122">
        <f>U40*$AL40*'Personnel Rates'!U$75</f>
        <v>0</v>
      </c>
      <c r="V170" s="122">
        <f>V40*$AL40*'Personnel Rates'!V$75</f>
        <v>0</v>
      </c>
      <c r="W170" s="122">
        <f>W40*$AL40*'Personnel Rates'!W$75</f>
        <v>0</v>
      </c>
      <c r="X170" s="122">
        <f>X40*$AL40*'Personnel Rates'!X$75</f>
        <v>0</v>
      </c>
      <c r="Y170" s="122">
        <f>Y40*$AL40*'Personnel Rates'!Y$75</f>
        <v>0</v>
      </c>
      <c r="Z170" s="122">
        <f>Z40*$AL40*'Personnel Rates'!Z$75</f>
        <v>0</v>
      </c>
      <c r="AA170" s="122">
        <f>AA40*$AL40*'Personnel Rates'!AA$75</f>
        <v>0</v>
      </c>
      <c r="AB170" s="122">
        <f>AB40*$AL40*'Personnel Rates'!AB$75</f>
        <v>0</v>
      </c>
      <c r="AC170" s="122">
        <f>AC40*$AL40*'Personnel Rates'!AC$75</f>
        <v>0</v>
      </c>
      <c r="AD170" s="122">
        <f>AD40*$AL40*'Personnel Rates'!AD$75</f>
        <v>0</v>
      </c>
      <c r="AE170" s="122">
        <f>AE40*$AL40*'Personnel Rates'!AE$75</f>
        <v>0</v>
      </c>
      <c r="AF170" s="122">
        <f>AF40*$AL40*'Personnel Rates'!AF$75</f>
        <v>0</v>
      </c>
      <c r="AG170" s="122">
        <f>AG40*$AL40*'Personnel Rates'!AG$75</f>
        <v>0</v>
      </c>
      <c r="AH170" s="122">
        <f>AH40*$AL40*'Personnel Rates'!AH$75</f>
        <v>0</v>
      </c>
      <c r="AI170" s="122">
        <f>AI40*$AL40*'Personnel Rates'!AI$75</f>
        <v>0</v>
      </c>
      <c r="AJ170" s="122">
        <f>AJ40*$AL40*'Personnel Rates'!AJ$75</f>
        <v>0</v>
      </c>
      <c r="AL170" s="123">
        <f t="shared" si="2"/>
        <v>287.70557970461539</v>
      </c>
    </row>
    <row r="171" spans="2:38">
      <c r="B171" s="65"/>
      <c r="C171" s="66" t="str">
        <f t="shared" si="1"/>
        <v>10" Fire Assembly</v>
      </c>
      <c r="D171" s="66"/>
      <c r="E171" s="122">
        <f>E41*$AL41*'Personnel Rates'!E$75</f>
        <v>287.70557970461539</v>
      </c>
      <c r="F171" s="122">
        <f>F41*$AL41*'Personnel Rates'!F$75</f>
        <v>0</v>
      </c>
      <c r="G171" s="122">
        <f>G41*$AL41*'Personnel Rates'!G$75</f>
        <v>0</v>
      </c>
      <c r="H171" s="122">
        <f>H41*$AL41*'Personnel Rates'!H$75</f>
        <v>0</v>
      </c>
      <c r="I171" s="122">
        <f>I41*$AL41*'Personnel Rates'!I$75</f>
        <v>0</v>
      </c>
      <c r="J171" s="122">
        <f>J41*$AL41*'Personnel Rates'!J$75</f>
        <v>0</v>
      </c>
      <c r="K171" s="122">
        <f>K41*$AL41*'Personnel Rates'!K$75</f>
        <v>0</v>
      </c>
      <c r="L171" s="122">
        <f>L41*$AL41*'Personnel Rates'!L$75</f>
        <v>0</v>
      </c>
      <c r="M171" s="122">
        <f>M41*$AL41*'Personnel Rates'!M$75</f>
        <v>0</v>
      </c>
      <c r="N171" s="122">
        <f>N41*$AL41*'Personnel Rates'!N$75</f>
        <v>0</v>
      </c>
      <c r="O171" s="122">
        <f>O41*$AL41*'Personnel Rates'!O$75</f>
        <v>0</v>
      </c>
      <c r="P171" s="122">
        <f>P41*$AL41*'Personnel Rates'!P$75</f>
        <v>0</v>
      </c>
      <c r="Q171" s="122">
        <f>Q41*$AL41*'Personnel Rates'!Q$75</f>
        <v>0</v>
      </c>
      <c r="R171" s="122">
        <f>R41*$AL41*'Personnel Rates'!R$75</f>
        <v>0</v>
      </c>
      <c r="S171" s="122">
        <f>S41*$AL41*'Personnel Rates'!S$75</f>
        <v>0</v>
      </c>
      <c r="T171" s="122">
        <f>T41*$AL41*'Personnel Rates'!T$75</f>
        <v>0</v>
      </c>
      <c r="U171" s="122">
        <f>U41*$AL41*'Personnel Rates'!U$75</f>
        <v>0</v>
      </c>
      <c r="V171" s="122">
        <f>V41*$AL41*'Personnel Rates'!V$75</f>
        <v>0</v>
      </c>
      <c r="W171" s="122">
        <f>W41*$AL41*'Personnel Rates'!W$75</f>
        <v>0</v>
      </c>
      <c r="X171" s="122">
        <f>X41*$AL41*'Personnel Rates'!X$75</f>
        <v>0</v>
      </c>
      <c r="Y171" s="122">
        <f>Y41*$AL41*'Personnel Rates'!Y$75</f>
        <v>0</v>
      </c>
      <c r="Z171" s="122">
        <f>Z41*$AL41*'Personnel Rates'!Z$75</f>
        <v>0</v>
      </c>
      <c r="AA171" s="122">
        <f>AA41*$AL41*'Personnel Rates'!AA$75</f>
        <v>0</v>
      </c>
      <c r="AB171" s="122">
        <f>AB41*$AL41*'Personnel Rates'!AB$75</f>
        <v>0</v>
      </c>
      <c r="AC171" s="122">
        <f>AC41*$AL41*'Personnel Rates'!AC$75</f>
        <v>0</v>
      </c>
      <c r="AD171" s="122">
        <f>AD41*$AL41*'Personnel Rates'!AD$75</f>
        <v>0</v>
      </c>
      <c r="AE171" s="122">
        <f>AE41*$AL41*'Personnel Rates'!AE$75</f>
        <v>0</v>
      </c>
      <c r="AF171" s="122">
        <f>AF41*$AL41*'Personnel Rates'!AF$75</f>
        <v>0</v>
      </c>
      <c r="AG171" s="122">
        <f>AG41*$AL41*'Personnel Rates'!AG$75</f>
        <v>0</v>
      </c>
      <c r="AH171" s="122">
        <f>AH41*$AL41*'Personnel Rates'!AH$75</f>
        <v>0</v>
      </c>
      <c r="AI171" s="122">
        <f>AI41*$AL41*'Personnel Rates'!AI$75</f>
        <v>0</v>
      </c>
      <c r="AJ171" s="122">
        <f>AJ41*$AL41*'Personnel Rates'!AJ$75</f>
        <v>0</v>
      </c>
      <c r="AL171" s="123">
        <f t="shared" si="2"/>
        <v>287.70557970461539</v>
      </c>
    </row>
    <row r="172" spans="2:38">
      <c r="B172" s="65"/>
      <c r="C172" s="66" t="str">
        <f t="shared" si="1"/>
        <v>12" Turbine</v>
      </c>
      <c r="D172" s="66"/>
      <c r="E172" s="122">
        <f>E42*$AL42*'Personnel Rates'!E$75</f>
        <v>287.70557970461539</v>
      </c>
      <c r="F172" s="122">
        <f>F42*$AL42*'Personnel Rates'!F$75</f>
        <v>0</v>
      </c>
      <c r="G172" s="122">
        <f>G42*$AL42*'Personnel Rates'!G$75</f>
        <v>0</v>
      </c>
      <c r="H172" s="122">
        <f>H42*$AL42*'Personnel Rates'!H$75</f>
        <v>0</v>
      </c>
      <c r="I172" s="122">
        <f>I42*$AL42*'Personnel Rates'!I$75</f>
        <v>0</v>
      </c>
      <c r="J172" s="122">
        <f>J42*$AL42*'Personnel Rates'!J$75</f>
        <v>0</v>
      </c>
      <c r="K172" s="122">
        <f>K42*$AL42*'Personnel Rates'!K$75</f>
        <v>0</v>
      </c>
      <c r="L172" s="122">
        <f>L42*$AL42*'Personnel Rates'!L$75</f>
        <v>0</v>
      </c>
      <c r="M172" s="122">
        <f>M42*$AL42*'Personnel Rates'!M$75</f>
        <v>0</v>
      </c>
      <c r="N172" s="122">
        <f>N42*$AL42*'Personnel Rates'!N$75</f>
        <v>0</v>
      </c>
      <c r="O172" s="122">
        <f>O42*$AL42*'Personnel Rates'!O$75</f>
        <v>0</v>
      </c>
      <c r="P172" s="122">
        <f>P42*$AL42*'Personnel Rates'!P$75</f>
        <v>0</v>
      </c>
      <c r="Q172" s="122">
        <f>Q42*$AL42*'Personnel Rates'!Q$75</f>
        <v>0</v>
      </c>
      <c r="R172" s="122">
        <f>R42*$AL42*'Personnel Rates'!R$75</f>
        <v>0</v>
      </c>
      <c r="S172" s="122">
        <f>S42*$AL42*'Personnel Rates'!S$75</f>
        <v>0</v>
      </c>
      <c r="T172" s="122">
        <f>T42*$AL42*'Personnel Rates'!T$75</f>
        <v>0</v>
      </c>
      <c r="U172" s="122">
        <f>U42*$AL42*'Personnel Rates'!U$75</f>
        <v>0</v>
      </c>
      <c r="V172" s="122">
        <f>V42*$AL42*'Personnel Rates'!V$75</f>
        <v>0</v>
      </c>
      <c r="W172" s="122">
        <f>W42*$AL42*'Personnel Rates'!W$75</f>
        <v>0</v>
      </c>
      <c r="X172" s="122">
        <f>X42*$AL42*'Personnel Rates'!X$75</f>
        <v>0</v>
      </c>
      <c r="Y172" s="122">
        <f>Y42*$AL42*'Personnel Rates'!Y$75</f>
        <v>0</v>
      </c>
      <c r="Z172" s="122">
        <f>Z42*$AL42*'Personnel Rates'!Z$75</f>
        <v>0</v>
      </c>
      <c r="AA172" s="122">
        <f>AA42*$AL42*'Personnel Rates'!AA$75</f>
        <v>0</v>
      </c>
      <c r="AB172" s="122">
        <f>AB42*$AL42*'Personnel Rates'!AB$75</f>
        <v>0</v>
      </c>
      <c r="AC172" s="122">
        <f>AC42*$AL42*'Personnel Rates'!AC$75</f>
        <v>0</v>
      </c>
      <c r="AD172" s="122">
        <f>AD42*$AL42*'Personnel Rates'!AD$75</f>
        <v>0</v>
      </c>
      <c r="AE172" s="122">
        <f>AE42*$AL42*'Personnel Rates'!AE$75</f>
        <v>0</v>
      </c>
      <c r="AF172" s="122">
        <f>AF42*$AL42*'Personnel Rates'!AF$75</f>
        <v>0</v>
      </c>
      <c r="AG172" s="122">
        <f>AG42*$AL42*'Personnel Rates'!AG$75</f>
        <v>0</v>
      </c>
      <c r="AH172" s="122">
        <f>AH42*$AL42*'Personnel Rates'!AH$75</f>
        <v>0</v>
      </c>
      <c r="AI172" s="122">
        <f>AI42*$AL42*'Personnel Rates'!AI$75</f>
        <v>0</v>
      </c>
      <c r="AJ172" s="122">
        <f>AJ42*$AL42*'Personnel Rates'!AJ$75</f>
        <v>0</v>
      </c>
      <c r="AL172" s="123">
        <f t="shared" si="2"/>
        <v>287.70557970461539</v>
      </c>
    </row>
    <row r="173" spans="2:38">
      <c r="B173" s="65"/>
      <c r="C173" s="66" t="str">
        <f t="shared" si="1"/>
        <v>12" Fire Series</v>
      </c>
      <c r="D173" s="66"/>
      <c r="E173" s="122">
        <f>E43*$AL43*'Personnel Rates'!E$75</f>
        <v>287.70557970461539</v>
      </c>
      <c r="F173" s="122">
        <f>F43*$AL43*'Personnel Rates'!F$75</f>
        <v>0</v>
      </c>
      <c r="G173" s="122">
        <f>G43*$AL43*'Personnel Rates'!G$75</f>
        <v>0</v>
      </c>
      <c r="H173" s="122">
        <f>H43*$AL43*'Personnel Rates'!H$75</f>
        <v>0</v>
      </c>
      <c r="I173" s="122">
        <f>I43*$AL43*'Personnel Rates'!I$75</f>
        <v>0</v>
      </c>
      <c r="J173" s="122">
        <f>J43*$AL43*'Personnel Rates'!J$75</f>
        <v>0</v>
      </c>
      <c r="K173" s="122">
        <f>K43*$AL43*'Personnel Rates'!K$75</f>
        <v>0</v>
      </c>
      <c r="L173" s="122">
        <f>L43*$AL43*'Personnel Rates'!L$75</f>
        <v>0</v>
      </c>
      <c r="M173" s="122">
        <f>M43*$AL43*'Personnel Rates'!M$75</f>
        <v>0</v>
      </c>
      <c r="N173" s="122">
        <f>N43*$AL43*'Personnel Rates'!N$75</f>
        <v>0</v>
      </c>
      <c r="O173" s="122">
        <f>O43*$AL43*'Personnel Rates'!O$75</f>
        <v>0</v>
      </c>
      <c r="P173" s="122">
        <f>P43*$AL43*'Personnel Rates'!P$75</f>
        <v>0</v>
      </c>
      <c r="Q173" s="122">
        <f>Q43*$AL43*'Personnel Rates'!Q$75</f>
        <v>0</v>
      </c>
      <c r="R173" s="122">
        <f>R43*$AL43*'Personnel Rates'!R$75</f>
        <v>0</v>
      </c>
      <c r="S173" s="122">
        <f>S43*$AL43*'Personnel Rates'!S$75</f>
        <v>0</v>
      </c>
      <c r="T173" s="122">
        <f>T43*$AL43*'Personnel Rates'!T$75</f>
        <v>0</v>
      </c>
      <c r="U173" s="122">
        <f>U43*$AL43*'Personnel Rates'!U$75</f>
        <v>0</v>
      </c>
      <c r="V173" s="122">
        <f>V43*$AL43*'Personnel Rates'!V$75</f>
        <v>0</v>
      </c>
      <c r="W173" s="122">
        <f>W43*$AL43*'Personnel Rates'!W$75</f>
        <v>0</v>
      </c>
      <c r="X173" s="122">
        <f>X43*$AL43*'Personnel Rates'!X$75</f>
        <v>0</v>
      </c>
      <c r="Y173" s="122">
        <f>Y43*$AL43*'Personnel Rates'!Y$75</f>
        <v>0</v>
      </c>
      <c r="Z173" s="122">
        <f>Z43*$AL43*'Personnel Rates'!Z$75</f>
        <v>0</v>
      </c>
      <c r="AA173" s="122">
        <f>AA43*$AL43*'Personnel Rates'!AA$75</f>
        <v>0</v>
      </c>
      <c r="AB173" s="122">
        <f>AB43*$AL43*'Personnel Rates'!AB$75</f>
        <v>0</v>
      </c>
      <c r="AC173" s="122">
        <f>AC43*$AL43*'Personnel Rates'!AC$75</f>
        <v>0</v>
      </c>
      <c r="AD173" s="122">
        <f>AD43*$AL43*'Personnel Rates'!AD$75</f>
        <v>0</v>
      </c>
      <c r="AE173" s="122">
        <f>AE43*$AL43*'Personnel Rates'!AE$75</f>
        <v>0</v>
      </c>
      <c r="AF173" s="122">
        <f>AF43*$AL43*'Personnel Rates'!AF$75</f>
        <v>0</v>
      </c>
      <c r="AG173" s="122">
        <f>AG43*$AL43*'Personnel Rates'!AG$75</f>
        <v>0</v>
      </c>
      <c r="AH173" s="122">
        <f>AH43*$AL43*'Personnel Rates'!AH$75</f>
        <v>0</v>
      </c>
      <c r="AI173" s="122">
        <f>AI43*$AL43*'Personnel Rates'!AI$75</f>
        <v>0</v>
      </c>
      <c r="AJ173" s="122">
        <f>AJ43*$AL43*'Personnel Rates'!AJ$75</f>
        <v>0</v>
      </c>
      <c r="AL173" s="123">
        <f t="shared" si="2"/>
        <v>287.70557970461539</v>
      </c>
    </row>
    <row r="174" spans="2:38">
      <c r="B174" s="65"/>
      <c r="C174" s="66" t="str">
        <f t="shared" si="1"/>
        <v>12" Fire Assembly</v>
      </c>
      <c r="D174" s="66"/>
      <c r="E174" s="122">
        <f>E44*$AL44*'Personnel Rates'!E$75</f>
        <v>287.70557970461539</v>
      </c>
      <c r="F174" s="122">
        <f>F44*$AL44*'Personnel Rates'!F$75</f>
        <v>0</v>
      </c>
      <c r="G174" s="122">
        <f>G44*$AL44*'Personnel Rates'!G$75</f>
        <v>0</v>
      </c>
      <c r="H174" s="122">
        <f>H44*$AL44*'Personnel Rates'!H$75</f>
        <v>0</v>
      </c>
      <c r="I174" s="122">
        <f>I44*$AL44*'Personnel Rates'!I$75</f>
        <v>0</v>
      </c>
      <c r="J174" s="122">
        <f>J44*$AL44*'Personnel Rates'!J$75</f>
        <v>0</v>
      </c>
      <c r="K174" s="122">
        <f>K44*$AL44*'Personnel Rates'!K$75</f>
        <v>0</v>
      </c>
      <c r="L174" s="122">
        <f>L44*$AL44*'Personnel Rates'!L$75</f>
        <v>0</v>
      </c>
      <c r="M174" s="122">
        <f>M44*$AL44*'Personnel Rates'!M$75</f>
        <v>0</v>
      </c>
      <c r="N174" s="122">
        <f>N44*$AL44*'Personnel Rates'!N$75</f>
        <v>0</v>
      </c>
      <c r="O174" s="122">
        <f>O44*$AL44*'Personnel Rates'!O$75</f>
        <v>0</v>
      </c>
      <c r="P174" s="122">
        <f>P44*$AL44*'Personnel Rates'!P$75</f>
        <v>0</v>
      </c>
      <c r="Q174" s="122">
        <f>Q44*$AL44*'Personnel Rates'!Q$75</f>
        <v>0</v>
      </c>
      <c r="R174" s="122">
        <f>R44*$AL44*'Personnel Rates'!R$75</f>
        <v>0</v>
      </c>
      <c r="S174" s="122">
        <f>S44*$AL44*'Personnel Rates'!S$75</f>
        <v>0</v>
      </c>
      <c r="T174" s="122">
        <f>T44*$AL44*'Personnel Rates'!T$75</f>
        <v>0</v>
      </c>
      <c r="U174" s="122">
        <f>U44*$AL44*'Personnel Rates'!U$75</f>
        <v>0</v>
      </c>
      <c r="V174" s="122">
        <f>V44*$AL44*'Personnel Rates'!V$75</f>
        <v>0</v>
      </c>
      <c r="W174" s="122">
        <f>W44*$AL44*'Personnel Rates'!W$75</f>
        <v>0</v>
      </c>
      <c r="X174" s="122">
        <f>X44*$AL44*'Personnel Rates'!X$75</f>
        <v>0</v>
      </c>
      <c r="Y174" s="122">
        <f>Y44*$AL44*'Personnel Rates'!Y$75</f>
        <v>0</v>
      </c>
      <c r="Z174" s="122">
        <f>Z44*$AL44*'Personnel Rates'!Z$75</f>
        <v>0</v>
      </c>
      <c r="AA174" s="122">
        <f>AA44*$AL44*'Personnel Rates'!AA$75</f>
        <v>0</v>
      </c>
      <c r="AB174" s="122">
        <f>AB44*$AL44*'Personnel Rates'!AB$75</f>
        <v>0</v>
      </c>
      <c r="AC174" s="122">
        <f>AC44*$AL44*'Personnel Rates'!AC$75</f>
        <v>0</v>
      </c>
      <c r="AD174" s="122">
        <f>AD44*$AL44*'Personnel Rates'!AD$75</f>
        <v>0</v>
      </c>
      <c r="AE174" s="122">
        <f>AE44*$AL44*'Personnel Rates'!AE$75</f>
        <v>0</v>
      </c>
      <c r="AF174" s="122">
        <f>AF44*$AL44*'Personnel Rates'!AF$75</f>
        <v>0</v>
      </c>
      <c r="AG174" s="122">
        <f>AG44*$AL44*'Personnel Rates'!AG$75</f>
        <v>0</v>
      </c>
      <c r="AH174" s="122">
        <f>AH44*$AL44*'Personnel Rates'!AH$75</f>
        <v>0</v>
      </c>
      <c r="AI174" s="122">
        <f>AI44*$AL44*'Personnel Rates'!AI$75</f>
        <v>0</v>
      </c>
      <c r="AJ174" s="122">
        <f>AJ44*$AL44*'Personnel Rates'!AJ$75</f>
        <v>0</v>
      </c>
      <c r="AL174" s="123">
        <f t="shared" si="2"/>
        <v>287.70557970461539</v>
      </c>
    </row>
    <row r="175" spans="2:38">
      <c r="B175" s="139" t="s">
        <v>28</v>
      </c>
      <c r="C175" s="140" t="str">
        <f t="shared" si="1"/>
        <v>Furnishing and Setting Meter Interface Unit (MIU)</v>
      </c>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c r="AC175" s="140"/>
      <c r="AD175" s="140"/>
      <c r="AE175" s="140"/>
      <c r="AF175" s="140"/>
      <c r="AG175" s="140"/>
      <c r="AH175" s="140"/>
      <c r="AI175" s="140"/>
      <c r="AJ175" s="140"/>
      <c r="AL175" s="167"/>
    </row>
    <row r="176" spans="2:38">
      <c r="B176" s="65"/>
      <c r="C176" s="66" t="str">
        <f t="shared" si="1"/>
        <v>5/8"</v>
      </c>
      <c r="D176" s="66"/>
      <c r="E176" s="122">
        <f>E46*$AL46*'Personnel Rates'!E$75</f>
        <v>47.950929950769236</v>
      </c>
      <c r="F176" s="122">
        <f>F46*$AL46*'Personnel Rates'!F$75</f>
        <v>0</v>
      </c>
      <c r="G176" s="122">
        <f>G46*$AL46*'Personnel Rates'!G$75</f>
        <v>0</v>
      </c>
      <c r="H176" s="122">
        <f>H46*$AL46*'Personnel Rates'!H$75</f>
        <v>0</v>
      </c>
      <c r="I176" s="122">
        <f>I46*$AL46*'Personnel Rates'!I$75</f>
        <v>0</v>
      </c>
      <c r="J176" s="122">
        <f>J46*$AL46*'Personnel Rates'!J$75</f>
        <v>0</v>
      </c>
      <c r="K176" s="122">
        <f>K46*$AL46*'Personnel Rates'!K$75</f>
        <v>0</v>
      </c>
      <c r="L176" s="122">
        <f>L46*$AL46*'Personnel Rates'!L$75</f>
        <v>0</v>
      </c>
      <c r="M176" s="122">
        <f>M46*$AL46*'Personnel Rates'!M$75</f>
        <v>0</v>
      </c>
      <c r="N176" s="122">
        <f>N46*$AL46*'Personnel Rates'!N$75</f>
        <v>0</v>
      </c>
      <c r="O176" s="122">
        <f>O46*$AL46*'Personnel Rates'!O$75</f>
        <v>0</v>
      </c>
      <c r="P176" s="122">
        <f>P46*$AL46*'Personnel Rates'!P$75</f>
        <v>0</v>
      </c>
      <c r="Q176" s="122">
        <f>Q46*$AL46*'Personnel Rates'!Q$75</f>
        <v>0</v>
      </c>
      <c r="R176" s="122">
        <f>R46*$AL46*'Personnel Rates'!R$75</f>
        <v>0</v>
      </c>
      <c r="S176" s="122">
        <f>S46*$AL46*'Personnel Rates'!S$75</f>
        <v>0</v>
      </c>
      <c r="T176" s="122">
        <f>T46*$AL46*'Personnel Rates'!T$75</f>
        <v>0</v>
      </c>
      <c r="U176" s="122">
        <f>U46*$AL46*'Personnel Rates'!U$75</f>
        <v>0</v>
      </c>
      <c r="V176" s="122">
        <f>V46*$AL46*'Personnel Rates'!V$75</f>
        <v>0</v>
      </c>
      <c r="W176" s="122">
        <f>W46*$AL46*'Personnel Rates'!W$75</f>
        <v>0</v>
      </c>
      <c r="X176" s="122">
        <f>X46*$AL46*'Personnel Rates'!X$75</f>
        <v>0</v>
      </c>
      <c r="Y176" s="122">
        <f>Y46*$AL46*'Personnel Rates'!Y$75</f>
        <v>0</v>
      </c>
      <c r="Z176" s="122">
        <f>Z46*$AL46*'Personnel Rates'!Z$75</f>
        <v>0</v>
      </c>
      <c r="AA176" s="122">
        <f>AA46*$AL46*'Personnel Rates'!AA$75</f>
        <v>0</v>
      </c>
      <c r="AB176" s="122">
        <f>AB46*$AL46*'Personnel Rates'!AB$75</f>
        <v>0</v>
      </c>
      <c r="AC176" s="122">
        <f>AC46*$AL46*'Personnel Rates'!AC$75</f>
        <v>0</v>
      </c>
      <c r="AD176" s="122">
        <f>AD46*$AL46*'Personnel Rates'!AD$75</f>
        <v>0</v>
      </c>
      <c r="AE176" s="122">
        <f>AE46*$AL46*'Personnel Rates'!AE$75</f>
        <v>0</v>
      </c>
      <c r="AF176" s="122">
        <f>AF46*$AL46*'Personnel Rates'!AF$75</f>
        <v>0</v>
      </c>
      <c r="AG176" s="122">
        <f>AG46*$AL46*'Personnel Rates'!AG$75</f>
        <v>0</v>
      </c>
      <c r="AH176" s="122">
        <f>AH46*$AL46*'Personnel Rates'!AH$75</f>
        <v>0</v>
      </c>
      <c r="AI176" s="122">
        <f>AI46*$AL46*'Personnel Rates'!AI$75</f>
        <v>0</v>
      </c>
      <c r="AJ176" s="122">
        <f>AJ46*$AL46*'Personnel Rates'!AJ$75</f>
        <v>0</v>
      </c>
      <c r="AL176" s="123">
        <f t="shared" ref="AL176:AL191" si="3">SUM(E176:AJ176)</f>
        <v>47.950929950769236</v>
      </c>
    </row>
    <row r="177" spans="2:38">
      <c r="B177" s="65"/>
      <c r="C177" s="66" t="str">
        <f t="shared" si="1"/>
        <v>3/4 RFSS</v>
      </c>
      <c r="D177" s="66"/>
      <c r="E177" s="122">
        <f>E47*$AL47*'Personnel Rates'!E$75</f>
        <v>47.950929950769236</v>
      </c>
      <c r="F177" s="122">
        <f>F47*$AL47*'Personnel Rates'!F$75</f>
        <v>0</v>
      </c>
      <c r="G177" s="122">
        <f>G47*$AL47*'Personnel Rates'!G$75</f>
        <v>0</v>
      </c>
      <c r="H177" s="122">
        <f>H47*$AL47*'Personnel Rates'!H$75</f>
        <v>0</v>
      </c>
      <c r="I177" s="122">
        <f>I47*$AL47*'Personnel Rates'!I$75</f>
        <v>0</v>
      </c>
      <c r="J177" s="122">
        <f>J47*$AL47*'Personnel Rates'!J$75</f>
        <v>0</v>
      </c>
      <c r="K177" s="122">
        <f>K47*$AL47*'Personnel Rates'!K$75</f>
        <v>0</v>
      </c>
      <c r="L177" s="122">
        <f>L47*$AL47*'Personnel Rates'!L$75</f>
        <v>0</v>
      </c>
      <c r="M177" s="122">
        <f>M47*$AL47*'Personnel Rates'!M$75</f>
        <v>0</v>
      </c>
      <c r="N177" s="122">
        <f>N47*$AL47*'Personnel Rates'!N$75</f>
        <v>0</v>
      </c>
      <c r="O177" s="122">
        <f>O47*$AL47*'Personnel Rates'!O$75</f>
        <v>0</v>
      </c>
      <c r="P177" s="122">
        <f>P47*$AL47*'Personnel Rates'!P$75</f>
        <v>0</v>
      </c>
      <c r="Q177" s="122">
        <f>Q47*$AL47*'Personnel Rates'!Q$75</f>
        <v>0</v>
      </c>
      <c r="R177" s="122">
        <f>R47*$AL47*'Personnel Rates'!R$75</f>
        <v>0</v>
      </c>
      <c r="S177" s="122">
        <f>S47*$AL47*'Personnel Rates'!S$75</f>
        <v>0</v>
      </c>
      <c r="T177" s="122">
        <f>T47*$AL47*'Personnel Rates'!T$75</f>
        <v>0</v>
      </c>
      <c r="U177" s="122">
        <f>U47*$AL47*'Personnel Rates'!U$75</f>
        <v>0</v>
      </c>
      <c r="V177" s="122">
        <f>V47*$AL47*'Personnel Rates'!V$75</f>
        <v>0</v>
      </c>
      <c r="W177" s="122">
        <f>W47*$AL47*'Personnel Rates'!W$75</f>
        <v>0</v>
      </c>
      <c r="X177" s="122">
        <f>X47*$AL47*'Personnel Rates'!X$75</f>
        <v>0</v>
      </c>
      <c r="Y177" s="122">
        <f>Y47*$AL47*'Personnel Rates'!Y$75</f>
        <v>0</v>
      </c>
      <c r="Z177" s="122">
        <f>Z47*$AL47*'Personnel Rates'!Z$75</f>
        <v>0</v>
      </c>
      <c r="AA177" s="122">
        <f>AA47*$AL47*'Personnel Rates'!AA$75</f>
        <v>0</v>
      </c>
      <c r="AB177" s="122">
        <f>AB47*$AL47*'Personnel Rates'!AB$75</f>
        <v>0</v>
      </c>
      <c r="AC177" s="122">
        <f>AC47*$AL47*'Personnel Rates'!AC$75</f>
        <v>0</v>
      </c>
      <c r="AD177" s="122">
        <f>AD47*$AL47*'Personnel Rates'!AD$75</f>
        <v>0</v>
      </c>
      <c r="AE177" s="122">
        <f>AE47*$AL47*'Personnel Rates'!AE$75</f>
        <v>0</v>
      </c>
      <c r="AF177" s="122">
        <f>AF47*$AL47*'Personnel Rates'!AF$75</f>
        <v>0</v>
      </c>
      <c r="AG177" s="122">
        <f>AG47*$AL47*'Personnel Rates'!AG$75</f>
        <v>0</v>
      </c>
      <c r="AH177" s="122">
        <f>AH47*$AL47*'Personnel Rates'!AH$75</f>
        <v>0</v>
      </c>
      <c r="AI177" s="122">
        <f>AI47*$AL47*'Personnel Rates'!AI$75</f>
        <v>0</v>
      </c>
      <c r="AJ177" s="122">
        <f>AJ47*$AL47*'Personnel Rates'!AJ$75</f>
        <v>0</v>
      </c>
      <c r="AL177" s="123">
        <f t="shared" si="3"/>
        <v>47.950929950769236</v>
      </c>
    </row>
    <row r="178" spans="2:38">
      <c r="B178" s="65"/>
      <c r="C178" s="66" t="str">
        <f t="shared" si="1"/>
        <v>1"</v>
      </c>
      <c r="D178" s="66"/>
      <c r="E178" s="122">
        <f>E48*$AL48*'Personnel Rates'!E$75</f>
        <v>95.901859901538472</v>
      </c>
      <c r="F178" s="122">
        <f>F48*$AL48*'Personnel Rates'!F$75</f>
        <v>0</v>
      </c>
      <c r="G178" s="122">
        <f>G48*$AL48*'Personnel Rates'!G$75</f>
        <v>0</v>
      </c>
      <c r="H178" s="122">
        <f>H48*$AL48*'Personnel Rates'!H$75</f>
        <v>0</v>
      </c>
      <c r="I178" s="122">
        <f>I48*$AL48*'Personnel Rates'!I$75</f>
        <v>0</v>
      </c>
      <c r="J178" s="122">
        <f>J48*$AL48*'Personnel Rates'!J$75</f>
        <v>0</v>
      </c>
      <c r="K178" s="122">
        <f>K48*$AL48*'Personnel Rates'!K$75</f>
        <v>0</v>
      </c>
      <c r="L178" s="122">
        <f>L48*$AL48*'Personnel Rates'!L$75</f>
        <v>0</v>
      </c>
      <c r="M178" s="122">
        <f>M48*$AL48*'Personnel Rates'!M$75</f>
        <v>0</v>
      </c>
      <c r="N178" s="122">
        <f>N48*$AL48*'Personnel Rates'!N$75</f>
        <v>0</v>
      </c>
      <c r="O178" s="122">
        <f>O48*$AL48*'Personnel Rates'!O$75</f>
        <v>0</v>
      </c>
      <c r="P178" s="122">
        <f>P48*$AL48*'Personnel Rates'!P$75</f>
        <v>0</v>
      </c>
      <c r="Q178" s="122">
        <f>Q48*$AL48*'Personnel Rates'!Q$75</f>
        <v>0</v>
      </c>
      <c r="R178" s="122">
        <f>R48*$AL48*'Personnel Rates'!R$75</f>
        <v>0</v>
      </c>
      <c r="S178" s="122">
        <f>S48*$AL48*'Personnel Rates'!S$75</f>
        <v>0</v>
      </c>
      <c r="T178" s="122">
        <f>T48*$AL48*'Personnel Rates'!T$75</f>
        <v>0</v>
      </c>
      <c r="U178" s="122">
        <f>U48*$AL48*'Personnel Rates'!U$75</f>
        <v>0</v>
      </c>
      <c r="V178" s="122">
        <f>V48*$AL48*'Personnel Rates'!V$75</f>
        <v>0</v>
      </c>
      <c r="W178" s="122">
        <f>W48*$AL48*'Personnel Rates'!W$75</f>
        <v>0</v>
      </c>
      <c r="X178" s="122">
        <f>X48*$AL48*'Personnel Rates'!X$75</f>
        <v>0</v>
      </c>
      <c r="Y178" s="122">
        <f>Y48*$AL48*'Personnel Rates'!Y$75</f>
        <v>0</v>
      </c>
      <c r="Z178" s="122">
        <f>Z48*$AL48*'Personnel Rates'!Z$75</f>
        <v>0</v>
      </c>
      <c r="AA178" s="122">
        <f>AA48*$AL48*'Personnel Rates'!AA$75</f>
        <v>0</v>
      </c>
      <c r="AB178" s="122">
        <f>AB48*$AL48*'Personnel Rates'!AB$75</f>
        <v>0</v>
      </c>
      <c r="AC178" s="122">
        <f>AC48*$AL48*'Personnel Rates'!AC$75</f>
        <v>0</v>
      </c>
      <c r="AD178" s="122">
        <f>AD48*$AL48*'Personnel Rates'!AD$75</f>
        <v>0</v>
      </c>
      <c r="AE178" s="122">
        <f>AE48*$AL48*'Personnel Rates'!AE$75</f>
        <v>0</v>
      </c>
      <c r="AF178" s="122">
        <f>AF48*$AL48*'Personnel Rates'!AF$75</f>
        <v>0</v>
      </c>
      <c r="AG178" s="122">
        <f>AG48*$AL48*'Personnel Rates'!AG$75</f>
        <v>0</v>
      </c>
      <c r="AH178" s="122">
        <f>AH48*$AL48*'Personnel Rates'!AH$75</f>
        <v>0</v>
      </c>
      <c r="AI178" s="122">
        <f>AI48*$AL48*'Personnel Rates'!AI$75</f>
        <v>0</v>
      </c>
      <c r="AJ178" s="122">
        <f>AJ48*$AL48*'Personnel Rates'!AJ$75</f>
        <v>0</v>
      </c>
      <c r="AL178" s="123">
        <f t="shared" si="3"/>
        <v>95.901859901538472</v>
      </c>
    </row>
    <row r="179" spans="2:38">
      <c r="B179" s="65"/>
      <c r="C179" s="66" t="str">
        <f t="shared" si="1"/>
        <v>1" RFSS</v>
      </c>
      <c r="D179" s="66"/>
      <c r="E179" s="122">
        <f>E49*$AL49*'Personnel Rates'!E$75</f>
        <v>95.901859901538472</v>
      </c>
      <c r="F179" s="122">
        <f>F49*$AL49*'Personnel Rates'!F$75</f>
        <v>0</v>
      </c>
      <c r="G179" s="122">
        <f>G49*$AL49*'Personnel Rates'!G$75</f>
        <v>0</v>
      </c>
      <c r="H179" s="122">
        <f>H49*$AL49*'Personnel Rates'!H$75</f>
        <v>0</v>
      </c>
      <c r="I179" s="122">
        <f>I49*$AL49*'Personnel Rates'!I$75</f>
        <v>0</v>
      </c>
      <c r="J179" s="122">
        <f>J49*$AL49*'Personnel Rates'!J$75</f>
        <v>0</v>
      </c>
      <c r="K179" s="122">
        <f>K49*$AL49*'Personnel Rates'!K$75</f>
        <v>0</v>
      </c>
      <c r="L179" s="122">
        <f>L49*$AL49*'Personnel Rates'!L$75</f>
        <v>0</v>
      </c>
      <c r="M179" s="122">
        <f>M49*$AL49*'Personnel Rates'!M$75</f>
        <v>0</v>
      </c>
      <c r="N179" s="122">
        <f>N49*$AL49*'Personnel Rates'!N$75</f>
        <v>0</v>
      </c>
      <c r="O179" s="122">
        <f>O49*$AL49*'Personnel Rates'!O$75</f>
        <v>0</v>
      </c>
      <c r="P179" s="122">
        <f>P49*$AL49*'Personnel Rates'!P$75</f>
        <v>0</v>
      </c>
      <c r="Q179" s="122">
        <f>Q49*$AL49*'Personnel Rates'!Q$75</f>
        <v>0</v>
      </c>
      <c r="R179" s="122">
        <f>R49*$AL49*'Personnel Rates'!R$75</f>
        <v>0</v>
      </c>
      <c r="S179" s="122">
        <f>S49*$AL49*'Personnel Rates'!S$75</f>
        <v>0</v>
      </c>
      <c r="T179" s="122">
        <f>T49*$AL49*'Personnel Rates'!T$75</f>
        <v>0</v>
      </c>
      <c r="U179" s="122">
        <f>U49*$AL49*'Personnel Rates'!U$75</f>
        <v>0</v>
      </c>
      <c r="V179" s="122">
        <f>V49*$AL49*'Personnel Rates'!V$75</f>
        <v>0</v>
      </c>
      <c r="W179" s="122">
        <f>W49*$AL49*'Personnel Rates'!W$75</f>
        <v>0</v>
      </c>
      <c r="X179" s="122">
        <f>X49*$AL49*'Personnel Rates'!X$75</f>
        <v>0</v>
      </c>
      <c r="Y179" s="122">
        <f>Y49*$AL49*'Personnel Rates'!Y$75</f>
        <v>0</v>
      </c>
      <c r="Z179" s="122">
        <f>Z49*$AL49*'Personnel Rates'!Z$75</f>
        <v>0</v>
      </c>
      <c r="AA179" s="122">
        <f>AA49*$AL49*'Personnel Rates'!AA$75</f>
        <v>0</v>
      </c>
      <c r="AB179" s="122">
        <f>AB49*$AL49*'Personnel Rates'!AB$75</f>
        <v>0</v>
      </c>
      <c r="AC179" s="122">
        <f>AC49*$AL49*'Personnel Rates'!AC$75</f>
        <v>0</v>
      </c>
      <c r="AD179" s="122">
        <f>AD49*$AL49*'Personnel Rates'!AD$75</f>
        <v>0</v>
      </c>
      <c r="AE179" s="122">
        <f>AE49*$AL49*'Personnel Rates'!AE$75</f>
        <v>0</v>
      </c>
      <c r="AF179" s="122">
        <f>AF49*$AL49*'Personnel Rates'!AF$75</f>
        <v>0</v>
      </c>
      <c r="AG179" s="122">
        <f>AG49*$AL49*'Personnel Rates'!AG$75</f>
        <v>0</v>
      </c>
      <c r="AH179" s="122">
        <f>AH49*$AL49*'Personnel Rates'!AH$75</f>
        <v>0</v>
      </c>
      <c r="AI179" s="122">
        <f>AI49*$AL49*'Personnel Rates'!AI$75</f>
        <v>0</v>
      </c>
      <c r="AJ179" s="122">
        <f>AJ49*$AL49*'Personnel Rates'!AJ$75</f>
        <v>0</v>
      </c>
      <c r="AL179" s="123">
        <f t="shared" si="3"/>
        <v>95.901859901538472</v>
      </c>
    </row>
    <row r="180" spans="2:38">
      <c r="B180" s="65"/>
      <c r="C180" s="66" t="str">
        <f t="shared" si="1"/>
        <v>1  1/2</v>
      </c>
      <c r="D180" s="66"/>
      <c r="E180" s="122">
        <f>E50*$AL50*'Personnel Rates'!E$75</f>
        <v>95.901859901538472</v>
      </c>
      <c r="F180" s="122">
        <f>F50*$AL50*'Personnel Rates'!F$75</f>
        <v>0</v>
      </c>
      <c r="G180" s="122">
        <f>G50*$AL50*'Personnel Rates'!G$75</f>
        <v>0</v>
      </c>
      <c r="H180" s="122">
        <f>H50*$AL50*'Personnel Rates'!H$75</f>
        <v>0</v>
      </c>
      <c r="I180" s="122">
        <f>I50*$AL50*'Personnel Rates'!I$75</f>
        <v>0</v>
      </c>
      <c r="J180" s="122">
        <f>J50*$AL50*'Personnel Rates'!J$75</f>
        <v>0</v>
      </c>
      <c r="K180" s="122">
        <f>K50*$AL50*'Personnel Rates'!K$75</f>
        <v>0</v>
      </c>
      <c r="L180" s="122">
        <f>L50*$AL50*'Personnel Rates'!L$75</f>
        <v>0</v>
      </c>
      <c r="M180" s="122">
        <f>M50*$AL50*'Personnel Rates'!M$75</f>
        <v>0</v>
      </c>
      <c r="N180" s="122">
        <f>N50*$AL50*'Personnel Rates'!N$75</f>
        <v>0</v>
      </c>
      <c r="O180" s="122">
        <f>O50*$AL50*'Personnel Rates'!O$75</f>
        <v>0</v>
      </c>
      <c r="P180" s="122">
        <f>P50*$AL50*'Personnel Rates'!P$75</f>
        <v>0</v>
      </c>
      <c r="Q180" s="122">
        <f>Q50*$AL50*'Personnel Rates'!Q$75</f>
        <v>0</v>
      </c>
      <c r="R180" s="122">
        <f>R50*$AL50*'Personnel Rates'!R$75</f>
        <v>0</v>
      </c>
      <c r="S180" s="122">
        <f>S50*$AL50*'Personnel Rates'!S$75</f>
        <v>0</v>
      </c>
      <c r="T180" s="122">
        <f>T50*$AL50*'Personnel Rates'!T$75</f>
        <v>0</v>
      </c>
      <c r="U180" s="122">
        <f>U50*$AL50*'Personnel Rates'!U$75</f>
        <v>0</v>
      </c>
      <c r="V180" s="122">
        <f>V50*$AL50*'Personnel Rates'!V$75</f>
        <v>0</v>
      </c>
      <c r="W180" s="122">
        <f>W50*$AL50*'Personnel Rates'!W$75</f>
        <v>0</v>
      </c>
      <c r="X180" s="122">
        <f>X50*$AL50*'Personnel Rates'!X$75</f>
        <v>0</v>
      </c>
      <c r="Y180" s="122">
        <f>Y50*$AL50*'Personnel Rates'!Y$75</f>
        <v>0</v>
      </c>
      <c r="Z180" s="122">
        <f>Z50*$AL50*'Personnel Rates'!Z$75</f>
        <v>0</v>
      </c>
      <c r="AA180" s="122">
        <f>AA50*$AL50*'Personnel Rates'!AA$75</f>
        <v>0</v>
      </c>
      <c r="AB180" s="122">
        <f>AB50*$AL50*'Personnel Rates'!AB$75</f>
        <v>0</v>
      </c>
      <c r="AC180" s="122">
        <f>AC50*$AL50*'Personnel Rates'!AC$75</f>
        <v>0</v>
      </c>
      <c r="AD180" s="122">
        <f>AD50*$AL50*'Personnel Rates'!AD$75</f>
        <v>0</v>
      </c>
      <c r="AE180" s="122">
        <f>AE50*$AL50*'Personnel Rates'!AE$75</f>
        <v>0</v>
      </c>
      <c r="AF180" s="122">
        <f>AF50*$AL50*'Personnel Rates'!AF$75</f>
        <v>0</v>
      </c>
      <c r="AG180" s="122">
        <f>AG50*$AL50*'Personnel Rates'!AG$75</f>
        <v>0</v>
      </c>
      <c r="AH180" s="122">
        <f>AH50*$AL50*'Personnel Rates'!AH$75</f>
        <v>0</v>
      </c>
      <c r="AI180" s="122">
        <f>AI50*$AL50*'Personnel Rates'!AI$75</f>
        <v>0</v>
      </c>
      <c r="AJ180" s="122">
        <f>AJ50*$AL50*'Personnel Rates'!AJ$75</f>
        <v>0</v>
      </c>
      <c r="AL180" s="123">
        <f t="shared" si="3"/>
        <v>95.901859901538472</v>
      </c>
    </row>
    <row r="181" spans="2:38">
      <c r="B181" s="65"/>
      <c r="C181" s="66" t="str">
        <f t="shared" si="1"/>
        <v>1  1/2 RFSS</v>
      </c>
      <c r="D181" s="66"/>
      <c r="E181" s="122">
        <f>E51*$AL51*'Personnel Rates'!E$75</f>
        <v>95.901859901538472</v>
      </c>
      <c r="F181" s="122">
        <f>F51*$AL51*'Personnel Rates'!F$75</f>
        <v>0</v>
      </c>
      <c r="G181" s="122">
        <f>G51*$AL51*'Personnel Rates'!G$75</f>
        <v>0</v>
      </c>
      <c r="H181" s="122">
        <f>H51*$AL51*'Personnel Rates'!H$75</f>
        <v>0</v>
      </c>
      <c r="I181" s="122">
        <f>I51*$AL51*'Personnel Rates'!I$75</f>
        <v>0</v>
      </c>
      <c r="J181" s="122">
        <f>J51*$AL51*'Personnel Rates'!J$75</f>
        <v>0</v>
      </c>
      <c r="K181" s="122">
        <f>K51*$AL51*'Personnel Rates'!K$75</f>
        <v>0</v>
      </c>
      <c r="L181" s="122">
        <f>L51*$AL51*'Personnel Rates'!L$75</f>
        <v>0</v>
      </c>
      <c r="M181" s="122">
        <f>M51*$AL51*'Personnel Rates'!M$75</f>
        <v>0</v>
      </c>
      <c r="N181" s="122">
        <f>N51*$AL51*'Personnel Rates'!N$75</f>
        <v>0</v>
      </c>
      <c r="O181" s="122">
        <f>O51*$AL51*'Personnel Rates'!O$75</f>
        <v>0</v>
      </c>
      <c r="P181" s="122">
        <f>P51*$AL51*'Personnel Rates'!P$75</f>
        <v>0</v>
      </c>
      <c r="Q181" s="122">
        <f>Q51*$AL51*'Personnel Rates'!Q$75</f>
        <v>0</v>
      </c>
      <c r="R181" s="122">
        <f>R51*$AL51*'Personnel Rates'!R$75</f>
        <v>0</v>
      </c>
      <c r="S181" s="122">
        <f>S51*$AL51*'Personnel Rates'!S$75</f>
        <v>0</v>
      </c>
      <c r="T181" s="122">
        <f>T51*$AL51*'Personnel Rates'!T$75</f>
        <v>0</v>
      </c>
      <c r="U181" s="122">
        <f>U51*$AL51*'Personnel Rates'!U$75</f>
        <v>0</v>
      </c>
      <c r="V181" s="122">
        <f>V51*$AL51*'Personnel Rates'!V$75</f>
        <v>0</v>
      </c>
      <c r="W181" s="122">
        <f>W51*$AL51*'Personnel Rates'!W$75</f>
        <v>0</v>
      </c>
      <c r="X181" s="122">
        <f>X51*$AL51*'Personnel Rates'!X$75</f>
        <v>0</v>
      </c>
      <c r="Y181" s="122">
        <f>Y51*$AL51*'Personnel Rates'!Y$75</f>
        <v>0</v>
      </c>
      <c r="Z181" s="122">
        <f>Z51*$AL51*'Personnel Rates'!Z$75</f>
        <v>0</v>
      </c>
      <c r="AA181" s="122">
        <f>AA51*$AL51*'Personnel Rates'!AA$75</f>
        <v>0</v>
      </c>
      <c r="AB181" s="122">
        <f>AB51*$AL51*'Personnel Rates'!AB$75</f>
        <v>0</v>
      </c>
      <c r="AC181" s="122">
        <f>AC51*$AL51*'Personnel Rates'!AC$75</f>
        <v>0</v>
      </c>
      <c r="AD181" s="122">
        <f>AD51*$AL51*'Personnel Rates'!AD$75</f>
        <v>0</v>
      </c>
      <c r="AE181" s="122">
        <f>AE51*$AL51*'Personnel Rates'!AE$75</f>
        <v>0</v>
      </c>
      <c r="AF181" s="122">
        <f>AF51*$AL51*'Personnel Rates'!AF$75</f>
        <v>0</v>
      </c>
      <c r="AG181" s="122">
        <f>AG51*$AL51*'Personnel Rates'!AG$75</f>
        <v>0</v>
      </c>
      <c r="AH181" s="122">
        <f>AH51*$AL51*'Personnel Rates'!AH$75</f>
        <v>0</v>
      </c>
      <c r="AI181" s="122">
        <f>AI51*$AL51*'Personnel Rates'!AI$75</f>
        <v>0</v>
      </c>
      <c r="AJ181" s="122">
        <f>AJ51*$AL51*'Personnel Rates'!AJ$75</f>
        <v>0</v>
      </c>
      <c r="AL181" s="123">
        <f t="shared" si="3"/>
        <v>95.901859901538472</v>
      </c>
    </row>
    <row r="182" spans="2:38">
      <c r="B182" s="65"/>
      <c r="C182" s="66" t="str">
        <f t="shared" si="1"/>
        <v xml:space="preserve">2" </v>
      </c>
      <c r="D182" s="66"/>
      <c r="E182" s="122">
        <f>E52*$AL52*'Personnel Rates'!E$75</f>
        <v>95.901859901538472</v>
      </c>
      <c r="F182" s="122">
        <f>F52*$AL52*'Personnel Rates'!F$75</f>
        <v>0</v>
      </c>
      <c r="G182" s="122">
        <f>G52*$AL52*'Personnel Rates'!G$75</f>
        <v>0</v>
      </c>
      <c r="H182" s="122">
        <f>H52*$AL52*'Personnel Rates'!H$75</f>
        <v>0</v>
      </c>
      <c r="I182" s="122">
        <f>I52*$AL52*'Personnel Rates'!I$75</f>
        <v>0</v>
      </c>
      <c r="J182" s="122">
        <f>J52*$AL52*'Personnel Rates'!J$75</f>
        <v>0</v>
      </c>
      <c r="K182" s="122">
        <f>K52*$AL52*'Personnel Rates'!K$75</f>
        <v>0</v>
      </c>
      <c r="L182" s="122">
        <f>L52*$AL52*'Personnel Rates'!L$75</f>
        <v>0</v>
      </c>
      <c r="M182" s="122">
        <f>M52*$AL52*'Personnel Rates'!M$75</f>
        <v>0</v>
      </c>
      <c r="N182" s="122">
        <f>N52*$AL52*'Personnel Rates'!N$75</f>
        <v>0</v>
      </c>
      <c r="O182" s="122">
        <f>O52*$AL52*'Personnel Rates'!O$75</f>
        <v>0</v>
      </c>
      <c r="P182" s="122">
        <f>P52*$AL52*'Personnel Rates'!P$75</f>
        <v>0</v>
      </c>
      <c r="Q182" s="122">
        <f>Q52*$AL52*'Personnel Rates'!Q$75</f>
        <v>0</v>
      </c>
      <c r="R182" s="122">
        <f>R52*$AL52*'Personnel Rates'!R$75</f>
        <v>0</v>
      </c>
      <c r="S182" s="122">
        <f>S52*$AL52*'Personnel Rates'!S$75</f>
        <v>0</v>
      </c>
      <c r="T182" s="122">
        <f>T52*$AL52*'Personnel Rates'!T$75</f>
        <v>0</v>
      </c>
      <c r="U182" s="122">
        <f>U52*$AL52*'Personnel Rates'!U$75</f>
        <v>0</v>
      </c>
      <c r="V182" s="122">
        <f>V52*$AL52*'Personnel Rates'!V$75</f>
        <v>0</v>
      </c>
      <c r="W182" s="122">
        <f>W52*$AL52*'Personnel Rates'!W$75</f>
        <v>0</v>
      </c>
      <c r="X182" s="122">
        <f>X52*$AL52*'Personnel Rates'!X$75</f>
        <v>0</v>
      </c>
      <c r="Y182" s="122">
        <f>Y52*$AL52*'Personnel Rates'!Y$75</f>
        <v>0</v>
      </c>
      <c r="Z182" s="122">
        <f>Z52*$AL52*'Personnel Rates'!Z$75</f>
        <v>0</v>
      </c>
      <c r="AA182" s="122">
        <f>AA52*$AL52*'Personnel Rates'!AA$75</f>
        <v>0</v>
      </c>
      <c r="AB182" s="122">
        <f>AB52*$AL52*'Personnel Rates'!AB$75</f>
        <v>0</v>
      </c>
      <c r="AC182" s="122">
        <f>AC52*$AL52*'Personnel Rates'!AC$75</f>
        <v>0</v>
      </c>
      <c r="AD182" s="122">
        <f>AD52*$AL52*'Personnel Rates'!AD$75</f>
        <v>0</v>
      </c>
      <c r="AE182" s="122">
        <f>AE52*$AL52*'Personnel Rates'!AE$75</f>
        <v>0</v>
      </c>
      <c r="AF182" s="122">
        <f>AF52*$AL52*'Personnel Rates'!AF$75</f>
        <v>0</v>
      </c>
      <c r="AG182" s="122">
        <f>AG52*$AL52*'Personnel Rates'!AG$75</f>
        <v>0</v>
      </c>
      <c r="AH182" s="122">
        <f>AH52*$AL52*'Personnel Rates'!AH$75</f>
        <v>0</v>
      </c>
      <c r="AI182" s="122">
        <f>AI52*$AL52*'Personnel Rates'!AI$75</f>
        <v>0</v>
      </c>
      <c r="AJ182" s="122">
        <f>AJ52*$AL52*'Personnel Rates'!AJ$75</f>
        <v>0</v>
      </c>
      <c r="AL182" s="123">
        <f t="shared" si="3"/>
        <v>95.901859901538472</v>
      </c>
    </row>
    <row r="183" spans="2:38">
      <c r="B183" s="65"/>
      <c r="C183" s="66" t="str">
        <f t="shared" si="1"/>
        <v>2" RFSS</v>
      </c>
      <c r="D183" s="66"/>
      <c r="E183" s="122">
        <f>E53*$AL53*'Personnel Rates'!E$75</f>
        <v>95.901859901538472</v>
      </c>
      <c r="F183" s="122">
        <f>F53*$AL53*'Personnel Rates'!F$75</f>
        <v>0</v>
      </c>
      <c r="G183" s="122">
        <f>G53*$AL53*'Personnel Rates'!G$75</f>
        <v>0</v>
      </c>
      <c r="H183" s="122">
        <f>H53*$AL53*'Personnel Rates'!H$75</f>
        <v>0</v>
      </c>
      <c r="I183" s="122">
        <f>I53*$AL53*'Personnel Rates'!I$75</f>
        <v>0</v>
      </c>
      <c r="J183" s="122">
        <f>J53*$AL53*'Personnel Rates'!J$75</f>
        <v>0</v>
      </c>
      <c r="K183" s="122">
        <f>K53*$AL53*'Personnel Rates'!K$75</f>
        <v>0</v>
      </c>
      <c r="L183" s="122">
        <f>L53*$AL53*'Personnel Rates'!L$75</f>
        <v>0</v>
      </c>
      <c r="M183" s="122">
        <f>M53*$AL53*'Personnel Rates'!M$75</f>
        <v>0</v>
      </c>
      <c r="N183" s="122">
        <f>N53*$AL53*'Personnel Rates'!N$75</f>
        <v>0</v>
      </c>
      <c r="O183" s="122">
        <f>O53*$AL53*'Personnel Rates'!O$75</f>
        <v>0</v>
      </c>
      <c r="P183" s="122">
        <f>P53*$AL53*'Personnel Rates'!P$75</f>
        <v>0</v>
      </c>
      <c r="Q183" s="122">
        <f>Q53*$AL53*'Personnel Rates'!Q$75</f>
        <v>0</v>
      </c>
      <c r="R183" s="122">
        <f>R53*$AL53*'Personnel Rates'!R$75</f>
        <v>0</v>
      </c>
      <c r="S183" s="122">
        <f>S53*$AL53*'Personnel Rates'!S$75</f>
        <v>0</v>
      </c>
      <c r="T183" s="122">
        <f>T53*$AL53*'Personnel Rates'!T$75</f>
        <v>0</v>
      </c>
      <c r="U183" s="122">
        <f>U53*$AL53*'Personnel Rates'!U$75</f>
        <v>0</v>
      </c>
      <c r="V183" s="122">
        <f>V53*$AL53*'Personnel Rates'!V$75</f>
        <v>0</v>
      </c>
      <c r="W183" s="122">
        <f>W53*$AL53*'Personnel Rates'!W$75</f>
        <v>0</v>
      </c>
      <c r="X183" s="122">
        <f>X53*$AL53*'Personnel Rates'!X$75</f>
        <v>0</v>
      </c>
      <c r="Y183" s="122">
        <f>Y53*$AL53*'Personnel Rates'!Y$75</f>
        <v>0</v>
      </c>
      <c r="Z183" s="122">
        <f>Z53*$AL53*'Personnel Rates'!Z$75</f>
        <v>0</v>
      </c>
      <c r="AA183" s="122">
        <f>AA53*$AL53*'Personnel Rates'!AA$75</f>
        <v>0</v>
      </c>
      <c r="AB183" s="122">
        <f>AB53*$AL53*'Personnel Rates'!AB$75</f>
        <v>0</v>
      </c>
      <c r="AC183" s="122">
        <f>AC53*$AL53*'Personnel Rates'!AC$75</f>
        <v>0</v>
      </c>
      <c r="AD183" s="122">
        <f>AD53*$AL53*'Personnel Rates'!AD$75</f>
        <v>0</v>
      </c>
      <c r="AE183" s="122">
        <f>AE53*$AL53*'Personnel Rates'!AE$75</f>
        <v>0</v>
      </c>
      <c r="AF183" s="122">
        <f>AF53*$AL53*'Personnel Rates'!AF$75</f>
        <v>0</v>
      </c>
      <c r="AG183" s="122">
        <f>AG53*$AL53*'Personnel Rates'!AG$75</f>
        <v>0</v>
      </c>
      <c r="AH183" s="122">
        <f>AH53*$AL53*'Personnel Rates'!AH$75</f>
        <v>0</v>
      </c>
      <c r="AI183" s="122">
        <f>AI53*$AL53*'Personnel Rates'!AI$75</f>
        <v>0</v>
      </c>
      <c r="AJ183" s="122">
        <f>AJ53*$AL53*'Personnel Rates'!AJ$75</f>
        <v>0</v>
      </c>
      <c r="AL183" s="123">
        <f t="shared" si="3"/>
        <v>95.901859901538472</v>
      </c>
    </row>
    <row r="184" spans="2:38">
      <c r="B184" s="65"/>
      <c r="C184" s="66" t="str">
        <f t="shared" si="1"/>
        <v>3" Compound</v>
      </c>
      <c r="D184" s="66"/>
      <c r="E184" s="122">
        <f>E54*$AL54*'Personnel Rates'!E$75</f>
        <v>287.70557970461539</v>
      </c>
      <c r="F184" s="122">
        <f>F54*$AL54*'Personnel Rates'!F$75</f>
        <v>0</v>
      </c>
      <c r="G184" s="122">
        <f>G54*$AL54*'Personnel Rates'!G$75</f>
        <v>0</v>
      </c>
      <c r="H184" s="122">
        <f>H54*$AL54*'Personnel Rates'!H$75</f>
        <v>0</v>
      </c>
      <c r="I184" s="122">
        <f>I54*$AL54*'Personnel Rates'!I$75</f>
        <v>0</v>
      </c>
      <c r="J184" s="122">
        <f>J54*$AL54*'Personnel Rates'!J$75</f>
        <v>0</v>
      </c>
      <c r="K184" s="122">
        <f>K54*$AL54*'Personnel Rates'!K$75</f>
        <v>0</v>
      </c>
      <c r="L184" s="122">
        <f>L54*$AL54*'Personnel Rates'!L$75</f>
        <v>0</v>
      </c>
      <c r="M184" s="122">
        <f>M54*$AL54*'Personnel Rates'!M$75</f>
        <v>0</v>
      </c>
      <c r="N184" s="122">
        <f>N54*$AL54*'Personnel Rates'!N$75</f>
        <v>0</v>
      </c>
      <c r="O184" s="122">
        <f>O54*$AL54*'Personnel Rates'!O$75</f>
        <v>0</v>
      </c>
      <c r="P184" s="122">
        <f>P54*$AL54*'Personnel Rates'!P$75</f>
        <v>0</v>
      </c>
      <c r="Q184" s="122">
        <f>Q54*$AL54*'Personnel Rates'!Q$75</f>
        <v>0</v>
      </c>
      <c r="R184" s="122">
        <f>R54*$AL54*'Personnel Rates'!R$75</f>
        <v>0</v>
      </c>
      <c r="S184" s="122">
        <f>S54*$AL54*'Personnel Rates'!S$75</f>
        <v>0</v>
      </c>
      <c r="T184" s="122">
        <f>T54*$AL54*'Personnel Rates'!T$75</f>
        <v>0</v>
      </c>
      <c r="U184" s="122">
        <f>U54*$AL54*'Personnel Rates'!U$75</f>
        <v>0</v>
      </c>
      <c r="V184" s="122">
        <f>V54*$AL54*'Personnel Rates'!V$75</f>
        <v>0</v>
      </c>
      <c r="W184" s="122">
        <f>W54*$AL54*'Personnel Rates'!W$75</f>
        <v>0</v>
      </c>
      <c r="X184" s="122">
        <f>X54*$AL54*'Personnel Rates'!X$75</f>
        <v>0</v>
      </c>
      <c r="Y184" s="122">
        <f>Y54*$AL54*'Personnel Rates'!Y$75</f>
        <v>0</v>
      </c>
      <c r="Z184" s="122">
        <f>Z54*$AL54*'Personnel Rates'!Z$75</f>
        <v>0</v>
      </c>
      <c r="AA184" s="122">
        <f>AA54*$AL54*'Personnel Rates'!AA$75</f>
        <v>0</v>
      </c>
      <c r="AB184" s="122">
        <f>AB54*$AL54*'Personnel Rates'!AB$75</f>
        <v>0</v>
      </c>
      <c r="AC184" s="122">
        <f>AC54*$AL54*'Personnel Rates'!AC$75</f>
        <v>0</v>
      </c>
      <c r="AD184" s="122">
        <f>AD54*$AL54*'Personnel Rates'!AD$75</f>
        <v>0</v>
      </c>
      <c r="AE184" s="122">
        <f>AE54*$AL54*'Personnel Rates'!AE$75</f>
        <v>0</v>
      </c>
      <c r="AF184" s="122">
        <f>AF54*$AL54*'Personnel Rates'!AF$75</f>
        <v>0</v>
      </c>
      <c r="AG184" s="122">
        <f>AG54*$AL54*'Personnel Rates'!AG$75</f>
        <v>0</v>
      </c>
      <c r="AH184" s="122">
        <f>AH54*$AL54*'Personnel Rates'!AH$75</f>
        <v>0</v>
      </c>
      <c r="AI184" s="122">
        <f>AI54*$AL54*'Personnel Rates'!AI$75</f>
        <v>0</v>
      </c>
      <c r="AJ184" s="122">
        <f>AJ54*$AL54*'Personnel Rates'!AJ$75</f>
        <v>0</v>
      </c>
      <c r="AL184" s="123">
        <f t="shared" si="3"/>
        <v>287.70557970461539</v>
      </c>
    </row>
    <row r="185" spans="2:38">
      <c r="B185" s="65"/>
      <c r="C185" s="66" t="str">
        <f t="shared" si="1"/>
        <v>3" Turbine</v>
      </c>
      <c r="D185" s="66"/>
      <c r="E185" s="122">
        <f>E55*$AL55*'Personnel Rates'!E$75</f>
        <v>287.70557970461539</v>
      </c>
      <c r="F185" s="122">
        <f>F55*$AL55*'Personnel Rates'!F$75</f>
        <v>0</v>
      </c>
      <c r="G185" s="122">
        <f>G55*$AL55*'Personnel Rates'!G$75</f>
        <v>0</v>
      </c>
      <c r="H185" s="122">
        <f>H55*$AL55*'Personnel Rates'!H$75</f>
        <v>0</v>
      </c>
      <c r="I185" s="122">
        <f>I55*$AL55*'Personnel Rates'!I$75</f>
        <v>0</v>
      </c>
      <c r="J185" s="122">
        <f>J55*$AL55*'Personnel Rates'!J$75</f>
        <v>0</v>
      </c>
      <c r="K185" s="122">
        <f>K55*$AL55*'Personnel Rates'!K$75</f>
        <v>0</v>
      </c>
      <c r="L185" s="122">
        <f>L55*$AL55*'Personnel Rates'!L$75</f>
        <v>0</v>
      </c>
      <c r="M185" s="122">
        <f>M55*$AL55*'Personnel Rates'!M$75</f>
        <v>0</v>
      </c>
      <c r="N185" s="122">
        <f>N55*$AL55*'Personnel Rates'!N$75</f>
        <v>0</v>
      </c>
      <c r="O185" s="122">
        <f>O55*$AL55*'Personnel Rates'!O$75</f>
        <v>0</v>
      </c>
      <c r="P185" s="122">
        <f>P55*$AL55*'Personnel Rates'!P$75</f>
        <v>0</v>
      </c>
      <c r="Q185" s="122">
        <f>Q55*$AL55*'Personnel Rates'!Q$75</f>
        <v>0</v>
      </c>
      <c r="R185" s="122">
        <f>R55*$AL55*'Personnel Rates'!R$75</f>
        <v>0</v>
      </c>
      <c r="S185" s="122">
        <f>S55*$AL55*'Personnel Rates'!S$75</f>
        <v>0</v>
      </c>
      <c r="T185" s="122">
        <f>T55*$AL55*'Personnel Rates'!T$75</f>
        <v>0</v>
      </c>
      <c r="U185" s="122">
        <f>U55*$AL55*'Personnel Rates'!U$75</f>
        <v>0</v>
      </c>
      <c r="V185" s="122">
        <f>V55*$AL55*'Personnel Rates'!V$75</f>
        <v>0</v>
      </c>
      <c r="W185" s="122">
        <f>W55*$AL55*'Personnel Rates'!W$75</f>
        <v>0</v>
      </c>
      <c r="X185" s="122">
        <f>X55*$AL55*'Personnel Rates'!X$75</f>
        <v>0</v>
      </c>
      <c r="Y185" s="122">
        <f>Y55*$AL55*'Personnel Rates'!Y$75</f>
        <v>0</v>
      </c>
      <c r="Z185" s="122">
        <f>Z55*$AL55*'Personnel Rates'!Z$75</f>
        <v>0</v>
      </c>
      <c r="AA185" s="122">
        <f>AA55*$AL55*'Personnel Rates'!AA$75</f>
        <v>0</v>
      </c>
      <c r="AB185" s="122">
        <f>AB55*$AL55*'Personnel Rates'!AB$75</f>
        <v>0</v>
      </c>
      <c r="AC185" s="122">
        <f>AC55*$AL55*'Personnel Rates'!AC$75</f>
        <v>0</v>
      </c>
      <c r="AD185" s="122">
        <f>AD55*$AL55*'Personnel Rates'!AD$75</f>
        <v>0</v>
      </c>
      <c r="AE185" s="122">
        <f>AE55*$AL55*'Personnel Rates'!AE$75</f>
        <v>0</v>
      </c>
      <c r="AF185" s="122">
        <f>AF55*$AL55*'Personnel Rates'!AF$75</f>
        <v>0</v>
      </c>
      <c r="AG185" s="122">
        <f>AG55*$AL55*'Personnel Rates'!AG$75</f>
        <v>0</v>
      </c>
      <c r="AH185" s="122">
        <f>AH55*$AL55*'Personnel Rates'!AH$75</f>
        <v>0</v>
      </c>
      <c r="AI185" s="122">
        <f>AI55*$AL55*'Personnel Rates'!AI$75</f>
        <v>0</v>
      </c>
      <c r="AJ185" s="122">
        <f>AJ55*$AL55*'Personnel Rates'!AJ$75</f>
        <v>0</v>
      </c>
      <c r="AL185" s="123">
        <f t="shared" si="3"/>
        <v>287.70557970461539</v>
      </c>
    </row>
    <row r="186" spans="2:38">
      <c r="B186" s="65"/>
      <c r="C186" s="66" t="str">
        <f t="shared" si="1"/>
        <v>4" Compound</v>
      </c>
      <c r="D186" s="66"/>
      <c r="E186" s="122">
        <f>E56*$AL56*'Personnel Rates'!E$75</f>
        <v>287.70557970461539</v>
      </c>
      <c r="F186" s="122">
        <f>F56*$AL56*'Personnel Rates'!F$75</f>
        <v>0</v>
      </c>
      <c r="G186" s="122">
        <f>G56*$AL56*'Personnel Rates'!G$75</f>
        <v>0</v>
      </c>
      <c r="H186" s="122">
        <f>H56*$AL56*'Personnel Rates'!H$75</f>
        <v>0</v>
      </c>
      <c r="I186" s="122">
        <f>I56*$AL56*'Personnel Rates'!I$75</f>
        <v>0</v>
      </c>
      <c r="J186" s="122">
        <f>J56*$AL56*'Personnel Rates'!J$75</f>
        <v>0</v>
      </c>
      <c r="K186" s="122">
        <f>K56*$AL56*'Personnel Rates'!K$75</f>
        <v>0</v>
      </c>
      <c r="L186" s="122">
        <f>L56*$AL56*'Personnel Rates'!L$75</f>
        <v>0</v>
      </c>
      <c r="M186" s="122">
        <f>M56*$AL56*'Personnel Rates'!M$75</f>
        <v>0</v>
      </c>
      <c r="N186" s="122">
        <f>N56*$AL56*'Personnel Rates'!N$75</f>
        <v>0</v>
      </c>
      <c r="O186" s="122">
        <f>O56*$AL56*'Personnel Rates'!O$75</f>
        <v>0</v>
      </c>
      <c r="P186" s="122">
        <f>P56*$AL56*'Personnel Rates'!P$75</f>
        <v>0</v>
      </c>
      <c r="Q186" s="122">
        <f>Q56*$AL56*'Personnel Rates'!Q$75</f>
        <v>0</v>
      </c>
      <c r="R186" s="122">
        <f>R56*$AL56*'Personnel Rates'!R$75</f>
        <v>0</v>
      </c>
      <c r="S186" s="122">
        <f>S56*$AL56*'Personnel Rates'!S$75</f>
        <v>0</v>
      </c>
      <c r="T186" s="122">
        <f>T56*$AL56*'Personnel Rates'!T$75</f>
        <v>0</v>
      </c>
      <c r="U186" s="122">
        <f>U56*$AL56*'Personnel Rates'!U$75</f>
        <v>0</v>
      </c>
      <c r="V186" s="122">
        <f>V56*$AL56*'Personnel Rates'!V$75</f>
        <v>0</v>
      </c>
      <c r="W186" s="122">
        <f>W56*$AL56*'Personnel Rates'!W$75</f>
        <v>0</v>
      </c>
      <c r="X186" s="122">
        <f>X56*$AL56*'Personnel Rates'!X$75</f>
        <v>0</v>
      </c>
      <c r="Y186" s="122">
        <f>Y56*$AL56*'Personnel Rates'!Y$75</f>
        <v>0</v>
      </c>
      <c r="Z186" s="122">
        <f>Z56*$AL56*'Personnel Rates'!Z$75</f>
        <v>0</v>
      </c>
      <c r="AA186" s="122">
        <f>AA56*$AL56*'Personnel Rates'!AA$75</f>
        <v>0</v>
      </c>
      <c r="AB186" s="122">
        <f>AB56*$AL56*'Personnel Rates'!AB$75</f>
        <v>0</v>
      </c>
      <c r="AC186" s="122">
        <f>AC56*$AL56*'Personnel Rates'!AC$75</f>
        <v>0</v>
      </c>
      <c r="AD186" s="122">
        <f>AD56*$AL56*'Personnel Rates'!AD$75</f>
        <v>0</v>
      </c>
      <c r="AE186" s="122">
        <f>AE56*$AL56*'Personnel Rates'!AE$75</f>
        <v>0</v>
      </c>
      <c r="AF186" s="122">
        <f>AF56*$AL56*'Personnel Rates'!AF$75</f>
        <v>0</v>
      </c>
      <c r="AG186" s="122">
        <f>AG56*$AL56*'Personnel Rates'!AG$75</f>
        <v>0</v>
      </c>
      <c r="AH186" s="122">
        <f>AH56*$AL56*'Personnel Rates'!AH$75</f>
        <v>0</v>
      </c>
      <c r="AI186" s="122">
        <f>AI56*$AL56*'Personnel Rates'!AI$75</f>
        <v>0</v>
      </c>
      <c r="AJ186" s="122">
        <f>AJ56*$AL56*'Personnel Rates'!AJ$75</f>
        <v>0</v>
      </c>
      <c r="AL186" s="123">
        <f t="shared" si="3"/>
        <v>287.70557970461539</v>
      </c>
    </row>
    <row r="187" spans="2:38">
      <c r="B187" s="65"/>
      <c r="C187" s="66" t="str">
        <f t="shared" si="1"/>
        <v>4" Turbine</v>
      </c>
      <c r="D187" s="66"/>
      <c r="E187" s="122">
        <f>E57*$AL57*'Personnel Rates'!E$75</f>
        <v>287.70557970461539</v>
      </c>
      <c r="F187" s="122">
        <f>F57*$AL57*'Personnel Rates'!F$75</f>
        <v>0</v>
      </c>
      <c r="G187" s="122">
        <f>G57*$AL57*'Personnel Rates'!G$75</f>
        <v>0</v>
      </c>
      <c r="H187" s="122">
        <f>H57*$AL57*'Personnel Rates'!H$75</f>
        <v>0</v>
      </c>
      <c r="I187" s="122">
        <f>I57*$AL57*'Personnel Rates'!I$75</f>
        <v>0</v>
      </c>
      <c r="J187" s="122">
        <f>J57*$AL57*'Personnel Rates'!J$75</f>
        <v>0</v>
      </c>
      <c r="K187" s="122">
        <f>K57*$AL57*'Personnel Rates'!K$75</f>
        <v>0</v>
      </c>
      <c r="L187" s="122">
        <f>L57*$AL57*'Personnel Rates'!L$75</f>
        <v>0</v>
      </c>
      <c r="M187" s="122">
        <f>M57*$AL57*'Personnel Rates'!M$75</f>
        <v>0</v>
      </c>
      <c r="N187" s="122">
        <f>N57*$AL57*'Personnel Rates'!N$75</f>
        <v>0</v>
      </c>
      <c r="O187" s="122">
        <f>O57*$AL57*'Personnel Rates'!O$75</f>
        <v>0</v>
      </c>
      <c r="P187" s="122">
        <f>P57*$AL57*'Personnel Rates'!P$75</f>
        <v>0</v>
      </c>
      <c r="Q187" s="122">
        <f>Q57*$AL57*'Personnel Rates'!Q$75</f>
        <v>0</v>
      </c>
      <c r="R187" s="122">
        <f>R57*$AL57*'Personnel Rates'!R$75</f>
        <v>0</v>
      </c>
      <c r="S187" s="122">
        <f>S57*$AL57*'Personnel Rates'!S$75</f>
        <v>0</v>
      </c>
      <c r="T187" s="122">
        <f>T57*$AL57*'Personnel Rates'!T$75</f>
        <v>0</v>
      </c>
      <c r="U187" s="122">
        <f>U57*$AL57*'Personnel Rates'!U$75</f>
        <v>0</v>
      </c>
      <c r="V187" s="122">
        <f>V57*$AL57*'Personnel Rates'!V$75</f>
        <v>0</v>
      </c>
      <c r="W187" s="122">
        <f>W57*$AL57*'Personnel Rates'!W$75</f>
        <v>0</v>
      </c>
      <c r="X187" s="122">
        <f>X57*$AL57*'Personnel Rates'!X$75</f>
        <v>0</v>
      </c>
      <c r="Y187" s="122">
        <f>Y57*$AL57*'Personnel Rates'!Y$75</f>
        <v>0</v>
      </c>
      <c r="Z187" s="122">
        <f>Z57*$AL57*'Personnel Rates'!Z$75</f>
        <v>0</v>
      </c>
      <c r="AA187" s="122">
        <f>AA57*$AL57*'Personnel Rates'!AA$75</f>
        <v>0</v>
      </c>
      <c r="AB187" s="122">
        <f>AB57*$AL57*'Personnel Rates'!AB$75</f>
        <v>0</v>
      </c>
      <c r="AC187" s="122">
        <f>AC57*$AL57*'Personnel Rates'!AC$75</f>
        <v>0</v>
      </c>
      <c r="AD187" s="122">
        <f>AD57*$AL57*'Personnel Rates'!AD$75</f>
        <v>0</v>
      </c>
      <c r="AE187" s="122">
        <f>AE57*$AL57*'Personnel Rates'!AE$75</f>
        <v>0</v>
      </c>
      <c r="AF187" s="122">
        <f>AF57*$AL57*'Personnel Rates'!AF$75</f>
        <v>0</v>
      </c>
      <c r="AG187" s="122">
        <f>AG57*$AL57*'Personnel Rates'!AG$75</f>
        <v>0</v>
      </c>
      <c r="AH187" s="122">
        <f>AH57*$AL57*'Personnel Rates'!AH$75</f>
        <v>0</v>
      </c>
      <c r="AI187" s="122">
        <f>AI57*$AL57*'Personnel Rates'!AI$75</f>
        <v>0</v>
      </c>
      <c r="AJ187" s="122">
        <f>AJ57*$AL57*'Personnel Rates'!AJ$75</f>
        <v>0</v>
      </c>
      <c r="AL187" s="123">
        <f t="shared" si="3"/>
        <v>287.70557970461539</v>
      </c>
    </row>
    <row r="188" spans="2:38">
      <c r="B188" s="65"/>
      <c r="C188" s="66" t="str">
        <f t="shared" si="1"/>
        <v>6" Compound</v>
      </c>
      <c r="D188" s="66"/>
      <c r="E188" s="122">
        <f>E58*$AL58*'Personnel Rates'!E$75</f>
        <v>287.70557970461539</v>
      </c>
      <c r="F188" s="122">
        <f>F58*$AL58*'Personnel Rates'!F$75</f>
        <v>0</v>
      </c>
      <c r="G188" s="122">
        <f>G58*$AL58*'Personnel Rates'!G$75</f>
        <v>0</v>
      </c>
      <c r="H188" s="122">
        <f>H58*$AL58*'Personnel Rates'!H$75</f>
        <v>0</v>
      </c>
      <c r="I188" s="122">
        <f>I58*$AL58*'Personnel Rates'!I$75</f>
        <v>0</v>
      </c>
      <c r="J188" s="122">
        <f>J58*$AL58*'Personnel Rates'!J$75</f>
        <v>0</v>
      </c>
      <c r="K188" s="122">
        <f>K58*$AL58*'Personnel Rates'!K$75</f>
        <v>0</v>
      </c>
      <c r="L188" s="122">
        <f>L58*$AL58*'Personnel Rates'!L$75</f>
        <v>0</v>
      </c>
      <c r="M188" s="122">
        <f>M58*$AL58*'Personnel Rates'!M$75</f>
        <v>0</v>
      </c>
      <c r="N188" s="122">
        <f>N58*$AL58*'Personnel Rates'!N$75</f>
        <v>0</v>
      </c>
      <c r="O188" s="122">
        <f>O58*$AL58*'Personnel Rates'!O$75</f>
        <v>0</v>
      </c>
      <c r="P188" s="122">
        <f>P58*$AL58*'Personnel Rates'!P$75</f>
        <v>0</v>
      </c>
      <c r="Q188" s="122">
        <f>Q58*$AL58*'Personnel Rates'!Q$75</f>
        <v>0</v>
      </c>
      <c r="R188" s="122">
        <f>R58*$AL58*'Personnel Rates'!R$75</f>
        <v>0</v>
      </c>
      <c r="S188" s="122">
        <f>S58*$AL58*'Personnel Rates'!S$75</f>
        <v>0</v>
      </c>
      <c r="T188" s="122">
        <f>T58*$AL58*'Personnel Rates'!T$75</f>
        <v>0</v>
      </c>
      <c r="U188" s="122">
        <f>U58*$AL58*'Personnel Rates'!U$75</f>
        <v>0</v>
      </c>
      <c r="V188" s="122">
        <f>V58*$AL58*'Personnel Rates'!V$75</f>
        <v>0</v>
      </c>
      <c r="W188" s="122">
        <f>W58*$AL58*'Personnel Rates'!W$75</f>
        <v>0</v>
      </c>
      <c r="X188" s="122">
        <f>X58*$AL58*'Personnel Rates'!X$75</f>
        <v>0</v>
      </c>
      <c r="Y188" s="122">
        <f>Y58*$AL58*'Personnel Rates'!Y$75</f>
        <v>0</v>
      </c>
      <c r="Z188" s="122">
        <f>Z58*$AL58*'Personnel Rates'!Z$75</f>
        <v>0</v>
      </c>
      <c r="AA188" s="122">
        <f>AA58*$AL58*'Personnel Rates'!AA$75</f>
        <v>0</v>
      </c>
      <c r="AB188" s="122">
        <f>AB58*$AL58*'Personnel Rates'!AB$75</f>
        <v>0</v>
      </c>
      <c r="AC188" s="122">
        <f>AC58*$AL58*'Personnel Rates'!AC$75</f>
        <v>0</v>
      </c>
      <c r="AD188" s="122">
        <f>AD58*$AL58*'Personnel Rates'!AD$75</f>
        <v>0</v>
      </c>
      <c r="AE188" s="122">
        <f>AE58*$AL58*'Personnel Rates'!AE$75</f>
        <v>0</v>
      </c>
      <c r="AF188" s="122">
        <f>AF58*$AL58*'Personnel Rates'!AF$75</f>
        <v>0</v>
      </c>
      <c r="AG188" s="122">
        <f>AG58*$AL58*'Personnel Rates'!AG$75</f>
        <v>0</v>
      </c>
      <c r="AH188" s="122">
        <f>AH58*$AL58*'Personnel Rates'!AH$75</f>
        <v>0</v>
      </c>
      <c r="AI188" s="122">
        <f>AI58*$AL58*'Personnel Rates'!AI$75</f>
        <v>0</v>
      </c>
      <c r="AJ188" s="122">
        <f>AJ58*$AL58*'Personnel Rates'!AJ$75</f>
        <v>0</v>
      </c>
      <c r="AL188" s="123">
        <f t="shared" si="3"/>
        <v>287.70557970461539</v>
      </c>
    </row>
    <row r="189" spans="2:38">
      <c r="B189" s="65"/>
      <c r="C189" s="66" t="str">
        <f t="shared" si="1"/>
        <v>6" Turbine</v>
      </c>
      <c r="D189" s="66"/>
      <c r="E189" s="122">
        <f>E59*$AL59*'Personnel Rates'!E$75</f>
        <v>287.70557970461539</v>
      </c>
      <c r="F189" s="122">
        <f>F59*$AL59*'Personnel Rates'!F$75</f>
        <v>0</v>
      </c>
      <c r="G189" s="122">
        <f>G59*$AL59*'Personnel Rates'!G$75</f>
        <v>0</v>
      </c>
      <c r="H189" s="122">
        <f>H59*$AL59*'Personnel Rates'!H$75</f>
        <v>0</v>
      </c>
      <c r="I189" s="122">
        <f>I59*$AL59*'Personnel Rates'!I$75</f>
        <v>0</v>
      </c>
      <c r="J189" s="122">
        <f>J59*$AL59*'Personnel Rates'!J$75</f>
        <v>0</v>
      </c>
      <c r="K189" s="122">
        <f>K59*$AL59*'Personnel Rates'!K$75</f>
        <v>0</v>
      </c>
      <c r="L189" s="122">
        <f>L59*$AL59*'Personnel Rates'!L$75</f>
        <v>0</v>
      </c>
      <c r="M189" s="122">
        <f>M59*$AL59*'Personnel Rates'!M$75</f>
        <v>0</v>
      </c>
      <c r="N189" s="122">
        <f>N59*$AL59*'Personnel Rates'!N$75</f>
        <v>0</v>
      </c>
      <c r="O189" s="122">
        <f>O59*$AL59*'Personnel Rates'!O$75</f>
        <v>0</v>
      </c>
      <c r="P189" s="122">
        <f>P59*$AL59*'Personnel Rates'!P$75</f>
        <v>0</v>
      </c>
      <c r="Q189" s="122">
        <f>Q59*$AL59*'Personnel Rates'!Q$75</f>
        <v>0</v>
      </c>
      <c r="R189" s="122">
        <f>R59*$AL59*'Personnel Rates'!R$75</f>
        <v>0</v>
      </c>
      <c r="S189" s="122">
        <f>S59*$AL59*'Personnel Rates'!S$75</f>
        <v>0</v>
      </c>
      <c r="T189" s="122">
        <f>T59*$AL59*'Personnel Rates'!T$75</f>
        <v>0</v>
      </c>
      <c r="U189" s="122">
        <f>U59*$AL59*'Personnel Rates'!U$75</f>
        <v>0</v>
      </c>
      <c r="V189" s="122">
        <f>V59*$AL59*'Personnel Rates'!V$75</f>
        <v>0</v>
      </c>
      <c r="W189" s="122">
        <f>W59*$AL59*'Personnel Rates'!W$75</f>
        <v>0</v>
      </c>
      <c r="X189" s="122">
        <f>X59*$AL59*'Personnel Rates'!X$75</f>
        <v>0</v>
      </c>
      <c r="Y189" s="122">
        <f>Y59*$AL59*'Personnel Rates'!Y$75</f>
        <v>0</v>
      </c>
      <c r="Z189" s="122">
        <f>Z59*$AL59*'Personnel Rates'!Z$75</f>
        <v>0</v>
      </c>
      <c r="AA189" s="122">
        <f>AA59*$AL59*'Personnel Rates'!AA$75</f>
        <v>0</v>
      </c>
      <c r="AB189" s="122">
        <f>AB59*$AL59*'Personnel Rates'!AB$75</f>
        <v>0</v>
      </c>
      <c r="AC189" s="122">
        <f>AC59*$AL59*'Personnel Rates'!AC$75</f>
        <v>0</v>
      </c>
      <c r="AD189" s="122">
        <f>AD59*$AL59*'Personnel Rates'!AD$75</f>
        <v>0</v>
      </c>
      <c r="AE189" s="122">
        <f>AE59*$AL59*'Personnel Rates'!AE$75</f>
        <v>0</v>
      </c>
      <c r="AF189" s="122">
        <f>AF59*$AL59*'Personnel Rates'!AF$75</f>
        <v>0</v>
      </c>
      <c r="AG189" s="122">
        <f>AG59*$AL59*'Personnel Rates'!AG$75</f>
        <v>0</v>
      </c>
      <c r="AH189" s="122">
        <f>AH59*$AL59*'Personnel Rates'!AH$75</f>
        <v>0</v>
      </c>
      <c r="AI189" s="122">
        <f>AI59*$AL59*'Personnel Rates'!AI$75</f>
        <v>0</v>
      </c>
      <c r="AJ189" s="122">
        <f>AJ59*$AL59*'Personnel Rates'!AJ$75</f>
        <v>0</v>
      </c>
      <c r="AL189" s="123">
        <f t="shared" si="3"/>
        <v>287.70557970461539</v>
      </c>
    </row>
    <row r="190" spans="2:38">
      <c r="B190" s="65"/>
      <c r="C190" s="66" t="str">
        <f t="shared" si="1"/>
        <v xml:space="preserve">8" </v>
      </c>
      <c r="D190" s="66"/>
      <c r="E190" s="122">
        <f>E60*$AL60*'Personnel Rates'!E$75</f>
        <v>287.70557970461539</v>
      </c>
      <c r="F190" s="122">
        <f>F60*$AL60*'Personnel Rates'!F$75</f>
        <v>0</v>
      </c>
      <c r="G190" s="122">
        <f>G60*$AL60*'Personnel Rates'!G$75</f>
        <v>0</v>
      </c>
      <c r="H190" s="122">
        <f>H60*$AL60*'Personnel Rates'!H$75</f>
        <v>0</v>
      </c>
      <c r="I190" s="122">
        <f>I60*$AL60*'Personnel Rates'!I$75</f>
        <v>0</v>
      </c>
      <c r="J190" s="122">
        <f>J60*$AL60*'Personnel Rates'!J$75</f>
        <v>0</v>
      </c>
      <c r="K190" s="122">
        <f>K60*$AL60*'Personnel Rates'!K$75</f>
        <v>0</v>
      </c>
      <c r="L190" s="122">
        <f>L60*$AL60*'Personnel Rates'!L$75</f>
        <v>0</v>
      </c>
      <c r="M190" s="122">
        <f>M60*$AL60*'Personnel Rates'!M$75</f>
        <v>0</v>
      </c>
      <c r="N190" s="122">
        <f>N60*$AL60*'Personnel Rates'!N$75</f>
        <v>0</v>
      </c>
      <c r="O190" s="122">
        <f>O60*$AL60*'Personnel Rates'!O$75</f>
        <v>0</v>
      </c>
      <c r="P190" s="122">
        <f>P60*$AL60*'Personnel Rates'!P$75</f>
        <v>0</v>
      </c>
      <c r="Q190" s="122">
        <f>Q60*$AL60*'Personnel Rates'!Q$75</f>
        <v>0</v>
      </c>
      <c r="R190" s="122">
        <f>R60*$AL60*'Personnel Rates'!R$75</f>
        <v>0</v>
      </c>
      <c r="S190" s="122">
        <f>S60*$AL60*'Personnel Rates'!S$75</f>
        <v>0</v>
      </c>
      <c r="T190" s="122">
        <f>T60*$AL60*'Personnel Rates'!T$75</f>
        <v>0</v>
      </c>
      <c r="U190" s="122">
        <f>U60*$AL60*'Personnel Rates'!U$75</f>
        <v>0</v>
      </c>
      <c r="V190" s="122">
        <f>V60*$AL60*'Personnel Rates'!V$75</f>
        <v>0</v>
      </c>
      <c r="W190" s="122">
        <f>W60*$AL60*'Personnel Rates'!W$75</f>
        <v>0</v>
      </c>
      <c r="X190" s="122">
        <f>X60*$AL60*'Personnel Rates'!X$75</f>
        <v>0</v>
      </c>
      <c r="Y190" s="122">
        <f>Y60*$AL60*'Personnel Rates'!Y$75</f>
        <v>0</v>
      </c>
      <c r="Z190" s="122">
        <f>Z60*$AL60*'Personnel Rates'!Z$75</f>
        <v>0</v>
      </c>
      <c r="AA190" s="122">
        <f>AA60*$AL60*'Personnel Rates'!AA$75</f>
        <v>0</v>
      </c>
      <c r="AB190" s="122">
        <f>AB60*$AL60*'Personnel Rates'!AB$75</f>
        <v>0</v>
      </c>
      <c r="AC190" s="122">
        <f>AC60*$AL60*'Personnel Rates'!AC$75</f>
        <v>0</v>
      </c>
      <c r="AD190" s="122">
        <f>AD60*$AL60*'Personnel Rates'!AD$75</f>
        <v>0</v>
      </c>
      <c r="AE190" s="122">
        <f>AE60*$AL60*'Personnel Rates'!AE$75</f>
        <v>0</v>
      </c>
      <c r="AF190" s="122">
        <f>AF60*$AL60*'Personnel Rates'!AF$75</f>
        <v>0</v>
      </c>
      <c r="AG190" s="122">
        <f>AG60*$AL60*'Personnel Rates'!AG$75</f>
        <v>0</v>
      </c>
      <c r="AH190" s="122">
        <f>AH60*$AL60*'Personnel Rates'!AH$75</f>
        <v>0</v>
      </c>
      <c r="AI190" s="122">
        <f>AI60*$AL60*'Personnel Rates'!AI$75</f>
        <v>0</v>
      </c>
      <c r="AJ190" s="122">
        <f>AJ60*$AL60*'Personnel Rates'!AJ$75</f>
        <v>0</v>
      </c>
      <c r="AL190" s="123">
        <f t="shared" si="3"/>
        <v>287.70557970461539</v>
      </c>
    </row>
    <row r="191" spans="2:38">
      <c r="B191" s="65"/>
      <c r="C191" s="66" t="str">
        <f t="shared" si="1"/>
        <v xml:space="preserve">10" </v>
      </c>
      <c r="D191" s="66"/>
      <c r="E191" s="122">
        <f>E61*$AL61*'Personnel Rates'!E$75</f>
        <v>287.70557970461539</v>
      </c>
      <c r="F191" s="122">
        <f>F61*$AL61*'Personnel Rates'!F$75</f>
        <v>0</v>
      </c>
      <c r="G191" s="122">
        <f>G61*$AL61*'Personnel Rates'!G$75</f>
        <v>0</v>
      </c>
      <c r="H191" s="122">
        <f>H61*$AL61*'Personnel Rates'!H$75</f>
        <v>0</v>
      </c>
      <c r="I191" s="122">
        <f>I61*$AL61*'Personnel Rates'!I$75</f>
        <v>0</v>
      </c>
      <c r="J191" s="122">
        <f>J61*$AL61*'Personnel Rates'!J$75</f>
        <v>0</v>
      </c>
      <c r="K191" s="122">
        <f>K61*$AL61*'Personnel Rates'!K$75</f>
        <v>0</v>
      </c>
      <c r="L191" s="122">
        <f>L61*$AL61*'Personnel Rates'!L$75</f>
        <v>0</v>
      </c>
      <c r="M191" s="122">
        <f>M61*$AL61*'Personnel Rates'!M$75</f>
        <v>0</v>
      </c>
      <c r="N191" s="122">
        <f>N61*$AL61*'Personnel Rates'!N$75</f>
        <v>0</v>
      </c>
      <c r="O191" s="122">
        <f>O61*$AL61*'Personnel Rates'!O$75</f>
        <v>0</v>
      </c>
      <c r="P191" s="122">
        <f>P61*$AL61*'Personnel Rates'!P$75</f>
        <v>0</v>
      </c>
      <c r="Q191" s="122">
        <f>Q61*$AL61*'Personnel Rates'!Q$75</f>
        <v>0</v>
      </c>
      <c r="R191" s="122">
        <f>R61*$AL61*'Personnel Rates'!R$75</f>
        <v>0</v>
      </c>
      <c r="S191" s="122">
        <f>S61*$AL61*'Personnel Rates'!S$75</f>
        <v>0</v>
      </c>
      <c r="T191" s="122">
        <f>T61*$AL61*'Personnel Rates'!T$75</f>
        <v>0</v>
      </c>
      <c r="U191" s="122">
        <f>U61*$AL61*'Personnel Rates'!U$75</f>
        <v>0</v>
      </c>
      <c r="V191" s="122">
        <f>V61*$AL61*'Personnel Rates'!V$75</f>
        <v>0</v>
      </c>
      <c r="W191" s="122">
        <f>W61*$AL61*'Personnel Rates'!W$75</f>
        <v>0</v>
      </c>
      <c r="X191" s="122">
        <f>X61*$AL61*'Personnel Rates'!X$75</f>
        <v>0</v>
      </c>
      <c r="Y191" s="122">
        <f>Y61*$AL61*'Personnel Rates'!Y$75</f>
        <v>0</v>
      </c>
      <c r="Z191" s="122">
        <f>Z61*$AL61*'Personnel Rates'!Z$75</f>
        <v>0</v>
      </c>
      <c r="AA191" s="122">
        <f>AA61*$AL61*'Personnel Rates'!AA$75</f>
        <v>0</v>
      </c>
      <c r="AB191" s="122">
        <f>AB61*$AL61*'Personnel Rates'!AB$75</f>
        <v>0</v>
      </c>
      <c r="AC191" s="122">
        <f>AC61*$AL61*'Personnel Rates'!AC$75</f>
        <v>0</v>
      </c>
      <c r="AD191" s="122">
        <f>AD61*$AL61*'Personnel Rates'!AD$75</f>
        <v>0</v>
      </c>
      <c r="AE191" s="122">
        <f>AE61*$AL61*'Personnel Rates'!AE$75</f>
        <v>0</v>
      </c>
      <c r="AF191" s="122">
        <f>AF61*$AL61*'Personnel Rates'!AF$75</f>
        <v>0</v>
      </c>
      <c r="AG191" s="122">
        <f>AG61*$AL61*'Personnel Rates'!AG$75</f>
        <v>0</v>
      </c>
      <c r="AH191" s="122">
        <f>AH61*$AL61*'Personnel Rates'!AH$75</f>
        <v>0</v>
      </c>
      <c r="AI191" s="122">
        <f>AI61*$AL61*'Personnel Rates'!AI$75</f>
        <v>0</v>
      </c>
      <c r="AJ191" s="122">
        <f>AJ61*$AL61*'Personnel Rates'!AJ$75</f>
        <v>0</v>
      </c>
      <c r="AL191" s="123">
        <f t="shared" si="3"/>
        <v>287.70557970461539</v>
      </c>
    </row>
    <row r="192" spans="2:38">
      <c r="B192" s="62">
        <v>3</v>
      </c>
      <c r="C192" s="63" t="s">
        <v>37</v>
      </c>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L192" s="124"/>
    </row>
    <row r="193" spans="2:38">
      <c r="B193" s="65" t="s">
        <v>26</v>
      </c>
      <c r="C193" s="66" t="s">
        <v>38</v>
      </c>
      <c r="D193" s="66"/>
      <c r="E193" s="122">
        <f>E63*$AL63*'Personnel Rates'!E$75</f>
        <v>47.950929950769236</v>
      </c>
      <c r="F193" s="122">
        <f>F63*$AL63*'Personnel Rates'!F$75</f>
        <v>0</v>
      </c>
      <c r="G193" s="122">
        <f>G63*$AL63*'Personnel Rates'!G$75</f>
        <v>0</v>
      </c>
      <c r="H193" s="122">
        <f>H63*$AL63*'Personnel Rates'!H$75</f>
        <v>0</v>
      </c>
      <c r="I193" s="122">
        <f>I63*$AL63*'Personnel Rates'!I$75</f>
        <v>0</v>
      </c>
      <c r="J193" s="122">
        <f>J63*$AL63*'Personnel Rates'!J$75</f>
        <v>0</v>
      </c>
      <c r="K193" s="122">
        <f>K63*$AL63*'Personnel Rates'!K$75</f>
        <v>0</v>
      </c>
      <c r="L193" s="122">
        <f>L63*$AL63*'Personnel Rates'!L$75</f>
        <v>0</v>
      </c>
      <c r="M193" s="122">
        <f>M63*$AL63*'Personnel Rates'!M$75</f>
        <v>0</v>
      </c>
      <c r="N193" s="122">
        <f>N63*$AL63*'Personnel Rates'!N$75</f>
        <v>0</v>
      </c>
      <c r="O193" s="122">
        <f>O63*$AL63*'Personnel Rates'!O$75</f>
        <v>0</v>
      </c>
      <c r="P193" s="122">
        <f>P63*$AL63*'Personnel Rates'!P$75</f>
        <v>0</v>
      </c>
      <c r="Q193" s="122">
        <f>Q63*$AL63*'Personnel Rates'!Q$75</f>
        <v>0</v>
      </c>
      <c r="R193" s="122">
        <f>R63*$AL63*'Personnel Rates'!R$75</f>
        <v>0</v>
      </c>
      <c r="S193" s="122">
        <f>S63*$AL63*'Personnel Rates'!S$75</f>
        <v>0</v>
      </c>
      <c r="T193" s="122">
        <f>T63*$AL63*'Personnel Rates'!T$75</f>
        <v>0</v>
      </c>
      <c r="U193" s="122">
        <f>U63*$AL63*'Personnel Rates'!U$75</f>
        <v>0</v>
      </c>
      <c r="V193" s="122">
        <f>V63*$AL63*'Personnel Rates'!V$75</f>
        <v>0</v>
      </c>
      <c r="W193" s="122">
        <f>W63*$AL63*'Personnel Rates'!W$75</f>
        <v>0</v>
      </c>
      <c r="X193" s="122">
        <f>X63*$AL63*'Personnel Rates'!X$75</f>
        <v>0</v>
      </c>
      <c r="Y193" s="122">
        <f>Y63*$AL63*'Personnel Rates'!Y$75</f>
        <v>0</v>
      </c>
      <c r="Z193" s="122">
        <f>Z63*$AL63*'Personnel Rates'!Z$75</f>
        <v>0</v>
      </c>
      <c r="AA193" s="122">
        <f>AA63*$AL63*'Personnel Rates'!AA$75</f>
        <v>0</v>
      </c>
      <c r="AB193" s="122">
        <f>AB63*$AL63*'Personnel Rates'!AB$75</f>
        <v>0</v>
      </c>
      <c r="AC193" s="122">
        <f>AC63*$AL63*'Personnel Rates'!AC$75</f>
        <v>0</v>
      </c>
      <c r="AD193" s="122">
        <f>AD63*$AL63*'Personnel Rates'!AD$75</f>
        <v>0</v>
      </c>
      <c r="AE193" s="122">
        <f>AE63*$AL63*'Personnel Rates'!AE$75</f>
        <v>0</v>
      </c>
      <c r="AF193" s="122">
        <f>AF63*$AL63*'Personnel Rates'!AF$75</f>
        <v>0</v>
      </c>
      <c r="AG193" s="122">
        <f>AG63*$AL63*'Personnel Rates'!AG$75</f>
        <v>0</v>
      </c>
      <c r="AH193" s="122">
        <f>AH63*$AL63*'Personnel Rates'!AH$75</f>
        <v>0</v>
      </c>
      <c r="AI193" s="122">
        <f>AI63*$AL63*'Personnel Rates'!AI$75</f>
        <v>0</v>
      </c>
      <c r="AJ193" s="122">
        <f>AJ63*$AL63*'Personnel Rates'!AJ$75</f>
        <v>0</v>
      </c>
      <c r="AL193" s="123">
        <f>SUM(E193:AJ193)</f>
        <v>47.950929950769236</v>
      </c>
    </row>
    <row r="194" spans="2:38">
      <c r="B194" s="65" t="s">
        <v>28</v>
      </c>
      <c r="C194" s="66" t="s">
        <v>39</v>
      </c>
      <c r="D194" s="66"/>
      <c r="E194" s="122">
        <f>E64*$AL64*'Personnel Rates'!E$75</f>
        <v>95.901859901538472</v>
      </c>
      <c r="F194" s="122">
        <f>F64*$AL64*'Personnel Rates'!F$75</f>
        <v>0</v>
      </c>
      <c r="G194" s="122">
        <f>G64*$AL64*'Personnel Rates'!G$75</f>
        <v>0</v>
      </c>
      <c r="H194" s="122">
        <f>H64*$AL64*'Personnel Rates'!H$75</f>
        <v>0</v>
      </c>
      <c r="I194" s="122">
        <f>I64*$AL64*'Personnel Rates'!I$75</f>
        <v>0</v>
      </c>
      <c r="J194" s="122">
        <f>J64*$AL64*'Personnel Rates'!J$75</f>
        <v>0</v>
      </c>
      <c r="K194" s="122">
        <f>K64*$AL64*'Personnel Rates'!K$75</f>
        <v>0</v>
      </c>
      <c r="L194" s="122">
        <f>L64*$AL64*'Personnel Rates'!L$75</f>
        <v>0</v>
      </c>
      <c r="M194" s="122">
        <f>M64*$AL64*'Personnel Rates'!M$75</f>
        <v>0</v>
      </c>
      <c r="N194" s="122">
        <f>N64*$AL64*'Personnel Rates'!N$75</f>
        <v>0</v>
      </c>
      <c r="O194" s="122">
        <f>O64*$AL64*'Personnel Rates'!O$75</f>
        <v>0</v>
      </c>
      <c r="P194" s="122">
        <f>P64*$AL64*'Personnel Rates'!P$75</f>
        <v>0</v>
      </c>
      <c r="Q194" s="122">
        <f>Q64*$AL64*'Personnel Rates'!Q$75</f>
        <v>0</v>
      </c>
      <c r="R194" s="122">
        <f>R64*$AL64*'Personnel Rates'!R$75</f>
        <v>0</v>
      </c>
      <c r="S194" s="122">
        <f>S64*$AL64*'Personnel Rates'!S$75</f>
        <v>0</v>
      </c>
      <c r="T194" s="122">
        <f>T64*$AL64*'Personnel Rates'!T$75</f>
        <v>0</v>
      </c>
      <c r="U194" s="122">
        <f>U64*$AL64*'Personnel Rates'!U$75</f>
        <v>0</v>
      </c>
      <c r="V194" s="122">
        <f>V64*$AL64*'Personnel Rates'!V$75</f>
        <v>0</v>
      </c>
      <c r="W194" s="122">
        <f>W64*$AL64*'Personnel Rates'!W$75</f>
        <v>0</v>
      </c>
      <c r="X194" s="122">
        <f>X64*$AL64*'Personnel Rates'!X$75</f>
        <v>0</v>
      </c>
      <c r="Y194" s="122">
        <f>Y64*$AL64*'Personnel Rates'!Y$75</f>
        <v>0</v>
      </c>
      <c r="Z194" s="122">
        <f>Z64*$AL64*'Personnel Rates'!Z$75</f>
        <v>0</v>
      </c>
      <c r="AA194" s="122">
        <f>AA64*$AL64*'Personnel Rates'!AA$75</f>
        <v>0</v>
      </c>
      <c r="AB194" s="122">
        <f>AB64*$AL64*'Personnel Rates'!AB$75</f>
        <v>0</v>
      </c>
      <c r="AC194" s="122">
        <f>AC64*$AL64*'Personnel Rates'!AC$75</f>
        <v>0</v>
      </c>
      <c r="AD194" s="122">
        <f>AD64*$AL64*'Personnel Rates'!AD$75</f>
        <v>0</v>
      </c>
      <c r="AE194" s="122">
        <f>AE64*$AL64*'Personnel Rates'!AE$75</f>
        <v>0</v>
      </c>
      <c r="AF194" s="122">
        <f>AF64*$AL64*'Personnel Rates'!AF$75</f>
        <v>0</v>
      </c>
      <c r="AG194" s="122">
        <f>AG64*$AL64*'Personnel Rates'!AG$75</f>
        <v>0</v>
      </c>
      <c r="AH194" s="122">
        <f>AH64*$AL64*'Personnel Rates'!AH$75</f>
        <v>0</v>
      </c>
      <c r="AI194" s="122">
        <f>AI64*$AL64*'Personnel Rates'!AI$75</f>
        <v>0</v>
      </c>
      <c r="AJ194" s="122">
        <f>AJ64*$AL64*'Personnel Rates'!AJ$75</f>
        <v>0</v>
      </c>
      <c r="AL194" s="123">
        <f>SUM(E194:AJ194)</f>
        <v>95.901859901538472</v>
      </c>
    </row>
    <row r="195" spans="2:38">
      <c r="B195" s="65" t="s">
        <v>30</v>
      </c>
      <c r="C195" s="66" t="s">
        <v>40</v>
      </c>
      <c r="D195" s="66"/>
      <c r="E195" s="122">
        <f>E65*$AL65*'Personnel Rates'!E$75</f>
        <v>287.70557970461539</v>
      </c>
      <c r="F195" s="122">
        <f>F65*$AL65*'Personnel Rates'!F$75</f>
        <v>0</v>
      </c>
      <c r="G195" s="122">
        <f>G65*$AL65*'Personnel Rates'!G$75</f>
        <v>0</v>
      </c>
      <c r="H195" s="122">
        <f>H65*$AL65*'Personnel Rates'!H$75</f>
        <v>0</v>
      </c>
      <c r="I195" s="122">
        <f>I65*$AL65*'Personnel Rates'!I$75</f>
        <v>0</v>
      </c>
      <c r="J195" s="122">
        <f>J65*$AL65*'Personnel Rates'!J$75</f>
        <v>0</v>
      </c>
      <c r="K195" s="122">
        <f>K65*$AL65*'Personnel Rates'!K$75</f>
        <v>0</v>
      </c>
      <c r="L195" s="122">
        <f>L65*$AL65*'Personnel Rates'!L$75</f>
        <v>0</v>
      </c>
      <c r="M195" s="122">
        <f>M65*$AL65*'Personnel Rates'!M$75</f>
        <v>0</v>
      </c>
      <c r="N195" s="122">
        <f>N65*$AL65*'Personnel Rates'!N$75</f>
        <v>0</v>
      </c>
      <c r="O195" s="122">
        <f>O65*$AL65*'Personnel Rates'!O$75</f>
        <v>0</v>
      </c>
      <c r="P195" s="122">
        <f>P65*$AL65*'Personnel Rates'!P$75</f>
        <v>0</v>
      </c>
      <c r="Q195" s="122">
        <f>Q65*$AL65*'Personnel Rates'!Q$75</f>
        <v>0</v>
      </c>
      <c r="R195" s="122">
        <f>R65*$AL65*'Personnel Rates'!R$75</f>
        <v>0</v>
      </c>
      <c r="S195" s="122">
        <f>S65*$AL65*'Personnel Rates'!S$75</f>
        <v>0</v>
      </c>
      <c r="T195" s="122">
        <f>T65*$AL65*'Personnel Rates'!T$75</f>
        <v>0</v>
      </c>
      <c r="U195" s="122">
        <f>U65*$AL65*'Personnel Rates'!U$75</f>
        <v>0</v>
      </c>
      <c r="V195" s="122">
        <f>V65*$AL65*'Personnel Rates'!V$75</f>
        <v>0</v>
      </c>
      <c r="W195" s="122">
        <f>W65*$AL65*'Personnel Rates'!W$75</f>
        <v>0</v>
      </c>
      <c r="X195" s="122">
        <f>X65*$AL65*'Personnel Rates'!X$75</f>
        <v>0</v>
      </c>
      <c r="Y195" s="122">
        <f>Y65*$AL65*'Personnel Rates'!Y$75</f>
        <v>0</v>
      </c>
      <c r="Z195" s="122">
        <f>Z65*$AL65*'Personnel Rates'!Z$75</f>
        <v>0</v>
      </c>
      <c r="AA195" s="122">
        <f>AA65*$AL65*'Personnel Rates'!AA$75</f>
        <v>0</v>
      </c>
      <c r="AB195" s="122">
        <f>AB65*$AL65*'Personnel Rates'!AB$75</f>
        <v>0</v>
      </c>
      <c r="AC195" s="122">
        <f>AC65*$AL65*'Personnel Rates'!AC$75</f>
        <v>0</v>
      </c>
      <c r="AD195" s="122">
        <f>AD65*$AL65*'Personnel Rates'!AD$75</f>
        <v>0</v>
      </c>
      <c r="AE195" s="122">
        <f>AE65*$AL65*'Personnel Rates'!AE$75</f>
        <v>0</v>
      </c>
      <c r="AF195" s="122">
        <f>AF65*$AL65*'Personnel Rates'!AF$75</f>
        <v>0</v>
      </c>
      <c r="AG195" s="122">
        <f>AG65*$AL65*'Personnel Rates'!AG$75</f>
        <v>0</v>
      </c>
      <c r="AH195" s="122">
        <f>AH65*$AL65*'Personnel Rates'!AH$75</f>
        <v>0</v>
      </c>
      <c r="AI195" s="122">
        <f>AI65*$AL65*'Personnel Rates'!AI$75</f>
        <v>0</v>
      </c>
      <c r="AJ195" s="122">
        <f>AJ65*$AL65*'Personnel Rates'!AJ$75</f>
        <v>0</v>
      </c>
      <c r="AL195" s="123">
        <f>SUM(E195:AJ195)</f>
        <v>287.70557970461539</v>
      </c>
    </row>
    <row r="196" spans="2:38">
      <c r="B196" s="62">
        <v>4</v>
      </c>
      <c r="C196" s="63" t="s">
        <v>41</v>
      </c>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L196" s="124"/>
    </row>
    <row r="197" spans="2:38">
      <c r="B197" s="65" t="s">
        <v>26</v>
      </c>
      <c r="C197" s="66" t="str">
        <f t="shared" ref="C197:C205" si="4">C67</f>
        <v>Site Visit for Non-payment</v>
      </c>
      <c r="D197" s="66"/>
      <c r="E197" s="122">
        <f>E67*$AL67*'Personnel Rates'!E$75</f>
        <v>47.950929950769236</v>
      </c>
      <c r="F197" s="122">
        <f>F67*$AL67*'Personnel Rates'!F$75</f>
        <v>0</v>
      </c>
      <c r="G197" s="122">
        <f>G67*$AL67*'Personnel Rates'!G$75</f>
        <v>0</v>
      </c>
      <c r="H197" s="122">
        <f>H67*$AL67*'Personnel Rates'!H$75</f>
        <v>0</v>
      </c>
      <c r="I197" s="122">
        <f>I67*$AL67*'Personnel Rates'!I$75</f>
        <v>0</v>
      </c>
      <c r="J197" s="122">
        <f>J67*$AL67*'Personnel Rates'!J$75</f>
        <v>0</v>
      </c>
      <c r="K197" s="122">
        <f>K67*$AL67*'Personnel Rates'!K$75</f>
        <v>0</v>
      </c>
      <c r="L197" s="122">
        <f>L67*$AL67*'Personnel Rates'!L$75</f>
        <v>0</v>
      </c>
      <c r="M197" s="122">
        <f>M67*$AL67*'Personnel Rates'!M$75</f>
        <v>0</v>
      </c>
      <c r="N197" s="122">
        <f>N67*$AL67*'Personnel Rates'!N$75</f>
        <v>0</v>
      </c>
      <c r="O197" s="122">
        <f>O67*$AL67*'Personnel Rates'!O$75</f>
        <v>0</v>
      </c>
      <c r="P197" s="122">
        <f>P67*$AL67*'Personnel Rates'!P$75</f>
        <v>0</v>
      </c>
      <c r="Q197" s="122">
        <f>Q67*$AL67*'Personnel Rates'!Q$75</f>
        <v>0</v>
      </c>
      <c r="R197" s="122">
        <f>R67*$AL67*'Personnel Rates'!R$75</f>
        <v>0</v>
      </c>
      <c r="S197" s="122">
        <f>S67*$AL67*'Personnel Rates'!S$75</f>
        <v>0</v>
      </c>
      <c r="T197" s="122">
        <f>T67*$AL67*'Personnel Rates'!T$75</f>
        <v>0</v>
      </c>
      <c r="U197" s="122">
        <f>U67*$AL67*'Personnel Rates'!U$75</f>
        <v>0</v>
      </c>
      <c r="V197" s="122">
        <f>V67*$AL67*'Personnel Rates'!V$75</f>
        <v>0</v>
      </c>
      <c r="W197" s="122">
        <f>W67*$AL67*'Personnel Rates'!W$75</f>
        <v>0</v>
      </c>
      <c r="X197" s="122">
        <f>X67*$AL67*'Personnel Rates'!X$75</f>
        <v>0</v>
      </c>
      <c r="Y197" s="122">
        <f>Y67*$AL67*'Personnel Rates'!Y$75</f>
        <v>0</v>
      </c>
      <c r="Z197" s="122">
        <f>Z67*$AL67*'Personnel Rates'!Z$75</f>
        <v>0</v>
      </c>
      <c r="AA197" s="122">
        <f>AA67*$AL67*'Personnel Rates'!AA$75</f>
        <v>0</v>
      </c>
      <c r="AB197" s="122">
        <f>AB67*$AL67*'Personnel Rates'!AB$75</f>
        <v>0</v>
      </c>
      <c r="AC197" s="122">
        <f>AC67*$AL67*'Personnel Rates'!AC$75</f>
        <v>0</v>
      </c>
      <c r="AD197" s="122">
        <f>AD67*$AL67*'Personnel Rates'!AD$75</f>
        <v>0</v>
      </c>
      <c r="AE197" s="122">
        <f>AE67*$AL67*'Personnel Rates'!AE$75</f>
        <v>0</v>
      </c>
      <c r="AF197" s="122">
        <f>AF67*$AL67*'Personnel Rates'!AF$75</f>
        <v>0</v>
      </c>
      <c r="AG197" s="122">
        <f>AG67*$AL67*'Personnel Rates'!AG$75</f>
        <v>0</v>
      </c>
      <c r="AH197" s="122">
        <f>AH67*$AL67*'Personnel Rates'!AH$75</f>
        <v>0</v>
      </c>
      <c r="AI197" s="122">
        <f>AI67*$AL67*'Personnel Rates'!AI$75</f>
        <v>0</v>
      </c>
      <c r="AJ197" s="122">
        <f>AJ67*$AL67*'Personnel Rates'!AJ$75</f>
        <v>0</v>
      </c>
      <c r="AL197" s="123">
        <f t="shared" ref="AL197:AL207" si="5">SUM(E197:AJ197)</f>
        <v>47.950929950769236</v>
      </c>
    </row>
    <row r="198" spans="2:38" ht="26">
      <c r="B198" s="65" t="s">
        <v>28</v>
      </c>
      <c r="C198" s="205" t="str">
        <f t="shared" si="4"/>
        <v>Non-compliance with Notice of Defect and/or Metering Non-compliance</v>
      </c>
      <c r="D198" s="205"/>
      <c r="E198" s="122">
        <f>E68*$AL68*'Personnel Rates'!E$75</f>
        <v>47.950929950769236</v>
      </c>
      <c r="F198" s="122">
        <f>F68*$AL68*'Personnel Rates'!F$75</f>
        <v>0</v>
      </c>
      <c r="G198" s="122">
        <f>G68*$AL68*'Personnel Rates'!G$75</f>
        <v>0</v>
      </c>
      <c r="H198" s="122">
        <f>H68*$AL68*'Personnel Rates'!H$75</f>
        <v>0</v>
      </c>
      <c r="I198" s="122">
        <f>I68*$AL68*'Personnel Rates'!I$75</f>
        <v>0</v>
      </c>
      <c r="J198" s="122">
        <f>J68*$AL68*'Personnel Rates'!J$75</f>
        <v>0</v>
      </c>
      <c r="K198" s="122">
        <f>K68*$AL68*'Personnel Rates'!K$75</f>
        <v>0</v>
      </c>
      <c r="L198" s="122">
        <f>L68*$AL68*'Personnel Rates'!L$75</f>
        <v>0</v>
      </c>
      <c r="M198" s="122">
        <f>M68*$AL68*'Personnel Rates'!M$75</f>
        <v>0</v>
      </c>
      <c r="N198" s="122">
        <f>N68*$AL68*'Personnel Rates'!N$75</f>
        <v>0</v>
      </c>
      <c r="O198" s="122">
        <f>O68*$AL68*'Personnel Rates'!O$75</f>
        <v>0</v>
      </c>
      <c r="P198" s="122">
        <f>P68*$AL68*'Personnel Rates'!P$75</f>
        <v>0</v>
      </c>
      <c r="Q198" s="122">
        <f>Q68*$AL68*'Personnel Rates'!Q$75</f>
        <v>0</v>
      </c>
      <c r="R198" s="122">
        <f>R68*$AL68*'Personnel Rates'!R$75</f>
        <v>0</v>
      </c>
      <c r="S198" s="122">
        <f>S68*$AL68*'Personnel Rates'!S$75</f>
        <v>0</v>
      </c>
      <c r="T198" s="122">
        <f>T68*$AL68*'Personnel Rates'!T$75</f>
        <v>0</v>
      </c>
      <c r="U198" s="122">
        <f>U68*$AL68*'Personnel Rates'!U$75</f>
        <v>0</v>
      </c>
      <c r="V198" s="122">
        <f>V68*$AL68*'Personnel Rates'!V$75</f>
        <v>0</v>
      </c>
      <c r="W198" s="122">
        <f>W68*$AL68*'Personnel Rates'!W$75</f>
        <v>0</v>
      </c>
      <c r="X198" s="122">
        <f>X68*$AL68*'Personnel Rates'!X$75</f>
        <v>0</v>
      </c>
      <c r="Y198" s="122">
        <f>Y68*$AL68*'Personnel Rates'!Y$75</f>
        <v>0</v>
      </c>
      <c r="Z198" s="122">
        <f>Z68*$AL68*'Personnel Rates'!Z$75</f>
        <v>0</v>
      </c>
      <c r="AA198" s="122">
        <f>AA68*$AL68*'Personnel Rates'!AA$75</f>
        <v>0</v>
      </c>
      <c r="AB198" s="122">
        <f>AB68*$AL68*'Personnel Rates'!AB$75</f>
        <v>0</v>
      </c>
      <c r="AC198" s="122">
        <f>AC68*$AL68*'Personnel Rates'!AC$75</f>
        <v>0</v>
      </c>
      <c r="AD198" s="122">
        <f>AD68*$AL68*'Personnel Rates'!AD$75</f>
        <v>0</v>
      </c>
      <c r="AE198" s="122">
        <f>AE68*$AL68*'Personnel Rates'!AE$75</f>
        <v>0</v>
      </c>
      <c r="AF198" s="122">
        <f>AF68*$AL68*'Personnel Rates'!AF$75</f>
        <v>0</v>
      </c>
      <c r="AG198" s="122">
        <f>AG68*$AL68*'Personnel Rates'!AG$75</f>
        <v>0</v>
      </c>
      <c r="AH198" s="122">
        <f>AH68*$AL68*'Personnel Rates'!AH$75</f>
        <v>0</v>
      </c>
      <c r="AI198" s="122">
        <f>AI68*$AL68*'Personnel Rates'!AI$75</f>
        <v>0</v>
      </c>
      <c r="AJ198" s="122">
        <f>AJ68*$AL68*'Personnel Rates'!AJ$75</f>
        <v>0</v>
      </c>
      <c r="AL198" s="123">
        <f t="shared" si="5"/>
        <v>47.950929950769236</v>
      </c>
    </row>
    <row r="199" spans="2:38">
      <c r="B199" s="65"/>
      <c r="C199" s="66" t="str">
        <f t="shared" si="4"/>
        <v>Operating service valve 2" and smaller service lines</v>
      </c>
      <c r="D199" s="66"/>
      <c r="E199" s="122">
        <f>E69*$AL69*'Personnel Rates'!E$75</f>
        <v>47.950929950769236</v>
      </c>
      <c r="F199" s="122">
        <f>F69*$AL69*'Personnel Rates'!F$75</f>
        <v>0</v>
      </c>
      <c r="G199" s="122">
        <f>G69*$AL69*'Personnel Rates'!G$75</f>
        <v>0</v>
      </c>
      <c r="H199" s="122">
        <f>H69*$AL69*'Personnel Rates'!H$75</f>
        <v>0</v>
      </c>
      <c r="I199" s="122">
        <f>I69*$AL69*'Personnel Rates'!I$75</f>
        <v>0</v>
      </c>
      <c r="J199" s="122">
        <f>J69*$AL69*'Personnel Rates'!J$75</f>
        <v>0</v>
      </c>
      <c r="K199" s="122">
        <f>K69*$AL69*'Personnel Rates'!K$75</f>
        <v>0</v>
      </c>
      <c r="L199" s="122">
        <f>L69*$AL69*'Personnel Rates'!L$75</f>
        <v>0</v>
      </c>
      <c r="M199" s="122">
        <f>M69*$AL69*'Personnel Rates'!M$75</f>
        <v>0</v>
      </c>
      <c r="N199" s="122">
        <f>N69*$AL69*'Personnel Rates'!N$75</f>
        <v>0</v>
      </c>
      <c r="O199" s="122">
        <f>O69*$AL69*'Personnel Rates'!O$75</f>
        <v>0</v>
      </c>
      <c r="P199" s="122">
        <f>P69*$AL69*'Personnel Rates'!P$75</f>
        <v>0</v>
      </c>
      <c r="Q199" s="122">
        <f>Q69*$AL69*'Personnel Rates'!Q$75</f>
        <v>0</v>
      </c>
      <c r="R199" s="122">
        <f>R69*$AL69*'Personnel Rates'!R$75</f>
        <v>0</v>
      </c>
      <c r="S199" s="122">
        <f>S69*$AL69*'Personnel Rates'!S$75</f>
        <v>0</v>
      </c>
      <c r="T199" s="122">
        <f>T69*$AL69*'Personnel Rates'!T$75</f>
        <v>0</v>
      </c>
      <c r="U199" s="122">
        <f>U69*$AL69*'Personnel Rates'!U$75</f>
        <v>0</v>
      </c>
      <c r="V199" s="122">
        <f>V69*$AL69*'Personnel Rates'!V$75</f>
        <v>0</v>
      </c>
      <c r="W199" s="122">
        <f>W69*$AL69*'Personnel Rates'!W$75</f>
        <v>0</v>
      </c>
      <c r="X199" s="122">
        <f>X69*$AL69*'Personnel Rates'!X$75</f>
        <v>0</v>
      </c>
      <c r="Y199" s="122">
        <f>Y69*$AL69*'Personnel Rates'!Y$75</f>
        <v>0</v>
      </c>
      <c r="Z199" s="122">
        <f>Z69*$AL69*'Personnel Rates'!Z$75</f>
        <v>0</v>
      </c>
      <c r="AA199" s="122">
        <f>AA69*$AL69*'Personnel Rates'!AA$75</f>
        <v>0</v>
      </c>
      <c r="AB199" s="122">
        <f>AB69*$AL69*'Personnel Rates'!AB$75</f>
        <v>0</v>
      </c>
      <c r="AC199" s="122">
        <f>AC69*$AL69*'Personnel Rates'!AC$75</f>
        <v>0</v>
      </c>
      <c r="AD199" s="122">
        <f>AD69*$AL69*'Personnel Rates'!AD$75</f>
        <v>0</v>
      </c>
      <c r="AE199" s="122">
        <f>AE69*$AL69*'Personnel Rates'!AE$75</f>
        <v>0</v>
      </c>
      <c r="AF199" s="122">
        <f>AF69*$AL69*'Personnel Rates'!AF$75</f>
        <v>0</v>
      </c>
      <c r="AG199" s="122">
        <f>AG69*$AL69*'Personnel Rates'!AG$75</f>
        <v>0</v>
      </c>
      <c r="AH199" s="122">
        <f>AH69*$AL69*'Personnel Rates'!AH$75</f>
        <v>0</v>
      </c>
      <c r="AI199" s="122">
        <f>AI69*$AL69*'Personnel Rates'!AI$75</f>
        <v>0</v>
      </c>
      <c r="AJ199" s="122">
        <f>AJ69*$AL69*'Personnel Rates'!AJ$75</f>
        <v>0</v>
      </c>
      <c r="AL199" s="123">
        <f t="shared" si="5"/>
        <v>47.950929950769236</v>
      </c>
    </row>
    <row r="200" spans="2:38">
      <c r="B200" s="65"/>
      <c r="C200" s="66" t="str">
        <f t="shared" si="4"/>
        <v>Operating service valve larger than 2" service lines</v>
      </c>
      <c r="D200" s="66"/>
      <c r="E200" s="122">
        <f>E70*$AL70*'Personnel Rates'!E$75</f>
        <v>0</v>
      </c>
      <c r="F200" s="122">
        <f>F70*$AL70*'Personnel Rates'!F$75</f>
        <v>0</v>
      </c>
      <c r="G200" s="122">
        <f>G70*$AL70*'Personnel Rates'!G$75</f>
        <v>0</v>
      </c>
      <c r="H200" s="122">
        <f>H70*$AL70*'Personnel Rates'!H$75</f>
        <v>49.259347666153843</v>
      </c>
      <c r="I200" s="122">
        <f>I70*$AL70*'Personnel Rates'!I$75</f>
        <v>175.9301273907692</v>
      </c>
      <c r="J200" s="122">
        <f>J70*$AL70*'Personnel Rates'!J$75</f>
        <v>0</v>
      </c>
      <c r="K200" s="122">
        <f>K70*$AL70*'Personnel Rates'!K$75</f>
        <v>0</v>
      </c>
      <c r="L200" s="122">
        <f>L70*$AL70*'Personnel Rates'!L$75</f>
        <v>0</v>
      </c>
      <c r="M200" s="122">
        <f>M70*$AL70*'Personnel Rates'!M$75</f>
        <v>0</v>
      </c>
      <c r="N200" s="122">
        <f>N70*$AL70*'Personnel Rates'!N$75</f>
        <v>0</v>
      </c>
      <c r="O200" s="122">
        <f>O70*$AL70*'Personnel Rates'!O$75</f>
        <v>0</v>
      </c>
      <c r="P200" s="122">
        <f>P70*$AL70*'Personnel Rates'!P$75</f>
        <v>0</v>
      </c>
      <c r="Q200" s="122">
        <f>Q70*$AL70*'Personnel Rates'!Q$75</f>
        <v>0</v>
      </c>
      <c r="R200" s="122">
        <f>R70*$AL70*'Personnel Rates'!R$75</f>
        <v>0</v>
      </c>
      <c r="S200" s="122">
        <f>S70*$AL70*'Personnel Rates'!S$75</f>
        <v>0</v>
      </c>
      <c r="T200" s="122">
        <f>T70*$AL70*'Personnel Rates'!T$75</f>
        <v>0</v>
      </c>
      <c r="U200" s="122">
        <f>U70*$AL70*'Personnel Rates'!U$75</f>
        <v>0</v>
      </c>
      <c r="V200" s="122">
        <f>V70*$AL70*'Personnel Rates'!V$75</f>
        <v>0</v>
      </c>
      <c r="W200" s="122">
        <f>W70*$AL70*'Personnel Rates'!W$75</f>
        <v>0</v>
      </c>
      <c r="X200" s="122">
        <f>X70*$AL70*'Personnel Rates'!X$75</f>
        <v>0</v>
      </c>
      <c r="Y200" s="122">
        <f>Y70*$AL70*'Personnel Rates'!Y$75</f>
        <v>0</v>
      </c>
      <c r="Z200" s="122">
        <f>Z70*$AL70*'Personnel Rates'!Z$75</f>
        <v>0</v>
      </c>
      <c r="AA200" s="122">
        <f>AA70*$AL70*'Personnel Rates'!AA$75</f>
        <v>0</v>
      </c>
      <c r="AB200" s="122">
        <f>AB70*$AL70*'Personnel Rates'!AB$75</f>
        <v>0</v>
      </c>
      <c r="AC200" s="122">
        <f>AC70*$AL70*'Personnel Rates'!AC$75</f>
        <v>0</v>
      </c>
      <c r="AD200" s="122">
        <f>AD70*$AL70*'Personnel Rates'!AD$75</f>
        <v>0</v>
      </c>
      <c r="AE200" s="122">
        <f>AE70*$AL70*'Personnel Rates'!AE$75</f>
        <v>0</v>
      </c>
      <c r="AF200" s="122">
        <f>AF70*$AL70*'Personnel Rates'!AF$75</f>
        <v>0</v>
      </c>
      <c r="AG200" s="122">
        <f>AG70*$AL70*'Personnel Rates'!AG$75</f>
        <v>0</v>
      </c>
      <c r="AH200" s="122">
        <f>AH70*$AL70*'Personnel Rates'!AH$75</f>
        <v>0</v>
      </c>
      <c r="AI200" s="122">
        <f>AI70*$AL70*'Personnel Rates'!AI$75</f>
        <v>0</v>
      </c>
      <c r="AJ200" s="122">
        <f>AJ70*$AL70*'Personnel Rates'!AJ$75</f>
        <v>0</v>
      </c>
      <c r="AL200" s="123">
        <f t="shared" si="5"/>
        <v>225.18947505692304</v>
      </c>
    </row>
    <row r="201" spans="2:38">
      <c r="B201" s="65"/>
      <c r="C201" s="66" t="str">
        <f t="shared" si="4"/>
        <v>Obstructed curb stop, missing access box, requires excavation</v>
      </c>
      <c r="D201" s="66"/>
      <c r="E201" s="122">
        <f>E71*$AL71*'Personnel Rates'!E$75</f>
        <v>0</v>
      </c>
      <c r="F201" s="122">
        <f>F71*$AL71*'Personnel Rates'!F$75</f>
        <v>383.60743960615389</v>
      </c>
      <c r="G201" s="122">
        <f>G71*$AL71*'Personnel Rates'!G$75</f>
        <v>0</v>
      </c>
      <c r="H201" s="122">
        <f>H71*$AL71*'Personnel Rates'!H$75</f>
        <v>0</v>
      </c>
      <c r="I201" s="122">
        <f>I71*$AL71*'Personnel Rates'!I$75</f>
        <v>0</v>
      </c>
      <c r="J201" s="122">
        <f>J71*$AL71*'Personnel Rates'!J$75</f>
        <v>0</v>
      </c>
      <c r="K201" s="122">
        <f>K71*$AL71*'Personnel Rates'!K$75</f>
        <v>0</v>
      </c>
      <c r="L201" s="122">
        <f>L71*$AL71*'Personnel Rates'!L$75</f>
        <v>0</v>
      </c>
      <c r="M201" s="122">
        <f>M71*$AL71*'Personnel Rates'!M$75</f>
        <v>0</v>
      </c>
      <c r="N201" s="122">
        <f>N71*$AL71*'Personnel Rates'!N$75</f>
        <v>0</v>
      </c>
      <c r="O201" s="122">
        <f>O71*$AL71*'Personnel Rates'!O$75</f>
        <v>0</v>
      </c>
      <c r="P201" s="122">
        <f>P71*$AL71*'Personnel Rates'!P$75</f>
        <v>0</v>
      </c>
      <c r="Q201" s="122">
        <f>Q71*$AL71*'Personnel Rates'!Q$75</f>
        <v>0</v>
      </c>
      <c r="R201" s="122">
        <f>R71*$AL71*'Personnel Rates'!R$75</f>
        <v>0</v>
      </c>
      <c r="S201" s="122">
        <f>S71*$AL71*'Personnel Rates'!S$75</f>
        <v>0</v>
      </c>
      <c r="T201" s="122">
        <f>T71*$AL71*'Personnel Rates'!T$75</f>
        <v>0</v>
      </c>
      <c r="U201" s="122">
        <f>U71*$AL71*'Personnel Rates'!U$75</f>
        <v>0</v>
      </c>
      <c r="V201" s="122">
        <f>V71*$AL71*'Personnel Rates'!V$75</f>
        <v>0</v>
      </c>
      <c r="W201" s="122">
        <f>W71*$AL71*'Personnel Rates'!W$75</f>
        <v>0</v>
      </c>
      <c r="X201" s="122">
        <f>X71*$AL71*'Personnel Rates'!X$75</f>
        <v>0</v>
      </c>
      <c r="Y201" s="122">
        <f>Y71*$AL71*'Personnel Rates'!Y$75</f>
        <v>0</v>
      </c>
      <c r="Z201" s="122">
        <f>Z71*$AL71*'Personnel Rates'!Z$75</f>
        <v>0</v>
      </c>
      <c r="AA201" s="122">
        <f>AA71*$AL71*'Personnel Rates'!AA$75</f>
        <v>0</v>
      </c>
      <c r="AB201" s="122">
        <f>AB71*$AL71*'Personnel Rates'!AB$75</f>
        <v>0</v>
      </c>
      <c r="AC201" s="122">
        <f>AC71*$AL71*'Personnel Rates'!AC$75</f>
        <v>0</v>
      </c>
      <c r="AD201" s="122">
        <f>AD71*$AL71*'Personnel Rates'!AD$75</f>
        <v>0</v>
      </c>
      <c r="AE201" s="122">
        <f>AE71*$AL71*'Personnel Rates'!AE$75</f>
        <v>0</v>
      </c>
      <c r="AF201" s="122">
        <f>AF71*$AL71*'Personnel Rates'!AF$75</f>
        <v>0</v>
      </c>
      <c r="AG201" s="122">
        <f>AG71*$AL71*'Personnel Rates'!AG$75</f>
        <v>0</v>
      </c>
      <c r="AH201" s="122">
        <f>AH71*$AL71*'Personnel Rates'!AH$75</f>
        <v>0</v>
      </c>
      <c r="AI201" s="122">
        <f>AI71*$AL71*'Personnel Rates'!AI$75</f>
        <v>0</v>
      </c>
      <c r="AJ201" s="122">
        <f>AJ71*$AL71*'Personnel Rates'!AJ$75</f>
        <v>0</v>
      </c>
      <c r="AL201" s="123">
        <f t="shared" si="5"/>
        <v>383.60743960615389</v>
      </c>
    </row>
    <row r="202" spans="2:38">
      <c r="B202" s="65"/>
      <c r="C202" s="66" t="str">
        <f t="shared" si="4"/>
        <v>Curb stop inoperable, requires installation of new curb stop</v>
      </c>
      <c r="D202" s="66"/>
      <c r="E202" s="122">
        <f>E72*$AL72*'Personnel Rates'!E$75</f>
        <v>0</v>
      </c>
      <c r="F202" s="122">
        <f>F72*$AL72*'Personnel Rates'!F$75</f>
        <v>383.60743960615389</v>
      </c>
      <c r="G202" s="122">
        <f>G72*$AL72*'Personnel Rates'!G$75</f>
        <v>0</v>
      </c>
      <c r="H202" s="122">
        <f>H72*$AL72*'Personnel Rates'!H$75</f>
        <v>0</v>
      </c>
      <c r="I202" s="122">
        <f>I72*$AL72*'Personnel Rates'!I$75</f>
        <v>0</v>
      </c>
      <c r="J202" s="122">
        <f>J72*$AL72*'Personnel Rates'!J$75</f>
        <v>0</v>
      </c>
      <c r="K202" s="122">
        <f>K72*$AL72*'Personnel Rates'!K$75</f>
        <v>0</v>
      </c>
      <c r="L202" s="122">
        <f>L72*$AL72*'Personnel Rates'!L$75</f>
        <v>0</v>
      </c>
      <c r="M202" s="122">
        <f>M72*$AL72*'Personnel Rates'!M$75</f>
        <v>0</v>
      </c>
      <c r="N202" s="122">
        <f>N72*$AL72*'Personnel Rates'!N$75</f>
        <v>0</v>
      </c>
      <c r="O202" s="122">
        <f>O72*$AL72*'Personnel Rates'!O$75</f>
        <v>0</v>
      </c>
      <c r="P202" s="122">
        <f>P72*$AL72*'Personnel Rates'!P$75</f>
        <v>0</v>
      </c>
      <c r="Q202" s="122">
        <f>Q72*$AL72*'Personnel Rates'!Q$75</f>
        <v>0</v>
      </c>
      <c r="R202" s="122">
        <f>R72*$AL72*'Personnel Rates'!R$75</f>
        <v>0</v>
      </c>
      <c r="S202" s="122">
        <f>S72*$AL72*'Personnel Rates'!S$75</f>
        <v>0</v>
      </c>
      <c r="T202" s="122">
        <f>T72*$AL72*'Personnel Rates'!T$75</f>
        <v>0</v>
      </c>
      <c r="U202" s="122">
        <f>U72*$AL72*'Personnel Rates'!U$75</f>
        <v>0</v>
      </c>
      <c r="V202" s="122">
        <f>V72*$AL72*'Personnel Rates'!V$75</f>
        <v>0</v>
      </c>
      <c r="W202" s="122">
        <f>W72*$AL72*'Personnel Rates'!W$75</f>
        <v>0</v>
      </c>
      <c r="X202" s="122">
        <f>X72*$AL72*'Personnel Rates'!X$75</f>
        <v>0</v>
      </c>
      <c r="Y202" s="122">
        <f>Y72*$AL72*'Personnel Rates'!Y$75</f>
        <v>0</v>
      </c>
      <c r="Z202" s="122">
        <f>Z72*$AL72*'Personnel Rates'!Z$75</f>
        <v>0</v>
      </c>
      <c r="AA202" s="122">
        <f>AA72*$AL72*'Personnel Rates'!AA$75</f>
        <v>0</v>
      </c>
      <c r="AB202" s="122">
        <f>AB72*$AL72*'Personnel Rates'!AB$75</f>
        <v>0</v>
      </c>
      <c r="AC202" s="122">
        <f>AC72*$AL72*'Personnel Rates'!AC$75</f>
        <v>0</v>
      </c>
      <c r="AD202" s="122">
        <f>AD72*$AL72*'Personnel Rates'!AD$75</f>
        <v>0</v>
      </c>
      <c r="AE202" s="122">
        <f>AE72*$AL72*'Personnel Rates'!AE$75</f>
        <v>0</v>
      </c>
      <c r="AF202" s="122">
        <f>AF72*$AL72*'Personnel Rates'!AF$75</f>
        <v>0</v>
      </c>
      <c r="AG202" s="122">
        <f>AG72*$AL72*'Personnel Rates'!AG$75</f>
        <v>0</v>
      </c>
      <c r="AH202" s="122">
        <f>AH72*$AL72*'Personnel Rates'!AH$75</f>
        <v>0</v>
      </c>
      <c r="AI202" s="122">
        <f>AI72*$AL72*'Personnel Rates'!AI$75</f>
        <v>0</v>
      </c>
      <c r="AJ202" s="122">
        <f>AJ72*$AL72*'Personnel Rates'!AJ$75</f>
        <v>0</v>
      </c>
      <c r="AL202" s="123">
        <f t="shared" si="5"/>
        <v>383.60743960615389</v>
      </c>
    </row>
    <row r="203" spans="2:38" ht="26">
      <c r="B203" s="65"/>
      <c r="C203" s="205" t="str">
        <f t="shared" si="4"/>
        <v>Obstructed curb stop, missing access box, requires excavation and footway paving</v>
      </c>
      <c r="D203" s="205"/>
      <c r="E203" s="122">
        <f>E73*$AL73*'Personnel Rates'!E$75</f>
        <v>0</v>
      </c>
      <c r="F203" s="122">
        <f>F73*$AL73*'Personnel Rates'!F$75</f>
        <v>383.60743960615389</v>
      </c>
      <c r="G203" s="122">
        <f>G73*$AL73*'Personnel Rates'!G$75</f>
        <v>0</v>
      </c>
      <c r="H203" s="122">
        <f>H73*$AL73*'Personnel Rates'!H$75</f>
        <v>0</v>
      </c>
      <c r="I203" s="122">
        <f>I73*$AL73*'Personnel Rates'!I$75</f>
        <v>0</v>
      </c>
      <c r="J203" s="122">
        <f>J73*$AL73*'Personnel Rates'!J$75</f>
        <v>0</v>
      </c>
      <c r="K203" s="122">
        <f>K73*$AL73*'Personnel Rates'!K$75</f>
        <v>0</v>
      </c>
      <c r="L203" s="122">
        <f>L73*$AL73*'Personnel Rates'!L$75</f>
        <v>0</v>
      </c>
      <c r="M203" s="122">
        <f>M73*$AL73*'Personnel Rates'!M$75</f>
        <v>0</v>
      </c>
      <c r="N203" s="122">
        <f>N73*$AL73*'Personnel Rates'!N$75</f>
        <v>0</v>
      </c>
      <c r="O203" s="122">
        <f>O73*$AL73*'Personnel Rates'!O$75</f>
        <v>0</v>
      </c>
      <c r="P203" s="122">
        <f>P73*$AL73*'Personnel Rates'!P$75</f>
        <v>0</v>
      </c>
      <c r="Q203" s="122">
        <f>Q73*$AL73*'Personnel Rates'!Q$75</f>
        <v>0</v>
      </c>
      <c r="R203" s="122">
        <f>R73*$AL73*'Personnel Rates'!R$75</f>
        <v>0</v>
      </c>
      <c r="S203" s="122">
        <f>S73*$AL73*'Personnel Rates'!S$75</f>
        <v>0</v>
      </c>
      <c r="T203" s="122">
        <f>T73*$AL73*'Personnel Rates'!T$75</f>
        <v>0</v>
      </c>
      <c r="U203" s="122">
        <f>U73*$AL73*'Personnel Rates'!U$75</f>
        <v>0</v>
      </c>
      <c r="V203" s="122">
        <f>V73*$AL73*'Personnel Rates'!V$75</f>
        <v>0</v>
      </c>
      <c r="W203" s="122">
        <f>W73*$AL73*'Personnel Rates'!W$75</f>
        <v>0</v>
      </c>
      <c r="X203" s="122">
        <f>X73*$AL73*'Personnel Rates'!X$75</f>
        <v>0</v>
      </c>
      <c r="Y203" s="122">
        <f>Y73*$AL73*'Personnel Rates'!Y$75</f>
        <v>0</v>
      </c>
      <c r="Z203" s="122">
        <f>Z73*$AL73*'Personnel Rates'!Z$75</f>
        <v>0</v>
      </c>
      <c r="AA203" s="122">
        <f>AA73*$AL73*'Personnel Rates'!AA$75</f>
        <v>0</v>
      </c>
      <c r="AB203" s="122">
        <f>AB73*$AL73*'Personnel Rates'!AB$75</f>
        <v>0</v>
      </c>
      <c r="AC203" s="122">
        <f>AC73*$AL73*'Personnel Rates'!AC$75</f>
        <v>0</v>
      </c>
      <c r="AD203" s="122">
        <f>AD73*$AL73*'Personnel Rates'!AD$75</f>
        <v>0</v>
      </c>
      <c r="AE203" s="122">
        <f>AE73*$AL73*'Personnel Rates'!AE$75</f>
        <v>0</v>
      </c>
      <c r="AF203" s="122">
        <f>AF73*$AL73*'Personnel Rates'!AF$75</f>
        <v>0</v>
      </c>
      <c r="AG203" s="122">
        <f>AG73*$AL73*'Personnel Rates'!AG$75</f>
        <v>0</v>
      </c>
      <c r="AH203" s="122">
        <f>AH73*$AL73*'Personnel Rates'!AH$75</f>
        <v>0</v>
      </c>
      <c r="AI203" s="122">
        <f>AI73*$AL73*'Personnel Rates'!AI$75</f>
        <v>0</v>
      </c>
      <c r="AJ203" s="122">
        <f>AJ73*$AL73*'Personnel Rates'!AJ$75</f>
        <v>0</v>
      </c>
      <c r="AL203" s="123">
        <f t="shared" si="5"/>
        <v>383.60743960615389</v>
      </c>
    </row>
    <row r="204" spans="2:38" ht="26">
      <c r="B204" s="65"/>
      <c r="C204" s="205" t="str">
        <f t="shared" si="4"/>
        <v>Curb stop inoperable, requires installation of new curb stop and footway paving</v>
      </c>
      <c r="D204" s="205"/>
      <c r="E204" s="122">
        <f>E74*$AL74*'Personnel Rates'!E$75</f>
        <v>0</v>
      </c>
      <c r="F204" s="122">
        <f>F74*$AL74*'Personnel Rates'!F$75</f>
        <v>383.60743960615389</v>
      </c>
      <c r="G204" s="122">
        <f>G74*$AL74*'Personnel Rates'!G$75</f>
        <v>0</v>
      </c>
      <c r="H204" s="122">
        <f>H74*$AL74*'Personnel Rates'!H$75</f>
        <v>0</v>
      </c>
      <c r="I204" s="122">
        <f>I74*$AL74*'Personnel Rates'!I$75</f>
        <v>0</v>
      </c>
      <c r="J204" s="122">
        <f>J74*$AL74*'Personnel Rates'!J$75</f>
        <v>0</v>
      </c>
      <c r="K204" s="122">
        <f>K74*$AL74*'Personnel Rates'!K$75</f>
        <v>0</v>
      </c>
      <c r="L204" s="122">
        <f>L74*$AL74*'Personnel Rates'!L$75</f>
        <v>0</v>
      </c>
      <c r="M204" s="122">
        <f>M74*$AL74*'Personnel Rates'!M$75</f>
        <v>0</v>
      </c>
      <c r="N204" s="122">
        <f>N74*$AL74*'Personnel Rates'!N$75</f>
        <v>0</v>
      </c>
      <c r="O204" s="122">
        <f>O74*$AL74*'Personnel Rates'!O$75</f>
        <v>0</v>
      </c>
      <c r="P204" s="122">
        <f>P74*$AL74*'Personnel Rates'!P$75</f>
        <v>0</v>
      </c>
      <c r="Q204" s="122">
        <f>Q74*$AL74*'Personnel Rates'!Q$75</f>
        <v>0</v>
      </c>
      <c r="R204" s="122">
        <f>R74*$AL74*'Personnel Rates'!R$75</f>
        <v>0</v>
      </c>
      <c r="S204" s="122">
        <f>S74*$AL74*'Personnel Rates'!S$75</f>
        <v>0</v>
      </c>
      <c r="T204" s="122">
        <f>T74*$AL74*'Personnel Rates'!T$75</f>
        <v>0</v>
      </c>
      <c r="U204" s="122">
        <f>U74*$AL74*'Personnel Rates'!U$75</f>
        <v>0</v>
      </c>
      <c r="V204" s="122">
        <f>V74*$AL74*'Personnel Rates'!V$75</f>
        <v>0</v>
      </c>
      <c r="W204" s="122">
        <f>W74*$AL74*'Personnel Rates'!W$75</f>
        <v>0</v>
      </c>
      <c r="X204" s="122">
        <f>X74*$AL74*'Personnel Rates'!X$75</f>
        <v>0</v>
      </c>
      <c r="Y204" s="122">
        <f>Y74*$AL74*'Personnel Rates'!Y$75</f>
        <v>0</v>
      </c>
      <c r="Z204" s="122">
        <f>Z74*$AL74*'Personnel Rates'!Z$75</f>
        <v>0</v>
      </c>
      <c r="AA204" s="122">
        <f>AA74*$AL74*'Personnel Rates'!AA$75</f>
        <v>0</v>
      </c>
      <c r="AB204" s="122">
        <f>AB74*$AL74*'Personnel Rates'!AB$75</f>
        <v>0</v>
      </c>
      <c r="AC204" s="122">
        <f>AC74*$AL74*'Personnel Rates'!AC$75</f>
        <v>0</v>
      </c>
      <c r="AD204" s="122">
        <f>AD74*$AL74*'Personnel Rates'!AD$75</f>
        <v>0</v>
      </c>
      <c r="AE204" s="122">
        <f>AE74*$AL74*'Personnel Rates'!AE$75</f>
        <v>0</v>
      </c>
      <c r="AF204" s="122">
        <f>AF74*$AL74*'Personnel Rates'!AF$75</f>
        <v>0</v>
      </c>
      <c r="AG204" s="122">
        <f>AG74*$AL74*'Personnel Rates'!AG$75</f>
        <v>0</v>
      </c>
      <c r="AH204" s="122">
        <f>AH74*$AL74*'Personnel Rates'!AH$75</f>
        <v>0</v>
      </c>
      <c r="AI204" s="122">
        <f>AI74*$AL74*'Personnel Rates'!AI$75</f>
        <v>0</v>
      </c>
      <c r="AJ204" s="122">
        <f>AJ74*$AL74*'Personnel Rates'!AJ$75</f>
        <v>0</v>
      </c>
      <c r="AL204" s="123">
        <f t="shared" si="5"/>
        <v>383.60743960615389</v>
      </c>
    </row>
    <row r="205" spans="2:38">
      <c r="B205" s="65"/>
      <c r="C205" s="66" t="str">
        <f t="shared" si="4"/>
        <v>Excavation and shutoff of ferrule at the water main</v>
      </c>
      <c r="D205" s="66"/>
      <c r="E205" s="122">
        <f>E75*$AL75*'Personnel Rates'!E$75</f>
        <v>0</v>
      </c>
      <c r="F205" s="122">
        <f>F75*$AL75*'Personnel Rates'!F$75</f>
        <v>0</v>
      </c>
      <c r="G205" s="122">
        <f>G75*$AL75*'Personnel Rates'!G$75</f>
        <v>0</v>
      </c>
      <c r="H205" s="122">
        <f>H75*$AL75*'Personnel Rates'!H$75</f>
        <v>147.77804299846153</v>
      </c>
      <c r="I205" s="122">
        <f>I75*$AL75*'Personnel Rates'!I$75</f>
        <v>395.84278662923072</v>
      </c>
      <c r="J205" s="122">
        <f>J75*$AL75*'Personnel Rates'!J$75</f>
        <v>139.97255753076922</v>
      </c>
      <c r="K205" s="122">
        <f>K75*$AL75*'Personnel Rates'!K$75</f>
        <v>147.77804299846153</v>
      </c>
      <c r="L205" s="122">
        <f>L75*$AL75*'Personnel Rates'!L$75</f>
        <v>0</v>
      </c>
      <c r="M205" s="122">
        <f>M75*$AL75*'Personnel Rates'!M$75</f>
        <v>0</v>
      </c>
      <c r="N205" s="122">
        <f>N75*$AL75*'Personnel Rates'!N$75</f>
        <v>0</v>
      </c>
      <c r="O205" s="122">
        <f>O75*$AL75*'Personnel Rates'!O$75</f>
        <v>0</v>
      </c>
      <c r="P205" s="122">
        <f>P75*$AL75*'Personnel Rates'!P$75</f>
        <v>0</v>
      </c>
      <c r="Q205" s="122">
        <f>Q75*$AL75*'Personnel Rates'!Q$75</f>
        <v>0</v>
      </c>
      <c r="R205" s="122">
        <f>R75*$AL75*'Personnel Rates'!R$75</f>
        <v>0</v>
      </c>
      <c r="S205" s="122">
        <f>S75*$AL75*'Personnel Rates'!S$75</f>
        <v>0</v>
      </c>
      <c r="T205" s="122">
        <f>T75*$AL75*'Personnel Rates'!T$75</f>
        <v>0</v>
      </c>
      <c r="U205" s="122">
        <f>U75*$AL75*'Personnel Rates'!U$75</f>
        <v>0</v>
      </c>
      <c r="V205" s="122">
        <f>V75*$AL75*'Personnel Rates'!V$75</f>
        <v>0</v>
      </c>
      <c r="W205" s="122">
        <f>W75*$AL75*'Personnel Rates'!W$75</f>
        <v>0</v>
      </c>
      <c r="X205" s="122">
        <f>X75*$AL75*'Personnel Rates'!X$75</f>
        <v>0</v>
      </c>
      <c r="Y205" s="122">
        <f>Y75*$AL75*'Personnel Rates'!Y$75</f>
        <v>0</v>
      </c>
      <c r="Z205" s="122">
        <f>Z75*$AL75*'Personnel Rates'!Z$75</f>
        <v>0</v>
      </c>
      <c r="AA205" s="122">
        <f>AA75*$AL75*'Personnel Rates'!AA$75</f>
        <v>0</v>
      </c>
      <c r="AB205" s="122">
        <f>AB75*$AL75*'Personnel Rates'!AB$75</f>
        <v>0</v>
      </c>
      <c r="AC205" s="122">
        <f>AC75*$AL75*'Personnel Rates'!AC$75</f>
        <v>0</v>
      </c>
      <c r="AD205" s="122">
        <f>AD75*$AL75*'Personnel Rates'!AD$75</f>
        <v>0</v>
      </c>
      <c r="AE205" s="122">
        <f>AE75*$AL75*'Personnel Rates'!AE$75</f>
        <v>0</v>
      </c>
      <c r="AF205" s="122">
        <f>AF75*$AL75*'Personnel Rates'!AF$75</f>
        <v>0</v>
      </c>
      <c r="AG205" s="122">
        <f>AG75*$AL75*'Personnel Rates'!AG$75</f>
        <v>0</v>
      </c>
      <c r="AH205" s="122">
        <f>AH75*$AL75*'Personnel Rates'!AH$75</f>
        <v>0</v>
      </c>
      <c r="AI205" s="122">
        <f>AI75*$AL75*'Personnel Rates'!AI$75</f>
        <v>0</v>
      </c>
      <c r="AJ205" s="122">
        <f>AJ75*$AL75*'Personnel Rates'!AJ$75</f>
        <v>0</v>
      </c>
      <c r="AL205" s="123">
        <f t="shared" si="5"/>
        <v>831.371430156923</v>
      </c>
    </row>
    <row r="206" spans="2:38">
      <c r="B206" s="68">
        <v>5</v>
      </c>
      <c r="C206" s="66" t="s">
        <v>50</v>
      </c>
      <c r="D206" s="66"/>
      <c r="E206" s="122">
        <f>E76*$AL76*'Personnel Rates'!E$75</f>
        <v>0</v>
      </c>
      <c r="F206" s="122">
        <f>F76*$AL76*'Personnel Rates'!F$75</f>
        <v>0</v>
      </c>
      <c r="G206" s="122">
        <f>G76*$AL76*'Personnel Rates'!G$75</f>
        <v>0</v>
      </c>
      <c r="H206" s="122">
        <f>H76*$AL76*'Personnel Rates'!H$75</f>
        <v>49.259347666153843</v>
      </c>
      <c r="I206" s="122">
        <f>I76*$AL76*'Personnel Rates'!I$75</f>
        <v>87.9650636953846</v>
      </c>
      <c r="J206" s="122">
        <f>J76*$AL76*'Personnel Rates'!J$75</f>
        <v>0</v>
      </c>
      <c r="K206" s="122">
        <f>K76*$AL76*'Personnel Rates'!K$75</f>
        <v>0</v>
      </c>
      <c r="L206" s="122">
        <f>L76*$AL76*'Personnel Rates'!L$75</f>
        <v>0</v>
      </c>
      <c r="M206" s="122">
        <f>M76*$AL76*'Personnel Rates'!M$75</f>
        <v>0</v>
      </c>
      <c r="N206" s="122">
        <f>N76*$AL76*'Personnel Rates'!N$75</f>
        <v>0</v>
      </c>
      <c r="O206" s="122">
        <f>O76*$AL76*'Personnel Rates'!O$75</f>
        <v>0</v>
      </c>
      <c r="P206" s="122">
        <f>P76*$AL76*'Personnel Rates'!P$75</f>
        <v>0</v>
      </c>
      <c r="Q206" s="122">
        <f>Q76*$AL76*'Personnel Rates'!Q$75</f>
        <v>0</v>
      </c>
      <c r="R206" s="122">
        <f>R76*$AL76*'Personnel Rates'!R$75</f>
        <v>0</v>
      </c>
      <c r="S206" s="122">
        <f>S76*$AL76*'Personnel Rates'!S$75</f>
        <v>0</v>
      </c>
      <c r="T206" s="122">
        <f>T76*$AL76*'Personnel Rates'!T$75</f>
        <v>0</v>
      </c>
      <c r="U206" s="122">
        <f>U76*$AL76*'Personnel Rates'!U$75</f>
        <v>0</v>
      </c>
      <c r="V206" s="122">
        <f>V76*$AL76*'Personnel Rates'!V$75</f>
        <v>0</v>
      </c>
      <c r="W206" s="122">
        <f>W76*$AL76*'Personnel Rates'!W$75</f>
        <v>0</v>
      </c>
      <c r="X206" s="122">
        <f>X76*$AL76*'Personnel Rates'!X$75</f>
        <v>0</v>
      </c>
      <c r="Y206" s="122">
        <f>Y76*$AL76*'Personnel Rates'!Y$75</f>
        <v>0</v>
      </c>
      <c r="Z206" s="122">
        <f>Z76*$AL76*'Personnel Rates'!Z$75</f>
        <v>0</v>
      </c>
      <c r="AA206" s="122">
        <f>AA76*$AL76*'Personnel Rates'!AA$75</f>
        <v>0</v>
      </c>
      <c r="AB206" s="122">
        <f>AB76*$AL76*'Personnel Rates'!AB$75</f>
        <v>0</v>
      </c>
      <c r="AC206" s="122">
        <f>AC76*$AL76*'Personnel Rates'!AC$75</f>
        <v>0</v>
      </c>
      <c r="AD206" s="122">
        <f>AD76*$AL76*'Personnel Rates'!AD$75</f>
        <v>0</v>
      </c>
      <c r="AE206" s="122">
        <f>AE76*$AL76*'Personnel Rates'!AE$75</f>
        <v>0</v>
      </c>
      <c r="AF206" s="122">
        <f>AF76*$AL76*'Personnel Rates'!AF$75</f>
        <v>0</v>
      </c>
      <c r="AG206" s="122">
        <f>AG76*$AL76*'Personnel Rates'!AG$75</f>
        <v>0</v>
      </c>
      <c r="AH206" s="122">
        <f>AH76*$AL76*'Personnel Rates'!AH$75</f>
        <v>0</v>
      </c>
      <c r="AI206" s="122">
        <f>AI76*$AL76*'Personnel Rates'!AI$75</f>
        <v>0</v>
      </c>
      <c r="AJ206" s="122">
        <f>AJ76*$AL76*'Personnel Rates'!AJ$75</f>
        <v>0</v>
      </c>
      <c r="AL206" s="123">
        <f t="shared" si="5"/>
        <v>137.22441136153844</v>
      </c>
    </row>
    <row r="207" spans="2:38">
      <c r="B207" s="68">
        <v>6</v>
      </c>
      <c r="C207" s="66" t="s">
        <v>52</v>
      </c>
      <c r="D207" s="66"/>
      <c r="E207" s="122">
        <f>E77*$AL77*'Personnel Rates'!E$75</f>
        <v>0</v>
      </c>
      <c r="F207" s="122">
        <f>F77*$AL77*'Personnel Rates'!F$75</f>
        <v>0</v>
      </c>
      <c r="G207" s="122">
        <f>G77*$AL77*'Personnel Rates'!G$75</f>
        <v>0</v>
      </c>
      <c r="H207" s="122">
        <f>H77*$AL77*'Personnel Rates'!H$75</f>
        <v>49.259347666153843</v>
      </c>
      <c r="I207" s="122">
        <f>I77*$AL77*'Personnel Rates'!I$75</f>
        <v>175.9301273907692</v>
      </c>
      <c r="J207" s="122">
        <f>J77*$AL77*'Personnel Rates'!J$75</f>
        <v>0</v>
      </c>
      <c r="K207" s="122">
        <f>K77*$AL77*'Personnel Rates'!K$75</f>
        <v>0</v>
      </c>
      <c r="L207" s="122">
        <f>L77*$AL77*'Personnel Rates'!L$75</f>
        <v>0</v>
      </c>
      <c r="M207" s="122">
        <f>M77*$AL77*'Personnel Rates'!M$75</f>
        <v>0</v>
      </c>
      <c r="N207" s="122">
        <f>N77*$AL77*'Personnel Rates'!N$75</f>
        <v>0</v>
      </c>
      <c r="O207" s="122">
        <f>O77*$AL77*'Personnel Rates'!O$75</f>
        <v>0</v>
      </c>
      <c r="P207" s="122">
        <f>P77*$AL77*'Personnel Rates'!P$75</f>
        <v>0</v>
      </c>
      <c r="Q207" s="122">
        <f>Q77*$AL77*'Personnel Rates'!Q$75</f>
        <v>0</v>
      </c>
      <c r="R207" s="122">
        <f>R77*$AL77*'Personnel Rates'!R$75</f>
        <v>0</v>
      </c>
      <c r="S207" s="122">
        <f>S77*$AL77*'Personnel Rates'!S$75</f>
        <v>0</v>
      </c>
      <c r="T207" s="122">
        <f>T77*$AL77*'Personnel Rates'!T$75</f>
        <v>0</v>
      </c>
      <c r="U207" s="122">
        <f>U77*$AL77*'Personnel Rates'!U$75</f>
        <v>0</v>
      </c>
      <c r="V207" s="122">
        <f>V77*$AL77*'Personnel Rates'!V$75</f>
        <v>0</v>
      </c>
      <c r="W207" s="122">
        <f>W77*$AL77*'Personnel Rates'!W$75</f>
        <v>0</v>
      </c>
      <c r="X207" s="122">
        <f>X77*$AL77*'Personnel Rates'!X$75</f>
        <v>0</v>
      </c>
      <c r="Y207" s="122">
        <f>Y77*$AL77*'Personnel Rates'!Y$75</f>
        <v>0</v>
      </c>
      <c r="Z207" s="122">
        <f>Z77*$AL77*'Personnel Rates'!Z$75</f>
        <v>0</v>
      </c>
      <c r="AA207" s="122">
        <f>AA77*$AL77*'Personnel Rates'!AA$75</f>
        <v>0</v>
      </c>
      <c r="AB207" s="122">
        <f>AB77*$AL77*'Personnel Rates'!AB$75</f>
        <v>0</v>
      </c>
      <c r="AC207" s="122">
        <f>AC77*$AL77*'Personnel Rates'!AC$75</f>
        <v>0</v>
      </c>
      <c r="AD207" s="122">
        <f>AD77*$AL77*'Personnel Rates'!AD$75</f>
        <v>0</v>
      </c>
      <c r="AE207" s="122">
        <f>AE77*$AL77*'Personnel Rates'!AE$75</f>
        <v>0</v>
      </c>
      <c r="AF207" s="122">
        <f>AF77*$AL77*'Personnel Rates'!AF$75</f>
        <v>0</v>
      </c>
      <c r="AG207" s="122">
        <f>AG77*$AL77*'Personnel Rates'!AG$75</f>
        <v>0</v>
      </c>
      <c r="AH207" s="122">
        <f>AH77*$AL77*'Personnel Rates'!AH$75</f>
        <v>0</v>
      </c>
      <c r="AI207" s="122">
        <f>AI77*$AL77*'Personnel Rates'!AI$75</f>
        <v>0</v>
      </c>
      <c r="AJ207" s="122">
        <f>AJ77*$AL77*'Personnel Rates'!AJ$75</f>
        <v>0</v>
      </c>
      <c r="AL207" s="123">
        <f t="shared" si="5"/>
        <v>225.18947505692304</v>
      </c>
    </row>
    <row r="208" spans="2:38">
      <c r="B208" s="69">
        <v>7</v>
      </c>
      <c r="C208" s="70" t="s">
        <v>53</v>
      </c>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L208" s="125"/>
    </row>
    <row r="209" spans="2:38">
      <c r="B209" s="64" t="s">
        <v>28</v>
      </c>
      <c r="C209" s="63" t="s">
        <v>54</v>
      </c>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L209" s="124"/>
    </row>
    <row r="210" spans="2:38">
      <c r="B210" s="73"/>
      <c r="C210" s="74" t="s">
        <v>7</v>
      </c>
      <c r="D210" s="74"/>
      <c r="E210" s="122">
        <f>E80*$AL80*'Personnel Rates'!E$75</f>
        <v>0</v>
      </c>
      <c r="F210" s="122">
        <f>F80*$AL80*'Personnel Rates'!F$75</f>
        <v>0</v>
      </c>
      <c r="G210" s="122">
        <f>G80*$AL80*'Personnel Rates'!G$75</f>
        <v>0</v>
      </c>
      <c r="H210" s="122">
        <f>H80*$AL80*'Personnel Rates'!H$75</f>
        <v>24.629673833076922</v>
      </c>
      <c r="I210" s="122">
        <f>I80*$AL80*'Personnel Rates'!I$75</f>
        <v>87.9650636953846</v>
      </c>
      <c r="J210" s="122">
        <f>J80*$AL80*'Personnel Rates'!J$75</f>
        <v>0</v>
      </c>
      <c r="K210" s="122">
        <f>K80*$AL80*'Personnel Rates'!K$75</f>
        <v>0</v>
      </c>
      <c r="L210" s="122">
        <f>L80*$AL80*'Personnel Rates'!L$75</f>
        <v>0</v>
      </c>
      <c r="M210" s="122">
        <f>M80*$AL80*'Personnel Rates'!M$75</f>
        <v>0</v>
      </c>
      <c r="N210" s="122">
        <f>N80*$AL80*'Personnel Rates'!N$75</f>
        <v>0</v>
      </c>
      <c r="O210" s="122">
        <f>O80*$AL80*'Personnel Rates'!O$75</f>
        <v>0</v>
      </c>
      <c r="P210" s="122">
        <f>P80*$AL80*'Personnel Rates'!P$75</f>
        <v>0</v>
      </c>
      <c r="Q210" s="122">
        <f>Q80*$AL80*'Personnel Rates'!Q$75</f>
        <v>0</v>
      </c>
      <c r="R210" s="122">
        <f>R80*$AL80*'Personnel Rates'!R$75</f>
        <v>0</v>
      </c>
      <c r="S210" s="122">
        <f>S80*$AL80*'Personnel Rates'!S$75</f>
        <v>0</v>
      </c>
      <c r="T210" s="122">
        <f>T80*$AL80*'Personnel Rates'!T$75</f>
        <v>0</v>
      </c>
      <c r="U210" s="122">
        <f>U80*$AL80*'Personnel Rates'!U$75</f>
        <v>0</v>
      </c>
      <c r="V210" s="122">
        <f>V80*$AL80*'Personnel Rates'!V$75</f>
        <v>0</v>
      </c>
      <c r="W210" s="122">
        <f>W80*$AL80*'Personnel Rates'!W$75</f>
        <v>0</v>
      </c>
      <c r="X210" s="122">
        <f>X80*$AL80*'Personnel Rates'!X$75</f>
        <v>0</v>
      </c>
      <c r="Y210" s="122">
        <f>Y80*$AL80*'Personnel Rates'!Y$75</f>
        <v>0</v>
      </c>
      <c r="Z210" s="122">
        <f>Z80*$AL80*'Personnel Rates'!Z$75</f>
        <v>0</v>
      </c>
      <c r="AA210" s="122">
        <f>AA80*$AL80*'Personnel Rates'!AA$75</f>
        <v>0</v>
      </c>
      <c r="AB210" s="122">
        <f>AB80*$AL80*'Personnel Rates'!AB$75</f>
        <v>0</v>
      </c>
      <c r="AC210" s="122">
        <f>AC80*$AL80*'Personnel Rates'!AC$75</f>
        <v>0</v>
      </c>
      <c r="AD210" s="122">
        <f>AD80*$AL80*'Personnel Rates'!AD$75</f>
        <v>0</v>
      </c>
      <c r="AE210" s="122">
        <f>AE80*$AL80*'Personnel Rates'!AE$75</f>
        <v>0</v>
      </c>
      <c r="AF210" s="122">
        <f>AF80*$AL80*'Personnel Rates'!AF$75</f>
        <v>0</v>
      </c>
      <c r="AG210" s="122">
        <f>AG80*$AL80*'Personnel Rates'!AG$75</f>
        <v>0</v>
      </c>
      <c r="AH210" s="122">
        <f>AH80*$AL80*'Personnel Rates'!AH$75</f>
        <v>0</v>
      </c>
      <c r="AI210" s="122">
        <f>AI80*$AL80*'Personnel Rates'!AI$75</f>
        <v>0</v>
      </c>
      <c r="AJ210" s="122">
        <f>AJ80*$AL80*'Personnel Rates'!AJ$75</f>
        <v>0</v>
      </c>
      <c r="AL210" s="123">
        <f>SUM(E210:AJ210)</f>
        <v>112.59473752846152</v>
      </c>
    </row>
    <row r="211" spans="2:38">
      <c r="B211" s="73"/>
      <c r="C211" s="74" t="s">
        <v>0</v>
      </c>
      <c r="D211" s="74"/>
      <c r="E211" s="122">
        <f>E81*$AL81*'Personnel Rates'!E$75</f>
        <v>0</v>
      </c>
      <c r="F211" s="122">
        <f>F81*$AL81*'Personnel Rates'!F$75</f>
        <v>0</v>
      </c>
      <c r="G211" s="122">
        <f>G81*$AL81*'Personnel Rates'!G$75</f>
        <v>0</v>
      </c>
      <c r="H211" s="122">
        <f>H81*$AL81*'Personnel Rates'!H$75</f>
        <v>24.629673833076922</v>
      </c>
      <c r="I211" s="122">
        <f>I81*$AL81*'Personnel Rates'!I$75</f>
        <v>87.9650636953846</v>
      </c>
      <c r="J211" s="122">
        <f>J81*$AL81*'Personnel Rates'!J$75</f>
        <v>0</v>
      </c>
      <c r="K211" s="122">
        <f>K81*$AL81*'Personnel Rates'!K$75</f>
        <v>0</v>
      </c>
      <c r="L211" s="122">
        <f>L81*$AL81*'Personnel Rates'!L$75</f>
        <v>0</v>
      </c>
      <c r="M211" s="122">
        <f>M81*$AL81*'Personnel Rates'!M$75</f>
        <v>0</v>
      </c>
      <c r="N211" s="122">
        <f>N81*$AL81*'Personnel Rates'!N$75</f>
        <v>0</v>
      </c>
      <c r="O211" s="122">
        <f>O81*$AL81*'Personnel Rates'!O$75</f>
        <v>0</v>
      </c>
      <c r="P211" s="122">
        <f>P81*$AL81*'Personnel Rates'!P$75</f>
        <v>0</v>
      </c>
      <c r="Q211" s="122">
        <f>Q81*$AL81*'Personnel Rates'!Q$75</f>
        <v>0</v>
      </c>
      <c r="R211" s="122">
        <f>R81*$AL81*'Personnel Rates'!R$75</f>
        <v>0</v>
      </c>
      <c r="S211" s="122">
        <f>S81*$AL81*'Personnel Rates'!S$75</f>
        <v>0</v>
      </c>
      <c r="T211" s="122">
        <f>T81*$AL81*'Personnel Rates'!T$75</f>
        <v>0</v>
      </c>
      <c r="U211" s="122">
        <f>U81*$AL81*'Personnel Rates'!U$75</f>
        <v>0</v>
      </c>
      <c r="V211" s="122">
        <f>V81*$AL81*'Personnel Rates'!V$75</f>
        <v>0</v>
      </c>
      <c r="W211" s="122">
        <f>W81*$AL81*'Personnel Rates'!W$75</f>
        <v>0</v>
      </c>
      <c r="X211" s="122">
        <f>X81*$AL81*'Personnel Rates'!X$75</f>
        <v>0</v>
      </c>
      <c r="Y211" s="122">
        <f>Y81*$AL81*'Personnel Rates'!Y$75</f>
        <v>0</v>
      </c>
      <c r="Z211" s="122">
        <f>Z81*$AL81*'Personnel Rates'!Z$75</f>
        <v>0</v>
      </c>
      <c r="AA211" s="122">
        <f>AA81*$AL81*'Personnel Rates'!AA$75</f>
        <v>0</v>
      </c>
      <c r="AB211" s="122">
        <f>AB81*$AL81*'Personnel Rates'!AB$75</f>
        <v>0</v>
      </c>
      <c r="AC211" s="122">
        <f>AC81*$AL81*'Personnel Rates'!AC$75</f>
        <v>0</v>
      </c>
      <c r="AD211" s="122">
        <f>AD81*$AL81*'Personnel Rates'!AD$75</f>
        <v>0</v>
      </c>
      <c r="AE211" s="122">
        <f>AE81*$AL81*'Personnel Rates'!AE$75</f>
        <v>0</v>
      </c>
      <c r="AF211" s="122">
        <f>AF81*$AL81*'Personnel Rates'!AF$75</f>
        <v>0</v>
      </c>
      <c r="AG211" s="122">
        <f>AG81*$AL81*'Personnel Rates'!AG$75</f>
        <v>0</v>
      </c>
      <c r="AH211" s="122">
        <f>AH81*$AL81*'Personnel Rates'!AH$75</f>
        <v>0</v>
      </c>
      <c r="AI211" s="122">
        <f>AI81*$AL81*'Personnel Rates'!AI$75</f>
        <v>0</v>
      </c>
      <c r="AJ211" s="122">
        <f>AJ81*$AL81*'Personnel Rates'!AJ$75</f>
        <v>0</v>
      </c>
      <c r="AL211" s="123">
        <f>SUM(E211:AJ211)</f>
        <v>112.59473752846152</v>
      </c>
    </row>
    <row r="212" spans="2:38">
      <c r="B212" s="73"/>
      <c r="C212" s="74" t="s">
        <v>8</v>
      </c>
      <c r="D212" s="74"/>
      <c r="E212" s="122">
        <f>E82*$AL82*'Personnel Rates'!E$75</f>
        <v>0</v>
      </c>
      <c r="F212" s="122">
        <f>F82*$AL82*'Personnel Rates'!F$75</f>
        <v>0</v>
      </c>
      <c r="G212" s="122">
        <f>G82*$AL82*'Personnel Rates'!G$75</f>
        <v>0</v>
      </c>
      <c r="H212" s="122">
        <f>H82*$AL82*'Personnel Rates'!H$75</f>
        <v>24.629673833076922</v>
      </c>
      <c r="I212" s="122">
        <f>I82*$AL82*'Personnel Rates'!I$75</f>
        <v>87.9650636953846</v>
      </c>
      <c r="J212" s="122">
        <f>J82*$AL82*'Personnel Rates'!J$75</f>
        <v>0</v>
      </c>
      <c r="K212" s="122">
        <f>K82*$AL82*'Personnel Rates'!K$75</f>
        <v>0</v>
      </c>
      <c r="L212" s="122">
        <f>L82*$AL82*'Personnel Rates'!L$75</f>
        <v>0</v>
      </c>
      <c r="M212" s="122">
        <f>M82*$AL82*'Personnel Rates'!M$75</f>
        <v>0</v>
      </c>
      <c r="N212" s="122">
        <f>N82*$AL82*'Personnel Rates'!N$75</f>
        <v>0</v>
      </c>
      <c r="O212" s="122">
        <f>O82*$AL82*'Personnel Rates'!O$75</f>
        <v>0</v>
      </c>
      <c r="P212" s="122">
        <f>P82*$AL82*'Personnel Rates'!P$75</f>
        <v>0</v>
      </c>
      <c r="Q212" s="122">
        <f>Q82*$AL82*'Personnel Rates'!Q$75</f>
        <v>0</v>
      </c>
      <c r="R212" s="122">
        <f>R82*$AL82*'Personnel Rates'!R$75</f>
        <v>0</v>
      </c>
      <c r="S212" s="122">
        <f>S82*$AL82*'Personnel Rates'!S$75</f>
        <v>0</v>
      </c>
      <c r="T212" s="122">
        <f>T82*$AL82*'Personnel Rates'!T$75</f>
        <v>0</v>
      </c>
      <c r="U212" s="122">
        <f>U82*$AL82*'Personnel Rates'!U$75</f>
        <v>0</v>
      </c>
      <c r="V212" s="122">
        <f>V82*$AL82*'Personnel Rates'!V$75</f>
        <v>0</v>
      </c>
      <c r="W212" s="122">
        <f>W82*$AL82*'Personnel Rates'!W$75</f>
        <v>0</v>
      </c>
      <c r="X212" s="122">
        <f>X82*$AL82*'Personnel Rates'!X$75</f>
        <v>0</v>
      </c>
      <c r="Y212" s="122">
        <f>Y82*$AL82*'Personnel Rates'!Y$75</f>
        <v>0</v>
      </c>
      <c r="Z212" s="122">
        <f>Z82*$AL82*'Personnel Rates'!Z$75</f>
        <v>0</v>
      </c>
      <c r="AA212" s="122">
        <f>AA82*$AL82*'Personnel Rates'!AA$75</f>
        <v>0</v>
      </c>
      <c r="AB212" s="122">
        <f>AB82*$AL82*'Personnel Rates'!AB$75</f>
        <v>0</v>
      </c>
      <c r="AC212" s="122">
        <f>AC82*$AL82*'Personnel Rates'!AC$75</f>
        <v>0</v>
      </c>
      <c r="AD212" s="122">
        <f>AD82*$AL82*'Personnel Rates'!AD$75</f>
        <v>0</v>
      </c>
      <c r="AE212" s="122">
        <f>AE82*$AL82*'Personnel Rates'!AE$75</f>
        <v>0</v>
      </c>
      <c r="AF212" s="122">
        <f>AF82*$AL82*'Personnel Rates'!AF$75</f>
        <v>0</v>
      </c>
      <c r="AG212" s="122">
        <f>AG82*$AL82*'Personnel Rates'!AG$75</f>
        <v>0</v>
      </c>
      <c r="AH212" s="122">
        <f>AH82*$AL82*'Personnel Rates'!AH$75</f>
        <v>0</v>
      </c>
      <c r="AI212" s="122">
        <f>AI82*$AL82*'Personnel Rates'!AI$75</f>
        <v>0</v>
      </c>
      <c r="AJ212" s="122">
        <f>AJ82*$AL82*'Personnel Rates'!AJ$75</f>
        <v>0</v>
      </c>
      <c r="AL212" s="123">
        <f>SUM(E212:AJ212)</f>
        <v>112.59473752846152</v>
      </c>
    </row>
    <row r="213" spans="2:38">
      <c r="B213" s="73"/>
      <c r="C213" s="74" t="s">
        <v>1</v>
      </c>
      <c r="D213" s="74"/>
      <c r="E213" s="122">
        <f>E83*$AL83*'Personnel Rates'!E$75</f>
        <v>0</v>
      </c>
      <c r="F213" s="122">
        <f>F83*$AL83*'Personnel Rates'!F$75</f>
        <v>0</v>
      </c>
      <c r="G213" s="122">
        <f>G83*$AL83*'Personnel Rates'!G$75</f>
        <v>0</v>
      </c>
      <c r="H213" s="122">
        <f>H83*$AL83*'Personnel Rates'!H$75</f>
        <v>24.629673833076922</v>
      </c>
      <c r="I213" s="122">
        <f>I83*$AL83*'Personnel Rates'!I$75</f>
        <v>87.9650636953846</v>
      </c>
      <c r="J213" s="122">
        <f>J83*$AL83*'Personnel Rates'!J$75</f>
        <v>0</v>
      </c>
      <c r="K213" s="122">
        <f>K83*$AL83*'Personnel Rates'!K$75</f>
        <v>0</v>
      </c>
      <c r="L213" s="122">
        <f>L83*$AL83*'Personnel Rates'!L$75</f>
        <v>0</v>
      </c>
      <c r="M213" s="122">
        <f>M83*$AL83*'Personnel Rates'!M$75</f>
        <v>0</v>
      </c>
      <c r="N213" s="122">
        <f>N83*$AL83*'Personnel Rates'!N$75</f>
        <v>0</v>
      </c>
      <c r="O213" s="122">
        <f>O83*$AL83*'Personnel Rates'!O$75</f>
        <v>0</v>
      </c>
      <c r="P213" s="122">
        <f>P83*$AL83*'Personnel Rates'!P$75</f>
        <v>0</v>
      </c>
      <c r="Q213" s="122">
        <f>Q83*$AL83*'Personnel Rates'!Q$75</f>
        <v>0</v>
      </c>
      <c r="R213" s="122">
        <f>R83*$AL83*'Personnel Rates'!R$75</f>
        <v>0</v>
      </c>
      <c r="S213" s="122">
        <f>S83*$AL83*'Personnel Rates'!S$75</f>
        <v>0</v>
      </c>
      <c r="T213" s="122">
        <f>T83*$AL83*'Personnel Rates'!T$75</f>
        <v>0</v>
      </c>
      <c r="U213" s="122">
        <f>U83*$AL83*'Personnel Rates'!U$75</f>
        <v>0</v>
      </c>
      <c r="V213" s="122">
        <f>V83*$AL83*'Personnel Rates'!V$75</f>
        <v>0</v>
      </c>
      <c r="W213" s="122">
        <f>W83*$AL83*'Personnel Rates'!W$75</f>
        <v>0</v>
      </c>
      <c r="X213" s="122">
        <f>X83*$AL83*'Personnel Rates'!X$75</f>
        <v>0</v>
      </c>
      <c r="Y213" s="122">
        <f>Y83*$AL83*'Personnel Rates'!Y$75</f>
        <v>0</v>
      </c>
      <c r="Z213" s="122">
        <f>Z83*$AL83*'Personnel Rates'!Z$75</f>
        <v>0</v>
      </c>
      <c r="AA213" s="122">
        <f>AA83*$AL83*'Personnel Rates'!AA$75</f>
        <v>0</v>
      </c>
      <c r="AB213" s="122">
        <f>AB83*$AL83*'Personnel Rates'!AB$75</f>
        <v>0</v>
      </c>
      <c r="AC213" s="122">
        <f>AC83*$AL83*'Personnel Rates'!AC$75</f>
        <v>0</v>
      </c>
      <c r="AD213" s="122">
        <f>AD83*$AL83*'Personnel Rates'!AD$75</f>
        <v>0</v>
      </c>
      <c r="AE213" s="122">
        <f>AE83*$AL83*'Personnel Rates'!AE$75</f>
        <v>0</v>
      </c>
      <c r="AF213" s="122">
        <f>AF83*$AL83*'Personnel Rates'!AF$75</f>
        <v>0</v>
      </c>
      <c r="AG213" s="122">
        <f>AG83*$AL83*'Personnel Rates'!AG$75</f>
        <v>0</v>
      </c>
      <c r="AH213" s="122">
        <f>AH83*$AL83*'Personnel Rates'!AH$75</f>
        <v>0</v>
      </c>
      <c r="AI213" s="122">
        <f>AI83*$AL83*'Personnel Rates'!AI$75</f>
        <v>0</v>
      </c>
      <c r="AJ213" s="122">
        <f>AJ83*$AL83*'Personnel Rates'!AJ$75</f>
        <v>0</v>
      </c>
      <c r="AL213" s="123">
        <f>SUM(E213:AJ213)</f>
        <v>112.59473752846152</v>
      </c>
    </row>
    <row r="214" spans="2:38">
      <c r="B214" s="64" t="s">
        <v>30</v>
      </c>
      <c r="C214" s="63" t="s">
        <v>56</v>
      </c>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L214" s="124"/>
    </row>
    <row r="215" spans="2:38">
      <c r="B215" s="73"/>
      <c r="C215" s="74" t="s">
        <v>58</v>
      </c>
      <c r="D215" s="74"/>
      <c r="E215" s="122">
        <f>E85*$AL85*'Personnel Rates'!E$75</f>
        <v>0</v>
      </c>
      <c r="F215" s="122">
        <f>F85*$AL85*'Personnel Rates'!F$75</f>
        <v>0</v>
      </c>
      <c r="G215" s="122">
        <f>G85*$AL85*'Personnel Rates'!G$75</f>
        <v>0</v>
      </c>
      <c r="H215" s="122">
        <f>H85*$AL85*'Personnel Rates'!H$75</f>
        <v>1576.299125316923</v>
      </c>
      <c r="I215" s="122">
        <f>I85*$AL85*'Personnel Rates'!I$75</f>
        <v>4222.3230573784604</v>
      </c>
      <c r="J215" s="122">
        <f>J85*$AL85*'Personnel Rates'!J$75</f>
        <v>1493.0406136615384</v>
      </c>
      <c r="K215" s="122">
        <f>K85*$AL85*'Personnel Rates'!K$75</f>
        <v>1576.299125316923</v>
      </c>
      <c r="L215" s="122">
        <f>L85*$AL85*'Personnel Rates'!L$75</f>
        <v>0</v>
      </c>
      <c r="M215" s="122">
        <f>M85*$AL85*'Personnel Rates'!M$75</f>
        <v>0</v>
      </c>
      <c r="N215" s="122">
        <f>N85*$AL85*'Personnel Rates'!N$75</f>
        <v>0</v>
      </c>
      <c r="O215" s="122">
        <f>O85*$AL85*'Personnel Rates'!O$75</f>
        <v>0</v>
      </c>
      <c r="P215" s="122">
        <f>P85*$AL85*'Personnel Rates'!P$75</f>
        <v>0</v>
      </c>
      <c r="Q215" s="122">
        <f>Q85*$AL85*'Personnel Rates'!Q$75</f>
        <v>0</v>
      </c>
      <c r="R215" s="122">
        <f>R85*$AL85*'Personnel Rates'!R$75</f>
        <v>0</v>
      </c>
      <c r="S215" s="122">
        <f>S85*$AL85*'Personnel Rates'!S$75</f>
        <v>0</v>
      </c>
      <c r="T215" s="122">
        <f>T85*$AL85*'Personnel Rates'!T$75</f>
        <v>0</v>
      </c>
      <c r="U215" s="122">
        <f>U85*$AL85*'Personnel Rates'!U$75</f>
        <v>0</v>
      </c>
      <c r="V215" s="122">
        <f>V85*$AL85*'Personnel Rates'!V$75</f>
        <v>0</v>
      </c>
      <c r="W215" s="122">
        <f>W85*$AL85*'Personnel Rates'!W$75</f>
        <v>0</v>
      </c>
      <c r="X215" s="122">
        <f>X85*$AL85*'Personnel Rates'!X$75</f>
        <v>0</v>
      </c>
      <c r="Y215" s="122">
        <f>Y85*$AL85*'Personnel Rates'!Y$75</f>
        <v>0</v>
      </c>
      <c r="Z215" s="122">
        <f>Z85*$AL85*'Personnel Rates'!Z$75</f>
        <v>0</v>
      </c>
      <c r="AA215" s="122">
        <f>AA85*$AL85*'Personnel Rates'!AA$75</f>
        <v>0</v>
      </c>
      <c r="AB215" s="122">
        <f>AB85*$AL85*'Personnel Rates'!AB$75</f>
        <v>0</v>
      </c>
      <c r="AC215" s="122">
        <f>AC85*$AL85*'Personnel Rates'!AC$75</f>
        <v>0</v>
      </c>
      <c r="AD215" s="122">
        <f>AD85*$AL85*'Personnel Rates'!AD$75</f>
        <v>0</v>
      </c>
      <c r="AE215" s="122">
        <f>AE85*$AL85*'Personnel Rates'!AE$75</f>
        <v>0</v>
      </c>
      <c r="AF215" s="122">
        <f>AF85*$AL85*'Personnel Rates'!AF$75</f>
        <v>0</v>
      </c>
      <c r="AG215" s="122">
        <f>AG85*$AL85*'Personnel Rates'!AG$75</f>
        <v>0</v>
      </c>
      <c r="AH215" s="122">
        <f>AH85*$AL85*'Personnel Rates'!AH$75</f>
        <v>0</v>
      </c>
      <c r="AI215" s="122">
        <f>AI85*$AL85*'Personnel Rates'!AI$75</f>
        <v>0</v>
      </c>
      <c r="AJ215" s="122">
        <f>AJ85*$AL85*'Personnel Rates'!AJ$75</f>
        <v>0</v>
      </c>
      <c r="AL215" s="123">
        <f>SUM(E215:AJ215)</f>
        <v>8867.9619216738447</v>
      </c>
    </row>
    <row r="216" spans="2:38">
      <c r="B216" s="73"/>
      <c r="C216" s="74" t="s">
        <v>59</v>
      </c>
      <c r="D216" s="74"/>
      <c r="E216" s="122">
        <f>E86*$AL86*'Personnel Rates'!E$75</f>
        <v>0</v>
      </c>
      <c r="F216" s="122">
        <f>F86*$AL86*'Personnel Rates'!F$75</f>
        <v>0</v>
      </c>
      <c r="G216" s="122">
        <f>G86*$AL86*'Personnel Rates'!G$75</f>
        <v>0</v>
      </c>
      <c r="H216" s="122">
        <f>H86*$AL86*'Personnel Rates'!H$75</f>
        <v>1576.299125316923</v>
      </c>
      <c r="I216" s="122">
        <f>I86*$AL86*'Personnel Rates'!I$75</f>
        <v>4222.3230573784604</v>
      </c>
      <c r="J216" s="122">
        <f>J86*$AL86*'Personnel Rates'!J$75</f>
        <v>1493.0406136615384</v>
      </c>
      <c r="K216" s="122">
        <f>K86*$AL86*'Personnel Rates'!K$75</f>
        <v>1576.299125316923</v>
      </c>
      <c r="L216" s="122">
        <f>L86*$AL86*'Personnel Rates'!L$75</f>
        <v>0</v>
      </c>
      <c r="M216" s="122">
        <f>M86*$AL86*'Personnel Rates'!M$75</f>
        <v>0</v>
      </c>
      <c r="N216" s="122">
        <f>N86*$AL86*'Personnel Rates'!N$75</f>
        <v>0</v>
      </c>
      <c r="O216" s="122">
        <f>O86*$AL86*'Personnel Rates'!O$75</f>
        <v>0</v>
      </c>
      <c r="P216" s="122">
        <f>P86*$AL86*'Personnel Rates'!P$75</f>
        <v>0</v>
      </c>
      <c r="Q216" s="122">
        <f>Q86*$AL86*'Personnel Rates'!Q$75</f>
        <v>0</v>
      </c>
      <c r="R216" s="122">
        <f>R86*$AL86*'Personnel Rates'!R$75</f>
        <v>0</v>
      </c>
      <c r="S216" s="122">
        <f>S86*$AL86*'Personnel Rates'!S$75</f>
        <v>0</v>
      </c>
      <c r="T216" s="122">
        <f>T86*$AL86*'Personnel Rates'!T$75</f>
        <v>0</v>
      </c>
      <c r="U216" s="122">
        <f>U86*$AL86*'Personnel Rates'!U$75</f>
        <v>0</v>
      </c>
      <c r="V216" s="122">
        <f>V86*$AL86*'Personnel Rates'!V$75</f>
        <v>0</v>
      </c>
      <c r="W216" s="122">
        <f>W86*$AL86*'Personnel Rates'!W$75</f>
        <v>0</v>
      </c>
      <c r="X216" s="122">
        <f>X86*$AL86*'Personnel Rates'!X$75</f>
        <v>0</v>
      </c>
      <c r="Y216" s="122">
        <f>Y86*$AL86*'Personnel Rates'!Y$75</f>
        <v>0</v>
      </c>
      <c r="Z216" s="122">
        <f>Z86*$AL86*'Personnel Rates'!Z$75</f>
        <v>0</v>
      </c>
      <c r="AA216" s="122">
        <f>AA86*$AL86*'Personnel Rates'!AA$75</f>
        <v>0</v>
      </c>
      <c r="AB216" s="122">
        <f>AB86*$AL86*'Personnel Rates'!AB$75</f>
        <v>0</v>
      </c>
      <c r="AC216" s="122">
        <f>AC86*$AL86*'Personnel Rates'!AC$75</f>
        <v>0</v>
      </c>
      <c r="AD216" s="122">
        <f>AD86*$AL86*'Personnel Rates'!AD$75</f>
        <v>0</v>
      </c>
      <c r="AE216" s="122">
        <f>AE86*$AL86*'Personnel Rates'!AE$75</f>
        <v>0</v>
      </c>
      <c r="AF216" s="122">
        <f>AF86*$AL86*'Personnel Rates'!AF$75</f>
        <v>0</v>
      </c>
      <c r="AG216" s="122">
        <f>AG86*$AL86*'Personnel Rates'!AG$75</f>
        <v>0</v>
      </c>
      <c r="AH216" s="122">
        <f>AH86*$AL86*'Personnel Rates'!AH$75</f>
        <v>0</v>
      </c>
      <c r="AI216" s="122">
        <f>AI86*$AL86*'Personnel Rates'!AI$75</f>
        <v>0</v>
      </c>
      <c r="AJ216" s="122">
        <f>AJ86*$AL86*'Personnel Rates'!AJ$75</f>
        <v>0</v>
      </c>
      <c r="AL216" s="123">
        <f>SUM(E216:AJ216)</f>
        <v>8867.9619216738447</v>
      </c>
    </row>
    <row r="217" spans="2:38">
      <c r="B217" s="73"/>
      <c r="C217" s="74" t="s">
        <v>60</v>
      </c>
      <c r="D217" s="74"/>
      <c r="E217" s="122">
        <f>E87*$AL87*'Personnel Rates'!E$75</f>
        <v>0</v>
      </c>
      <c r="F217" s="122">
        <f>F87*$AL87*'Personnel Rates'!F$75</f>
        <v>0</v>
      </c>
      <c r="G217" s="122">
        <f>G87*$AL87*'Personnel Rates'!G$75</f>
        <v>0</v>
      </c>
      <c r="H217" s="122">
        <f>H87*$AL87*'Personnel Rates'!H$75</f>
        <v>1576.299125316923</v>
      </c>
      <c r="I217" s="122">
        <f>I87*$AL87*'Personnel Rates'!I$75</f>
        <v>4222.3230573784604</v>
      </c>
      <c r="J217" s="122">
        <f>J87*$AL87*'Personnel Rates'!J$75</f>
        <v>1493.0406136615384</v>
      </c>
      <c r="K217" s="122">
        <f>K87*$AL87*'Personnel Rates'!K$75</f>
        <v>1576.299125316923</v>
      </c>
      <c r="L217" s="122">
        <f>L87*$AL87*'Personnel Rates'!L$75</f>
        <v>0</v>
      </c>
      <c r="M217" s="122">
        <f>M87*$AL87*'Personnel Rates'!M$75</f>
        <v>0</v>
      </c>
      <c r="N217" s="122">
        <f>N87*$AL87*'Personnel Rates'!N$75</f>
        <v>0</v>
      </c>
      <c r="O217" s="122">
        <f>O87*$AL87*'Personnel Rates'!O$75</f>
        <v>0</v>
      </c>
      <c r="P217" s="122">
        <f>P87*$AL87*'Personnel Rates'!P$75</f>
        <v>0</v>
      </c>
      <c r="Q217" s="122">
        <f>Q87*$AL87*'Personnel Rates'!Q$75</f>
        <v>0</v>
      </c>
      <c r="R217" s="122">
        <f>R87*$AL87*'Personnel Rates'!R$75</f>
        <v>0</v>
      </c>
      <c r="S217" s="122">
        <f>S87*$AL87*'Personnel Rates'!S$75</f>
        <v>0</v>
      </c>
      <c r="T217" s="122">
        <f>T87*$AL87*'Personnel Rates'!T$75</f>
        <v>0</v>
      </c>
      <c r="U217" s="122">
        <f>U87*$AL87*'Personnel Rates'!U$75</f>
        <v>0</v>
      </c>
      <c r="V217" s="122">
        <f>V87*$AL87*'Personnel Rates'!V$75</f>
        <v>0</v>
      </c>
      <c r="W217" s="122">
        <f>W87*$AL87*'Personnel Rates'!W$75</f>
        <v>0</v>
      </c>
      <c r="X217" s="122">
        <f>X87*$AL87*'Personnel Rates'!X$75</f>
        <v>0</v>
      </c>
      <c r="Y217" s="122">
        <f>Y87*$AL87*'Personnel Rates'!Y$75</f>
        <v>0</v>
      </c>
      <c r="Z217" s="122">
        <f>Z87*$AL87*'Personnel Rates'!Z$75</f>
        <v>0</v>
      </c>
      <c r="AA217" s="122">
        <f>AA87*$AL87*'Personnel Rates'!AA$75</f>
        <v>0</v>
      </c>
      <c r="AB217" s="122">
        <f>AB87*$AL87*'Personnel Rates'!AB$75</f>
        <v>0</v>
      </c>
      <c r="AC217" s="122">
        <f>AC87*$AL87*'Personnel Rates'!AC$75</f>
        <v>0</v>
      </c>
      <c r="AD217" s="122">
        <f>AD87*$AL87*'Personnel Rates'!AD$75</f>
        <v>0</v>
      </c>
      <c r="AE217" s="122">
        <f>AE87*$AL87*'Personnel Rates'!AE$75</f>
        <v>0</v>
      </c>
      <c r="AF217" s="122">
        <f>AF87*$AL87*'Personnel Rates'!AF$75</f>
        <v>0</v>
      </c>
      <c r="AG217" s="122">
        <f>AG87*$AL87*'Personnel Rates'!AG$75</f>
        <v>0</v>
      </c>
      <c r="AH217" s="122">
        <f>AH87*$AL87*'Personnel Rates'!AH$75</f>
        <v>0</v>
      </c>
      <c r="AI217" s="122">
        <f>AI87*$AL87*'Personnel Rates'!AI$75</f>
        <v>0</v>
      </c>
      <c r="AJ217" s="122">
        <f>AJ87*$AL87*'Personnel Rates'!AJ$75</f>
        <v>0</v>
      </c>
      <c r="AL217" s="123">
        <f>SUM(E217:AJ217)</f>
        <v>8867.9619216738447</v>
      </c>
    </row>
    <row r="218" spans="2:38">
      <c r="B218" s="75" t="s">
        <v>32</v>
      </c>
      <c r="C218" s="76" t="s">
        <v>61</v>
      </c>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L218" s="126"/>
    </row>
    <row r="219" spans="2:38">
      <c r="B219" s="78"/>
      <c r="C219" s="79" t="s">
        <v>63</v>
      </c>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L219" s="127"/>
    </row>
    <row r="220" spans="2:38">
      <c r="B220" s="73"/>
      <c r="C220" s="74" t="s">
        <v>64</v>
      </c>
      <c r="D220" s="74"/>
      <c r="E220" s="122">
        <f>E90*$AL90*'Personnel Rates'!E$75</f>
        <v>0</v>
      </c>
      <c r="F220" s="122">
        <f>F90*$AL90*'Personnel Rates'!F$75</f>
        <v>0</v>
      </c>
      <c r="G220" s="122">
        <f>G90*$AL90*'Personnel Rates'!G$75</f>
        <v>0</v>
      </c>
      <c r="H220" s="122">
        <f>H90*$AL90*'Personnel Rates'!H$75</f>
        <v>1970.3739066461537</v>
      </c>
      <c r="I220" s="122">
        <f>I90*$AL90*'Personnel Rates'!I$75</f>
        <v>5277.9038217230764</v>
      </c>
      <c r="J220" s="122">
        <f>J90*$AL90*'Personnel Rates'!J$75</f>
        <v>1866.300767076923</v>
      </c>
      <c r="K220" s="122">
        <f>K90*$AL90*'Personnel Rates'!K$75</f>
        <v>1970.3739066461537</v>
      </c>
      <c r="L220" s="122">
        <f>L90*$AL90*'Personnel Rates'!L$75</f>
        <v>0</v>
      </c>
      <c r="M220" s="122">
        <f>M90*$AL90*'Personnel Rates'!M$75</f>
        <v>0</v>
      </c>
      <c r="N220" s="122">
        <f>N90*$AL90*'Personnel Rates'!N$75</f>
        <v>0</v>
      </c>
      <c r="O220" s="122">
        <f>O90*$AL90*'Personnel Rates'!O$75</f>
        <v>0</v>
      </c>
      <c r="P220" s="122">
        <f>P90*$AL90*'Personnel Rates'!P$75</f>
        <v>0</v>
      </c>
      <c r="Q220" s="122">
        <f>Q90*$AL90*'Personnel Rates'!Q$75</f>
        <v>0</v>
      </c>
      <c r="R220" s="122">
        <f>R90*$AL90*'Personnel Rates'!R$75</f>
        <v>0</v>
      </c>
      <c r="S220" s="122">
        <f>S90*$AL90*'Personnel Rates'!S$75</f>
        <v>0</v>
      </c>
      <c r="T220" s="122">
        <f>T90*$AL90*'Personnel Rates'!T$75</f>
        <v>0</v>
      </c>
      <c r="U220" s="122">
        <f>U90*$AL90*'Personnel Rates'!U$75</f>
        <v>0</v>
      </c>
      <c r="V220" s="122">
        <f>V90*$AL90*'Personnel Rates'!V$75</f>
        <v>0</v>
      </c>
      <c r="W220" s="122">
        <f>W90*$AL90*'Personnel Rates'!W$75</f>
        <v>0</v>
      </c>
      <c r="X220" s="122">
        <f>X90*$AL90*'Personnel Rates'!X$75</f>
        <v>0</v>
      </c>
      <c r="Y220" s="122">
        <f>Y90*$AL90*'Personnel Rates'!Y$75</f>
        <v>0</v>
      </c>
      <c r="Z220" s="122">
        <f>Z90*$AL90*'Personnel Rates'!Z$75</f>
        <v>0</v>
      </c>
      <c r="AA220" s="122">
        <f>AA90*$AL90*'Personnel Rates'!AA$75</f>
        <v>0</v>
      </c>
      <c r="AB220" s="122">
        <f>AB90*$AL90*'Personnel Rates'!AB$75</f>
        <v>0</v>
      </c>
      <c r="AC220" s="122">
        <f>AC90*$AL90*'Personnel Rates'!AC$75</f>
        <v>0</v>
      </c>
      <c r="AD220" s="122">
        <f>AD90*$AL90*'Personnel Rates'!AD$75</f>
        <v>0</v>
      </c>
      <c r="AE220" s="122">
        <f>AE90*$AL90*'Personnel Rates'!AE$75</f>
        <v>0</v>
      </c>
      <c r="AF220" s="122">
        <f>AF90*$AL90*'Personnel Rates'!AF$75</f>
        <v>0</v>
      </c>
      <c r="AG220" s="122">
        <f>AG90*$AL90*'Personnel Rates'!AG$75</f>
        <v>0</v>
      </c>
      <c r="AH220" s="122">
        <f>AH90*$AL90*'Personnel Rates'!AH$75</f>
        <v>0</v>
      </c>
      <c r="AI220" s="122">
        <f>AI90*$AL90*'Personnel Rates'!AI$75</f>
        <v>0</v>
      </c>
      <c r="AJ220" s="122">
        <f>AJ90*$AL90*'Personnel Rates'!AJ$75</f>
        <v>0</v>
      </c>
      <c r="AL220" s="123">
        <f>SUM(E220:AJ220)</f>
        <v>11084.952402092305</v>
      </c>
    </row>
    <row r="221" spans="2:38">
      <c r="B221" s="73"/>
      <c r="C221" s="74" t="s">
        <v>65</v>
      </c>
      <c r="D221" s="74"/>
      <c r="E221" s="122">
        <f>E91*$AL91*'Personnel Rates'!E$75</f>
        <v>0</v>
      </c>
      <c r="F221" s="122">
        <f>F91*$AL91*'Personnel Rates'!F$75</f>
        <v>0</v>
      </c>
      <c r="G221" s="122">
        <f>G91*$AL91*'Personnel Rates'!G$75</f>
        <v>0</v>
      </c>
      <c r="H221" s="122">
        <f>H91*$AL91*'Personnel Rates'!H$75</f>
        <v>1970.3739066461537</v>
      </c>
      <c r="I221" s="122">
        <f>I91*$AL91*'Personnel Rates'!I$75</f>
        <v>5277.9038217230764</v>
      </c>
      <c r="J221" s="122">
        <f>J91*$AL91*'Personnel Rates'!J$75</f>
        <v>1866.300767076923</v>
      </c>
      <c r="K221" s="122">
        <f>K91*$AL91*'Personnel Rates'!K$75</f>
        <v>1970.3739066461537</v>
      </c>
      <c r="L221" s="122">
        <f>L91*$AL91*'Personnel Rates'!L$75</f>
        <v>0</v>
      </c>
      <c r="M221" s="122">
        <f>M91*$AL91*'Personnel Rates'!M$75</f>
        <v>0</v>
      </c>
      <c r="N221" s="122">
        <f>N91*$AL91*'Personnel Rates'!N$75</f>
        <v>0</v>
      </c>
      <c r="O221" s="122">
        <f>O91*$AL91*'Personnel Rates'!O$75</f>
        <v>0</v>
      </c>
      <c r="P221" s="122">
        <f>P91*$AL91*'Personnel Rates'!P$75</f>
        <v>0</v>
      </c>
      <c r="Q221" s="122">
        <f>Q91*$AL91*'Personnel Rates'!Q$75</f>
        <v>0</v>
      </c>
      <c r="R221" s="122">
        <f>R91*$AL91*'Personnel Rates'!R$75</f>
        <v>0</v>
      </c>
      <c r="S221" s="122">
        <f>S91*$AL91*'Personnel Rates'!S$75</f>
        <v>0</v>
      </c>
      <c r="T221" s="122">
        <f>T91*$AL91*'Personnel Rates'!T$75</f>
        <v>0</v>
      </c>
      <c r="U221" s="122">
        <f>U91*$AL91*'Personnel Rates'!U$75</f>
        <v>0</v>
      </c>
      <c r="V221" s="122">
        <f>V91*$AL91*'Personnel Rates'!V$75</f>
        <v>0</v>
      </c>
      <c r="W221" s="122">
        <f>W91*$AL91*'Personnel Rates'!W$75</f>
        <v>0</v>
      </c>
      <c r="X221" s="122">
        <f>X91*$AL91*'Personnel Rates'!X$75</f>
        <v>0</v>
      </c>
      <c r="Y221" s="122">
        <f>Y91*$AL91*'Personnel Rates'!Y$75</f>
        <v>0</v>
      </c>
      <c r="Z221" s="122">
        <f>Z91*$AL91*'Personnel Rates'!Z$75</f>
        <v>0</v>
      </c>
      <c r="AA221" s="122">
        <f>AA91*$AL91*'Personnel Rates'!AA$75</f>
        <v>0</v>
      </c>
      <c r="AB221" s="122">
        <f>AB91*$AL91*'Personnel Rates'!AB$75</f>
        <v>0</v>
      </c>
      <c r="AC221" s="122">
        <f>AC91*$AL91*'Personnel Rates'!AC$75</f>
        <v>0</v>
      </c>
      <c r="AD221" s="122">
        <f>AD91*$AL91*'Personnel Rates'!AD$75</f>
        <v>0</v>
      </c>
      <c r="AE221" s="122">
        <f>AE91*$AL91*'Personnel Rates'!AE$75</f>
        <v>0</v>
      </c>
      <c r="AF221" s="122">
        <f>AF91*$AL91*'Personnel Rates'!AF$75</f>
        <v>0</v>
      </c>
      <c r="AG221" s="122">
        <f>AG91*$AL91*'Personnel Rates'!AG$75</f>
        <v>0</v>
      </c>
      <c r="AH221" s="122">
        <f>AH91*$AL91*'Personnel Rates'!AH$75</f>
        <v>0</v>
      </c>
      <c r="AI221" s="122">
        <f>AI91*$AL91*'Personnel Rates'!AI$75</f>
        <v>0</v>
      </c>
      <c r="AJ221" s="122">
        <f>AJ91*$AL91*'Personnel Rates'!AJ$75</f>
        <v>0</v>
      </c>
      <c r="AL221" s="123">
        <f>SUM(E221:AJ221)</f>
        <v>11084.952402092305</v>
      </c>
    </row>
    <row r="222" spans="2:38">
      <c r="B222" s="73"/>
      <c r="C222" s="74" t="s">
        <v>66</v>
      </c>
      <c r="D222" s="74"/>
      <c r="E222" s="122">
        <f>E92*$AL92*'Personnel Rates'!E$75</f>
        <v>0</v>
      </c>
      <c r="F222" s="122">
        <f>F92*$AL92*'Personnel Rates'!F$75</f>
        <v>0</v>
      </c>
      <c r="G222" s="122">
        <f>G92*$AL92*'Personnel Rates'!G$75</f>
        <v>0</v>
      </c>
      <c r="H222" s="122">
        <f>H92*$AL92*'Personnel Rates'!H$75</f>
        <v>1970.3739066461537</v>
      </c>
      <c r="I222" s="122">
        <f>I92*$AL92*'Personnel Rates'!I$75</f>
        <v>5277.9038217230764</v>
      </c>
      <c r="J222" s="122">
        <f>J92*$AL92*'Personnel Rates'!J$75</f>
        <v>1866.300767076923</v>
      </c>
      <c r="K222" s="122">
        <f>K92*$AL92*'Personnel Rates'!K$75</f>
        <v>1970.3739066461537</v>
      </c>
      <c r="L222" s="122">
        <f>L92*$AL92*'Personnel Rates'!L$75</f>
        <v>0</v>
      </c>
      <c r="M222" s="122">
        <f>M92*$AL92*'Personnel Rates'!M$75</f>
        <v>0</v>
      </c>
      <c r="N222" s="122">
        <f>N92*$AL92*'Personnel Rates'!N$75</f>
        <v>0</v>
      </c>
      <c r="O222" s="122">
        <f>O92*$AL92*'Personnel Rates'!O$75</f>
        <v>0</v>
      </c>
      <c r="P222" s="122">
        <f>P92*$AL92*'Personnel Rates'!P$75</f>
        <v>0</v>
      </c>
      <c r="Q222" s="122">
        <f>Q92*$AL92*'Personnel Rates'!Q$75</f>
        <v>0</v>
      </c>
      <c r="R222" s="122">
        <f>R92*$AL92*'Personnel Rates'!R$75</f>
        <v>0</v>
      </c>
      <c r="S222" s="122">
        <f>S92*$AL92*'Personnel Rates'!S$75</f>
        <v>0</v>
      </c>
      <c r="T222" s="122">
        <f>T92*$AL92*'Personnel Rates'!T$75</f>
        <v>0</v>
      </c>
      <c r="U222" s="122">
        <f>U92*$AL92*'Personnel Rates'!U$75</f>
        <v>0</v>
      </c>
      <c r="V222" s="122">
        <f>V92*$AL92*'Personnel Rates'!V$75</f>
        <v>0</v>
      </c>
      <c r="W222" s="122">
        <f>W92*$AL92*'Personnel Rates'!W$75</f>
        <v>0</v>
      </c>
      <c r="X222" s="122">
        <f>X92*$AL92*'Personnel Rates'!X$75</f>
        <v>0</v>
      </c>
      <c r="Y222" s="122">
        <f>Y92*$AL92*'Personnel Rates'!Y$75</f>
        <v>0</v>
      </c>
      <c r="Z222" s="122">
        <f>Z92*$AL92*'Personnel Rates'!Z$75</f>
        <v>0</v>
      </c>
      <c r="AA222" s="122">
        <f>AA92*$AL92*'Personnel Rates'!AA$75</f>
        <v>0</v>
      </c>
      <c r="AB222" s="122">
        <f>AB92*$AL92*'Personnel Rates'!AB$75</f>
        <v>0</v>
      </c>
      <c r="AC222" s="122">
        <f>AC92*$AL92*'Personnel Rates'!AC$75</f>
        <v>0</v>
      </c>
      <c r="AD222" s="122">
        <f>AD92*$AL92*'Personnel Rates'!AD$75</f>
        <v>0</v>
      </c>
      <c r="AE222" s="122">
        <f>AE92*$AL92*'Personnel Rates'!AE$75</f>
        <v>0</v>
      </c>
      <c r="AF222" s="122">
        <f>AF92*$AL92*'Personnel Rates'!AF$75</f>
        <v>0</v>
      </c>
      <c r="AG222" s="122">
        <f>AG92*$AL92*'Personnel Rates'!AG$75</f>
        <v>0</v>
      </c>
      <c r="AH222" s="122">
        <f>AH92*$AL92*'Personnel Rates'!AH$75</f>
        <v>0</v>
      </c>
      <c r="AI222" s="122">
        <f>AI92*$AL92*'Personnel Rates'!AI$75</f>
        <v>0</v>
      </c>
      <c r="AJ222" s="122">
        <f>AJ92*$AL92*'Personnel Rates'!AJ$75</f>
        <v>0</v>
      </c>
      <c r="AL222" s="123">
        <f>SUM(E222:AJ222)</f>
        <v>11084.952402092305</v>
      </c>
    </row>
    <row r="223" spans="2:38">
      <c r="B223" s="73"/>
      <c r="C223" s="74" t="s">
        <v>67</v>
      </c>
      <c r="D223" s="74"/>
      <c r="E223" s="122">
        <f>E93*$AL93*'Personnel Rates'!E$75</f>
        <v>0</v>
      </c>
      <c r="F223" s="122">
        <f>F93*$AL93*'Personnel Rates'!F$75</f>
        <v>0</v>
      </c>
      <c r="G223" s="122">
        <f>G93*$AL93*'Personnel Rates'!G$75</f>
        <v>0</v>
      </c>
      <c r="H223" s="122">
        <f>H93*$AL93*'Personnel Rates'!H$75</f>
        <v>1970.3739066461537</v>
      </c>
      <c r="I223" s="122">
        <f>I93*$AL93*'Personnel Rates'!I$75</f>
        <v>5277.9038217230764</v>
      </c>
      <c r="J223" s="122">
        <f>J93*$AL93*'Personnel Rates'!J$75</f>
        <v>1866.300767076923</v>
      </c>
      <c r="K223" s="122">
        <f>K93*$AL93*'Personnel Rates'!K$75</f>
        <v>1970.3739066461537</v>
      </c>
      <c r="L223" s="122">
        <f>L93*$AL93*'Personnel Rates'!L$75</f>
        <v>0</v>
      </c>
      <c r="M223" s="122">
        <f>M93*$AL93*'Personnel Rates'!M$75</f>
        <v>0</v>
      </c>
      <c r="N223" s="122">
        <f>N93*$AL93*'Personnel Rates'!N$75</f>
        <v>0</v>
      </c>
      <c r="O223" s="122">
        <f>O93*$AL93*'Personnel Rates'!O$75</f>
        <v>0</v>
      </c>
      <c r="P223" s="122">
        <f>P93*$AL93*'Personnel Rates'!P$75</f>
        <v>0</v>
      </c>
      <c r="Q223" s="122">
        <f>Q93*$AL93*'Personnel Rates'!Q$75</f>
        <v>0</v>
      </c>
      <c r="R223" s="122">
        <f>R93*$AL93*'Personnel Rates'!R$75</f>
        <v>0</v>
      </c>
      <c r="S223" s="122">
        <f>S93*$AL93*'Personnel Rates'!S$75</f>
        <v>0</v>
      </c>
      <c r="T223" s="122">
        <f>T93*$AL93*'Personnel Rates'!T$75</f>
        <v>0</v>
      </c>
      <c r="U223" s="122">
        <f>U93*$AL93*'Personnel Rates'!U$75</f>
        <v>0</v>
      </c>
      <c r="V223" s="122">
        <f>V93*$AL93*'Personnel Rates'!V$75</f>
        <v>0</v>
      </c>
      <c r="W223" s="122">
        <f>W93*$AL93*'Personnel Rates'!W$75</f>
        <v>0</v>
      </c>
      <c r="X223" s="122">
        <f>X93*$AL93*'Personnel Rates'!X$75</f>
        <v>0</v>
      </c>
      <c r="Y223" s="122">
        <f>Y93*$AL93*'Personnel Rates'!Y$75</f>
        <v>0</v>
      </c>
      <c r="Z223" s="122">
        <f>Z93*$AL93*'Personnel Rates'!Z$75</f>
        <v>0</v>
      </c>
      <c r="AA223" s="122">
        <f>AA93*$AL93*'Personnel Rates'!AA$75</f>
        <v>0</v>
      </c>
      <c r="AB223" s="122">
        <f>AB93*$AL93*'Personnel Rates'!AB$75</f>
        <v>0</v>
      </c>
      <c r="AC223" s="122">
        <f>AC93*$AL93*'Personnel Rates'!AC$75</f>
        <v>0</v>
      </c>
      <c r="AD223" s="122">
        <f>AD93*$AL93*'Personnel Rates'!AD$75</f>
        <v>0</v>
      </c>
      <c r="AE223" s="122">
        <f>AE93*$AL93*'Personnel Rates'!AE$75</f>
        <v>0</v>
      </c>
      <c r="AF223" s="122">
        <f>AF93*$AL93*'Personnel Rates'!AF$75</f>
        <v>0</v>
      </c>
      <c r="AG223" s="122">
        <f>AG93*$AL93*'Personnel Rates'!AG$75</f>
        <v>0</v>
      </c>
      <c r="AH223" s="122">
        <f>AH93*$AL93*'Personnel Rates'!AH$75</f>
        <v>0</v>
      </c>
      <c r="AI223" s="122">
        <f>AI93*$AL93*'Personnel Rates'!AI$75</f>
        <v>0</v>
      </c>
      <c r="AJ223" s="122">
        <f>AJ93*$AL93*'Personnel Rates'!AJ$75</f>
        <v>0</v>
      </c>
      <c r="AL223" s="123">
        <f>SUM(E223:AJ223)</f>
        <v>11084.952402092305</v>
      </c>
    </row>
    <row r="224" spans="2:38">
      <c r="B224" s="73"/>
      <c r="C224" s="74" t="s">
        <v>68</v>
      </c>
      <c r="D224" s="74"/>
      <c r="E224" s="122">
        <f>E94*$AL94*'Personnel Rates'!E$75</f>
        <v>0</v>
      </c>
      <c r="F224" s="122">
        <f>F94*$AL94*'Personnel Rates'!F$75</f>
        <v>0</v>
      </c>
      <c r="G224" s="122">
        <f>G94*$AL94*'Personnel Rates'!G$75</f>
        <v>0</v>
      </c>
      <c r="H224" s="122">
        <f>H94*$AL94*'Personnel Rates'!H$75</f>
        <v>1970.3739066461537</v>
      </c>
      <c r="I224" s="122">
        <f>I94*$AL94*'Personnel Rates'!I$75</f>
        <v>5277.9038217230764</v>
      </c>
      <c r="J224" s="122">
        <f>J94*$AL94*'Personnel Rates'!J$75</f>
        <v>1866.300767076923</v>
      </c>
      <c r="K224" s="122">
        <f>K94*$AL94*'Personnel Rates'!K$75</f>
        <v>1970.3739066461537</v>
      </c>
      <c r="L224" s="122">
        <f>L94*$AL94*'Personnel Rates'!L$75</f>
        <v>0</v>
      </c>
      <c r="M224" s="122">
        <f>M94*$AL94*'Personnel Rates'!M$75</f>
        <v>0</v>
      </c>
      <c r="N224" s="122">
        <f>N94*$AL94*'Personnel Rates'!N$75</f>
        <v>0</v>
      </c>
      <c r="O224" s="122">
        <f>O94*$AL94*'Personnel Rates'!O$75</f>
        <v>0</v>
      </c>
      <c r="P224" s="122">
        <f>P94*$AL94*'Personnel Rates'!P$75</f>
        <v>0</v>
      </c>
      <c r="Q224" s="122">
        <f>Q94*$AL94*'Personnel Rates'!Q$75</f>
        <v>0</v>
      </c>
      <c r="R224" s="122">
        <f>R94*$AL94*'Personnel Rates'!R$75</f>
        <v>0</v>
      </c>
      <c r="S224" s="122">
        <f>S94*$AL94*'Personnel Rates'!S$75</f>
        <v>0</v>
      </c>
      <c r="T224" s="122">
        <f>T94*$AL94*'Personnel Rates'!T$75</f>
        <v>0</v>
      </c>
      <c r="U224" s="122">
        <f>U94*$AL94*'Personnel Rates'!U$75</f>
        <v>0</v>
      </c>
      <c r="V224" s="122">
        <f>V94*$AL94*'Personnel Rates'!V$75</f>
        <v>0</v>
      </c>
      <c r="W224" s="122">
        <f>W94*$AL94*'Personnel Rates'!W$75</f>
        <v>0</v>
      </c>
      <c r="X224" s="122">
        <f>X94*$AL94*'Personnel Rates'!X$75</f>
        <v>0</v>
      </c>
      <c r="Y224" s="122">
        <f>Y94*$AL94*'Personnel Rates'!Y$75</f>
        <v>0</v>
      </c>
      <c r="Z224" s="122">
        <f>Z94*$AL94*'Personnel Rates'!Z$75</f>
        <v>0</v>
      </c>
      <c r="AA224" s="122">
        <f>AA94*$AL94*'Personnel Rates'!AA$75</f>
        <v>0</v>
      </c>
      <c r="AB224" s="122">
        <f>AB94*$AL94*'Personnel Rates'!AB$75</f>
        <v>0</v>
      </c>
      <c r="AC224" s="122">
        <f>AC94*$AL94*'Personnel Rates'!AC$75</f>
        <v>0</v>
      </c>
      <c r="AD224" s="122">
        <f>AD94*$AL94*'Personnel Rates'!AD$75</f>
        <v>0</v>
      </c>
      <c r="AE224" s="122">
        <f>AE94*$AL94*'Personnel Rates'!AE$75</f>
        <v>0</v>
      </c>
      <c r="AF224" s="122">
        <f>AF94*$AL94*'Personnel Rates'!AF$75</f>
        <v>0</v>
      </c>
      <c r="AG224" s="122">
        <f>AG94*$AL94*'Personnel Rates'!AG$75</f>
        <v>0</v>
      </c>
      <c r="AH224" s="122">
        <f>AH94*$AL94*'Personnel Rates'!AH$75</f>
        <v>0</v>
      </c>
      <c r="AI224" s="122">
        <f>AI94*$AL94*'Personnel Rates'!AI$75</f>
        <v>0</v>
      </c>
      <c r="AJ224" s="122">
        <f>AJ94*$AL94*'Personnel Rates'!AJ$75</f>
        <v>0</v>
      </c>
      <c r="AL224" s="123">
        <f>SUM(E224:AJ224)</f>
        <v>11084.952402092305</v>
      </c>
    </row>
    <row r="225" spans="2:38">
      <c r="B225" s="78"/>
      <c r="C225" s="79" t="s">
        <v>69</v>
      </c>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L225" s="127"/>
    </row>
    <row r="226" spans="2:38">
      <c r="B226" s="73"/>
      <c r="C226" s="74" t="s">
        <v>64</v>
      </c>
      <c r="D226" s="74"/>
      <c r="E226" s="122">
        <f>E96*$AL96*'Personnel Rates'!E$75</f>
        <v>0</v>
      </c>
      <c r="F226" s="122">
        <f>F96*$AL96*'Personnel Rates'!F$75</f>
        <v>0</v>
      </c>
      <c r="G226" s="122">
        <f>G96*$AL96*'Personnel Rates'!G$75</f>
        <v>0</v>
      </c>
      <c r="H226" s="337">
        <f>H96*$AL96*'Personnel Rates'!H$75</f>
        <v>1970.3739066461537</v>
      </c>
      <c r="I226" s="337">
        <f>I96*$AL96*'Personnel Rates'!I$75</f>
        <v>5277.9038217230764</v>
      </c>
      <c r="J226" s="337">
        <f>J96*$AL96*'Personnel Rates'!J$75</f>
        <v>1866.300767076923</v>
      </c>
      <c r="K226" s="337">
        <f>K96*$AL96*'Personnel Rates'!K$75</f>
        <v>1970.3739066461537</v>
      </c>
      <c r="L226" s="122">
        <f>L96*$AL96*'Personnel Rates'!L$75</f>
        <v>0</v>
      </c>
      <c r="M226" s="122">
        <f>M96*$AL96*'Personnel Rates'!M$75</f>
        <v>0</v>
      </c>
      <c r="N226" s="122">
        <f>N96*$AL96*'Personnel Rates'!N$75</f>
        <v>0</v>
      </c>
      <c r="O226" s="122">
        <f>O96*$AL96*'Personnel Rates'!O$75</f>
        <v>0</v>
      </c>
      <c r="P226" s="122">
        <f>P96*$AL96*'Personnel Rates'!P$75</f>
        <v>0</v>
      </c>
      <c r="Q226" s="122">
        <f>Q96*$AL96*'Personnel Rates'!Q$75</f>
        <v>0</v>
      </c>
      <c r="R226" s="122">
        <f>R96*$AL96*'Personnel Rates'!R$75</f>
        <v>0</v>
      </c>
      <c r="S226" s="122">
        <f>S96*$AL96*'Personnel Rates'!S$75</f>
        <v>0</v>
      </c>
      <c r="T226" s="122">
        <f>T96*$AL96*'Personnel Rates'!T$75</f>
        <v>0</v>
      </c>
      <c r="U226" s="122">
        <f>U96*$AL96*'Personnel Rates'!U$75</f>
        <v>0</v>
      </c>
      <c r="V226" s="122">
        <f>V96*$AL96*'Personnel Rates'!V$75</f>
        <v>0</v>
      </c>
      <c r="W226" s="122">
        <f>W96*$AL96*'Personnel Rates'!W$75</f>
        <v>0</v>
      </c>
      <c r="X226" s="122">
        <f>X96*$AL96*'Personnel Rates'!X$75</f>
        <v>0</v>
      </c>
      <c r="Y226" s="122">
        <f>Y96*$AL96*'Personnel Rates'!Y$75</f>
        <v>0</v>
      </c>
      <c r="Z226" s="122">
        <f>Z96*$AL96*'Personnel Rates'!Z$75</f>
        <v>0</v>
      </c>
      <c r="AA226" s="122">
        <f>AA96*$AL96*'Personnel Rates'!AA$75</f>
        <v>0</v>
      </c>
      <c r="AB226" s="122">
        <f>AB96*$AL96*'Personnel Rates'!AB$75</f>
        <v>0</v>
      </c>
      <c r="AC226" s="122">
        <f>AC96*$AL96*'Personnel Rates'!AC$75</f>
        <v>0</v>
      </c>
      <c r="AD226" s="122">
        <f>AD96*$AL96*'Personnel Rates'!AD$75</f>
        <v>0</v>
      </c>
      <c r="AE226" s="122">
        <f>AE96*$AL96*'Personnel Rates'!AE$75</f>
        <v>0</v>
      </c>
      <c r="AF226" s="122">
        <f>AF96*$AL96*'Personnel Rates'!AF$75</f>
        <v>0</v>
      </c>
      <c r="AG226" s="122">
        <f>AG96*$AL96*'Personnel Rates'!AG$75</f>
        <v>0</v>
      </c>
      <c r="AH226" s="122">
        <f>AH96*$AL96*'Personnel Rates'!AH$75</f>
        <v>0</v>
      </c>
      <c r="AI226" s="122">
        <f>AI96*$AL96*'Personnel Rates'!AI$75</f>
        <v>0</v>
      </c>
      <c r="AJ226" s="122">
        <f>AJ96*$AL96*'Personnel Rates'!AJ$75</f>
        <v>0</v>
      </c>
      <c r="AL226" s="123">
        <f>SUM(E226:AJ226)</f>
        <v>11084.952402092305</v>
      </c>
    </row>
    <row r="227" spans="2:38">
      <c r="B227" s="73"/>
      <c r="C227" s="74" t="s">
        <v>65</v>
      </c>
      <c r="D227" s="74"/>
      <c r="E227" s="122">
        <f>E97*$AL97*'Personnel Rates'!E$75</f>
        <v>0</v>
      </c>
      <c r="F227" s="122">
        <f>F97*$AL97*'Personnel Rates'!F$75</f>
        <v>0</v>
      </c>
      <c r="G227" s="122">
        <f>G97*$AL97*'Personnel Rates'!G$75</f>
        <v>0</v>
      </c>
      <c r="H227" s="337">
        <f>H97*$AL97*'Personnel Rates'!H$75</f>
        <v>1970.3739066461537</v>
      </c>
      <c r="I227" s="337">
        <f>I97*$AL97*'Personnel Rates'!I$75</f>
        <v>5277.9038217230764</v>
      </c>
      <c r="J227" s="337">
        <f>J97*$AL97*'Personnel Rates'!J$75</f>
        <v>1866.300767076923</v>
      </c>
      <c r="K227" s="337">
        <f>K97*$AL97*'Personnel Rates'!K$75</f>
        <v>1970.3739066461537</v>
      </c>
      <c r="L227" s="122">
        <f>L97*$AL97*'Personnel Rates'!L$75</f>
        <v>0</v>
      </c>
      <c r="M227" s="122">
        <f>M97*$AL97*'Personnel Rates'!M$75</f>
        <v>0</v>
      </c>
      <c r="N227" s="122">
        <f>N97*$AL97*'Personnel Rates'!N$75</f>
        <v>0</v>
      </c>
      <c r="O227" s="122">
        <f>O97*$AL97*'Personnel Rates'!O$75</f>
        <v>0</v>
      </c>
      <c r="P227" s="122">
        <f>P97*$AL97*'Personnel Rates'!P$75</f>
        <v>0</v>
      </c>
      <c r="Q227" s="122">
        <f>Q97*$AL97*'Personnel Rates'!Q$75</f>
        <v>0</v>
      </c>
      <c r="R227" s="122">
        <f>R97*$AL97*'Personnel Rates'!R$75</f>
        <v>0</v>
      </c>
      <c r="S227" s="122">
        <f>S97*$AL97*'Personnel Rates'!S$75</f>
        <v>0</v>
      </c>
      <c r="T227" s="122">
        <f>T97*$AL97*'Personnel Rates'!T$75</f>
        <v>0</v>
      </c>
      <c r="U227" s="122">
        <f>U97*$AL97*'Personnel Rates'!U$75</f>
        <v>0</v>
      </c>
      <c r="V227" s="122">
        <f>V97*$AL97*'Personnel Rates'!V$75</f>
        <v>0</v>
      </c>
      <c r="W227" s="122">
        <f>W97*$AL97*'Personnel Rates'!W$75</f>
        <v>0</v>
      </c>
      <c r="X227" s="122">
        <f>X97*$AL97*'Personnel Rates'!X$75</f>
        <v>0</v>
      </c>
      <c r="Y227" s="122">
        <f>Y97*$AL97*'Personnel Rates'!Y$75</f>
        <v>0</v>
      </c>
      <c r="Z227" s="122">
        <f>Z97*$AL97*'Personnel Rates'!Z$75</f>
        <v>0</v>
      </c>
      <c r="AA227" s="122">
        <f>AA97*$AL97*'Personnel Rates'!AA$75</f>
        <v>0</v>
      </c>
      <c r="AB227" s="122">
        <f>AB97*$AL97*'Personnel Rates'!AB$75</f>
        <v>0</v>
      </c>
      <c r="AC227" s="122">
        <f>AC97*$AL97*'Personnel Rates'!AC$75</f>
        <v>0</v>
      </c>
      <c r="AD227" s="122">
        <f>AD97*$AL97*'Personnel Rates'!AD$75</f>
        <v>0</v>
      </c>
      <c r="AE227" s="122">
        <f>AE97*$AL97*'Personnel Rates'!AE$75</f>
        <v>0</v>
      </c>
      <c r="AF227" s="122">
        <f>AF97*$AL97*'Personnel Rates'!AF$75</f>
        <v>0</v>
      </c>
      <c r="AG227" s="122">
        <f>AG97*$AL97*'Personnel Rates'!AG$75</f>
        <v>0</v>
      </c>
      <c r="AH227" s="122">
        <f>AH97*$AL97*'Personnel Rates'!AH$75</f>
        <v>0</v>
      </c>
      <c r="AI227" s="122">
        <f>AI97*$AL97*'Personnel Rates'!AI$75</f>
        <v>0</v>
      </c>
      <c r="AJ227" s="122">
        <f>AJ97*$AL97*'Personnel Rates'!AJ$75</f>
        <v>0</v>
      </c>
      <c r="AL227" s="123">
        <f>SUM(E227:AJ227)</f>
        <v>11084.952402092305</v>
      </c>
    </row>
    <row r="228" spans="2:38">
      <c r="B228" s="73"/>
      <c r="C228" s="74" t="s">
        <v>66</v>
      </c>
      <c r="D228" s="74"/>
      <c r="E228" s="122">
        <f>E98*$AL98*'Personnel Rates'!E$75</f>
        <v>0</v>
      </c>
      <c r="F228" s="122">
        <f>F98*$AL98*'Personnel Rates'!F$75</f>
        <v>0</v>
      </c>
      <c r="G228" s="122">
        <f>G98*$AL98*'Personnel Rates'!G$75</f>
        <v>0</v>
      </c>
      <c r="H228" s="337">
        <f>H98*$AL98*'Personnel Rates'!H$75</f>
        <v>1970.3739066461537</v>
      </c>
      <c r="I228" s="337">
        <f>I98*$AL98*'Personnel Rates'!I$75</f>
        <v>5277.9038217230764</v>
      </c>
      <c r="J228" s="337">
        <f>J98*$AL98*'Personnel Rates'!J$75</f>
        <v>1866.300767076923</v>
      </c>
      <c r="K228" s="337">
        <f>K98*$AL98*'Personnel Rates'!K$75</f>
        <v>1970.3739066461537</v>
      </c>
      <c r="L228" s="122">
        <f>L98*$AL98*'Personnel Rates'!L$75</f>
        <v>0</v>
      </c>
      <c r="M228" s="122">
        <f>M98*$AL98*'Personnel Rates'!M$75</f>
        <v>0</v>
      </c>
      <c r="N228" s="122">
        <f>N98*$AL98*'Personnel Rates'!N$75</f>
        <v>0</v>
      </c>
      <c r="O228" s="122">
        <f>O98*$AL98*'Personnel Rates'!O$75</f>
        <v>0</v>
      </c>
      <c r="P228" s="122">
        <f>P98*$AL98*'Personnel Rates'!P$75</f>
        <v>0</v>
      </c>
      <c r="Q228" s="122">
        <f>Q98*$AL98*'Personnel Rates'!Q$75</f>
        <v>0</v>
      </c>
      <c r="R228" s="122">
        <f>R98*$AL98*'Personnel Rates'!R$75</f>
        <v>0</v>
      </c>
      <c r="S228" s="122">
        <f>S98*$AL98*'Personnel Rates'!S$75</f>
        <v>0</v>
      </c>
      <c r="T228" s="122">
        <f>T98*$AL98*'Personnel Rates'!T$75</f>
        <v>0</v>
      </c>
      <c r="U228" s="122">
        <f>U98*$AL98*'Personnel Rates'!U$75</f>
        <v>0</v>
      </c>
      <c r="V228" s="122">
        <f>V98*$AL98*'Personnel Rates'!V$75</f>
        <v>0</v>
      </c>
      <c r="W228" s="122">
        <f>W98*$AL98*'Personnel Rates'!W$75</f>
        <v>0</v>
      </c>
      <c r="X228" s="122">
        <f>X98*$AL98*'Personnel Rates'!X$75</f>
        <v>0</v>
      </c>
      <c r="Y228" s="122">
        <f>Y98*$AL98*'Personnel Rates'!Y$75</f>
        <v>0</v>
      </c>
      <c r="Z228" s="122">
        <f>Z98*$AL98*'Personnel Rates'!Z$75</f>
        <v>0</v>
      </c>
      <c r="AA228" s="122">
        <f>AA98*$AL98*'Personnel Rates'!AA$75</f>
        <v>0</v>
      </c>
      <c r="AB228" s="122">
        <f>AB98*$AL98*'Personnel Rates'!AB$75</f>
        <v>0</v>
      </c>
      <c r="AC228" s="122">
        <f>AC98*$AL98*'Personnel Rates'!AC$75</f>
        <v>0</v>
      </c>
      <c r="AD228" s="122">
        <f>AD98*$AL98*'Personnel Rates'!AD$75</f>
        <v>0</v>
      </c>
      <c r="AE228" s="122">
        <f>AE98*$AL98*'Personnel Rates'!AE$75</f>
        <v>0</v>
      </c>
      <c r="AF228" s="122">
        <f>AF98*$AL98*'Personnel Rates'!AF$75</f>
        <v>0</v>
      </c>
      <c r="AG228" s="122">
        <f>AG98*$AL98*'Personnel Rates'!AG$75</f>
        <v>0</v>
      </c>
      <c r="AH228" s="122">
        <f>AH98*$AL98*'Personnel Rates'!AH$75</f>
        <v>0</v>
      </c>
      <c r="AI228" s="122">
        <f>AI98*$AL98*'Personnel Rates'!AI$75</f>
        <v>0</v>
      </c>
      <c r="AJ228" s="122">
        <f>AJ98*$AL98*'Personnel Rates'!AJ$75</f>
        <v>0</v>
      </c>
      <c r="AL228" s="123">
        <f>SUM(E228:AJ228)</f>
        <v>11084.952402092305</v>
      </c>
    </row>
    <row r="229" spans="2:38">
      <c r="B229" s="73"/>
      <c r="C229" s="74" t="s">
        <v>67</v>
      </c>
      <c r="D229" s="74"/>
      <c r="E229" s="122">
        <f>E99*$AL99*'Personnel Rates'!E$75</f>
        <v>0</v>
      </c>
      <c r="F229" s="122">
        <f>F99*$AL99*'Personnel Rates'!F$75</f>
        <v>0</v>
      </c>
      <c r="G229" s="122">
        <f>G99*$AL99*'Personnel Rates'!G$75</f>
        <v>0</v>
      </c>
      <c r="H229" s="337">
        <f>H99*$AL99*'Personnel Rates'!H$75</f>
        <v>1970.3739066461537</v>
      </c>
      <c r="I229" s="337">
        <f>I99*$AL99*'Personnel Rates'!I$75</f>
        <v>5277.9038217230764</v>
      </c>
      <c r="J229" s="337">
        <f>J99*$AL99*'Personnel Rates'!J$75</f>
        <v>1866.300767076923</v>
      </c>
      <c r="K229" s="337">
        <f>K99*$AL99*'Personnel Rates'!K$75</f>
        <v>1970.3739066461537</v>
      </c>
      <c r="L229" s="122">
        <f>L99*$AL99*'Personnel Rates'!L$75</f>
        <v>0</v>
      </c>
      <c r="M229" s="122">
        <f>M99*$AL99*'Personnel Rates'!M$75</f>
        <v>0</v>
      </c>
      <c r="N229" s="122">
        <f>N99*$AL99*'Personnel Rates'!N$75</f>
        <v>0</v>
      </c>
      <c r="O229" s="122">
        <f>O99*$AL99*'Personnel Rates'!O$75</f>
        <v>0</v>
      </c>
      <c r="P229" s="122">
        <f>P99*$AL99*'Personnel Rates'!P$75</f>
        <v>0</v>
      </c>
      <c r="Q229" s="122">
        <f>Q99*$AL99*'Personnel Rates'!Q$75</f>
        <v>0</v>
      </c>
      <c r="R229" s="122">
        <f>R99*$AL99*'Personnel Rates'!R$75</f>
        <v>0</v>
      </c>
      <c r="S229" s="122">
        <f>S99*$AL99*'Personnel Rates'!S$75</f>
        <v>0</v>
      </c>
      <c r="T229" s="122">
        <f>T99*$AL99*'Personnel Rates'!T$75</f>
        <v>0</v>
      </c>
      <c r="U229" s="122">
        <f>U99*$AL99*'Personnel Rates'!U$75</f>
        <v>0</v>
      </c>
      <c r="V229" s="122">
        <f>V99*$AL99*'Personnel Rates'!V$75</f>
        <v>0</v>
      </c>
      <c r="W229" s="122">
        <f>W99*$AL99*'Personnel Rates'!W$75</f>
        <v>0</v>
      </c>
      <c r="X229" s="122">
        <f>X99*$AL99*'Personnel Rates'!X$75</f>
        <v>0</v>
      </c>
      <c r="Y229" s="122">
        <f>Y99*$AL99*'Personnel Rates'!Y$75</f>
        <v>0</v>
      </c>
      <c r="Z229" s="122">
        <f>Z99*$AL99*'Personnel Rates'!Z$75</f>
        <v>0</v>
      </c>
      <c r="AA229" s="122">
        <f>AA99*$AL99*'Personnel Rates'!AA$75</f>
        <v>0</v>
      </c>
      <c r="AB229" s="122">
        <f>AB99*$AL99*'Personnel Rates'!AB$75</f>
        <v>0</v>
      </c>
      <c r="AC229" s="122">
        <f>AC99*$AL99*'Personnel Rates'!AC$75</f>
        <v>0</v>
      </c>
      <c r="AD229" s="122">
        <f>AD99*$AL99*'Personnel Rates'!AD$75</f>
        <v>0</v>
      </c>
      <c r="AE229" s="122">
        <f>AE99*$AL99*'Personnel Rates'!AE$75</f>
        <v>0</v>
      </c>
      <c r="AF229" s="122">
        <f>AF99*$AL99*'Personnel Rates'!AF$75</f>
        <v>0</v>
      </c>
      <c r="AG229" s="122">
        <f>AG99*$AL99*'Personnel Rates'!AG$75</f>
        <v>0</v>
      </c>
      <c r="AH229" s="122">
        <f>AH99*$AL99*'Personnel Rates'!AH$75</f>
        <v>0</v>
      </c>
      <c r="AI229" s="122">
        <f>AI99*$AL99*'Personnel Rates'!AI$75</f>
        <v>0</v>
      </c>
      <c r="AJ229" s="122">
        <f>AJ99*$AL99*'Personnel Rates'!AJ$75</f>
        <v>0</v>
      </c>
      <c r="AL229" s="123">
        <f>SUM(E229:AJ229)</f>
        <v>11084.952402092305</v>
      </c>
    </row>
    <row r="230" spans="2:38">
      <c r="B230" s="73"/>
      <c r="C230" s="74" t="s">
        <v>68</v>
      </c>
      <c r="D230" s="74"/>
      <c r="E230" s="122">
        <f>E100*$AL100*'Personnel Rates'!E$75</f>
        <v>0</v>
      </c>
      <c r="F230" s="122">
        <f>F100*$AL100*'Personnel Rates'!F$75</f>
        <v>0</v>
      </c>
      <c r="G230" s="122">
        <f>G100*$AL100*'Personnel Rates'!G$75</f>
        <v>0</v>
      </c>
      <c r="H230" s="337">
        <f>H100*$AL100*'Personnel Rates'!H$75</f>
        <v>1970.3739066461537</v>
      </c>
      <c r="I230" s="337">
        <f>I100*$AL100*'Personnel Rates'!I$75</f>
        <v>5277.9038217230764</v>
      </c>
      <c r="J230" s="337">
        <f>J100*$AL100*'Personnel Rates'!J$75</f>
        <v>1866.300767076923</v>
      </c>
      <c r="K230" s="337">
        <f>K100*$AL100*'Personnel Rates'!K$75</f>
        <v>1970.3739066461537</v>
      </c>
      <c r="L230" s="122">
        <f>L100*$AL100*'Personnel Rates'!L$75</f>
        <v>0</v>
      </c>
      <c r="M230" s="122">
        <f>M100*$AL100*'Personnel Rates'!M$75</f>
        <v>0</v>
      </c>
      <c r="N230" s="122">
        <f>N100*$AL100*'Personnel Rates'!N$75</f>
        <v>0</v>
      </c>
      <c r="O230" s="122">
        <f>O100*$AL100*'Personnel Rates'!O$75</f>
        <v>0</v>
      </c>
      <c r="P230" s="122">
        <f>P100*$AL100*'Personnel Rates'!P$75</f>
        <v>0</v>
      </c>
      <c r="Q230" s="122">
        <f>Q100*$AL100*'Personnel Rates'!Q$75</f>
        <v>0</v>
      </c>
      <c r="R230" s="122">
        <f>R100*$AL100*'Personnel Rates'!R$75</f>
        <v>0</v>
      </c>
      <c r="S230" s="122">
        <f>S100*$AL100*'Personnel Rates'!S$75</f>
        <v>0</v>
      </c>
      <c r="T230" s="122">
        <f>T100*$AL100*'Personnel Rates'!T$75</f>
        <v>0</v>
      </c>
      <c r="U230" s="122">
        <f>U100*$AL100*'Personnel Rates'!U$75</f>
        <v>0</v>
      </c>
      <c r="V230" s="122">
        <f>V100*$AL100*'Personnel Rates'!V$75</f>
        <v>0</v>
      </c>
      <c r="W230" s="122">
        <f>W100*$AL100*'Personnel Rates'!W$75</f>
        <v>0</v>
      </c>
      <c r="X230" s="122">
        <f>X100*$AL100*'Personnel Rates'!X$75</f>
        <v>0</v>
      </c>
      <c r="Y230" s="122">
        <f>Y100*$AL100*'Personnel Rates'!Y$75</f>
        <v>0</v>
      </c>
      <c r="Z230" s="122">
        <f>Z100*$AL100*'Personnel Rates'!Z$75</f>
        <v>0</v>
      </c>
      <c r="AA230" s="122">
        <f>AA100*$AL100*'Personnel Rates'!AA$75</f>
        <v>0</v>
      </c>
      <c r="AB230" s="122">
        <f>AB100*$AL100*'Personnel Rates'!AB$75</f>
        <v>0</v>
      </c>
      <c r="AC230" s="122">
        <f>AC100*$AL100*'Personnel Rates'!AC$75</f>
        <v>0</v>
      </c>
      <c r="AD230" s="122">
        <f>AD100*$AL100*'Personnel Rates'!AD$75</f>
        <v>0</v>
      </c>
      <c r="AE230" s="122">
        <f>AE100*$AL100*'Personnel Rates'!AE$75</f>
        <v>0</v>
      </c>
      <c r="AF230" s="122">
        <f>AF100*$AL100*'Personnel Rates'!AF$75</f>
        <v>0</v>
      </c>
      <c r="AG230" s="122">
        <f>AG100*$AL100*'Personnel Rates'!AG$75</f>
        <v>0</v>
      </c>
      <c r="AH230" s="122">
        <f>AH100*$AL100*'Personnel Rates'!AH$75</f>
        <v>0</v>
      </c>
      <c r="AI230" s="122">
        <f>AI100*$AL100*'Personnel Rates'!AI$75</f>
        <v>0</v>
      </c>
      <c r="AJ230" s="122">
        <f>AJ100*$AL100*'Personnel Rates'!AJ$75</f>
        <v>0</v>
      </c>
      <c r="AL230" s="123">
        <f>SUM(E230:AJ230)</f>
        <v>11084.952402092305</v>
      </c>
    </row>
    <row r="231" spans="2:38">
      <c r="B231" s="78"/>
      <c r="C231" s="79" t="s">
        <v>70</v>
      </c>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L231" s="127"/>
    </row>
    <row r="232" spans="2:38">
      <c r="B232" s="73"/>
      <c r="C232" s="74" t="s">
        <v>64</v>
      </c>
      <c r="D232" s="74"/>
      <c r="E232" s="122">
        <f>E102*$AL102*'Personnel Rates'!E$75</f>
        <v>0</v>
      </c>
      <c r="F232" s="122">
        <f>F102*$AL102*'Personnel Rates'!F$75</f>
        <v>0</v>
      </c>
      <c r="G232" s="122">
        <f>G102*$AL102*'Personnel Rates'!G$75</f>
        <v>0</v>
      </c>
      <c r="H232" s="337">
        <f>H102*$AL102*'Personnel Rates'!H$75</f>
        <v>1970.3739066461537</v>
      </c>
      <c r="I232" s="337">
        <f>I102*$AL102*'Personnel Rates'!I$75</f>
        <v>5277.9038217230764</v>
      </c>
      <c r="J232" s="337">
        <f>J102*$AL102*'Personnel Rates'!J$75</f>
        <v>1866.300767076923</v>
      </c>
      <c r="K232" s="337">
        <f>K102*$AL102*'Personnel Rates'!K$75</f>
        <v>1970.3739066461537</v>
      </c>
      <c r="L232" s="122">
        <f>L102*$AL102*'Personnel Rates'!L$75</f>
        <v>0</v>
      </c>
      <c r="M232" s="122">
        <f>M102*$AL102*'Personnel Rates'!M$75</f>
        <v>0</v>
      </c>
      <c r="N232" s="122">
        <f>N102*$AL102*'Personnel Rates'!N$75</f>
        <v>0</v>
      </c>
      <c r="O232" s="122">
        <f>O102*$AL102*'Personnel Rates'!O$75</f>
        <v>0</v>
      </c>
      <c r="P232" s="122">
        <f>P102*$AL102*'Personnel Rates'!P$75</f>
        <v>0</v>
      </c>
      <c r="Q232" s="122">
        <f>Q102*$AL102*'Personnel Rates'!Q$75</f>
        <v>0</v>
      </c>
      <c r="R232" s="122">
        <f>R102*$AL102*'Personnel Rates'!R$75</f>
        <v>0</v>
      </c>
      <c r="S232" s="122">
        <f>S102*$AL102*'Personnel Rates'!S$75</f>
        <v>0</v>
      </c>
      <c r="T232" s="122">
        <f>T102*$AL102*'Personnel Rates'!T$75</f>
        <v>0</v>
      </c>
      <c r="U232" s="122">
        <f>U102*$AL102*'Personnel Rates'!U$75</f>
        <v>0</v>
      </c>
      <c r="V232" s="122">
        <f>V102*$AL102*'Personnel Rates'!V$75</f>
        <v>0</v>
      </c>
      <c r="W232" s="122">
        <f>W102*$AL102*'Personnel Rates'!W$75</f>
        <v>0</v>
      </c>
      <c r="X232" s="122">
        <f>X102*$AL102*'Personnel Rates'!X$75</f>
        <v>0</v>
      </c>
      <c r="Y232" s="122">
        <f>Y102*$AL102*'Personnel Rates'!Y$75</f>
        <v>0</v>
      </c>
      <c r="Z232" s="122">
        <f>Z102*$AL102*'Personnel Rates'!Z$75</f>
        <v>0</v>
      </c>
      <c r="AA232" s="122">
        <f>AA102*$AL102*'Personnel Rates'!AA$75</f>
        <v>0</v>
      </c>
      <c r="AB232" s="122">
        <f>AB102*$AL102*'Personnel Rates'!AB$75</f>
        <v>0</v>
      </c>
      <c r="AC232" s="122">
        <f>AC102*$AL102*'Personnel Rates'!AC$75</f>
        <v>0</v>
      </c>
      <c r="AD232" s="122">
        <f>AD102*$AL102*'Personnel Rates'!AD$75</f>
        <v>0</v>
      </c>
      <c r="AE232" s="122">
        <f>AE102*$AL102*'Personnel Rates'!AE$75</f>
        <v>0</v>
      </c>
      <c r="AF232" s="122">
        <f>AF102*$AL102*'Personnel Rates'!AF$75</f>
        <v>0</v>
      </c>
      <c r="AG232" s="122">
        <f>AG102*$AL102*'Personnel Rates'!AG$75</f>
        <v>0</v>
      </c>
      <c r="AH232" s="122">
        <f>AH102*$AL102*'Personnel Rates'!AH$75</f>
        <v>0</v>
      </c>
      <c r="AI232" s="122">
        <f>AI102*$AL102*'Personnel Rates'!AI$75</f>
        <v>0</v>
      </c>
      <c r="AJ232" s="122">
        <f>AJ102*$AL102*'Personnel Rates'!AJ$75</f>
        <v>0</v>
      </c>
      <c r="AL232" s="123">
        <f>SUM(E232:AJ232)</f>
        <v>11084.952402092305</v>
      </c>
    </row>
    <row r="233" spans="2:38">
      <c r="B233" s="73"/>
      <c r="C233" s="74" t="s">
        <v>65</v>
      </c>
      <c r="D233" s="74"/>
      <c r="E233" s="122">
        <f>E103*$AL103*'Personnel Rates'!E$75</f>
        <v>0</v>
      </c>
      <c r="F233" s="122">
        <f>F103*$AL103*'Personnel Rates'!F$75</f>
        <v>0</v>
      </c>
      <c r="G233" s="122">
        <f>G103*$AL103*'Personnel Rates'!G$75</f>
        <v>0</v>
      </c>
      <c r="H233" s="337">
        <f>H103*$AL103*'Personnel Rates'!H$75</f>
        <v>1970.3739066461537</v>
      </c>
      <c r="I233" s="337">
        <f>I103*$AL103*'Personnel Rates'!I$75</f>
        <v>5277.9038217230764</v>
      </c>
      <c r="J233" s="337">
        <f>J103*$AL103*'Personnel Rates'!J$75</f>
        <v>1866.300767076923</v>
      </c>
      <c r="K233" s="337">
        <f>K103*$AL103*'Personnel Rates'!K$75</f>
        <v>1970.3739066461537</v>
      </c>
      <c r="L233" s="122">
        <f>L103*$AL103*'Personnel Rates'!L$75</f>
        <v>0</v>
      </c>
      <c r="M233" s="122">
        <f>M103*$AL103*'Personnel Rates'!M$75</f>
        <v>0</v>
      </c>
      <c r="N233" s="122">
        <f>N103*$AL103*'Personnel Rates'!N$75</f>
        <v>0</v>
      </c>
      <c r="O233" s="122">
        <f>O103*$AL103*'Personnel Rates'!O$75</f>
        <v>0</v>
      </c>
      <c r="P233" s="122">
        <f>P103*$AL103*'Personnel Rates'!P$75</f>
        <v>0</v>
      </c>
      <c r="Q233" s="122">
        <f>Q103*$AL103*'Personnel Rates'!Q$75</f>
        <v>0</v>
      </c>
      <c r="R233" s="122">
        <f>R103*$AL103*'Personnel Rates'!R$75</f>
        <v>0</v>
      </c>
      <c r="S233" s="122">
        <f>S103*$AL103*'Personnel Rates'!S$75</f>
        <v>0</v>
      </c>
      <c r="T233" s="122">
        <f>T103*$AL103*'Personnel Rates'!T$75</f>
        <v>0</v>
      </c>
      <c r="U233" s="122">
        <f>U103*$AL103*'Personnel Rates'!U$75</f>
        <v>0</v>
      </c>
      <c r="V233" s="122">
        <f>V103*$AL103*'Personnel Rates'!V$75</f>
        <v>0</v>
      </c>
      <c r="W233" s="122">
        <f>W103*$AL103*'Personnel Rates'!W$75</f>
        <v>0</v>
      </c>
      <c r="X233" s="122">
        <f>X103*$AL103*'Personnel Rates'!X$75</f>
        <v>0</v>
      </c>
      <c r="Y233" s="122">
        <f>Y103*$AL103*'Personnel Rates'!Y$75</f>
        <v>0</v>
      </c>
      <c r="Z233" s="122">
        <f>Z103*$AL103*'Personnel Rates'!Z$75</f>
        <v>0</v>
      </c>
      <c r="AA233" s="122">
        <f>AA103*$AL103*'Personnel Rates'!AA$75</f>
        <v>0</v>
      </c>
      <c r="AB233" s="122">
        <f>AB103*$AL103*'Personnel Rates'!AB$75</f>
        <v>0</v>
      </c>
      <c r="AC233" s="122">
        <f>AC103*$AL103*'Personnel Rates'!AC$75</f>
        <v>0</v>
      </c>
      <c r="AD233" s="122">
        <f>AD103*$AL103*'Personnel Rates'!AD$75</f>
        <v>0</v>
      </c>
      <c r="AE233" s="122">
        <f>AE103*$AL103*'Personnel Rates'!AE$75</f>
        <v>0</v>
      </c>
      <c r="AF233" s="122">
        <f>AF103*$AL103*'Personnel Rates'!AF$75</f>
        <v>0</v>
      </c>
      <c r="AG233" s="122">
        <f>AG103*$AL103*'Personnel Rates'!AG$75</f>
        <v>0</v>
      </c>
      <c r="AH233" s="122">
        <f>AH103*$AL103*'Personnel Rates'!AH$75</f>
        <v>0</v>
      </c>
      <c r="AI233" s="122">
        <f>AI103*$AL103*'Personnel Rates'!AI$75</f>
        <v>0</v>
      </c>
      <c r="AJ233" s="122">
        <f>AJ103*$AL103*'Personnel Rates'!AJ$75</f>
        <v>0</v>
      </c>
      <c r="AL233" s="123">
        <f>SUM(E233:AJ233)</f>
        <v>11084.952402092305</v>
      </c>
    </row>
    <row r="234" spans="2:38">
      <c r="B234" s="73"/>
      <c r="C234" s="74" t="s">
        <v>66</v>
      </c>
      <c r="D234" s="74"/>
      <c r="E234" s="122">
        <f>E104*$AL104*'Personnel Rates'!E$75</f>
        <v>0</v>
      </c>
      <c r="F234" s="122">
        <f>F104*$AL104*'Personnel Rates'!F$75</f>
        <v>0</v>
      </c>
      <c r="G234" s="122">
        <f>G104*$AL104*'Personnel Rates'!G$75</f>
        <v>0</v>
      </c>
      <c r="H234" s="337">
        <f>H104*$AL104*'Personnel Rates'!H$75</f>
        <v>1970.3739066461537</v>
      </c>
      <c r="I234" s="337">
        <f>I104*$AL104*'Personnel Rates'!I$75</f>
        <v>5277.9038217230764</v>
      </c>
      <c r="J234" s="337">
        <f>J104*$AL104*'Personnel Rates'!J$75</f>
        <v>1866.300767076923</v>
      </c>
      <c r="K234" s="337">
        <f>K104*$AL104*'Personnel Rates'!K$75</f>
        <v>1970.3739066461537</v>
      </c>
      <c r="L234" s="122">
        <f>L104*$AL104*'Personnel Rates'!L$75</f>
        <v>0</v>
      </c>
      <c r="M234" s="122">
        <f>M104*$AL104*'Personnel Rates'!M$75</f>
        <v>0</v>
      </c>
      <c r="N234" s="122">
        <f>N104*$AL104*'Personnel Rates'!N$75</f>
        <v>0</v>
      </c>
      <c r="O234" s="122">
        <f>O104*$AL104*'Personnel Rates'!O$75</f>
        <v>0</v>
      </c>
      <c r="P234" s="122">
        <f>P104*$AL104*'Personnel Rates'!P$75</f>
        <v>0</v>
      </c>
      <c r="Q234" s="122">
        <f>Q104*$AL104*'Personnel Rates'!Q$75</f>
        <v>0</v>
      </c>
      <c r="R234" s="122">
        <f>R104*$AL104*'Personnel Rates'!R$75</f>
        <v>0</v>
      </c>
      <c r="S234" s="122">
        <f>S104*$AL104*'Personnel Rates'!S$75</f>
        <v>0</v>
      </c>
      <c r="T234" s="122">
        <f>T104*$AL104*'Personnel Rates'!T$75</f>
        <v>0</v>
      </c>
      <c r="U234" s="122">
        <f>U104*$AL104*'Personnel Rates'!U$75</f>
        <v>0</v>
      </c>
      <c r="V234" s="122">
        <f>V104*$AL104*'Personnel Rates'!V$75</f>
        <v>0</v>
      </c>
      <c r="W234" s="122">
        <f>W104*$AL104*'Personnel Rates'!W$75</f>
        <v>0</v>
      </c>
      <c r="X234" s="122">
        <f>X104*$AL104*'Personnel Rates'!X$75</f>
        <v>0</v>
      </c>
      <c r="Y234" s="122">
        <f>Y104*$AL104*'Personnel Rates'!Y$75</f>
        <v>0</v>
      </c>
      <c r="Z234" s="122">
        <f>Z104*$AL104*'Personnel Rates'!Z$75</f>
        <v>0</v>
      </c>
      <c r="AA234" s="122">
        <f>AA104*$AL104*'Personnel Rates'!AA$75</f>
        <v>0</v>
      </c>
      <c r="AB234" s="122">
        <f>AB104*$AL104*'Personnel Rates'!AB$75</f>
        <v>0</v>
      </c>
      <c r="AC234" s="122">
        <f>AC104*$AL104*'Personnel Rates'!AC$75</f>
        <v>0</v>
      </c>
      <c r="AD234" s="122">
        <f>AD104*$AL104*'Personnel Rates'!AD$75</f>
        <v>0</v>
      </c>
      <c r="AE234" s="122">
        <f>AE104*$AL104*'Personnel Rates'!AE$75</f>
        <v>0</v>
      </c>
      <c r="AF234" s="122">
        <f>AF104*$AL104*'Personnel Rates'!AF$75</f>
        <v>0</v>
      </c>
      <c r="AG234" s="122">
        <f>AG104*$AL104*'Personnel Rates'!AG$75</f>
        <v>0</v>
      </c>
      <c r="AH234" s="122">
        <f>AH104*$AL104*'Personnel Rates'!AH$75</f>
        <v>0</v>
      </c>
      <c r="AI234" s="122">
        <f>AI104*$AL104*'Personnel Rates'!AI$75</f>
        <v>0</v>
      </c>
      <c r="AJ234" s="122">
        <f>AJ104*$AL104*'Personnel Rates'!AJ$75</f>
        <v>0</v>
      </c>
      <c r="AL234" s="123">
        <f>SUM(E234:AJ234)</f>
        <v>11084.952402092305</v>
      </c>
    </row>
    <row r="235" spans="2:38">
      <c r="B235" s="73"/>
      <c r="C235" s="74" t="s">
        <v>67</v>
      </c>
      <c r="D235" s="74"/>
      <c r="E235" s="122">
        <f>E105*$AL105*'Personnel Rates'!E$75</f>
        <v>0</v>
      </c>
      <c r="F235" s="122">
        <f>F105*$AL105*'Personnel Rates'!F$75</f>
        <v>0</v>
      </c>
      <c r="G235" s="122">
        <f>G105*$AL105*'Personnel Rates'!G$75</f>
        <v>0</v>
      </c>
      <c r="H235" s="337">
        <f>H105*$AL105*'Personnel Rates'!H$75</f>
        <v>1970.3739066461537</v>
      </c>
      <c r="I235" s="337">
        <f>I105*$AL105*'Personnel Rates'!I$75</f>
        <v>5277.9038217230764</v>
      </c>
      <c r="J235" s="337">
        <f>J105*$AL105*'Personnel Rates'!J$75</f>
        <v>1866.300767076923</v>
      </c>
      <c r="K235" s="337">
        <f>K105*$AL105*'Personnel Rates'!K$75</f>
        <v>1970.3739066461537</v>
      </c>
      <c r="L235" s="122">
        <f>L105*$AL105*'Personnel Rates'!L$75</f>
        <v>0</v>
      </c>
      <c r="M235" s="122">
        <f>M105*$AL105*'Personnel Rates'!M$75</f>
        <v>0</v>
      </c>
      <c r="N235" s="122">
        <f>N105*$AL105*'Personnel Rates'!N$75</f>
        <v>0</v>
      </c>
      <c r="O235" s="122">
        <f>O105*$AL105*'Personnel Rates'!O$75</f>
        <v>0</v>
      </c>
      <c r="P235" s="122">
        <f>P105*$AL105*'Personnel Rates'!P$75</f>
        <v>0</v>
      </c>
      <c r="Q235" s="122">
        <f>Q105*$AL105*'Personnel Rates'!Q$75</f>
        <v>0</v>
      </c>
      <c r="R235" s="122">
        <f>R105*$AL105*'Personnel Rates'!R$75</f>
        <v>0</v>
      </c>
      <c r="S235" s="122">
        <f>S105*$AL105*'Personnel Rates'!S$75</f>
        <v>0</v>
      </c>
      <c r="T235" s="122">
        <f>T105*$AL105*'Personnel Rates'!T$75</f>
        <v>0</v>
      </c>
      <c r="U235" s="122">
        <f>U105*$AL105*'Personnel Rates'!U$75</f>
        <v>0</v>
      </c>
      <c r="V235" s="122">
        <f>V105*$AL105*'Personnel Rates'!V$75</f>
        <v>0</v>
      </c>
      <c r="W235" s="122">
        <f>W105*$AL105*'Personnel Rates'!W$75</f>
        <v>0</v>
      </c>
      <c r="X235" s="122">
        <f>X105*$AL105*'Personnel Rates'!X$75</f>
        <v>0</v>
      </c>
      <c r="Y235" s="122">
        <f>Y105*$AL105*'Personnel Rates'!Y$75</f>
        <v>0</v>
      </c>
      <c r="Z235" s="122">
        <f>Z105*$AL105*'Personnel Rates'!Z$75</f>
        <v>0</v>
      </c>
      <c r="AA235" s="122">
        <f>AA105*$AL105*'Personnel Rates'!AA$75</f>
        <v>0</v>
      </c>
      <c r="AB235" s="122">
        <f>AB105*$AL105*'Personnel Rates'!AB$75</f>
        <v>0</v>
      </c>
      <c r="AC235" s="122">
        <f>AC105*$AL105*'Personnel Rates'!AC$75</f>
        <v>0</v>
      </c>
      <c r="AD235" s="122">
        <f>AD105*$AL105*'Personnel Rates'!AD$75</f>
        <v>0</v>
      </c>
      <c r="AE235" s="122">
        <f>AE105*$AL105*'Personnel Rates'!AE$75</f>
        <v>0</v>
      </c>
      <c r="AF235" s="122">
        <f>AF105*$AL105*'Personnel Rates'!AF$75</f>
        <v>0</v>
      </c>
      <c r="AG235" s="122">
        <f>AG105*$AL105*'Personnel Rates'!AG$75</f>
        <v>0</v>
      </c>
      <c r="AH235" s="122">
        <f>AH105*$AL105*'Personnel Rates'!AH$75</f>
        <v>0</v>
      </c>
      <c r="AI235" s="122">
        <f>AI105*$AL105*'Personnel Rates'!AI$75</f>
        <v>0</v>
      </c>
      <c r="AJ235" s="122">
        <f>AJ105*$AL105*'Personnel Rates'!AJ$75</f>
        <v>0</v>
      </c>
      <c r="AL235" s="123">
        <f>SUM(E235:AJ235)</f>
        <v>11084.952402092305</v>
      </c>
    </row>
    <row r="236" spans="2:38">
      <c r="B236" s="73"/>
      <c r="C236" s="74" t="s">
        <v>68</v>
      </c>
      <c r="D236" s="74"/>
      <c r="E236" s="122">
        <f>E106*$AL106*'Personnel Rates'!E$75</f>
        <v>0</v>
      </c>
      <c r="F236" s="122">
        <f>F106*$AL106*'Personnel Rates'!F$75</f>
        <v>0</v>
      </c>
      <c r="G236" s="122">
        <f>G106*$AL106*'Personnel Rates'!G$75</f>
        <v>0</v>
      </c>
      <c r="H236" s="337">
        <f>H106*$AL106*'Personnel Rates'!H$75</f>
        <v>1970.3739066461537</v>
      </c>
      <c r="I236" s="337">
        <f>I106*$AL106*'Personnel Rates'!I$75</f>
        <v>5277.9038217230764</v>
      </c>
      <c r="J236" s="337">
        <f>J106*$AL106*'Personnel Rates'!J$75</f>
        <v>1866.300767076923</v>
      </c>
      <c r="K236" s="337">
        <f>K106*$AL106*'Personnel Rates'!K$75</f>
        <v>1970.3739066461537</v>
      </c>
      <c r="L236" s="122">
        <f>L106*$AL106*'Personnel Rates'!L$75</f>
        <v>0</v>
      </c>
      <c r="M236" s="122">
        <f>M106*$AL106*'Personnel Rates'!M$75</f>
        <v>0</v>
      </c>
      <c r="N236" s="122">
        <f>N106*$AL106*'Personnel Rates'!N$75</f>
        <v>0</v>
      </c>
      <c r="O236" s="122">
        <f>O106*$AL106*'Personnel Rates'!O$75</f>
        <v>0</v>
      </c>
      <c r="P236" s="122">
        <f>P106*$AL106*'Personnel Rates'!P$75</f>
        <v>0</v>
      </c>
      <c r="Q236" s="122">
        <f>Q106*$AL106*'Personnel Rates'!Q$75</f>
        <v>0</v>
      </c>
      <c r="R236" s="122">
        <f>R106*$AL106*'Personnel Rates'!R$75</f>
        <v>0</v>
      </c>
      <c r="S236" s="122">
        <f>S106*$AL106*'Personnel Rates'!S$75</f>
        <v>0</v>
      </c>
      <c r="T236" s="122">
        <f>T106*$AL106*'Personnel Rates'!T$75</f>
        <v>0</v>
      </c>
      <c r="U236" s="122">
        <f>U106*$AL106*'Personnel Rates'!U$75</f>
        <v>0</v>
      </c>
      <c r="V236" s="122">
        <f>V106*$AL106*'Personnel Rates'!V$75</f>
        <v>0</v>
      </c>
      <c r="W236" s="122">
        <f>W106*$AL106*'Personnel Rates'!W$75</f>
        <v>0</v>
      </c>
      <c r="X236" s="122">
        <f>X106*$AL106*'Personnel Rates'!X$75</f>
        <v>0</v>
      </c>
      <c r="Y236" s="122">
        <f>Y106*$AL106*'Personnel Rates'!Y$75</f>
        <v>0</v>
      </c>
      <c r="Z236" s="122">
        <f>Z106*$AL106*'Personnel Rates'!Z$75</f>
        <v>0</v>
      </c>
      <c r="AA236" s="122">
        <f>AA106*$AL106*'Personnel Rates'!AA$75</f>
        <v>0</v>
      </c>
      <c r="AB236" s="122">
        <f>AB106*$AL106*'Personnel Rates'!AB$75</f>
        <v>0</v>
      </c>
      <c r="AC236" s="122">
        <f>AC106*$AL106*'Personnel Rates'!AC$75</f>
        <v>0</v>
      </c>
      <c r="AD236" s="122">
        <f>AD106*$AL106*'Personnel Rates'!AD$75</f>
        <v>0</v>
      </c>
      <c r="AE236" s="122">
        <f>AE106*$AL106*'Personnel Rates'!AE$75</f>
        <v>0</v>
      </c>
      <c r="AF236" s="122">
        <f>AF106*$AL106*'Personnel Rates'!AF$75</f>
        <v>0</v>
      </c>
      <c r="AG236" s="122">
        <f>AG106*$AL106*'Personnel Rates'!AG$75</f>
        <v>0</v>
      </c>
      <c r="AH236" s="122">
        <f>AH106*$AL106*'Personnel Rates'!AH$75</f>
        <v>0</v>
      </c>
      <c r="AI236" s="122">
        <f>AI106*$AL106*'Personnel Rates'!AI$75</f>
        <v>0</v>
      </c>
      <c r="AJ236" s="122">
        <f>AJ106*$AL106*'Personnel Rates'!AJ$75</f>
        <v>0</v>
      </c>
      <c r="AL236" s="123">
        <f>SUM(E236:AJ236)</f>
        <v>11084.952402092305</v>
      </c>
    </row>
    <row r="237" spans="2:38">
      <c r="B237" s="68">
        <v>8</v>
      </c>
      <c r="C237" s="66" t="s">
        <v>71</v>
      </c>
      <c r="D237" s="66"/>
      <c r="E237" s="122">
        <f>E107*$AL107*'Personnel Rates'!E$75</f>
        <v>0</v>
      </c>
      <c r="F237" s="122">
        <f>F107*$AL107*'Personnel Rates'!F$75</f>
        <v>0</v>
      </c>
      <c r="G237" s="122">
        <f>G107*$AL107*'Personnel Rates'!G$75</f>
        <v>0</v>
      </c>
      <c r="H237" s="337">
        <f>H107*$AL107*'Personnel Rates'!H$75</f>
        <v>49.259347666153843</v>
      </c>
      <c r="I237" s="337">
        <f>I107*$AL107*'Personnel Rates'!I$75</f>
        <v>175.9301273907692</v>
      </c>
      <c r="J237" s="337">
        <f>J107*$AL107*'Personnel Rates'!J$75</f>
        <v>186.6300767076923</v>
      </c>
      <c r="K237" s="337">
        <f>K107*$AL107*'Personnel Rates'!K$75</f>
        <v>197.03739066461537</v>
      </c>
      <c r="L237" s="337">
        <f>L107*$AL107*'Personnel Rates'!L$75</f>
        <v>0</v>
      </c>
      <c r="M237" s="337">
        <f>M107*$AL107*'Personnel Rates'!M$75</f>
        <v>0</v>
      </c>
      <c r="N237" s="337">
        <f>N107*$AL107*'Personnel Rates'!N$75</f>
        <v>0</v>
      </c>
      <c r="O237" s="337">
        <f>O107*$AL107*'Personnel Rates'!O$75</f>
        <v>0</v>
      </c>
      <c r="P237" s="337">
        <f>P107*$AL107*'Personnel Rates'!P$75</f>
        <v>0</v>
      </c>
      <c r="Q237" s="337">
        <f>Q107*$AL107*'Personnel Rates'!Q$75</f>
        <v>0</v>
      </c>
      <c r="R237" s="337">
        <f>R107*$AL107*'Personnel Rates'!R$75</f>
        <v>0</v>
      </c>
      <c r="S237" s="337">
        <f>S107*$AL107*'Personnel Rates'!S$75</f>
        <v>0</v>
      </c>
      <c r="T237" s="337">
        <f>T107*$AL107*'Personnel Rates'!T$75</f>
        <v>0</v>
      </c>
      <c r="U237" s="337">
        <f>U107*$AL107*'Personnel Rates'!U$75</f>
        <v>0</v>
      </c>
      <c r="V237" s="337">
        <f>V107*$AL107*'Personnel Rates'!V$75</f>
        <v>0</v>
      </c>
      <c r="W237" s="337">
        <f>W107*$AL107*'Personnel Rates'!W$75</f>
        <v>0</v>
      </c>
      <c r="X237" s="337">
        <f>X107*$AL107*'Personnel Rates'!X$75</f>
        <v>0</v>
      </c>
      <c r="Y237" s="337">
        <f>Y107*$AL107*'Personnel Rates'!Y$75</f>
        <v>0</v>
      </c>
      <c r="Z237" s="337">
        <f>Z107*$AL107*'Personnel Rates'!Z$75</f>
        <v>0</v>
      </c>
      <c r="AA237" s="337">
        <f>AA107*$AL107*'Personnel Rates'!AA$75</f>
        <v>0</v>
      </c>
      <c r="AB237" s="337">
        <f>AB107*$AL107*'Personnel Rates'!AB$75</f>
        <v>0</v>
      </c>
      <c r="AC237" s="337">
        <f>AC107*$AL107*'Personnel Rates'!AC$75</f>
        <v>0</v>
      </c>
      <c r="AD237" s="337">
        <f>AD107*$AL107*'Personnel Rates'!AD$75</f>
        <v>0</v>
      </c>
      <c r="AE237" s="337">
        <f>AE107*$AL107*'Personnel Rates'!AE$75</f>
        <v>0</v>
      </c>
      <c r="AF237" s="337">
        <f>AF107*$AL107*'Personnel Rates'!AF$75</f>
        <v>0</v>
      </c>
      <c r="AG237" s="337">
        <f>AG107*$AL107*'Personnel Rates'!AG$75</f>
        <v>0</v>
      </c>
      <c r="AH237" s="337">
        <f>AH107*$AL107*'Personnel Rates'!AH$75</f>
        <v>0</v>
      </c>
      <c r="AI237" s="337">
        <f>AI107*$AL107*'Personnel Rates'!AI$75</f>
        <v>0</v>
      </c>
      <c r="AJ237" s="337">
        <f>AJ107*$AL107*'Personnel Rates'!AJ$75</f>
        <v>0</v>
      </c>
      <c r="AL237" s="123">
        <f>SUM(H237:AJ237)</f>
        <v>608.85694242923068</v>
      </c>
    </row>
    <row r="238" spans="2:38">
      <c r="B238" s="62">
        <v>9</v>
      </c>
      <c r="C238" s="63" t="s">
        <v>72</v>
      </c>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L238" s="124"/>
    </row>
    <row r="239" spans="2:38">
      <c r="B239" s="65"/>
      <c r="C239" s="66" t="s">
        <v>73</v>
      </c>
      <c r="D239" s="66"/>
      <c r="E239" s="122">
        <f>E109*$AL109*'Personnel Rates'!E$75</f>
        <v>0</v>
      </c>
      <c r="F239" s="122">
        <f>F109*$AL109*'Personnel Rates'!F$75</f>
        <v>0</v>
      </c>
      <c r="G239" s="122">
        <f>G109*$AL109*'Personnel Rates'!G$75</f>
        <v>0</v>
      </c>
      <c r="H239" s="122">
        <f>H109*$AL109*'Personnel Rates'!H$75</f>
        <v>0</v>
      </c>
      <c r="I239" s="122">
        <f>I109*$AL109*'Personnel Rates'!I$75</f>
        <v>0</v>
      </c>
      <c r="J239" s="122">
        <f>J109*$AL109*'Personnel Rates'!J$75</f>
        <v>0</v>
      </c>
      <c r="K239" s="122">
        <f>K109*$AL109*'Personnel Rates'!K$75</f>
        <v>0</v>
      </c>
      <c r="L239" s="122">
        <f>L109*$AL109*'Personnel Rates'!L$75</f>
        <v>182.9233621476923</v>
      </c>
      <c r="M239" s="122">
        <f>M109*$AL109*'Personnel Rates'!M$75</f>
        <v>0</v>
      </c>
      <c r="N239" s="122">
        <f>N109*$AL109*'Personnel Rates'!N$75</f>
        <v>0</v>
      </c>
      <c r="O239" s="122">
        <f>O109*$AL109*'Personnel Rates'!O$75</f>
        <v>0</v>
      </c>
      <c r="P239" s="122">
        <f>P109*$AL109*'Personnel Rates'!P$75</f>
        <v>0</v>
      </c>
      <c r="Q239" s="122">
        <f>Q109*$AL109*'Personnel Rates'!Q$75</f>
        <v>0</v>
      </c>
      <c r="R239" s="122">
        <f>R109*$AL109*'Personnel Rates'!R$75</f>
        <v>0</v>
      </c>
      <c r="S239" s="122">
        <f>S109*$AL109*'Personnel Rates'!S$75</f>
        <v>0</v>
      </c>
      <c r="T239" s="122">
        <f>T109*$AL109*'Personnel Rates'!T$75</f>
        <v>0</v>
      </c>
      <c r="U239" s="122">
        <f>U109*$AL109*'Personnel Rates'!U$75</f>
        <v>0</v>
      </c>
      <c r="V239" s="122">
        <f>V109*$AL109*'Personnel Rates'!V$75</f>
        <v>0</v>
      </c>
      <c r="W239" s="122">
        <f>W109*$AL109*'Personnel Rates'!W$75</f>
        <v>0</v>
      </c>
      <c r="X239" s="122">
        <f>X109*$AL109*'Personnel Rates'!X$75</f>
        <v>0</v>
      </c>
      <c r="Y239" s="122">
        <f>Y109*$AL109*'Personnel Rates'!Y$75</f>
        <v>0</v>
      </c>
      <c r="Z239" s="122">
        <f>Z109*$AL109*'Personnel Rates'!Z$75</f>
        <v>0</v>
      </c>
      <c r="AA239" s="122">
        <f>AA109*$AL109*'Personnel Rates'!AA$75</f>
        <v>0</v>
      </c>
      <c r="AB239" s="122">
        <f>AB109*$AL109*'Personnel Rates'!AB$75</f>
        <v>0</v>
      </c>
      <c r="AC239" s="122">
        <f>AC109*$AL109*'Personnel Rates'!AC$75</f>
        <v>0</v>
      </c>
      <c r="AD239" s="122">
        <f>AD109*$AL109*'Personnel Rates'!AD$75</f>
        <v>0</v>
      </c>
      <c r="AE239" s="122">
        <f>AE109*$AL109*'Personnel Rates'!AE$75</f>
        <v>0</v>
      </c>
      <c r="AF239" s="122">
        <f>AF109*$AL109*'Personnel Rates'!AF$75</f>
        <v>0</v>
      </c>
      <c r="AG239" s="122">
        <f>AG109*$AL109*'Personnel Rates'!AG$75</f>
        <v>0</v>
      </c>
      <c r="AH239" s="122">
        <f>AH109*$AL109*'Personnel Rates'!AH$75</f>
        <v>0</v>
      </c>
      <c r="AI239" s="122">
        <f>AI109*$AL109*'Personnel Rates'!AI$75</f>
        <v>0</v>
      </c>
      <c r="AJ239" s="122">
        <f>AJ109*$AL109*'Personnel Rates'!AJ$75</f>
        <v>0</v>
      </c>
      <c r="AL239" s="123">
        <f>SUM(E239:AJ239)</f>
        <v>182.9233621476923</v>
      </c>
    </row>
    <row r="240" spans="2:38">
      <c r="B240" s="65"/>
      <c r="C240" s="66" t="s">
        <v>74</v>
      </c>
      <c r="D240" s="66"/>
      <c r="E240" s="122">
        <f>E110*$AL110*'Personnel Rates'!E$75</f>
        <v>0</v>
      </c>
      <c r="F240" s="122">
        <f>F110*$AL110*'Personnel Rates'!F$75</f>
        <v>0</v>
      </c>
      <c r="G240" s="122">
        <f>G110*$AL110*'Personnel Rates'!G$75</f>
        <v>0</v>
      </c>
      <c r="H240" s="122">
        <f>H110*$AL110*'Personnel Rates'!H$75</f>
        <v>0</v>
      </c>
      <c r="I240" s="122">
        <f>I110*$AL110*'Personnel Rates'!I$75</f>
        <v>0</v>
      </c>
      <c r="J240" s="122">
        <f>J110*$AL110*'Personnel Rates'!J$75</f>
        <v>0</v>
      </c>
      <c r="K240" s="122">
        <f>K110*$AL110*'Personnel Rates'!K$75</f>
        <v>0</v>
      </c>
      <c r="L240" s="122">
        <f>L110*$AL110*'Personnel Rates'!L$75</f>
        <v>182.9233621476923</v>
      </c>
      <c r="M240" s="122">
        <f>M110*$AL110*'Personnel Rates'!M$75</f>
        <v>0</v>
      </c>
      <c r="N240" s="122">
        <f>N110*$AL110*'Personnel Rates'!N$75</f>
        <v>0</v>
      </c>
      <c r="O240" s="122">
        <f>O110*$AL110*'Personnel Rates'!O$75</f>
        <v>0</v>
      </c>
      <c r="P240" s="122">
        <f>P110*$AL110*'Personnel Rates'!P$75</f>
        <v>0</v>
      </c>
      <c r="Q240" s="122">
        <f>Q110*$AL110*'Personnel Rates'!Q$75</f>
        <v>0</v>
      </c>
      <c r="R240" s="122">
        <f>R110*$AL110*'Personnel Rates'!R$75</f>
        <v>0</v>
      </c>
      <c r="S240" s="122">
        <f>S110*$AL110*'Personnel Rates'!S$75</f>
        <v>0</v>
      </c>
      <c r="T240" s="122">
        <f>T110*$AL110*'Personnel Rates'!T$75</f>
        <v>0</v>
      </c>
      <c r="U240" s="122">
        <f>U110*$AL110*'Personnel Rates'!U$75</f>
        <v>0</v>
      </c>
      <c r="V240" s="122">
        <f>V110*$AL110*'Personnel Rates'!V$75</f>
        <v>0</v>
      </c>
      <c r="W240" s="122">
        <f>W110*$AL110*'Personnel Rates'!W$75</f>
        <v>0</v>
      </c>
      <c r="X240" s="122">
        <f>X110*$AL110*'Personnel Rates'!X$75</f>
        <v>0</v>
      </c>
      <c r="Y240" s="122">
        <f>Y110*$AL110*'Personnel Rates'!Y$75</f>
        <v>0</v>
      </c>
      <c r="Z240" s="122">
        <f>Z110*$AL110*'Personnel Rates'!Z$75</f>
        <v>0</v>
      </c>
      <c r="AA240" s="122">
        <f>AA110*$AL110*'Personnel Rates'!AA$75</f>
        <v>0</v>
      </c>
      <c r="AB240" s="122">
        <f>AB110*$AL110*'Personnel Rates'!AB$75</f>
        <v>0</v>
      </c>
      <c r="AC240" s="122">
        <f>AC110*$AL110*'Personnel Rates'!AC$75</f>
        <v>0</v>
      </c>
      <c r="AD240" s="122">
        <f>AD110*$AL110*'Personnel Rates'!AD$75</f>
        <v>0</v>
      </c>
      <c r="AE240" s="122">
        <f>AE110*$AL110*'Personnel Rates'!AE$75</f>
        <v>0</v>
      </c>
      <c r="AF240" s="122">
        <f>AF110*$AL110*'Personnel Rates'!AF$75</f>
        <v>0</v>
      </c>
      <c r="AG240" s="122">
        <f>AG110*$AL110*'Personnel Rates'!AG$75</f>
        <v>0</v>
      </c>
      <c r="AH240" s="122">
        <f>AH110*$AL110*'Personnel Rates'!AH$75</f>
        <v>0</v>
      </c>
      <c r="AI240" s="122">
        <f>AI110*$AL110*'Personnel Rates'!AI$75</f>
        <v>0</v>
      </c>
      <c r="AJ240" s="122">
        <f>AJ110*$AL110*'Personnel Rates'!AJ$75</f>
        <v>0</v>
      </c>
      <c r="AL240" s="123">
        <f>SUM(E240:AJ240)</f>
        <v>182.9233621476923</v>
      </c>
    </row>
    <row r="241" spans="2:38">
      <c r="B241" s="68">
        <v>10</v>
      </c>
      <c r="C241" s="66" t="s">
        <v>75</v>
      </c>
      <c r="D241" s="66"/>
      <c r="E241" s="122">
        <f>E111*$AL111*'Personnel Rates'!E$75</f>
        <v>0</v>
      </c>
      <c r="F241" s="122">
        <f>F111*$AL111*'Personnel Rates'!F$75</f>
        <v>0</v>
      </c>
      <c r="G241" s="122">
        <f>G111*$AL111*'Personnel Rates'!G$75</f>
        <v>0</v>
      </c>
      <c r="H241" s="122">
        <f>H111*$AL111*'Personnel Rates'!H$75</f>
        <v>0</v>
      </c>
      <c r="I241" s="122">
        <f>I111*$AL111*'Personnel Rates'!I$75</f>
        <v>131.94759554307689</v>
      </c>
      <c r="J241" s="122">
        <f>J111*$AL111*'Personnel Rates'!J$75</f>
        <v>0</v>
      </c>
      <c r="K241" s="122">
        <f>K111*$AL111*'Personnel Rates'!K$75</f>
        <v>0</v>
      </c>
      <c r="L241" s="122">
        <f>L111*$AL111*'Personnel Rates'!L$75</f>
        <v>137.19252161076923</v>
      </c>
      <c r="M241" s="122">
        <f>M111*$AL111*'Personnel Rates'!M$75</f>
        <v>125.01860925461537</v>
      </c>
      <c r="N241" s="122">
        <f>N111*$AL111*'Personnel Rates'!N$75</f>
        <v>0</v>
      </c>
      <c r="O241" s="122">
        <f>O111*$AL111*'Personnel Rates'!O$75</f>
        <v>77.587763621538471</v>
      </c>
      <c r="P241" s="122">
        <f>P111*$AL111*'Personnel Rates'!P$75</f>
        <v>0</v>
      </c>
      <c r="Q241" s="122">
        <f>Q111*$AL111*'Personnel Rates'!Q$75</f>
        <v>0</v>
      </c>
      <c r="R241" s="122">
        <f>R111*$AL111*'Personnel Rates'!R$75</f>
        <v>0</v>
      </c>
      <c r="S241" s="122">
        <f>S111*$AL111*'Personnel Rates'!S$75</f>
        <v>0</v>
      </c>
      <c r="T241" s="122">
        <f>T111*$AL111*'Personnel Rates'!T$75</f>
        <v>0</v>
      </c>
      <c r="U241" s="122">
        <f>U111*$AL111*'Personnel Rates'!U$75</f>
        <v>0</v>
      </c>
      <c r="V241" s="122">
        <f>V111*$AL111*'Personnel Rates'!V$75</f>
        <v>0</v>
      </c>
      <c r="W241" s="122">
        <f>W111*$AL111*'Personnel Rates'!W$75</f>
        <v>0</v>
      </c>
      <c r="X241" s="122">
        <f>X111*$AL111*'Personnel Rates'!X$75</f>
        <v>0</v>
      </c>
      <c r="Y241" s="122">
        <f>Y111*$AL111*'Personnel Rates'!Y$75</f>
        <v>0</v>
      </c>
      <c r="Z241" s="122">
        <f>Z111*$AL111*'Personnel Rates'!Z$75</f>
        <v>0</v>
      </c>
      <c r="AA241" s="122">
        <f>AA111*$AL111*'Personnel Rates'!AA$75</f>
        <v>0</v>
      </c>
      <c r="AB241" s="122">
        <f>AB111*$AL111*'Personnel Rates'!AB$75</f>
        <v>0</v>
      </c>
      <c r="AC241" s="122">
        <f>AC111*$AL111*'Personnel Rates'!AC$75</f>
        <v>0</v>
      </c>
      <c r="AD241" s="122">
        <f>AD111*$AL111*'Personnel Rates'!AD$75</f>
        <v>0</v>
      </c>
      <c r="AE241" s="122">
        <f>AE111*$AL111*'Personnel Rates'!AE$75</f>
        <v>0</v>
      </c>
      <c r="AF241" s="122">
        <f>AF111*$AL111*'Personnel Rates'!AF$75</f>
        <v>0</v>
      </c>
      <c r="AG241" s="122">
        <f>AG111*$AL111*'Personnel Rates'!AG$75</f>
        <v>0</v>
      </c>
      <c r="AH241" s="122">
        <f>AH111*$AL111*'Personnel Rates'!AH$75</f>
        <v>0</v>
      </c>
      <c r="AI241" s="122">
        <f>AI111*$AL111*'Personnel Rates'!AI$75</f>
        <v>0</v>
      </c>
      <c r="AJ241" s="122">
        <f>AJ111*$AL111*'Personnel Rates'!AJ$75</f>
        <v>0</v>
      </c>
      <c r="AL241" s="123">
        <f>SUM(E241:AJ241)</f>
        <v>471.7464900299999</v>
      </c>
    </row>
    <row r="242" spans="2:38">
      <c r="B242" s="68">
        <v>11</v>
      </c>
      <c r="C242" s="66" t="s">
        <v>76</v>
      </c>
      <c r="D242" s="66"/>
      <c r="E242" s="122">
        <f>E112*$AL112*'Personnel Rates'!E$75</f>
        <v>0</v>
      </c>
      <c r="F242" s="122">
        <f>F112*$AL112*'Personnel Rates'!F$75</f>
        <v>0</v>
      </c>
      <c r="G242" s="122">
        <f>G112*$AL112*'Personnel Rates'!G$75</f>
        <v>0</v>
      </c>
      <c r="H242" s="122">
        <f>H112*$AL112*'Personnel Rates'!H$75</f>
        <v>24.629673833076922</v>
      </c>
      <c r="I242" s="122">
        <f>I112*$AL112*'Personnel Rates'!I$75</f>
        <v>87.9650636953846</v>
      </c>
      <c r="J242" s="122">
        <f>J112*$AL112*'Personnel Rates'!J$75</f>
        <v>0</v>
      </c>
      <c r="K242" s="122">
        <f>K112*$AL112*'Personnel Rates'!K$75</f>
        <v>0</v>
      </c>
      <c r="L242" s="122">
        <f>L112*$AL112*'Personnel Rates'!L$75</f>
        <v>0</v>
      </c>
      <c r="M242" s="122">
        <f>M112*$AL112*'Personnel Rates'!M$75</f>
        <v>0</v>
      </c>
      <c r="N242" s="122">
        <f>N112*$AL112*'Personnel Rates'!N$75</f>
        <v>0</v>
      </c>
      <c r="O242" s="122">
        <f>O112*$AL112*'Personnel Rates'!O$75</f>
        <v>0</v>
      </c>
      <c r="P242" s="122">
        <f>P112*$AL112*'Personnel Rates'!P$75</f>
        <v>0</v>
      </c>
      <c r="Q242" s="122">
        <f>Q112*$AL112*'Personnel Rates'!Q$75</f>
        <v>0</v>
      </c>
      <c r="R242" s="122">
        <f>R112*$AL112*'Personnel Rates'!R$75</f>
        <v>0</v>
      </c>
      <c r="S242" s="122">
        <f>S112*$AL112*'Personnel Rates'!S$75</f>
        <v>0</v>
      </c>
      <c r="T242" s="122">
        <f>T112*$AL112*'Personnel Rates'!T$75</f>
        <v>0</v>
      </c>
      <c r="U242" s="122">
        <f>U112*$AL112*'Personnel Rates'!U$75</f>
        <v>0</v>
      </c>
      <c r="V242" s="122">
        <f>V112*$AL112*'Personnel Rates'!V$75</f>
        <v>0</v>
      </c>
      <c r="W242" s="122">
        <f>W112*$AL112*'Personnel Rates'!W$75</f>
        <v>0</v>
      </c>
      <c r="X242" s="122">
        <f>X112*$AL112*'Personnel Rates'!X$75</f>
        <v>0</v>
      </c>
      <c r="Y242" s="122">
        <f>Y112*$AL112*'Personnel Rates'!Y$75</f>
        <v>0</v>
      </c>
      <c r="Z242" s="122">
        <f>Z112*$AL112*'Personnel Rates'!Z$75</f>
        <v>0</v>
      </c>
      <c r="AA242" s="122">
        <f>AA112*$AL112*'Personnel Rates'!AA$75</f>
        <v>0</v>
      </c>
      <c r="AB242" s="122">
        <f>AB112*$AL112*'Personnel Rates'!AB$75</f>
        <v>0</v>
      </c>
      <c r="AC242" s="122">
        <f>AC112*$AL112*'Personnel Rates'!AC$75</f>
        <v>0</v>
      </c>
      <c r="AD242" s="122">
        <f>AD112*$AL112*'Personnel Rates'!AD$75</f>
        <v>0</v>
      </c>
      <c r="AE242" s="122">
        <f>AE112*$AL112*'Personnel Rates'!AE$75</f>
        <v>0</v>
      </c>
      <c r="AF242" s="122">
        <f>AF112*$AL112*'Personnel Rates'!AF$75</f>
        <v>0</v>
      </c>
      <c r="AG242" s="122">
        <f>AG112*$AL112*'Personnel Rates'!AG$75</f>
        <v>0</v>
      </c>
      <c r="AH242" s="122">
        <f>AH112*$AL112*'Personnel Rates'!AH$75</f>
        <v>0</v>
      </c>
      <c r="AI242" s="122">
        <f>AI112*$AL112*'Personnel Rates'!AI$75</f>
        <v>0</v>
      </c>
      <c r="AJ242" s="122">
        <f>AJ112*$AL112*'Personnel Rates'!AJ$75</f>
        <v>0</v>
      </c>
      <c r="AL242" s="123">
        <f>SUM(H242:AJ242)</f>
        <v>112.59473752846152</v>
      </c>
    </row>
    <row r="243" spans="2:38">
      <c r="B243" s="58"/>
      <c r="C243" s="58" t="s">
        <v>77</v>
      </c>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L243" s="128"/>
    </row>
    <row r="244" spans="2:38">
      <c r="B244" s="62">
        <v>1</v>
      </c>
      <c r="C244" s="63" t="s">
        <v>78</v>
      </c>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L244" s="124"/>
    </row>
    <row r="245" spans="2:38">
      <c r="B245" s="62">
        <v>2</v>
      </c>
      <c r="C245" s="63" t="s">
        <v>79</v>
      </c>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L245" s="124"/>
    </row>
    <row r="246" spans="2:38">
      <c r="B246" s="62">
        <v>3</v>
      </c>
      <c r="C246" s="63" t="str">
        <f>C116</f>
        <v>Wastewater Discharge Permit</v>
      </c>
      <c r="D246" s="63"/>
      <c r="E246" s="122">
        <f>E116*'Personnel Rates'!E$75</f>
        <v>0</v>
      </c>
      <c r="F246" s="122">
        <f>F116*'Personnel Rates'!F$75</f>
        <v>0</v>
      </c>
      <c r="G246" s="122">
        <f>G116*'Personnel Rates'!G$75</f>
        <v>0</v>
      </c>
      <c r="H246" s="122">
        <f>H116*'Personnel Rates'!H$75</f>
        <v>0</v>
      </c>
      <c r="I246" s="122">
        <f>I116*'Personnel Rates'!I$75</f>
        <v>0</v>
      </c>
      <c r="J246" s="122">
        <f>J116*'Personnel Rates'!J$75</f>
        <v>0</v>
      </c>
      <c r="K246" s="122">
        <f>K116*'Personnel Rates'!K$75</f>
        <v>0</v>
      </c>
      <c r="L246" s="122">
        <f>L116*'Personnel Rates'!L$75</f>
        <v>0</v>
      </c>
      <c r="M246" s="122">
        <f>M116*'Personnel Rates'!M$75</f>
        <v>0</v>
      </c>
      <c r="N246" s="122">
        <f>N116*'Personnel Rates'!N$75</f>
        <v>0</v>
      </c>
      <c r="O246" s="122">
        <f>O116*'Personnel Rates'!O$75</f>
        <v>0</v>
      </c>
      <c r="P246" s="122">
        <f>P116*'Personnel Rates'!P$75</f>
        <v>0</v>
      </c>
      <c r="Q246" s="122">
        <f>Q116*'Personnel Rates'!Q$75</f>
        <v>1406.5255956923079</v>
      </c>
      <c r="R246" s="122">
        <f>R116*'Personnel Rates'!R$75</f>
        <v>447.15433355076925</v>
      </c>
      <c r="S246" s="122">
        <f>S116*'Personnel Rates'!S$75</f>
        <v>1569.7776712846153</v>
      </c>
      <c r="T246" s="122">
        <f>T116*'Personnel Rates'!T$75</f>
        <v>561.97056739384618</v>
      </c>
      <c r="U246" s="122">
        <f>U116*'Personnel Rates'!U$75</f>
        <v>604.2441837738462</v>
      </c>
      <c r="V246" s="122">
        <f>V116*'Personnel Rates'!V$75</f>
        <v>0</v>
      </c>
      <c r="W246" s="122">
        <f>W116*'Personnel Rates'!W$75</f>
        <v>0</v>
      </c>
      <c r="X246" s="122">
        <f>X116*'Personnel Rates'!X$75</f>
        <v>0</v>
      </c>
      <c r="Y246" s="122">
        <f>Y116*'Personnel Rates'!Y$75</f>
        <v>0</v>
      </c>
      <c r="Z246" s="122">
        <f>Z116*'Personnel Rates'!Z$75</f>
        <v>0</v>
      </c>
      <c r="AA246" s="122">
        <f>AA116*'Personnel Rates'!AA$75</f>
        <v>0</v>
      </c>
      <c r="AB246" s="122">
        <f>AB116*'Personnel Rates'!AB$75</f>
        <v>0</v>
      </c>
      <c r="AC246" s="122">
        <f>AC116*'Personnel Rates'!AC$75</f>
        <v>0</v>
      </c>
      <c r="AD246" s="122">
        <f>AD116*'Personnel Rates'!AD$75</f>
        <v>0</v>
      </c>
      <c r="AE246" s="122">
        <f>AE116*'Personnel Rates'!AE$75</f>
        <v>0</v>
      </c>
      <c r="AF246" s="122">
        <f>AF116*'Personnel Rates'!AF$75</f>
        <v>0</v>
      </c>
      <c r="AG246" s="122">
        <f>AG116*'Personnel Rates'!AG$75</f>
        <v>0</v>
      </c>
      <c r="AH246" s="122">
        <f>AH116*'Personnel Rates'!AH$75</f>
        <v>0</v>
      </c>
      <c r="AI246" s="122">
        <f>AI116*'Personnel Rates'!AI$75</f>
        <v>0</v>
      </c>
      <c r="AJ246" s="122">
        <f>AJ116*'Personnel Rates'!AJ$75</f>
        <v>0</v>
      </c>
      <c r="AL246" s="123">
        <f t="shared" ref="AL246:AL249" si="6">SUM(E246:AJ246)</f>
        <v>4589.6723516953844</v>
      </c>
    </row>
    <row r="247" spans="2:38">
      <c r="B247" s="62">
        <v>4</v>
      </c>
      <c r="C247" s="63" t="str">
        <f>C117</f>
        <v>Groundwater Discharge Permit</v>
      </c>
      <c r="D247" s="63"/>
      <c r="E247" s="122">
        <f>E117*'Personnel Rates'!E$75</f>
        <v>0</v>
      </c>
      <c r="F247" s="122">
        <f>F117*'Personnel Rates'!F$75</f>
        <v>0</v>
      </c>
      <c r="G247" s="122">
        <f>G117*'Personnel Rates'!G$75</f>
        <v>0</v>
      </c>
      <c r="H247" s="122">
        <f>H117*'Personnel Rates'!H$75</f>
        <v>0</v>
      </c>
      <c r="I247" s="122">
        <f>I117*'Personnel Rates'!I$75</f>
        <v>0</v>
      </c>
      <c r="J247" s="122">
        <f>J117*'Personnel Rates'!J$75</f>
        <v>0</v>
      </c>
      <c r="K247" s="122">
        <f>K117*'Personnel Rates'!K$75</f>
        <v>0</v>
      </c>
      <c r="L247" s="122">
        <f>L117*'Personnel Rates'!L$75</f>
        <v>0</v>
      </c>
      <c r="M247" s="122">
        <f>M117*'Personnel Rates'!M$75</f>
        <v>0</v>
      </c>
      <c r="N247" s="122">
        <f>N117*'Personnel Rates'!N$75</f>
        <v>0</v>
      </c>
      <c r="O247" s="122">
        <f>O117*'Personnel Rates'!O$75</f>
        <v>0</v>
      </c>
      <c r="P247" s="122">
        <f>P117*'Personnel Rates'!P$75</f>
        <v>0</v>
      </c>
      <c r="Q247" s="122">
        <f>Q117*'Personnel Rates'!Q$75</f>
        <v>773.58907763076934</v>
      </c>
      <c r="R247" s="122">
        <f>R117*'Personnel Rates'!R$75</f>
        <v>447.15433355076925</v>
      </c>
      <c r="S247" s="122">
        <f>S117*'Personnel Rates'!S$75</f>
        <v>1046.5184475230767</v>
      </c>
      <c r="T247" s="122">
        <f>T117*'Personnel Rates'!T$75</f>
        <v>321.12603851076926</v>
      </c>
      <c r="U247" s="122">
        <f>U117*'Personnel Rates'!U$75</f>
        <v>268.55297056615387</v>
      </c>
      <c r="V247" s="122">
        <f>V117*'Personnel Rates'!V$75</f>
        <v>0</v>
      </c>
      <c r="W247" s="122">
        <f>W117*'Personnel Rates'!W$75</f>
        <v>0</v>
      </c>
      <c r="X247" s="122">
        <f>X117*'Personnel Rates'!X$75</f>
        <v>0</v>
      </c>
      <c r="Y247" s="122">
        <f>Y117*'Personnel Rates'!Y$75</f>
        <v>0</v>
      </c>
      <c r="Z247" s="122">
        <f>Z117*'Personnel Rates'!Z$75</f>
        <v>0</v>
      </c>
      <c r="AA247" s="122">
        <f>AA117*'Personnel Rates'!AA$75</f>
        <v>0</v>
      </c>
      <c r="AB247" s="122">
        <f>AB117*'Personnel Rates'!AB$75</f>
        <v>0</v>
      </c>
      <c r="AC247" s="122">
        <f>AC117*'Personnel Rates'!AC$75</f>
        <v>0</v>
      </c>
      <c r="AD247" s="122">
        <f>AD117*'Personnel Rates'!AD$75</f>
        <v>0</v>
      </c>
      <c r="AE247" s="122">
        <f>AE117*'Personnel Rates'!AE$75</f>
        <v>0</v>
      </c>
      <c r="AF247" s="122">
        <f>AF117*'Personnel Rates'!AF$75</f>
        <v>0</v>
      </c>
      <c r="AG247" s="122">
        <f>AG117*'Personnel Rates'!AG$75</f>
        <v>0</v>
      </c>
      <c r="AH247" s="122">
        <f>AH117*'Personnel Rates'!AH$75</f>
        <v>0</v>
      </c>
      <c r="AI247" s="122">
        <f>AI117*'Personnel Rates'!AI$75</f>
        <v>0</v>
      </c>
      <c r="AJ247" s="122">
        <f>AJ117*'Personnel Rates'!AJ$75</f>
        <v>0</v>
      </c>
      <c r="AL247" s="123">
        <f t="shared" si="6"/>
        <v>2856.9408677815386</v>
      </c>
    </row>
    <row r="248" spans="2:38">
      <c r="B248" s="68">
        <v>5</v>
      </c>
      <c r="C248" s="66" t="s">
        <v>82</v>
      </c>
      <c r="D248" s="66"/>
      <c r="E248" s="122">
        <f>E118*'Personnel Rates'!E$75</f>
        <v>0</v>
      </c>
      <c r="F248" s="122">
        <f>F118*'Personnel Rates'!F$75</f>
        <v>0</v>
      </c>
      <c r="G248" s="122">
        <f>G118*'Personnel Rates'!G$75</f>
        <v>0</v>
      </c>
      <c r="H248" s="122">
        <f>H118*'Personnel Rates'!H$75</f>
        <v>0</v>
      </c>
      <c r="I248" s="122">
        <f>I118*'Personnel Rates'!I$75</f>
        <v>0</v>
      </c>
      <c r="J248" s="122">
        <f>J118*'Personnel Rates'!J$75</f>
        <v>0</v>
      </c>
      <c r="K248" s="122">
        <f>K118*'Personnel Rates'!K$75</f>
        <v>0</v>
      </c>
      <c r="L248" s="122">
        <f>L118*'Personnel Rates'!L$75</f>
        <v>0</v>
      </c>
      <c r="M248" s="122">
        <f>M118*'Personnel Rates'!M$75</f>
        <v>0</v>
      </c>
      <c r="N248" s="122">
        <f>N118*'Personnel Rates'!N$75</f>
        <v>0</v>
      </c>
      <c r="O248" s="122">
        <f>O118*'Personnel Rates'!O$75</f>
        <v>0</v>
      </c>
      <c r="P248" s="122">
        <f>P118*'Personnel Rates'!P$75</f>
        <v>0</v>
      </c>
      <c r="Q248" s="122">
        <f>Q118*'Personnel Rates'!Q$75</f>
        <v>351.63139892307697</v>
      </c>
      <c r="R248" s="122">
        <f>R118*'Personnel Rates'!R$75</f>
        <v>335.36575016307694</v>
      </c>
      <c r="S248" s="122">
        <f>S118*'Personnel Rates'!S$75</f>
        <v>627.91106851384609</v>
      </c>
      <c r="T248" s="122">
        <f>T118*'Personnel Rates'!T$75</f>
        <v>963.37811553230779</v>
      </c>
      <c r="U248" s="122">
        <f>U118*'Personnel Rates'!U$75</f>
        <v>671.38242641538466</v>
      </c>
      <c r="V248" s="122">
        <f>V118*'Personnel Rates'!V$75</f>
        <v>0</v>
      </c>
      <c r="W248" s="122">
        <f>W118*'Personnel Rates'!W$75</f>
        <v>0</v>
      </c>
      <c r="X248" s="122">
        <f>X118*'Personnel Rates'!X$75</f>
        <v>0</v>
      </c>
      <c r="Y248" s="122">
        <f>Y118*'Personnel Rates'!Y$75</f>
        <v>0</v>
      </c>
      <c r="Z248" s="122">
        <f>Z118*'Personnel Rates'!Z$75</f>
        <v>0</v>
      </c>
      <c r="AA248" s="122">
        <f>AA118*'Personnel Rates'!AA$75</f>
        <v>0</v>
      </c>
      <c r="AB248" s="122">
        <f>AB118*'Personnel Rates'!AB$75</f>
        <v>0</v>
      </c>
      <c r="AC248" s="122">
        <f>AC118*'Personnel Rates'!AC$75</f>
        <v>0</v>
      </c>
      <c r="AD248" s="122">
        <f>AD118*'Personnel Rates'!AD$75</f>
        <v>0</v>
      </c>
      <c r="AE248" s="122">
        <f>AE118*'Personnel Rates'!AE$75</f>
        <v>0</v>
      </c>
      <c r="AF248" s="122">
        <f>AF118*'Personnel Rates'!AF$75</f>
        <v>0</v>
      </c>
      <c r="AG248" s="122">
        <f>AG118*'Personnel Rates'!AG$75</f>
        <v>0</v>
      </c>
      <c r="AH248" s="122">
        <f>AH118*'Personnel Rates'!AH$75</f>
        <v>0</v>
      </c>
      <c r="AI248" s="122">
        <f>AI118*'Personnel Rates'!AI$75</f>
        <v>0</v>
      </c>
      <c r="AJ248" s="122">
        <f>AJ118*'Personnel Rates'!AJ$75</f>
        <v>0</v>
      </c>
      <c r="AL248" s="123">
        <f t="shared" si="6"/>
        <v>2949.6687595476924</v>
      </c>
    </row>
    <row r="249" spans="2:38">
      <c r="B249" s="68">
        <v>6</v>
      </c>
      <c r="C249" s="66" t="s">
        <v>83</v>
      </c>
      <c r="D249" s="66"/>
      <c r="E249" s="122">
        <f>E119*'Personnel Rates'!E$75</f>
        <v>0</v>
      </c>
      <c r="F249" s="122">
        <f>F119*'Personnel Rates'!F$75</f>
        <v>0</v>
      </c>
      <c r="G249" s="122">
        <f>G119*'Personnel Rates'!G$75</f>
        <v>0</v>
      </c>
      <c r="H249" s="122">
        <f>H119*'Personnel Rates'!H$75</f>
        <v>0</v>
      </c>
      <c r="I249" s="122">
        <f>I119*'Personnel Rates'!I$75</f>
        <v>0</v>
      </c>
      <c r="J249" s="122">
        <f>J119*'Personnel Rates'!J$75</f>
        <v>0</v>
      </c>
      <c r="K249" s="122">
        <f>K119*'Personnel Rates'!K$75</f>
        <v>0</v>
      </c>
      <c r="L249" s="122">
        <f>L119*'Personnel Rates'!L$75</f>
        <v>0</v>
      </c>
      <c r="M249" s="122">
        <f>M119*'Personnel Rates'!M$75</f>
        <v>0</v>
      </c>
      <c r="N249" s="122">
        <f>N119*'Personnel Rates'!N$75</f>
        <v>0</v>
      </c>
      <c r="O249" s="122">
        <f>O119*'Personnel Rates'!O$75</f>
        <v>0</v>
      </c>
      <c r="P249" s="122">
        <f>P119*'Personnel Rates'!P$75</f>
        <v>0</v>
      </c>
      <c r="Q249" s="122">
        <f>Q119*'Personnel Rates'!Q$75</f>
        <v>281.30511913846158</v>
      </c>
      <c r="R249" s="122">
        <f>R119*'Personnel Rates'!R$75</f>
        <v>335.36575016307694</v>
      </c>
      <c r="S249" s="122">
        <f>S119*'Personnel Rates'!S$75</f>
        <v>627.91106851384609</v>
      </c>
      <c r="T249" s="122">
        <f>T119*'Personnel Rates'!T$75</f>
        <v>160.56301925538463</v>
      </c>
      <c r="U249" s="122">
        <f>U119*'Personnel Rates'!U$75</f>
        <v>201.41472792461542</v>
      </c>
      <c r="V249" s="122">
        <f>V119*'Personnel Rates'!V$75</f>
        <v>0</v>
      </c>
      <c r="W249" s="122">
        <f>W119*'Personnel Rates'!W$75</f>
        <v>0</v>
      </c>
      <c r="X249" s="122">
        <f>X119*'Personnel Rates'!X$75</f>
        <v>0</v>
      </c>
      <c r="Y249" s="122">
        <f>Y119*'Personnel Rates'!Y$75</f>
        <v>0</v>
      </c>
      <c r="Z249" s="122">
        <f>Z119*'Personnel Rates'!Z$75</f>
        <v>0</v>
      </c>
      <c r="AA249" s="122">
        <f>AA119*'Personnel Rates'!AA$75</f>
        <v>0</v>
      </c>
      <c r="AB249" s="122">
        <f>AB119*'Personnel Rates'!AB$75</f>
        <v>0</v>
      </c>
      <c r="AC249" s="122">
        <f>AC119*'Personnel Rates'!AC$75</f>
        <v>0</v>
      </c>
      <c r="AD249" s="122">
        <f>AD119*'Personnel Rates'!AD$75</f>
        <v>0</v>
      </c>
      <c r="AE249" s="122">
        <f>AE119*'Personnel Rates'!AE$75</f>
        <v>0</v>
      </c>
      <c r="AF249" s="122">
        <f>AF119*'Personnel Rates'!AF$75</f>
        <v>0</v>
      </c>
      <c r="AG249" s="122">
        <f>AG119*'Personnel Rates'!AG$75</f>
        <v>0</v>
      </c>
      <c r="AH249" s="122">
        <f>AH119*'Personnel Rates'!AH$75</f>
        <v>0</v>
      </c>
      <c r="AI249" s="122">
        <f>AI119*'Personnel Rates'!AI$75</f>
        <v>0</v>
      </c>
      <c r="AJ249" s="122">
        <f>AJ119*'Personnel Rates'!AJ$75</f>
        <v>0</v>
      </c>
      <c r="AL249" s="123">
        <f t="shared" si="6"/>
        <v>1606.5596849953847</v>
      </c>
    </row>
    <row r="250" spans="2:38">
      <c r="B250" s="68">
        <v>7</v>
      </c>
      <c r="C250" s="66" t="s">
        <v>84</v>
      </c>
      <c r="D250" s="66"/>
      <c r="E250" s="122">
        <f>E120*'Personnel Rates'!E$75</f>
        <v>0</v>
      </c>
      <c r="F250" s="122">
        <f>F120*'Personnel Rates'!F$75</f>
        <v>0</v>
      </c>
      <c r="G250" s="122">
        <f>G120*'Personnel Rates'!G$75</f>
        <v>0</v>
      </c>
      <c r="H250" s="122">
        <f>H120*'Personnel Rates'!H$75</f>
        <v>0</v>
      </c>
      <c r="I250" s="122">
        <f>I120*'Personnel Rates'!I$75</f>
        <v>0</v>
      </c>
      <c r="J250" s="122">
        <f>J120*'Personnel Rates'!J$75</f>
        <v>0</v>
      </c>
      <c r="K250" s="122">
        <f>K120*'Personnel Rates'!K$75</f>
        <v>0</v>
      </c>
      <c r="L250" s="122">
        <f>L120*'Personnel Rates'!L$75</f>
        <v>0</v>
      </c>
      <c r="M250" s="122">
        <f>M120*'Personnel Rates'!M$75</f>
        <v>0</v>
      </c>
      <c r="N250" s="122">
        <f>N120*'Personnel Rates'!N$75</f>
        <v>0</v>
      </c>
      <c r="O250" s="122">
        <f>O120*'Personnel Rates'!O$75</f>
        <v>0</v>
      </c>
      <c r="P250" s="122">
        <f>P120*'Personnel Rates'!P$75</f>
        <v>0</v>
      </c>
      <c r="Q250" s="122">
        <f>Q120*'Personnel Rates'!Q$75</f>
        <v>0</v>
      </c>
      <c r="R250" s="122">
        <f>R120*'Personnel Rates'!R$75</f>
        <v>0</v>
      </c>
      <c r="S250" s="122">
        <f>S120*'Personnel Rates'!S$75</f>
        <v>0</v>
      </c>
      <c r="T250" s="122">
        <f>T120*'Personnel Rates'!T$75</f>
        <v>0</v>
      </c>
      <c r="U250" s="122">
        <f>U120*'Personnel Rates'!U$75</f>
        <v>0</v>
      </c>
      <c r="V250" s="122">
        <f>V120*'Personnel Rates'!V$75</f>
        <v>0</v>
      </c>
      <c r="W250" s="122">
        <f>W120*'Personnel Rates'!W$75</f>
        <v>0</v>
      </c>
      <c r="X250" s="122">
        <f>X120*'Personnel Rates'!X$75</f>
        <v>0</v>
      </c>
      <c r="Y250" s="122">
        <f>Y120*'Personnel Rates'!Y$75</f>
        <v>0</v>
      </c>
      <c r="Z250" s="122">
        <f>Z120*'Personnel Rates'!Z$75</f>
        <v>0</v>
      </c>
      <c r="AA250" s="122">
        <f>AA120*'Personnel Rates'!AA$75</f>
        <v>0</v>
      </c>
      <c r="AB250" s="122">
        <f>AB120*'Personnel Rates'!AB$75</f>
        <v>0</v>
      </c>
      <c r="AC250" s="122">
        <f>AC120*'Personnel Rates'!AC$75</f>
        <v>0</v>
      </c>
      <c r="AD250" s="122">
        <f>AD120*'Personnel Rates'!AD$75</f>
        <v>0</v>
      </c>
      <c r="AE250" s="122">
        <f>AE120*'Personnel Rates'!AE$75</f>
        <v>0</v>
      </c>
      <c r="AF250" s="122">
        <f>AF120*'Personnel Rates'!AF$75</f>
        <v>0</v>
      </c>
      <c r="AG250" s="122">
        <f>AG120*'Personnel Rates'!AG$75</f>
        <v>0</v>
      </c>
      <c r="AH250" s="122">
        <f>AH120*'Personnel Rates'!AH$75</f>
        <v>0</v>
      </c>
      <c r="AI250" s="122">
        <f>AI120*'Personnel Rates'!AI$75</f>
        <v>0</v>
      </c>
      <c r="AJ250" s="122">
        <f>AJ120*'Personnel Rates'!AJ$75</f>
        <v>0</v>
      </c>
      <c r="AL250" s="123">
        <f>SUM(H250:AJ250)</f>
        <v>0</v>
      </c>
    </row>
    <row r="251" spans="2:38">
      <c r="B251" s="58"/>
      <c r="C251" s="58" t="s">
        <v>85</v>
      </c>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L251" s="128"/>
    </row>
    <row r="252" spans="2:38">
      <c r="B252" s="62">
        <v>1</v>
      </c>
      <c r="C252" s="63" t="s">
        <v>86</v>
      </c>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L252" s="124"/>
    </row>
    <row r="253" spans="2:38">
      <c r="B253" s="85"/>
      <c r="C253" s="66" t="str">
        <f>C123</f>
        <v>Conceptual Stormwater Plan Approval</v>
      </c>
      <c r="D253" s="66"/>
      <c r="E253" s="122">
        <f>E123*'Personnel Rates'!E$75</f>
        <v>0</v>
      </c>
      <c r="F253" s="122">
        <f>F123*'Personnel Rates'!F$75</f>
        <v>0</v>
      </c>
      <c r="G253" s="122">
        <f>G123*'Personnel Rates'!G$75</f>
        <v>0</v>
      </c>
      <c r="H253" s="122">
        <f>H123*'Personnel Rates'!H$75</f>
        <v>0</v>
      </c>
      <c r="I253" s="122">
        <f>I123*'Personnel Rates'!I$75</f>
        <v>0</v>
      </c>
      <c r="J253" s="122">
        <f>J123*'Personnel Rates'!J$75</f>
        <v>0</v>
      </c>
      <c r="K253" s="122">
        <f>K123*'Personnel Rates'!K$75</f>
        <v>0</v>
      </c>
      <c r="L253" s="122">
        <f>L123*'Personnel Rates'!L$75</f>
        <v>0</v>
      </c>
      <c r="M253" s="122">
        <f>M123*'Personnel Rates'!M$75</f>
        <v>0</v>
      </c>
      <c r="N253" s="122">
        <f>N123*'Personnel Rates'!N$75</f>
        <v>0</v>
      </c>
      <c r="O253" s="122">
        <f>O123*'Personnel Rates'!O$75</f>
        <v>0</v>
      </c>
      <c r="P253" s="122">
        <f>P123*'Personnel Rates'!P$75</f>
        <v>0</v>
      </c>
      <c r="Q253" s="122">
        <f>Q123*'Personnel Rates'!Q$75</f>
        <v>0</v>
      </c>
      <c r="R253" s="122">
        <f>R123*'Personnel Rates'!R$75</f>
        <v>0</v>
      </c>
      <c r="S253" s="122">
        <f>S123*'Personnel Rates'!S$75</f>
        <v>0</v>
      </c>
      <c r="T253" s="122">
        <f>T123*'Personnel Rates'!T$75</f>
        <v>0</v>
      </c>
      <c r="U253" s="122">
        <f>U123*'Personnel Rates'!U$75</f>
        <v>0</v>
      </c>
      <c r="V253" s="122">
        <f>V123*'Personnel Rates'!V$75</f>
        <v>0</v>
      </c>
      <c r="W253" s="122">
        <f>W123*'Personnel Rates'!W$75</f>
        <v>0</v>
      </c>
      <c r="X253" s="122">
        <f>X123*'Personnel Rates'!X$75</f>
        <v>0</v>
      </c>
      <c r="Y253" s="122">
        <f>Y123*'Personnel Rates'!Y$75</f>
        <v>0</v>
      </c>
      <c r="Z253" s="122">
        <f>Z123*'Personnel Rates'!Z$75</f>
        <v>0</v>
      </c>
      <c r="AA253" s="122">
        <f>AA123*'Personnel Rates'!AA$75</f>
        <v>0</v>
      </c>
      <c r="AB253" s="122">
        <f>AB123*'Personnel Rates'!AB$75</f>
        <v>0</v>
      </c>
      <c r="AC253" s="122">
        <f>AC123*'Personnel Rates'!AC$75</f>
        <v>0</v>
      </c>
      <c r="AD253" s="122">
        <f>AD123*'Personnel Rates'!AD$75</f>
        <v>0</v>
      </c>
      <c r="AE253" s="122">
        <f>AE123*'Personnel Rates'!AE$75</f>
        <v>0</v>
      </c>
      <c r="AF253" s="122">
        <f>AF123*'Personnel Rates'!AF$75</f>
        <v>27.594013753846156</v>
      </c>
      <c r="AG253" s="122">
        <f>AG123*'Personnel Rates'!AG$75</f>
        <v>783.24979624615389</v>
      </c>
      <c r="AH253" s="122">
        <f>AH123*'Personnel Rates'!AH$75</f>
        <v>0</v>
      </c>
      <c r="AI253" s="122">
        <f>AI123*'Personnel Rates'!AI$75</f>
        <v>0</v>
      </c>
      <c r="AJ253" s="122">
        <f>AJ123*'Personnel Rates'!AJ$75</f>
        <v>0</v>
      </c>
      <c r="AL253" s="123">
        <f>SUM(E253:AJ253)</f>
        <v>810.84381000000008</v>
      </c>
    </row>
    <row r="254" spans="2:38">
      <c r="B254" s="65"/>
      <c r="C254" s="346" t="s">
        <v>607</v>
      </c>
      <c r="D254" s="66"/>
      <c r="E254" s="122">
        <f>E124*'Personnel Rates'!E$75</f>
        <v>0</v>
      </c>
      <c r="F254" s="122">
        <f>F124*'Personnel Rates'!F$75</f>
        <v>0</v>
      </c>
      <c r="G254" s="122">
        <f>G124*'Personnel Rates'!G$75</f>
        <v>0</v>
      </c>
      <c r="H254" s="122">
        <f>H124*'Personnel Rates'!H$75</f>
        <v>0</v>
      </c>
      <c r="I254" s="122">
        <f>I124*'Personnel Rates'!I$75</f>
        <v>0</v>
      </c>
      <c r="J254" s="122">
        <f>J124*'Personnel Rates'!J$75</f>
        <v>0</v>
      </c>
      <c r="K254" s="122">
        <f>K124*'Personnel Rates'!K$75</f>
        <v>0</v>
      </c>
      <c r="L254" s="122">
        <f>L124*'Personnel Rates'!L$75</f>
        <v>0</v>
      </c>
      <c r="M254" s="122">
        <f>M124*'Personnel Rates'!M$75</f>
        <v>0</v>
      </c>
      <c r="N254" s="122">
        <f>N124*'Personnel Rates'!N$75</f>
        <v>0</v>
      </c>
      <c r="O254" s="122">
        <f>O124*'Personnel Rates'!O$75</f>
        <v>0</v>
      </c>
      <c r="P254" s="122">
        <f>P124*'Personnel Rates'!P$75</f>
        <v>0</v>
      </c>
      <c r="Q254" s="122">
        <f>Q124*'Personnel Rates'!Q$75</f>
        <v>0</v>
      </c>
      <c r="R254" s="122">
        <f>R124*'Personnel Rates'!R$75</f>
        <v>0</v>
      </c>
      <c r="S254" s="122">
        <f>S124*'Personnel Rates'!S$75</f>
        <v>0</v>
      </c>
      <c r="T254" s="122">
        <f>T124*'Personnel Rates'!T$75</f>
        <v>0</v>
      </c>
      <c r="U254" s="122">
        <f>U124*'Personnel Rates'!U$75</f>
        <v>0</v>
      </c>
      <c r="V254" s="122">
        <f>V124*'Personnel Rates'!V$75</f>
        <v>0</v>
      </c>
      <c r="W254" s="122">
        <f>W124*'Personnel Rates'!W$75</f>
        <v>0</v>
      </c>
      <c r="X254" s="122">
        <f>X124*'Personnel Rates'!X$75</f>
        <v>0</v>
      </c>
      <c r="Y254" s="122">
        <f>Y124*'Personnel Rates'!Y$75</f>
        <v>0</v>
      </c>
      <c r="Z254" s="122">
        <f>Z124*'Personnel Rates'!Z$75</f>
        <v>0</v>
      </c>
      <c r="AA254" s="122">
        <f>AA124*'Personnel Rates'!AA$75</f>
        <v>0</v>
      </c>
      <c r="AB254" s="122">
        <f>AB124*'Personnel Rates'!AB$75</f>
        <v>0</v>
      </c>
      <c r="AC254" s="122">
        <f>AC124*'Personnel Rates'!AC$75</f>
        <v>0</v>
      </c>
      <c r="AD254" s="122">
        <f>AD124*'Personnel Rates'!AD$75</f>
        <v>0</v>
      </c>
      <c r="AE254" s="122">
        <f>AE124*'Personnel Rates'!AE$75</f>
        <v>0</v>
      </c>
      <c r="AF254" s="122">
        <f>AF124*'Personnel Rates'!AF$75</f>
        <v>0</v>
      </c>
      <c r="AG254" s="122">
        <f>AG124*'Personnel Rates'!AG$75</f>
        <v>0</v>
      </c>
      <c r="AH254" s="122">
        <f>AH124*'Personnel Rates'!AH$75</f>
        <v>0</v>
      </c>
      <c r="AI254" s="122">
        <f>AI124*'Personnel Rates'!AI$75</f>
        <v>0</v>
      </c>
      <c r="AJ254" s="122">
        <f>AJ124*'Personnel Rates'!AJ$75</f>
        <v>0</v>
      </c>
      <c r="AL254" s="123">
        <f>SUM(E254:AJ254)</f>
        <v>0</v>
      </c>
    </row>
    <row r="255" spans="2:38" ht="26">
      <c r="B255" s="65"/>
      <c r="C255" s="205" t="str">
        <f>C125</f>
        <v>Post Construction Stormwater Plan Approval (Additional Review Time Fee)</v>
      </c>
      <c r="D255" s="66"/>
      <c r="E255" s="122">
        <f>E125*'Personnel Rates'!E$75</f>
        <v>0</v>
      </c>
      <c r="F255" s="122">
        <f>F125*'Personnel Rates'!F$75</f>
        <v>0</v>
      </c>
      <c r="G255" s="122">
        <f>G125*'Personnel Rates'!G$75</f>
        <v>0</v>
      </c>
      <c r="H255" s="122">
        <f>H125*'Personnel Rates'!H$75</f>
        <v>0</v>
      </c>
      <c r="I255" s="122">
        <f>I125*'Personnel Rates'!I$75</f>
        <v>0</v>
      </c>
      <c r="J255" s="122">
        <f>J125*'Personnel Rates'!J$75</f>
        <v>0</v>
      </c>
      <c r="K255" s="122">
        <f>K125*'Personnel Rates'!K$75</f>
        <v>0</v>
      </c>
      <c r="L255" s="122">
        <f>L125*'Personnel Rates'!L$75</f>
        <v>0</v>
      </c>
      <c r="M255" s="122">
        <f>M125*'Personnel Rates'!M$75</f>
        <v>0</v>
      </c>
      <c r="N255" s="122">
        <f>N125*'Personnel Rates'!N$75</f>
        <v>0</v>
      </c>
      <c r="O255" s="122">
        <f>O125*'Personnel Rates'!O$75</f>
        <v>0</v>
      </c>
      <c r="P255" s="122">
        <f>P125*'Personnel Rates'!P$75</f>
        <v>0</v>
      </c>
      <c r="Q255" s="122">
        <f>Q125*'Personnel Rates'!Q$75</f>
        <v>0</v>
      </c>
      <c r="R255" s="122">
        <f>R125*'Personnel Rates'!R$75</f>
        <v>0</v>
      </c>
      <c r="S255" s="122">
        <f>S125*'Personnel Rates'!S$75</f>
        <v>0</v>
      </c>
      <c r="T255" s="122">
        <f>T125*'Personnel Rates'!T$75</f>
        <v>0</v>
      </c>
      <c r="U255" s="122">
        <f>U125*'Personnel Rates'!U$75</f>
        <v>0</v>
      </c>
      <c r="V255" s="122">
        <f>V125*'Personnel Rates'!V$75</f>
        <v>0</v>
      </c>
      <c r="W255" s="122">
        <f>W125*'Personnel Rates'!W$75</f>
        <v>0</v>
      </c>
      <c r="X255" s="122">
        <f>X125*'Personnel Rates'!X$75</f>
        <v>0</v>
      </c>
      <c r="Y255" s="122">
        <f>Y125*'Personnel Rates'!Y$75</f>
        <v>0</v>
      </c>
      <c r="Z255" s="122">
        <f>Z125*'Personnel Rates'!Z$75</f>
        <v>0</v>
      </c>
      <c r="AA255" s="122">
        <f>AA125*'Personnel Rates'!AA$75</f>
        <v>0</v>
      </c>
      <c r="AB255" s="122">
        <f>AB125*'Personnel Rates'!AB$75</f>
        <v>0</v>
      </c>
      <c r="AC255" s="122">
        <f>AC125*'Personnel Rates'!AC$75</f>
        <v>0</v>
      </c>
      <c r="AD255" s="122">
        <f>AD125*'Personnel Rates'!AD$75</f>
        <v>0</v>
      </c>
      <c r="AE255" s="122">
        <f>AE125*'Personnel Rates'!AE$75</f>
        <v>0</v>
      </c>
      <c r="AF255" s="122">
        <f>AF125*'Personnel Rates'!AF$75</f>
        <v>73.400076585230778</v>
      </c>
      <c r="AG255" s="122">
        <f>AG125*'Personnel Rates'!AG$75</f>
        <v>0</v>
      </c>
      <c r="AH255" s="122">
        <f>AH125*'Personnel Rates'!AH$75</f>
        <v>0</v>
      </c>
      <c r="AI255" s="122">
        <f>AI125*'Personnel Rates'!AI$75</f>
        <v>77.535239326153828</v>
      </c>
      <c r="AJ255" s="122">
        <f>AJ125*'Personnel Rates'!AJ$75</f>
        <v>0</v>
      </c>
      <c r="AL255" s="123">
        <f>SUM(E255:AJ255)</f>
        <v>150.93531591138461</v>
      </c>
    </row>
    <row r="256" spans="2:38">
      <c r="B256" s="65"/>
      <c r="C256" s="66" t="str">
        <f>C126</f>
        <v>Utility Plan Review</v>
      </c>
      <c r="D256" s="66"/>
      <c r="E256" s="122">
        <f>E126*'Personnel Rates'!E$75</f>
        <v>0</v>
      </c>
      <c r="F256" s="122">
        <f>F126*'Personnel Rates'!F$75</f>
        <v>0</v>
      </c>
      <c r="G256" s="122">
        <f>G126*'Personnel Rates'!G$75</f>
        <v>0</v>
      </c>
      <c r="H256" s="122">
        <f>H126*'Personnel Rates'!H$75</f>
        <v>0</v>
      </c>
      <c r="I256" s="122">
        <f>I126*'Personnel Rates'!I$75</f>
        <v>0</v>
      </c>
      <c r="J256" s="122">
        <f>J126*'Personnel Rates'!J$75</f>
        <v>0</v>
      </c>
      <c r="K256" s="122">
        <f>K126*'Personnel Rates'!K$75</f>
        <v>0</v>
      </c>
      <c r="L256" s="122">
        <f>L126*'Personnel Rates'!L$75</f>
        <v>0</v>
      </c>
      <c r="M256" s="122">
        <f>M126*'Personnel Rates'!M$75</f>
        <v>0</v>
      </c>
      <c r="N256" s="122">
        <f>N126*'Personnel Rates'!N$75</f>
        <v>45.390370550769227</v>
      </c>
      <c r="O256" s="122">
        <f>O126*'Personnel Rates'!O$75</f>
        <v>0</v>
      </c>
      <c r="P256" s="122">
        <f>P126*'Personnel Rates'!P$75</f>
        <v>0</v>
      </c>
      <c r="Q256" s="122">
        <f>Q126*'Personnel Rates'!Q$75</f>
        <v>0</v>
      </c>
      <c r="R256" s="122">
        <f>R126*'Personnel Rates'!R$75</f>
        <v>0</v>
      </c>
      <c r="S256" s="122">
        <f>S126*'Personnel Rates'!S$75</f>
        <v>0</v>
      </c>
      <c r="T256" s="122">
        <f>T126*'Personnel Rates'!T$75</f>
        <v>0</v>
      </c>
      <c r="U256" s="122">
        <f>U126*'Personnel Rates'!U$75</f>
        <v>0</v>
      </c>
      <c r="V256" s="122">
        <f>V126*'Personnel Rates'!V$75</f>
        <v>0</v>
      </c>
      <c r="W256" s="122">
        <f>W126*'Personnel Rates'!W$75</f>
        <v>118.79494921846154</v>
      </c>
      <c r="X256" s="122">
        <f>X126*'Personnel Rates'!X$75</f>
        <v>0</v>
      </c>
      <c r="Y256" s="122">
        <f>Y126*'Personnel Rates'!Y$75</f>
        <v>0</v>
      </c>
      <c r="Z256" s="122">
        <f>Z126*'Personnel Rates'!Z$75</f>
        <v>0</v>
      </c>
      <c r="AA256" s="122">
        <f>AA126*'Personnel Rates'!AA$75</f>
        <v>0</v>
      </c>
      <c r="AB256" s="122">
        <f>AB126*'Personnel Rates'!AB$75</f>
        <v>0</v>
      </c>
      <c r="AC256" s="122">
        <f>AC126*'Personnel Rates'!AC$75</f>
        <v>0</v>
      </c>
      <c r="AD256" s="122">
        <f>AD126*'Personnel Rates'!AD$75</f>
        <v>0</v>
      </c>
      <c r="AE256" s="122">
        <f>AE126*'Personnel Rates'!AE$75</f>
        <v>0</v>
      </c>
      <c r="AF256" s="122">
        <f>AF126*'Personnel Rates'!AF$75</f>
        <v>0</v>
      </c>
      <c r="AG256" s="122">
        <f>AG126*'Personnel Rates'!AG$75</f>
        <v>0</v>
      </c>
      <c r="AH256" s="122">
        <f>AH126*'Personnel Rates'!AH$75</f>
        <v>0</v>
      </c>
      <c r="AI256" s="122">
        <f>AI126*'Personnel Rates'!AI$75</f>
        <v>155.07047865230766</v>
      </c>
      <c r="AJ256" s="122">
        <f>AJ126*'Personnel Rates'!AJ$75</f>
        <v>0</v>
      </c>
      <c r="AL256" s="123">
        <f>SUM(E256:AJ256)</f>
        <v>319.25579842153843</v>
      </c>
    </row>
    <row r="257" spans="2:38">
      <c r="B257" s="65"/>
      <c r="C257" s="66" t="str">
        <f>C127</f>
        <v>Active Construction Stormwater Inspection Fee</v>
      </c>
      <c r="D257" s="66"/>
      <c r="E257" s="122">
        <f>E127*'Personnel Rates'!E$75</f>
        <v>0</v>
      </c>
      <c r="F257" s="122">
        <f>F127*'Personnel Rates'!F$75</f>
        <v>0</v>
      </c>
      <c r="G257" s="122">
        <f>G127*'Personnel Rates'!G$75</f>
        <v>0</v>
      </c>
      <c r="H257" s="122">
        <f>H127*'Personnel Rates'!H$75</f>
        <v>0</v>
      </c>
      <c r="I257" s="122">
        <f>I127*'Personnel Rates'!I$75</f>
        <v>0</v>
      </c>
      <c r="J257" s="122">
        <f>J127*'Personnel Rates'!J$75</f>
        <v>0</v>
      </c>
      <c r="K257" s="122">
        <f>K127*'Personnel Rates'!K$75</f>
        <v>0</v>
      </c>
      <c r="L257" s="122">
        <f>L127*'Personnel Rates'!L$75</f>
        <v>0</v>
      </c>
      <c r="M257" s="122">
        <f>M127*'Personnel Rates'!M$75</f>
        <v>0</v>
      </c>
      <c r="N257" s="122">
        <f>N127*'Personnel Rates'!N$75</f>
        <v>0</v>
      </c>
      <c r="O257" s="122">
        <f>O127*'Personnel Rates'!O$75</f>
        <v>0</v>
      </c>
      <c r="P257" s="122">
        <f>P127*'Personnel Rates'!P$75</f>
        <v>0</v>
      </c>
      <c r="Q257" s="122">
        <f>Q127*'Personnel Rates'!Q$75</f>
        <v>0</v>
      </c>
      <c r="R257" s="122">
        <f>R127*'Personnel Rates'!R$75</f>
        <v>0</v>
      </c>
      <c r="S257" s="122">
        <f>S127*'Personnel Rates'!S$75</f>
        <v>0</v>
      </c>
      <c r="T257" s="122">
        <f>T127*'Personnel Rates'!T$75</f>
        <v>0</v>
      </c>
      <c r="U257" s="122">
        <f>U127*'Personnel Rates'!U$75</f>
        <v>0</v>
      </c>
      <c r="V257" s="122">
        <f>V127*'Personnel Rates'!V$75</f>
        <v>0</v>
      </c>
      <c r="W257" s="122">
        <f>W127*'Personnel Rates'!W$75</f>
        <v>118.79494921846154</v>
      </c>
      <c r="X257" s="122">
        <f>X127*'Personnel Rates'!X$75</f>
        <v>0</v>
      </c>
      <c r="Y257" s="122">
        <f>Y127*'Personnel Rates'!Y$75</f>
        <v>0</v>
      </c>
      <c r="Z257" s="122">
        <f>Z127*'Personnel Rates'!Z$75</f>
        <v>0</v>
      </c>
      <c r="AA257" s="122">
        <f>AA127*'Personnel Rates'!AA$75</f>
        <v>0</v>
      </c>
      <c r="AB257" s="122">
        <f>AB127*'Personnel Rates'!AB$75</f>
        <v>0</v>
      </c>
      <c r="AC257" s="122">
        <f>AC127*'Personnel Rates'!AC$75</f>
        <v>0</v>
      </c>
      <c r="AD257" s="122">
        <f>AD127*'Personnel Rates'!AD$75</f>
        <v>0</v>
      </c>
      <c r="AE257" s="122">
        <f>AE127*'Personnel Rates'!AE$75</f>
        <v>0</v>
      </c>
      <c r="AF257" s="122">
        <f>AF127*'Personnel Rates'!AF$75</f>
        <v>0</v>
      </c>
      <c r="AG257" s="122">
        <f>AG127*'Personnel Rates'!AG$75</f>
        <v>0</v>
      </c>
      <c r="AH257" s="122">
        <f>AH127*'Personnel Rates'!AH$75</f>
        <v>231.91727453538465</v>
      </c>
      <c r="AI257" s="122">
        <f>AI127*'Personnel Rates'!AI$75</f>
        <v>0</v>
      </c>
      <c r="AJ257" s="122">
        <f>AJ127*'Personnel Rates'!AJ$75</f>
        <v>0</v>
      </c>
      <c r="AL257" s="123">
        <f>SUM(E257:AJ257)</f>
        <v>350.71222375384616</v>
      </c>
    </row>
    <row r="258" spans="2:38">
      <c r="B258" s="62">
        <v>2</v>
      </c>
      <c r="C258" s="63" t="s">
        <v>88</v>
      </c>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L258" s="124"/>
    </row>
    <row r="259" spans="2:38">
      <c r="B259" s="73"/>
      <c r="C259" s="74" t="s">
        <v>89</v>
      </c>
      <c r="D259" s="74"/>
      <c r="E259" s="122">
        <f>E129*'Personnel Rates'!E$75</f>
        <v>0</v>
      </c>
      <c r="F259" s="122">
        <f>F129*'Personnel Rates'!F$75</f>
        <v>0</v>
      </c>
      <c r="G259" s="122">
        <f>G129*'Personnel Rates'!G$75</f>
        <v>0</v>
      </c>
      <c r="H259" s="122">
        <f>H129*'Personnel Rates'!H$75</f>
        <v>0</v>
      </c>
      <c r="I259" s="122">
        <f>I129*'Personnel Rates'!I$75</f>
        <v>0</v>
      </c>
      <c r="J259" s="122">
        <f>J129*'Personnel Rates'!J$75</f>
        <v>0</v>
      </c>
      <c r="K259" s="122">
        <f>K129*'Personnel Rates'!K$75</f>
        <v>0</v>
      </c>
      <c r="L259" s="122">
        <f>L129*'Personnel Rates'!L$75</f>
        <v>0</v>
      </c>
      <c r="M259" s="122">
        <f>M129*'Personnel Rates'!M$75</f>
        <v>0</v>
      </c>
      <c r="N259" s="122">
        <f>N129*'Personnel Rates'!N$75</f>
        <v>0</v>
      </c>
      <c r="O259" s="122">
        <f>O129*'Personnel Rates'!O$75</f>
        <v>0</v>
      </c>
      <c r="P259" s="122">
        <f>P129*'Personnel Rates'!P$75</f>
        <v>0</v>
      </c>
      <c r="Q259" s="122">
        <f>Q129*'Personnel Rates'!Q$75</f>
        <v>0</v>
      </c>
      <c r="R259" s="122">
        <f>R129*'Personnel Rates'!R$75</f>
        <v>0</v>
      </c>
      <c r="S259" s="122">
        <f>S129*'Personnel Rates'!S$75</f>
        <v>0</v>
      </c>
      <c r="T259" s="122">
        <f>T129*'Personnel Rates'!T$75</f>
        <v>0</v>
      </c>
      <c r="U259" s="122">
        <f>U129*'Personnel Rates'!U$75</f>
        <v>0</v>
      </c>
      <c r="V259" s="122">
        <f>V129*'Personnel Rates'!V$75</f>
        <v>0</v>
      </c>
      <c r="W259" s="122">
        <f>W129*'Personnel Rates'!W$75</f>
        <v>0</v>
      </c>
      <c r="X259" s="122">
        <f>X129*'Personnel Rates'!X$75</f>
        <v>0</v>
      </c>
      <c r="Y259" s="122">
        <f>Y129*'Personnel Rates'!Y$75</f>
        <v>0</v>
      </c>
      <c r="Z259" s="122">
        <f>Z129*'Personnel Rates'!Z$75</f>
        <v>0</v>
      </c>
      <c r="AA259" s="122">
        <f>AA129*'Personnel Rates'!AA$75</f>
        <v>0</v>
      </c>
      <c r="AB259" s="122">
        <f>AB129*'Personnel Rates'!AB$75</f>
        <v>0</v>
      </c>
      <c r="AC259" s="122">
        <f>AC129*'Personnel Rates'!AC$75</f>
        <v>0</v>
      </c>
      <c r="AD259" s="122">
        <f>AD129*'Personnel Rates'!AD$75</f>
        <v>0</v>
      </c>
      <c r="AE259" s="122">
        <f>AE129*'Personnel Rates'!AE$75</f>
        <v>0</v>
      </c>
      <c r="AF259" s="122">
        <f>AF129*'Personnel Rates'!AF$75</f>
        <v>0</v>
      </c>
      <c r="AG259" s="122">
        <f>AG129*'Personnel Rates'!AG$75</f>
        <v>0</v>
      </c>
      <c r="AH259" s="122">
        <f>AH129*'Personnel Rates'!AH$75</f>
        <v>0</v>
      </c>
      <c r="AI259" s="122">
        <f>AI129*'Personnel Rates'!AI$75</f>
        <v>0</v>
      </c>
      <c r="AJ259" s="122">
        <f>AJ129*'Personnel Rates'!AJ$75</f>
        <v>0</v>
      </c>
      <c r="AL259" s="123">
        <f>SUM(E259:AJ259)</f>
        <v>0</v>
      </c>
    </row>
    <row r="260" spans="2:38">
      <c r="B260" s="58"/>
      <c r="C260" s="58" t="s">
        <v>94</v>
      </c>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L260" s="128"/>
    </row>
    <row r="261" spans="2:38">
      <c r="B261" s="68">
        <v>1</v>
      </c>
      <c r="C261" s="66" t="s">
        <v>95</v>
      </c>
      <c r="D261" s="66"/>
      <c r="E261" s="122">
        <f>E131*'Personnel Rates'!E$75</f>
        <v>0</v>
      </c>
      <c r="F261" s="122">
        <f>F131*'Personnel Rates'!F$75</f>
        <v>0</v>
      </c>
      <c r="G261" s="122">
        <f>G131*'Personnel Rates'!G$75</f>
        <v>0</v>
      </c>
      <c r="H261" s="122">
        <f>H131*'Personnel Rates'!H$75</f>
        <v>0</v>
      </c>
      <c r="I261" s="122">
        <f>I131*'Personnel Rates'!I$75</f>
        <v>0</v>
      </c>
      <c r="J261" s="122">
        <f>J131*'Personnel Rates'!J$75</f>
        <v>0</v>
      </c>
      <c r="K261" s="122">
        <f>K131*'Personnel Rates'!K$75</f>
        <v>0</v>
      </c>
      <c r="L261" s="122">
        <f>L131*'Personnel Rates'!L$75</f>
        <v>0</v>
      </c>
      <c r="M261" s="122">
        <f>M131*'Personnel Rates'!M$75</f>
        <v>0</v>
      </c>
      <c r="N261" s="122">
        <f>N131*'Personnel Rates'!N$75</f>
        <v>0</v>
      </c>
      <c r="O261" s="122">
        <f>O131*'Personnel Rates'!O$75</f>
        <v>0</v>
      </c>
      <c r="P261" s="122">
        <f>P131*'Personnel Rates'!P$75</f>
        <v>0</v>
      </c>
      <c r="Q261" s="122">
        <f>Q131*'Personnel Rates'!Q$75</f>
        <v>492.28395849230776</v>
      </c>
      <c r="R261" s="122">
        <f>R131*'Personnel Rates'!R$75</f>
        <v>335.36575016307694</v>
      </c>
      <c r="S261" s="122">
        <f>S131*'Personnel Rates'!S$75</f>
        <v>418.60737900923073</v>
      </c>
      <c r="T261" s="122">
        <f>T131*'Personnel Rates'!T$75</f>
        <v>240.84452888307695</v>
      </c>
      <c r="U261" s="122">
        <f>U131*'Personnel Rates'!U$75</f>
        <v>201.41472792461542</v>
      </c>
      <c r="V261" s="122">
        <f>V131*'Personnel Rates'!V$75</f>
        <v>0</v>
      </c>
      <c r="W261" s="122">
        <f>W131*'Personnel Rates'!W$75</f>
        <v>0</v>
      </c>
      <c r="X261" s="122">
        <f>X131*'Personnel Rates'!X$75</f>
        <v>0</v>
      </c>
      <c r="Y261" s="122">
        <f>Y131*'Personnel Rates'!Y$75</f>
        <v>0</v>
      </c>
      <c r="Z261" s="122">
        <f>Z131*'Personnel Rates'!Z$75</f>
        <v>0</v>
      </c>
      <c r="AA261" s="122">
        <f>AA131*'Personnel Rates'!AA$75</f>
        <v>0</v>
      </c>
      <c r="AB261" s="122">
        <f>AB131*'Personnel Rates'!AB$75</f>
        <v>0</v>
      </c>
      <c r="AC261" s="122">
        <f>AC131*'Personnel Rates'!AC$75</f>
        <v>0</v>
      </c>
      <c r="AD261" s="122">
        <f>AD131*'Personnel Rates'!AD$75</f>
        <v>0</v>
      </c>
      <c r="AE261" s="122">
        <f>AE131*'Personnel Rates'!AE$75</f>
        <v>0</v>
      </c>
      <c r="AF261" s="122">
        <f>AF131*'Personnel Rates'!AF$75</f>
        <v>0</v>
      </c>
      <c r="AG261" s="122">
        <f>AG131*'Personnel Rates'!AG$75</f>
        <v>0</v>
      </c>
      <c r="AH261" s="122">
        <f>AH131*'Personnel Rates'!AH$75</f>
        <v>0</v>
      </c>
      <c r="AI261" s="122">
        <f>AI131*'Personnel Rates'!AI$75</f>
        <v>0</v>
      </c>
      <c r="AJ261" s="122">
        <f>AJ131*'Personnel Rates'!AJ$75</f>
        <v>0</v>
      </c>
      <c r="AL261" s="123">
        <f>SUM(E261:AJ261)</f>
        <v>1688.5163444723078</v>
      </c>
    </row>
    <row r="262" spans="2:38">
      <c r="B262" s="68">
        <v>2</v>
      </c>
      <c r="C262" s="66" t="s">
        <v>97</v>
      </c>
      <c r="D262" s="66"/>
      <c r="E262" s="122">
        <f>E132*'Personnel Rates'!E$75</f>
        <v>0</v>
      </c>
      <c r="F262" s="122">
        <f>F132*'Personnel Rates'!F$75</f>
        <v>0</v>
      </c>
      <c r="G262" s="122">
        <f>G132*'Personnel Rates'!G$75</f>
        <v>0</v>
      </c>
      <c r="H262" s="122">
        <f>H132*'Personnel Rates'!H$75</f>
        <v>0</v>
      </c>
      <c r="I262" s="122">
        <f>I132*'Personnel Rates'!I$75</f>
        <v>0</v>
      </c>
      <c r="J262" s="122">
        <f>J132*'Personnel Rates'!J$75</f>
        <v>0</v>
      </c>
      <c r="K262" s="122">
        <f>K132*'Personnel Rates'!K$75</f>
        <v>0</v>
      </c>
      <c r="L262" s="122">
        <f>L132*'Personnel Rates'!L$75</f>
        <v>0</v>
      </c>
      <c r="M262" s="122">
        <f>M132*'Personnel Rates'!M$75</f>
        <v>0</v>
      </c>
      <c r="N262" s="122">
        <f>N132*'Personnel Rates'!N$75</f>
        <v>0</v>
      </c>
      <c r="O262" s="122">
        <f>O132*'Personnel Rates'!O$75</f>
        <v>0</v>
      </c>
      <c r="P262" s="122">
        <f>P132*'Personnel Rates'!P$75</f>
        <v>0</v>
      </c>
      <c r="Q262" s="122">
        <f>Q132*'Personnel Rates'!Q$75</f>
        <v>70.326279784615394</v>
      </c>
      <c r="R262" s="122">
        <f>R132*'Personnel Rates'!R$75</f>
        <v>111.78858338769231</v>
      </c>
      <c r="S262" s="122">
        <f>S132*'Personnel Rates'!S$75</f>
        <v>209.30368950461536</v>
      </c>
      <c r="T262" s="122">
        <f>T132*'Personnel Rates'!T$75</f>
        <v>160.56301925538463</v>
      </c>
      <c r="U262" s="122">
        <f>U132*'Personnel Rates'!U$75</f>
        <v>0</v>
      </c>
      <c r="V262" s="122">
        <f>V132*'Personnel Rates'!V$75</f>
        <v>0</v>
      </c>
      <c r="W262" s="122">
        <f>W132*'Personnel Rates'!W$75</f>
        <v>0</v>
      </c>
      <c r="X262" s="122">
        <f>X132*'Personnel Rates'!X$75</f>
        <v>0</v>
      </c>
      <c r="Y262" s="122">
        <f>Y132*'Personnel Rates'!Y$75</f>
        <v>0</v>
      </c>
      <c r="Z262" s="122">
        <f>Z132*'Personnel Rates'!Z$75</f>
        <v>0</v>
      </c>
      <c r="AA262" s="122">
        <f>AA132*'Personnel Rates'!AA$75</f>
        <v>0</v>
      </c>
      <c r="AB262" s="122">
        <f>AB132*'Personnel Rates'!AB$75</f>
        <v>0</v>
      </c>
      <c r="AC262" s="122">
        <f>AC132*'Personnel Rates'!AC$75</f>
        <v>0</v>
      </c>
      <c r="AD262" s="122">
        <f>AD132*'Personnel Rates'!AD$75</f>
        <v>0</v>
      </c>
      <c r="AE262" s="122">
        <f>AE132*'Personnel Rates'!AE$75</f>
        <v>0</v>
      </c>
      <c r="AF262" s="122">
        <f>AF132*'Personnel Rates'!AF$75</f>
        <v>0</v>
      </c>
      <c r="AG262" s="122">
        <f>AG132*'Personnel Rates'!AG$75</f>
        <v>0</v>
      </c>
      <c r="AH262" s="122">
        <f>AH132*'Personnel Rates'!AH$75</f>
        <v>0</v>
      </c>
      <c r="AI262" s="122">
        <f>AI132*'Personnel Rates'!AI$75</f>
        <v>0</v>
      </c>
      <c r="AJ262" s="122">
        <f>AJ132*'Personnel Rates'!AJ$75</f>
        <v>0</v>
      </c>
      <c r="AL262" s="123">
        <f>SUM(E262:AJ262)</f>
        <v>551.9815719323077</v>
      </c>
    </row>
    <row r="263" spans="2:38" ht="26">
      <c r="B263" s="58"/>
      <c r="C263" s="482" t="s">
        <v>497</v>
      </c>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L263" s="128"/>
    </row>
    <row r="264" spans="2:38">
      <c r="B264" s="68">
        <v>3</v>
      </c>
      <c r="C264" s="66" t="s">
        <v>99</v>
      </c>
      <c r="D264" s="66"/>
      <c r="E264" s="122">
        <f>E134*'Personnel Rates'!E$75</f>
        <v>0</v>
      </c>
      <c r="F264" s="122">
        <f>F134*'Personnel Rates'!F$75</f>
        <v>0</v>
      </c>
      <c r="G264" s="122">
        <f>G134*'Personnel Rates'!G$75</f>
        <v>0</v>
      </c>
      <c r="H264" s="122">
        <f>H134*'Personnel Rates'!H$75</f>
        <v>0</v>
      </c>
      <c r="I264" s="122">
        <f>I134*'Personnel Rates'!I$75</f>
        <v>0</v>
      </c>
      <c r="J264" s="122">
        <f>J134*'Personnel Rates'!J$75</f>
        <v>0</v>
      </c>
      <c r="K264" s="122">
        <f>K134*'Personnel Rates'!K$75</f>
        <v>0</v>
      </c>
      <c r="L264" s="122">
        <f>L134*'Personnel Rates'!L$75</f>
        <v>0</v>
      </c>
      <c r="M264" s="122">
        <f>M134*'Personnel Rates'!M$75</f>
        <v>0</v>
      </c>
      <c r="N264" s="122">
        <f>N134*'Personnel Rates'!N$75</f>
        <v>0</v>
      </c>
      <c r="O264" s="122">
        <f>O134*'Personnel Rates'!O$75</f>
        <v>0</v>
      </c>
      <c r="P264" s="122">
        <f>P134*'Personnel Rates'!P$75</f>
        <v>0</v>
      </c>
      <c r="Q264" s="122">
        <f>Q134*'Personnel Rates'!Q$75</f>
        <v>0</v>
      </c>
      <c r="R264" s="122">
        <f>R134*'Personnel Rates'!R$75</f>
        <v>0</v>
      </c>
      <c r="S264" s="122">
        <f>S134*'Personnel Rates'!S$75</f>
        <v>0</v>
      </c>
      <c r="T264" s="122">
        <f>T134*'Personnel Rates'!T$75</f>
        <v>0</v>
      </c>
      <c r="U264" s="122">
        <f>U134*'Personnel Rates'!U$75</f>
        <v>0</v>
      </c>
      <c r="V264" s="122">
        <f>V134*'Personnel Rates'!V$75</f>
        <v>0</v>
      </c>
      <c r="W264" s="122">
        <f>W134*'Personnel Rates'!W$75</f>
        <v>0</v>
      </c>
      <c r="X264" s="122">
        <f>X134*'Personnel Rates'!X$75</f>
        <v>0</v>
      </c>
      <c r="Y264" s="122">
        <f>Y134*'Personnel Rates'!Y$75</f>
        <v>0</v>
      </c>
      <c r="Z264" s="122">
        <f>Z134*'Personnel Rates'!Z$75</f>
        <v>0</v>
      </c>
      <c r="AA264" s="122">
        <f>AA134*'Personnel Rates'!AA$75</f>
        <v>0</v>
      </c>
      <c r="AB264" s="122">
        <f>AB134*'Personnel Rates'!AB$75</f>
        <v>0</v>
      </c>
      <c r="AC264" s="122">
        <f>AC134*'Personnel Rates'!AC$75</f>
        <v>0</v>
      </c>
      <c r="AD264" s="122">
        <f>AD134*'Personnel Rates'!AD$75</f>
        <v>0</v>
      </c>
      <c r="AE264" s="122">
        <f>AE134*'Personnel Rates'!AE$75</f>
        <v>0</v>
      </c>
      <c r="AF264" s="122">
        <f>AF134*'Personnel Rates'!AF$75</f>
        <v>0</v>
      </c>
      <c r="AG264" s="122">
        <f>AG134*'Personnel Rates'!AG$75</f>
        <v>0</v>
      </c>
      <c r="AH264" s="122">
        <f>AH134*'Personnel Rates'!AH$75</f>
        <v>0</v>
      </c>
      <c r="AI264" s="122">
        <f>AI134*'Personnel Rates'!AI$75</f>
        <v>465.21143595692297</v>
      </c>
      <c r="AJ264" s="122">
        <f>AJ134*'Personnel Rates'!AJ$75</f>
        <v>351.63139892307697</v>
      </c>
      <c r="AL264" s="123">
        <f>SUM(E264:AJ264)</f>
        <v>816.84283487999994</v>
      </c>
    </row>
    <row r="265" spans="2:38" ht="14.5">
      <c r="B265" s="38" t="s">
        <v>128</v>
      </c>
    </row>
    <row r="266" spans="2:38" ht="15" thickBot="1">
      <c r="B266" s="38" t="s">
        <v>660</v>
      </c>
    </row>
    <row r="267" spans="2:38" ht="13.5" thickBot="1">
      <c r="B267" s="98"/>
      <c r="C267" s="99"/>
      <c r="D267" s="47"/>
      <c r="E267" s="96"/>
      <c r="F267" s="96" t="s">
        <v>222</v>
      </c>
      <c r="G267" s="96"/>
      <c r="H267" s="9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7"/>
      <c r="AL267" s="177"/>
    </row>
    <row r="268" spans="2:38" ht="65.5" thickBot="1">
      <c r="B268" s="102" t="s">
        <v>13</v>
      </c>
      <c r="C268" s="100" t="s">
        <v>10</v>
      </c>
      <c r="D268" s="466"/>
      <c r="E268" s="467" t="str">
        <f t="shared" ref="E268:AJ268" si="7">E138</f>
        <v>Water Field Cust Serv Rep</v>
      </c>
      <c r="F268" s="468" t="str">
        <f t="shared" si="7"/>
        <v>Water Field Cust Serv Rep (D&amp;R)</v>
      </c>
      <c r="G268" s="467" t="str">
        <f t="shared" si="7"/>
        <v>Water Field Cust Serv Sup (D&amp;R)</v>
      </c>
      <c r="H268" s="468" t="str">
        <f t="shared" si="7"/>
        <v>Crew Chief</v>
      </c>
      <c r="I268" s="467" t="str">
        <f t="shared" si="7"/>
        <v>Repair Worker</v>
      </c>
      <c r="J268" s="468" t="str">
        <f t="shared" si="7"/>
        <v>Equipment Operator (Equipment Operator 2)</v>
      </c>
      <c r="K268" s="467" t="str">
        <f t="shared" si="7"/>
        <v>Heavy Equipment Operator</v>
      </c>
      <c r="L268" s="468" t="str">
        <f t="shared" si="7"/>
        <v>Engineer 3/ WTR Engineer 1</v>
      </c>
      <c r="M268" s="467" t="str">
        <f t="shared" si="7"/>
        <v>Engineering Specialist</v>
      </c>
      <c r="N268" s="468" t="str">
        <f t="shared" si="7"/>
        <v>Engineering Aide (Engineering Aide 2)</v>
      </c>
      <c r="O268" s="467" t="str">
        <f t="shared" si="7"/>
        <v>Engineering Technician 1</v>
      </c>
      <c r="P268" s="468" t="str">
        <f t="shared" si="7"/>
        <v>Engineer 1 (Environmental Engineer 1)</v>
      </c>
      <c r="Q268" s="467" t="str">
        <f t="shared" si="7"/>
        <v>Engineer 2 (Environmental Engineer 2)</v>
      </c>
      <c r="R268" s="468" t="str">
        <f t="shared" si="7"/>
        <v>Water Engineering Projects Assistant Manager</v>
      </c>
      <c r="S268" s="467" t="str">
        <f t="shared" si="7"/>
        <v>Engineering Supervisor 2</v>
      </c>
      <c r="T268" s="468" t="str">
        <f t="shared" si="7"/>
        <v>Industrial Waste Control Supervisor</v>
      </c>
      <c r="U268" s="467" t="str">
        <f t="shared" si="7"/>
        <v>Industrial Waste Control Technician 2</v>
      </c>
      <c r="V268" s="468" t="str">
        <f t="shared" si="7"/>
        <v>Industrial Waste Control Technician 1</v>
      </c>
      <c r="W268" s="467" t="str">
        <f t="shared" si="7"/>
        <v>Grad Civil Engineer/Graduate Environmental Engineer</v>
      </c>
      <c r="X268" s="468" t="str">
        <f t="shared" si="7"/>
        <v>WTR Supervisor</v>
      </c>
      <c r="Y268" s="467" t="str">
        <f t="shared" si="7"/>
        <v>Inspector</v>
      </c>
      <c r="Z268" s="468" t="str">
        <f t="shared" si="7"/>
        <v>Collector Unit</v>
      </c>
      <c r="AA268" s="467" t="str">
        <f t="shared" si="7"/>
        <v>Electronic Tech II</v>
      </c>
      <c r="AB268" s="468" t="str">
        <f t="shared" si="7"/>
        <v>Electronic Tech I</v>
      </c>
      <c r="AC268" s="467" t="str">
        <f t="shared" si="7"/>
        <v>Electronic Equipment  Supervisor</v>
      </c>
      <c r="AD268" s="468" t="str">
        <f t="shared" si="7"/>
        <v>Environmental Scientist 1</v>
      </c>
      <c r="AE268" s="467" t="str">
        <f t="shared" si="7"/>
        <v>Engineer 1 (Civil Engineer 1)</v>
      </c>
      <c r="AF268" s="468" t="str">
        <f t="shared" si="7"/>
        <v>Administrative Assistant</v>
      </c>
      <c r="AG268" s="467" t="str">
        <f t="shared" si="7"/>
        <v>Environmental Scientist Specialist</v>
      </c>
      <c r="AH268" s="468" t="str">
        <f t="shared" si="7"/>
        <v>Construction Project Technician 2</v>
      </c>
      <c r="AI268" s="467" t="str">
        <f t="shared" si="7"/>
        <v>Engineering Specialist</v>
      </c>
      <c r="AJ268" s="469" t="str">
        <f t="shared" si="7"/>
        <v>GIS Specialist 2</v>
      </c>
      <c r="AL268" s="465" t="s">
        <v>223</v>
      </c>
    </row>
    <row r="269" spans="2:38">
      <c r="B269" s="379"/>
      <c r="C269" s="379" t="s">
        <v>24</v>
      </c>
      <c r="D269" s="379"/>
      <c r="E269" s="379"/>
      <c r="F269" s="379"/>
      <c r="G269" s="379"/>
      <c r="H269" s="379"/>
      <c r="I269" s="379"/>
      <c r="J269" s="379"/>
      <c r="K269" s="379"/>
      <c r="L269" s="379"/>
      <c r="M269" s="379"/>
      <c r="N269" s="379"/>
      <c r="O269" s="379"/>
      <c r="P269" s="379"/>
      <c r="Q269" s="379"/>
      <c r="R269" s="379"/>
      <c r="S269" s="379"/>
      <c r="T269" s="379"/>
      <c r="U269" s="379"/>
      <c r="V269" s="379"/>
      <c r="W269" s="379"/>
      <c r="X269" s="379"/>
      <c r="Y269" s="379"/>
      <c r="Z269" s="379"/>
      <c r="AA269" s="379"/>
      <c r="AB269" s="379"/>
      <c r="AC269" s="379"/>
      <c r="AD269" s="379"/>
      <c r="AE269" s="379"/>
      <c r="AF269" s="379"/>
      <c r="AG269" s="379"/>
      <c r="AH269" s="379"/>
      <c r="AI269" s="379"/>
      <c r="AJ269" s="379"/>
      <c r="AL269" s="379"/>
    </row>
    <row r="270" spans="2:38">
      <c r="B270" s="62">
        <v>1</v>
      </c>
      <c r="C270" s="63" t="s">
        <v>25</v>
      </c>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L270" s="63"/>
    </row>
    <row r="271" spans="2:38">
      <c r="B271" s="65" t="s">
        <v>26</v>
      </c>
      <c r="C271" s="66" t="s">
        <v>27</v>
      </c>
      <c r="D271" s="66"/>
      <c r="E271" s="122">
        <f>E11*$AL11*'Personnel Rates'!E$76</f>
        <v>138.26904623538462</v>
      </c>
      <c r="F271" s="122">
        <f>F11*$AL11*'Personnel Rates'!F$76</f>
        <v>0</v>
      </c>
      <c r="G271" s="122">
        <f>G11*$AL11*'Personnel Rates'!G$76</f>
        <v>0</v>
      </c>
      <c r="H271" s="122">
        <f>H11*$AL11*'Personnel Rates'!H$76</f>
        <v>0</v>
      </c>
      <c r="I271" s="122">
        <f>I11*$AL11*'Personnel Rates'!I$76</f>
        <v>0</v>
      </c>
      <c r="J271" s="122">
        <f>J11*$AL11*'Personnel Rates'!J$76</f>
        <v>0</v>
      </c>
      <c r="K271" s="122">
        <f>K11*$AL11*'Personnel Rates'!K$76</f>
        <v>0</v>
      </c>
      <c r="L271" s="122">
        <f>L11*$AL11*'Personnel Rates'!L$76</f>
        <v>0</v>
      </c>
      <c r="M271" s="122">
        <f>M11*$AL11*'Personnel Rates'!M$76</f>
        <v>0</v>
      </c>
      <c r="N271" s="122">
        <f>N11*$AL11*'Personnel Rates'!N$76</f>
        <v>0</v>
      </c>
      <c r="O271" s="122">
        <f>O11*$AL11*'Personnel Rates'!O$76</f>
        <v>0</v>
      </c>
      <c r="P271" s="122">
        <f>P11*$AL11*'Personnel Rates'!P$76</f>
        <v>0</v>
      </c>
      <c r="Q271" s="122">
        <f>Q11*$AL11*'Personnel Rates'!Q$76</f>
        <v>0</v>
      </c>
      <c r="R271" s="122">
        <f>R11*$AL11*'Personnel Rates'!R$76</f>
        <v>0</v>
      </c>
      <c r="S271" s="122">
        <f>S11*$AL11*'Personnel Rates'!S$76</f>
        <v>0</v>
      </c>
      <c r="T271" s="122">
        <f>T11*$AL11*'Personnel Rates'!T$76</f>
        <v>0</v>
      </c>
      <c r="U271" s="122">
        <f>U11*$AL11*'Personnel Rates'!U$76</f>
        <v>0</v>
      </c>
      <c r="V271" s="122">
        <f>V11*$AL11*'Personnel Rates'!V$76</f>
        <v>0</v>
      </c>
      <c r="W271" s="122">
        <f>W11*$AL11*'Personnel Rates'!W$76</f>
        <v>0</v>
      </c>
      <c r="X271" s="122">
        <f>X11*$AL11*'Personnel Rates'!X$76</f>
        <v>0</v>
      </c>
      <c r="Y271" s="122">
        <f>Y11*$AL11*'Personnel Rates'!Y$76</f>
        <v>0</v>
      </c>
      <c r="Z271" s="122">
        <f>Z11*$AL11*'Personnel Rates'!Z$76</f>
        <v>0</v>
      </c>
      <c r="AA271" s="122">
        <f>AA11*$AL11*'Personnel Rates'!AA$76</f>
        <v>0</v>
      </c>
      <c r="AB271" s="122">
        <f>AB11*$AL11*'Personnel Rates'!AB$76</f>
        <v>0</v>
      </c>
      <c r="AC271" s="122">
        <f>AC11*$AL11*'Personnel Rates'!AC$76</f>
        <v>0</v>
      </c>
      <c r="AD271" s="122">
        <f>AD11*$AL11*'Personnel Rates'!AD$76</f>
        <v>0</v>
      </c>
      <c r="AE271" s="122">
        <f>AE11*$AL11*'Personnel Rates'!AE$76</f>
        <v>0</v>
      </c>
      <c r="AF271" s="122">
        <f>AF11*$AL11*'Personnel Rates'!AF$76</f>
        <v>0</v>
      </c>
      <c r="AG271" s="122">
        <f>AG11*$AL11*'Personnel Rates'!AG$76</f>
        <v>0</v>
      </c>
      <c r="AH271" s="122">
        <f>AH11*$AL11*'Personnel Rates'!AH$76</f>
        <v>0</v>
      </c>
      <c r="AI271" s="122">
        <f>AI11*$AL11*'Personnel Rates'!AI$76</f>
        <v>0</v>
      </c>
      <c r="AJ271" s="122">
        <f>AJ11*$AL11*'Personnel Rates'!AJ$76</f>
        <v>0</v>
      </c>
      <c r="AL271" s="123">
        <f>SUM(E271:AJ271)</f>
        <v>138.26904623538462</v>
      </c>
    </row>
    <row r="272" spans="2:38">
      <c r="B272" s="65" t="s">
        <v>28</v>
      </c>
      <c r="C272" s="66" t="s">
        <v>29</v>
      </c>
      <c r="D272" s="66"/>
      <c r="E272" s="122">
        <f>E12*$AL12*'Personnel Rates'!E$76</f>
        <v>184.35872831384614</v>
      </c>
      <c r="F272" s="122">
        <f>F12*$AL12*'Personnel Rates'!F$76</f>
        <v>0</v>
      </c>
      <c r="G272" s="122">
        <f>G12*$AL12*'Personnel Rates'!G$76</f>
        <v>0</v>
      </c>
      <c r="H272" s="122">
        <f>H12*$AL12*'Personnel Rates'!H$76</f>
        <v>0</v>
      </c>
      <c r="I272" s="122">
        <f>I12*$AL12*'Personnel Rates'!I$76</f>
        <v>0</v>
      </c>
      <c r="J272" s="122">
        <f>J12*$AL12*'Personnel Rates'!J$76</f>
        <v>0</v>
      </c>
      <c r="K272" s="122">
        <f>K12*$AL12*'Personnel Rates'!K$76</f>
        <v>0</v>
      </c>
      <c r="L272" s="122">
        <f>L12*$AL12*'Personnel Rates'!L$76</f>
        <v>0</v>
      </c>
      <c r="M272" s="122">
        <f>M12*$AL12*'Personnel Rates'!M$76</f>
        <v>0</v>
      </c>
      <c r="N272" s="122">
        <f>N12*$AL12*'Personnel Rates'!N$76</f>
        <v>0</v>
      </c>
      <c r="O272" s="122">
        <f>O12*$AL12*'Personnel Rates'!O$76</f>
        <v>0</v>
      </c>
      <c r="P272" s="122">
        <f>P12*$AL12*'Personnel Rates'!P$76</f>
        <v>0</v>
      </c>
      <c r="Q272" s="122">
        <f>Q12*$AL12*'Personnel Rates'!Q$76</f>
        <v>0</v>
      </c>
      <c r="R272" s="122">
        <f>R12*$AL12*'Personnel Rates'!R$76</f>
        <v>0</v>
      </c>
      <c r="S272" s="122">
        <f>S12*$AL12*'Personnel Rates'!S$76</f>
        <v>0</v>
      </c>
      <c r="T272" s="122">
        <f>T12*$AL12*'Personnel Rates'!T$76</f>
        <v>0</v>
      </c>
      <c r="U272" s="122">
        <f>U12*$AL12*'Personnel Rates'!U$76</f>
        <v>0</v>
      </c>
      <c r="V272" s="122">
        <f>V12*$AL12*'Personnel Rates'!V$76</f>
        <v>0</v>
      </c>
      <c r="W272" s="122">
        <f>W12*$AL12*'Personnel Rates'!W$76</f>
        <v>0</v>
      </c>
      <c r="X272" s="122">
        <f>X12*$AL12*'Personnel Rates'!X$76</f>
        <v>0</v>
      </c>
      <c r="Y272" s="122">
        <f>Y12*$AL12*'Personnel Rates'!Y$76</f>
        <v>0</v>
      </c>
      <c r="Z272" s="122">
        <f>Z12*$AL12*'Personnel Rates'!Z$76</f>
        <v>0</v>
      </c>
      <c r="AA272" s="122">
        <f>AA12*$AL12*'Personnel Rates'!AA$76</f>
        <v>0</v>
      </c>
      <c r="AB272" s="122">
        <f>AB12*$AL12*'Personnel Rates'!AB$76</f>
        <v>0</v>
      </c>
      <c r="AC272" s="122">
        <f>AC12*$AL12*'Personnel Rates'!AC$76</f>
        <v>0</v>
      </c>
      <c r="AD272" s="122">
        <f>AD12*$AL12*'Personnel Rates'!AD$76</f>
        <v>0</v>
      </c>
      <c r="AE272" s="122">
        <f>AE12*$AL12*'Personnel Rates'!AE$76</f>
        <v>0</v>
      </c>
      <c r="AF272" s="122">
        <f>AF12*$AL12*'Personnel Rates'!AF$76</f>
        <v>0</v>
      </c>
      <c r="AG272" s="122">
        <f>AG12*$AL12*'Personnel Rates'!AG$76</f>
        <v>0</v>
      </c>
      <c r="AH272" s="122">
        <f>AH12*$AL12*'Personnel Rates'!AH$76</f>
        <v>0</v>
      </c>
      <c r="AI272" s="122">
        <f>AI12*$AL12*'Personnel Rates'!AI$76</f>
        <v>0</v>
      </c>
      <c r="AJ272" s="122">
        <f>AJ12*$AL12*'Personnel Rates'!AJ$76</f>
        <v>0</v>
      </c>
      <c r="AL272" s="123">
        <f>SUM(E272:AJ272)</f>
        <v>184.35872831384614</v>
      </c>
    </row>
    <row r="273" spans="2:38">
      <c r="B273" s="65" t="s">
        <v>30</v>
      </c>
      <c r="C273" s="66" t="s">
        <v>31</v>
      </c>
      <c r="D273" s="66"/>
      <c r="E273" s="122">
        <f>E13*$AL13*'Personnel Rates'!E$76</f>
        <v>460.89682078461539</v>
      </c>
      <c r="F273" s="122">
        <f>F13*$AL13*'Personnel Rates'!F$76</f>
        <v>0</v>
      </c>
      <c r="G273" s="122">
        <f>G13*$AL13*'Personnel Rates'!G$76</f>
        <v>0</v>
      </c>
      <c r="H273" s="122">
        <f>H13*$AL13*'Personnel Rates'!H$76</f>
        <v>0</v>
      </c>
      <c r="I273" s="122">
        <f>I13*$AL13*'Personnel Rates'!I$76</f>
        <v>0</v>
      </c>
      <c r="J273" s="122">
        <f>J13*$AL13*'Personnel Rates'!J$76</f>
        <v>0</v>
      </c>
      <c r="K273" s="122">
        <f>K13*$AL13*'Personnel Rates'!K$76</f>
        <v>0</v>
      </c>
      <c r="L273" s="122">
        <f>L13*$AL13*'Personnel Rates'!L$76</f>
        <v>0</v>
      </c>
      <c r="M273" s="122">
        <f>M13*$AL13*'Personnel Rates'!M$76</f>
        <v>0</v>
      </c>
      <c r="N273" s="122">
        <f>N13*$AL13*'Personnel Rates'!N$76</f>
        <v>0</v>
      </c>
      <c r="O273" s="122">
        <f>O13*$AL13*'Personnel Rates'!O$76</f>
        <v>0</v>
      </c>
      <c r="P273" s="122">
        <f>P13*$AL13*'Personnel Rates'!P$76</f>
        <v>0</v>
      </c>
      <c r="Q273" s="122">
        <f>Q13*$AL13*'Personnel Rates'!Q$76</f>
        <v>0</v>
      </c>
      <c r="R273" s="122">
        <f>R13*$AL13*'Personnel Rates'!R$76</f>
        <v>0</v>
      </c>
      <c r="S273" s="122">
        <f>S13*$AL13*'Personnel Rates'!S$76</f>
        <v>0</v>
      </c>
      <c r="T273" s="122">
        <f>T13*$AL13*'Personnel Rates'!T$76</f>
        <v>0</v>
      </c>
      <c r="U273" s="122">
        <f>U13*$AL13*'Personnel Rates'!U$76</f>
        <v>0</v>
      </c>
      <c r="V273" s="122">
        <f>V13*$AL13*'Personnel Rates'!V$76</f>
        <v>0</v>
      </c>
      <c r="W273" s="122">
        <f>W13*$AL13*'Personnel Rates'!W$76</f>
        <v>0</v>
      </c>
      <c r="X273" s="122">
        <f>X13*$AL13*'Personnel Rates'!X$76</f>
        <v>0</v>
      </c>
      <c r="Y273" s="122">
        <f>Y13*$AL13*'Personnel Rates'!Y$76</f>
        <v>0</v>
      </c>
      <c r="Z273" s="122">
        <f>Z13*$AL13*'Personnel Rates'!Z$76</f>
        <v>0</v>
      </c>
      <c r="AA273" s="122">
        <f>AA13*$AL13*'Personnel Rates'!AA$76</f>
        <v>0</v>
      </c>
      <c r="AB273" s="122">
        <f>AB13*$AL13*'Personnel Rates'!AB$76</f>
        <v>0</v>
      </c>
      <c r="AC273" s="122">
        <f>AC13*$AL13*'Personnel Rates'!AC$76</f>
        <v>0</v>
      </c>
      <c r="AD273" s="122">
        <f>AD13*$AL13*'Personnel Rates'!AD$76</f>
        <v>0</v>
      </c>
      <c r="AE273" s="122">
        <f>AE13*$AL13*'Personnel Rates'!AE$76</f>
        <v>0</v>
      </c>
      <c r="AF273" s="122">
        <f>AF13*$AL13*'Personnel Rates'!AF$76</f>
        <v>0</v>
      </c>
      <c r="AG273" s="122">
        <f>AG13*$AL13*'Personnel Rates'!AG$76</f>
        <v>0</v>
      </c>
      <c r="AH273" s="122">
        <f>AH13*$AL13*'Personnel Rates'!AH$76</f>
        <v>0</v>
      </c>
      <c r="AI273" s="122">
        <f>AI13*$AL13*'Personnel Rates'!AI$76</f>
        <v>0</v>
      </c>
      <c r="AJ273" s="122">
        <f>AJ13*$AL13*'Personnel Rates'!AJ$76</f>
        <v>0</v>
      </c>
      <c r="AL273" s="123">
        <f>SUM(E273:AJ273)</f>
        <v>460.89682078461539</v>
      </c>
    </row>
    <row r="274" spans="2:38">
      <c r="B274" s="65" t="s">
        <v>32</v>
      </c>
      <c r="C274" s="66" t="s">
        <v>33</v>
      </c>
      <c r="D274" s="66"/>
      <c r="E274" s="122">
        <f>E14*$AL14*'Personnel Rates'!E$76</f>
        <v>460.89682078461539</v>
      </c>
      <c r="F274" s="122">
        <f>F14*$AL14*'Personnel Rates'!F$76</f>
        <v>0</v>
      </c>
      <c r="G274" s="122">
        <f>G14*$AL14*'Personnel Rates'!G$76</f>
        <v>0</v>
      </c>
      <c r="H274" s="122">
        <f>H14*$AL14*'Personnel Rates'!H$76</f>
        <v>0</v>
      </c>
      <c r="I274" s="122">
        <f>I14*$AL14*'Personnel Rates'!I$76</f>
        <v>0</v>
      </c>
      <c r="J274" s="122">
        <f>J14*$AL14*'Personnel Rates'!J$76</f>
        <v>0</v>
      </c>
      <c r="K274" s="122">
        <f>K14*$AL14*'Personnel Rates'!K$76</f>
        <v>0</v>
      </c>
      <c r="L274" s="122">
        <f>L14*$AL14*'Personnel Rates'!L$76</f>
        <v>0</v>
      </c>
      <c r="M274" s="122">
        <f>M14*$AL14*'Personnel Rates'!M$76</f>
        <v>0</v>
      </c>
      <c r="N274" s="122">
        <f>N14*$AL14*'Personnel Rates'!N$76</f>
        <v>0</v>
      </c>
      <c r="O274" s="122">
        <f>O14*$AL14*'Personnel Rates'!O$76</f>
        <v>0</v>
      </c>
      <c r="P274" s="122">
        <f>P14*$AL14*'Personnel Rates'!P$76</f>
        <v>0</v>
      </c>
      <c r="Q274" s="122">
        <f>Q14*$AL14*'Personnel Rates'!Q$76</f>
        <v>0</v>
      </c>
      <c r="R274" s="122">
        <f>R14*$AL14*'Personnel Rates'!R$76</f>
        <v>0</v>
      </c>
      <c r="S274" s="122">
        <f>S14*$AL14*'Personnel Rates'!S$76</f>
        <v>0</v>
      </c>
      <c r="T274" s="122">
        <f>T14*$AL14*'Personnel Rates'!T$76</f>
        <v>0</v>
      </c>
      <c r="U274" s="122">
        <f>U14*$AL14*'Personnel Rates'!U$76</f>
        <v>0</v>
      </c>
      <c r="V274" s="122">
        <f>V14*$AL14*'Personnel Rates'!V$76</f>
        <v>0</v>
      </c>
      <c r="W274" s="122">
        <f>W14*$AL14*'Personnel Rates'!W$76</f>
        <v>0</v>
      </c>
      <c r="X274" s="122">
        <f>X14*$AL14*'Personnel Rates'!X$76</f>
        <v>0</v>
      </c>
      <c r="Y274" s="122">
        <f>Y14*$AL14*'Personnel Rates'!Y$76</f>
        <v>0</v>
      </c>
      <c r="Z274" s="122">
        <f>Z14*$AL14*'Personnel Rates'!Z$76</f>
        <v>0</v>
      </c>
      <c r="AA274" s="122">
        <f>AA14*$AL14*'Personnel Rates'!AA$76</f>
        <v>0</v>
      </c>
      <c r="AB274" s="122">
        <f>AB14*$AL14*'Personnel Rates'!AB$76</f>
        <v>0</v>
      </c>
      <c r="AC274" s="122">
        <f>AC14*$AL14*'Personnel Rates'!AC$76</f>
        <v>0</v>
      </c>
      <c r="AD274" s="122">
        <f>AD14*$AL14*'Personnel Rates'!AD$76</f>
        <v>0</v>
      </c>
      <c r="AE274" s="122">
        <f>AE14*$AL14*'Personnel Rates'!AE$76</f>
        <v>0</v>
      </c>
      <c r="AF274" s="122">
        <f>AF14*$AL14*'Personnel Rates'!AF$76</f>
        <v>0</v>
      </c>
      <c r="AG274" s="122">
        <f>AG14*$AL14*'Personnel Rates'!AG$76</f>
        <v>0</v>
      </c>
      <c r="AH274" s="122">
        <f>AH14*$AL14*'Personnel Rates'!AH$76</f>
        <v>0</v>
      </c>
      <c r="AI274" s="122">
        <f>AI14*$AL14*'Personnel Rates'!AI$76</f>
        <v>0</v>
      </c>
      <c r="AJ274" s="122">
        <f>AJ14*$AL14*'Personnel Rates'!AJ$76</f>
        <v>0</v>
      </c>
      <c r="AL274" s="123">
        <f>SUM(E274:AJ274)</f>
        <v>460.89682078461539</v>
      </c>
    </row>
    <row r="275" spans="2:38">
      <c r="B275" s="62">
        <v>2</v>
      </c>
      <c r="C275" s="63" t="str">
        <f t="shared" ref="C275:C321" si="8">C145</f>
        <v>Charges for Furnishing and Installation of Water Meters</v>
      </c>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L275" s="124"/>
    </row>
    <row r="276" spans="2:38">
      <c r="B276" s="139" t="s">
        <v>26</v>
      </c>
      <c r="C276" s="140" t="str">
        <f t="shared" si="8"/>
        <v>Setting both Meter and Meter Interface Unit (MIU)</v>
      </c>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c r="AC276" s="140"/>
      <c r="AD276" s="140"/>
      <c r="AE276" s="140"/>
      <c r="AF276" s="140"/>
      <c r="AG276" s="140"/>
      <c r="AH276" s="140"/>
      <c r="AI276" s="140"/>
      <c r="AJ276" s="140"/>
      <c r="AL276" s="167"/>
    </row>
    <row r="277" spans="2:38">
      <c r="B277" s="65"/>
      <c r="C277" s="66" t="str">
        <f t="shared" si="8"/>
        <v>5/8"</v>
      </c>
      <c r="D277" s="66"/>
      <c r="E277" s="122">
        <f>E17*$AL17*'Personnel Rates'!E$76</f>
        <v>61.452909437948719</v>
      </c>
      <c r="F277" s="122">
        <f>F17*$AL17*'Personnel Rates'!F$76</f>
        <v>0</v>
      </c>
      <c r="G277" s="122">
        <f>G17*$AL17*'Personnel Rates'!G$76</f>
        <v>0</v>
      </c>
      <c r="H277" s="122">
        <f>H17*$AL17*'Personnel Rates'!H$76</f>
        <v>0</v>
      </c>
      <c r="I277" s="122">
        <f>I17*$AL17*'Personnel Rates'!I$76</f>
        <v>0</v>
      </c>
      <c r="J277" s="122">
        <f>J17*$AL17*'Personnel Rates'!J$76</f>
        <v>0</v>
      </c>
      <c r="K277" s="122">
        <f>K17*$AL17*'Personnel Rates'!K$76</f>
        <v>0</v>
      </c>
      <c r="L277" s="122">
        <f>L17*$AL17*'Personnel Rates'!L$76</f>
        <v>0</v>
      </c>
      <c r="M277" s="122">
        <f>M17*$AL17*'Personnel Rates'!M$76</f>
        <v>0</v>
      </c>
      <c r="N277" s="122">
        <f>N17*$AL17*'Personnel Rates'!N$76</f>
        <v>0</v>
      </c>
      <c r="O277" s="122">
        <f>O17*$AL17*'Personnel Rates'!O$76</f>
        <v>0</v>
      </c>
      <c r="P277" s="122">
        <f>P17*$AL17*'Personnel Rates'!P$76</f>
        <v>0</v>
      </c>
      <c r="Q277" s="122">
        <f>Q17*$AL17*'Personnel Rates'!Q$76</f>
        <v>0</v>
      </c>
      <c r="R277" s="122">
        <f>R17*$AL17*'Personnel Rates'!R$76</f>
        <v>0</v>
      </c>
      <c r="S277" s="122">
        <f>S17*$AL17*'Personnel Rates'!S$76</f>
        <v>0</v>
      </c>
      <c r="T277" s="122">
        <f>T17*$AL17*'Personnel Rates'!T$76</f>
        <v>0</v>
      </c>
      <c r="U277" s="122">
        <f>U17*$AL17*'Personnel Rates'!U$76</f>
        <v>0</v>
      </c>
      <c r="V277" s="122">
        <f>V17*$AL17*'Personnel Rates'!V$76</f>
        <v>0</v>
      </c>
      <c r="W277" s="122">
        <f>W17*$AL17*'Personnel Rates'!W$76</f>
        <v>0</v>
      </c>
      <c r="X277" s="122">
        <f>X17*$AL17*'Personnel Rates'!X$76</f>
        <v>0</v>
      </c>
      <c r="Y277" s="122">
        <f>Y17*$AL17*'Personnel Rates'!Y$76</f>
        <v>0</v>
      </c>
      <c r="Z277" s="122">
        <f>Z17*$AL17*'Personnel Rates'!Z$76</f>
        <v>0</v>
      </c>
      <c r="AA277" s="122">
        <f>AA17*$AL17*'Personnel Rates'!AA$76</f>
        <v>0</v>
      </c>
      <c r="AB277" s="122">
        <f>AB17*$AL17*'Personnel Rates'!AB$76</f>
        <v>0</v>
      </c>
      <c r="AC277" s="122">
        <f>AC17*$AL17*'Personnel Rates'!AC$76</f>
        <v>0</v>
      </c>
      <c r="AD277" s="122">
        <f>AD17*$AL17*'Personnel Rates'!AD$76</f>
        <v>0</v>
      </c>
      <c r="AE277" s="122">
        <f>AE17*$AL17*'Personnel Rates'!AE$76</f>
        <v>0</v>
      </c>
      <c r="AF277" s="122">
        <f>AF17*$AL17*'Personnel Rates'!AF$76</f>
        <v>0</v>
      </c>
      <c r="AG277" s="122">
        <f>AG17*$AL17*'Personnel Rates'!AG$76</f>
        <v>0</v>
      </c>
      <c r="AH277" s="122">
        <f>AH17*$AL17*'Personnel Rates'!AH$76</f>
        <v>0</v>
      </c>
      <c r="AI277" s="122">
        <f>AI17*$AL17*'Personnel Rates'!AI$76</f>
        <v>0</v>
      </c>
      <c r="AJ277" s="122">
        <f>AJ17*$AL17*'Personnel Rates'!AJ$76</f>
        <v>0</v>
      </c>
      <c r="AL277" s="123">
        <f t="shared" ref="AL277:AL304" si="9">SUM(E277:AJ277)</f>
        <v>61.452909437948719</v>
      </c>
    </row>
    <row r="278" spans="2:38">
      <c r="B278" s="65"/>
      <c r="C278" s="66" t="str">
        <f t="shared" si="8"/>
        <v>3/4 RFSS</v>
      </c>
      <c r="D278" s="66"/>
      <c r="E278" s="122">
        <f>E18*$AL18*'Personnel Rates'!E$76</f>
        <v>61.452909437948719</v>
      </c>
      <c r="F278" s="122">
        <f>F18*$AL18*'Personnel Rates'!F$76</f>
        <v>0</v>
      </c>
      <c r="G278" s="122">
        <f>G18*$AL18*'Personnel Rates'!G$76</f>
        <v>0</v>
      </c>
      <c r="H278" s="122">
        <f>H18*$AL18*'Personnel Rates'!H$76</f>
        <v>0</v>
      </c>
      <c r="I278" s="122">
        <f>I18*$AL18*'Personnel Rates'!I$76</f>
        <v>0</v>
      </c>
      <c r="J278" s="122">
        <f>J18*$AL18*'Personnel Rates'!J$76</f>
        <v>0</v>
      </c>
      <c r="K278" s="122">
        <f>K18*$AL18*'Personnel Rates'!K$76</f>
        <v>0</v>
      </c>
      <c r="L278" s="122">
        <f>L18*$AL18*'Personnel Rates'!L$76</f>
        <v>0</v>
      </c>
      <c r="M278" s="122">
        <f>M18*$AL18*'Personnel Rates'!M$76</f>
        <v>0</v>
      </c>
      <c r="N278" s="122">
        <f>N18*$AL18*'Personnel Rates'!N$76</f>
        <v>0</v>
      </c>
      <c r="O278" s="122">
        <f>O18*$AL18*'Personnel Rates'!O$76</f>
        <v>0</v>
      </c>
      <c r="P278" s="122">
        <f>P18*$AL18*'Personnel Rates'!P$76</f>
        <v>0</v>
      </c>
      <c r="Q278" s="122">
        <f>Q18*$AL18*'Personnel Rates'!Q$76</f>
        <v>0</v>
      </c>
      <c r="R278" s="122">
        <f>R18*$AL18*'Personnel Rates'!R$76</f>
        <v>0</v>
      </c>
      <c r="S278" s="122">
        <f>S18*$AL18*'Personnel Rates'!S$76</f>
        <v>0</v>
      </c>
      <c r="T278" s="122">
        <f>T18*$AL18*'Personnel Rates'!T$76</f>
        <v>0</v>
      </c>
      <c r="U278" s="122">
        <f>U18*$AL18*'Personnel Rates'!U$76</f>
        <v>0</v>
      </c>
      <c r="V278" s="122">
        <f>V18*$AL18*'Personnel Rates'!V$76</f>
        <v>0</v>
      </c>
      <c r="W278" s="122">
        <f>W18*$AL18*'Personnel Rates'!W$76</f>
        <v>0</v>
      </c>
      <c r="X278" s="122">
        <f>X18*$AL18*'Personnel Rates'!X$76</f>
        <v>0</v>
      </c>
      <c r="Y278" s="122">
        <f>Y18*$AL18*'Personnel Rates'!Y$76</f>
        <v>0</v>
      </c>
      <c r="Z278" s="122">
        <f>Z18*$AL18*'Personnel Rates'!Z$76</f>
        <v>0</v>
      </c>
      <c r="AA278" s="122">
        <f>AA18*$AL18*'Personnel Rates'!AA$76</f>
        <v>0</v>
      </c>
      <c r="AB278" s="122">
        <f>AB18*$AL18*'Personnel Rates'!AB$76</f>
        <v>0</v>
      </c>
      <c r="AC278" s="122">
        <f>AC18*$AL18*'Personnel Rates'!AC$76</f>
        <v>0</v>
      </c>
      <c r="AD278" s="122">
        <f>AD18*$AL18*'Personnel Rates'!AD$76</f>
        <v>0</v>
      </c>
      <c r="AE278" s="122">
        <f>AE18*$AL18*'Personnel Rates'!AE$76</f>
        <v>0</v>
      </c>
      <c r="AF278" s="122">
        <f>AF18*$AL18*'Personnel Rates'!AF$76</f>
        <v>0</v>
      </c>
      <c r="AG278" s="122">
        <f>AG18*$AL18*'Personnel Rates'!AG$76</f>
        <v>0</v>
      </c>
      <c r="AH278" s="122">
        <f>AH18*$AL18*'Personnel Rates'!AH$76</f>
        <v>0</v>
      </c>
      <c r="AI278" s="122">
        <f>AI18*$AL18*'Personnel Rates'!AI$76</f>
        <v>0</v>
      </c>
      <c r="AJ278" s="122">
        <f>AJ18*$AL18*'Personnel Rates'!AJ$76</f>
        <v>0</v>
      </c>
      <c r="AL278" s="123">
        <f t="shared" si="9"/>
        <v>61.452909437948719</v>
      </c>
    </row>
    <row r="279" spans="2:38">
      <c r="B279" s="65"/>
      <c r="C279" s="66" t="str">
        <f t="shared" si="8"/>
        <v>1"</v>
      </c>
      <c r="D279" s="66"/>
      <c r="E279" s="122">
        <f>E19*$AL19*'Personnel Rates'!E$76</f>
        <v>122.90581887589744</v>
      </c>
      <c r="F279" s="122">
        <f>F19*$AL19*'Personnel Rates'!F$76</f>
        <v>0</v>
      </c>
      <c r="G279" s="122">
        <f>G19*$AL19*'Personnel Rates'!G$76</f>
        <v>0</v>
      </c>
      <c r="H279" s="122">
        <f>H19*$AL19*'Personnel Rates'!H$76</f>
        <v>0</v>
      </c>
      <c r="I279" s="122">
        <f>I19*$AL19*'Personnel Rates'!I$76</f>
        <v>0</v>
      </c>
      <c r="J279" s="122">
        <f>J19*$AL19*'Personnel Rates'!J$76</f>
        <v>0</v>
      </c>
      <c r="K279" s="122">
        <f>K19*$AL19*'Personnel Rates'!K$76</f>
        <v>0</v>
      </c>
      <c r="L279" s="122">
        <f>L19*$AL19*'Personnel Rates'!L$76</f>
        <v>0</v>
      </c>
      <c r="M279" s="122">
        <f>M19*$AL19*'Personnel Rates'!M$76</f>
        <v>0</v>
      </c>
      <c r="N279" s="122">
        <f>N19*$AL19*'Personnel Rates'!N$76</f>
        <v>0</v>
      </c>
      <c r="O279" s="122">
        <f>O19*$AL19*'Personnel Rates'!O$76</f>
        <v>0</v>
      </c>
      <c r="P279" s="122">
        <f>P19*$AL19*'Personnel Rates'!P$76</f>
        <v>0</v>
      </c>
      <c r="Q279" s="122">
        <f>Q19*$AL19*'Personnel Rates'!Q$76</f>
        <v>0</v>
      </c>
      <c r="R279" s="122">
        <f>R19*$AL19*'Personnel Rates'!R$76</f>
        <v>0</v>
      </c>
      <c r="S279" s="122">
        <f>S19*$AL19*'Personnel Rates'!S$76</f>
        <v>0</v>
      </c>
      <c r="T279" s="122">
        <f>T19*$AL19*'Personnel Rates'!T$76</f>
        <v>0</v>
      </c>
      <c r="U279" s="122">
        <f>U19*$AL19*'Personnel Rates'!U$76</f>
        <v>0</v>
      </c>
      <c r="V279" s="122">
        <f>V19*$AL19*'Personnel Rates'!V$76</f>
        <v>0</v>
      </c>
      <c r="W279" s="122">
        <f>W19*$AL19*'Personnel Rates'!W$76</f>
        <v>0</v>
      </c>
      <c r="X279" s="122">
        <f>X19*$AL19*'Personnel Rates'!X$76</f>
        <v>0</v>
      </c>
      <c r="Y279" s="122">
        <f>Y19*$AL19*'Personnel Rates'!Y$76</f>
        <v>0</v>
      </c>
      <c r="Z279" s="122">
        <f>Z19*$AL19*'Personnel Rates'!Z$76</f>
        <v>0</v>
      </c>
      <c r="AA279" s="122">
        <f>AA19*$AL19*'Personnel Rates'!AA$76</f>
        <v>0</v>
      </c>
      <c r="AB279" s="122">
        <f>AB19*$AL19*'Personnel Rates'!AB$76</f>
        <v>0</v>
      </c>
      <c r="AC279" s="122">
        <f>AC19*$AL19*'Personnel Rates'!AC$76</f>
        <v>0</v>
      </c>
      <c r="AD279" s="122">
        <f>AD19*$AL19*'Personnel Rates'!AD$76</f>
        <v>0</v>
      </c>
      <c r="AE279" s="122">
        <f>AE19*$AL19*'Personnel Rates'!AE$76</f>
        <v>0</v>
      </c>
      <c r="AF279" s="122">
        <f>AF19*$AL19*'Personnel Rates'!AF$76</f>
        <v>0</v>
      </c>
      <c r="AG279" s="122">
        <f>AG19*$AL19*'Personnel Rates'!AG$76</f>
        <v>0</v>
      </c>
      <c r="AH279" s="122">
        <f>AH19*$AL19*'Personnel Rates'!AH$76</f>
        <v>0</v>
      </c>
      <c r="AI279" s="122">
        <f>AI19*$AL19*'Personnel Rates'!AI$76</f>
        <v>0</v>
      </c>
      <c r="AJ279" s="122">
        <f>AJ19*$AL19*'Personnel Rates'!AJ$76</f>
        <v>0</v>
      </c>
      <c r="AL279" s="123">
        <f t="shared" si="9"/>
        <v>122.90581887589744</v>
      </c>
    </row>
    <row r="280" spans="2:38">
      <c r="B280" s="65"/>
      <c r="C280" s="66" t="str">
        <f t="shared" si="8"/>
        <v>1" RFSS</v>
      </c>
      <c r="D280" s="66"/>
      <c r="E280" s="122">
        <f>E20*$AL20*'Personnel Rates'!E$76</f>
        <v>122.90581887589744</v>
      </c>
      <c r="F280" s="122">
        <f>F20*$AL20*'Personnel Rates'!F$76</f>
        <v>0</v>
      </c>
      <c r="G280" s="122">
        <f>G20*$AL20*'Personnel Rates'!G$76</f>
        <v>0</v>
      </c>
      <c r="H280" s="122">
        <f>H20*$AL20*'Personnel Rates'!H$76</f>
        <v>0</v>
      </c>
      <c r="I280" s="122">
        <f>I20*$AL20*'Personnel Rates'!I$76</f>
        <v>0</v>
      </c>
      <c r="J280" s="122">
        <f>J20*$AL20*'Personnel Rates'!J$76</f>
        <v>0</v>
      </c>
      <c r="K280" s="122">
        <f>K20*$AL20*'Personnel Rates'!K$76</f>
        <v>0</v>
      </c>
      <c r="L280" s="122">
        <f>L20*$AL20*'Personnel Rates'!L$76</f>
        <v>0</v>
      </c>
      <c r="M280" s="122">
        <f>M20*$AL20*'Personnel Rates'!M$76</f>
        <v>0</v>
      </c>
      <c r="N280" s="122">
        <f>N20*$AL20*'Personnel Rates'!N$76</f>
        <v>0</v>
      </c>
      <c r="O280" s="122">
        <f>O20*$AL20*'Personnel Rates'!O$76</f>
        <v>0</v>
      </c>
      <c r="P280" s="122">
        <f>P20*$AL20*'Personnel Rates'!P$76</f>
        <v>0</v>
      </c>
      <c r="Q280" s="122">
        <f>Q20*$AL20*'Personnel Rates'!Q$76</f>
        <v>0</v>
      </c>
      <c r="R280" s="122">
        <f>R20*$AL20*'Personnel Rates'!R$76</f>
        <v>0</v>
      </c>
      <c r="S280" s="122">
        <f>S20*$AL20*'Personnel Rates'!S$76</f>
        <v>0</v>
      </c>
      <c r="T280" s="122">
        <f>T20*$AL20*'Personnel Rates'!T$76</f>
        <v>0</v>
      </c>
      <c r="U280" s="122">
        <f>U20*$AL20*'Personnel Rates'!U$76</f>
        <v>0</v>
      </c>
      <c r="V280" s="122">
        <f>V20*$AL20*'Personnel Rates'!V$76</f>
        <v>0</v>
      </c>
      <c r="W280" s="122">
        <f>W20*$AL20*'Personnel Rates'!W$76</f>
        <v>0</v>
      </c>
      <c r="X280" s="122">
        <f>X20*$AL20*'Personnel Rates'!X$76</f>
        <v>0</v>
      </c>
      <c r="Y280" s="122">
        <f>Y20*$AL20*'Personnel Rates'!Y$76</f>
        <v>0</v>
      </c>
      <c r="Z280" s="122">
        <f>Z20*$AL20*'Personnel Rates'!Z$76</f>
        <v>0</v>
      </c>
      <c r="AA280" s="122">
        <f>AA20*$AL20*'Personnel Rates'!AA$76</f>
        <v>0</v>
      </c>
      <c r="AB280" s="122">
        <f>AB20*$AL20*'Personnel Rates'!AB$76</f>
        <v>0</v>
      </c>
      <c r="AC280" s="122">
        <f>AC20*$AL20*'Personnel Rates'!AC$76</f>
        <v>0</v>
      </c>
      <c r="AD280" s="122">
        <f>AD20*$AL20*'Personnel Rates'!AD$76</f>
        <v>0</v>
      </c>
      <c r="AE280" s="122">
        <f>AE20*$AL20*'Personnel Rates'!AE$76</f>
        <v>0</v>
      </c>
      <c r="AF280" s="122">
        <f>AF20*$AL20*'Personnel Rates'!AF$76</f>
        <v>0</v>
      </c>
      <c r="AG280" s="122">
        <f>AG20*$AL20*'Personnel Rates'!AG$76</f>
        <v>0</v>
      </c>
      <c r="AH280" s="122">
        <f>AH20*$AL20*'Personnel Rates'!AH$76</f>
        <v>0</v>
      </c>
      <c r="AI280" s="122">
        <f>AI20*$AL20*'Personnel Rates'!AI$76</f>
        <v>0</v>
      </c>
      <c r="AJ280" s="122">
        <f>AJ20*$AL20*'Personnel Rates'!AJ$76</f>
        <v>0</v>
      </c>
      <c r="AL280" s="123">
        <f t="shared" si="9"/>
        <v>122.90581887589744</v>
      </c>
    </row>
    <row r="281" spans="2:38">
      <c r="B281" s="65"/>
      <c r="C281" s="66" t="str">
        <f t="shared" si="8"/>
        <v>1  1/2</v>
      </c>
      <c r="D281" s="66"/>
      <c r="E281" s="122">
        <f>E21*$AL21*'Personnel Rates'!E$76</f>
        <v>122.90581887589744</v>
      </c>
      <c r="F281" s="122">
        <f>F21*$AL21*'Personnel Rates'!F$76</f>
        <v>0</v>
      </c>
      <c r="G281" s="122">
        <f>G21*$AL21*'Personnel Rates'!G$76</f>
        <v>0</v>
      </c>
      <c r="H281" s="122">
        <f>H21*$AL21*'Personnel Rates'!H$76</f>
        <v>0</v>
      </c>
      <c r="I281" s="122">
        <f>I21*$AL21*'Personnel Rates'!I$76</f>
        <v>0</v>
      </c>
      <c r="J281" s="122">
        <f>J21*$AL21*'Personnel Rates'!J$76</f>
        <v>0</v>
      </c>
      <c r="K281" s="122">
        <f>K21*$AL21*'Personnel Rates'!K$76</f>
        <v>0</v>
      </c>
      <c r="L281" s="122">
        <f>L21*$AL21*'Personnel Rates'!L$76</f>
        <v>0</v>
      </c>
      <c r="M281" s="122">
        <f>M21*$AL21*'Personnel Rates'!M$76</f>
        <v>0</v>
      </c>
      <c r="N281" s="122">
        <f>N21*$AL21*'Personnel Rates'!N$76</f>
        <v>0</v>
      </c>
      <c r="O281" s="122">
        <f>O21*$AL21*'Personnel Rates'!O$76</f>
        <v>0</v>
      </c>
      <c r="P281" s="122">
        <f>P21*$AL21*'Personnel Rates'!P$76</f>
        <v>0</v>
      </c>
      <c r="Q281" s="122">
        <f>Q21*$AL21*'Personnel Rates'!Q$76</f>
        <v>0</v>
      </c>
      <c r="R281" s="122">
        <f>R21*$AL21*'Personnel Rates'!R$76</f>
        <v>0</v>
      </c>
      <c r="S281" s="122">
        <f>S21*$AL21*'Personnel Rates'!S$76</f>
        <v>0</v>
      </c>
      <c r="T281" s="122">
        <f>T21*$AL21*'Personnel Rates'!T$76</f>
        <v>0</v>
      </c>
      <c r="U281" s="122">
        <f>U21*$AL21*'Personnel Rates'!U$76</f>
        <v>0</v>
      </c>
      <c r="V281" s="122">
        <f>V21*$AL21*'Personnel Rates'!V$76</f>
        <v>0</v>
      </c>
      <c r="W281" s="122">
        <f>W21*$AL21*'Personnel Rates'!W$76</f>
        <v>0</v>
      </c>
      <c r="X281" s="122">
        <f>X21*$AL21*'Personnel Rates'!X$76</f>
        <v>0</v>
      </c>
      <c r="Y281" s="122">
        <f>Y21*$AL21*'Personnel Rates'!Y$76</f>
        <v>0</v>
      </c>
      <c r="Z281" s="122">
        <f>Z21*$AL21*'Personnel Rates'!Z$76</f>
        <v>0</v>
      </c>
      <c r="AA281" s="122">
        <f>AA21*$AL21*'Personnel Rates'!AA$76</f>
        <v>0</v>
      </c>
      <c r="AB281" s="122">
        <f>AB21*$AL21*'Personnel Rates'!AB$76</f>
        <v>0</v>
      </c>
      <c r="AC281" s="122">
        <f>AC21*$AL21*'Personnel Rates'!AC$76</f>
        <v>0</v>
      </c>
      <c r="AD281" s="122">
        <f>AD21*$AL21*'Personnel Rates'!AD$76</f>
        <v>0</v>
      </c>
      <c r="AE281" s="122">
        <f>AE21*$AL21*'Personnel Rates'!AE$76</f>
        <v>0</v>
      </c>
      <c r="AF281" s="122">
        <f>AF21*$AL21*'Personnel Rates'!AF$76</f>
        <v>0</v>
      </c>
      <c r="AG281" s="122">
        <f>AG21*$AL21*'Personnel Rates'!AG$76</f>
        <v>0</v>
      </c>
      <c r="AH281" s="122">
        <f>AH21*$AL21*'Personnel Rates'!AH$76</f>
        <v>0</v>
      </c>
      <c r="AI281" s="122">
        <f>AI21*$AL21*'Personnel Rates'!AI$76</f>
        <v>0</v>
      </c>
      <c r="AJ281" s="122">
        <f>AJ21*$AL21*'Personnel Rates'!AJ$76</f>
        <v>0</v>
      </c>
      <c r="AL281" s="123">
        <f t="shared" si="9"/>
        <v>122.90581887589744</v>
      </c>
    </row>
    <row r="282" spans="2:38">
      <c r="B282" s="65"/>
      <c r="C282" s="66" t="str">
        <f t="shared" si="8"/>
        <v>1  1/2 RFSS</v>
      </c>
      <c r="D282" s="66"/>
      <c r="E282" s="122">
        <f>E22*$AL22*'Personnel Rates'!E$76</f>
        <v>122.90581887589744</v>
      </c>
      <c r="F282" s="122">
        <f>F22*$AL22*'Personnel Rates'!F$76</f>
        <v>0</v>
      </c>
      <c r="G282" s="122">
        <f>G22*$AL22*'Personnel Rates'!G$76</f>
        <v>0</v>
      </c>
      <c r="H282" s="122">
        <f>H22*$AL22*'Personnel Rates'!H$76</f>
        <v>0</v>
      </c>
      <c r="I282" s="122">
        <f>I22*$AL22*'Personnel Rates'!I$76</f>
        <v>0</v>
      </c>
      <c r="J282" s="122">
        <f>J22*$AL22*'Personnel Rates'!J$76</f>
        <v>0</v>
      </c>
      <c r="K282" s="122">
        <f>K22*$AL22*'Personnel Rates'!K$76</f>
        <v>0</v>
      </c>
      <c r="L282" s="122">
        <f>L22*$AL22*'Personnel Rates'!L$76</f>
        <v>0</v>
      </c>
      <c r="M282" s="122">
        <f>M22*$AL22*'Personnel Rates'!M$76</f>
        <v>0</v>
      </c>
      <c r="N282" s="122">
        <f>N22*$AL22*'Personnel Rates'!N$76</f>
        <v>0</v>
      </c>
      <c r="O282" s="122">
        <f>O22*$AL22*'Personnel Rates'!O$76</f>
        <v>0</v>
      </c>
      <c r="P282" s="122">
        <f>P22*$AL22*'Personnel Rates'!P$76</f>
        <v>0</v>
      </c>
      <c r="Q282" s="122">
        <f>Q22*$AL22*'Personnel Rates'!Q$76</f>
        <v>0</v>
      </c>
      <c r="R282" s="122">
        <f>R22*$AL22*'Personnel Rates'!R$76</f>
        <v>0</v>
      </c>
      <c r="S282" s="122">
        <f>S22*$AL22*'Personnel Rates'!S$76</f>
        <v>0</v>
      </c>
      <c r="T282" s="122">
        <f>T22*$AL22*'Personnel Rates'!T$76</f>
        <v>0</v>
      </c>
      <c r="U282" s="122">
        <f>U22*$AL22*'Personnel Rates'!U$76</f>
        <v>0</v>
      </c>
      <c r="V282" s="122">
        <f>V22*$AL22*'Personnel Rates'!V$76</f>
        <v>0</v>
      </c>
      <c r="W282" s="122">
        <f>W22*$AL22*'Personnel Rates'!W$76</f>
        <v>0</v>
      </c>
      <c r="X282" s="122">
        <f>X22*$AL22*'Personnel Rates'!X$76</f>
        <v>0</v>
      </c>
      <c r="Y282" s="122">
        <f>Y22*$AL22*'Personnel Rates'!Y$76</f>
        <v>0</v>
      </c>
      <c r="Z282" s="122">
        <f>Z22*$AL22*'Personnel Rates'!Z$76</f>
        <v>0</v>
      </c>
      <c r="AA282" s="122">
        <f>AA22*$AL22*'Personnel Rates'!AA$76</f>
        <v>0</v>
      </c>
      <c r="AB282" s="122">
        <f>AB22*$AL22*'Personnel Rates'!AB$76</f>
        <v>0</v>
      </c>
      <c r="AC282" s="122">
        <f>AC22*$AL22*'Personnel Rates'!AC$76</f>
        <v>0</v>
      </c>
      <c r="AD282" s="122">
        <f>AD22*$AL22*'Personnel Rates'!AD$76</f>
        <v>0</v>
      </c>
      <c r="AE282" s="122">
        <f>AE22*$AL22*'Personnel Rates'!AE$76</f>
        <v>0</v>
      </c>
      <c r="AF282" s="122">
        <f>AF22*$AL22*'Personnel Rates'!AF$76</f>
        <v>0</v>
      </c>
      <c r="AG282" s="122">
        <f>AG22*$AL22*'Personnel Rates'!AG$76</f>
        <v>0</v>
      </c>
      <c r="AH282" s="122">
        <f>AH22*$AL22*'Personnel Rates'!AH$76</f>
        <v>0</v>
      </c>
      <c r="AI282" s="122">
        <f>AI22*$AL22*'Personnel Rates'!AI$76</f>
        <v>0</v>
      </c>
      <c r="AJ282" s="122">
        <f>AJ22*$AL22*'Personnel Rates'!AJ$76</f>
        <v>0</v>
      </c>
      <c r="AL282" s="123">
        <f t="shared" si="9"/>
        <v>122.90581887589744</v>
      </c>
    </row>
    <row r="283" spans="2:38">
      <c r="B283" s="65"/>
      <c r="C283" s="66" t="str">
        <f t="shared" si="8"/>
        <v xml:space="preserve">2" </v>
      </c>
      <c r="D283" s="66"/>
      <c r="E283" s="122">
        <f>E23*$AL23*'Personnel Rates'!E$76</f>
        <v>122.90581887589744</v>
      </c>
      <c r="F283" s="122">
        <f>F23*$AL23*'Personnel Rates'!F$76</f>
        <v>0</v>
      </c>
      <c r="G283" s="122">
        <f>G23*$AL23*'Personnel Rates'!G$76</f>
        <v>0</v>
      </c>
      <c r="H283" s="122">
        <f>H23*$AL23*'Personnel Rates'!H$76</f>
        <v>0</v>
      </c>
      <c r="I283" s="122">
        <f>I23*$AL23*'Personnel Rates'!I$76</f>
        <v>0</v>
      </c>
      <c r="J283" s="122">
        <f>J23*$AL23*'Personnel Rates'!J$76</f>
        <v>0</v>
      </c>
      <c r="K283" s="122">
        <f>K23*$AL23*'Personnel Rates'!K$76</f>
        <v>0</v>
      </c>
      <c r="L283" s="122">
        <f>L23*$AL23*'Personnel Rates'!L$76</f>
        <v>0</v>
      </c>
      <c r="M283" s="122">
        <f>M23*$AL23*'Personnel Rates'!M$76</f>
        <v>0</v>
      </c>
      <c r="N283" s="122">
        <f>N23*$AL23*'Personnel Rates'!N$76</f>
        <v>0</v>
      </c>
      <c r="O283" s="122">
        <f>O23*$AL23*'Personnel Rates'!O$76</f>
        <v>0</v>
      </c>
      <c r="P283" s="122">
        <f>P23*$AL23*'Personnel Rates'!P$76</f>
        <v>0</v>
      </c>
      <c r="Q283" s="122">
        <f>Q23*$AL23*'Personnel Rates'!Q$76</f>
        <v>0</v>
      </c>
      <c r="R283" s="122">
        <f>R23*$AL23*'Personnel Rates'!R$76</f>
        <v>0</v>
      </c>
      <c r="S283" s="122">
        <f>S23*$AL23*'Personnel Rates'!S$76</f>
        <v>0</v>
      </c>
      <c r="T283" s="122">
        <f>T23*$AL23*'Personnel Rates'!T$76</f>
        <v>0</v>
      </c>
      <c r="U283" s="122">
        <f>U23*$AL23*'Personnel Rates'!U$76</f>
        <v>0</v>
      </c>
      <c r="V283" s="122">
        <f>V23*$AL23*'Personnel Rates'!V$76</f>
        <v>0</v>
      </c>
      <c r="W283" s="122">
        <f>W23*$AL23*'Personnel Rates'!W$76</f>
        <v>0</v>
      </c>
      <c r="X283" s="122">
        <f>X23*$AL23*'Personnel Rates'!X$76</f>
        <v>0</v>
      </c>
      <c r="Y283" s="122">
        <f>Y23*$AL23*'Personnel Rates'!Y$76</f>
        <v>0</v>
      </c>
      <c r="Z283" s="122">
        <f>Z23*$AL23*'Personnel Rates'!Z$76</f>
        <v>0</v>
      </c>
      <c r="AA283" s="122">
        <f>AA23*$AL23*'Personnel Rates'!AA$76</f>
        <v>0</v>
      </c>
      <c r="AB283" s="122">
        <f>AB23*$AL23*'Personnel Rates'!AB$76</f>
        <v>0</v>
      </c>
      <c r="AC283" s="122">
        <f>AC23*$AL23*'Personnel Rates'!AC$76</f>
        <v>0</v>
      </c>
      <c r="AD283" s="122">
        <f>AD23*$AL23*'Personnel Rates'!AD$76</f>
        <v>0</v>
      </c>
      <c r="AE283" s="122">
        <f>AE23*$AL23*'Personnel Rates'!AE$76</f>
        <v>0</v>
      </c>
      <c r="AF283" s="122">
        <f>AF23*$AL23*'Personnel Rates'!AF$76</f>
        <v>0</v>
      </c>
      <c r="AG283" s="122">
        <f>AG23*$AL23*'Personnel Rates'!AG$76</f>
        <v>0</v>
      </c>
      <c r="AH283" s="122">
        <f>AH23*$AL23*'Personnel Rates'!AH$76</f>
        <v>0</v>
      </c>
      <c r="AI283" s="122">
        <f>AI23*$AL23*'Personnel Rates'!AI$76</f>
        <v>0</v>
      </c>
      <c r="AJ283" s="122">
        <f>AJ23*$AL23*'Personnel Rates'!AJ$76</f>
        <v>0</v>
      </c>
      <c r="AL283" s="123">
        <f t="shared" si="9"/>
        <v>122.90581887589744</v>
      </c>
    </row>
    <row r="284" spans="2:38">
      <c r="B284" s="65"/>
      <c r="C284" s="66" t="str">
        <f t="shared" si="8"/>
        <v>2" RFSS</v>
      </c>
      <c r="D284" s="66"/>
      <c r="E284" s="122">
        <f>E24*$AL24*'Personnel Rates'!E$76</f>
        <v>122.90581887589744</v>
      </c>
      <c r="F284" s="122">
        <f>F24*$AL24*'Personnel Rates'!F$76</f>
        <v>0</v>
      </c>
      <c r="G284" s="122">
        <f>G24*$AL24*'Personnel Rates'!G$76</f>
        <v>0</v>
      </c>
      <c r="H284" s="122">
        <f>H24*$AL24*'Personnel Rates'!H$76</f>
        <v>0</v>
      </c>
      <c r="I284" s="122">
        <f>I24*$AL24*'Personnel Rates'!I$76</f>
        <v>0</v>
      </c>
      <c r="J284" s="122">
        <f>J24*$AL24*'Personnel Rates'!J$76</f>
        <v>0</v>
      </c>
      <c r="K284" s="122">
        <f>K24*$AL24*'Personnel Rates'!K$76</f>
        <v>0</v>
      </c>
      <c r="L284" s="122">
        <f>L24*$AL24*'Personnel Rates'!L$76</f>
        <v>0</v>
      </c>
      <c r="M284" s="122">
        <f>M24*$AL24*'Personnel Rates'!M$76</f>
        <v>0</v>
      </c>
      <c r="N284" s="122">
        <f>N24*$AL24*'Personnel Rates'!N$76</f>
        <v>0</v>
      </c>
      <c r="O284" s="122">
        <f>O24*$AL24*'Personnel Rates'!O$76</f>
        <v>0</v>
      </c>
      <c r="P284" s="122">
        <f>P24*$AL24*'Personnel Rates'!P$76</f>
        <v>0</v>
      </c>
      <c r="Q284" s="122">
        <f>Q24*$AL24*'Personnel Rates'!Q$76</f>
        <v>0</v>
      </c>
      <c r="R284" s="122">
        <f>R24*$AL24*'Personnel Rates'!R$76</f>
        <v>0</v>
      </c>
      <c r="S284" s="122">
        <f>S24*$AL24*'Personnel Rates'!S$76</f>
        <v>0</v>
      </c>
      <c r="T284" s="122">
        <f>T24*$AL24*'Personnel Rates'!T$76</f>
        <v>0</v>
      </c>
      <c r="U284" s="122">
        <f>U24*$AL24*'Personnel Rates'!U$76</f>
        <v>0</v>
      </c>
      <c r="V284" s="122">
        <f>V24*$AL24*'Personnel Rates'!V$76</f>
        <v>0</v>
      </c>
      <c r="W284" s="122">
        <f>W24*$AL24*'Personnel Rates'!W$76</f>
        <v>0</v>
      </c>
      <c r="X284" s="122">
        <f>X24*$AL24*'Personnel Rates'!X$76</f>
        <v>0</v>
      </c>
      <c r="Y284" s="122">
        <f>Y24*$AL24*'Personnel Rates'!Y$76</f>
        <v>0</v>
      </c>
      <c r="Z284" s="122">
        <f>Z24*$AL24*'Personnel Rates'!Z$76</f>
        <v>0</v>
      </c>
      <c r="AA284" s="122">
        <f>AA24*$AL24*'Personnel Rates'!AA$76</f>
        <v>0</v>
      </c>
      <c r="AB284" s="122">
        <f>AB24*$AL24*'Personnel Rates'!AB$76</f>
        <v>0</v>
      </c>
      <c r="AC284" s="122">
        <f>AC24*$AL24*'Personnel Rates'!AC$76</f>
        <v>0</v>
      </c>
      <c r="AD284" s="122">
        <f>AD24*$AL24*'Personnel Rates'!AD$76</f>
        <v>0</v>
      </c>
      <c r="AE284" s="122">
        <f>AE24*$AL24*'Personnel Rates'!AE$76</f>
        <v>0</v>
      </c>
      <c r="AF284" s="122">
        <f>AF24*$AL24*'Personnel Rates'!AF$76</f>
        <v>0</v>
      </c>
      <c r="AG284" s="122">
        <f>AG24*$AL24*'Personnel Rates'!AG$76</f>
        <v>0</v>
      </c>
      <c r="AH284" s="122">
        <f>AH24*$AL24*'Personnel Rates'!AH$76</f>
        <v>0</v>
      </c>
      <c r="AI284" s="122">
        <f>AI24*$AL24*'Personnel Rates'!AI$76</f>
        <v>0</v>
      </c>
      <c r="AJ284" s="122">
        <f>AJ24*$AL24*'Personnel Rates'!AJ$76</f>
        <v>0</v>
      </c>
      <c r="AL284" s="123">
        <f t="shared" si="9"/>
        <v>122.90581887589744</v>
      </c>
    </row>
    <row r="285" spans="2:38">
      <c r="B285" s="65"/>
      <c r="C285" s="66" t="str">
        <f t="shared" si="8"/>
        <v>3" Compound</v>
      </c>
      <c r="D285" s="66"/>
      <c r="E285" s="122">
        <f>E25*$AL25*'Personnel Rates'!E$76</f>
        <v>368.71745662769229</v>
      </c>
      <c r="F285" s="122">
        <f>F25*$AL25*'Personnel Rates'!F$76</f>
        <v>0</v>
      </c>
      <c r="G285" s="122">
        <f>G25*$AL25*'Personnel Rates'!G$76</f>
        <v>0</v>
      </c>
      <c r="H285" s="122">
        <f>H25*$AL25*'Personnel Rates'!H$76</f>
        <v>0</v>
      </c>
      <c r="I285" s="122">
        <f>I25*$AL25*'Personnel Rates'!I$76</f>
        <v>0</v>
      </c>
      <c r="J285" s="122">
        <f>J25*$AL25*'Personnel Rates'!J$76</f>
        <v>0</v>
      </c>
      <c r="K285" s="122">
        <f>K25*$AL25*'Personnel Rates'!K$76</f>
        <v>0</v>
      </c>
      <c r="L285" s="122">
        <f>L25*$AL25*'Personnel Rates'!L$76</f>
        <v>0</v>
      </c>
      <c r="M285" s="122">
        <f>M25*$AL25*'Personnel Rates'!M$76</f>
        <v>0</v>
      </c>
      <c r="N285" s="122">
        <f>N25*$AL25*'Personnel Rates'!N$76</f>
        <v>0</v>
      </c>
      <c r="O285" s="122">
        <f>O25*$AL25*'Personnel Rates'!O$76</f>
        <v>0</v>
      </c>
      <c r="P285" s="122">
        <f>P25*$AL25*'Personnel Rates'!P$76</f>
        <v>0</v>
      </c>
      <c r="Q285" s="122">
        <f>Q25*$AL25*'Personnel Rates'!Q$76</f>
        <v>0</v>
      </c>
      <c r="R285" s="122">
        <f>R25*$AL25*'Personnel Rates'!R$76</f>
        <v>0</v>
      </c>
      <c r="S285" s="122">
        <f>S25*$AL25*'Personnel Rates'!S$76</f>
        <v>0</v>
      </c>
      <c r="T285" s="122">
        <f>T25*$AL25*'Personnel Rates'!T$76</f>
        <v>0</v>
      </c>
      <c r="U285" s="122">
        <f>U25*$AL25*'Personnel Rates'!U$76</f>
        <v>0</v>
      </c>
      <c r="V285" s="122">
        <f>V25*$AL25*'Personnel Rates'!V$76</f>
        <v>0</v>
      </c>
      <c r="W285" s="122">
        <f>W25*$AL25*'Personnel Rates'!W$76</f>
        <v>0</v>
      </c>
      <c r="X285" s="122">
        <f>X25*$AL25*'Personnel Rates'!X$76</f>
        <v>0</v>
      </c>
      <c r="Y285" s="122">
        <f>Y25*$AL25*'Personnel Rates'!Y$76</f>
        <v>0</v>
      </c>
      <c r="Z285" s="122">
        <f>Z25*$AL25*'Personnel Rates'!Z$76</f>
        <v>0</v>
      </c>
      <c r="AA285" s="122">
        <f>AA25*$AL25*'Personnel Rates'!AA$76</f>
        <v>0</v>
      </c>
      <c r="AB285" s="122">
        <f>AB25*$AL25*'Personnel Rates'!AB$76</f>
        <v>0</v>
      </c>
      <c r="AC285" s="122">
        <f>AC25*$AL25*'Personnel Rates'!AC$76</f>
        <v>0</v>
      </c>
      <c r="AD285" s="122">
        <f>AD25*$AL25*'Personnel Rates'!AD$76</f>
        <v>0</v>
      </c>
      <c r="AE285" s="122">
        <f>AE25*$AL25*'Personnel Rates'!AE$76</f>
        <v>0</v>
      </c>
      <c r="AF285" s="122">
        <f>AF25*$AL25*'Personnel Rates'!AF$76</f>
        <v>0</v>
      </c>
      <c r="AG285" s="122">
        <f>AG25*$AL25*'Personnel Rates'!AG$76</f>
        <v>0</v>
      </c>
      <c r="AH285" s="122">
        <f>AH25*$AL25*'Personnel Rates'!AH$76</f>
        <v>0</v>
      </c>
      <c r="AI285" s="122">
        <f>AI25*$AL25*'Personnel Rates'!AI$76</f>
        <v>0</v>
      </c>
      <c r="AJ285" s="122">
        <f>AJ25*$AL25*'Personnel Rates'!AJ$76</f>
        <v>0</v>
      </c>
      <c r="AL285" s="123">
        <f t="shared" si="9"/>
        <v>368.71745662769229</v>
      </c>
    </row>
    <row r="286" spans="2:38">
      <c r="B286" s="65"/>
      <c r="C286" s="66" t="str">
        <f t="shared" si="8"/>
        <v>3" Turbine</v>
      </c>
      <c r="D286" s="66"/>
      <c r="E286" s="122">
        <f>E26*$AL26*'Personnel Rates'!E$76</f>
        <v>368.71745662769229</v>
      </c>
      <c r="F286" s="122">
        <f>F26*$AL26*'Personnel Rates'!F$76</f>
        <v>0</v>
      </c>
      <c r="G286" s="122">
        <f>G26*$AL26*'Personnel Rates'!G$76</f>
        <v>0</v>
      </c>
      <c r="H286" s="122">
        <f>H26*$AL26*'Personnel Rates'!H$76</f>
        <v>0</v>
      </c>
      <c r="I286" s="122">
        <f>I26*$AL26*'Personnel Rates'!I$76</f>
        <v>0</v>
      </c>
      <c r="J286" s="122">
        <f>J26*$AL26*'Personnel Rates'!J$76</f>
        <v>0</v>
      </c>
      <c r="K286" s="122">
        <f>K26*$AL26*'Personnel Rates'!K$76</f>
        <v>0</v>
      </c>
      <c r="L286" s="122">
        <f>L26*$AL26*'Personnel Rates'!L$76</f>
        <v>0</v>
      </c>
      <c r="M286" s="122">
        <f>M26*$AL26*'Personnel Rates'!M$76</f>
        <v>0</v>
      </c>
      <c r="N286" s="122">
        <f>N26*$AL26*'Personnel Rates'!N$76</f>
        <v>0</v>
      </c>
      <c r="O286" s="122">
        <f>O26*$AL26*'Personnel Rates'!O$76</f>
        <v>0</v>
      </c>
      <c r="P286" s="122">
        <f>P26*$AL26*'Personnel Rates'!P$76</f>
        <v>0</v>
      </c>
      <c r="Q286" s="122">
        <f>Q26*$AL26*'Personnel Rates'!Q$76</f>
        <v>0</v>
      </c>
      <c r="R286" s="122">
        <f>R26*$AL26*'Personnel Rates'!R$76</f>
        <v>0</v>
      </c>
      <c r="S286" s="122">
        <f>S26*$AL26*'Personnel Rates'!S$76</f>
        <v>0</v>
      </c>
      <c r="T286" s="122">
        <f>T26*$AL26*'Personnel Rates'!T$76</f>
        <v>0</v>
      </c>
      <c r="U286" s="122">
        <f>U26*$AL26*'Personnel Rates'!U$76</f>
        <v>0</v>
      </c>
      <c r="V286" s="122">
        <f>V26*$AL26*'Personnel Rates'!V$76</f>
        <v>0</v>
      </c>
      <c r="W286" s="122">
        <f>W26*$AL26*'Personnel Rates'!W$76</f>
        <v>0</v>
      </c>
      <c r="X286" s="122">
        <f>X26*$AL26*'Personnel Rates'!X$76</f>
        <v>0</v>
      </c>
      <c r="Y286" s="122">
        <f>Y26*$AL26*'Personnel Rates'!Y$76</f>
        <v>0</v>
      </c>
      <c r="Z286" s="122">
        <f>Z26*$AL26*'Personnel Rates'!Z$76</f>
        <v>0</v>
      </c>
      <c r="AA286" s="122">
        <f>AA26*$AL26*'Personnel Rates'!AA$76</f>
        <v>0</v>
      </c>
      <c r="AB286" s="122">
        <f>AB26*$AL26*'Personnel Rates'!AB$76</f>
        <v>0</v>
      </c>
      <c r="AC286" s="122">
        <f>AC26*$AL26*'Personnel Rates'!AC$76</f>
        <v>0</v>
      </c>
      <c r="AD286" s="122">
        <f>AD26*$AL26*'Personnel Rates'!AD$76</f>
        <v>0</v>
      </c>
      <c r="AE286" s="122">
        <f>AE26*$AL26*'Personnel Rates'!AE$76</f>
        <v>0</v>
      </c>
      <c r="AF286" s="122">
        <f>AF26*$AL26*'Personnel Rates'!AF$76</f>
        <v>0</v>
      </c>
      <c r="AG286" s="122">
        <f>AG26*$AL26*'Personnel Rates'!AG$76</f>
        <v>0</v>
      </c>
      <c r="AH286" s="122">
        <f>AH26*$AL26*'Personnel Rates'!AH$76</f>
        <v>0</v>
      </c>
      <c r="AI286" s="122">
        <f>AI26*$AL26*'Personnel Rates'!AI$76</f>
        <v>0</v>
      </c>
      <c r="AJ286" s="122">
        <f>AJ26*$AL26*'Personnel Rates'!AJ$76</f>
        <v>0</v>
      </c>
      <c r="AL286" s="123">
        <f t="shared" si="9"/>
        <v>368.71745662769229</v>
      </c>
    </row>
    <row r="287" spans="2:38">
      <c r="B287" s="65"/>
      <c r="C287" s="66" t="str">
        <f t="shared" si="8"/>
        <v>3" Fire Series</v>
      </c>
      <c r="D287" s="66"/>
      <c r="E287" s="122">
        <f>E27*$AL27*'Personnel Rates'!E$76</f>
        <v>368.71745662769229</v>
      </c>
      <c r="F287" s="122">
        <f>F27*$AL27*'Personnel Rates'!F$76</f>
        <v>0</v>
      </c>
      <c r="G287" s="122">
        <f>G27*$AL27*'Personnel Rates'!G$76</f>
        <v>0</v>
      </c>
      <c r="H287" s="122">
        <f>H27*$AL27*'Personnel Rates'!H$76</f>
        <v>0</v>
      </c>
      <c r="I287" s="122">
        <f>I27*$AL27*'Personnel Rates'!I$76</f>
        <v>0</v>
      </c>
      <c r="J287" s="122">
        <f>J27*$AL27*'Personnel Rates'!J$76</f>
        <v>0</v>
      </c>
      <c r="K287" s="122">
        <f>K27*$AL27*'Personnel Rates'!K$76</f>
        <v>0</v>
      </c>
      <c r="L287" s="122">
        <f>L27*$AL27*'Personnel Rates'!L$76</f>
        <v>0</v>
      </c>
      <c r="M287" s="122">
        <f>M27*$AL27*'Personnel Rates'!M$76</f>
        <v>0</v>
      </c>
      <c r="N287" s="122">
        <f>N27*$AL27*'Personnel Rates'!N$76</f>
        <v>0</v>
      </c>
      <c r="O287" s="122">
        <f>O27*$AL27*'Personnel Rates'!O$76</f>
        <v>0</v>
      </c>
      <c r="P287" s="122">
        <f>P27*$AL27*'Personnel Rates'!P$76</f>
        <v>0</v>
      </c>
      <c r="Q287" s="122">
        <f>Q27*$AL27*'Personnel Rates'!Q$76</f>
        <v>0</v>
      </c>
      <c r="R287" s="122">
        <f>R27*$AL27*'Personnel Rates'!R$76</f>
        <v>0</v>
      </c>
      <c r="S287" s="122">
        <f>S27*$AL27*'Personnel Rates'!S$76</f>
        <v>0</v>
      </c>
      <c r="T287" s="122">
        <f>T27*$AL27*'Personnel Rates'!T$76</f>
        <v>0</v>
      </c>
      <c r="U287" s="122">
        <f>U27*$AL27*'Personnel Rates'!U$76</f>
        <v>0</v>
      </c>
      <c r="V287" s="122">
        <f>V27*$AL27*'Personnel Rates'!V$76</f>
        <v>0</v>
      </c>
      <c r="W287" s="122">
        <f>W27*$AL27*'Personnel Rates'!W$76</f>
        <v>0</v>
      </c>
      <c r="X287" s="122">
        <f>X27*$AL27*'Personnel Rates'!X$76</f>
        <v>0</v>
      </c>
      <c r="Y287" s="122">
        <f>Y27*$AL27*'Personnel Rates'!Y$76</f>
        <v>0</v>
      </c>
      <c r="Z287" s="122">
        <f>Z27*$AL27*'Personnel Rates'!Z$76</f>
        <v>0</v>
      </c>
      <c r="AA287" s="122">
        <f>AA27*$AL27*'Personnel Rates'!AA$76</f>
        <v>0</v>
      </c>
      <c r="AB287" s="122">
        <f>AB27*$AL27*'Personnel Rates'!AB$76</f>
        <v>0</v>
      </c>
      <c r="AC287" s="122">
        <f>AC27*$AL27*'Personnel Rates'!AC$76</f>
        <v>0</v>
      </c>
      <c r="AD287" s="122">
        <f>AD27*$AL27*'Personnel Rates'!AD$76</f>
        <v>0</v>
      </c>
      <c r="AE287" s="122">
        <f>AE27*$AL27*'Personnel Rates'!AE$76</f>
        <v>0</v>
      </c>
      <c r="AF287" s="122">
        <f>AF27*$AL27*'Personnel Rates'!AF$76</f>
        <v>0</v>
      </c>
      <c r="AG287" s="122">
        <f>AG27*$AL27*'Personnel Rates'!AG$76</f>
        <v>0</v>
      </c>
      <c r="AH287" s="122">
        <f>AH27*$AL27*'Personnel Rates'!AH$76</f>
        <v>0</v>
      </c>
      <c r="AI287" s="122">
        <f>AI27*$AL27*'Personnel Rates'!AI$76</f>
        <v>0</v>
      </c>
      <c r="AJ287" s="122">
        <f>AJ27*$AL27*'Personnel Rates'!AJ$76</f>
        <v>0</v>
      </c>
      <c r="AL287" s="123">
        <f t="shared" si="9"/>
        <v>368.71745662769229</v>
      </c>
    </row>
    <row r="288" spans="2:38">
      <c r="B288" s="65"/>
      <c r="C288" s="66" t="str">
        <f t="shared" si="8"/>
        <v>4" Compound</v>
      </c>
      <c r="D288" s="66"/>
      <c r="E288" s="122">
        <f>E28*$AL28*'Personnel Rates'!E$76</f>
        <v>368.71745662769229</v>
      </c>
      <c r="F288" s="122">
        <f>F28*$AL28*'Personnel Rates'!F$76</f>
        <v>0</v>
      </c>
      <c r="G288" s="122">
        <f>G28*$AL28*'Personnel Rates'!G$76</f>
        <v>0</v>
      </c>
      <c r="H288" s="122">
        <f>H28*$AL28*'Personnel Rates'!H$76</f>
        <v>0</v>
      </c>
      <c r="I288" s="122">
        <f>I28*$AL28*'Personnel Rates'!I$76</f>
        <v>0</v>
      </c>
      <c r="J288" s="122">
        <f>J28*$AL28*'Personnel Rates'!J$76</f>
        <v>0</v>
      </c>
      <c r="K288" s="122">
        <f>K28*$AL28*'Personnel Rates'!K$76</f>
        <v>0</v>
      </c>
      <c r="L288" s="122">
        <f>L28*$AL28*'Personnel Rates'!L$76</f>
        <v>0</v>
      </c>
      <c r="M288" s="122">
        <f>M28*$AL28*'Personnel Rates'!M$76</f>
        <v>0</v>
      </c>
      <c r="N288" s="122">
        <f>N28*$AL28*'Personnel Rates'!N$76</f>
        <v>0</v>
      </c>
      <c r="O288" s="122">
        <f>O28*$AL28*'Personnel Rates'!O$76</f>
        <v>0</v>
      </c>
      <c r="P288" s="122">
        <f>P28*$AL28*'Personnel Rates'!P$76</f>
        <v>0</v>
      </c>
      <c r="Q288" s="122">
        <f>Q28*$AL28*'Personnel Rates'!Q$76</f>
        <v>0</v>
      </c>
      <c r="R288" s="122">
        <f>R28*$AL28*'Personnel Rates'!R$76</f>
        <v>0</v>
      </c>
      <c r="S288" s="122">
        <f>S28*$AL28*'Personnel Rates'!S$76</f>
        <v>0</v>
      </c>
      <c r="T288" s="122">
        <f>T28*$AL28*'Personnel Rates'!T$76</f>
        <v>0</v>
      </c>
      <c r="U288" s="122">
        <f>U28*$AL28*'Personnel Rates'!U$76</f>
        <v>0</v>
      </c>
      <c r="V288" s="122">
        <f>V28*$AL28*'Personnel Rates'!V$76</f>
        <v>0</v>
      </c>
      <c r="W288" s="122">
        <f>W28*$AL28*'Personnel Rates'!W$76</f>
        <v>0</v>
      </c>
      <c r="X288" s="122">
        <f>X28*$AL28*'Personnel Rates'!X$76</f>
        <v>0</v>
      </c>
      <c r="Y288" s="122">
        <f>Y28*$AL28*'Personnel Rates'!Y$76</f>
        <v>0</v>
      </c>
      <c r="Z288" s="122">
        <f>Z28*$AL28*'Personnel Rates'!Z$76</f>
        <v>0</v>
      </c>
      <c r="AA288" s="122">
        <f>AA28*$AL28*'Personnel Rates'!AA$76</f>
        <v>0</v>
      </c>
      <c r="AB288" s="122">
        <f>AB28*$AL28*'Personnel Rates'!AB$76</f>
        <v>0</v>
      </c>
      <c r="AC288" s="122">
        <f>AC28*$AL28*'Personnel Rates'!AC$76</f>
        <v>0</v>
      </c>
      <c r="AD288" s="122">
        <f>AD28*$AL28*'Personnel Rates'!AD$76</f>
        <v>0</v>
      </c>
      <c r="AE288" s="122">
        <f>AE28*$AL28*'Personnel Rates'!AE$76</f>
        <v>0</v>
      </c>
      <c r="AF288" s="122">
        <f>AF28*$AL28*'Personnel Rates'!AF$76</f>
        <v>0</v>
      </c>
      <c r="AG288" s="122">
        <f>AG28*$AL28*'Personnel Rates'!AG$76</f>
        <v>0</v>
      </c>
      <c r="AH288" s="122">
        <f>AH28*$AL28*'Personnel Rates'!AH$76</f>
        <v>0</v>
      </c>
      <c r="AI288" s="122">
        <f>AI28*$AL28*'Personnel Rates'!AI$76</f>
        <v>0</v>
      </c>
      <c r="AJ288" s="122">
        <f>AJ28*$AL28*'Personnel Rates'!AJ$76</f>
        <v>0</v>
      </c>
      <c r="AL288" s="123">
        <f t="shared" si="9"/>
        <v>368.71745662769229</v>
      </c>
    </row>
    <row r="289" spans="2:38">
      <c r="B289" s="65"/>
      <c r="C289" s="66" t="str">
        <f t="shared" si="8"/>
        <v>4" Turbine</v>
      </c>
      <c r="D289" s="66"/>
      <c r="E289" s="122">
        <f>E29*$AL29*'Personnel Rates'!E$76</f>
        <v>368.71745662769229</v>
      </c>
      <c r="F289" s="122">
        <f>F29*$AL29*'Personnel Rates'!F$76</f>
        <v>0</v>
      </c>
      <c r="G289" s="122">
        <f>G29*$AL29*'Personnel Rates'!G$76</f>
        <v>0</v>
      </c>
      <c r="H289" s="122">
        <f>H29*$AL29*'Personnel Rates'!H$76</f>
        <v>0</v>
      </c>
      <c r="I289" s="122">
        <f>I29*$AL29*'Personnel Rates'!I$76</f>
        <v>0</v>
      </c>
      <c r="J289" s="122">
        <f>J29*$AL29*'Personnel Rates'!J$76</f>
        <v>0</v>
      </c>
      <c r="K289" s="122">
        <f>K29*$AL29*'Personnel Rates'!K$76</f>
        <v>0</v>
      </c>
      <c r="L289" s="122">
        <f>L29*$AL29*'Personnel Rates'!L$76</f>
        <v>0</v>
      </c>
      <c r="M289" s="122">
        <f>M29*$AL29*'Personnel Rates'!M$76</f>
        <v>0</v>
      </c>
      <c r="N289" s="122">
        <f>N29*$AL29*'Personnel Rates'!N$76</f>
        <v>0</v>
      </c>
      <c r="O289" s="122">
        <f>O29*$AL29*'Personnel Rates'!O$76</f>
        <v>0</v>
      </c>
      <c r="P289" s="122">
        <f>P29*$AL29*'Personnel Rates'!P$76</f>
        <v>0</v>
      </c>
      <c r="Q289" s="122">
        <f>Q29*$AL29*'Personnel Rates'!Q$76</f>
        <v>0</v>
      </c>
      <c r="R289" s="122">
        <f>R29*$AL29*'Personnel Rates'!R$76</f>
        <v>0</v>
      </c>
      <c r="S289" s="122">
        <f>S29*$AL29*'Personnel Rates'!S$76</f>
        <v>0</v>
      </c>
      <c r="T289" s="122">
        <f>T29*$AL29*'Personnel Rates'!T$76</f>
        <v>0</v>
      </c>
      <c r="U289" s="122">
        <f>U29*$AL29*'Personnel Rates'!U$76</f>
        <v>0</v>
      </c>
      <c r="V289" s="122">
        <f>V29*$AL29*'Personnel Rates'!V$76</f>
        <v>0</v>
      </c>
      <c r="W289" s="122">
        <f>W29*$AL29*'Personnel Rates'!W$76</f>
        <v>0</v>
      </c>
      <c r="X289" s="122">
        <f>X29*$AL29*'Personnel Rates'!X$76</f>
        <v>0</v>
      </c>
      <c r="Y289" s="122">
        <f>Y29*$AL29*'Personnel Rates'!Y$76</f>
        <v>0</v>
      </c>
      <c r="Z289" s="122">
        <f>Z29*$AL29*'Personnel Rates'!Z$76</f>
        <v>0</v>
      </c>
      <c r="AA289" s="122">
        <f>AA29*$AL29*'Personnel Rates'!AA$76</f>
        <v>0</v>
      </c>
      <c r="AB289" s="122">
        <f>AB29*$AL29*'Personnel Rates'!AB$76</f>
        <v>0</v>
      </c>
      <c r="AC289" s="122">
        <f>AC29*$AL29*'Personnel Rates'!AC$76</f>
        <v>0</v>
      </c>
      <c r="AD289" s="122">
        <f>AD29*$AL29*'Personnel Rates'!AD$76</f>
        <v>0</v>
      </c>
      <c r="AE289" s="122">
        <f>AE29*$AL29*'Personnel Rates'!AE$76</f>
        <v>0</v>
      </c>
      <c r="AF289" s="122">
        <f>AF29*$AL29*'Personnel Rates'!AF$76</f>
        <v>0</v>
      </c>
      <c r="AG289" s="122">
        <f>AG29*$AL29*'Personnel Rates'!AG$76</f>
        <v>0</v>
      </c>
      <c r="AH289" s="122">
        <f>AH29*$AL29*'Personnel Rates'!AH$76</f>
        <v>0</v>
      </c>
      <c r="AI289" s="122">
        <f>AI29*$AL29*'Personnel Rates'!AI$76</f>
        <v>0</v>
      </c>
      <c r="AJ289" s="122">
        <f>AJ29*$AL29*'Personnel Rates'!AJ$76</f>
        <v>0</v>
      </c>
      <c r="AL289" s="123">
        <f t="shared" si="9"/>
        <v>368.71745662769229</v>
      </c>
    </row>
    <row r="290" spans="2:38">
      <c r="B290" s="65"/>
      <c r="C290" s="66" t="str">
        <f t="shared" si="8"/>
        <v>4" Fire Series</v>
      </c>
      <c r="D290" s="66"/>
      <c r="E290" s="122">
        <f>E30*$AL30*'Personnel Rates'!E$76</f>
        <v>368.71745662769229</v>
      </c>
      <c r="F290" s="122">
        <f>F30*$AL30*'Personnel Rates'!F$76</f>
        <v>0</v>
      </c>
      <c r="G290" s="122">
        <f>G30*$AL30*'Personnel Rates'!G$76</f>
        <v>0</v>
      </c>
      <c r="H290" s="122">
        <f>H30*$AL30*'Personnel Rates'!H$76</f>
        <v>0</v>
      </c>
      <c r="I290" s="122">
        <f>I30*$AL30*'Personnel Rates'!I$76</f>
        <v>0</v>
      </c>
      <c r="J290" s="122">
        <f>J30*$AL30*'Personnel Rates'!J$76</f>
        <v>0</v>
      </c>
      <c r="K290" s="122">
        <f>K30*$AL30*'Personnel Rates'!K$76</f>
        <v>0</v>
      </c>
      <c r="L290" s="122">
        <f>L30*$AL30*'Personnel Rates'!L$76</f>
        <v>0</v>
      </c>
      <c r="M290" s="122">
        <f>M30*$AL30*'Personnel Rates'!M$76</f>
        <v>0</v>
      </c>
      <c r="N290" s="122">
        <f>N30*$AL30*'Personnel Rates'!N$76</f>
        <v>0</v>
      </c>
      <c r="O290" s="122">
        <f>O30*$AL30*'Personnel Rates'!O$76</f>
        <v>0</v>
      </c>
      <c r="P290" s="122">
        <f>P30*$AL30*'Personnel Rates'!P$76</f>
        <v>0</v>
      </c>
      <c r="Q290" s="122">
        <f>Q30*$AL30*'Personnel Rates'!Q$76</f>
        <v>0</v>
      </c>
      <c r="R290" s="122">
        <f>R30*$AL30*'Personnel Rates'!R$76</f>
        <v>0</v>
      </c>
      <c r="S290" s="122">
        <f>S30*$AL30*'Personnel Rates'!S$76</f>
        <v>0</v>
      </c>
      <c r="T290" s="122">
        <f>T30*$AL30*'Personnel Rates'!T$76</f>
        <v>0</v>
      </c>
      <c r="U290" s="122">
        <f>U30*$AL30*'Personnel Rates'!U$76</f>
        <v>0</v>
      </c>
      <c r="V290" s="122">
        <f>V30*$AL30*'Personnel Rates'!V$76</f>
        <v>0</v>
      </c>
      <c r="W290" s="122">
        <f>W30*$AL30*'Personnel Rates'!W$76</f>
        <v>0</v>
      </c>
      <c r="X290" s="122">
        <f>X30*$AL30*'Personnel Rates'!X$76</f>
        <v>0</v>
      </c>
      <c r="Y290" s="122">
        <f>Y30*$AL30*'Personnel Rates'!Y$76</f>
        <v>0</v>
      </c>
      <c r="Z290" s="122">
        <f>Z30*$AL30*'Personnel Rates'!Z$76</f>
        <v>0</v>
      </c>
      <c r="AA290" s="122">
        <f>AA30*$AL30*'Personnel Rates'!AA$76</f>
        <v>0</v>
      </c>
      <c r="AB290" s="122">
        <f>AB30*$AL30*'Personnel Rates'!AB$76</f>
        <v>0</v>
      </c>
      <c r="AC290" s="122">
        <f>AC30*$AL30*'Personnel Rates'!AC$76</f>
        <v>0</v>
      </c>
      <c r="AD290" s="122">
        <f>AD30*$AL30*'Personnel Rates'!AD$76</f>
        <v>0</v>
      </c>
      <c r="AE290" s="122">
        <f>AE30*$AL30*'Personnel Rates'!AE$76</f>
        <v>0</v>
      </c>
      <c r="AF290" s="122">
        <f>AF30*$AL30*'Personnel Rates'!AF$76</f>
        <v>0</v>
      </c>
      <c r="AG290" s="122">
        <f>AG30*$AL30*'Personnel Rates'!AG$76</f>
        <v>0</v>
      </c>
      <c r="AH290" s="122">
        <f>AH30*$AL30*'Personnel Rates'!AH$76</f>
        <v>0</v>
      </c>
      <c r="AI290" s="122">
        <f>AI30*$AL30*'Personnel Rates'!AI$76</f>
        <v>0</v>
      </c>
      <c r="AJ290" s="122">
        <f>AJ30*$AL30*'Personnel Rates'!AJ$76</f>
        <v>0</v>
      </c>
      <c r="AL290" s="123">
        <f t="shared" si="9"/>
        <v>368.71745662769229</v>
      </c>
    </row>
    <row r="291" spans="2:38">
      <c r="B291" s="65"/>
      <c r="C291" s="66" t="str">
        <f t="shared" si="8"/>
        <v>4" Fire Assembly</v>
      </c>
      <c r="D291" s="66"/>
      <c r="E291" s="122">
        <f>E31*$AL31*'Personnel Rates'!E$76</f>
        <v>368.71745662769229</v>
      </c>
      <c r="F291" s="122">
        <f>F31*$AL31*'Personnel Rates'!F$76</f>
        <v>0</v>
      </c>
      <c r="G291" s="122">
        <f>G31*$AL31*'Personnel Rates'!G$76</f>
        <v>0</v>
      </c>
      <c r="H291" s="122">
        <f>H31*$AL31*'Personnel Rates'!H$76</f>
        <v>0</v>
      </c>
      <c r="I291" s="122">
        <f>I31*$AL31*'Personnel Rates'!I$76</f>
        <v>0</v>
      </c>
      <c r="J291" s="122">
        <f>J31*$AL31*'Personnel Rates'!J$76</f>
        <v>0</v>
      </c>
      <c r="K291" s="122">
        <f>K31*$AL31*'Personnel Rates'!K$76</f>
        <v>0</v>
      </c>
      <c r="L291" s="122">
        <f>L31*$AL31*'Personnel Rates'!L$76</f>
        <v>0</v>
      </c>
      <c r="M291" s="122">
        <f>M31*$AL31*'Personnel Rates'!M$76</f>
        <v>0</v>
      </c>
      <c r="N291" s="122">
        <f>N31*$AL31*'Personnel Rates'!N$76</f>
        <v>0</v>
      </c>
      <c r="O291" s="122">
        <f>O31*$AL31*'Personnel Rates'!O$76</f>
        <v>0</v>
      </c>
      <c r="P291" s="122">
        <f>P31*$AL31*'Personnel Rates'!P$76</f>
        <v>0</v>
      </c>
      <c r="Q291" s="122">
        <f>Q31*$AL31*'Personnel Rates'!Q$76</f>
        <v>0</v>
      </c>
      <c r="R291" s="122">
        <f>R31*$AL31*'Personnel Rates'!R$76</f>
        <v>0</v>
      </c>
      <c r="S291" s="122">
        <f>S31*$AL31*'Personnel Rates'!S$76</f>
        <v>0</v>
      </c>
      <c r="T291" s="122">
        <f>T31*$AL31*'Personnel Rates'!T$76</f>
        <v>0</v>
      </c>
      <c r="U291" s="122">
        <f>U31*$AL31*'Personnel Rates'!U$76</f>
        <v>0</v>
      </c>
      <c r="V291" s="122">
        <f>V31*$AL31*'Personnel Rates'!V$76</f>
        <v>0</v>
      </c>
      <c r="W291" s="122">
        <f>W31*$AL31*'Personnel Rates'!W$76</f>
        <v>0</v>
      </c>
      <c r="X291" s="122">
        <f>X31*$AL31*'Personnel Rates'!X$76</f>
        <v>0</v>
      </c>
      <c r="Y291" s="122">
        <f>Y31*$AL31*'Personnel Rates'!Y$76</f>
        <v>0</v>
      </c>
      <c r="Z291" s="122">
        <f>Z31*$AL31*'Personnel Rates'!Z$76</f>
        <v>0</v>
      </c>
      <c r="AA291" s="122">
        <f>AA31*$AL31*'Personnel Rates'!AA$76</f>
        <v>0</v>
      </c>
      <c r="AB291" s="122">
        <f>AB31*$AL31*'Personnel Rates'!AB$76</f>
        <v>0</v>
      </c>
      <c r="AC291" s="122">
        <f>AC31*$AL31*'Personnel Rates'!AC$76</f>
        <v>0</v>
      </c>
      <c r="AD291" s="122">
        <f>AD31*$AL31*'Personnel Rates'!AD$76</f>
        <v>0</v>
      </c>
      <c r="AE291" s="122">
        <f>AE31*$AL31*'Personnel Rates'!AE$76</f>
        <v>0</v>
      </c>
      <c r="AF291" s="122">
        <f>AF31*$AL31*'Personnel Rates'!AF$76</f>
        <v>0</v>
      </c>
      <c r="AG291" s="122">
        <f>AG31*$AL31*'Personnel Rates'!AG$76</f>
        <v>0</v>
      </c>
      <c r="AH291" s="122">
        <f>AH31*$AL31*'Personnel Rates'!AH$76</f>
        <v>0</v>
      </c>
      <c r="AI291" s="122">
        <f>AI31*$AL31*'Personnel Rates'!AI$76</f>
        <v>0</v>
      </c>
      <c r="AJ291" s="122">
        <f>AJ31*$AL31*'Personnel Rates'!AJ$76</f>
        <v>0</v>
      </c>
      <c r="AL291" s="123">
        <f t="shared" si="9"/>
        <v>368.71745662769229</v>
      </c>
    </row>
    <row r="292" spans="2:38">
      <c r="B292" s="65"/>
      <c r="C292" s="66" t="str">
        <f t="shared" si="8"/>
        <v>6" Compound</v>
      </c>
      <c r="D292" s="66"/>
      <c r="E292" s="122">
        <f>E32*$AL32*'Personnel Rates'!E$76</f>
        <v>368.71745662769229</v>
      </c>
      <c r="F292" s="122">
        <f>F32*$AL32*'Personnel Rates'!F$76</f>
        <v>0</v>
      </c>
      <c r="G292" s="122">
        <f>G32*$AL32*'Personnel Rates'!G$76</f>
        <v>0</v>
      </c>
      <c r="H292" s="122">
        <f>H32*$AL32*'Personnel Rates'!H$76</f>
        <v>0</v>
      </c>
      <c r="I292" s="122">
        <f>I32*$AL32*'Personnel Rates'!I$76</f>
        <v>0</v>
      </c>
      <c r="J292" s="122">
        <f>J32*$AL32*'Personnel Rates'!J$76</f>
        <v>0</v>
      </c>
      <c r="K292" s="122">
        <f>K32*$AL32*'Personnel Rates'!K$76</f>
        <v>0</v>
      </c>
      <c r="L292" s="122">
        <f>L32*$AL32*'Personnel Rates'!L$76</f>
        <v>0</v>
      </c>
      <c r="M292" s="122">
        <f>M32*$AL32*'Personnel Rates'!M$76</f>
        <v>0</v>
      </c>
      <c r="N292" s="122">
        <f>N32*$AL32*'Personnel Rates'!N$76</f>
        <v>0</v>
      </c>
      <c r="O292" s="122">
        <f>O32*$AL32*'Personnel Rates'!O$76</f>
        <v>0</v>
      </c>
      <c r="P292" s="122">
        <f>P32*$AL32*'Personnel Rates'!P$76</f>
        <v>0</v>
      </c>
      <c r="Q292" s="122">
        <f>Q32*$AL32*'Personnel Rates'!Q$76</f>
        <v>0</v>
      </c>
      <c r="R292" s="122">
        <f>R32*$AL32*'Personnel Rates'!R$76</f>
        <v>0</v>
      </c>
      <c r="S292" s="122">
        <f>S32*$AL32*'Personnel Rates'!S$76</f>
        <v>0</v>
      </c>
      <c r="T292" s="122">
        <f>T32*$AL32*'Personnel Rates'!T$76</f>
        <v>0</v>
      </c>
      <c r="U292" s="122">
        <f>U32*$AL32*'Personnel Rates'!U$76</f>
        <v>0</v>
      </c>
      <c r="V292" s="122">
        <f>V32*$AL32*'Personnel Rates'!V$76</f>
        <v>0</v>
      </c>
      <c r="W292" s="122">
        <f>W32*$AL32*'Personnel Rates'!W$76</f>
        <v>0</v>
      </c>
      <c r="X292" s="122">
        <f>X32*$AL32*'Personnel Rates'!X$76</f>
        <v>0</v>
      </c>
      <c r="Y292" s="122">
        <f>Y32*$AL32*'Personnel Rates'!Y$76</f>
        <v>0</v>
      </c>
      <c r="Z292" s="122">
        <f>Z32*$AL32*'Personnel Rates'!Z$76</f>
        <v>0</v>
      </c>
      <c r="AA292" s="122">
        <f>AA32*$AL32*'Personnel Rates'!AA$76</f>
        <v>0</v>
      </c>
      <c r="AB292" s="122">
        <f>AB32*$AL32*'Personnel Rates'!AB$76</f>
        <v>0</v>
      </c>
      <c r="AC292" s="122">
        <f>AC32*$AL32*'Personnel Rates'!AC$76</f>
        <v>0</v>
      </c>
      <c r="AD292" s="122">
        <f>AD32*$AL32*'Personnel Rates'!AD$76</f>
        <v>0</v>
      </c>
      <c r="AE292" s="122">
        <f>AE32*$AL32*'Personnel Rates'!AE$76</f>
        <v>0</v>
      </c>
      <c r="AF292" s="122">
        <f>AF32*$AL32*'Personnel Rates'!AF$76</f>
        <v>0</v>
      </c>
      <c r="AG292" s="122">
        <f>AG32*$AL32*'Personnel Rates'!AG$76</f>
        <v>0</v>
      </c>
      <c r="AH292" s="122">
        <f>AH32*$AL32*'Personnel Rates'!AH$76</f>
        <v>0</v>
      </c>
      <c r="AI292" s="122">
        <f>AI32*$AL32*'Personnel Rates'!AI$76</f>
        <v>0</v>
      </c>
      <c r="AJ292" s="122">
        <f>AJ32*$AL32*'Personnel Rates'!AJ$76</f>
        <v>0</v>
      </c>
      <c r="AL292" s="123">
        <f t="shared" si="9"/>
        <v>368.71745662769229</v>
      </c>
    </row>
    <row r="293" spans="2:38">
      <c r="B293" s="65"/>
      <c r="C293" s="66" t="str">
        <f t="shared" si="8"/>
        <v>6" Turbine</v>
      </c>
      <c r="D293" s="66"/>
      <c r="E293" s="122">
        <f>E33*$AL33*'Personnel Rates'!E$76</f>
        <v>368.71745662769229</v>
      </c>
      <c r="F293" s="122">
        <f>F33*$AL33*'Personnel Rates'!F$76</f>
        <v>0</v>
      </c>
      <c r="G293" s="122">
        <f>G33*$AL33*'Personnel Rates'!G$76</f>
        <v>0</v>
      </c>
      <c r="H293" s="122">
        <f>H33*$AL33*'Personnel Rates'!H$76</f>
        <v>0</v>
      </c>
      <c r="I293" s="122">
        <f>I33*$AL33*'Personnel Rates'!I$76</f>
        <v>0</v>
      </c>
      <c r="J293" s="122">
        <f>J33*$AL33*'Personnel Rates'!J$76</f>
        <v>0</v>
      </c>
      <c r="K293" s="122">
        <f>K33*$AL33*'Personnel Rates'!K$76</f>
        <v>0</v>
      </c>
      <c r="L293" s="122">
        <f>L33*$AL33*'Personnel Rates'!L$76</f>
        <v>0</v>
      </c>
      <c r="M293" s="122">
        <f>M33*$AL33*'Personnel Rates'!M$76</f>
        <v>0</v>
      </c>
      <c r="N293" s="122">
        <f>N33*$AL33*'Personnel Rates'!N$76</f>
        <v>0</v>
      </c>
      <c r="O293" s="122">
        <f>O33*$AL33*'Personnel Rates'!O$76</f>
        <v>0</v>
      </c>
      <c r="P293" s="122">
        <f>P33*$AL33*'Personnel Rates'!P$76</f>
        <v>0</v>
      </c>
      <c r="Q293" s="122">
        <f>Q33*$AL33*'Personnel Rates'!Q$76</f>
        <v>0</v>
      </c>
      <c r="R293" s="122">
        <f>R33*$AL33*'Personnel Rates'!R$76</f>
        <v>0</v>
      </c>
      <c r="S293" s="122">
        <f>S33*$AL33*'Personnel Rates'!S$76</f>
        <v>0</v>
      </c>
      <c r="T293" s="122">
        <f>T33*$AL33*'Personnel Rates'!T$76</f>
        <v>0</v>
      </c>
      <c r="U293" s="122">
        <f>U33*$AL33*'Personnel Rates'!U$76</f>
        <v>0</v>
      </c>
      <c r="V293" s="122">
        <f>V33*$AL33*'Personnel Rates'!V$76</f>
        <v>0</v>
      </c>
      <c r="W293" s="122">
        <f>W33*$AL33*'Personnel Rates'!W$76</f>
        <v>0</v>
      </c>
      <c r="X293" s="122">
        <f>X33*$AL33*'Personnel Rates'!X$76</f>
        <v>0</v>
      </c>
      <c r="Y293" s="122">
        <f>Y33*$AL33*'Personnel Rates'!Y$76</f>
        <v>0</v>
      </c>
      <c r="Z293" s="122">
        <f>Z33*$AL33*'Personnel Rates'!Z$76</f>
        <v>0</v>
      </c>
      <c r="AA293" s="122">
        <f>AA33*$AL33*'Personnel Rates'!AA$76</f>
        <v>0</v>
      </c>
      <c r="AB293" s="122">
        <f>AB33*$AL33*'Personnel Rates'!AB$76</f>
        <v>0</v>
      </c>
      <c r="AC293" s="122">
        <f>AC33*$AL33*'Personnel Rates'!AC$76</f>
        <v>0</v>
      </c>
      <c r="AD293" s="122">
        <f>AD33*$AL33*'Personnel Rates'!AD$76</f>
        <v>0</v>
      </c>
      <c r="AE293" s="122">
        <f>AE33*$AL33*'Personnel Rates'!AE$76</f>
        <v>0</v>
      </c>
      <c r="AF293" s="122">
        <f>AF33*$AL33*'Personnel Rates'!AF$76</f>
        <v>0</v>
      </c>
      <c r="AG293" s="122">
        <f>AG33*$AL33*'Personnel Rates'!AG$76</f>
        <v>0</v>
      </c>
      <c r="AH293" s="122">
        <f>AH33*$AL33*'Personnel Rates'!AH$76</f>
        <v>0</v>
      </c>
      <c r="AI293" s="122">
        <f>AI33*$AL33*'Personnel Rates'!AI$76</f>
        <v>0</v>
      </c>
      <c r="AJ293" s="122">
        <f>AJ33*$AL33*'Personnel Rates'!AJ$76</f>
        <v>0</v>
      </c>
      <c r="AL293" s="123">
        <f t="shared" si="9"/>
        <v>368.71745662769229</v>
      </c>
    </row>
    <row r="294" spans="2:38">
      <c r="B294" s="65"/>
      <c r="C294" s="66" t="str">
        <f t="shared" si="8"/>
        <v>6" Fire Series</v>
      </c>
      <c r="D294" s="66"/>
      <c r="E294" s="122">
        <f>E34*$AL34*'Personnel Rates'!E$76</f>
        <v>368.71745662769229</v>
      </c>
      <c r="F294" s="122">
        <f>F34*$AL34*'Personnel Rates'!F$76</f>
        <v>0</v>
      </c>
      <c r="G294" s="122">
        <f>G34*$AL34*'Personnel Rates'!G$76</f>
        <v>0</v>
      </c>
      <c r="H294" s="122">
        <f>H34*$AL34*'Personnel Rates'!H$76</f>
        <v>0</v>
      </c>
      <c r="I294" s="122">
        <f>I34*$AL34*'Personnel Rates'!I$76</f>
        <v>0</v>
      </c>
      <c r="J294" s="122">
        <f>J34*$AL34*'Personnel Rates'!J$76</f>
        <v>0</v>
      </c>
      <c r="K294" s="122">
        <f>K34*$AL34*'Personnel Rates'!K$76</f>
        <v>0</v>
      </c>
      <c r="L294" s="122">
        <f>L34*$AL34*'Personnel Rates'!L$76</f>
        <v>0</v>
      </c>
      <c r="M294" s="122">
        <f>M34*$AL34*'Personnel Rates'!M$76</f>
        <v>0</v>
      </c>
      <c r="N294" s="122">
        <f>N34*$AL34*'Personnel Rates'!N$76</f>
        <v>0</v>
      </c>
      <c r="O294" s="122">
        <f>O34*$AL34*'Personnel Rates'!O$76</f>
        <v>0</v>
      </c>
      <c r="P294" s="122">
        <f>P34*$AL34*'Personnel Rates'!P$76</f>
        <v>0</v>
      </c>
      <c r="Q294" s="122">
        <f>Q34*$AL34*'Personnel Rates'!Q$76</f>
        <v>0</v>
      </c>
      <c r="R294" s="122">
        <f>R34*$AL34*'Personnel Rates'!R$76</f>
        <v>0</v>
      </c>
      <c r="S294" s="122">
        <f>S34*$AL34*'Personnel Rates'!S$76</f>
        <v>0</v>
      </c>
      <c r="T294" s="122">
        <f>T34*$AL34*'Personnel Rates'!T$76</f>
        <v>0</v>
      </c>
      <c r="U294" s="122">
        <f>U34*$AL34*'Personnel Rates'!U$76</f>
        <v>0</v>
      </c>
      <c r="V294" s="122">
        <f>V34*$AL34*'Personnel Rates'!V$76</f>
        <v>0</v>
      </c>
      <c r="W294" s="122">
        <f>W34*$AL34*'Personnel Rates'!W$76</f>
        <v>0</v>
      </c>
      <c r="X294" s="122">
        <f>X34*$AL34*'Personnel Rates'!X$76</f>
        <v>0</v>
      </c>
      <c r="Y294" s="122">
        <f>Y34*$AL34*'Personnel Rates'!Y$76</f>
        <v>0</v>
      </c>
      <c r="Z294" s="122">
        <f>Z34*$AL34*'Personnel Rates'!Z$76</f>
        <v>0</v>
      </c>
      <c r="AA294" s="122">
        <f>AA34*$AL34*'Personnel Rates'!AA$76</f>
        <v>0</v>
      </c>
      <c r="AB294" s="122">
        <f>AB34*$AL34*'Personnel Rates'!AB$76</f>
        <v>0</v>
      </c>
      <c r="AC294" s="122">
        <f>AC34*$AL34*'Personnel Rates'!AC$76</f>
        <v>0</v>
      </c>
      <c r="AD294" s="122">
        <f>AD34*$AL34*'Personnel Rates'!AD$76</f>
        <v>0</v>
      </c>
      <c r="AE294" s="122">
        <f>AE34*$AL34*'Personnel Rates'!AE$76</f>
        <v>0</v>
      </c>
      <c r="AF294" s="122">
        <f>AF34*$AL34*'Personnel Rates'!AF$76</f>
        <v>0</v>
      </c>
      <c r="AG294" s="122">
        <f>AG34*$AL34*'Personnel Rates'!AG$76</f>
        <v>0</v>
      </c>
      <c r="AH294" s="122">
        <f>AH34*$AL34*'Personnel Rates'!AH$76</f>
        <v>0</v>
      </c>
      <c r="AI294" s="122">
        <f>AI34*$AL34*'Personnel Rates'!AI$76</f>
        <v>0</v>
      </c>
      <c r="AJ294" s="122">
        <f>AJ34*$AL34*'Personnel Rates'!AJ$76</f>
        <v>0</v>
      </c>
      <c r="AL294" s="123">
        <f t="shared" si="9"/>
        <v>368.71745662769229</v>
      </c>
    </row>
    <row r="295" spans="2:38">
      <c r="B295" s="65"/>
      <c r="C295" s="66" t="str">
        <f t="shared" si="8"/>
        <v>6" Fire Assembly</v>
      </c>
      <c r="D295" s="66"/>
      <c r="E295" s="122">
        <f>E35*$AL35*'Personnel Rates'!E$76</f>
        <v>368.71745662769229</v>
      </c>
      <c r="F295" s="122">
        <f>F35*$AL35*'Personnel Rates'!F$76</f>
        <v>0</v>
      </c>
      <c r="G295" s="122">
        <f>G35*$AL35*'Personnel Rates'!G$76</f>
        <v>0</v>
      </c>
      <c r="H295" s="122">
        <f>H35*$AL35*'Personnel Rates'!H$76</f>
        <v>0</v>
      </c>
      <c r="I295" s="122">
        <f>I35*$AL35*'Personnel Rates'!I$76</f>
        <v>0</v>
      </c>
      <c r="J295" s="122">
        <f>J35*$AL35*'Personnel Rates'!J$76</f>
        <v>0</v>
      </c>
      <c r="K295" s="122">
        <f>K35*$AL35*'Personnel Rates'!K$76</f>
        <v>0</v>
      </c>
      <c r="L295" s="122">
        <f>L35*$AL35*'Personnel Rates'!L$76</f>
        <v>0</v>
      </c>
      <c r="M295" s="122">
        <f>M35*$AL35*'Personnel Rates'!M$76</f>
        <v>0</v>
      </c>
      <c r="N295" s="122">
        <f>N35*$AL35*'Personnel Rates'!N$76</f>
        <v>0</v>
      </c>
      <c r="O295" s="122">
        <f>O35*$AL35*'Personnel Rates'!O$76</f>
        <v>0</v>
      </c>
      <c r="P295" s="122">
        <f>P35*$AL35*'Personnel Rates'!P$76</f>
        <v>0</v>
      </c>
      <c r="Q295" s="122">
        <f>Q35*$AL35*'Personnel Rates'!Q$76</f>
        <v>0</v>
      </c>
      <c r="R295" s="122">
        <f>R35*$AL35*'Personnel Rates'!R$76</f>
        <v>0</v>
      </c>
      <c r="S295" s="122">
        <f>S35*$AL35*'Personnel Rates'!S$76</f>
        <v>0</v>
      </c>
      <c r="T295" s="122">
        <f>T35*$AL35*'Personnel Rates'!T$76</f>
        <v>0</v>
      </c>
      <c r="U295" s="122">
        <f>U35*$AL35*'Personnel Rates'!U$76</f>
        <v>0</v>
      </c>
      <c r="V295" s="122">
        <f>V35*$AL35*'Personnel Rates'!V$76</f>
        <v>0</v>
      </c>
      <c r="W295" s="122">
        <f>W35*$AL35*'Personnel Rates'!W$76</f>
        <v>0</v>
      </c>
      <c r="X295" s="122">
        <f>X35*$AL35*'Personnel Rates'!X$76</f>
        <v>0</v>
      </c>
      <c r="Y295" s="122">
        <f>Y35*$AL35*'Personnel Rates'!Y$76</f>
        <v>0</v>
      </c>
      <c r="Z295" s="122">
        <f>Z35*$AL35*'Personnel Rates'!Z$76</f>
        <v>0</v>
      </c>
      <c r="AA295" s="122">
        <f>AA35*$AL35*'Personnel Rates'!AA$76</f>
        <v>0</v>
      </c>
      <c r="AB295" s="122">
        <f>AB35*$AL35*'Personnel Rates'!AB$76</f>
        <v>0</v>
      </c>
      <c r="AC295" s="122">
        <f>AC35*$AL35*'Personnel Rates'!AC$76</f>
        <v>0</v>
      </c>
      <c r="AD295" s="122">
        <f>AD35*$AL35*'Personnel Rates'!AD$76</f>
        <v>0</v>
      </c>
      <c r="AE295" s="122">
        <f>AE35*$AL35*'Personnel Rates'!AE$76</f>
        <v>0</v>
      </c>
      <c r="AF295" s="122">
        <f>AF35*$AL35*'Personnel Rates'!AF$76</f>
        <v>0</v>
      </c>
      <c r="AG295" s="122">
        <f>AG35*$AL35*'Personnel Rates'!AG$76</f>
        <v>0</v>
      </c>
      <c r="AH295" s="122">
        <f>AH35*$AL35*'Personnel Rates'!AH$76</f>
        <v>0</v>
      </c>
      <c r="AI295" s="122">
        <f>AI35*$AL35*'Personnel Rates'!AI$76</f>
        <v>0</v>
      </c>
      <c r="AJ295" s="122">
        <f>AJ35*$AL35*'Personnel Rates'!AJ$76</f>
        <v>0</v>
      </c>
      <c r="AL295" s="123">
        <f t="shared" si="9"/>
        <v>368.71745662769229</v>
      </c>
    </row>
    <row r="296" spans="2:38">
      <c r="B296" s="65"/>
      <c r="C296" s="66" t="str">
        <f t="shared" si="8"/>
        <v>8" Turbine</v>
      </c>
      <c r="D296" s="66"/>
      <c r="E296" s="122">
        <f>E36*$AL36*'Personnel Rates'!E$76</f>
        <v>368.71745662769229</v>
      </c>
      <c r="F296" s="122">
        <f>F36*$AL36*'Personnel Rates'!F$76</f>
        <v>0</v>
      </c>
      <c r="G296" s="122">
        <f>G36*$AL36*'Personnel Rates'!G$76</f>
        <v>0</v>
      </c>
      <c r="H296" s="122">
        <f>H36*$AL36*'Personnel Rates'!H$76</f>
        <v>0</v>
      </c>
      <c r="I296" s="122">
        <f>I36*$AL36*'Personnel Rates'!I$76</f>
        <v>0</v>
      </c>
      <c r="J296" s="122">
        <f>J36*$AL36*'Personnel Rates'!J$76</f>
        <v>0</v>
      </c>
      <c r="K296" s="122">
        <f>K36*$AL36*'Personnel Rates'!K$76</f>
        <v>0</v>
      </c>
      <c r="L296" s="122">
        <f>L36*$AL36*'Personnel Rates'!L$76</f>
        <v>0</v>
      </c>
      <c r="M296" s="122">
        <f>M36*$AL36*'Personnel Rates'!M$76</f>
        <v>0</v>
      </c>
      <c r="N296" s="122">
        <f>N36*$AL36*'Personnel Rates'!N$76</f>
        <v>0</v>
      </c>
      <c r="O296" s="122">
        <f>O36*$AL36*'Personnel Rates'!O$76</f>
        <v>0</v>
      </c>
      <c r="P296" s="122">
        <f>P36*$AL36*'Personnel Rates'!P$76</f>
        <v>0</v>
      </c>
      <c r="Q296" s="122">
        <f>Q36*$AL36*'Personnel Rates'!Q$76</f>
        <v>0</v>
      </c>
      <c r="R296" s="122">
        <f>R36*$AL36*'Personnel Rates'!R$76</f>
        <v>0</v>
      </c>
      <c r="S296" s="122">
        <f>S36*$AL36*'Personnel Rates'!S$76</f>
        <v>0</v>
      </c>
      <c r="T296" s="122">
        <f>T36*$AL36*'Personnel Rates'!T$76</f>
        <v>0</v>
      </c>
      <c r="U296" s="122">
        <f>U36*$AL36*'Personnel Rates'!U$76</f>
        <v>0</v>
      </c>
      <c r="V296" s="122">
        <f>V36*$AL36*'Personnel Rates'!V$76</f>
        <v>0</v>
      </c>
      <c r="W296" s="122">
        <f>W36*$AL36*'Personnel Rates'!W$76</f>
        <v>0</v>
      </c>
      <c r="X296" s="122">
        <f>X36*$AL36*'Personnel Rates'!X$76</f>
        <v>0</v>
      </c>
      <c r="Y296" s="122">
        <f>Y36*$AL36*'Personnel Rates'!Y$76</f>
        <v>0</v>
      </c>
      <c r="Z296" s="122">
        <f>Z36*$AL36*'Personnel Rates'!Z$76</f>
        <v>0</v>
      </c>
      <c r="AA296" s="122">
        <f>AA36*$AL36*'Personnel Rates'!AA$76</f>
        <v>0</v>
      </c>
      <c r="AB296" s="122">
        <f>AB36*$AL36*'Personnel Rates'!AB$76</f>
        <v>0</v>
      </c>
      <c r="AC296" s="122">
        <f>AC36*$AL36*'Personnel Rates'!AC$76</f>
        <v>0</v>
      </c>
      <c r="AD296" s="122">
        <f>AD36*$AL36*'Personnel Rates'!AD$76</f>
        <v>0</v>
      </c>
      <c r="AE296" s="122">
        <f>AE36*$AL36*'Personnel Rates'!AE$76</f>
        <v>0</v>
      </c>
      <c r="AF296" s="122">
        <f>AF36*$AL36*'Personnel Rates'!AF$76</f>
        <v>0</v>
      </c>
      <c r="AG296" s="122">
        <f>AG36*$AL36*'Personnel Rates'!AG$76</f>
        <v>0</v>
      </c>
      <c r="AH296" s="122">
        <f>AH36*$AL36*'Personnel Rates'!AH$76</f>
        <v>0</v>
      </c>
      <c r="AI296" s="122">
        <f>AI36*$AL36*'Personnel Rates'!AI$76</f>
        <v>0</v>
      </c>
      <c r="AJ296" s="122">
        <f>AJ36*$AL36*'Personnel Rates'!AJ$76</f>
        <v>0</v>
      </c>
      <c r="AL296" s="123">
        <f t="shared" si="9"/>
        <v>368.71745662769229</v>
      </c>
    </row>
    <row r="297" spans="2:38">
      <c r="B297" s="65"/>
      <c r="C297" s="66" t="str">
        <f t="shared" si="8"/>
        <v>8" Fire Series</v>
      </c>
      <c r="D297" s="66"/>
      <c r="E297" s="122">
        <f>E37*$AL37*'Personnel Rates'!E$76</f>
        <v>368.71745662769229</v>
      </c>
      <c r="F297" s="122">
        <f>F37*$AL37*'Personnel Rates'!F$76</f>
        <v>0</v>
      </c>
      <c r="G297" s="122">
        <f>G37*$AL37*'Personnel Rates'!G$76</f>
        <v>0</v>
      </c>
      <c r="H297" s="122">
        <f>H37*$AL37*'Personnel Rates'!H$76</f>
        <v>0</v>
      </c>
      <c r="I297" s="122">
        <f>I37*$AL37*'Personnel Rates'!I$76</f>
        <v>0</v>
      </c>
      <c r="J297" s="122">
        <f>J37*$AL37*'Personnel Rates'!J$76</f>
        <v>0</v>
      </c>
      <c r="K297" s="122">
        <f>K37*$AL37*'Personnel Rates'!K$76</f>
        <v>0</v>
      </c>
      <c r="L297" s="122">
        <f>L37*$AL37*'Personnel Rates'!L$76</f>
        <v>0</v>
      </c>
      <c r="M297" s="122">
        <f>M37*$AL37*'Personnel Rates'!M$76</f>
        <v>0</v>
      </c>
      <c r="N297" s="122">
        <f>N37*$AL37*'Personnel Rates'!N$76</f>
        <v>0</v>
      </c>
      <c r="O297" s="122">
        <f>O37*$AL37*'Personnel Rates'!O$76</f>
        <v>0</v>
      </c>
      <c r="P297" s="122">
        <f>P37*$AL37*'Personnel Rates'!P$76</f>
        <v>0</v>
      </c>
      <c r="Q297" s="122">
        <f>Q37*$AL37*'Personnel Rates'!Q$76</f>
        <v>0</v>
      </c>
      <c r="R297" s="122">
        <f>R37*$AL37*'Personnel Rates'!R$76</f>
        <v>0</v>
      </c>
      <c r="S297" s="122">
        <f>S37*$AL37*'Personnel Rates'!S$76</f>
        <v>0</v>
      </c>
      <c r="T297" s="122">
        <f>T37*$AL37*'Personnel Rates'!T$76</f>
        <v>0</v>
      </c>
      <c r="U297" s="122">
        <f>U37*$AL37*'Personnel Rates'!U$76</f>
        <v>0</v>
      </c>
      <c r="V297" s="122">
        <f>V37*$AL37*'Personnel Rates'!V$76</f>
        <v>0</v>
      </c>
      <c r="W297" s="122">
        <f>W37*$AL37*'Personnel Rates'!W$76</f>
        <v>0</v>
      </c>
      <c r="X297" s="122">
        <f>X37*$AL37*'Personnel Rates'!X$76</f>
        <v>0</v>
      </c>
      <c r="Y297" s="122">
        <f>Y37*$AL37*'Personnel Rates'!Y$76</f>
        <v>0</v>
      </c>
      <c r="Z297" s="122">
        <f>Z37*$AL37*'Personnel Rates'!Z$76</f>
        <v>0</v>
      </c>
      <c r="AA297" s="122">
        <f>AA37*$AL37*'Personnel Rates'!AA$76</f>
        <v>0</v>
      </c>
      <c r="AB297" s="122">
        <f>AB37*$AL37*'Personnel Rates'!AB$76</f>
        <v>0</v>
      </c>
      <c r="AC297" s="122">
        <f>AC37*$AL37*'Personnel Rates'!AC$76</f>
        <v>0</v>
      </c>
      <c r="AD297" s="122">
        <f>AD37*$AL37*'Personnel Rates'!AD$76</f>
        <v>0</v>
      </c>
      <c r="AE297" s="122">
        <f>AE37*$AL37*'Personnel Rates'!AE$76</f>
        <v>0</v>
      </c>
      <c r="AF297" s="122">
        <f>AF37*$AL37*'Personnel Rates'!AF$76</f>
        <v>0</v>
      </c>
      <c r="AG297" s="122">
        <f>AG37*$AL37*'Personnel Rates'!AG$76</f>
        <v>0</v>
      </c>
      <c r="AH297" s="122">
        <f>AH37*$AL37*'Personnel Rates'!AH$76</f>
        <v>0</v>
      </c>
      <c r="AI297" s="122">
        <f>AI37*$AL37*'Personnel Rates'!AI$76</f>
        <v>0</v>
      </c>
      <c r="AJ297" s="122">
        <f>AJ37*$AL37*'Personnel Rates'!AJ$76</f>
        <v>0</v>
      </c>
      <c r="AL297" s="123">
        <f t="shared" si="9"/>
        <v>368.71745662769229</v>
      </c>
    </row>
    <row r="298" spans="2:38">
      <c r="B298" s="65"/>
      <c r="C298" s="66" t="str">
        <f t="shared" si="8"/>
        <v>8" Fire Assembly</v>
      </c>
      <c r="D298" s="66"/>
      <c r="E298" s="122">
        <f>E38*$AL38*'Personnel Rates'!E$76</f>
        <v>368.71745662769229</v>
      </c>
      <c r="F298" s="122">
        <f>F38*$AL38*'Personnel Rates'!F$76</f>
        <v>0</v>
      </c>
      <c r="G298" s="122">
        <f>G38*$AL38*'Personnel Rates'!G$76</f>
        <v>0</v>
      </c>
      <c r="H298" s="122">
        <f>H38*$AL38*'Personnel Rates'!H$76</f>
        <v>0</v>
      </c>
      <c r="I298" s="122">
        <f>I38*$AL38*'Personnel Rates'!I$76</f>
        <v>0</v>
      </c>
      <c r="J298" s="122">
        <f>J38*$AL38*'Personnel Rates'!J$76</f>
        <v>0</v>
      </c>
      <c r="K298" s="122">
        <f>K38*$AL38*'Personnel Rates'!K$76</f>
        <v>0</v>
      </c>
      <c r="L298" s="122">
        <f>L38*$AL38*'Personnel Rates'!L$76</f>
        <v>0</v>
      </c>
      <c r="M298" s="122">
        <f>M38*$AL38*'Personnel Rates'!M$76</f>
        <v>0</v>
      </c>
      <c r="N298" s="122">
        <f>N38*$AL38*'Personnel Rates'!N$76</f>
        <v>0</v>
      </c>
      <c r="O298" s="122">
        <f>O38*$AL38*'Personnel Rates'!O$76</f>
        <v>0</v>
      </c>
      <c r="P298" s="122">
        <f>P38*$AL38*'Personnel Rates'!P$76</f>
        <v>0</v>
      </c>
      <c r="Q298" s="122">
        <f>Q38*$AL38*'Personnel Rates'!Q$76</f>
        <v>0</v>
      </c>
      <c r="R298" s="122">
        <f>R38*$AL38*'Personnel Rates'!R$76</f>
        <v>0</v>
      </c>
      <c r="S298" s="122">
        <f>S38*$AL38*'Personnel Rates'!S$76</f>
        <v>0</v>
      </c>
      <c r="T298" s="122">
        <f>T38*$AL38*'Personnel Rates'!T$76</f>
        <v>0</v>
      </c>
      <c r="U298" s="122">
        <f>U38*$AL38*'Personnel Rates'!U$76</f>
        <v>0</v>
      </c>
      <c r="V298" s="122">
        <f>V38*$AL38*'Personnel Rates'!V$76</f>
        <v>0</v>
      </c>
      <c r="W298" s="122">
        <f>W38*$AL38*'Personnel Rates'!W$76</f>
        <v>0</v>
      </c>
      <c r="X298" s="122">
        <f>X38*$AL38*'Personnel Rates'!X$76</f>
        <v>0</v>
      </c>
      <c r="Y298" s="122">
        <f>Y38*$AL38*'Personnel Rates'!Y$76</f>
        <v>0</v>
      </c>
      <c r="Z298" s="122">
        <f>Z38*$AL38*'Personnel Rates'!Z$76</f>
        <v>0</v>
      </c>
      <c r="AA298" s="122">
        <f>AA38*$AL38*'Personnel Rates'!AA$76</f>
        <v>0</v>
      </c>
      <c r="AB298" s="122">
        <f>AB38*$AL38*'Personnel Rates'!AB$76</f>
        <v>0</v>
      </c>
      <c r="AC298" s="122">
        <f>AC38*$AL38*'Personnel Rates'!AC$76</f>
        <v>0</v>
      </c>
      <c r="AD298" s="122">
        <f>AD38*$AL38*'Personnel Rates'!AD$76</f>
        <v>0</v>
      </c>
      <c r="AE298" s="122">
        <f>AE38*$AL38*'Personnel Rates'!AE$76</f>
        <v>0</v>
      </c>
      <c r="AF298" s="122">
        <f>AF38*$AL38*'Personnel Rates'!AF$76</f>
        <v>0</v>
      </c>
      <c r="AG298" s="122">
        <f>AG38*$AL38*'Personnel Rates'!AG$76</f>
        <v>0</v>
      </c>
      <c r="AH298" s="122">
        <f>AH38*$AL38*'Personnel Rates'!AH$76</f>
        <v>0</v>
      </c>
      <c r="AI298" s="122">
        <f>AI38*$AL38*'Personnel Rates'!AI$76</f>
        <v>0</v>
      </c>
      <c r="AJ298" s="122">
        <f>AJ38*$AL38*'Personnel Rates'!AJ$76</f>
        <v>0</v>
      </c>
      <c r="AL298" s="123">
        <f t="shared" si="9"/>
        <v>368.71745662769229</v>
      </c>
    </row>
    <row r="299" spans="2:38">
      <c r="B299" s="65"/>
      <c r="C299" s="66" t="str">
        <f t="shared" si="8"/>
        <v>10" Turbine</v>
      </c>
      <c r="D299" s="66"/>
      <c r="E299" s="122">
        <f>E39*$AL39*'Personnel Rates'!E$76</f>
        <v>368.71745662769229</v>
      </c>
      <c r="F299" s="122">
        <f>F39*$AL39*'Personnel Rates'!F$76</f>
        <v>0</v>
      </c>
      <c r="G299" s="122">
        <f>G39*$AL39*'Personnel Rates'!G$76</f>
        <v>0</v>
      </c>
      <c r="H299" s="122">
        <f>H39*$AL39*'Personnel Rates'!H$76</f>
        <v>0</v>
      </c>
      <c r="I299" s="122">
        <f>I39*$AL39*'Personnel Rates'!I$76</f>
        <v>0</v>
      </c>
      <c r="J299" s="122">
        <f>J39*$AL39*'Personnel Rates'!J$76</f>
        <v>0</v>
      </c>
      <c r="K299" s="122">
        <f>K39*$AL39*'Personnel Rates'!K$76</f>
        <v>0</v>
      </c>
      <c r="L299" s="122">
        <f>L39*$AL39*'Personnel Rates'!L$76</f>
        <v>0</v>
      </c>
      <c r="M299" s="122">
        <f>M39*$AL39*'Personnel Rates'!M$76</f>
        <v>0</v>
      </c>
      <c r="N299" s="122">
        <f>N39*$AL39*'Personnel Rates'!N$76</f>
        <v>0</v>
      </c>
      <c r="O299" s="122">
        <f>O39*$AL39*'Personnel Rates'!O$76</f>
        <v>0</v>
      </c>
      <c r="P299" s="122">
        <f>P39*$AL39*'Personnel Rates'!P$76</f>
        <v>0</v>
      </c>
      <c r="Q299" s="122">
        <f>Q39*$AL39*'Personnel Rates'!Q$76</f>
        <v>0</v>
      </c>
      <c r="R299" s="122">
        <f>R39*$AL39*'Personnel Rates'!R$76</f>
        <v>0</v>
      </c>
      <c r="S299" s="122">
        <f>S39*$AL39*'Personnel Rates'!S$76</f>
        <v>0</v>
      </c>
      <c r="T299" s="122">
        <f>T39*$AL39*'Personnel Rates'!T$76</f>
        <v>0</v>
      </c>
      <c r="U299" s="122">
        <f>U39*$AL39*'Personnel Rates'!U$76</f>
        <v>0</v>
      </c>
      <c r="V299" s="122">
        <f>V39*$AL39*'Personnel Rates'!V$76</f>
        <v>0</v>
      </c>
      <c r="W299" s="122">
        <f>W39*$AL39*'Personnel Rates'!W$76</f>
        <v>0</v>
      </c>
      <c r="X299" s="122">
        <f>X39*$AL39*'Personnel Rates'!X$76</f>
        <v>0</v>
      </c>
      <c r="Y299" s="122">
        <f>Y39*$AL39*'Personnel Rates'!Y$76</f>
        <v>0</v>
      </c>
      <c r="Z299" s="122">
        <f>Z39*$AL39*'Personnel Rates'!Z$76</f>
        <v>0</v>
      </c>
      <c r="AA299" s="122">
        <f>AA39*$AL39*'Personnel Rates'!AA$76</f>
        <v>0</v>
      </c>
      <c r="AB299" s="122">
        <f>AB39*$AL39*'Personnel Rates'!AB$76</f>
        <v>0</v>
      </c>
      <c r="AC299" s="122">
        <f>AC39*$AL39*'Personnel Rates'!AC$76</f>
        <v>0</v>
      </c>
      <c r="AD299" s="122">
        <f>AD39*$AL39*'Personnel Rates'!AD$76</f>
        <v>0</v>
      </c>
      <c r="AE299" s="122">
        <f>AE39*$AL39*'Personnel Rates'!AE$76</f>
        <v>0</v>
      </c>
      <c r="AF299" s="122">
        <f>AF39*$AL39*'Personnel Rates'!AF$76</f>
        <v>0</v>
      </c>
      <c r="AG299" s="122">
        <f>AG39*$AL39*'Personnel Rates'!AG$76</f>
        <v>0</v>
      </c>
      <c r="AH299" s="122">
        <f>AH39*$AL39*'Personnel Rates'!AH$76</f>
        <v>0</v>
      </c>
      <c r="AI299" s="122">
        <f>AI39*$AL39*'Personnel Rates'!AI$76</f>
        <v>0</v>
      </c>
      <c r="AJ299" s="122">
        <f>AJ39*$AL39*'Personnel Rates'!AJ$76</f>
        <v>0</v>
      </c>
      <c r="AL299" s="123">
        <f t="shared" si="9"/>
        <v>368.71745662769229</v>
      </c>
    </row>
    <row r="300" spans="2:38">
      <c r="B300" s="65"/>
      <c r="C300" s="66" t="str">
        <f t="shared" si="8"/>
        <v>10" Fire Series</v>
      </c>
      <c r="D300" s="66"/>
      <c r="E300" s="122">
        <f>E40*$AL40*'Personnel Rates'!E$76</f>
        <v>368.71745662769229</v>
      </c>
      <c r="F300" s="122">
        <f>F40*$AL40*'Personnel Rates'!F$76</f>
        <v>0</v>
      </c>
      <c r="G300" s="122">
        <f>G40*$AL40*'Personnel Rates'!G$76</f>
        <v>0</v>
      </c>
      <c r="H300" s="122">
        <f>H40*$AL40*'Personnel Rates'!H$76</f>
        <v>0</v>
      </c>
      <c r="I300" s="122">
        <f>I40*$AL40*'Personnel Rates'!I$76</f>
        <v>0</v>
      </c>
      <c r="J300" s="122">
        <f>J40*$AL40*'Personnel Rates'!J$76</f>
        <v>0</v>
      </c>
      <c r="K300" s="122">
        <f>K40*$AL40*'Personnel Rates'!K$76</f>
        <v>0</v>
      </c>
      <c r="L300" s="122">
        <f>L40*$AL40*'Personnel Rates'!L$76</f>
        <v>0</v>
      </c>
      <c r="M300" s="122">
        <f>M40*$AL40*'Personnel Rates'!M$76</f>
        <v>0</v>
      </c>
      <c r="N300" s="122">
        <f>N40*$AL40*'Personnel Rates'!N$76</f>
        <v>0</v>
      </c>
      <c r="O300" s="122">
        <f>O40*$AL40*'Personnel Rates'!O$76</f>
        <v>0</v>
      </c>
      <c r="P300" s="122">
        <f>P40*$AL40*'Personnel Rates'!P$76</f>
        <v>0</v>
      </c>
      <c r="Q300" s="122">
        <f>Q40*$AL40*'Personnel Rates'!Q$76</f>
        <v>0</v>
      </c>
      <c r="R300" s="122">
        <f>R40*$AL40*'Personnel Rates'!R$76</f>
        <v>0</v>
      </c>
      <c r="S300" s="122">
        <f>S40*$AL40*'Personnel Rates'!S$76</f>
        <v>0</v>
      </c>
      <c r="T300" s="122">
        <f>T40*$AL40*'Personnel Rates'!T$76</f>
        <v>0</v>
      </c>
      <c r="U300" s="122">
        <f>U40*$AL40*'Personnel Rates'!U$76</f>
        <v>0</v>
      </c>
      <c r="V300" s="122">
        <f>V40*$AL40*'Personnel Rates'!V$76</f>
        <v>0</v>
      </c>
      <c r="W300" s="122">
        <f>W40*$AL40*'Personnel Rates'!W$76</f>
        <v>0</v>
      </c>
      <c r="X300" s="122">
        <f>X40*$AL40*'Personnel Rates'!X$76</f>
        <v>0</v>
      </c>
      <c r="Y300" s="122">
        <f>Y40*$AL40*'Personnel Rates'!Y$76</f>
        <v>0</v>
      </c>
      <c r="Z300" s="122">
        <f>Z40*$AL40*'Personnel Rates'!Z$76</f>
        <v>0</v>
      </c>
      <c r="AA300" s="122">
        <f>AA40*$AL40*'Personnel Rates'!AA$76</f>
        <v>0</v>
      </c>
      <c r="AB300" s="122">
        <f>AB40*$AL40*'Personnel Rates'!AB$76</f>
        <v>0</v>
      </c>
      <c r="AC300" s="122">
        <f>AC40*$AL40*'Personnel Rates'!AC$76</f>
        <v>0</v>
      </c>
      <c r="AD300" s="122">
        <f>AD40*$AL40*'Personnel Rates'!AD$76</f>
        <v>0</v>
      </c>
      <c r="AE300" s="122">
        <f>AE40*$AL40*'Personnel Rates'!AE$76</f>
        <v>0</v>
      </c>
      <c r="AF300" s="122">
        <f>AF40*$AL40*'Personnel Rates'!AF$76</f>
        <v>0</v>
      </c>
      <c r="AG300" s="122">
        <f>AG40*$AL40*'Personnel Rates'!AG$76</f>
        <v>0</v>
      </c>
      <c r="AH300" s="122">
        <f>AH40*$AL40*'Personnel Rates'!AH$76</f>
        <v>0</v>
      </c>
      <c r="AI300" s="122">
        <f>AI40*$AL40*'Personnel Rates'!AI$76</f>
        <v>0</v>
      </c>
      <c r="AJ300" s="122">
        <f>AJ40*$AL40*'Personnel Rates'!AJ$76</f>
        <v>0</v>
      </c>
      <c r="AL300" s="123">
        <f t="shared" si="9"/>
        <v>368.71745662769229</v>
      </c>
    </row>
    <row r="301" spans="2:38">
      <c r="B301" s="65"/>
      <c r="C301" s="66" t="str">
        <f t="shared" si="8"/>
        <v>10" Fire Assembly</v>
      </c>
      <c r="D301" s="66"/>
      <c r="E301" s="122">
        <f>E41*$AL41*'Personnel Rates'!E$76</f>
        <v>368.71745662769229</v>
      </c>
      <c r="F301" s="122">
        <f>F41*$AL41*'Personnel Rates'!F$76</f>
        <v>0</v>
      </c>
      <c r="G301" s="122">
        <f>G41*$AL41*'Personnel Rates'!G$76</f>
        <v>0</v>
      </c>
      <c r="H301" s="122">
        <f>H41*$AL41*'Personnel Rates'!H$76</f>
        <v>0</v>
      </c>
      <c r="I301" s="122">
        <f>I41*$AL41*'Personnel Rates'!I$76</f>
        <v>0</v>
      </c>
      <c r="J301" s="122">
        <f>J41*$AL41*'Personnel Rates'!J$76</f>
        <v>0</v>
      </c>
      <c r="K301" s="122">
        <f>K41*$AL41*'Personnel Rates'!K$76</f>
        <v>0</v>
      </c>
      <c r="L301" s="122">
        <f>L41*$AL41*'Personnel Rates'!L$76</f>
        <v>0</v>
      </c>
      <c r="M301" s="122">
        <f>M41*$AL41*'Personnel Rates'!M$76</f>
        <v>0</v>
      </c>
      <c r="N301" s="122">
        <f>N41*$AL41*'Personnel Rates'!N$76</f>
        <v>0</v>
      </c>
      <c r="O301" s="122">
        <f>O41*$AL41*'Personnel Rates'!O$76</f>
        <v>0</v>
      </c>
      <c r="P301" s="122">
        <f>P41*$AL41*'Personnel Rates'!P$76</f>
        <v>0</v>
      </c>
      <c r="Q301" s="122">
        <f>Q41*$AL41*'Personnel Rates'!Q$76</f>
        <v>0</v>
      </c>
      <c r="R301" s="122">
        <f>R41*$AL41*'Personnel Rates'!R$76</f>
        <v>0</v>
      </c>
      <c r="S301" s="122">
        <f>S41*$AL41*'Personnel Rates'!S$76</f>
        <v>0</v>
      </c>
      <c r="T301" s="122">
        <f>T41*$AL41*'Personnel Rates'!T$76</f>
        <v>0</v>
      </c>
      <c r="U301" s="122">
        <f>U41*$AL41*'Personnel Rates'!U$76</f>
        <v>0</v>
      </c>
      <c r="V301" s="122">
        <f>V41*$AL41*'Personnel Rates'!V$76</f>
        <v>0</v>
      </c>
      <c r="W301" s="122">
        <f>W41*$AL41*'Personnel Rates'!W$76</f>
        <v>0</v>
      </c>
      <c r="X301" s="122">
        <f>X41*$AL41*'Personnel Rates'!X$76</f>
        <v>0</v>
      </c>
      <c r="Y301" s="122">
        <f>Y41*$AL41*'Personnel Rates'!Y$76</f>
        <v>0</v>
      </c>
      <c r="Z301" s="122">
        <f>Z41*$AL41*'Personnel Rates'!Z$76</f>
        <v>0</v>
      </c>
      <c r="AA301" s="122">
        <f>AA41*$AL41*'Personnel Rates'!AA$76</f>
        <v>0</v>
      </c>
      <c r="AB301" s="122">
        <f>AB41*$AL41*'Personnel Rates'!AB$76</f>
        <v>0</v>
      </c>
      <c r="AC301" s="122">
        <f>AC41*$AL41*'Personnel Rates'!AC$76</f>
        <v>0</v>
      </c>
      <c r="AD301" s="122">
        <f>AD41*$AL41*'Personnel Rates'!AD$76</f>
        <v>0</v>
      </c>
      <c r="AE301" s="122">
        <f>AE41*$AL41*'Personnel Rates'!AE$76</f>
        <v>0</v>
      </c>
      <c r="AF301" s="122">
        <f>AF41*$AL41*'Personnel Rates'!AF$76</f>
        <v>0</v>
      </c>
      <c r="AG301" s="122">
        <f>AG41*$AL41*'Personnel Rates'!AG$76</f>
        <v>0</v>
      </c>
      <c r="AH301" s="122">
        <f>AH41*$AL41*'Personnel Rates'!AH$76</f>
        <v>0</v>
      </c>
      <c r="AI301" s="122">
        <f>AI41*$AL41*'Personnel Rates'!AI$76</f>
        <v>0</v>
      </c>
      <c r="AJ301" s="122">
        <f>AJ41*$AL41*'Personnel Rates'!AJ$76</f>
        <v>0</v>
      </c>
      <c r="AL301" s="123">
        <f t="shared" si="9"/>
        <v>368.71745662769229</v>
      </c>
    </row>
    <row r="302" spans="2:38">
      <c r="B302" s="65"/>
      <c r="C302" s="66" t="str">
        <f t="shared" si="8"/>
        <v>12" Turbine</v>
      </c>
      <c r="D302" s="66"/>
      <c r="E302" s="122">
        <f>E42*$AL42*'Personnel Rates'!E$76</f>
        <v>368.71745662769229</v>
      </c>
      <c r="F302" s="122">
        <f>F42*$AL42*'Personnel Rates'!F$76</f>
        <v>0</v>
      </c>
      <c r="G302" s="122">
        <f>G42*$AL42*'Personnel Rates'!G$76</f>
        <v>0</v>
      </c>
      <c r="H302" s="122">
        <f>H42*$AL42*'Personnel Rates'!H$76</f>
        <v>0</v>
      </c>
      <c r="I302" s="122">
        <f>I42*$AL42*'Personnel Rates'!I$76</f>
        <v>0</v>
      </c>
      <c r="J302" s="122">
        <f>J42*$AL42*'Personnel Rates'!J$76</f>
        <v>0</v>
      </c>
      <c r="K302" s="122">
        <f>K42*$AL42*'Personnel Rates'!K$76</f>
        <v>0</v>
      </c>
      <c r="L302" s="122">
        <f>L42*$AL42*'Personnel Rates'!L$76</f>
        <v>0</v>
      </c>
      <c r="M302" s="122">
        <f>M42*$AL42*'Personnel Rates'!M$76</f>
        <v>0</v>
      </c>
      <c r="N302" s="122">
        <f>N42*$AL42*'Personnel Rates'!N$76</f>
        <v>0</v>
      </c>
      <c r="O302" s="122">
        <f>O42*$AL42*'Personnel Rates'!O$76</f>
        <v>0</v>
      </c>
      <c r="P302" s="122">
        <f>P42*$AL42*'Personnel Rates'!P$76</f>
        <v>0</v>
      </c>
      <c r="Q302" s="122">
        <f>Q42*$AL42*'Personnel Rates'!Q$76</f>
        <v>0</v>
      </c>
      <c r="R302" s="122">
        <f>R42*$AL42*'Personnel Rates'!R$76</f>
        <v>0</v>
      </c>
      <c r="S302" s="122">
        <f>S42*$AL42*'Personnel Rates'!S$76</f>
        <v>0</v>
      </c>
      <c r="T302" s="122">
        <f>T42*$AL42*'Personnel Rates'!T$76</f>
        <v>0</v>
      </c>
      <c r="U302" s="122">
        <f>U42*$AL42*'Personnel Rates'!U$76</f>
        <v>0</v>
      </c>
      <c r="V302" s="122">
        <f>V42*$AL42*'Personnel Rates'!V$76</f>
        <v>0</v>
      </c>
      <c r="W302" s="122">
        <f>W42*$AL42*'Personnel Rates'!W$76</f>
        <v>0</v>
      </c>
      <c r="X302" s="122">
        <f>X42*$AL42*'Personnel Rates'!X$76</f>
        <v>0</v>
      </c>
      <c r="Y302" s="122">
        <f>Y42*$AL42*'Personnel Rates'!Y$76</f>
        <v>0</v>
      </c>
      <c r="Z302" s="122">
        <f>Z42*$AL42*'Personnel Rates'!Z$76</f>
        <v>0</v>
      </c>
      <c r="AA302" s="122">
        <f>AA42*$AL42*'Personnel Rates'!AA$76</f>
        <v>0</v>
      </c>
      <c r="AB302" s="122">
        <f>AB42*$AL42*'Personnel Rates'!AB$76</f>
        <v>0</v>
      </c>
      <c r="AC302" s="122">
        <f>AC42*$AL42*'Personnel Rates'!AC$76</f>
        <v>0</v>
      </c>
      <c r="AD302" s="122">
        <f>AD42*$AL42*'Personnel Rates'!AD$76</f>
        <v>0</v>
      </c>
      <c r="AE302" s="122">
        <f>AE42*$AL42*'Personnel Rates'!AE$76</f>
        <v>0</v>
      </c>
      <c r="AF302" s="122">
        <f>AF42*$AL42*'Personnel Rates'!AF$76</f>
        <v>0</v>
      </c>
      <c r="AG302" s="122">
        <f>AG42*$AL42*'Personnel Rates'!AG$76</f>
        <v>0</v>
      </c>
      <c r="AH302" s="122">
        <f>AH42*$AL42*'Personnel Rates'!AH$76</f>
        <v>0</v>
      </c>
      <c r="AI302" s="122">
        <f>AI42*$AL42*'Personnel Rates'!AI$76</f>
        <v>0</v>
      </c>
      <c r="AJ302" s="122">
        <f>AJ42*$AL42*'Personnel Rates'!AJ$76</f>
        <v>0</v>
      </c>
      <c r="AL302" s="123">
        <f t="shared" si="9"/>
        <v>368.71745662769229</v>
      </c>
    </row>
    <row r="303" spans="2:38">
      <c r="B303" s="65"/>
      <c r="C303" s="66" t="str">
        <f t="shared" si="8"/>
        <v>12" Fire Series</v>
      </c>
      <c r="D303" s="66"/>
      <c r="E303" s="122">
        <f>E43*$AL43*'Personnel Rates'!E$76</f>
        <v>368.71745662769229</v>
      </c>
      <c r="F303" s="122">
        <f>F43*$AL43*'Personnel Rates'!F$76</f>
        <v>0</v>
      </c>
      <c r="G303" s="122">
        <f>G43*$AL43*'Personnel Rates'!G$76</f>
        <v>0</v>
      </c>
      <c r="H303" s="122">
        <f>H43*$AL43*'Personnel Rates'!H$76</f>
        <v>0</v>
      </c>
      <c r="I303" s="122">
        <f>I43*$AL43*'Personnel Rates'!I$76</f>
        <v>0</v>
      </c>
      <c r="J303" s="122">
        <f>J43*$AL43*'Personnel Rates'!J$76</f>
        <v>0</v>
      </c>
      <c r="K303" s="122">
        <f>K43*$AL43*'Personnel Rates'!K$76</f>
        <v>0</v>
      </c>
      <c r="L303" s="122">
        <f>L43*$AL43*'Personnel Rates'!L$76</f>
        <v>0</v>
      </c>
      <c r="M303" s="122">
        <f>M43*$AL43*'Personnel Rates'!M$76</f>
        <v>0</v>
      </c>
      <c r="N303" s="122">
        <f>N43*$AL43*'Personnel Rates'!N$76</f>
        <v>0</v>
      </c>
      <c r="O303" s="122">
        <f>O43*$AL43*'Personnel Rates'!O$76</f>
        <v>0</v>
      </c>
      <c r="P303" s="122">
        <f>P43*$AL43*'Personnel Rates'!P$76</f>
        <v>0</v>
      </c>
      <c r="Q303" s="122">
        <f>Q43*$AL43*'Personnel Rates'!Q$76</f>
        <v>0</v>
      </c>
      <c r="R303" s="122">
        <f>R43*$AL43*'Personnel Rates'!R$76</f>
        <v>0</v>
      </c>
      <c r="S303" s="122">
        <f>S43*$AL43*'Personnel Rates'!S$76</f>
        <v>0</v>
      </c>
      <c r="T303" s="122">
        <f>T43*$AL43*'Personnel Rates'!T$76</f>
        <v>0</v>
      </c>
      <c r="U303" s="122">
        <f>U43*$AL43*'Personnel Rates'!U$76</f>
        <v>0</v>
      </c>
      <c r="V303" s="122">
        <f>V43*$AL43*'Personnel Rates'!V$76</f>
        <v>0</v>
      </c>
      <c r="W303" s="122">
        <f>W43*$AL43*'Personnel Rates'!W$76</f>
        <v>0</v>
      </c>
      <c r="X303" s="122">
        <f>X43*$AL43*'Personnel Rates'!X$76</f>
        <v>0</v>
      </c>
      <c r="Y303" s="122">
        <f>Y43*$AL43*'Personnel Rates'!Y$76</f>
        <v>0</v>
      </c>
      <c r="Z303" s="122">
        <f>Z43*$AL43*'Personnel Rates'!Z$76</f>
        <v>0</v>
      </c>
      <c r="AA303" s="122">
        <f>AA43*$AL43*'Personnel Rates'!AA$76</f>
        <v>0</v>
      </c>
      <c r="AB303" s="122">
        <f>AB43*$AL43*'Personnel Rates'!AB$76</f>
        <v>0</v>
      </c>
      <c r="AC303" s="122">
        <f>AC43*$AL43*'Personnel Rates'!AC$76</f>
        <v>0</v>
      </c>
      <c r="AD303" s="122">
        <f>AD43*$AL43*'Personnel Rates'!AD$76</f>
        <v>0</v>
      </c>
      <c r="AE303" s="122">
        <f>AE43*$AL43*'Personnel Rates'!AE$76</f>
        <v>0</v>
      </c>
      <c r="AF303" s="122">
        <f>AF43*$AL43*'Personnel Rates'!AF$76</f>
        <v>0</v>
      </c>
      <c r="AG303" s="122">
        <f>AG43*$AL43*'Personnel Rates'!AG$76</f>
        <v>0</v>
      </c>
      <c r="AH303" s="122">
        <f>AH43*$AL43*'Personnel Rates'!AH$76</f>
        <v>0</v>
      </c>
      <c r="AI303" s="122">
        <f>AI43*$AL43*'Personnel Rates'!AI$76</f>
        <v>0</v>
      </c>
      <c r="AJ303" s="122">
        <f>AJ43*$AL43*'Personnel Rates'!AJ$76</f>
        <v>0</v>
      </c>
      <c r="AL303" s="123">
        <f t="shared" si="9"/>
        <v>368.71745662769229</v>
      </c>
    </row>
    <row r="304" spans="2:38">
      <c r="B304" s="65"/>
      <c r="C304" s="66" t="str">
        <f t="shared" si="8"/>
        <v>12" Fire Assembly</v>
      </c>
      <c r="D304" s="66"/>
      <c r="E304" s="122">
        <f>E44*$AL44*'Personnel Rates'!E$76</f>
        <v>368.71745662769229</v>
      </c>
      <c r="F304" s="122">
        <f>F44*$AL44*'Personnel Rates'!F$76</f>
        <v>0</v>
      </c>
      <c r="G304" s="122">
        <f>G44*$AL44*'Personnel Rates'!G$76</f>
        <v>0</v>
      </c>
      <c r="H304" s="122">
        <f>H44*$AL44*'Personnel Rates'!H$76</f>
        <v>0</v>
      </c>
      <c r="I304" s="122">
        <f>I44*$AL44*'Personnel Rates'!I$76</f>
        <v>0</v>
      </c>
      <c r="J304" s="122">
        <f>J44*$AL44*'Personnel Rates'!J$76</f>
        <v>0</v>
      </c>
      <c r="K304" s="122">
        <f>K44*$AL44*'Personnel Rates'!K$76</f>
        <v>0</v>
      </c>
      <c r="L304" s="122">
        <f>L44*$AL44*'Personnel Rates'!L$76</f>
        <v>0</v>
      </c>
      <c r="M304" s="122">
        <f>M44*$AL44*'Personnel Rates'!M$76</f>
        <v>0</v>
      </c>
      <c r="N304" s="122">
        <f>N44*$AL44*'Personnel Rates'!N$76</f>
        <v>0</v>
      </c>
      <c r="O304" s="122">
        <f>O44*$AL44*'Personnel Rates'!O$76</f>
        <v>0</v>
      </c>
      <c r="P304" s="122">
        <f>P44*$AL44*'Personnel Rates'!P$76</f>
        <v>0</v>
      </c>
      <c r="Q304" s="122">
        <f>Q44*$AL44*'Personnel Rates'!Q$76</f>
        <v>0</v>
      </c>
      <c r="R304" s="122">
        <f>R44*$AL44*'Personnel Rates'!R$76</f>
        <v>0</v>
      </c>
      <c r="S304" s="122">
        <f>S44*$AL44*'Personnel Rates'!S$76</f>
        <v>0</v>
      </c>
      <c r="T304" s="122">
        <f>T44*$AL44*'Personnel Rates'!T$76</f>
        <v>0</v>
      </c>
      <c r="U304" s="122">
        <f>U44*$AL44*'Personnel Rates'!U$76</f>
        <v>0</v>
      </c>
      <c r="V304" s="122">
        <f>V44*$AL44*'Personnel Rates'!V$76</f>
        <v>0</v>
      </c>
      <c r="W304" s="122">
        <f>W44*$AL44*'Personnel Rates'!W$76</f>
        <v>0</v>
      </c>
      <c r="X304" s="122">
        <f>X44*$AL44*'Personnel Rates'!X$76</f>
        <v>0</v>
      </c>
      <c r="Y304" s="122">
        <f>Y44*$AL44*'Personnel Rates'!Y$76</f>
        <v>0</v>
      </c>
      <c r="Z304" s="122">
        <f>Z44*$AL44*'Personnel Rates'!Z$76</f>
        <v>0</v>
      </c>
      <c r="AA304" s="122">
        <f>AA44*$AL44*'Personnel Rates'!AA$76</f>
        <v>0</v>
      </c>
      <c r="AB304" s="122">
        <f>AB44*$AL44*'Personnel Rates'!AB$76</f>
        <v>0</v>
      </c>
      <c r="AC304" s="122">
        <f>AC44*$AL44*'Personnel Rates'!AC$76</f>
        <v>0</v>
      </c>
      <c r="AD304" s="122">
        <f>AD44*$AL44*'Personnel Rates'!AD$76</f>
        <v>0</v>
      </c>
      <c r="AE304" s="122">
        <f>AE44*$AL44*'Personnel Rates'!AE$76</f>
        <v>0</v>
      </c>
      <c r="AF304" s="122">
        <f>AF44*$AL44*'Personnel Rates'!AF$76</f>
        <v>0</v>
      </c>
      <c r="AG304" s="122">
        <f>AG44*$AL44*'Personnel Rates'!AG$76</f>
        <v>0</v>
      </c>
      <c r="AH304" s="122">
        <f>AH44*$AL44*'Personnel Rates'!AH$76</f>
        <v>0</v>
      </c>
      <c r="AI304" s="122">
        <f>AI44*$AL44*'Personnel Rates'!AI$76</f>
        <v>0</v>
      </c>
      <c r="AJ304" s="122">
        <f>AJ44*$AL44*'Personnel Rates'!AJ$76</f>
        <v>0</v>
      </c>
      <c r="AL304" s="123">
        <f t="shared" si="9"/>
        <v>368.71745662769229</v>
      </c>
    </row>
    <row r="305" spans="2:38">
      <c r="B305" s="139" t="s">
        <v>28</v>
      </c>
      <c r="C305" s="140" t="str">
        <f t="shared" si="8"/>
        <v>Furnishing and Setting Meter Interface Unit (MIU)</v>
      </c>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c r="AC305" s="140"/>
      <c r="AD305" s="140"/>
      <c r="AE305" s="140"/>
      <c r="AF305" s="140"/>
      <c r="AG305" s="140"/>
      <c r="AH305" s="140"/>
      <c r="AI305" s="140"/>
      <c r="AJ305" s="140"/>
      <c r="AL305" s="167"/>
    </row>
    <row r="306" spans="2:38">
      <c r="B306" s="65"/>
      <c r="C306" s="66" t="str">
        <f t="shared" si="8"/>
        <v>5/8"</v>
      </c>
      <c r="D306" s="66"/>
      <c r="E306" s="122">
        <f>E46*$AL46*'Personnel Rates'!E$76</f>
        <v>61.452909437948719</v>
      </c>
      <c r="F306" s="122">
        <f>F46*$AL46*'Personnel Rates'!F$76</f>
        <v>0</v>
      </c>
      <c r="G306" s="122">
        <f>G46*$AL46*'Personnel Rates'!G$76</f>
        <v>0</v>
      </c>
      <c r="H306" s="122">
        <f>H46*$AL46*'Personnel Rates'!H$76</f>
        <v>0</v>
      </c>
      <c r="I306" s="122">
        <f>I46*$AL46*'Personnel Rates'!I$76</f>
        <v>0</v>
      </c>
      <c r="J306" s="122">
        <f>J46*$AL46*'Personnel Rates'!J$76</f>
        <v>0</v>
      </c>
      <c r="K306" s="122">
        <f>K46*$AL46*'Personnel Rates'!K$76</f>
        <v>0</v>
      </c>
      <c r="L306" s="122">
        <f>L46*$AL46*'Personnel Rates'!L$76</f>
        <v>0</v>
      </c>
      <c r="M306" s="122">
        <f>M46*$AL46*'Personnel Rates'!M$76</f>
        <v>0</v>
      </c>
      <c r="N306" s="122">
        <f>N46*$AL46*'Personnel Rates'!N$76</f>
        <v>0</v>
      </c>
      <c r="O306" s="122">
        <f>O46*$AL46*'Personnel Rates'!O$76</f>
        <v>0</v>
      </c>
      <c r="P306" s="122">
        <f>P46*$AL46*'Personnel Rates'!P$76</f>
        <v>0</v>
      </c>
      <c r="Q306" s="122">
        <f>Q46*$AL46*'Personnel Rates'!Q$76</f>
        <v>0</v>
      </c>
      <c r="R306" s="122">
        <f>R46*$AL46*'Personnel Rates'!R$76</f>
        <v>0</v>
      </c>
      <c r="S306" s="122">
        <f>S46*$AL46*'Personnel Rates'!S$76</f>
        <v>0</v>
      </c>
      <c r="T306" s="122">
        <f>T46*$AL46*'Personnel Rates'!T$76</f>
        <v>0</v>
      </c>
      <c r="U306" s="122">
        <f>U46*$AL46*'Personnel Rates'!U$76</f>
        <v>0</v>
      </c>
      <c r="V306" s="122">
        <f>V46*$AL46*'Personnel Rates'!V$76</f>
        <v>0</v>
      </c>
      <c r="W306" s="122">
        <f>W46*$AL46*'Personnel Rates'!W$76</f>
        <v>0</v>
      </c>
      <c r="X306" s="122">
        <f>X46*$AL46*'Personnel Rates'!X$76</f>
        <v>0</v>
      </c>
      <c r="Y306" s="122">
        <f>Y46*$AL46*'Personnel Rates'!Y$76</f>
        <v>0</v>
      </c>
      <c r="Z306" s="122">
        <f>Z46*$AL46*'Personnel Rates'!Z$76</f>
        <v>0</v>
      </c>
      <c r="AA306" s="122">
        <f>AA46*$AL46*'Personnel Rates'!AA$76</f>
        <v>0</v>
      </c>
      <c r="AB306" s="122">
        <f>AB46*$AL46*'Personnel Rates'!AB$76</f>
        <v>0</v>
      </c>
      <c r="AC306" s="122">
        <f>AC46*$AL46*'Personnel Rates'!AC$76</f>
        <v>0</v>
      </c>
      <c r="AD306" s="122">
        <f>AD46*$AL46*'Personnel Rates'!AD$76</f>
        <v>0</v>
      </c>
      <c r="AE306" s="122">
        <f>AE46*$AL46*'Personnel Rates'!AE$76</f>
        <v>0</v>
      </c>
      <c r="AF306" s="122">
        <f>AF46*$AL46*'Personnel Rates'!AF$76</f>
        <v>0</v>
      </c>
      <c r="AG306" s="122">
        <f>AG46*$AL46*'Personnel Rates'!AG$76</f>
        <v>0</v>
      </c>
      <c r="AH306" s="122">
        <f>AH46*$AL46*'Personnel Rates'!AH$76</f>
        <v>0</v>
      </c>
      <c r="AI306" s="122">
        <f>AI46*$AL46*'Personnel Rates'!AI$76</f>
        <v>0</v>
      </c>
      <c r="AJ306" s="122">
        <f>AJ46*$AL46*'Personnel Rates'!AJ$76</f>
        <v>0</v>
      </c>
      <c r="AL306" s="123">
        <f t="shared" ref="AL306:AL321" si="10">SUM(E306:AJ306)</f>
        <v>61.452909437948719</v>
      </c>
    </row>
    <row r="307" spans="2:38">
      <c r="B307" s="65"/>
      <c r="C307" s="66" t="str">
        <f t="shared" si="8"/>
        <v>3/4 RFSS</v>
      </c>
      <c r="D307" s="66"/>
      <c r="E307" s="122">
        <f>E47*$AL47*'Personnel Rates'!E$76</f>
        <v>61.452909437948719</v>
      </c>
      <c r="F307" s="122">
        <f>F47*$AL47*'Personnel Rates'!F$76</f>
        <v>0</v>
      </c>
      <c r="G307" s="122">
        <f>G47*$AL47*'Personnel Rates'!G$76</f>
        <v>0</v>
      </c>
      <c r="H307" s="122">
        <f>H47*$AL47*'Personnel Rates'!H$76</f>
        <v>0</v>
      </c>
      <c r="I307" s="122">
        <f>I47*$AL47*'Personnel Rates'!I$76</f>
        <v>0</v>
      </c>
      <c r="J307" s="122">
        <f>J47*$AL47*'Personnel Rates'!J$76</f>
        <v>0</v>
      </c>
      <c r="K307" s="122">
        <f>K47*$AL47*'Personnel Rates'!K$76</f>
        <v>0</v>
      </c>
      <c r="L307" s="122">
        <f>L47*$AL47*'Personnel Rates'!L$76</f>
        <v>0</v>
      </c>
      <c r="M307" s="122">
        <f>M47*$AL47*'Personnel Rates'!M$76</f>
        <v>0</v>
      </c>
      <c r="N307" s="122">
        <f>N47*$AL47*'Personnel Rates'!N$76</f>
        <v>0</v>
      </c>
      <c r="O307" s="122">
        <f>O47*$AL47*'Personnel Rates'!O$76</f>
        <v>0</v>
      </c>
      <c r="P307" s="122">
        <f>P47*$AL47*'Personnel Rates'!P$76</f>
        <v>0</v>
      </c>
      <c r="Q307" s="122">
        <f>Q47*$AL47*'Personnel Rates'!Q$76</f>
        <v>0</v>
      </c>
      <c r="R307" s="122">
        <f>R47*$AL47*'Personnel Rates'!R$76</f>
        <v>0</v>
      </c>
      <c r="S307" s="122">
        <f>S47*$AL47*'Personnel Rates'!S$76</f>
        <v>0</v>
      </c>
      <c r="T307" s="122">
        <f>T47*$AL47*'Personnel Rates'!T$76</f>
        <v>0</v>
      </c>
      <c r="U307" s="122">
        <f>U47*$AL47*'Personnel Rates'!U$76</f>
        <v>0</v>
      </c>
      <c r="V307" s="122">
        <f>V47*$AL47*'Personnel Rates'!V$76</f>
        <v>0</v>
      </c>
      <c r="W307" s="122">
        <f>W47*$AL47*'Personnel Rates'!W$76</f>
        <v>0</v>
      </c>
      <c r="X307" s="122">
        <f>X47*$AL47*'Personnel Rates'!X$76</f>
        <v>0</v>
      </c>
      <c r="Y307" s="122">
        <f>Y47*$AL47*'Personnel Rates'!Y$76</f>
        <v>0</v>
      </c>
      <c r="Z307" s="122">
        <f>Z47*$AL47*'Personnel Rates'!Z$76</f>
        <v>0</v>
      </c>
      <c r="AA307" s="122">
        <f>AA47*$AL47*'Personnel Rates'!AA$76</f>
        <v>0</v>
      </c>
      <c r="AB307" s="122">
        <f>AB47*$AL47*'Personnel Rates'!AB$76</f>
        <v>0</v>
      </c>
      <c r="AC307" s="122">
        <f>AC47*$AL47*'Personnel Rates'!AC$76</f>
        <v>0</v>
      </c>
      <c r="AD307" s="122">
        <f>AD47*$AL47*'Personnel Rates'!AD$76</f>
        <v>0</v>
      </c>
      <c r="AE307" s="122">
        <f>AE47*$AL47*'Personnel Rates'!AE$76</f>
        <v>0</v>
      </c>
      <c r="AF307" s="122">
        <f>AF47*$AL47*'Personnel Rates'!AF$76</f>
        <v>0</v>
      </c>
      <c r="AG307" s="122">
        <f>AG47*$AL47*'Personnel Rates'!AG$76</f>
        <v>0</v>
      </c>
      <c r="AH307" s="122">
        <f>AH47*$AL47*'Personnel Rates'!AH$76</f>
        <v>0</v>
      </c>
      <c r="AI307" s="122">
        <f>AI47*$AL47*'Personnel Rates'!AI$76</f>
        <v>0</v>
      </c>
      <c r="AJ307" s="122">
        <f>AJ47*$AL47*'Personnel Rates'!AJ$76</f>
        <v>0</v>
      </c>
      <c r="AL307" s="123">
        <f t="shared" si="10"/>
        <v>61.452909437948719</v>
      </c>
    </row>
    <row r="308" spans="2:38">
      <c r="B308" s="65"/>
      <c r="C308" s="66" t="str">
        <f t="shared" si="8"/>
        <v>1"</v>
      </c>
      <c r="D308" s="66"/>
      <c r="E308" s="122">
        <f>E48*$AL48*'Personnel Rates'!E$76</f>
        <v>122.90581887589744</v>
      </c>
      <c r="F308" s="122">
        <f>F48*$AL48*'Personnel Rates'!F$76</f>
        <v>0</v>
      </c>
      <c r="G308" s="122">
        <f>G48*$AL48*'Personnel Rates'!G$76</f>
        <v>0</v>
      </c>
      <c r="H308" s="122">
        <f>H48*$AL48*'Personnel Rates'!H$76</f>
        <v>0</v>
      </c>
      <c r="I308" s="122">
        <f>I48*$AL48*'Personnel Rates'!I$76</f>
        <v>0</v>
      </c>
      <c r="J308" s="122">
        <f>J48*$AL48*'Personnel Rates'!J$76</f>
        <v>0</v>
      </c>
      <c r="K308" s="122">
        <f>K48*$AL48*'Personnel Rates'!K$76</f>
        <v>0</v>
      </c>
      <c r="L308" s="122">
        <f>L48*$AL48*'Personnel Rates'!L$76</f>
        <v>0</v>
      </c>
      <c r="M308" s="122">
        <f>M48*$AL48*'Personnel Rates'!M$76</f>
        <v>0</v>
      </c>
      <c r="N308" s="122">
        <f>N48*$AL48*'Personnel Rates'!N$76</f>
        <v>0</v>
      </c>
      <c r="O308" s="122">
        <f>O48*$AL48*'Personnel Rates'!O$76</f>
        <v>0</v>
      </c>
      <c r="P308" s="122">
        <f>P48*$AL48*'Personnel Rates'!P$76</f>
        <v>0</v>
      </c>
      <c r="Q308" s="122">
        <f>Q48*$AL48*'Personnel Rates'!Q$76</f>
        <v>0</v>
      </c>
      <c r="R308" s="122">
        <f>R48*$AL48*'Personnel Rates'!R$76</f>
        <v>0</v>
      </c>
      <c r="S308" s="122">
        <f>S48*$AL48*'Personnel Rates'!S$76</f>
        <v>0</v>
      </c>
      <c r="T308" s="122">
        <f>T48*$AL48*'Personnel Rates'!T$76</f>
        <v>0</v>
      </c>
      <c r="U308" s="122">
        <f>U48*$AL48*'Personnel Rates'!U$76</f>
        <v>0</v>
      </c>
      <c r="V308" s="122">
        <f>V48*$AL48*'Personnel Rates'!V$76</f>
        <v>0</v>
      </c>
      <c r="W308" s="122">
        <f>W48*$AL48*'Personnel Rates'!W$76</f>
        <v>0</v>
      </c>
      <c r="X308" s="122">
        <f>X48*$AL48*'Personnel Rates'!X$76</f>
        <v>0</v>
      </c>
      <c r="Y308" s="122">
        <f>Y48*$AL48*'Personnel Rates'!Y$76</f>
        <v>0</v>
      </c>
      <c r="Z308" s="122">
        <f>Z48*$AL48*'Personnel Rates'!Z$76</f>
        <v>0</v>
      </c>
      <c r="AA308" s="122">
        <f>AA48*$AL48*'Personnel Rates'!AA$76</f>
        <v>0</v>
      </c>
      <c r="AB308" s="122">
        <f>AB48*$AL48*'Personnel Rates'!AB$76</f>
        <v>0</v>
      </c>
      <c r="AC308" s="122">
        <f>AC48*$AL48*'Personnel Rates'!AC$76</f>
        <v>0</v>
      </c>
      <c r="AD308" s="122">
        <f>AD48*$AL48*'Personnel Rates'!AD$76</f>
        <v>0</v>
      </c>
      <c r="AE308" s="122">
        <f>AE48*$AL48*'Personnel Rates'!AE$76</f>
        <v>0</v>
      </c>
      <c r="AF308" s="122">
        <f>AF48*$AL48*'Personnel Rates'!AF$76</f>
        <v>0</v>
      </c>
      <c r="AG308" s="122">
        <f>AG48*$AL48*'Personnel Rates'!AG$76</f>
        <v>0</v>
      </c>
      <c r="AH308" s="122">
        <f>AH48*$AL48*'Personnel Rates'!AH$76</f>
        <v>0</v>
      </c>
      <c r="AI308" s="122">
        <f>AI48*$AL48*'Personnel Rates'!AI$76</f>
        <v>0</v>
      </c>
      <c r="AJ308" s="122">
        <f>AJ48*$AL48*'Personnel Rates'!AJ$76</f>
        <v>0</v>
      </c>
      <c r="AL308" s="123">
        <f t="shared" si="10"/>
        <v>122.90581887589744</v>
      </c>
    </row>
    <row r="309" spans="2:38">
      <c r="B309" s="65"/>
      <c r="C309" s="66" t="str">
        <f t="shared" si="8"/>
        <v>1" RFSS</v>
      </c>
      <c r="D309" s="66"/>
      <c r="E309" s="122">
        <f>E49*$AL49*'Personnel Rates'!E$76</f>
        <v>122.90581887589744</v>
      </c>
      <c r="F309" s="122">
        <f>F49*$AL49*'Personnel Rates'!F$76</f>
        <v>0</v>
      </c>
      <c r="G309" s="122">
        <f>G49*$AL49*'Personnel Rates'!G$76</f>
        <v>0</v>
      </c>
      <c r="H309" s="122">
        <f>H49*$AL49*'Personnel Rates'!H$76</f>
        <v>0</v>
      </c>
      <c r="I309" s="122">
        <f>I49*$AL49*'Personnel Rates'!I$76</f>
        <v>0</v>
      </c>
      <c r="J309" s="122">
        <f>J49*$AL49*'Personnel Rates'!J$76</f>
        <v>0</v>
      </c>
      <c r="K309" s="122">
        <f>K49*$AL49*'Personnel Rates'!K$76</f>
        <v>0</v>
      </c>
      <c r="L309" s="122">
        <f>L49*$AL49*'Personnel Rates'!L$76</f>
        <v>0</v>
      </c>
      <c r="M309" s="122">
        <f>M49*$AL49*'Personnel Rates'!M$76</f>
        <v>0</v>
      </c>
      <c r="N309" s="122">
        <f>N49*$AL49*'Personnel Rates'!N$76</f>
        <v>0</v>
      </c>
      <c r="O309" s="122">
        <f>O49*$AL49*'Personnel Rates'!O$76</f>
        <v>0</v>
      </c>
      <c r="P309" s="122">
        <f>P49*$AL49*'Personnel Rates'!P$76</f>
        <v>0</v>
      </c>
      <c r="Q309" s="122">
        <f>Q49*$AL49*'Personnel Rates'!Q$76</f>
        <v>0</v>
      </c>
      <c r="R309" s="122">
        <f>R49*$AL49*'Personnel Rates'!R$76</f>
        <v>0</v>
      </c>
      <c r="S309" s="122">
        <f>S49*$AL49*'Personnel Rates'!S$76</f>
        <v>0</v>
      </c>
      <c r="T309" s="122">
        <f>T49*$AL49*'Personnel Rates'!T$76</f>
        <v>0</v>
      </c>
      <c r="U309" s="122">
        <f>U49*$AL49*'Personnel Rates'!U$76</f>
        <v>0</v>
      </c>
      <c r="V309" s="122">
        <f>V49*$AL49*'Personnel Rates'!V$76</f>
        <v>0</v>
      </c>
      <c r="W309" s="122">
        <f>W49*$AL49*'Personnel Rates'!W$76</f>
        <v>0</v>
      </c>
      <c r="X309" s="122">
        <f>X49*$AL49*'Personnel Rates'!X$76</f>
        <v>0</v>
      </c>
      <c r="Y309" s="122">
        <f>Y49*$AL49*'Personnel Rates'!Y$76</f>
        <v>0</v>
      </c>
      <c r="Z309" s="122">
        <f>Z49*$AL49*'Personnel Rates'!Z$76</f>
        <v>0</v>
      </c>
      <c r="AA309" s="122">
        <f>AA49*$AL49*'Personnel Rates'!AA$76</f>
        <v>0</v>
      </c>
      <c r="AB309" s="122">
        <f>AB49*$AL49*'Personnel Rates'!AB$76</f>
        <v>0</v>
      </c>
      <c r="AC309" s="122">
        <f>AC49*$AL49*'Personnel Rates'!AC$76</f>
        <v>0</v>
      </c>
      <c r="AD309" s="122">
        <f>AD49*$AL49*'Personnel Rates'!AD$76</f>
        <v>0</v>
      </c>
      <c r="AE309" s="122">
        <f>AE49*$AL49*'Personnel Rates'!AE$76</f>
        <v>0</v>
      </c>
      <c r="AF309" s="122">
        <f>AF49*$AL49*'Personnel Rates'!AF$76</f>
        <v>0</v>
      </c>
      <c r="AG309" s="122">
        <f>AG49*$AL49*'Personnel Rates'!AG$76</f>
        <v>0</v>
      </c>
      <c r="AH309" s="122">
        <f>AH49*$AL49*'Personnel Rates'!AH$76</f>
        <v>0</v>
      </c>
      <c r="AI309" s="122">
        <f>AI49*$AL49*'Personnel Rates'!AI$76</f>
        <v>0</v>
      </c>
      <c r="AJ309" s="122">
        <f>AJ49*$AL49*'Personnel Rates'!AJ$76</f>
        <v>0</v>
      </c>
      <c r="AL309" s="123">
        <f t="shared" si="10"/>
        <v>122.90581887589744</v>
      </c>
    </row>
    <row r="310" spans="2:38">
      <c r="B310" s="65"/>
      <c r="C310" s="66" t="str">
        <f t="shared" si="8"/>
        <v>1  1/2</v>
      </c>
      <c r="D310" s="66"/>
      <c r="E310" s="122">
        <f>E50*$AL50*'Personnel Rates'!E$76</f>
        <v>122.90581887589744</v>
      </c>
      <c r="F310" s="122">
        <f>F50*$AL50*'Personnel Rates'!F$76</f>
        <v>0</v>
      </c>
      <c r="G310" s="122">
        <f>G50*$AL50*'Personnel Rates'!G$76</f>
        <v>0</v>
      </c>
      <c r="H310" s="122">
        <f>H50*$AL50*'Personnel Rates'!H$76</f>
        <v>0</v>
      </c>
      <c r="I310" s="122">
        <f>I50*$AL50*'Personnel Rates'!I$76</f>
        <v>0</v>
      </c>
      <c r="J310" s="122">
        <f>J50*$AL50*'Personnel Rates'!J$76</f>
        <v>0</v>
      </c>
      <c r="K310" s="122">
        <f>K50*$AL50*'Personnel Rates'!K$76</f>
        <v>0</v>
      </c>
      <c r="L310" s="122">
        <f>L50*$AL50*'Personnel Rates'!L$76</f>
        <v>0</v>
      </c>
      <c r="M310" s="122">
        <f>M50*$AL50*'Personnel Rates'!M$76</f>
        <v>0</v>
      </c>
      <c r="N310" s="122">
        <f>N50*$AL50*'Personnel Rates'!N$76</f>
        <v>0</v>
      </c>
      <c r="O310" s="122">
        <f>O50*$AL50*'Personnel Rates'!O$76</f>
        <v>0</v>
      </c>
      <c r="P310" s="122">
        <f>P50*$AL50*'Personnel Rates'!P$76</f>
        <v>0</v>
      </c>
      <c r="Q310" s="122">
        <f>Q50*$AL50*'Personnel Rates'!Q$76</f>
        <v>0</v>
      </c>
      <c r="R310" s="122">
        <f>R50*$AL50*'Personnel Rates'!R$76</f>
        <v>0</v>
      </c>
      <c r="S310" s="122">
        <f>S50*$AL50*'Personnel Rates'!S$76</f>
        <v>0</v>
      </c>
      <c r="T310" s="122">
        <f>T50*$AL50*'Personnel Rates'!T$76</f>
        <v>0</v>
      </c>
      <c r="U310" s="122">
        <f>U50*$AL50*'Personnel Rates'!U$76</f>
        <v>0</v>
      </c>
      <c r="V310" s="122">
        <f>V50*$AL50*'Personnel Rates'!V$76</f>
        <v>0</v>
      </c>
      <c r="W310" s="122">
        <f>W50*$AL50*'Personnel Rates'!W$76</f>
        <v>0</v>
      </c>
      <c r="X310" s="122">
        <f>X50*$AL50*'Personnel Rates'!X$76</f>
        <v>0</v>
      </c>
      <c r="Y310" s="122">
        <f>Y50*$AL50*'Personnel Rates'!Y$76</f>
        <v>0</v>
      </c>
      <c r="Z310" s="122">
        <f>Z50*$AL50*'Personnel Rates'!Z$76</f>
        <v>0</v>
      </c>
      <c r="AA310" s="122">
        <f>AA50*$AL50*'Personnel Rates'!AA$76</f>
        <v>0</v>
      </c>
      <c r="AB310" s="122">
        <f>AB50*$AL50*'Personnel Rates'!AB$76</f>
        <v>0</v>
      </c>
      <c r="AC310" s="122">
        <f>AC50*$AL50*'Personnel Rates'!AC$76</f>
        <v>0</v>
      </c>
      <c r="AD310" s="122">
        <f>AD50*$AL50*'Personnel Rates'!AD$76</f>
        <v>0</v>
      </c>
      <c r="AE310" s="122">
        <f>AE50*$AL50*'Personnel Rates'!AE$76</f>
        <v>0</v>
      </c>
      <c r="AF310" s="122">
        <f>AF50*$AL50*'Personnel Rates'!AF$76</f>
        <v>0</v>
      </c>
      <c r="AG310" s="122">
        <f>AG50*$AL50*'Personnel Rates'!AG$76</f>
        <v>0</v>
      </c>
      <c r="AH310" s="122">
        <f>AH50*$AL50*'Personnel Rates'!AH$76</f>
        <v>0</v>
      </c>
      <c r="AI310" s="122">
        <f>AI50*$AL50*'Personnel Rates'!AI$76</f>
        <v>0</v>
      </c>
      <c r="AJ310" s="122">
        <f>AJ50*$AL50*'Personnel Rates'!AJ$76</f>
        <v>0</v>
      </c>
      <c r="AL310" s="123">
        <f t="shared" si="10"/>
        <v>122.90581887589744</v>
      </c>
    </row>
    <row r="311" spans="2:38">
      <c r="B311" s="65"/>
      <c r="C311" s="66" t="str">
        <f t="shared" si="8"/>
        <v>1  1/2 RFSS</v>
      </c>
      <c r="D311" s="66"/>
      <c r="E311" s="122">
        <f>E51*$AL51*'Personnel Rates'!E$76</f>
        <v>122.90581887589744</v>
      </c>
      <c r="F311" s="122">
        <f>F51*$AL51*'Personnel Rates'!F$76</f>
        <v>0</v>
      </c>
      <c r="G311" s="122">
        <f>G51*$AL51*'Personnel Rates'!G$76</f>
        <v>0</v>
      </c>
      <c r="H311" s="122">
        <f>H51*$AL51*'Personnel Rates'!H$76</f>
        <v>0</v>
      </c>
      <c r="I311" s="122">
        <f>I51*$AL51*'Personnel Rates'!I$76</f>
        <v>0</v>
      </c>
      <c r="J311" s="122">
        <f>J51*$AL51*'Personnel Rates'!J$76</f>
        <v>0</v>
      </c>
      <c r="K311" s="122">
        <f>K51*$AL51*'Personnel Rates'!K$76</f>
        <v>0</v>
      </c>
      <c r="L311" s="122">
        <f>L51*$AL51*'Personnel Rates'!L$76</f>
        <v>0</v>
      </c>
      <c r="M311" s="122">
        <f>M51*$AL51*'Personnel Rates'!M$76</f>
        <v>0</v>
      </c>
      <c r="N311" s="122">
        <f>N51*$AL51*'Personnel Rates'!N$76</f>
        <v>0</v>
      </c>
      <c r="O311" s="122">
        <f>O51*$AL51*'Personnel Rates'!O$76</f>
        <v>0</v>
      </c>
      <c r="P311" s="122">
        <f>P51*$AL51*'Personnel Rates'!P$76</f>
        <v>0</v>
      </c>
      <c r="Q311" s="122">
        <f>Q51*$AL51*'Personnel Rates'!Q$76</f>
        <v>0</v>
      </c>
      <c r="R311" s="122">
        <f>R51*$AL51*'Personnel Rates'!R$76</f>
        <v>0</v>
      </c>
      <c r="S311" s="122">
        <f>S51*$AL51*'Personnel Rates'!S$76</f>
        <v>0</v>
      </c>
      <c r="T311" s="122">
        <f>T51*$AL51*'Personnel Rates'!T$76</f>
        <v>0</v>
      </c>
      <c r="U311" s="122">
        <f>U51*$AL51*'Personnel Rates'!U$76</f>
        <v>0</v>
      </c>
      <c r="V311" s="122">
        <f>V51*$AL51*'Personnel Rates'!V$76</f>
        <v>0</v>
      </c>
      <c r="W311" s="122">
        <f>W51*$AL51*'Personnel Rates'!W$76</f>
        <v>0</v>
      </c>
      <c r="X311" s="122">
        <f>X51*$AL51*'Personnel Rates'!X$76</f>
        <v>0</v>
      </c>
      <c r="Y311" s="122">
        <f>Y51*$AL51*'Personnel Rates'!Y$76</f>
        <v>0</v>
      </c>
      <c r="Z311" s="122">
        <f>Z51*$AL51*'Personnel Rates'!Z$76</f>
        <v>0</v>
      </c>
      <c r="AA311" s="122">
        <f>AA51*$AL51*'Personnel Rates'!AA$76</f>
        <v>0</v>
      </c>
      <c r="AB311" s="122">
        <f>AB51*$AL51*'Personnel Rates'!AB$76</f>
        <v>0</v>
      </c>
      <c r="AC311" s="122">
        <f>AC51*$AL51*'Personnel Rates'!AC$76</f>
        <v>0</v>
      </c>
      <c r="AD311" s="122">
        <f>AD51*$AL51*'Personnel Rates'!AD$76</f>
        <v>0</v>
      </c>
      <c r="AE311" s="122">
        <f>AE51*$AL51*'Personnel Rates'!AE$76</f>
        <v>0</v>
      </c>
      <c r="AF311" s="122">
        <f>AF51*$AL51*'Personnel Rates'!AF$76</f>
        <v>0</v>
      </c>
      <c r="AG311" s="122">
        <f>AG51*$AL51*'Personnel Rates'!AG$76</f>
        <v>0</v>
      </c>
      <c r="AH311" s="122">
        <f>AH51*$AL51*'Personnel Rates'!AH$76</f>
        <v>0</v>
      </c>
      <c r="AI311" s="122">
        <f>AI51*$AL51*'Personnel Rates'!AI$76</f>
        <v>0</v>
      </c>
      <c r="AJ311" s="122">
        <f>AJ51*$AL51*'Personnel Rates'!AJ$76</f>
        <v>0</v>
      </c>
      <c r="AL311" s="123">
        <f t="shared" si="10"/>
        <v>122.90581887589744</v>
      </c>
    </row>
    <row r="312" spans="2:38">
      <c r="B312" s="65"/>
      <c r="C312" s="66" t="str">
        <f t="shared" si="8"/>
        <v xml:space="preserve">2" </v>
      </c>
      <c r="D312" s="66"/>
      <c r="E312" s="122">
        <f>E52*$AL52*'Personnel Rates'!E$76</f>
        <v>122.90581887589744</v>
      </c>
      <c r="F312" s="122">
        <f>F52*$AL52*'Personnel Rates'!F$76</f>
        <v>0</v>
      </c>
      <c r="G312" s="122">
        <f>G52*$AL52*'Personnel Rates'!G$76</f>
        <v>0</v>
      </c>
      <c r="H312" s="122">
        <f>H52*$AL52*'Personnel Rates'!H$76</f>
        <v>0</v>
      </c>
      <c r="I312" s="122">
        <f>I52*$AL52*'Personnel Rates'!I$76</f>
        <v>0</v>
      </c>
      <c r="J312" s="122">
        <f>J52*$AL52*'Personnel Rates'!J$76</f>
        <v>0</v>
      </c>
      <c r="K312" s="122">
        <f>K52*$AL52*'Personnel Rates'!K$76</f>
        <v>0</v>
      </c>
      <c r="L312" s="122">
        <f>L52*$AL52*'Personnel Rates'!L$76</f>
        <v>0</v>
      </c>
      <c r="M312" s="122">
        <f>M52*$AL52*'Personnel Rates'!M$76</f>
        <v>0</v>
      </c>
      <c r="N312" s="122">
        <f>N52*$AL52*'Personnel Rates'!N$76</f>
        <v>0</v>
      </c>
      <c r="O312" s="122">
        <f>O52*$AL52*'Personnel Rates'!O$76</f>
        <v>0</v>
      </c>
      <c r="P312" s="122">
        <f>P52*$AL52*'Personnel Rates'!P$76</f>
        <v>0</v>
      </c>
      <c r="Q312" s="122">
        <f>Q52*$AL52*'Personnel Rates'!Q$76</f>
        <v>0</v>
      </c>
      <c r="R312" s="122">
        <f>R52*$AL52*'Personnel Rates'!R$76</f>
        <v>0</v>
      </c>
      <c r="S312" s="122">
        <f>S52*$AL52*'Personnel Rates'!S$76</f>
        <v>0</v>
      </c>
      <c r="T312" s="122">
        <f>T52*$AL52*'Personnel Rates'!T$76</f>
        <v>0</v>
      </c>
      <c r="U312" s="122">
        <f>U52*$AL52*'Personnel Rates'!U$76</f>
        <v>0</v>
      </c>
      <c r="V312" s="122">
        <f>V52*$AL52*'Personnel Rates'!V$76</f>
        <v>0</v>
      </c>
      <c r="W312" s="122">
        <f>W52*$AL52*'Personnel Rates'!W$76</f>
        <v>0</v>
      </c>
      <c r="X312" s="122">
        <f>X52*$AL52*'Personnel Rates'!X$76</f>
        <v>0</v>
      </c>
      <c r="Y312" s="122">
        <f>Y52*$AL52*'Personnel Rates'!Y$76</f>
        <v>0</v>
      </c>
      <c r="Z312" s="122">
        <f>Z52*$AL52*'Personnel Rates'!Z$76</f>
        <v>0</v>
      </c>
      <c r="AA312" s="122">
        <f>AA52*$AL52*'Personnel Rates'!AA$76</f>
        <v>0</v>
      </c>
      <c r="AB312" s="122">
        <f>AB52*$AL52*'Personnel Rates'!AB$76</f>
        <v>0</v>
      </c>
      <c r="AC312" s="122">
        <f>AC52*$AL52*'Personnel Rates'!AC$76</f>
        <v>0</v>
      </c>
      <c r="AD312" s="122">
        <f>AD52*$AL52*'Personnel Rates'!AD$76</f>
        <v>0</v>
      </c>
      <c r="AE312" s="122">
        <f>AE52*$AL52*'Personnel Rates'!AE$76</f>
        <v>0</v>
      </c>
      <c r="AF312" s="122">
        <f>AF52*$AL52*'Personnel Rates'!AF$76</f>
        <v>0</v>
      </c>
      <c r="AG312" s="122">
        <f>AG52*$AL52*'Personnel Rates'!AG$76</f>
        <v>0</v>
      </c>
      <c r="AH312" s="122">
        <f>AH52*$AL52*'Personnel Rates'!AH$76</f>
        <v>0</v>
      </c>
      <c r="AI312" s="122">
        <f>AI52*$AL52*'Personnel Rates'!AI$76</f>
        <v>0</v>
      </c>
      <c r="AJ312" s="122">
        <f>AJ52*$AL52*'Personnel Rates'!AJ$76</f>
        <v>0</v>
      </c>
      <c r="AL312" s="123">
        <f t="shared" si="10"/>
        <v>122.90581887589744</v>
      </c>
    </row>
    <row r="313" spans="2:38">
      <c r="B313" s="65"/>
      <c r="C313" s="66" t="str">
        <f t="shared" si="8"/>
        <v>2" RFSS</v>
      </c>
      <c r="D313" s="66"/>
      <c r="E313" s="122">
        <f>E53*$AL53*'Personnel Rates'!E$76</f>
        <v>122.90581887589744</v>
      </c>
      <c r="F313" s="122">
        <f>F53*$AL53*'Personnel Rates'!F$76</f>
        <v>0</v>
      </c>
      <c r="G313" s="122">
        <f>G53*$AL53*'Personnel Rates'!G$76</f>
        <v>0</v>
      </c>
      <c r="H313" s="122">
        <f>H53*$AL53*'Personnel Rates'!H$76</f>
        <v>0</v>
      </c>
      <c r="I313" s="122">
        <f>I53*$AL53*'Personnel Rates'!I$76</f>
        <v>0</v>
      </c>
      <c r="J313" s="122">
        <f>J53*$AL53*'Personnel Rates'!J$76</f>
        <v>0</v>
      </c>
      <c r="K313" s="122">
        <f>K53*$AL53*'Personnel Rates'!K$76</f>
        <v>0</v>
      </c>
      <c r="L313" s="122">
        <f>L53*$AL53*'Personnel Rates'!L$76</f>
        <v>0</v>
      </c>
      <c r="M313" s="122">
        <f>M53*$AL53*'Personnel Rates'!M$76</f>
        <v>0</v>
      </c>
      <c r="N313" s="122">
        <f>N53*$AL53*'Personnel Rates'!N$76</f>
        <v>0</v>
      </c>
      <c r="O313" s="122">
        <f>O53*$AL53*'Personnel Rates'!O$76</f>
        <v>0</v>
      </c>
      <c r="P313" s="122">
        <f>P53*$AL53*'Personnel Rates'!P$76</f>
        <v>0</v>
      </c>
      <c r="Q313" s="122">
        <f>Q53*$AL53*'Personnel Rates'!Q$76</f>
        <v>0</v>
      </c>
      <c r="R313" s="122">
        <f>R53*$AL53*'Personnel Rates'!R$76</f>
        <v>0</v>
      </c>
      <c r="S313" s="122">
        <f>S53*$AL53*'Personnel Rates'!S$76</f>
        <v>0</v>
      </c>
      <c r="T313" s="122">
        <f>T53*$AL53*'Personnel Rates'!T$76</f>
        <v>0</v>
      </c>
      <c r="U313" s="122">
        <f>U53*$AL53*'Personnel Rates'!U$76</f>
        <v>0</v>
      </c>
      <c r="V313" s="122">
        <f>V53*$AL53*'Personnel Rates'!V$76</f>
        <v>0</v>
      </c>
      <c r="W313" s="122">
        <f>W53*$AL53*'Personnel Rates'!W$76</f>
        <v>0</v>
      </c>
      <c r="X313" s="122">
        <f>X53*$AL53*'Personnel Rates'!X$76</f>
        <v>0</v>
      </c>
      <c r="Y313" s="122">
        <f>Y53*$AL53*'Personnel Rates'!Y$76</f>
        <v>0</v>
      </c>
      <c r="Z313" s="122">
        <f>Z53*$AL53*'Personnel Rates'!Z$76</f>
        <v>0</v>
      </c>
      <c r="AA313" s="122">
        <f>AA53*$AL53*'Personnel Rates'!AA$76</f>
        <v>0</v>
      </c>
      <c r="AB313" s="122">
        <f>AB53*$AL53*'Personnel Rates'!AB$76</f>
        <v>0</v>
      </c>
      <c r="AC313" s="122">
        <f>AC53*$AL53*'Personnel Rates'!AC$76</f>
        <v>0</v>
      </c>
      <c r="AD313" s="122">
        <f>AD53*$AL53*'Personnel Rates'!AD$76</f>
        <v>0</v>
      </c>
      <c r="AE313" s="122">
        <f>AE53*$AL53*'Personnel Rates'!AE$76</f>
        <v>0</v>
      </c>
      <c r="AF313" s="122">
        <f>AF53*$AL53*'Personnel Rates'!AF$76</f>
        <v>0</v>
      </c>
      <c r="AG313" s="122">
        <f>AG53*$AL53*'Personnel Rates'!AG$76</f>
        <v>0</v>
      </c>
      <c r="AH313" s="122">
        <f>AH53*$AL53*'Personnel Rates'!AH$76</f>
        <v>0</v>
      </c>
      <c r="AI313" s="122">
        <f>AI53*$AL53*'Personnel Rates'!AI$76</f>
        <v>0</v>
      </c>
      <c r="AJ313" s="122">
        <f>AJ53*$AL53*'Personnel Rates'!AJ$76</f>
        <v>0</v>
      </c>
      <c r="AL313" s="123">
        <f t="shared" si="10"/>
        <v>122.90581887589744</v>
      </c>
    </row>
    <row r="314" spans="2:38">
      <c r="B314" s="65"/>
      <c r="C314" s="66" t="str">
        <f t="shared" si="8"/>
        <v>3" Compound</v>
      </c>
      <c r="D314" s="66"/>
      <c r="E314" s="122">
        <f>E54*$AL54*'Personnel Rates'!E$76</f>
        <v>368.71745662769229</v>
      </c>
      <c r="F314" s="122">
        <f>F54*$AL54*'Personnel Rates'!F$76</f>
        <v>0</v>
      </c>
      <c r="G314" s="122">
        <f>G54*$AL54*'Personnel Rates'!G$76</f>
        <v>0</v>
      </c>
      <c r="H314" s="122">
        <f>H54*$AL54*'Personnel Rates'!H$76</f>
        <v>0</v>
      </c>
      <c r="I314" s="122">
        <f>I54*$AL54*'Personnel Rates'!I$76</f>
        <v>0</v>
      </c>
      <c r="J314" s="122">
        <f>J54*$AL54*'Personnel Rates'!J$76</f>
        <v>0</v>
      </c>
      <c r="K314" s="122">
        <f>K54*$AL54*'Personnel Rates'!K$76</f>
        <v>0</v>
      </c>
      <c r="L314" s="122">
        <f>L54*$AL54*'Personnel Rates'!L$76</f>
        <v>0</v>
      </c>
      <c r="M314" s="122">
        <f>M54*$AL54*'Personnel Rates'!M$76</f>
        <v>0</v>
      </c>
      <c r="N314" s="122">
        <f>N54*$AL54*'Personnel Rates'!N$76</f>
        <v>0</v>
      </c>
      <c r="O314" s="122">
        <f>O54*$AL54*'Personnel Rates'!O$76</f>
        <v>0</v>
      </c>
      <c r="P314" s="122">
        <f>P54*$AL54*'Personnel Rates'!P$76</f>
        <v>0</v>
      </c>
      <c r="Q314" s="122">
        <f>Q54*$AL54*'Personnel Rates'!Q$76</f>
        <v>0</v>
      </c>
      <c r="R314" s="122">
        <f>R54*$AL54*'Personnel Rates'!R$76</f>
        <v>0</v>
      </c>
      <c r="S314" s="122">
        <f>S54*$AL54*'Personnel Rates'!S$76</f>
        <v>0</v>
      </c>
      <c r="T314" s="122">
        <f>T54*$AL54*'Personnel Rates'!T$76</f>
        <v>0</v>
      </c>
      <c r="U314" s="122">
        <f>U54*$AL54*'Personnel Rates'!U$76</f>
        <v>0</v>
      </c>
      <c r="V314" s="122">
        <f>V54*$AL54*'Personnel Rates'!V$76</f>
        <v>0</v>
      </c>
      <c r="W314" s="122">
        <f>W54*$AL54*'Personnel Rates'!W$76</f>
        <v>0</v>
      </c>
      <c r="X314" s="122">
        <f>X54*$AL54*'Personnel Rates'!X$76</f>
        <v>0</v>
      </c>
      <c r="Y314" s="122">
        <f>Y54*$AL54*'Personnel Rates'!Y$76</f>
        <v>0</v>
      </c>
      <c r="Z314" s="122">
        <f>Z54*$AL54*'Personnel Rates'!Z$76</f>
        <v>0</v>
      </c>
      <c r="AA314" s="122">
        <f>AA54*$AL54*'Personnel Rates'!AA$76</f>
        <v>0</v>
      </c>
      <c r="AB314" s="122">
        <f>AB54*$AL54*'Personnel Rates'!AB$76</f>
        <v>0</v>
      </c>
      <c r="AC314" s="122">
        <f>AC54*$AL54*'Personnel Rates'!AC$76</f>
        <v>0</v>
      </c>
      <c r="AD314" s="122">
        <f>AD54*$AL54*'Personnel Rates'!AD$76</f>
        <v>0</v>
      </c>
      <c r="AE314" s="122">
        <f>AE54*$AL54*'Personnel Rates'!AE$76</f>
        <v>0</v>
      </c>
      <c r="AF314" s="122">
        <f>AF54*$AL54*'Personnel Rates'!AF$76</f>
        <v>0</v>
      </c>
      <c r="AG314" s="122">
        <f>AG54*$AL54*'Personnel Rates'!AG$76</f>
        <v>0</v>
      </c>
      <c r="AH314" s="122">
        <f>AH54*$AL54*'Personnel Rates'!AH$76</f>
        <v>0</v>
      </c>
      <c r="AI314" s="122">
        <f>AI54*$AL54*'Personnel Rates'!AI$76</f>
        <v>0</v>
      </c>
      <c r="AJ314" s="122">
        <f>AJ54*$AL54*'Personnel Rates'!AJ$76</f>
        <v>0</v>
      </c>
      <c r="AL314" s="123">
        <f t="shared" si="10"/>
        <v>368.71745662769229</v>
      </c>
    </row>
    <row r="315" spans="2:38">
      <c r="B315" s="65"/>
      <c r="C315" s="66" t="str">
        <f t="shared" si="8"/>
        <v>3" Turbine</v>
      </c>
      <c r="D315" s="66"/>
      <c r="E315" s="122">
        <f>E55*$AL55*'Personnel Rates'!E$76</f>
        <v>368.71745662769229</v>
      </c>
      <c r="F315" s="122">
        <f>F55*$AL55*'Personnel Rates'!F$76</f>
        <v>0</v>
      </c>
      <c r="G315" s="122">
        <f>G55*$AL55*'Personnel Rates'!G$76</f>
        <v>0</v>
      </c>
      <c r="H315" s="122">
        <f>H55*$AL55*'Personnel Rates'!H$76</f>
        <v>0</v>
      </c>
      <c r="I315" s="122">
        <f>I55*$AL55*'Personnel Rates'!I$76</f>
        <v>0</v>
      </c>
      <c r="J315" s="122">
        <f>J55*$AL55*'Personnel Rates'!J$76</f>
        <v>0</v>
      </c>
      <c r="K315" s="122">
        <f>K55*$AL55*'Personnel Rates'!K$76</f>
        <v>0</v>
      </c>
      <c r="L315" s="122">
        <f>L55*$AL55*'Personnel Rates'!L$76</f>
        <v>0</v>
      </c>
      <c r="M315" s="122">
        <f>M55*$AL55*'Personnel Rates'!M$76</f>
        <v>0</v>
      </c>
      <c r="N315" s="122">
        <f>N55*$AL55*'Personnel Rates'!N$76</f>
        <v>0</v>
      </c>
      <c r="O315" s="122">
        <f>O55*$AL55*'Personnel Rates'!O$76</f>
        <v>0</v>
      </c>
      <c r="P315" s="122">
        <f>P55*$AL55*'Personnel Rates'!P$76</f>
        <v>0</v>
      </c>
      <c r="Q315" s="122">
        <f>Q55*$AL55*'Personnel Rates'!Q$76</f>
        <v>0</v>
      </c>
      <c r="R315" s="122">
        <f>R55*$AL55*'Personnel Rates'!R$76</f>
        <v>0</v>
      </c>
      <c r="S315" s="122">
        <f>S55*$AL55*'Personnel Rates'!S$76</f>
        <v>0</v>
      </c>
      <c r="T315" s="122">
        <f>T55*$AL55*'Personnel Rates'!T$76</f>
        <v>0</v>
      </c>
      <c r="U315" s="122">
        <f>U55*$AL55*'Personnel Rates'!U$76</f>
        <v>0</v>
      </c>
      <c r="V315" s="122">
        <f>V55*$AL55*'Personnel Rates'!V$76</f>
        <v>0</v>
      </c>
      <c r="W315" s="122">
        <f>W55*$AL55*'Personnel Rates'!W$76</f>
        <v>0</v>
      </c>
      <c r="X315" s="122">
        <f>X55*$AL55*'Personnel Rates'!X$76</f>
        <v>0</v>
      </c>
      <c r="Y315" s="122">
        <f>Y55*$AL55*'Personnel Rates'!Y$76</f>
        <v>0</v>
      </c>
      <c r="Z315" s="122">
        <f>Z55*$AL55*'Personnel Rates'!Z$76</f>
        <v>0</v>
      </c>
      <c r="AA315" s="122">
        <f>AA55*$AL55*'Personnel Rates'!AA$76</f>
        <v>0</v>
      </c>
      <c r="AB315" s="122">
        <f>AB55*$AL55*'Personnel Rates'!AB$76</f>
        <v>0</v>
      </c>
      <c r="AC315" s="122">
        <f>AC55*$AL55*'Personnel Rates'!AC$76</f>
        <v>0</v>
      </c>
      <c r="AD315" s="122">
        <f>AD55*$AL55*'Personnel Rates'!AD$76</f>
        <v>0</v>
      </c>
      <c r="AE315" s="122">
        <f>AE55*$AL55*'Personnel Rates'!AE$76</f>
        <v>0</v>
      </c>
      <c r="AF315" s="122">
        <f>AF55*$AL55*'Personnel Rates'!AF$76</f>
        <v>0</v>
      </c>
      <c r="AG315" s="122">
        <f>AG55*$AL55*'Personnel Rates'!AG$76</f>
        <v>0</v>
      </c>
      <c r="AH315" s="122">
        <f>AH55*$AL55*'Personnel Rates'!AH$76</f>
        <v>0</v>
      </c>
      <c r="AI315" s="122">
        <f>AI55*$AL55*'Personnel Rates'!AI$76</f>
        <v>0</v>
      </c>
      <c r="AJ315" s="122">
        <f>AJ55*$AL55*'Personnel Rates'!AJ$76</f>
        <v>0</v>
      </c>
      <c r="AL315" s="123">
        <f t="shared" si="10"/>
        <v>368.71745662769229</v>
      </c>
    </row>
    <row r="316" spans="2:38">
      <c r="B316" s="65"/>
      <c r="C316" s="66" t="str">
        <f t="shared" si="8"/>
        <v>4" Compound</v>
      </c>
      <c r="D316" s="66"/>
      <c r="E316" s="122">
        <f>E56*$AL56*'Personnel Rates'!E$76</f>
        <v>368.71745662769229</v>
      </c>
      <c r="F316" s="122">
        <f>F56*$AL56*'Personnel Rates'!F$76</f>
        <v>0</v>
      </c>
      <c r="G316" s="122">
        <f>G56*$AL56*'Personnel Rates'!G$76</f>
        <v>0</v>
      </c>
      <c r="H316" s="122">
        <f>H56*$AL56*'Personnel Rates'!H$76</f>
        <v>0</v>
      </c>
      <c r="I316" s="122">
        <f>I56*$AL56*'Personnel Rates'!I$76</f>
        <v>0</v>
      </c>
      <c r="J316" s="122">
        <f>J56*$AL56*'Personnel Rates'!J$76</f>
        <v>0</v>
      </c>
      <c r="K316" s="122">
        <f>K56*$AL56*'Personnel Rates'!K$76</f>
        <v>0</v>
      </c>
      <c r="L316" s="122">
        <f>L56*$AL56*'Personnel Rates'!L$76</f>
        <v>0</v>
      </c>
      <c r="M316" s="122">
        <f>M56*$AL56*'Personnel Rates'!M$76</f>
        <v>0</v>
      </c>
      <c r="N316" s="122">
        <f>N56*$AL56*'Personnel Rates'!N$76</f>
        <v>0</v>
      </c>
      <c r="O316" s="122">
        <f>O56*$AL56*'Personnel Rates'!O$76</f>
        <v>0</v>
      </c>
      <c r="P316" s="122">
        <f>P56*$AL56*'Personnel Rates'!P$76</f>
        <v>0</v>
      </c>
      <c r="Q316" s="122">
        <f>Q56*$AL56*'Personnel Rates'!Q$76</f>
        <v>0</v>
      </c>
      <c r="R316" s="122">
        <f>R56*$AL56*'Personnel Rates'!R$76</f>
        <v>0</v>
      </c>
      <c r="S316" s="122">
        <f>S56*$AL56*'Personnel Rates'!S$76</f>
        <v>0</v>
      </c>
      <c r="T316" s="122">
        <f>T56*$AL56*'Personnel Rates'!T$76</f>
        <v>0</v>
      </c>
      <c r="U316" s="122">
        <f>U56*$AL56*'Personnel Rates'!U$76</f>
        <v>0</v>
      </c>
      <c r="V316" s="122">
        <f>V56*$AL56*'Personnel Rates'!V$76</f>
        <v>0</v>
      </c>
      <c r="W316" s="122">
        <f>W56*$AL56*'Personnel Rates'!W$76</f>
        <v>0</v>
      </c>
      <c r="X316" s="122">
        <f>X56*$AL56*'Personnel Rates'!X$76</f>
        <v>0</v>
      </c>
      <c r="Y316" s="122">
        <f>Y56*$AL56*'Personnel Rates'!Y$76</f>
        <v>0</v>
      </c>
      <c r="Z316" s="122">
        <f>Z56*$AL56*'Personnel Rates'!Z$76</f>
        <v>0</v>
      </c>
      <c r="AA316" s="122">
        <f>AA56*$AL56*'Personnel Rates'!AA$76</f>
        <v>0</v>
      </c>
      <c r="AB316" s="122">
        <f>AB56*$AL56*'Personnel Rates'!AB$76</f>
        <v>0</v>
      </c>
      <c r="AC316" s="122">
        <f>AC56*$AL56*'Personnel Rates'!AC$76</f>
        <v>0</v>
      </c>
      <c r="AD316" s="122">
        <f>AD56*$AL56*'Personnel Rates'!AD$76</f>
        <v>0</v>
      </c>
      <c r="AE316" s="122">
        <f>AE56*$AL56*'Personnel Rates'!AE$76</f>
        <v>0</v>
      </c>
      <c r="AF316" s="122">
        <f>AF56*$AL56*'Personnel Rates'!AF$76</f>
        <v>0</v>
      </c>
      <c r="AG316" s="122">
        <f>AG56*$AL56*'Personnel Rates'!AG$76</f>
        <v>0</v>
      </c>
      <c r="AH316" s="122">
        <f>AH56*$AL56*'Personnel Rates'!AH$76</f>
        <v>0</v>
      </c>
      <c r="AI316" s="122">
        <f>AI56*$AL56*'Personnel Rates'!AI$76</f>
        <v>0</v>
      </c>
      <c r="AJ316" s="122">
        <f>AJ56*$AL56*'Personnel Rates'!AJ$76</f>
        <v>0</v>
      </c>
      <c r="AL316" s="123">
        <f t="shared" si="10"/>
        <v>368.71745662769229</v>
      </c>
    </row>
    <row r="317" spans="2:38">
      <c r="B317" s="65"/>
      <c r="C317" s="66" t="str">
        <f t="shared" si="8"/>
        <v>4" Turbine</v>
      </c>
      <c r="D317" s="66"/>
      <c r="E317" s="122">
        <f>E57*$AL57*'Personnel Rates'!E$76</f>
        <v>368.71745662769229</v>
      </c>
      <c r="F317" s="122">
        <f>F57*$AL57*'Personnel Rates'!F$76</f>
        <v>0</v>
      </c>
      <c r="G317" s="122">
        <f>G57*$AL57*'Personnel Rates'!G$76</f>
        <v>0</v>
      </c>
      <c r="H317" s="122">
        <f>H57*$AL57*'Personnel Rates'!H$76</f>
        <v>0</v>
      </c>
      <c r="I317" s="122">
        <f>I57*$AL57*'Personnel Rates'!I$76</f>
        <v>0</v>
      </c>
      <c r="J317" s="122">
        <f>J57*$AL57*'Personnel Rates'!J$76</f>
        <v>0</v>
      </c>
      <c r="K317" s="122">
        <f>K57*$AL57*'Personnel Rates'!K$76</f>
        <v>0</v>
      </c>
      <c r="L317" s="122">
        <f>L57*$AL57*'Personnel Rates'!L$76</f>
        <v>0</v>
      </c>
      <c r="M317" s="122">
        <f>M57*$AL57*'Personnel Rates'!M$76</f>
        <v>0</v>
      </c>
      <c r="N317" s="122">
        <f>N57*$AL57*'Personnel Rates'!N$76</f>
        <v>0</v>
      </c>
      <c r="O317" s="122">
        <f>O57*$AL57*'Personnel Rates'!O$76</f>
        <v>0</v>
      </c>
      <c r="P317" s="122">
        <f>P57*$AL57*'Personnel Rates'!P$76</f>
        <v>0</v>
      </c>
      <c r="Q317" s="122">
        <f>Q57*$AL57*'Personnel Rates'!Q$76</f>
        <v>0</v>
      </c>
      <c r="R317" s="122">
        <f>R57*$AL57*'Personnel Rates'!R$76</f>
        <v>0</v>
      </c>
      <c r="S317" s="122">
        <f>S57*$AL57*'Personnel Rates'!S$76</f>
        <v>0</v>
      </c>
      <c r="T317" s="122">
        <f>T57*$AL57*'Personnel Rates'!T$76</f>
        <v>0</v>
      </c>
      <c r="U317" s="122">
        <f>U57*$AL57*'Personnel Rates'!U$76</f>
        <v>0</v>
      </c>
      <c r="V317" s="122">
        <f>V57*$AL57*'Personnel Rates'!V$76</f>
        <v>0</v>
      </c>
      <c r="W317" s="122">
        <f>W57*$AL57*'Personnel Rates'!W$76</f>
        <v>0</v>
      </c>
      <c r="X317" s="122">
        <f>X57*$AL57*'Personnel Rates'!X$76</f>
        <v>0</v>
      </c>
      <c r="Y317" s="122">
        <f>Y57*$AL57*'Personnel Rates'!Y$76</f>
        <v>0</v>
      </c>
      <c r="Z317" s="122">
        <f>Z57*$AL57*'Personnel Rates'!Z$76</f>
        <v>0</v>
      </c>
      <c r="AA317" s="122">
        <f>AA57*$AL57*'Personnel Rates'!AA$76</f>
        <v>0</v>
      </c>
      <c r="AB317" s="122">
        <f>AB57*$AL57*'Personnel Rates'!AB$76</f>
        <v>0</v>
      </c>
      <c r="AC317" s="122">
        <f>AC57*$AL57*'Personnel Rates'!AC$76</f>
        <v>0</v>
      </c>
      <c r="AD317" s="122">
        <f>AD57*$AL57*'Personnel Rates'!AD$76</f>
        <v>0</v>
      </c>
      <c r="AE317" s="122">
        <f>AE57*$AL57*'Personnel Rates'!AE$76</f>
        <v>0</v>
      </c>
      <c r="AF317" s="122">
        <f>AF57*$AL57*'Personnel Rates'!AF$76</f>
        <v>0</v>
      </c>
      <c r="AG317" s="122">
        <f>AG57*$AL57*'Personnel Rates'!AG$76</f>
        <v>0</v>
      </c>
      <c r="AH317" s="122">
        <f>AH57*$AL57*'Personnel Rates'!AH$76</f>
        <v>0</v>
      </c>
      <c r="AI317" s="122">
        <f>AI57*$AL57*'Personnel Rates'!AI$76</f>
        <v>0</v>
      </c>
      <c r="AJ317" s="122">
        <f>AJ57*$AL57*'Personnel Rates'!AJ$76</f>
        <v>0</v>
      </c>
      <c r="AL317" s="123">
        <f t="shared" si="10"/>
        <v>368.71745662769229</v>
      </c>
    </row>
    <row r="318" spans="2:38">
      <c r="B318" s="65"/>
      <c r="C318" s="66" t="str">
        <f t="shared" si="8"/>
        <v>6" Compound</v>
      </c>
      <c r="D318" s="66"/>
      <c r="E318" s="122">
        <f>E58*$AL58*'Personnel Rates'!E$76</f>
        <v>368.71745662769229</v>
      </c>
      <c r="F318" s="122">
        <f>F58*$AL58*'Personnel Rates'!F$76</f>
        <v>0</v>
      </c>
      <c r="G318" s="122">
        <f>G58*$AL58*'Personnel Rates'!G$76</f>
        <v>0</v>
      </c>
      <c r="H318" s="122">
        <f>H58*$AL58*'Personnel Rates'!H$76</f>
        <v>0</v>
      </c>
      <c r="I318" s="122">
        <f>I58*$AL58*'Personnel Rates'!I$76</f>
        <v>0</v>
      </c>
      <c r="J318" s="122">
        <f>J58*$AL58*'Personnel Rates'!J$76</f>
        <v>0</v>
      </c>
      <c r="K318" s="122">
        <f>K58*$AL58*'Personnel Rates'!K$76</f>
        <v>0</v>
      </c>
      <c r="L318" s="122">
        <f>L58*$AL58*'Personnel Rates'!L$76</f>
        <v>0</v>
      </c>
      <c r="M318" s="122">
        <f>M58*$AL58*'Personnel Rates'!M$76</f>
        <v>0</v>
      </c>
      <c r="N318" s="122">
        <f>N58*$AL58*'Personnel Rates'!N$76</f>
        <v>0</v>
      </c>
      <c r="O318" s="122">
        <f>O58*$AL58*'Personnel Rates'!O$76</f>
        <v>0</v>
      </c>
      <c r="P318" s="122">
        <f>P58*$AL58*'Personnel Rates'!P$76</f>
        <v>0</v>
      </c>
      <c r="Q318" s="122">
        <f>Q58*$AL58*'Personnel Rates'!Q$76</f>
        <v>0</v>
      </c>
      <c r="R318" s="122">
        <f>R58*$AL58*'Personnel Rates'!R$76</f>
        <v>0</v>
      </c>
      <c r="S318" s="122">
        <f>S58*$AL58*'Personnel Rates'!S$76</f>
        <v>0</v>
      </c>
      <c r="T318" s="122">
        <f>T58*$AL58*'Personnel Rates'!T$76</f>
        <v>0</v>
      </c>
      <c r="U318" s="122">
        <f>U58*$AL58*'Personnel Rates'!U$76</f>
        <v>0</v>
      </c>
      <c r="V318" s="122">
        <f>V58*$AL58*'Personnel Rates'!V$76</f>
        <v>0</v>
      </c>
      <c r="W318" s="122">
        <f>W58*$AL58*'Personnel Rates'!W$76</f>
        <v>0</v>
      </c>
      <c r="X318" s="122">
        <f>X58*$AL58*'Personnel Rates'!X$76</f>
        <v>0</v>
      </c>
      <c r="Y318" s="122">
        <f>Y58*$AL58*'Personnel Rates'!Y$76</f>
        <v>0</v>
      </c>
      <c r="Z318" s="122">
        <f>Z58*$AL58*'Personnel Rates'!Z$76</f>
        <v>0</v>
      </c>
      <c r="AA318" s="122">
        <f>AA58*$AL58*'Personnel Rates'!AA$76</f>
        <v>0</v>
      </c>
      <c r="AB318" s="122">
        <f>AB58*$AL58*'Personnel Rates'!AB$76</f>
        <v>0</v>
      </c>
      <c r="AC318" s="122">
        <f>AC58*$AL58*'Personnel Rates'!AC$76</f>
        <v>0</v>
      </c>
      <c r="AD318" s="122">
        <f>AD58*$AL58*'Personnel Rates'!AD$76</f>
        <v>0</v>
      </c>
      <c r="AE318" s="122">
        <f>AE58*$AL58*'Personnel Rates'!AE$76</f>
        <v>0</v>
      </c>
      <c r="AF318" s="122">
        <f>AF58*$AL58*'Personnel Rates'!AF$76</f>
        <v>0</v>
      </c>
      <c r="AG318" s="122">
        <f>AG58*$AL58*'Personnel Rates'!AG$76</f>
        <v>0</v>
      </c>
      <c r="AH318" s="122">
        <f>AH58*$AL58*'Personnel Rates'!AH$76</f>
        <v>0</v>
      </c>
      <c r="AI318" s="122">
        <f>AI58*$AL58*'Personnel Rates'!AI$76</f>
        <v>0</v>
      </c>
      <c r="AJ318" s="122">
        <f>AJ58*$AL58*'Personnel Rates'!AJ$76</f>
        <v>0</v>
      </c>
      <c r="AL318" s="123">
        <f t="shared" si="10"/>
        <v>368.71745662769229</v>
      </c>
    </row>
    <row r="319" spans="2:38">
      <c r="B319" s="65"/>
      <c r="C319" s="66" t="str">
        <f t="shared" si="8"/>
        <v>6" Turbine</v>
      </c>
      <c r="D319" s="66"/>
      <c r="E319" s="122">
        <f>E59*$AL59*'Personnel Rates'!E$76</f>
        <v>368.71745662769229</v>
      </c>
      <c r="F319" s="122">
        <f>F59*$AL59*'Personnel Rates'!F$76</f>
        <v>0</v>
      </c>
      <c r="G319" s="122">
        <f>G59*$AL59*'Personnel Rates'!G$76</f>
        <v>0</v>
      </c>
      <c r="H319" s="122">
        <f>H59*$AL59*'Personnel Rates'!H$76</f>
        <v>0</v>
      </c>
      <c r="I319" s="122">
        <f>I59*$AL59*'Personnel Rates'!I$76</f>
        <v>0</v>
      </c>
      <c r="J319" s="122">
        <f>J59*$AL59*'Personnel Rates'!J$76</f>
        <v>0</v>
      </c>
      <c r="K319" s="122">
        <f>K59*$AL59*'Personnel Rates'!K$76</f>
        <v>0</v>
      </c>
      <c r="L319" s="122">
        <f>L59*$AL59*'Personnel Rates'!L$76</f>
        <v>0</v>
      </c>
      <c r="M319" s="122">
        <f>M59*$AL59*'Personnel Rates'!M$76</f>
        <v>0</v>
      </c>
      <c r="N319" s="122">
        <f>N59*$AL59*'Personnel Rates'!N$76</f>
        <v>0</v>
      </c>
      <c r="O319" s="122">
        <f>O59*$AL59*'Personnel Rates'!O$76</f>
        <v>0</v>
      </c>
      <c r="P319" s="122">
        <f>P59*$AL59*'Personnel Rates'!P$76</f>
        <v>0</v>
      </c>
      <c r="Q319" s="122">
        <f>Q59*$AL59*'Personnel Rates'!Q$76</f>
        <v>0</v>
      </c>
      <c r="R319" s="122">
        <f>R59*$AL59*'Personnel Rates'!R$76</f>
        <v>0</v>
      </c>
      <c r="S319" s="122">
        <f>S59*$AL59*'Personnel Rates'!S$76</f>
        <v>0</v>
      </c>
      <c r="T319" s="122">
        <f>T59*$AL59*'Personnel Rates'!T$76</f>
        <v>0</v>
      </c>
      <c r="U319" s="122">
        <f>U59*$AL59*'Personnel Rates'!U$76</f>
        <v>0</v>
      </c>
      <c r="V319" s="122">
        <f>V59*$AL59*'Personnel Rates'!V$76</f>
        <v>0</v>
      </c>
      <c r="W319" s="122">
        <f>W59*$AL59*'Personnel Rates'!W$76</f>
        <v>0</v>
      </c>
      <c r="X319" s="122">
        <f>X59*$AL59*'Personnel Rates'!X$76</f>
        <v>0</v>
      </c>
      <c r="Y319" s="122">
        <f>Y59*$AL59*'Personnel Rates'!Y$76</f>
        <v>0</v>
      </c>
      <c r="Z319" s="122">
        <f>Z59*$AL59*'Personnel Rates'!Z$76</f>
        <v>0</v>
      </c>
      <c r="AA319" s="122">
        <f>AA59*$AL59*'Personnel Rates'!AA$76</f>
        <v>0</v>
      </c>
      <c r="AB319" s="122">
        <f>AB59*$AL59*'Personnel Rates'!AB$76</f>
        <v>0</v>
      </c>
      <c r="AC319" s="122">
        <f>AC59*$AL59*'Personnel Rates'!AC$76</f>
        <v>0</v>
      </c>
      <c r="AD319" s="122">
        <f>AD59*$AL59*'Personnel Rates'!AD$76</f>
        <v>0</v>
      </c>
      <c r="AE319" s="122">
        <f>AE59*$AL59*'Personnel Rates'!AE$76</f>
        <v>0</v>
      </c>
      <c r="AF319" s="122">
        <f>AF59*$AL59*'Personnel Rates'!AF$76</f>
        <v>0</v>
      </c>
      <c r="AG319" s="122">
        <f>AG59*$AL59*'Personnel Rates'!AG$76</f>
        <v>0</v>
      </c>
      <c r="AH319" s="122">
        <f>AH59*$AL59*'Personnel Rates'!AH$76</f>
        <v>0</v>
      </c>
      <c r="AI319" s="122">
        <f>AI59*$AL59*'Personnel Rates'!AI$76</f>
        <v>0</v>
      </c>
      <c r="AJ319" s="122">
        <f>AJ59*$AL59*'Personnel Rates'!AJ$76</f>
        <v>0</v>
      </c>
      <c r="AL319" s="123">
        <f t="shared" si="10"/>
        <v>368.71745662769229</v>
      </c>
    </row>
    <row r="320" spans="2:38">
      <c r="B320" s="65"/>
      <c r="C320" s="66" t="str">
        <f t="shared" si="8"/>
        <v xml:space="preserve">8" </v>
      </c>
      <c r="D320" s="66"/>
      <c r="E320" s="122">
        <f>E60*$AL60*'Personnel Rates'!E$76</f>
        <v>368.71745662769229</v>
      </c>
      <c r="F320" s="122">
        <f>F60*$AL60*'Personnel Rates'!F$76</f>
        <v>0</v>
      </c>
      <c r="G320" s="122">
        <f>G60*$AL60*'Personnel Rates'!G$76</f>
        <v>0</v>
      </c>
      <c r="H320" s="122">
        <f>H60*$AL60*'Personnel Rates'!H$76</f>
        <v>0</v>
      </c>
      <c r="I320" s="122">
        <f>I60*$AL60*'Personnel Rates'!I$76</f>
        <v>0</v>
      </c>
      <c r="J320" s="122">
        <f>J60*$AL60*'Personnel Rates'!J$76</f>
        <v>0</v>
      </c>
      <c r="K320" s="122">
        <f>K60*$AL60*'Personnel Rates'!K$76</f>
        <v>0</v>
      </c>
      <c r="L320" s="122">
        <f>L60*$AL60*'Personnel Rates'!L$76</f>
        <v>0</v>
      </c>
      <c r="M320" s="122">
        <f>M60*$AL60*'Personnel Rates'!M$76</f>
        <v>0</v>
      </c>
      <c r="N320" s="122">
        <f>N60*$AL60*'Personnel Rates'!N$76</f>
        <v>0</v>
      </c>
      <c r="O320" s="122">
        <f>O60*$AL60*'Personnel Rates'!O$76</f>
        <v>0</v>
      </c>
      <c r="P320" s="122">
        <f>P60*$AL60*'Personnel Rates'!P$76</f>
        <v>0</v>
      </c>
      <c r="Q320" s="122">
        <f>Q60*$AL60*'Personnel Rates'!Q$76</f>
        <v>0</v>
      </c>
      <c r="R320" s="122">
        <f>R60*$AL60*'Personnel Rates'!R$76</f>
        <v>0</v>
      </c>
      <c r="S320" s="122">
        <f>S60*$AL60*'Personnel Rates'!S$76</f>
        <v>0</v>
      </c>
      <c r="T320" s="122">
        <f>T60*$AL60*'Personnel Rates'!T$76</f>
        <v>0</v>
      </c>
      <c r="U320" s="122">
        <f>U60*$AL60*'Personnel Rates'!U$76</f>
        <v>0</v>
      </c>
      <c r="V320" s="122">
        <f>V60*$AL60*'Personnel Rates'!V$76</f>
        <v>0</v>
      </c>
      <c r="W320" s="122">
        <f>W60*$AL60*'Personnel Rates'!W$76</f>
        <v>0</v>
      </c>
      <c r="X320" s="122">
        <f>X60*$AL60*'Personnel Rates'!X$76</f>
        <v>0</v>
      </c>
      <c r="Y320" s="122">
        <f>Y60*$AL60*'Personnel Rates'!Y$76</f>
        <v>0</v>
      </c>
      <c r="Z320" s="122">
        <f>Z60*$AL60*'Personnel Rates'!Z$76</f>
        <v>0</v>
      </c>
      <c r="AA320" s="122">
        <f>AA60*$AL60*'Personnel Rates'!AA$76</f>
        <v>0</v>
      </c>
      <c r="AB320" s="122">
        <f>AB60*$AL60*'Personnel Rates'!AB$76</f>
        <v>0</v>
      </c>
      <c r="AC320" s="122">
        <f>AC60*$AL60*'Personnel Rates'!AC$76</f>
        <v>0</v>
      </c>
      <c r="AD320" s="122">
        <f>AD60*$AL60*'Personnel Rates'!AD$76</f>
        <v>0</v>
      </c>
      <c r="AE320" s="122">
        <f>AE60*$AL60*'Personnel Rates'!AE$76</f>
        <v>0</v>
      </c>
      <c r="AF320" s="122">
        <f>AF60*$AL60*'Personnel Rates'!AF$76</f>
        <v>0</v>
      </c>
      <c r="AG320" s="122">
        <f>AG60*$AL60*'Personnel Rates'!AG$76</f>
        <v>0</v>
      </c>
      <c r="AH320" s="122">
        <f>AH60*$AL60*'Personnel Rates'!AH$76</f>
        <v>0</v>
      </c>
      <c r="AI320" s="122">
        <f>AI60*$AL60*'Personnel Rates'!AI$76</f>
        <v>0</v>
      </c>
      <c r="AJ320" s="122">
        <f>AJ60*$AL60*'Personnel Rates'!AJ$76</f>
        <v>0</v>
      </c>
      <c r="AL320" s="123">
        <f t="shared" si="10"/>
        <v>368.71745662769229</v>
      </c>
    </row>
    <row r="321" spans="2:38">
      <c r="B321" s="65"/>
      <c r="C321" s="66" t="str">
        <f t="shared" si="8"/>
        <v xml:space="preserve">10" </v>
      </c>
      <c r="D321" s="66"/>
      <c r="E321" s="122">
        <f>E61*$AL61*'Personnel Rates'!E$76</f>
        <v>368.71745662769229</v>
      </c>
      <c r="F321" s="122">
        <f>F61*$AL61*'Personnel Rates'!F$76</f>
        <v>0</v>
      </c>
      <c r="G321" s="122">
        <f>G61*$AL61*'Personnel Rates'!G$76</f>
        <v>0</v>
      </c>
      <c r="H321" s="122">
        <f>H61*$AL61*'Personnel Rates'!H$76</f>
        <v>0</v>
      </c>
      <c r="I321" s="122">
        <f>I61*$AL61*'Personnel Rates'!I$76</f>
        <v>0</v>
      </c>
      <c r="J321" s="122">
        <f>J61*$AL61*'Personnel Rates'!J$76</f>
        <v>0</v>
      </c>
      <c r="K321" s="122">
        <f>K61*$AL61*'Personnel Rates'!K$76</f>
        <v>0</v>
      </c>
      <c r="L321" s="122">
        <f>L61*$AL61*'Personnel Rates'!L$76</f>
        <v>0</v>
      </c>
      <c r="M321" s="122">
        <f>M61*$AL61*'Personnel Rates'!M$76</f>
        <v>0</v>
      </c>
      <c r="N321" s="122">
        <f>N61*$AL61*'Personnel Rates'!N$76</f>
        <v>0</v>
      </c>
      <c r="O321" s="122">
        <f>O61*$AL61*'Personnel Rates'!O$76</f>
        <v>0</v>
      </c>
      <c r="P321" s="122">
        <f>P61*$AL61*'Personnel Rates'!P$76</f>
        <v>0</v>
      </c>
      <c r="Q321" s="122">
        <f>Q61*$AL61*'Personnel Rates'!Q$76</f>
        <v>0</v>
      </c>
      <c r="R321" s="122">
        <f>R61*$AL61*'Personnel Rates'!R$76</f>
        <v>0</v>
      </c>
      <c r="S321" s="122">
        <f>S61*$AL61*'Personnel Rates'!S$76</f>
        <v>0</v>
      </c>
      <c r="T321" s="122">
        <f>T61*$AL61*'Personnel Rates'!T$76</f>
        <v>0</v>
      </c>
      <c r="U321" s="122">
        <f>U61*$AL61*'Personnel Rates'!U$76</f>
        <v>0</v>
      </c>
      <c r="V321" s="122">
        <f>V61*$AL61*'Personnel Rates'!V$76</f>
        <v>0</v>
      </c>
      <c r="W321" s="122">
        <f>W61*$AL61*'Personnel Rates'!W$76</f>
        <v>0</v>
      </c>
      <c r="X321" s="122">
        <f>X61*$AL61*'Personnel Rates'!X$76</f>
        <v>0</v>
      </c>
      <c r="Y321" s="122">
        <f>Y61*$AL61*'Personnel Rates'!Y$76</f>
        <v>0</v>
      </c>
      <c r="Z321" s="122">
        <f>Z61*$AL61*'Personnel Rates'!Z$76</f>
        <v>0</v>
      </c>
      <c r="AA321" s="122">
        <f>AA61*$AL61*'Personnel Rates'!AA$76</f>
        <v>0</v>
      </c>
      <c r="AB321" s="122">
        <f>AB61*$AL61*'Personnel Rates'!AB$76</f>
        <v>0</v>
      </c>
      <c r="AC321" s="122">
        <f>AC61*$AL61*'Personnel Rates'!AC$76</f>
        <v>0</v>
      </c>
      <c r="AD321" s="122">
        <f>AD61*$AL61*'Personnel Rates'!AD$76</f>
        <v>0</v>
      </c>
      <c r="AE321" s="122">
        <f>AE61*$AL61*'Personnel Rates'!AE$76</f>
        <v>0</v>
      </c>
      <c r="AF321" s="122">
        <f>AF61*$AL61*'Personnel Rates'!AF$76</f>
        <v>0</v>
      </c>
      <c r="AG321" s="122">
        <f>AG61*$AL61*'Personnel Rates'!AG$76</f>
        <v>0</v>
      </c>
      <c r="AH321" s="122">
        <f>AH61*$AL61*'Personnel Rates'!AH$76</f>
        <v>0</v>
      </c>
      <c r="AI321" s="122">
        <f>AI61*$AL61*'Personnel Rates'!AI$76</f>
        <v>0</v>
      </c>
      <c r="AJ321" s="122">
        <f>AJ61*$AL61*'Personnel Rates'!AJ$76</f>
        <v>0</v>
      </c>
      <c r="AL321" s="123">
        <f t="shared" si="10"/>
        <v>368.71745662769229</v>
      </c>
    </row>
    <row r="322" spans="2:38">
      <c r="B322" s="62">
        <v>3</v>
      </c>
      <c r="C322" s="63" t="s">
        <v>37</v>
      </c>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L322" s="124"/>
    </row>
    <row r="323" spans="2:38">
      <c r="B323" s="65" t="s">
        <v>26</v>
      </c>
      <c r="C323" s="66" t="s">
        <v>38</v>
      </c>
      <c r="D323" s="66"/>
      <c r="E323" s="122">
        <f>E63*$AL63*'Personnel Rates'!E$76</f>
        <v>61.452909437948719</v>
      </c>
      <c r="F323" s="122">
        <f>F63*$AL63*'Personnel Rates'!F$76</f>
        <v>0</v>
      </c>
      <c r="G323" s="122">
        <f>G63*$AL63*'Personnel Rates'!G$76</f>
        <v>0</v>
      </c>
      <c r="H323" s="122">
        <f>H63*$AL63*'Personnel Rates'!H$76</f>
        <v>0</v>
      </c>
      <c r="I323" s="122">
        <f>I63*$AL63*'Personnel Rates'!I$76</f>
        <v>0</v>
      </c>
      <c r="J323" s="122">
        <f>J63*$AL63*'Personnel Rates'!J$76</f>
        <v>0</v>
      </c>
      <c r="K323" s="122">
        <f>K63*$AL63*'Personnel Rates'!K$76</f>
        <v>0</v>
      </c>
      <c r="L323" s="122">
        <f>L63*$AL63*'Personnel Rates'!L$76</f>
        <v>0</v>
      </c>
      <c r="M323" s="122">
        <f>M63*$AL63*'Personnel Rates'!M$76</f>
        <v>0</v>
      </c>
      <c r="N323" s="122">
        <f>N63*$AL63*'Personnel Rates'!N$76</f>
        <v>0</v>
      </c>
      <c r="O323" s="122">
        <f>O63*$AL63*'Personnel Rates'!O$76</f>
        <v>0</v>
      </c>
      <c r="P323" s="122">
        <f>P63*$AL63*'Personnel Rates'!P$76</f>
        <v>0</v>
      </c>
      <c r="Q323" s="122">
        <f>Q63*$AL63*'Personnel Rates'!Q$76</f>
        <v>0</v>
      </c>
      <c r="R323" s="122">
        <f>R63*$AL63*'Personnel Rates'!R$76</f>
        <v>0</v>
      </c>
      <c r="S323" s="122">
        <f>S63*$AL63*'Personnel Rates'!S$76</f>
        <v>0</v>
      </c>
      <c r="T323" s="122">
        <f>T63*$AL63*'Personnel Rates'!T$76</f>
        <v>0</v>
      </c>
      <c r="U323" s="122">
        <f>U63*$AL63*'Personnel Rates'!U$76</f>
        <v>0</v>
      </c>
      <c r="V323" s="122">
        <f>V63*$AL63*'Personnel Rates'!V$76</f>
        <v>0</v>
      </c>
      <c r="W323" s="122">
        <f>W63*$AL63*'Personnel Rates'!W$76</f>
        <v>0</v>
      </c>
      <c r="X323" s="122">
        <f>X63*$AL63*'Personnel Rates'!X$76</f>
        <v>0</v>
      </c>
      <c r="Y323" s="122">
        <f>Y63*$AL63*'Personnel Rates'!Y$76</f>
        <v>0</v>
      </c>
      <c r="Z323" s="122">
        <f>Z63*$AL63*'Personnel Rates'!Z$76</f>
        <v>0</v>
      </c>
      <c r="AA323" s="122">
        <f>AA63*$AL63*'Personnel Rates'!AA$76</f>
        <v>0</v>
      </c>
      <c r="AB323" s="122">
        <f>AB63*$AL63*'Personnel Rates'!AB$76</f>
        <v>0</v>
      </c>
      <c r="AC323" s="122">
        <f>AC63*$AL63*'Personnel Rates'!AC$76</f>
        <v>0</v>
      </c>
      <c r="AD323" s="122">
        <f>AD63*$AL63*'Personnel Rates'!AD$76</f>
        <v>0</v>
      </c>
      <c r="AE323" s="122">
        <f>AE63*$AL63*'Personnel Rates'!AE$76</f>
        <v>0</v>
      </c>
      <c r="AF323" s="122">
        <f>AF63*$AL63*'Personnel Rates'!AF$76</f>
        <v>0</v>
      </c>
      <c r="AG323" s="122">
        <f>AG63*$AL63*'Personnel Rates'!AG$76</f>
        <v>0</v>
      </c>
      <c r="AH323" s="122">
        <f>AH63*$AL63*'Personnel Rates'!AH$76</f>
        <v>0</v>
      </c>
      <c r="AI323" s="122">
        <f>AI63*$AL63*'Personnel Rates'!AI$76</f>
        <v>0</v>
      </c>
      <c r="AJ323" s="122">
        <f>AJ63*$AL63*'Personnel Rates'!AJ$76</f>
        <v>0</v>
      </c>
      <c r="AL323" s="123">
        <f>SUM(E323:AJ323)</f>
        <v>61.452909437948719</v>
      </c>
    </row>
    <row r="324" spans="2:38">
      <c r="B324" s="65" t="s">
        <v>28</v>
      </c>
      <c r="C324" s="66" t="s">
        <v>39</v>
      </c>
      <c r="D324" s="66"/>
      <c r="E324" s="122">
        <f>E64*$AL64*'Personnel Rates'!E$76</f>
        <v>122.90581887589744</v>
      </c>
      <c r="F324" s="122">
        <f>F64*$AL64*'Personnel Rates'!F$76</f>
        <v>0</v>
      </c>
      <c r="G324" s="122">
        <f>G64*$AL64*'Personnel Rates'!G$76</f>
        <v>0</v>
      </c>
      <c r="H324" s="122">
        <f>H64*$AL64*'Personnel Rates'!H$76</f>
        <v>0</v>
      </c>
      <c r="I324" s="122">
        <f>I64*$AL64*'Personnel Rates'!I$76</f>
        <v>0</v>
      </c>
      <c r="J324" s="122">
        <f>J64*$AL64*'Personnel Rates'!J$76</f>
        <v>0</v>
      </c>
      <c r="K324" s="122">
        <f>K64*$AL64*'Personnel Rates'!K$76</f>
        <v>0</v>
      </c>
      <c r="L324" s="122">
        <f>L64*$AL64*'Personnel Rates'!L$76</f>
        <v>0</v>
      </c>
      <c r="M324" s="122">
        <f>M64*$AL64*'Personnel Rates'!M$76</f>
        <v>0</v>
      </c>
      <c r="N324" s="122">
        <f>N64*$AL64*'Personnel Rates'!N$76</f>
        <v>0</v>
      </c>
      <c r="O324" s="122">
        <f>O64*$AL64*'Personnel Rates'!O$76</f>
        <v>0</v>
      </c>
      <c r="P324" s="122">
        <f>P64*$AL64*'Personnel Rates'!P$76</f>
        <v>0</v>
      </c>
      <c r="Q324" s="122">
        <f>Q64*$AL64*'Personnel Rates'!Q$76</f>
        <v>0</v>
      </c>
      <c r="R324" s="122">
        <f>R64*$AL64*'Personnel Rates'!R$76</f>
        <v>0</v>
      </c>
      <c r="S324" s="122">
        <f>S64*$AL64*'Personnel Rates'!S$76</f>
        <v>0</v>
      </c>
      <c r="T324" s="122">
        <f>T64*$AL64*'Personnel Rates'!T$76</f>
        <v>0</v>
      </c>
      <c r="U324" s="122">
        <f>U64*$AL64*'Personnel Rates'!U$76</f>
        <v>0</v>
      </c>
      <c r="V324" s="122">
        <f>V64*$AL64*'Personnel Rates'!V$76</f>
        <v>0</v>
      </c>
      <c r="W324" s="122">
        <f>W64*$AL64*'Personnel Rates'!W$76</f>
        <v>0</v>
      </c>
      <c r="X324" s="122">
        <f>X64*$AL64*'Personnel Rates'!X$76</f>
        <v>0</v>
      </c>
      <c r="Y324" s="122">
        <f>Y64*$AL64*'Personnel Rates'!Y$76</f>
        <v>0</v>
      </c>
      <c r="Z324" s="122">
        <f>Z64*$AL64*'Personnel Rates'!Z$76</f>
        <v>0</v>
      </c>
      <c r="AA324" s="122">
        <f>AA64*$AL64*'Personnel Rates'!AA$76</f>
        <v>0</v>
      </c>
      <c r="AB324" s="122">
        <f>AB64*$AL64*'Personnel Rates'!AB$76</f>
        <v>0</v>
      </c>
      <c r="AC324" s="122">
        <f>AC64*$AL64*'Personnel Rates'!AC$76</f>
        <v>0</v>
      </c>
      <c r="AD324" s="122">
        <f>AD64*$AL64*'Personnel Rates'!AD$76</f>
        <v>0</v>
      </c>
      <c r="AE324" s="122">
        <f>AE64*$AL64*'Personnel Rates'!AE$76</f>
        <v>0</v>
      </c>
      <c r="AF324" s="122">
        <f>AF64*$AL64*'Personnel Rates'!AF$76</f>
        <v>0</v>
      </c>
      <c r="AG324" s="122">
        <f>AG64*$AL64*'Personnel Rates'!AG$76</f>
        <v>0</v>
      </c>
      <c r="AH324" s="122">
        <f>AH64*$AL64*'Personnel Rates'!AH$76</f>
        <v>0</v>
      </c>
      <c r="AI324" s="122">
        <f>AI64*$AL64*'Personnel Rates'!AI$76</f>
        <v>0</v>
      </c>
      <c r="AJ324" s="122">
        <f>AJ64*$AL64*'Personnel Rates'!AJ$76</f>
        <v>0</v>
      </c>
      <c r="AL324" s="123">
        <f>SUM(E324:AJ324)</f>
        <v>122.90581887589744</v>
      </c>
    </row>
    <row r="325" spans="2:38">
      <c r="B325" s="65" t="s">
        <v>30</v>
      </c>
      <c r="C325" s="66" t="s">
        <v>40</v>
      </c>
      <c r="D325" s="66"/>
      <c r="E325" s="122">
        <f>E65*$AL65*'Personnel Rates'!E$76</f>
        <v>368.71745662769229</v>
      </c>
      <c r="F325" s="122">
        <f>F65*$AL65*'Personnel Rates'!F$76</f>
        <v>0</v>
      </c>
      <c r="G325" s="122">
        <f>G65*$AL65*'Personnel Rates'!G$76</f>
        <v>0</v>
      </c>
      <c r="H325" s="122">
        <f>H65*$AL65*'Personnel Rates'!H$76</f>
        <v>0</v>
      </c>
      <c r="I325" s="122">
        <f>I65*$AL65*'Personnel Rates'!I$76</f>
        <v>0</v>
      </c>
      <c r="J325" s="122">
        <f>J65*$AL65*'Personnel Rates'!J$76</f>
        <v>0</v>
      </c>
      <c r="K325" s="122">
        <f>K65*$AL65*'Personnel Rates'!K$76</f>
        <v>0</v>
      </c>
      <c r="L325" s="122">
        <f>L65*$AL65*'Personnel Rates'!L$76</f>
        <v>0</v>
      </c>
      <c r="M325" s="122">
        <f>M65*$AL65*'Personnel Rates'!M$76</f>
        <v>0</v>
      </c>
      <c r="N325" s="122">
        <f>N65*$AL65*'Personnel Rates'!N$76</f>
        <v>0</v>
      </c>
      <c r="O325" s="122">
        <f>O65*$AL65*'Personnel Rates'!O$76</f>
        <v>0</v>
      </c>
      <c r="P325" s="122">
        <f>P65*$AL65*'Personnel Rates'!P$76</f>
        <v>0</v>
      </c>
      <c r="Q325" s="122">
        <f>Q65*$AL65*'Personnel Rates'!Q$76</f>
        <v>0</v>
      </c>
      <c r="R325" s="122">
        <f>R65*$AL65*'Personnel Rates'!R$76</f>
        <v>0</v>
      </c>
      <c r="S325" s="122">
        <f>S65*$AL65*'Personnel Rates'!S$76</f>
        <v>0</v>
      </c>
      <c r="T325" s="122">
        <f>T65*$AL65*'Personnel Rates'!T$76</f>
        <v>0</v>
      </c>
      <c r="U325" s="122">
        <f>U65*$AL65*'Personnel Rates'!U$76</f>
        <v>0</v>
      </c>
      <c r="V325" s="122">
        <f>V65*$AL65*'Personnel Rates'!V$76</f>
        <v>0</v>
      </c>
      <c r="W325" s="122">
        <f>W65*$AL65*'Personnel Rates'!W$76</f>
        <v>0</v>
      </c>
      <c r="X325" s="122">
        <f>X65*$AL65*'Personnel Rates'!X$76</f>
        <v>0</v>
      </c>
      <c r="Y325" s="122">
        <f>Y65*$AL65*'Personnel Rates'!Y$76</f>
        <v>0</v>
      </c>
      <c r="Z325" s="122">
        <f>Z65*$AL65*'Personnel Rates'!Z$76</f>
        <v>0</v>
      </c>
      <c r="AA325" s="122">
        <f>AA65*$AL65*'Personnel Rates'!AA$76</f>
        <v>0</v>
      </c>
      <c r="AB325" s="122">
        <f>AB65*$AL65*'Personnel Rates'!AB$76</f>
        <v>0</v>
      </c>
      <c r="AC325" s="122">
        <f>AC65*$AL65*'Personnel Rates'!AC$76</f>
        <v>0</v>
      </c>
      <c r="AD325" s="122">
        <f>AD65*$AL65*'Personnel Rates'!AD$76</f>
        <v>0</v>
      </c>
      <c r="AE325" s="122">
        <f>AE65*$AL65*'Personnel Rates'!AE$76</f>
        <v>0</v>
      </c>
      <c r="AF325" s="122">
        <f>AF65*$AL65*'Personnel Rates'!AF$76</f>
        <v>0</v>
      </c>
      <c r="AG325" s="122">
        <f>AG65*$AL65*'Personnel Rates'!AG$76</f>
        <v>0</v>
      </c>
      <c r="AH325" s="122">
        <f>AH65*$AL65*'Personnel Rates'!AH$76</f>
        <v>0</v>
      </c>
      <c r="AI325" s="122">
        <f>AI65*$AL65*'Personnel Rates'!AI$76</f>
        <v>0</v>
      </c>
      <c r="AJ325" s="122">
        <f>AJ65*$AL65*'Personnel Rates'!AJ$76</f>
        <v>0</v>
      </c>
      <c r="AL325" s="123">
        <f>SUM(E325:AJ325)</f>
        <v>368.71745662769229</v>
      </c>
    </row>
    <row r="326" spans="2:38">
      <c r="B326" s="62">
        <v>4</v>
      </c>
      <c r="C326" s="63" t="s">
        <v>41</v>
      </c>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L326" s="124"/>
    </row>
    <row r="327" spans="2:38">
      <c r="B327" s="65" t="s">
        <v>26</v>
      </c>
      <c r="C327" s="66" t="str">
        <f t="shared" ref="C327:C337" si="11">C67</f>
        <v>Site Visit for Non-payment</v>
      </c>
      <c r="D327" s="66"/>
      <c r="E327" s="122">
        <f>E67*$AL67*'Personnel Rates'!E$76</f>
        <v>61.452909437948719</v>
      </c>
      <c r="F327" s="122">
        <f>F67*$AL67*'Personnel Rates'!F$76</f>
        <v>0</v>
      </c>
      <c r="G327" s="122">
        <f>G67*$AL67*'Personnel Rates'!G$76</f>
        <v>0</v>
      </c>
      <c r="H327" s="122">
        <f>H67*$AL67*'Personnel Rates'!H$76</f>
        <v>0</v>
      </c>
      <c r="I327" s="122">
        <f>I67*$AL67*'Personnel Rates'!I$76</f>
        <v>0</v>
      </c>
      <c r="J327" s="122">
        <f>J67*$AL67*'Personnel Rates'!J$76</f>
        <v>0</v>
      </c>
      <c r="K327" s="122">
        <f>K67*$AL67*'Personnel Rates'!K$76</f>
        <v>0</v>
      </c>
      <c r="L327" s="122">
        <f>L67*$AL67*'Personnel Rates'!L$76</f>
        <v>0</v>
      </c>
      <c r="M327" s="122">
        <f>M67*$AL67*'Personnel Rates'!M$76</f>
        <v>0</v>
      </c>
      <c r="N327" s="122">
        <f>N67*$AL67*'Personnel Rates'!N$76</f>
        <v>0</v>
      </c>
      <c r="O327" s="122">
        <f>O67*$AL67*'Personnel Rates'!O$76</f>
        <v>0</v>
      </c>
      <c r="P327" s="122">
        <f>P67*$AL67*'Personnel Rates'!P$76</f>
        <v>0</v>
      </c>
      <c r="Q327" s="122">
        <f>Q67*$AL67*'Personnel Rates'!Q$76</f>
        <v>0</v>
      </c>
      <c r="R327" s="122">
        <f>R67*$AL67*'Personnel Rates'!R$76</f>
        <v>0</v>
      </c>
      <c r="S327" s="122">
        <f>S67*$AL67*'Personnel Rates'!S$76</f>
        <v>0</v>
      </c>
      <c r="T327" s="122">
        <f>T67*$AL67*'Personnel Rates'!T$76</f>
        <v>0</v>
      </c>
      <c r="U327" s="122">
        <f>U67*$AL67*'Personnel Rates'!U$76</f>
        <v>0</v>
      </c>
      <c r="V327" s="122">
        <f>V67*$AL67*'Personnel Rates'!V$76</f>
        <v>0</v>
      </c>
      <c r="W327" s="122">
        <f>W67*$AL67*'Personnel Rates'!W$76</f>
        <v>0</v>
      </c>
      <c r="X327" s="122">
        <f>X67*$AL67*'Personnel Rates'!X$76</f>
        <v>0</v>
      </c>
      <c r="Y327" s="122">
        <f>Y67*$AL67*'Personnel Rates'!Y$76</f>
        <v>0</v>
      </c>
      <c r="Z327" s="122">
        <f>Z67*$AL67*'Personnel Rates'!Z$76</f>
        <v>0</v>
      </c>
      <c r="AA327" s="122">
        <f>AA67*$AL67*'Personnel Rates'!AA$76</f>
        <v>0</v>
      </c>
      <c r="AB327" s="122">
        <f>AB67*$AL67*'Personnel Rates'!AB$76</f>
        <v>0</v>
      </c>
      <c r="AC327" s="122">
        <f>AC67*$AL67*'Personnel Rates'!AC$76</f>
        <v>0</v>
      </c>
      <c r="AD327" s="122">
        <f>AD67*$AL67*'Personnel Rates'!AD$76</f>
        <v>0</v>
      </c>
      <c r="AE327" s="122">
        <f>AE67*$AL67*'Personnel Rates'!AE$76</f>
        <v>0</v>
      </c>
      <c r="AF327" s="122">
        <f>AF67*$AL67*'Personnel Rates'!AF$76</f>
        <v>0</v>
      </c>
      <c r="AG327" s="122">
        <f>AG67*$AL67*'Personnel Rates'!AG$76</f>
        <v>0</v>
      </c>
      <c r="AH327" s="122">
        <f>AH67*$AL67*'Personnel Rates'!AH$76</f>
        <v>0</v>
      </c>
      <c r="AI327" s="122">
        <f>AI67*$AL67*'Personnel Rates'!AI$76</f>
        <v>0</v>
      </c>
      <c r="AJ327" s="122">
        <f>AJ67*$AL67*'Personnel Rates'!AJ$76</f>
        <v>0</v>
      </c>
      <c r="AL327" s="123">
        <f t="shared" ref="AL327:AL337" si="12">SUM(E327:AJ327)</f>
        <v>61.452909437948719</v>
      </c>
    </row>
    <row r="328" spans="2:38" ht="26">
      <c r="B328" s="65" t="s">
        <v>28</v>
      </c>
      <c r="C328" s="205" t="str">
        <f t="shared" si="11"/>
        <v>Non-compliance with Notice of Defect and/or Metering Non-compliance</v>
      </c>
      <c r="D328" s="66"/>
      <c r="E328" s="122">
        <f>E68*$AL68*'Personnel Rates'!E$76</f>
        <v>61.452909437948719</v>
      </c>
      <c r="F328" s="122">
        <f>F68*$AL68*'Personnel Rates'!F$76</f>
        <v>0</v>
      </c>
      <c r="G328" s="122">
        <f>G68*$AL68*'Personnel Rates'!G$76</f>
        <v>0</v>
      </c>
      <c r="H328" s="122">
        <f>H68*$AL68*'Personnel Rates'!H$76</f>
        <v>0</v>
      </c>
      <c r="I328" s="122">
        <f>I68*$AL68*'Personnel Rates'!I$76</f>
        <v>0</v>
      </c>
      <c r="J328" s="122">
        <f>J68*$AL68*'Personnel Rates'!J$76</f>
        <v>0</v>
      </c>
      <c r="K328" s="122">
        <f>K68*$AL68*'Personnel Rates'!K$76</f>
        <v>0</v>
      </c>
      <c r="L328" s="122">
        <f>L68*$AL68*'Personnel Rates'!L$76</f>
        <v>0</v>
      </c>
      <c r="M328" s="122">
        <f>M68*$AL68*'Personnel Rates'!M$76</f>
        <v>0</v>
      </c>
      <c r="N328" s="122">
        <f>N68*$AL68*'Personnel Rates'!N$76</f>
        <v>0</v>
      </c>
      <c r="O328" s="122">
        <f>O68*$AL68*'Personnel Rates'!O$76</f>
        <v>0</v>
      </c>
      <c r="P328" s="122">
        <f>P68*$AL68*'Personnel Rates'!P$76</f>
        <v>0</v>
      </c>
      <c r="Q328" s="122">
        <f>Q68*$AL68*'Personnel Rates'!Q$76</f>
        <v>0</v>
      </c>
      <c r="R328" s="122">
        <f>R68*$AL68*'Personnel Rates'!R$76</f>
        <v>0</v>
      </c>
      <c r="S328" s="122">
        <f>S68*$AL68*'Personnel Rates'!S$76</f>
        <v>0</v>
      </c>
      <c r="T328" s="122">
        <f>T68*$AL68*'Personnel Rates'!T$76</f>
        <v>0</v>
      </c>
      <c r="U328" s="122">
        <f>U68*$AL68*'Personnel Rates'!U$76</f>
        <v>0</v>
      </c>
      <c r="V328" s="122">
        <f>V68*$AL68*'Personnel Rates'!V$76</f>
        <v>0</v>
      </c>
      <c r="W328" s="122">
        <f>W68*$AL68*'Personnel Rates'!W$76</f>
        <v>0</v>
      </c>
      <c r="X328" s="122">
        <f>X68*$AL68*'Personnel Rates'!X$76</f>
        <v>0</v>
      </c>
      <c r="Y328" s="122">
        <f>Y68*$AL68*'Personnel Rates'!Y$76</f>
        <v>0</v>
      </c>
      <c r="Z328" s="122">
        <f>Z68*$AL68*'Personnel Rates'!Z$76</f>
        <v>0</v>
      </c>
      <c r="AA328" s="122">
        <f>AA68*$AL68*'Personnel Rates'!AA$76</f>
        <v>0</v>
      </c>
      <c r="AB328" s="122">
        <f>AB68*$AL68*'Personnel Rates'!AB$76</f>
        <v>0</v>
      </c>
      <c r="AC328" s="122">
        <f>AC68*$AL68*'Personnel Rates'!AC$76</f>
        <v>0</v>
      </c>
      <c r="AD328" s="122">
        <f>AD68*$AL68*'Personnel Rates'!AD$76</f>
        <v>0</v>
      </c>
      <c r="AE328" s="122">
        <f>AE68*$AL68*'Personnel Rates'!AE$76</f>
        <v>0</v>
      </c>
      <c r="AF328" s="122">
        <f>AF68*$AL68*'Personnel Rates'!AF$76</f>
        <v>0</v>
      </c>
      <c r="AG328" s="122">
        <f>AG68*$AL68*'Personnel Rates'!AG$76</f>
        <v>0</v>
      </c>
      <c r="AH328" s="122">
        <f>AH68*$AL68*'Personnel Rates'!AH$76</f>
        <v>0</v>
      </c>
      <c r="AI328" s="122">
        <f>AI68*$AL68*'Personnel Rates'!AI$76</f>
        <v>0</v>
      </c>
      <c r="AJ328" s="122">
        <f>AJ68*$AL68*'Personnel Rates'!AJ$76</f>
        <v>0</v>
      </c>
      <c r="AL328" s="123">
        <f t="shared" si="12"/>
        <v>61.452909437948719</v>
      </c>
    </row>
    <row r="329" spans="2:38">
      <c r="B329" s="65" t="s">
        <v>30</v>
      </c>
      <c r="C329" s="66" t="str">
        <f t="shared" si="11"/>
        <v>Operating service valve 2" and smaller service lines</v>
      </c>
      <c r="D329" s="66"/>
      <c r="E329" s="122">
        <f>E69*$AL69*'Personnel Rates'!E$76</f>
        <v>61.452909437948719</v>
      </c>
      <c r="F329" s="122">
        <f>F69*$AL69*'Personnel Rates'!F$76</f>
        <v>0</v>
      </c>
      <c r="G329" s="122">
        <f>G69*$AL69*'Personnel Rates'!G$76</f>
        <v>0</v>
      </c>
      <c r="H329" s="122">
        <f>H69*$AL69*'Personnel Rates'!H$76</f>
        <v>0</v>
      </c>
      <c r="I329" s="122">
        <f>I69*$AL69*'Personnel Rates'!I$76</f>
        <v>0</v>
      </c>
      <c r="J329" s="122">
        <f>J69*$AL69*'Personnel Rates'!J$76</f>
        <v>0</v>
      </c>
      <c r="K329" s="122">
        <f>K69*$AL69*'Personnel Rates'!K$76</f>
        <v>0</v>
      </c>
      <c r="L329" s="122">
        <f>L69*$AL69*'Personnel Rates'!L$76</f>
        <v>0</v>
      </c>
      <c r="M329" s="122">
        <f>M69*$AL69*'Personnel Rates'!M$76</f>
        <v>0</v>
      </c>
      <c r="N329" s="122">
        <f>N69*$AL69*'Personnel Rates'!N$76</f>
        <v>0</v>
      </c>
      <c r="O329" s="122">
        <f>O69*$AL69*'Personnel Rates'!O$76</f>
        <v>0</v>
      </c>
      <c r="P329" s="122">
        <f>P69*$AL69*'Personnel Rates'!P$76</f>
        <v>0</v>
      </c>
      <c r="Q329" s="122">
        <f>Q69*$AL69*'Personnel Rates'!Q$76</f>
        <v>0</v>
      </c>
      <c r="R329" s="122">
        <f>R69*$AL69*'Personnel Rates'!R$76</f>
        <v>0</v>
      </c>
      <c r="S329" s="122">
        <f>S69*$AL69*'Personnel Rates'!S$76</f>
        <v>0</v>
      </c>
      <c r="T329" s="122">
        <f>T69*$AL69*'Personnel Rates'!T$76</f>
        <v>0</v>
      </c>
      <c r="U329" s="122">
        <f>U69*$AL69*'Personnel Rates'!U$76</f>
        <v>0</v>
      </c>
      <c r="V329" s="122">
        <f>V69*$AL69*'Personnel Rates'!V$76</f>
        <v>0</v>
      </c>
      <c r="W329" s="122">
        <f>W69*$AL69*'Personnel Rates'!W$76</f>
        <v>0</v>
      </c>
      <c r="X329" s="122">
        <f>X69*$AL69*'Personnel Rates'!X$76</f>
        <v>0</v>
      </c>
      <c r="Y329" s="122">
        <f>Y69*$AL69*'Personnel Rates'!Y$76</f>
        <v>0</v>
      </c>
      <c r="Z329" s="122">
        <f>Z69*$AL69*'Personnel Rates'!Z$76</f>
        <v>0</v>
      </c>
      <c r="AA329" s="122">
        <f>AA69*$AL69*'Personnel Rates'!AA$76</f>
        <v>0</v>
      </c>
      <c r="AB329" s="122">
        <f>AB69*$AL69*'Personnel Rates'!AB$76</f>
        <v>0</v>
      </c>
      <c r="AC329" s="122">
        <f>AC69*$AL69*'Personnel Rates'!AC$76</f>
        <v>0</v>
      </c>
      <c r="AD329" s="122">
        <f>AD69*$AL69*'Personnel Rates'!AD$76</f>
        <v>0</v>
      </c>
      <c r="AE329" s="122">
        <f>AE69*$AL69*'Personnel Rates'!AE$76</f>
        <v>0</v>
      </c>
      <c r="AF329" s="122">
        <f>AF69*$AL69*'Personnel Rates'!AF$76</f>
        <v>0</v>
      </c>
      <c r="AG329" s="122">
        <f>AG69*$AL69*'Personnel Rates'!AG$76</f>
        <v>0</v>
      </c>
      <c r="AH329" s="122">
        <f>AH69*$AL69*'Personnel Rates'!AH$76</f>
        <v>0</v>
      </c>
      <c r="AI329" s="122">
        <f>AI69*$AL69*'Personnel Rates'!AI$76</f>
        <v>0</v>
      </c>
      <c r="AJ329" s="122">
        <f>AJ69*$AL69*'Personnel Rates'!AJ$76</f>
        <v>0</v>
      </c>
      <c r="AL329" s="123">
        <f t="shared" si="12"/>
        <v>61.452909437948719</v>
      </c>
    </row>
    <row r="330" spans="2:38">
      <c r="B330" s="65" t="s">
        <v>32</v>
      </c>
      <c r="C330" s="66" t="str">
        <f t="shared" si="11"/>
        <v>Operating service valve larger than 2" service lines</v>
      </c>
      <c r="D330" s="66"/>
      <c r="E330" s="122">
        <f>E70*$AL70*'Personnel Rates'!E$76</f>
        <v>0</v>
      </c>
      <c r="F330" s="122">
        <f>F70*$AL70*'Personnel Rates'!F$76</f>
        <v>0</v>
      </c>
      <c r="G330" s="122">
        <f>G70*$AL70*'Personnel Rates'!G$76</f>
        <v>0</v>
      </c>
      <c r="H330" s="122">
        <f>H70*$AL70*'Personnel Rates'!H$76</f>
        <v>49.259347666153843</v>
      </c>
      <c r="I330" s="122">
        <f>I70*$AL70*'Personnel Rates'!I$76</f>
        <v>225.46837354461536</v>
      </c>
      <c r="J330" s="122">
        <f>J70*$AL70*'Personnel Rates'!J$76</f>
        <v>0</v>
      </c>
      <c r="K330" s="122">
        <f>K70*$AL70*'Personnel Rates'!K$76</f>
        <v>0</v>
      </c>
      <c r="L330" s="122">
        <f>L70*$AL70*'Personnel Rates'!L$76</f>
        <v>0</v>
      </c>
      <c r="M330" s="122">
        <f>M70*$AL70*'Personnel Rates'!M$76</f>
        <v>0</v>
      </c>
      <c r="N330" s="122">
        <f>N70*$AL70*'Personnel Rates'!N$76</f>
        <v>0</v>
      </c>
      <c r="O330" s="122">
        <f>O70*$AL70*'Personnel Rates'!O$76</f>
        <v>0</v>
      </c>
      <c r="P330" s="122">
        <f>P70*$AL70*'Personnel Rates'!P$76</f>
        <v>0</v>
      </c>
      <c r="Q330" s="122">
        <f>Q70*$AL70*'Personnel Rates'!Q$76</f>
        <v>0</v>
      </c>
      <c r="R330" s="122">
        <f>R70*$AL70*'Personnel Rates'!R$76</f>
        <v>0</v>
      </c>
      <c r="S330" s="122">
        <f>S70*$AL70*'Personnel Rates'!S$76</f>
        <v>0</v>
      </c>
      <c r="T330" s="122">
        <f>T70*$AL70*'Personnel Rates'!T$76</f>
        <v>0</v>
      </c>
      <c r="U330" s="122">
        <f>U70*$AL70*'Personnel Rates'!U$76</f>
        <v>0</v>
      </c>
      <c r="V330" s="122">
        <f>V70*$AL70*'Personnel Rates'!V$76</f>
        <v>0</v>
      </c>
      <c r="W330" s="122">
        <f>W70*$AL70*'Personnel Rates'!W$76</f>
        <v>0</v>
      </c>
      <c r="X330" s="122">
        <f>X70*$AL70*'Personnel Rates'!X$76</f>
        <v>0</v>
      </c>
      <c r="Y330" s="122">
        <f>Y70*$AL70*'Personnel Rates'!Y$76</f>
        <v>0</v>
      </c>
      <c r="Z330" s="122">
        <f>Z70*$AL70*'Personnel Rates'!Z$76</f>
        <v>0</v>
      </c>
      <c r="AA330" s="122">
        <f>AA70*$AL70*'Personnel Rates'!AA$76</f>
        <v>0</v>
      </c>
      <c r="AB330" s="122">
        <f>AB70*$AL70*'Personnel Rates'!AB$76</f>
        <v>0</v>
      </c>
      <c r="AC330" s="122">
        <f>AC70*$AL70*'Personnel Rates'!AC$76</f>
        <v>0</v>
      </c>
      <c r="AD330" s="122">
        <f>AD70*$AL70*'Personnel Rates'!AD$76</f>
        <v>0</v>
      </c>
      <c r="AE330" s="122">
        <f>AE70*$AL70*'Personnel Rates'!AE$76</f>
        <v>0</v>
      </c>
      <c r="AF330" s="122">
        <f>AF70*$AL70*'Personnel Rates'!AF$76</f>
        <v>0</v>
      </c>
      <c r="AG330" s="122">
        <f>AG70*$AL70*'Personnel Rates'!AG$76</f>
        <v>0</v>
      </c>
      <c r="AH330" s="122">
        <f>AH70*$AL70*'Personnel Rates'!AH$76</f>
        <v>0</v>
      </c>
      <c r="AI330" s="122">
        <f>AI70*$AL70*'Personnel Rates'!AI$76</f>
        <v>0</v>
      </c>
      <c r="AJ330" s="122">
        <f>AJ70*$AL70*'Personnel Rates'!AJ$76</f>
        <v>0</v>
      </c>
      <c r="AL330" s="123">
        <f t="shared" si="12"/>
        <v>274.72772121076923</v>
      </c>
    </row>
    <row r="331" spans="2:38">
      <c r="B331" s="65" t="s">
        <v>44</v>
      </c>
      <c r="C331" s="66" t="str">
        <f t="shared" si="11"/>
        <v>Obstructed curb stop, missing access box, requires excavation</v>
      </c>
      <c r="D331" s="66"/>
      <c r="E331" s="122">
        <f>E71*$AL71*'Personnel Rates'!E$76</f>
        <v>0</v>
      </c>
      <c r="F331" s="122">
        <f>F71*$AL71*'Personnel Rates'!F$76</f>
        <v>491.62327550358975</v>
      </c>
      <c r="G331" s="122">
        <f>G71*$AL71*'Personnel Rates'!G$76</f>
        <v>0</v>
      </c>
      <c r="H331" s="122">
        <f>H71*$AL71*'Personnel Rates'!H$76</f>
        <v>0</v>
      </c>
      <c r="I331" s="122">
        <f>I71*$AL71*'Personnel Rates'!I$76</f>
        <v>0</v>
      </c>
      <c r="J331" s="122">
        <f>J71*$AL71*'Personnel Rates'!J$76</f>
        <v>0</v>
      </c>
      <c r="K331" s="122">
        <f>K71*$AL71*'Personnel Rates'!K$76</f>
        <v>0</v>
      </c>
      <c r="L331" s="122">
        <f>L71*$AL71*'Personnel Rates'!L$76</f>
        <v>0</v>
      </c>
      <c r="M331" s="122">
        <f>M71*$AL71*'Personnel Rates'!M$76</f>
        <v>0</v>
      </c>
      <c r="N331" s="122">
        <f>N71*$AL71*'Personnel Rates'!N$76</f>
        <v>0</v>
      </c>
      <c r="O331" s="122">
        <f>O71*$AL71*'Personnel Rates'!O$76</f>
        <v>0</v>
      </c>
      <c r="P331" s="122">
        <f>P71*$AL71*'Personnel Rates'!P$76</f>
        <v>0</v>
      </c>
      <c r="Q331" s="122">
        <f>Q71*$AL71*'Personnel Rates'!Q$76</f>
        <v>0</v>
      </c>
      <c r="R331" s="122">
        <f>R71*$AL71*'Personnel Rates'!R$76</f>
        <v>0</v>
      </c>
      <c r="S331" s="122">
        <f>S71*$AL71*'Personnel Rates'!S$76</f>
        <v>0</v>
      </c>
      <c r="T331" s="122">
        <f>T71*$AL71*'Personnel Rates'!T$76</f>
        <v>0</v>
      </c>
      <c r="U331" s="122">
        <f>U71*$AL71*'Personnel Rates'!U$76</f>
        <v>0</v>
      </c>
      <c r="V331" s="122">
        <f>V71*$AL71*'Personnel Rates'!V$76</f>
        <v>0</v>
      </c>
      <c r="W331" s="122">
        <f>W71*$AL71*'Personnel Rates'!W$76</f>
        <v>0</v>
      </c>
      <c r="X331" s="122">
        <f>X71*$AL71*'Personnel Rates'!X$76</f>
        <v>0</v>
      </c>
      <c r="Y331" s="122">
        <f>Y71*$AL71*'Personnel Rates'!Y$76</f>
        <v>0</v>
      </c>
      <c r="Z331" s="122">
        <f>Z71*$AL71*'Personnel Rates'!Z$76</f>
        <v>0</v>
      </c>
      <c r="AA331" s="122">
        <f>AA71*$AL71*'Personnel Rates'!AA$76</f>
        <v>0</v>
      </c>
      <c r="AB331" s="122">
        <f>AB71*$AL71*'Personnel Rates'!AB$76</f>
        <v>0</v>
      </c>
      <c r="AC331" s="122">
        <f>AC71*$AL71*'Personnel Rates'!AC$76</f>
        <v>0</v>
      </c>
      <c r="AD331" s="122">
        <f>AD71*$AL71*'Personnel Rates'!AD$76</f>
        <v>0</v>
      </c>
      <c r="AE331" s="122">
        <f>AE71*$AL71*'Personnel Rates'!AE$76</f>
        <v>0</v>
      </c>
      <c r="AF331" s="122">
        <f>AF71*$AL71*'Personnel Rates'!AF$76</f>
        <v>0</v>
      </c>
      <c r="AG331" s="122">
        <f>AG71*$AL71*'Personnel Rates'!AG$76</f>
        <v>0</v>
      </c>
      <c r="AH331" s="122">
        <f>AH71*$AL71*'Personnel Rates'!AH$76</f>
        <v>0</v>
      </c>
      <c r="AI331" s="122">
        <f>AI71*$AL71*'Personnel Rates'!AI$76</f>
        <v>0</v>
      </c>
      <c r="AJ331" s="122">
        <f>AJ71*$AL71*'Personnel Rates'!AJ$76</f>
        <v>0</v>
      </c>
      <c r="AL331" s="123">
        <f t="shared" si="12"/>
        <v>491.62327550358975</v>
      </c>
    </row>
    <row r="332" spans="2:38">
      <c r="B332" s="65" t="s">
        <v>46</v>
      </c>
      <c r="C332" s="66" t="str">
        <f t="shared" si="11"/>
        <v>Curb stop inoperable, requires installation of new curb stop</v>
      </c>
      <c r="D332" s="66"/>
      <c r="E332" s="122">
        <f>E72*$AL72*'Personnel Rates'!E$76</f>
        <v>0</v>
      </c>
      <c r="F332" s="122">
        <f>F72*$AL72*'Personnel Rates'!F$76</f>
        <v>491.62327550358975</v>
      </c>
      <c r="G332" s="122">
        <f>G72*$AL72*'Personnel Rates'!G$76</f>
        <v>0</v>
      </c>
      <c r="H332" s="122">
        <f>H72*$AL72*'Personnel Rates'!H$76</f>
        <v>0</v>
      </c>
      <c r="I332" s="122">
        <f>I72*$AL72*'Personnel Rates'!I$76</f>
        <v>0</v>
      </c>
      <c r="J332" s="122">
        <f>J72*$AL72*'Personnel Rates'!J$76</f>
        <v>0</v>
      </c>
      <c r="K332" s="122">
        <f>K72*$AL72*'Personnel Rates'!K$76</f>
        <v>0</v>
      </c>
      <c r="L332" s="122">
        <f>L72*$AL72*'Personnel Rates'!L$76</f>
        <v>0</v>
      </c>
      <c r="M332" s="122">
        <f>M72*$AL72*'Personnel Rates'!M$76</f>
        <v>0</v>
      </c>
      <c r="N332" s="122">
        <f>N72*$AL72*'Personnel Rates'!N$76</f>
        <v>0</v>
      </c>
      <c r="O332" s="122">
        <f>O72*$AL72*'Personnel Rates'!O$76</f>
        <v>0</v>
      </c>
      <c r="P332" s="122">
        <f>P72*$AL72*'Personnel Rates'!P$76</f>
        <v>0</v>
      </c>
      <c r="Q332" s="122">
        <f>Q72*$AL72*'Personnel Rates'!Q$76</f>
        <v>0</v>
      </c>
      <c r="R332" s="122">
        <f>R72*$AL72*'Personnel Rates'!R$76</f>
        <v>0</v>
      </c>
      <c r="S332" s="122">
        <f>S72*$AL72*'Personnel Rates'!S$76</f>
        <v>0</v>
      </c>
      <c r="T332" s="122">
        <f>T72*$AL72*'Personnel Rates'!T$76</f>
        <v>0</v>
      </c>
      <c r="U332" s="122">
        <f>U72*$AL72*'Personnel Rates'!U$76</f>
        <v>0</v>
      </c>
      <c r="V332" s="122">
        <f>V72*$AL72*'Personnel Rates'!V$76</f>
        <v>0</v>
      </c>
      <c r="W332" s="122">
        <f>W72*$AL72*'Personnel Rates'!W$76</f>
        <v>0</v>
      </c>
      <c r="X332" s="122">
        <f>X72*$AL72*'Personnel Rates'!X$76</f>
        <v>0</v>
      </c>
      <c r="Y332" s="122">
        <f>Y72*$AL72*'Personnel Rates'!Y$76</f>
        <v>0</v>
      </c>
      <c r="Z332" s="122">
        <f>Z72*$AL72*'Personnel Rates'!Z$76</f>
        <v>0</v>
      </c>
      <c r="AA332" s="122">
        <f>AA72*$AL72*'Personnel Rates'!AA$76</f>
        <v>0</v>
      </c>
      <c r="AB332" s="122">
        <f>AB72*$AL72*'Personnel Rates'!AB$76</f>
        <v>0</v>
      </c>
      <c r="AC332" s="122">
        <f>AC72*$AL72*'Personnel Rates'!AC$76</f>
        <v>0</v>
      </c>
      <c r="AD332" s="122">
        <f>AD72*$AL72*'Personnel Rates'!AD$76</f>
        <v>0</v>
      </c>
      <c r="AE332" s="122">
        <f>AE72*$AL72*'Personnel Rates'!AE$76</f>
        <v>0</v>
      </c>
      <c r="AF332" s="122">
        <f>AF72*$AL72*'Personnel Rates'!AF$76</f>
        <v>0</v>
      </c>
      <c r="AG332" s="122">
        <f>AG72*$AL72*'Personnel Rates'!AG$76</f>
        <v>0</v>
      </c>
      <c r="AH332" s="122">
        <f>AH72*$AL72*'Personnel Rates'!AH$76</f>
        <v>0</v>
      </c>
      <c r="AI332" s="122">
        <f>AI72*$AL72*'Personnel Rates'!AI$76</f>
        <v>0</v>
      </c>
      <c r="AJ332" s="122">
        <f>AJ72*$AL72*'Personnel Rates'!AJ$76</f>
        <v>0</v>
      </c>
      <c r="AL332" s="123">
        <f t="shared" si="12"/>
        <v>491.62327550358975</v>
      </c>
    </row>
    <row r="333" spans="2:38" ht="26">
      <c r="B333" s="65" t="s">
        <v>48</v>
      </c>
      <c r="C333" s="205" t="str">
        <f t="shared" si="11"/>
        <v>Obstructed curb stop, missing access box, requires excavation and footway paving</v>
      </c>
      <c r="D333" s="205"/>
      <c r="E333" s="122">
        <f>E73*$AL73*'Personnel Rates'!E$76</f>
        <v>0</v>
      </c>
      <c r="F333" s="122">
        <f>F73*$AL73*'Personnel Rates'!F$76</f>
        <v>491.62327550358975</v>
      </c>
      <c r="G333" s="122">
        <f>G73*$AL73*'Personnel Rates'!G$76</f>
        <v>0</v>
      </c>
      <c r="H333" s="122">
        <f>H73*$AL73*'Personnel Rates'!H$76</f>
        <v>0</v>
      </c>
      <c r="I333" s="122">
        <f>I73*$AL73*'Personnel Rates'!I$76</f>
        <v>0</v>
      </c>
      <c r="J333" s="122">
        <f>J73*$AL73*'Personnel Rates'!J$76</f>
        <v>0</v>
      </c>
      <c r="K333" s="122">
        <f>K73*$AL73*'Personnel Rates'!K$76</f>
        <v>0</v>
      </c>
      <c r="L333" s="122">
        <f>L73*$AL73*'Personnel Rates'!L$76</f>
        <v>0</v>
      </c>
      <c r="M333" s="122">
        <f>M73*$AL73*'Personnel Rates'!M$76</f>
        <v>0</v>
      </c>
      <c r="N333" s="122">
        <f>N73*$AL73*'Personnel Rates'!N$76</f>
        <v>0</v>
      </c>
      <c r="O333" s="122">
        <f>O73*$AL73*'Personnel Rates'!O$76</f>
        <v>0</v>
      </c>
      <c r="P333" s="122">
        <f>P73*$AL73*'Personnel Rates'!P$76</f>
        <v>0</v>
      </c>
      <c r="Q333" s="122">
        <f>Q73*$AL73*'Personnel Rates'!Q$76</f>
        <v>0</v>
      </c>
      <c r="R333" s="122">
        <f>R73*$AL73*'Personnel Rates'!R$76</f>
        <v>0</v>
      </c>
      <c r="S333" s="122">
        <f>S73*$AL73*'Personnel Rates'!S$76</f>
        <v>0</v>
      </c>
      <c r="T333" s="122">
        <f>T73*$AL73*'Personnel Rates'!T$76</f>
        <v>0</v>
      </c>
      <c r="U333" s="122">
        <f>U73*$AL73*'Personnel Rates'!U$76</f>
        <v>0</v>
      </c>
      <c r="V333" s="122">
        <f>V73*$AL73*'Personnel Rates'!V$76</f>
        <v>0</v>
      </c>
      <c r="W333" s="122">
        <f>W73*$AL73*'Personnel Rates'!W$76</f>
        <v>0</v>
      </c>
      <c r="X333" s="122">
        <f>X73*$AL73*'Personnel Rates'!X$76</f>
        <v>0</v>
      </c>
      <c r="Y333" s="122">
        <f>Y73*$AL73*'Personnel Rates'!Y$76</f>
        <v>0</v>
      </c>
      <c r="Z333" s="122">
        <f>Z73*$AL73*'Personnel Rates'!Z$76</f>
        <v>0</v>
      </c>
      <c r="AA333" s="122">
        <f>AA73*$AL73*'Personnel Rates'!AA$76</f>
        <v>0</v>
      </c>
      <c r="AB333" s="122">
        <f>AB73*$AL73*'Personnel Rates'!AB$76</f>
        <v>0</v>
      </c>
      <c r="AC333" s="122">
        <f>AC73*$AL73*'Personnel Rates'!AC$76</f>
        <v>0</v>
      </c>
      <c r="AD333" s="122">
        <f>AD73*$AL73*'Personnel Rates'!AD$76</f>
        <v>0</v>
      </c>
      <c r="AE333" s="122">
        <f>AE73*$AL73*'Personnel Rates'!AE$76</f>
        <v>0</v>
      </c>
      <c r="AF333" s="122">
        <f>AF73*$AL73*'Personnel Rates'!AF$76</f>
        <v>0</v>
      </c>
      <c r="AG333" s="122">
        <f>AG73*$AL73*'Personnel Rates'!AG$76</f>
        <v>0</v>
      </c>
      <c r="AH333" s="122">
        <f>AH73*$AL73*'Personnel Rates'!AH$76</f>
        <v>0</v>
      </c>
      <c r="AI333" s="122">
        <f>AI73*$AL73*'Personnel Rates'!AI$76</f>
        <v>0</v>
      </c>
      <c r="AJ333" s="122">
        <f>AJ73*$AL73*'Personnel Rates'!AJ$76</f>
        <v>0</v>
      </c>
      <c r="AL333" s="123">
        <f t="shared" si="12"/>
        <v>491.62327550358975</v>
      </c>
    </row>
    <row r="334" spans="2:38" ht="26">
      <c r="B334" s="65" t="s">
        <v>277</v>
      </c>
      <c r="C334" s="205" t="str">
        <f t="shared" si="11"/>
        <v>Curb stop inoperable, requires installation of new curb stop and footway paving</v>
      </c>
      <c r="D334" s="205"/>
      <c r="E334" s="122">
        <f>E74*$AL74*'Personnel Rates'!E$76</f>
        <v>0</v>
      </c>
      <c r="F334" s="122">
        <f>F74*$AL74*'Personnel Rates'!F$76</f>
        <v>491.62327550358975</v>
      </c>
      <c r="G334" s="122">
        <f>G74*$AL74*'Personnel Rates'!G$76</f>
        <v>0</v>
      </c>
      <c r="H334" s="122">
        <f>H74*$AL74*'Personnel Rates'!H$76</f>
        <v>0</v>
      </c>
      <c r="I334" s="122">
        <f>I74*$AL74*'Personnel Rates'!I$76</f>
        <v>0</v>
      </c>
      <c r="J334" s="122">
        <f>J74*$AL74*'Personnel Rates'!J$76</f>
        <v>0</v>
      </c>
      <c r="K334" s="122">
        <f>K74*$AL74*'Personnel Rates'!K$76</f>
        <v>0</v>
      </c>
      <c r="L334" s="122">
        <f>L74*$AL74*'Personnel Rates'!L$76</f>
        <v>0</v>
      </c>
      <c r="M334" s="122">
        <f>M74*$AL74*'Personnel Rates'!M$76</f>
        <v>0</v>
      </c>
      <c r="N334" s="122">
        <f>N74*$AL74*'Personnel Rates'!N$76</f>
        <v>0</v>
      </c>
      <c r="O334" s="122">
        <f>O74*$AL74*'Personnel Rates'!O$76</f>
        <v>0</v>
      </c>
      <c r="P334" s="122">
        <f>P74*$AL74*'Personnel Rates'!P$76</f>
        <v>0</v>
      </c>
      <c r="Q334" s="122">
        <f>Q74*$AL74*'Personnel Rates'!Q$76</f>
        <v>0</v>
      </c>
      <c r="R334" s="122">
        <f>R74*$AL74*'Personnel Rates'!R$76</f>
        <v>0</v>
      </c>
      <c r="S334" s="122">
        <f>S74*$AL74*'Personnel Rates'!S$76</f>
        <v>0</v>
      </c>
      <c r="T334" s="122">
        <f>T74*$AL74*'Personnel Rates'!T$76</f>
        <v>0</v>
      </c>
      <c r="U334" s="122">
        <f>U74*$AL74*'Personnel Rates'!U$76</f>
        <v>0</v>
      </c>
      <c r="V334" s="122">
        <f>V74*$AL74*'Personnel Rates'!V$76</f>
        <v>0</v>
      </c>
      <c r="W334" s="122">
        <f>W74*$AL74*'Personnel Rates'!W$76</f>
        <v>0</v>
      </c>
      <c r="X334" s="122">
        <f>X74*$AL74*'Personnel Rates'!X$76</f>
        <v>0</v>
      </c>
      <c r="Y334" s="122">
        <f>Y74*$AL74*'Personnel Rates'!Y$76</f>
        <v>0</v>
      </c>
      <c r="Z334" s="122">
        <f>Z74*$AL74*'Personnel Rates'!Z$76</f>
        <v>0</v>
      </c>
      <c r="AA334" s="122">
        <f>AA74*$AL74*'Personnel Rates'!AA$76</f>
        <v>0</v>
      </c>
      <c r="AB334" s="122">
        <f>AB74*$AL74*'Personnel Rates'!AB$76</f>
        <v>0</v>
      </c>
      <c r="AC334" s="122">
        <f>AC74*$AL74*'Personnel Rates'!AC$76</f>
        <v>0</v>
      </c>
      <c r="AD334" s="122">
        <f>AD74*$AL74*'Personnel Rates'!AD$76</f>
        <v>0</v>
      </c>
      <c r="AE334" s="122">
        <f>AE74*$AL74*'Personnel Rates'!AE$76</f>
        <v>0</v>
      </c>
      <c r="AF334" s="122">
        <f>AF74*$AL74*'Personnel Rates'!AF$76</f>
        <v>0</v>
      </c>
      <c r="AG334" s="122">
        <f>AG74*$AL74*'Personnel Rates'!AG$76</f>
        <v>0</v>
      </c>
      <c r="AH334" s="122">
        <f>AH74*$AL74*'Personnel Rates'!AH$76</f>
        <v>0</v>
      </c>
      <c r="AI334" s="122">
        <f>AI74*$AL74*'Personnel Rates'!AI$76</f>
        <v>0</v>
      </c>
      <c r="AJ334" s="122">
        <f>AJ74*$AL74*'Personnel Rates'!AJ$76</f>
        <v>0</v>
      </c>
      <c r="AL334" s="123">
        <f t="shared" si="12"/>
        <v>491.62327550358975</v>
      </c>
    </row>
    <row r="335" spans="2:38">
      <c r="B335" s="65" t="s">
        <v>278</v>
      </c>
      <c r="C335" s="66" t="str">
        <f t="shared" si="11"/>
        <v>Excavation and shutoff of ferrule at the water main</v>
      </c>
      <c r="D335" s="66"/>
      <c r="E335" s="122">
        <f>E75*$AL75*'Personnel Rates'!E$76</f>
        <v>0</v>
      </c>
      <c r="F335" s="122">
        <f>F75*$AL75*'Personnel Rates'!F$76</f>
        <v>0</v>
      </c>
      <c r="G335" s="122">
        <f>G75*$AL75*'Personnel Rates'!G$76</f>
        <v>0</v>
      </c>
      <c r="H335" s="122">
        <f>H75*$AL75*'Personnel Rates'!H$76</f>
        <v>147.77804299846153</v>
      </c>
      <c r="I335" s="122">
        <f>I75*$AL75*'Personnel Rates'!I$76</f>
        <v>507.30384047538456</v>
      </c>
      <c r="J335" s="122">
        <f>J75*$AL75*'Personnel Rates'!J$76</f>
        <v>179.38590368461536</v>
      </c>
      <c r="K335" s="122">
        <f>K75*$AL75*'Personnel Rates'!K$76</f>
        <v>189.38925069076922</v>
      </c>
      <c r="L335" s="122">
        <f>L75*$AL75*'Personnel Rates'!L$76</f>
        <v>0</v>
      </c>
      <c r="M335" s="122">
        <f>M75*$AL75*'Personnel Rates'!M$76</f>
        <v>0</v>
      </c>
      <c r="N335" s="122">
        <f>N75*$AL75*'Personnel Rates'!N$76</f>
        <v>0</v>
      </c>
      <c r="O335" s="122">
        <f>O75*$AL75*'Personnel Rates'!O$76</f>
        <v>0</v>
      </c>
      <c r="P335" s="122">
        <f>P75*$AL75*'Personnel Rates'!P$76</f>
        <v>0</v>
      </c>
      <c r="Q335" s="122">
        <f>Q75*$AL75*'Personnel Rates'!Q$76</f>
        <v>0</v>
      </c>
      <c r="R335" s="122">
        <f>R75*$AL75*'Personnel Rates'!R$76</f>
        <v>0</v>
      </c>
      <c r="S335" s="122">
        <f>S75*$AL75*'Personnel Rates'!S$76</f>
        <v>0</v>
      </c>
      <c r="T335" s="122">
        <f>T75*$AL75*'Personnel Rates'!T$76</f>
        <v>0</v>
      </c>
      <c r="U335" s="122">
        <f>U75*$AL75*'Personnel Rates'!U$76</f>
        <v>0</v>
      </c>
      <c r="V335" s="122">
        <f>V75*$AL75*'Personnel Rates'!V$76</f>
        <v>0</v>
      </c>
      <c r="W335" s="122">
        <f>W75*$AL75*'Personnel Rates'!W$76</f>
        <v>0</v>
      </c>
      <c r="X335" s="122">
        <f>X75*$AL75*'Personnel Rates'!X$76</f>
        <v>0</v>
      </c>
      <c r="Y335" s="122">
        <f>Y75*$AL75*'Personnel Rates'!Y$76</f>
        <v>0</v>
      </c>
      <c r="Z335" s="122">
        <f>Z75*$AL75*'Personnel Rates'!Z$76</f>
        <v>0</v>
      </c>
      <c r="AA335" s="122">
        <f>AA75*$AL75*'Personnel Rates'!AA$76</f>
        <v>0</v>
      </c>
      <c r="AB335" s="122">
        <f>AB75*$AL75*'Personnel Rates'!AB$76</f>
        <v>0</v>
      </c>
      <c r="AC335" s="122">
        <f>AC75*$AL75*'Personnel Rates'!AC$76</f>
        <v>0</v>
      </c>
      <c r="AD335" s="122">
        <f>AD75*$AL75*'Personnel Rates'!AD$76</f>
        <v>0</v>
      </c>
      <c r="AE335" s="122">
        <f>AE75*$AL75*'Personnel Rates'!AE$76</f>
        <v>0</v>
      </c>
      <c r="AF335" s="122">
        <f>AF75*$AL75*'Personnel Rates'!AF$76</f>
        <v>0</v>
      </c>
      <c r="AG335" s="122">
        <f>AG75*$AL75*'Personnel Rates'!AG$76</f>
        <v>0</v>
      </c>
      <c r="AH335" s="122">
        <f>AH75*$AL75*'Personnel Rates'!AH$76</f>
        <v>0</v>
      </c>
      <c r="AI335" s="122">
        <f>AI75*$AL75*'Personnel Rates'!AI$76</f>
        <v>0</v>
      </c>
      <c r="AJ335" s="122">
        <f>AJ75*$AL75*'Personnel Rates'!AJ$76</f>
        <v>0</v>
      </c>
      <c r="AL335" s="123">
        <f t="shared" si="12"/>
        <v>1023.8570378492308</v>
      </c>
    </row>
    <row r="336" spans="2:38">
      <c r="B336" s="68">
        <v>5</v>
      </c>
      <c r="C336" s="66" t="str">
        <f t="shared" si="11"/>
        <v>Pumping of Properties</v>
      </c>
      <c r="D336" s="66"/>
      <c r="E336" s="122">
        <f>E76*$AL76*'Personnel Rates'!E$76</f>
        <v>0</v>
      </c>
      <c r="F336" s="122">
        <f>F76*$AL76*'Personnel Rates'!F$76</f>
        <v>0</v>
      </c>
      <c r="G336" s="122">
        <f>G76*$AL76*'Personnel Rates'!G$76</f>
        <v>0</v>
      </c>
      <c r="H336" s="122">
        <f>H76*$AL76*'Personnel Rates'!H$76</f>
        <v>49.259347666153843</v>
      </c>
      <c r="I336" s="122">
        <f>I76*$AL76*'Personnel Rates'!I$76</f>
        <v>112.73418677230768</v>
      </c>
      <c r="J336" s="122">
        <f>J76*$AL76*'Personnel Rates'!J$76</f>
        <v>0</v>
      </c>
      <c r="K336" s="122">
        <f>K76*$AL76*'Personnel Rates'!K$76</f>
        <v>0</v>
      </c>
      <c r="L336" s="122">
        <f>L76*$AL76*'Personnel Rates'!L$76</f>
        <v>0</v>
      </c>
      <c r="M336" s="122">
        <f>M76*$AL76*'Personnel Rates'!M$76</f>
        <v>0</v>
      </c>
      <c r="N336" s="122">
        <f>N76*$AL76*'Personnel Rates'!N$76</f>
        <v>0</v>
      </c>
      <c r="O336" s="122">
        <f>O76*$AL76*'Personnel Rates'!O$76</f>
        <v>0</v>
      </c>
      <c r="P336" s="122">
        <f>P76*$AL76*'Personnel Rates'!P$76</f>
        <v>0</v>
      </c>
      <c r="Q336" s="122">
        <f>Q76*$AL76*'Personnel Rates'!Q$76</f>
        <v>0</v>
      </c>
      <c r="R336" s="122">
        <f>R76*$AL76*'Personnel Rates'!R$76</f>
        <v>0</v>
      </c>
      <c r="S336" s="122">
        <f>S76*$AL76*'Personnel Rates'!S$76</f>
        <v>0</v>
      </c>
      <c r="T336" s="122">
        <f>T76*$AL76*'Personnel Rates'!T$76</f>
        <v>0</v>
      </c>
      <c r="U336" s="122">
        <f>U76*$AL76*'Personnel Rates'!U$76</f>
        <v>0</v>
      </c>
      <c r="V336" s="122">
        <f>V76*$AL76*'Personnel Rates'!V$76</f>
        <v>0</v>
      </c>
      <c r="W336" s="122">
        <f>W76*$AL76*'Personnel Rates'!W$76</f>
        <v>0</v>
      </c>
      <c r="X336" s="122">
        <f>X76*$AL76*'Personnel Rates'!X$76</f>
        <v>0</v>
      </c>
      <c r="Y336" s="122">
        <f>Y76*$AL76*'Personnel Rates'!Y$76</f>
        <v>0</v>
      </c>
      <c r="Z336" s="122">
        <f>Z76*$AL76*'Personnel Rates'!Z$76</f>
        <v>0</v>
      </c>
      <c r="AA336" s="122">
        <f>AA76*$AL76*'Personnel Rates'!AA$76</f>
        <v>0</v>
      </c>
      <c r="AB336" s="122">
        <f>AB76*$AL76*'Personnel Rates'!AB$76</f>
        <v>0</v>
      </c>
      <c r="AC336" s="122">
        <f>AC76*$AL76*'Personnel Rates'!AC$76</f>
        <v>0</v>
      </c>
      <c r="AD336" s="122">
        <f>AD76*$AL76*'Personnel Rates'!AD$76</f>
        <v>0</v>
      </c>
      <c r="AE336" s="122">
        <f>AE76*$AL76*'Personnel Rates'!AE$76</f>
        <v>0</v>
      </c>
      <c r="AF336" s="122">
        <f>AF76*$AL76*'Personnel Rates'!AF$76</f>
        <v>0</v>
      </c>
      <c r="AG336" s="122">
        <f>AG76*$AL76*'Personnel Rates'!AG$76</f>
        <v>0</v>
      </c>
      <c r="AH336" s="122">
        <f>AH76*$AL76*'Personnel Rates'!AH$76</f>
        <v>0</v>
      </c>
      <c r="AI336" s="122">
        <f>AI76*$AL76*'Personnel Rates'!AI$76</f>
        <v>0</v>
      </c>
      <c r="AJ336" s="122">
        <f>AJ76*$AL76*'Personnel Rates'!AJ$76</f>
        <v>0</v>
      </c>
      <c r="AL336" s="123">
        <f t="shared" si="12"/>
        <v>161.99353443846152</v>
      </c>
    </row>
    <row r="337" spans="2:38">
      <c r="B337" s="68">
        <v>6</v>
      </c>
      <c r="C337" s="66" t="str">
        <f t="shared" si="11"/>
        <v>Charges for Water Main Shutdown Service</v>
      </c>
      <c r="D337" s="66"/>
      <c r="E337" s="122">
        <f>E77*$AL77*'Personnel Rates'!E$76</f>
        <v>0</v>
      </c>
      <c r="F337" s="122">
        <f>F77*$AL77*'Personnel Rates'!F$76</f>
        <v>0</v>
      </c>
      <c r="G337" s="122">
        <f>G77*$AL77*'Personnel Rates'!G$76</f>
        <v>0</v>
      </c>
      <c r="H337" s="122">
        <f>H77*$AL77*'Personnel Rates'!H$76</f>
        <v>49.259347666153843</v>
      </c>
      <c r="I337" s="122">
        <f>I77*$AL77*'Personnel Rates'!I$76</f>
        <v>225.46837354461536</v>
      </c>
      <c r="J337" s="122">
        <f>J77*$AL77*'Personnel Rates'!J$76</f>
        <v>0</v>
      </c>
      <c r="K337" s="122">
        <f>K77*$AL77*'Personnel Rates'!K$76</f>
        <v>0</v>
      </c>
      <c r="L337" s="122">
        <f>L77*$AL77*'Personnel Rates'!L$76</f>
        <v>0</v>
      </c>
      <c r="M337" s="122">
        <f>M77*$AL77*'Personnel Rates'!M$76</f>
        <v>0</v>
      </c>
      <c r="N337" s="122">
        <f>N77*$AL77*'Personnel Rates'!N$76</f>
        <v>0</v>
      </c>
      <c r="O337" s="122">
        <f>O77*$AL77*'Personnel Rates'!O$76</f>
        <v>0</v>
      </c>
      <c r="P337" s="122">
        <f>P77*$AL77*'Personnel Rates'!P$76</f>
        <v>0</v>
      </c>
      <c r="Q337" s="122">
        <f>Q77*$AL77*'Personnel Rates'!Q$76</f>
        <v>0</v>
      </c>
      <c r="R337" s="122">
        <f>R77*$AL77*'Personnel Rates'!R$76</f>
        <v>0</v>
      </c>
      <c r="S337" s="122">
        <f>S77*$AL77*'Personnel Rates'!S$76</f>
        <v>0</v>
      </c>
      <c r="T337" s="122">
        <f>T77*$AL77*'Personnel Rates'!T$76</f>
        <v>0</v>
      </c>
      <c r="U337" s="122">
        <f>U77*$AL77*'Personnel Rates'!U$76</f>
        <v>0</v>
      </c>
      <c r="V337" s="122">
        <f>V77*$AL77*'Personnel Rates'!V$76</f>
        <v>0</v>
      </c>
      <c r="W337" s="122">
        <f>W77*$AL77*'Personnel Rates'!W$76</f>
        <v>0</v>
      </c>
      <c r="X337" s="122">
        <f>X77*$AL77*'Personnel Rates'!X$76</f>
        <v>0</v>
      </c>
      <c r="Y337" s="122">
        <f>Y77*$AL77*'Personnel Rates'!Y$76</f>
        <v>0</v>
      </c>
      <c r="Z337" s="122">
        <f>Z77*$AL77*'Personnel Rates'!Z$76</f>
        <v>0</v>
      </c>
      <c r="AA337" s="122">
        <f>AA77*$AL77*'Personnel Rates'!AA$76</f>
        <v>0</v>
      </c>
      <c r="AB337" s="122">
        <f>AB77*$AL77*'Personnel Rates'!AB$76</f>
        <v>0</v>
      </c>
      <c r="AC337" s="122">
        <f>AC77*$AL77*'Personnel Rates'!AC$76</f>
        <v>0</v>
      </c>
      <c r="AD337" s="122">
        <f>AD77*$AL77*'Personnel Rates'!AD$76</f>
        <v>0</v>
      </c>
      <c r="AE337" s="122">
        <f>AE77*$AL77*'Personnel Rates'!AE$76</f>
        <v>0</v>
      </c>
      <c r="AF337" s="122">
        <f>AF77*$AL77*'Personnel Rates'!AF$76</f>
        <v>0</v>
      </c>
      <c r="AG337" s="122">
        <f>AG77*$AL77*'Personnel Rates'!AG$76</f>
        <v>0</v>
      </c>
      <c r="AH337" s="122">
        <f>AH77*$AL77*'Personnel Rates'!AH$76</f>
        <v>0</v>
      </c>
      <c r="AI337" s="122">
        <f>AI77*$AL77*'Personnel Rates'!AI$76</f>
        <v>0</v>
      </c>
      <c r="AJ337" s="122">
        <f>AJ77*$AL77*'Personnel Rates'!AJ$76</f>
        <v>0</v>
      </c>
      <c r="AL337" s="123">
        <f t="shared" si="12"/>
        <v>274.72772121076923</v>
      </c>
    </row>
    <row r="338" spans="2:38">
      <c r="B338" s="69">
        <v>7</v>
      </c>
      <c r="C338" s="70" t="s">
        <v>53</v>
      </c>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L338" s="125"/>
    </row>
    <row r="339" spans="2:38">
      <c r="B339" s="64" t="s">
        <v>28</v>
      </c>
      <c r="C339" s="63" t="s">
        <v>54</v>
      </c>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L339" s="124"/>
    </row>
    <row r="340" spans="2:38">
      <c r="B340" s="73"/>
      <c r="C340" s="66" t="str">
        <f>C80</f>
        <v>3/4"</v>
      </c>
      <c r="D340" s="66"/>
      <c r="E340" s="122">
        <f>E80*$AL80*'Personnel Rates'!E$76</f>
        <v>0</v>
      </c>
      <c r="F340" s="122">
        <f>F80*$AL80*'Personnel Rates'!F$76</f>
        <v>0</v>
      </c>
      <c r="G340" s="122">
        <f>G80*$AL80*'Personnel Rates'!G$76</f>
        <v>0</v>
      </c>
      <c r="H340" s="122">
        <f>H80*$AL80*'Personnel Rates'!H$76</f>
        <v>24.629673833076922</v>
      </c>
      <c r="I340" s="122">
        <f>I80*$AL80*'Personnel Rates'!I$76</f>
        <v>112.73418677230768</v>
      </c>
      <c r="J340" s="122">
        <f>J80*$AL80*'Personnel Rates'!J$76</f>
        <v>0</v>
      </c>
      <c r="K340" s="122">
        <f>K80*$AL80*'Personnel Rates'!K$76</f>
        <v>0</v>
      </c>
      <c r="L340" s="122">
        <f>L80*$AL80*'Personnel Rates'!L$76</f>
        <v>0</v>
      </c>
      <c r="M340" s="122">
        <f>M80*$AL80*'Personnel Rates'!M$76</f>
        <v>0</v>
      </c>
      <c r="N340" s="122">
        <f>N80*$AL80*'Personnel Rates'!N$76</f>
        <v>0</v>
      </c>
      <c r="O340" s="122">
        <f>O80*$AL80*'Personnel Rates'!O$76</f>
        <v>0</v>
      </c>
      <c r="P340" s="122">
        <f>P80*$AL80*'Personnel Rates'!P$76</f>
        <v>0</v>
      </c>
      <c r="Q340" s="122">
        <f>Q80*$AL80*'Personnel Rates'!Q$76</f>
        <v>0</v>
      </c>
      <c r="R340" s="122">
        <f>R80*$AL80*'Personnel Rates'!R$76</f>
        <v>0</v>
      </c>
      <c r="S340" s="122">
        <f>S80*$AL80*'Personnel Rates'!S$76</f>
        <v>0</v>
      </c>
      <c r="T340" s="122">
        <f>T80*$AL80*'Personnel Rates'!T$76</f>
        <v>0</v>
      </c>
      <c r="U340" s="122">
        <f>U80*$AL80*'Personnel Rates'!U$76</f>
        <v>0</v>
      </c>
      <c r="V340" s="122">
        <f>V80*$AL80*'Personnel Rates'!V$76</f>
        <v>0</v>
      </c>
      <c r="W340" s="122">
        <f>W80*$AL80*'Personnel Rates'!W$76</f>
        <v>0</v>
      </c>
      <c r="X340" s="122">
        <f>X80*$AL80*'Personnel Rates'!X$76</f>
        <v>0</v>
      </c>
      <c r="Y340" s="122">
        <f>Y80*$AL80*'Personnel Rates'!Y$76</f>
        <v>0</v>
      </c>
      <c r="Z340" s="122">
        <f>Z80*$AL80*'Personnel Rates'!Z$76</f>
        <v>0</v>
      </c>
      <c r="AA340" s="122">
        <f>AA80*$AL80*'Personnel Rates'!AA$76</f>
        <v>0</v>
      </c>
      <c r="AB340" s="122">
        <f>AB80*$AL80*'Personnel Rates'!AB$76</f>
        <v>0</v>
      </c>
      <c r="AC340" s="122">
        <f>AC80*$AL80*'Personnel Rates'!AC$76</f>
        <v>0</v>
      </c>
      <c r="AD340" s="122">
        <f>AD80*$AL80*'Personnel Rates'!AD$76</f>
        <v>0</v>
      </c>
      <c r="AE340" s="122">
        <f>AE80*$AL80*'Personnel Rates'!AE$76</f>
        <v>0</v>
      </c>
      <c r="AF340" s="122">
        <f>AF80*$AL80*'Personnel Rates'!AF$76</f>
        <v>0</v>
      </c>
      <c r="AG340" s="122">
        <f>AG80*$AL80*'Personnel Rates'!AG$76</f>
        <v>0</v>
      </c>
      <c r="AH340" s="122">
        <f>AH80*$AL80*'Personnel Rates'!AH$76</f>
        <v>0</v>
      </c>
      <c r="AI340" s="122">
        <f>AI80*$AL80*'Personnel Rates'!AI$76</f>
        <v>0</v>
      </c>
      <c r="AJ340" s="122">
        <f>AJ80*$AL80*'Personnel Rates'!AJ$76</f>
        <v>0</v>
      </c>
      <c r="AL340" s="123">
        <f>SUM(E340:AJ340)</f>
        <v>137.36386060538462</v>
      </c>
    </row>
    <row r="341" spans="2:38">
      <c r="B341" s="73"/>
      <c r="C341" s="66" t="str">
        <f>C81</f>
        <v>1"</v>
      </c>
      <c r="D341" s="66"/>
      <c r="E341" s="122">
        <f>E81*$AL81*'Personnel Rates'!E$76</f>
        <v>0</v>
      </c>
      <c r="F341" s="122">
        <f>F81*$AL81*'Personnel Rates'!F$76</f>
        <v>0</v>
      </c>
      <c r="G341" s="122">
        <f>G81*$AL81*'Personnel Rates'!G$76</f>
        <v>0</v>
      </c>
      <c r="H341" s="122">
        <f>H81*$AL81*'Personnel Rates'!H$76</f>
        <v>24.629673833076922</v>
      </c>
      <c r="I341" s="122">
        <f>I81*$AL81*'Personnel Rates'!I$76</f>
        <v>112.73418677230768</v>
      </c>
      <c r="J341" s="122">
        <f>J81*$AL81*'Personnel Rates'!J$76</f>
        <v>0</v>
      </c>
      <c r="K341" s="122">
        <f>K81*$AL81*'Personnel Rates'!K$76</f>
        <v>0</v>
      </c>
      <c r="L341" s="122">
        <f>L81*$AL81*'Personnel Rates'!L$76</f>
        <v>0</v>
      </c>
      <c r="M341" s="122">
        <f>M81*$AL81*'Personnel Rates'!M$76</f>
        <v>0</v>
      </c>
      <c r="N341" s="122">
        <f>N81*$AL81*'Personnel Rates'!N$76</f>
        <v>0</v>
      </c>
      <c r="O341" s="122">
        <f>O81*$AL81*'Personnel Rates'!O$76</f>
        <v>0</v>
      </c>
      <c r="P341" s="122">
        <f>P81*$AL81*'Personnel Rates'!P$76</f>
        <v>0</v>
      </c>
      <c r="Q341" s="122">
        <f>Q81*$AL81*'Personnel Rates'!Q$76</f>
        <v>0</v>
      </c>
      <c r="R341" s="122">
        <f>R81*$AL81*'Personnel Rates'!R$76</f>
        <v>0</v>
      </c>
      <c r="S341" s="122">
        <f>S81*$AL81*'Personnel Rates'!S$76</f>
        <v>0</v>
      </c>
      <c r="T341" s="122">
        <f>T81*$AL81*'Personnel Rates'!T$76</f>
        <v>0</v>
      </c>
      <c r="U341" s="122">
        <f>U81*$AL81*'Personnel Rates'!U$76</f>
        <v>0</v>
      </c>
      <c r="V341" s="122">
        <f>V81*$AL81*'Personnel Rates'!V$76</f>
        <v>0</v>
      </c>
      <c r="W341" s="122">
        <f>W81*$AL81*'Personnel Rates'!W$76</f>
        <v>0</v>
      </c>
      <c r="X341" s="122">
        <f>X81*$AL81*'Personnel Rates'!X$76</f>
        <v>0</v>
      </c>
      <c r="Y341" s="122">
        <f>Y81*$AL81*'Personnel Rates'!Y$76</f>
        <v>0</v>
      </c>
      <c r="Z341" s="122">
        <f>Z81*$AL81*'Personnel Rates'!Z$76</f>
        <v>0</v>
      </c>
      <c r="AA341" s="122">
        <f>AA81*$AL81*'Personnel Rates'!AA$76</f>
        <v>0</v>
      </c>
      <c r="AB341" s="122">
        <f>AB81*$AL81*'Personnel Rates'!AB$76</f>
        <v>0</v>
      </c>
      <c r="AC341" s="122">
        <f>AC81*$AL81*'Personnel Rates'!AC$76</f>
        <v>0</v>
      </c>
      <c r="AD341" s="122">
        <f>AD81*$AL81*'Personnel Rates'!AD$76</f>
        <v>0</v>
      </c>
      <c r="AE341" s="122">
        <f>AE81*$AL81*'Personnel Rates'!AE$76</f>
        <v>0</v>
      </c>
      <c r="AF341" s="122">
        <f>AF81*$AL81*'Personnel Rates'!AF$76</f>
        <v>0</v>
      </c>
      <c r="AG341" s="122">
        <f>AG81*$AL81*'Personnel Rates'!AG$76</f>
        <v>0</v>
      </c>
      <c r="AH341" s="122">
        <f>AH81*$AL81*'Personnel Rates'!AH$76</f>
        <v>0</v>
      </c>
      <c r="AI341" s="122">
        <f>AI81*$AL81*'Personnel Rates'!AI$76</f>
        <v>0</v>
      </c>
      <c r="AJ341" s="122">
        <f>AJ81*$AL81*'Personnel Rates'!AJ$76</f>
        <v>0</v>
      </c>
      <c r="AL341" s="123">
        <f>SUM(E341:AJ341)</f>
        <v>137.36386060538462</v>
      </c>
    </row>
    <row r="342" spans="2:38">
      <c r="B342" s="73"/>
      <c r="C342" s="66" t="str">
        <f>C82</f>
        <v>1.5"</v>
      </c>
      <c r="D342" s="66"/>
      <c r="E342" s="122">
        <f>E82*$AL82*'Personnel Rates'!E$76</f>
        <v>0</v>
      </c>
      <c r="F342" s="122">
        <f>F82*$AL82*'Personnel Rates'!F$76</f>
        <v>0</v>
      </c>
      <c r="G342" s="122">
        <f>G82*$AL82*'Personnel Rates'!G$76</f>
        <v>0</v>
      </c>
      <c r="H342" s="122">
        <f>H82*$AL82*'Personnel Rates'!H$76</f>
        <v>24.629673833076922</v>
      </c>
      <c r="I342" s="122">
        <f>I82*$AL82*'Personnel Rates'!I$76</f>
        <v>112.73418677230768</v>
      </c>
      <c r="J342" s="122">
        <f>J82*$AL82*'Personnel Rates'!J$76</f>
        <v>0</v>
      </c>
      <c r="K342" s="122">
        <f>K82*$AL82*'Personnel Rates'!K$76</f>
        <v>0</v>
      </c>
      <c r="L342" s="122">
        <f>L82*$AL82*'Personnel Rates'!L$76</f>
        <v>0</v>
      </c>
      <c r="M342" s="122">
        <f>M82*$AL82*'Personnel Rates'!M$76</f>
        <v>0</v>
      </c>
      <c r="N342" s="122">
        <f>N82*$AL82*'Personnel Rates'!N$76</f>
        <v>0</v>
      </c>
      <c r="O342" s="122">
        <f>O82*$AL82*'Personnel Rates'!O$76</f>
        <v>0</v>
      </c>
      <c r="P342" s="122">
        <f>P82*$AL82*'Personnel Rates'!P$76</f>
        <v>0</v>
      </c>
      <c r="Q342" s="122">
        <f>Q82*$AL82*'Personnel Rates'!Q$76</f>
        <v>0</v>
      </c>
      <c r="R342" s="122">
        <f>R82*$AL82*'Personnel Rates'!R$76</f>
        <v>0</v>
      </c>
      <c r="S342" s="122">
        <f>S82*$AL82*'Personnel Rates'!S$76</f>
        <v>0</v>
      </c>
      <c r="T342" s="122">
        <f>T82*$AL82*'Personnel Rates'!T$76</f>
        <v>0</v>
      </c>
      <c r="U342" s="122">
        <f>U82*$AL82*'Personnel Rates'!U$76</f>
        <v>0</v>
      </c>
      <c r="V342" s="122">
        <f>V82*$AL82*'Personnel Rates'!V$76</f>
        <v>0</v>
      </c>
      <c r="W342" s="122">
        <f>W82*$AL82*'Personnel Rates'!W$76</f>
        <v>0</v>
      </c>
      <c r="X342" s="122">
        <f>X82*$AL82*'Personnel Rates'!X$76</f>
        <v>0</v>
      </c>
      <c r="Y342" s="122">
        <f>Y82*$AL82*'Personnel Rates'!Y$76</f>
        <v>0</v>
      </c>
      <c r="Z342" s="122">
        <f>Z82*$AL82*'Personnel Rates'!Z$76</f>
        <v>0</v>
      </c>
      <c r="AA342" s="122">
        <f>AA82*$AL82*'Personnel Rates'!AA$76</f>
        <v>0</v>
      </c>
      <c r="AB342" s="122">
        <f>AB82*$AL82*'Personnel Rates'!AB$76</f>
        <v>0</v>
      </c>
      <c r="AC342" s="122">
        <f>AC82*$AL82*'Personnel Rates'!AC$76</f>
        <v>0</v>
      </c>
      <c r="AD342" s="122">
        <f>AD82*$AL82*'Personnel Rates'!AD$76</f>
        <v>0</v>
      </c>
      <c r="AE342" s="122">
        <f>AE82*$AL82*'Personnel Rates'!AE$76</f>
        <v>0</v>
      </c>
      <c r="AF342" s="122">
        <f>AF82*$AL82*'Personnel Rates'!AF$76</f>
        <v>0</v>
      </c>
      <c r="AG342" s="122">
        <f>AG82*$AL82*'Personnel Rates'!AG$76</f>
        <v>0</v>
      </c>
      <c r="AH342" s="122">
        <f>AH82*$AL82*'Personnel Rates'!AH$76</f>
        <v>0</v>
      </c>
      <c r="AI342" s="122">
        <f>AI82*$AL82*'Personnel Rates'!AI$76</f>
        <v>0</v>
      </c>
      <c r="AJ342" s="122">
        <f>AJ82*$AL82*'Personnel Rates'!AJ$76</f>
        <v>0</v>
      </c>
      <c r="AL342" s="123">
        <f>SUM(E342:AJ342)</f>
        <v>137.36386060538462</v>
      </c>
    </row>
    <row r="343" spans="2:38">
      <c r="B343" s="73"/>
      <c r="C343" s="66" t="str">
        <f>C83</f>
        <v>2"</v>
      </c>
      <c r="D343" s="66"/>
      <c r="E343" s="122">
        <f>E83*$AL83*'Personnel Rates'!E$76</f>
        <v>0</v>
      </c>
      <c r="F343" s="122">
        <f>F83*$AL83*'Personnel Rates'!F$76</f>
        <v>0</v>
      </c>
      <c r="G343" s="122">
        <f>G83*$AL83*'Personnel Rates'!G$76</f>
        <v>0</v>
      </c>
      <c r="H343" s="122">
        <f>H83*$AL83*'Personnel Rates'!H$76</f>
        <v>24.629673833076922</v>
      </c>
      <c r="I343" s="122">
        <f>I83*$AL83*'Personnel Rates'!I$76</f>
        <v>112.73418677230768</v>
      </c>
      <c r="J343" s="122">
        <f>J83*$AL83*'Personnel Rates'!J$76</f>
        <v>0</v>
      </c>
      <c r="K343" s="122">
        <f>K83*$AL83*'Personnel Rates'!K$76</f>
        <v>0</v>
      </c>
      <c r="L343" s="122">
        <f>L83*$AL83*'Personnel Rates'!L$76</f>
        <v>0</v>
      </c>
      <c r="M343" s="122">
        <f>M83*$AL83*'Personnel Rates'!M$76</f>
        <v>0</v>
      </c>
      <c r="N343" s="122">
        <f>N83*$AL83*'Personnel Rates'!N$76</f>
        <v>0</v>
      </c>
      <c r="O343" s="122">
        <f>O83*$AL83*'Personnel Rates'!O$76</f>
        <v>0</v>
      </c>
      <c r="P343" s="122">
        <f>P83*$AL83*'Personnel Rates'!P$76</f>
        <v>0</v>
      </c>
      <c r="Q343" s="122">
        <f>Q83*$AL83*'Personnel Rates'!Q$76</f>
        <v>0</v>
      </c>
      <c r="R343" s="122">
        <f>R83*$AL83*'Personnel Rates'!R$76</f>
        <v>0</v>
      </c>
      <c r="S343" s="122">
        <f>S83*$AL83*'Personnel Rates'!S$76</f>
        <v>0</v>
      </c>
      <c r="T343" s="122">
        <f>T83*$AL83*'Personnel Rates'!T$76</f>
        <v>0</v>
      </c>
      <c r="U343" s="122">
        <f>U83*$AL83*'Personnel Rates'!U$76</f>
        <v>0</v>
      </c>
      <c r="V343" s="122">
        <f>V83*$AL83*'Personnel Rates'!V$76</f>
        <v>0</v>
      </c>
      <c r="W343" s="122">
        <f>W83*$AL83*'Personnel Rates'!W$76</f>
        <v>0</v>
      </c>
      <c r="X343" s="122">
        <f>X83*$AL83*'Personnel Rates'!X$76</f>
        <v>0</v>
      </c>
      <c r="Y343" s="122">
        <f>Y83*$AL83*'Personnel Rates'!Y$76</f>
        <v>0</v>
      </c>
      <c r="Z343" s="122">
        <f>Z83*$AL83*'Personnel Rates'!Z$76</f>
        <v>0</v>
      </c>
      <c r="AA343" s="122">
        <f>AA83*$AL83*'Personnel Rates'!AA$76</f>
        <v>0</v>
      </c>
      <c r="AB343" s="122">
        <f>AB83*$AL83*'Personnel Rates'!AB$76</f>
        <v>0</v>
      </c>
      <c r="AC343" s="122">
        <f>AC83*$AL83*'Personnel Rates'!AC$76</f>
        <v>0</v>
      </c>
      <c r="AD343" s="122">
        <f>AD83*$AL83*'Personnel Rates'!AD$76</f>
        <v>0</v>
      </c>
      <c r="AE343" s="122">
        <f>AE83*$AL83*'Personnel Rates'!AE$76</f>
        <v>0</v>
      </c>
      <c r="AF343" s="122">
        <f>AF83*$AL83*'Personnel Rates'!AF$76</f>
        <v>0</v>
      </c>
      <c r="AG343" s="122">
        <f>AG83*$AL83*'Personnel Rates'!AG$76</f>
        <v>0</v>
      </c>
      <c r="AH343" s="122">
        <f>AH83*$AL83*'Personnel Rates'!AH$76</f>
        <v>0</v>
      </c>
      <c r="AI343" s="122">
        <f>AI83*$AL83*'Personnel Rates'!AI$76</f>
        <v>0</v>
      </c>
      <c r="AJ343" s="122">
        <f>AJ83*$AL83*'Personnel Rates'!AJ$76</f>
        <v>0</v>
      </c>
      <c r="AL343" s="123">
        <f>SUM(E343:AJ343)</f>
        <v>137.36386060538462</v>
      </c>
    </row>
    <row r="344" spans="2:38">
      <c r="B344" s="64" t="s">
        <v>30</v>
      </c>
      <c r="C344" s="63" t="s">
        <v>56</v>
      </c>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L344" s="124"/>
    </row>
    <row r="345" spans="2:38">
      <c r="B345" s="73"/>
      <c r="C345" s="66" t="str">
        <f>C85</f>
        <v xml:space="preserve">3" &amp; 4" </v>
      </c>
      <c r="D345" s="66"/>
      <c r="E345" s="122">
        <f>E85*$AL85*'Personnel Rates'!E$76</f>
        <v>0</v>
      </c>
      <c r="F345" s="122">
        <f>F85*$AL85*'Personnel Rates'!F$76</f>
        <v>0</v>
      </c>
      <c r="G345" s="122">
        <f>G85*$AL85*'Personnel Rates'!G$76</f>
        <v>0</v>
      </c>
      <c r="H345" s="122">
        <f>H85*$AL85*'Personnel Rates'!H$76</f>
        <v>1576.299125316923</v>
      </c>
      <c r="I345" s="122">
        <f>I85*$AL85*'Personnel Rates'!I$76</f>
        <v>5411.2409650707687</v>
      </c>
      <c r="J345" s="122">
        <f>J85*$AL85*'Personnel Rates'!J$76</f>
        <v>1913.4496393025638</v>
      </c>
      <c r="K345" s="122">
        <f>K85*$AL85*'Personnel Rates'!K$76</f>
        <v>2020.152007368205</v>
      </c>
      <c r="L345" s="122">
        <f>L85*$AL85*'Personnel Rates'!L$76</f>
        <v>0</v>
      </c>
      <c r="M345" s="122">
        <f>M85*$AL85*'Personnel Rates'!M$76</f>
        <v>0</v>
      </c>
      <c r="N345" s="122">
        <f>N85*$AL85*'Personnel Rates'!N$76</f>
        <v>0</v>
      </c>
      <c r="O345" s="122">
        <f>O85*$AL85*'Personnel Rates'!O$76</f>
        <v>0</v>
      </c>
      <c r="P345" s="122">
        <f>P85*$AL85*'Personnel Rates'!P$76</f>
        <v>0</v>
      </c>
      <c r="Q345" s="122">
        <f>Q85*$AL85*'Personnel Rates'!Q$76</f>
        <v>0</v>
      </c>
      <c r="R345" s="122">
        <f>R85*$AL85*'Personnel Rates'!R$76</f>
        <v>0</v>
      </c>
      <c r="S345" s="122">
        <f>S85*$AL85*'Personnel Rates'!S$76</f>
        <v>0</v>
      </c>
      <c r="T345" s="122">
        <f>T85*$AL85*'Personnel Rates'!T$76</f>
        <v>0</v>
      </c>
      <c r="U345" s="122">
        <f>U85*$AL85*'Personnel Rates'!U$76</f>
        <v>0</v>
      </c>
      <c r="V345" s="122">
        <f>V85*$AL85*'Personnel Rates'!V$76</f>
        <v>0</v>
      </c>
      <c r="W345" s="122">
        <f>W85*$AL85*'Personnel Rates'!W$76</f>
        <v>0</v>
      </c>
      <c r="X345" s="122">
        <f>X85*$AL85*'Personnel Rates'!X$76</f>
        <v>0</v>
      </c>
      <c r="Y345" s="122">
        <f>Y85*$AL85*'Personnel Rates'!Y$76</f>
        <v>0</v>
      </c>
      <c r="Z345" s="122">
        <f>Z85*$AL85*'Personnel Rates'!Z$76</f>
        <v>0</v>
      </c>
      <c r="AA345" s="122">
        <f>AA85*$AL85*'Personnel Rates'!AA$76</f>
        <v>0</v>
      </c>
      <c r="AB345" s="122">
        <f>AB85*$AL85*'Personnel Rates'!AB$76</f>
        <v>0</v>
      </c>
      <c r="AC345" s="122">
        <f>AC85*$AL85*'Personnel Rates'!AC$76</f>
        <v>0</v>
      </c>
      <c r="AD345" s="122">
        <f>AD85*$AL85*'Personnel Rates'!AD$76</f>
        <v>0</v>
      </c>
      <c r="AE345" s="122">
        <f>AE85*$AL85*'Personnel Rates'!AE$76</f>
        <v>0</v>
      </c>
      <c r="AF345" s="122">
        <f>AF85*$AL85*'Personnel Rates'!AF$76</f>
        <v>0</v>
      </c>
      <c r="AG345" s="122">
        <f>AG85*$AL85*'Personnel Rates'!AG$76</f>
        <v>0</v>
      </c>
      <c r="AH345" s="122">
        <f>AH85*$AL85*'Personnel Rates'!AH$76</f>
        <v>0</v>
      </c>
      <c r="AI345" s="122">
        <f>AI85*$AL85*'Personnel Rates'!AI$76</f>
        <v>0</v>
      </c>
      <c r="AJ345" s="122">
        <f>AJ85*$AL85*'Personnel Rates'!AJ$76</f>
        <v>0</v>
      </c>
      <c r="AL345" s="123">
        <f>SUM(E345:AJ345)</f>
        <v>10921.14173705846</v>
      </c>
    </row>
    <row r="346" spans="2:38">
      <c r="B346" s="73"/>
      <c r="C346" s="66" t="str">
        <f>C86</f>
        <v>6" &amp; 8"</v>
      </c>
      <c r="D346" s="66"/>
      <c r="E346" s="122">
        <f>E86*$AL86*'Personnel Rates'!E$76</f>
        <v>0</v>
      </c>
      <c r="F346" s="122">
        <f>F86*$AL86*'Personnel Rates'!F$76</f>
        <v>0</v>
      </c>
      <c r="G346" s="122">
        <f>G86*$AL86*'Personnel Rates'!G$76</f>
        <v>0</v>
      </c>
      <c r="H346" s="122">
        <f>H86*$AL86*'Personnel Rates'!H$76</f>
        <v>1576.299125316923</v>
      </c>
      <c r="I346" s="122">
        <f>I86*$AL86*'Personnel Rates'!I$76</f>
        <v>5411.2409650707687</v>
      </c>
      <c r="J346" s="122">
        <f>J86*$AL86*'Personnel Rates'!J$76</f>
        <v>1913.4496393025638</v>
      </c>
      <c r="K346" s="122">
        <f>K86*$AL86*'Personnel Rates'!K$76</f>
        <v>2020.152007368205</v>
      </c>
      <c r="L346" s="122">
        <f>L86*$AL86*'Personnel Rates'!L$76</f>
        <v>0</v>
      </c>
      <c r="M346" s="122">
        <f>M86*$AL86*'Personnel Rates'!M$76</f>
        <v>0</v>
      </c>
      <c r="N346" s="122">
        <f>N86*$AL86*'Personnel Rates'!N$76</f>
        <v>0</v>
      </c>
      <c r="O346" s="122">
        <f>O86*$AL86*'Personnel Rates'!O$76</f>
        <v>0</v>
      </c>
      <c r="P346" s="122">
        <f>P86*$AL86*'Personnel Rates'!P$76</f>
        <v>0</v>
      </c>
      <c r="Q346" s="122">
        <f>Q86*$AL86*'Personnel Rates'!Q$76</f>
        <v>0</v>
      </c>
      <c r="R346" s="122">
        <f>R86*$AL86*'Personnel Rates'!R$76</f>
        <v>0</v>
      </c>
      <c r="S346" s="122">
        <f>S86*$AL86*'Personnel Rates'!S$76</f>
        <v>0</v>
      </c>
      <c r="T346" s="122">
        <f>T86*$AL86*'Personnel Rates'!T$76</f>
        <v>0</v>
      </c>
      <c r="U346" s="122">
        <f>U86*$AL86*'Personnel Rates'!U$76</f>
        <v>0</v>
      </c>
      <c r="V346" s="122">
        <f>V86*$AL86*'Personnel Rates'!V$76</f>
        <v>0</v>
      </c>
      <c r="W346" s="122">
        <f>W86*$AL86*'Personnel Rates'!W$76</f>
        <v>0</v>
      </c>
      <c r="X346" s="122">
        <f>X86*$AL86*'Personnel Rates'!X$76</f>
        <v>0</v>
      </c>
      <c r="Y346" s="122">
        <f>Y86*$AL86*'Personnel Rates'!Y$76</f>
        <v>0</v>
      </c>
      <c r="Z346" s="122">
        <f>Z86*$AL86*'Personnel Rates'!Z$76</f>
        <v>0</v>
      </c>
      <c r="AA346" s="122">
        <f>AA86*$AL86*'Personnel Rates'!AA$76</f>
        <v>0</v>
      </c>
      <c r="AB346" s="122">
        <f>AB86*$AL86*'Personnel Rates'!AB$76</f>
        <v>0</v>
      </c>
      <c r="AC346" s="122">
        <f>AC86*$AL86*'Personnel Rates'!AC$76</f>
        <v>0</v>
      </c>
      <c r="AD346" s="122">
        <f>AD86*$AL86*'Personnel Rates'!AD$76</f>
        <v>0</v>
      </c>
      <c r="AE346" s="122">
        <f>AE86*$AL86*'Personnel Rates'!AE$76</f>
        <v>0</v>
      </c>
      <c r="AF346" s="122">
        <f>AF86*$AL86*'Personnel Rates'!AF$76</f>
        <v>0</v>
      </c>
      <c r="AG346" s="122">
        <f>AG86*$AL86*'Personnel Rates'!AG$76</f>
        <v>0</v>
      </c>
      <c r="AH346" s="122">
        <f>AH86*$AL86*'Personnel Rates'!AH$76</f>
        <v>0</v>
      </c>
      <c r="AI346" s="122">
        <f>AI86*$AL86*'Personnel Rates'!AI$76</f>
        <v>0</v>
      </c>
      <c r="AJ346" s="122">
        <f>AJ86*$AL86*'Personnel Rates'!AJ$76</f>
        <v>0</v>
      </c>
      <c r="AL346" s="123">
        <f>SUM(E346:AJ346)</f>
        <v>10921.14173705846</v>
      </c>
    </row>
    <row r="347" spans="2:38">
      <c r="B347" s="73"/>
      <c r="C347" s="66" t="str">
        <f>C87</f>
        <v>10" &amp; 12"</v>
      </c>
      <c r="D347" s="66"/>
      <c r="E347" s="122">
        <f>E87*$AL87*'Personnel Rates'!E$76</f>
        <v>0</v>
      </c>
      <c r="F347" s="122">
        <f>F87*$AL87*'Personnel Rates'!F$76</f>
        <v>0</v>
      </c>
      <c r="G347" s="122">
        <f>G87*$AL87*'Personnel Rates'!G$76</f>
        <v>0</v>
      </c>
      <c r="H347" s="122">
        <f>H87*$AL87*'Personnel Rates'!H$76</f>
        <v>1576.299125316923</v>
      </c>
      <c r="I347" s="122">
        <f>I87*$AL87*'Personnel Rates'!I$76</f>
        <v>5411.2409650707687</v>
      </c>
      <c r="J347" s="122">
        <f>J87*$AL87*'Personnel Rates'!J$76</f>
        <v>1913.4496393025638</v>
      </c>
      <c r="K347" s="122">
        <f>K87*$AL87*'Personnel Rates'!K$76</f>
        <v>2020.152007368205</v>
      </c>
      <c r="L347" s="122">
        <f>L87*$AL87*'Personnel Rates'!L$76</f>
        <v>0</v>
      </c>
      <c r="M347" s="122">
        <f>M87*$AL87*'Personnel Rates'!M$76</f>
        <v>0</v>
      </c>
      <c r="N347" s="122">
        <f>N87*$AL87*'Personnel Rates'!N$76</f>
        <v>0</v>
      </c>
      <c r="O347" s="122">
        <f>O87*$AL87*'Personnel Rates'!O$76</f>
        <v>0</v>
      </c>
      <c r="P347" s="122">
        <f>P87*$AL87*'Personnel Rates'!P$76</f>
        <v>0</v>
      </c>
      <c r="Q347" s="122">
        <f>Q87*$AL87*'Personnel Rates'!Q$76</f>
        <v>0</v>
      </c>
      <c r="R347" s="122">
        <f>R87*$AL87*'Personnel Rates'!R$76</f>
        <v>0</v>
      </c>
      <c r="S347" s="122">
        <f>S87*$AL87*'Personnel Rates'!S$76</f>
        <v>0</v>
      </c>
      <c r="T347" s="122">
        <f>T87*$AL87*'Personnel Rates'!T$76</f>
        <v>0</v>
      </c>
      <c r="U347" s="122">
        <f>U87*$AL87*'Personnel Rates'!U$76</f>
        <v>0</v>
      </c>
      <c r="V347" s="122">
        <f>V87*$AL87*'Personnel Rates'!V$76</f>
        <v>0</v>
      </c>
      <c r="W347" s="122">
        <f>W87*$AL87*'Personnel Rates'!W$76</f>
        <v>0</v>
      </c>
      <c r="X347" s="122">
        <f>X87*$AL87*'Personnel Rates'!X$76</f>
        <v>0</v>
      </c>
      <c r="Y347" s="122">
        <f>Y87*$AL87*'Personnel Rates'!Y$76</f>
        <v>0</v>
      </c>
      <c r="Z347" s="122">
        <f>Z87*$AL87*'Personnel Rates'!Z$76</f>
        <v>0</v>
      </c>
      <c r="AA347" s="122">
        <f>AA87*$AL87*'Personnel Rates'!AA$76</f>
        <v>0</v>
      </c>
      <c r="AB347" s="122">
        <f>AB87*$AL87*'Personnel Rates'!AB$76</f>
        <v>0</v>
      </c>
      <c r="AC347" s="122">
        <f>AC87*$AL87*'Personnel Rates'!AC$76</f>
        <v>0</v>
      </c>
      <c r="AD347" s="122">
        <f>AD87*$AL87*'Personnel Rates'!AD$76</f>
        <v>0</v>
      </c>
      <c r="AE347" s="122">
        <f>AE87*$AL87*'Personnel Rates'!AE$76</f>
        <v>0</v>
      </c>
      <c r="AF347" s="122">
        <f>AF87*$AL87*'Personnel Rates'!AF$76</f>
        <v>0</v>
      </c>
      <c r="AG347" s="122">
        <f>AG87*$AL87*'Personnel Rates'!AG$76</f>
        <v>0</v>
      </c>
      <c r="AH347" s="122">
        <f>AH87*$AL87*'Personnel Rates'!AH$76</f>
        <v>0</v>
      </c>
      <c r="AI347" s="122">
        <f>AI87*$AL87*'Personnel Rates'!AI$76</f>
        <v>0</v>
      </c>
      <c r="AJ347" s="122">
        <f>AJ87*$AL87*'Personnel Rates'!AJ$76</f>
        <v>0</v>
      </c>
      <c r="AL347" s="123">
        <f>SUM(E347:AJ347)</f>
        <v>10921.14173705846</v>
      </c>
    </row>
    <row r="348" spans="2:38">
      <c r="B348" s="75" t="s">
        <v>32</v>
      </c>
      <c r="C348" s="76" t="s">
        <v>61</v>
      </c>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L348" s="126"/>
    </row>
    <row r="349" spans="2:38">
      <c r="B349" s="78"/>
      <c r="C349" s="79" t="s">
        <v>63</v>
      </c>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L349" s="127"/>
    </row>
    <row r="350" spans="2:38">
      <c r="B350" s="73"/>
      <c r="C350" s="66" t="str">
        <f>C90</f>
        <v>16" Main</v>
      </c>
      <c r="D350" s="66"/>
      <c r="E350" s="122">
        <f>E90*$AL90*'Personnel Rates'!E$76</f>
        <v>0</v>
      </c>
      <c r="F350" s="122">
        <f>F90*$AL90*'Personnel Rates'!F$76</f>
        <v>0</v>
      </c>
      <c r="G350" s="122">
        <f>G90*$AL90*'Personnel Rates'!G$76</f>
        <v>0</v>
      </c>
      <c r="H350" s="122">
        <f>H90*$AL90*'Personnel Rates'!H$76</f>
        <v>1970.3739066461537</v>
      </c>
      <c r="I350" s="122">
        <f>I90*$AL90*'Personnel Rates'!I$76</f>
        <v>6764.0512063384613</v>
      </c>
      <c r="J350" s="122">
        <f>J90*$AL90*'Personnel Rates'!J$76</f>
        <v>2391.8120491282048</v>
      </c>
      <c r="K350" s="122">
        <f>K90*$AL90*'Personnel Rates'!K$76</f>
        <v>2525.190009210256</v>
      </c>
      <c r="L350" s="122">
        <f>L90*$AL90*'Personnel Rates'!L$76</f>
        <v>0</v>
      </c>
      <c r="M350" s="122">
        <f>M90*$AL90*'Personnel Rates'!M$76</f>
        <v>0</v>
      </c>
      <c r="N350" s="122">
        <f>N90*$AL90*'Personnel Rates'!N$76</f>
        <v>0</v>
      </c>
      <c r="O350" s="122">
        <f>O90*$AL90*'Personnel Rates'!O$76</f>
        <v>0</v>
      </c>
      <c r="P350" s="122">
        <f>P90*$AL90*'Personnel Rates'!P$76</f>
        <v>0</v>
      </c>
      <c r="Q350" s="122">
        <f>Q90*$AL90*'Personnel Rates'!Q$76</f>
        <v>0</v>
      </c>
      <c r="R350" s="122">
        <f>R90*$AL90*'Personnel Rates'!R$76</f>
        <v>0</v>
      </c>
      <c r="S350" s="122">
        <f>S90*$AL90*'Personnel Rates'!S$76</f>
        <v>0</v>
      </c>
      <c r="T350" s="122">
        <f>T90*$AL90*'Personnel Rates'!T$76</f>
        <v>0</v>
      </c>
      <c r="U350" s="122">
        <f>U90*$AL90*'Personnel Rates'!U$76</f>
        <v>0</v>
      </c>
      <c r="V350" s="122">
        <f>V90*$AL90*'Personnel Rates'!V$76</f>
        <v>0</v>
      </c>
      <c r="W350" s="122">
        <f>W90*$AL90*'Personnel Rates'!W$76</f>
        <v>0</v>
      </c>
      <c r="X350" s="122">
        <f>X90*$AL90*'Personnel Rates'!X$76</f>
        <v>0</v>
      </c>
      <c r="Y350" s="122">
        <f>Y90*$AL90*'Personnel Rates'!Y$76</f>
        <v>0</v>
      </c>
      <c r="Z350" s="122">
        <f>Z90*$AL90*'Personnel Rates'!Z$76</f>
        <v>0</v>
      </c>
      <c r="AA350" s="122">
        <f>AA90*$AL90*'Personnel Rates'!AA$76</f>
        <v>0</v>
      </c>
      <c r="AB350" s="122">
        <f>AB90*$AL90*'Personnel Rates'!AB$76</f>
        <v>0</v>
      </c>
      <c r="AC350" s="122">
        <f>AC90*$AL90*'Personnel Rates'!AC$76</f>
        <v>0</v>
      </c>
      <c r="AD350" s="122">
        <f>AD90*$AL90*'Personnel Rates'!AD$76</f>
        <v>0</v>
      </c>
      <c r="AE350" s="122">
        <f>AE90*$AL90*'Personnel Rates'!AE$76</f>
        <v>0</v>
      </c>
      <c r="AF350" s="122">
        <f>AF90*$AL90*'Personnel Rates'!AF$76</f>
        <v>0</v>
      </c>
      <c r="AG350" s="122">
        <f>AG90*$AL90*'Personnel Rates'!AG$76</f>
        <v>0</v>
      </c>
      <c r="AH350" s="122">
        <f>AH90*$AL90*'Personnel Rates'!AH$76</f>
        <v>0</v>
      </c>
      <c r="AI350" s="122">
        <f>AI90*$AL90*'Personnel Rates'!AI$76</f>
        <v>0</v>
      </c>
      <c r="AJ350" s="122">
        <f>AJ90*$AL90*'Personnel Rates'!AJ$76</f>
        <v>0</v>
      </c>
      <c r="AL350" s="123">
        <f>SUM(E350:AJ350)</f>
        <v>13651.427171323074</v>
      </c>
    </row>
    <row r="351" spans="2:38">
      <c r="B351" s="73"/>
      <c r="C351" s="66" t="str">
        <f>C91</f>
        <v>20" Main</v>
      </c>
      <c r="D351" s="66"/>
      <c r="E351" s="122">
        <f>E91*$AL91*'Personnel Rates'!E$76</f>
        <v>0</v>
      </c>
      <c r="F351" s="122">
        <f>F91*$AL91*'Personnel Rates'!F$76</f>
        <v>0</v>
      </c>
      <c r="G351" s="122">
        <f>G91*$AL91*'Personnel Rates'!G$76</f>
        <v>0</v>
      </c>
      <c r="H351" s="122">
        <f>H91*$AL91*'Personnel Rates'!H$76</f>
        <v>1970.3739066461537</v>
      </c>
      <c r="I351" s="122">
        <f>I91*$AL91*'Personnel Rates'!I$76</f>
        <v>6764.0512063384613</v>
      </c>
      <c r="J351" s="122">
        <f>J91*$AL91*'Personnel Rates'!J$76</f>
        <v>2391.8120491282048</v>
      </c>
      <c r="K351" s="122">
        <f>K91*$AL91*'Personnel Rates'!K$76</f>
        <v>2525.190009210256</v>
      </c>
      <c r="L351" s="122">
        <f>L91*$AL91*'Personnel Rates'!L$76</f>
        <v>0</v>
      </c>
      <c r="M351" s="122">
        <f>M91*$AL91*'Personnel Rates'!M$76</f>
        <v>0</v>
      </c>
      <c r="N351" s="122">
        <f>N91*$AL91*'Personnel Rates'!N$76</f>
        <v>0</v>
      </c>
      <c r="O351" s="122">
        <f>O91*$AL91*'Personnel Rates'!O$76</f>
        <v>0</v>
      </c>
      <c r="P351" s="122">
        <f>P91*$AL91*'Personnel Rates'!P$76</f>
        <v>0</v>
      </c>
      <c r="Q351" s="122">
        <f>Q91*$AL91*'Personnel Rates'!Q$76</f>
        <v>0</v>
      </c>
      <c r="R351" s="122">
        <f>R91*$AL91*'Personnel Rates'!R$76</f>
        <v>0</v>
      </c>
      <c r="S351" s="122">
        <f>S91*$AL91*'Personnel Rates'!S$76</f>
        <v>0</v>
      </c>
      <c r="T351" s="122">
        <f>T91*$AL91*'Personnel Rates'!T$76</f>
        <v>0</v>
      </c>
      <c r="U351" s="122">
        <f>U91*$AL91*'Personnel Rates'!U$76</f>
        <v>0</v>
      </c>
      <c r="V351" s="122">
        <f>V91*$AL91*'Personnel Rates'!V$76</f>
        <v>0</v>
      </c>
      <c r="W351" s="122">
        <f>W91*$AL91*'Personnel Rates'!W$76</f>
        <v>0</v>
      </c>
      <c r="X351" s="122">
        <f>X91*$AL91*'Personnel Rates'!X$76</f>
        <v>0</v>
      </c>
      <c r="Y351" s="122">
        <f>Y91*$AL91*'Personnel Rates'!Y$76</f>
        <v>0</v>
      </c>
      <c r="Z351" s="122">
        <f>Z91*$AL91*'Personnel Rates'!Z$76</f>
        <v>0</v>
      </c>
      <c r="AA351" s="122">
        <f>AA91*$AL91*'Personnel Rates'!AA$76</f>
        <v>0</v>
      </c>
      <c r="AB351" s="122">
        <f>AB91*$AL91*'Personnel Rates'!AB$76</f>
        <v>0</v>
      </c>
      <c r="AC351" s="122">
        <f>AC91*$AL91*'Personnel Rates'!AC$76</f>
        <v>0</v>
      </c>
      <c r="AD351" s="122">
        <f>AD91*$AL91*'Personnel Rates'!AD$76</f>
        <v>0</v>
      </c>
      <c r="AE351" s="122">
        <f>AE91*$AL91*'Personnel Rates'!AE$76</f>
        <v>0</v>
      </c>
      <c r="AF351" s="122">
        <f>AF91*$AL91*'Personnel Rates'!AF$76</f>
        <v>0</v>
      </c>
      <c r="AG351" s="122">
        <f>AG91*$AL91*'Personnel Rates'!AG$76</f>
        <v>0</v>
      </c>
      <c r="AH351" s="122">
        <f>AH91*$AL91*'Personnel Rates'!AH$76</f>
        <v>0</v>
      </c>
      <c r="AI351" s="122">
        <f>AI91*$AL91*'Personnel Rates'!AI$76</f>
        <v>0</v>
      </c>
      <c r="AJ351" s="122">
        <f>AJ91*$AL91*'Personnel Rates'!AJ$76</f>
        <v>0</v>
      </c>
      <c r="AL351" s="123">
        <f>SUM(E351:AJ351)</f>
        <v>13651.427171323074</v>
      </c>
    </row>
    <row r="352" spans="2:38">
      <c r="B352" s="73"/>
      <c r="C352" s="66" t="str">
        <f>C92</f>
        <v>24" Main</v>
      </c>
      <c r="D352" s="66"/>
      <c r="E352" s="122">
        <f>E92*$AL92*'Personnel Rates'!E$76</f>
        <v>0</v>
      </c>
      <c r="F352" s="122">
        <f>F92*$AL92*'Personnel Rates'!F$76</f>
        <v>0</v>
      </c>
      <c r="G352" s="122">
        <f>G92*$AL92*'Personnel Rates'!G$76</f>
        <v>0</v>
      </c>
      <c r="H352" s="122">
        <f>H92*$AL92*'Personnel Rates'!H$76</f>
        <v>1970.3739066461537</v>
      </c>
      <c r="I352" s="122">
        <f>I92*$AL92*'Personnel Rates'!I$76</f>
        <v>6764.0512063384613</v>
      </c>
      <c r="J352" s="122">
        <f>J92*$AL92*'Personnel Rates'!J$76</f>
        <v>2391.8120491282048</v>
      </c>
      <c r="K352" s="122">
        <f>K92*$AL92*'Personnel Rates'!K$76</f>
        <v>2525.190009210256</v>
      </c>
      <c r="L352" s="122">
        <f>L92*$AL92*'Personnel Rates'!L$76</f>
        <v>0</v>
      </c>
      <c r="M352" s="122">
        <f>M92*$AL92*'Personnel Rates'!M$76</f>
        <v>0</v>
      </c>
      <c r="N352" s="122">
        <f>N92*$AL92*'Personnel Rates'!N$76</f>
        <v>0</v>
      </c>
      <c r="O352" s="122">
        <f>O92*$AL92*'Personnel Rates'!O$76</f>
        <v>0</v>
      </c>
      <c r="P352" s="122">
        <f>P92*$AL92*'Personnel Rates'!P$76</f>
        <v>0</v>
      </c>
      <c r="Q352" s="122">
        <f>Q92*$AL92*'Personnel Rates'!Q$76</f>
        <v>0</v>
      </c>
      <c r="R352" s="122">
        <f>R92*$AL92*'Personnel Rates'!R$76</f>
        <v>0</v>
      </c>
      <c r="S352" s="122">
        <f>S92*$AL92*'Personnel Rates'!S$76</f>
        <v>0</v>
      </c>
      <c r="T352" s="122">
        <f>T92*$AL92*'Personnel Rates'!T$76</f>
        <v>0</v>
      </c>
      <c r="U352" s="122">
        <f>U92*$AL92*'Personnel Rates'!U$76</f>
        <v>0</v>
      </c>
      <c r="V352" s="122">
        <f>V92*$AL92*'Personnel Rates'!V$76</f>
        <v>0</v>
      </c>
      <c r="W352" s="122">
        <f>W92*$AL92*'Personnel Rates'!W$76</f>
        <v>0</v>
      </c>
      <c r="X352" s="122">
        <f>X92*$AL92*'Personnel Rates'!X$76</f>
        <v>0</v>
      </c>
      <c r="Y352" s="122">
        <f>Y92*$AL92*'Personnel Rates'!Y$76</f>
        <v>0</v>
      </c>
      <c r="Z352" s="122">
        <f>Z92*$AL92*'Personnel Rates'!Z$76</f>
        <v>0</v>
      </c>
      <c r="AA352" s="122">
        <f>AA92*$AL92*'Personnel Rates'!AA$76</f>
        <v>0</v>
      </c>
      <c r="AB352" s="122">
        <f>AB92*$AL92*'Personnel Rates'!AB$76</f>
        <v>0</v>
      </c>
      <c r="AC352" s="122">
        <f>AC92*$AL92*'Personnel Rates'!AC$76</f>
        <v>0</v>
      </c>
      <c r="AD352" s="122">
        <f>AD92*$AL92*'Personnel Rates'!AD$76</f>
        <v>0</v>
      </c>
      <c r="AE352" s="122">
        <f>AE92*$AL92*'Personnel Rates'!AE$76</f>
        <v>0</v>
      </c>
      <c r="AF352" s="122">
        <f>AF92*$AL92*'Personnel Rates'!AF$76</f>
        <v>0</v>
      </c>
      <c r="AG352" s="122">
        <f>AG92*$AL92*'Personnel Rates'!AG$76</f>
        <v>0</v>
      </c>
      <c r="AH352" s="122">
        <f>AH92*$AL92*'Personnel Rates'!AH$76</f>
        <v>0</v>
      </c>
      <c r="AI352" s="122">
        <f>AI92*$AL92*'Personnel Rates'!AI$76</f>
        <v>0</v>
      </c>
      <c r="AJ352" s="122">
        <f>AJ92*$AL92*'Personnel Rates'!AJ$76</f>
        <v>0</v>
      </c>
      <c r="AL352" s="123">
        <f>SUM(E352:AJ352)</f>
        <v>13651.427171323074</v>
      </c>
    </row>
    <row r="353" spans="2:38">
      <c r="B353" s="73"/>
      <c r="C353" s="66" t="str">
        <f>C93</f>
        <v>30" Main</v>
      </c>
      <c r="D353" s="66"/>
      <c r="E353" s="122">
        <f>E93*$AL93*'Personnel Rates'!E$76</f>
        <v>0</v>
      </c>
      <c r="F353" s="122">
        <f>F93*$AL93*'Personnel Rates'!F$76</f>
        <v>0</v>
      </c>
      <c r="G353" s="122">
        <f>G93*$AL93*'Personnel Rates'!G$76</f>
        <v>0</v>
      </c>
      <c r="H353" s="122">
        <f>H93*$AL93*'Personnel Rates'!H$76</f>
        <v>1970.3739066461537</v>
      </c>
      <c r="I353" s="122">
        <f>I93*$AL93*'Personnel Rates'!I$76</f>
        <v>6764.0512063384613</v>
      </c>
      <c r="J353" s="122">
        <f>J93*$AL93*'Personnel Rates'!J$76</f>
        <v>2391.8120491282048</v>
      </c>
      <c r="K353" s="122">
        <f>K93*$AL93*'Personnel Rates'!K$76</f>
        <v>2525.190009210256</v>
      </c>
      <c r="L353" s="122">
        <f>L93*$AL93*'Personnel Rates'!L$76</f>
        <v>0</v>
      </c>
      <c r="M353" s="122">
        <f>M93*$AL93*'Personnel Rates'!M$76</f>
        <v>0</v>
      </c>
      <c r="N353" s="122">
        <f>N93*$AL93*'Personnel Rates'!N$76</f>
        <v>0</v>
      </c>
      <c r="O353" s="122">
        <f>O93*$AL93*'Personnel Rates'!O$76</f>
        <v>0</v>
      </c>
      <c r="P353" s="122">
        <f>P93*$AL93*'Personnel Rates'!P$76</f>
        <v>0</v>
      </c>
      <c r="Q353" s="122">
        <f>Q93*$AL93*'Personnel Rates'!Q$76</f>
        <v>0</v>
      </c>
      <c r="R353" s="122">
        <f>R93*$AL93*'Personnel Rates'!R$76</f>
        <v>0</v>
      </c>
      <c r="S353" s="122">
        <f>S93*$AL93*'Personnel Rates'!S$76</f>
        <v>0</v>
      </c>
      <c r="T353" s="122">
        <f>T93*$AL93*'Personnel Rates'!T$76</f>
        <v>0</v>
      </c>
      <c r="U353" s="122">
        <f>U93*$AL93*'Personnel Rates'!U$76</f>
        <v>0</v>
      </c>
      <c r="V353" s="122">
        <f>V93*$AL93*'Personnel Rates'!V$76</f>
        <v>0</v>
      </c>
      <c r="W353" s="122">
        <f>W93*$AL93*'Personnel Rates'!W$76</f>
        <v>0</v>
      </c>
      <c r="X353" s="122">
        <f>X93*$AL93*'Personnel Rates'!X$76</f>
        <v>0</v>
      </c>
      <c r="Y353" s="122">
        <f>Y93*$AL93*'Personnel Rates'!Y$76</f>
        <v>0</v>
      </c>
      <c r="Z353" s="122">
        <f>Z93*$AL93*'Personnel Rates'!Z$76</f>
        <v>0</v>
      </c>
      <c r="AA353" s="122">
        <f>AA93*$AL93*'Personnel Rates'!AA$76</f>
        <v>0</v>
      </c>
      <c r="AB353" s="122">
        <f>AB93*$AL93*'Personnel Rates'!AB$76</f>
        <v>0</v>
      </c>
      <c r="AC353" s="122">
        <f>AC93*$AL93*'Personnel Rates'!AC$76</f>
        <v>0</v>
      </c>
      <c r="AD353" s="122">
        <f>AD93*$AL93*'Personnel Rates'!AD$76</f>
        <v>0</v>
      </c>
      <c r="AE353" s="122">
        <f>AE93*$AL93*'Personnel Rates'!AE$76</f>
        <v>0</v>
      </c>
      <c r="AF353" s="122">
        <f>AF93*$AL93*'Personnel Rates'!AF$76</f>
        <v>0</v>
      </c>
      <c r="AG353" s="122">
        <f>AG93*$AL93*'Personnel Rates'!AG$76</f>
        <v>0</v>
      </c>
      <c r="AH353" s="122">
        <f>AH93*$AL93*'Personnel Rates'!AH$76</f>
        <v>0</v>
      </c>
      <c r="AI353" s="122">
        <f>AI93*$AL93*'Personnel Rates'!AI$76</f>
        <v>0</v>
      </c>
      <c r="AJ353" s="122">
        <f>AJ93*$AL93*'Personnel Rates'!AJ$76</f>
        <v>0</v>
      </c>
      <c r="AL353" s="123">
        <f>SUM(E353:AJ353)</f>
        <v>13651.427171323074</v>
      </c>
    </row>
    <row r="354" spans="2:38">
      <c r="B354" s="73"/>
      <c r="C354" s="66" t="str">
        <f>C94</f>
        <v>36" Main</v>
      </c>
      <c r="D354" s="66"/>
      <c r="E354" s="122">
        <f>E94*$AL94*'Personnel Rates'!E$76</f>
        <v>0</v>
      </c>
      <c r="F354" s="122">
        <f>F94*$AL94*'Personnel Rates'!F$76</f>
        <v>0</v>
      </c>
      <c r="G354" s="122">
        <f>G94*$AL94*'Personnel Rates'!G$76</f>
        <v>0</v>
      </c>
      <c r="H354" s="122">
        <f>H94*$AL94*'Personnel Rates'!H$76</f>
        <v>1970.3739066461537</v>
      </c>
      <c r="I354" s="122">
        <f>I94*$AL94*'Personnel Rates'!I$76</f>
        <v>6764.0512063384613</v>
      </c>
      <c r="J354" s="122">
        <f>J94*$AL94*'Personnel Rates'!J$76</f>
        <v>2391.8120491282048</v>
      </c>
      <c r="K354" s="122">
        <f>K94*$AL94*'Personnel Rates'!K$76</f>
        <v>2525.190009210256</v>
      </c>
      <c r="L354" s="122">
        <f>L94*$AL94*'Personnel Rates'!L$76</f>
        <v>0</v>
      </c>
      <c r="M354" s="122">
        <f>M94*$AL94*'Personnel Rates'!M$76</f>
        <v>0</v>
      </c>
      <c r="N354" s="122">
        <f>N94*$AL94*'Personnel Rates'!N$76</f>
        <v>0</v>
      </c>
      <c r="O354" s="122">
        <f>O94*$AL94*'Personnel Rates'!O$76</f>
        <v>0</v>
      </c>
      <c r="P354" s="122">
        <f>P94*$AL94*'Personnel Rates'!P$76</f>
        <v>0</v>
      </c>
      <c r="Q354" s="122">
        <f>Q94*$AL94*'Personnel Rates'!Q$76</f>
        <v>0</v>
      </c>
      <c r="R354" s="122">
        <f>R94*$AL94*'Personnel Rates'!R$76</f>
        <v>0</v>
      </c>
      <c r="S354" s="122">
        <f>S94*$AL94*'Personnel Rates'!S$76</f>
        <v>0</v>
      </c>
      <c r="T354" s="122">
        <f>T94*$AL94*'Personnel Rates'!T$76</f>
        <v>0</v>
      </c>
      <c r="U354" s="122">
        <f>U94*$AL94*'Personnel Rates'!U$76</f>
        <v>0</v>
      </c>
      <c r="V354" s="122">
        <f>V94*$AL94*'Personnel Rates'!V$76</f>
        <v>0</v>
      </c>
      <c r="W354" s="122">
        <f>W94*$AL94*'Personnel Rates'!W$76</f>
        <v>0</v>
      </c>
      <c r="X354" s="122">
        <f>X94*$AL94*'Personnel Rates'!X$76</f>
        <v>0</v>
      </c>
      <c r="Y354" s="122">
        <f>Y94*$AL94*'Personnel Rates'!Y$76</f>
        <v>0</v>
      </c>
      <c r="Z354" s="122">
        <f>Z94*$AL94*'Personnel Rates'!Z$76</f>
        <v>0</v>
      </c>
      <c r="AA354" s="122">
        <f>AA94*$AL94*'Personnel Rates'!AA$76</f>
        <v>0</v>
      </c>
      <c r="AB354" s="122">
        <f>AB94*$AL94*'Personnel Rates'!AB$76</f>
        <v>0</v>
      </c>
      <c r="AC354" s="122">
        <f>AC94*$AL94*'Personnel Rates'!AC$76</f>
        <v>0</v>
      </c>
      <c r="AD354" s="122">
        <f>AD94*$AL94*'Personnel Rates'!AD$76</f>
        <v>0</v>
      </c>
      <c r="AE354" s="122">
        <f>AE94*$AL94*'Personnel Rates'!AE$76</f>
        <v>0</v>
      </c>
      <c r="AF354" s="122">
        <f>AF94*$AL94*'Personnel Rates'!AF$76</f>
        <v>0</v>
      </c>
      <c r="AG354" s="122">
        <f>AG94*$AL94*'Personnel Rates'!AG$76</f>
        <v>0</v>
      </c>
      <c r="AH354" s="122">
        <f>AH94*$AL94*'Personnel Rates'!AH$76</f>
        <v>0</v>
      </c>
      <c r="AI354" s="122">
        <f>AI94*$AL94*'Personnel Rates'!AI$76</f>
        <v>0</v>
      </c>
      <c r="AJ354" s="122">
        <f>AJ94*$AL94*'Personnel Rates'!AJ$76</f>
        <v>0</v>
      </c>
      <c r="AL354" s="123">
        <f>SUM(E354:AJ354)</f>
        <v>13651.427171323074</v>
      </c>
    </row>
    <row r="355" spans="2:38">
      <c r="B355" s="78"/>
      <c r="C355" s="79" t="s">
        <v>69</v>
      </c>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L355" s="127"/>
    </row>
    <row r="356" spans="2:38">
      <c r="B356" s="73"/>
      <c r="C356" s="66" t="str">
        <f>C96</f>
        <v>16" Main</v>
      </c>
      <c r="D356" s="66"/>
      <c r="E356" s="122">
        <f>E96*$AL96*'Personnel Rates'!E$76</f>
        <v>0</v>
      </c>
      <c r="F356" s="122">
        <f>F96*$AL96*'Personnel Rates'!F$76</f>
        <v>0</v>
      </c>
      <c r="G356" s="122">
        <f>G96*$AL96*'Personnel Rates'!G$76</f>
        <v>0</v>
      </c>
      <c r="H356" s="122">
        <f>H96*$AL96*'Personnel Rates'!H$76</f>
        <v>1970.3739066461537</v>
      </c>
      <c r="I356" s="122">
        <f>I96*$AL96*'Personnel Rates'!I$76</f>
        <v>6764.0512063384613</v>
      </c>
      <c r="J356" s="122">
        <f>J96*$AL96*'Personnel Rates'!J$76</f>
        <v>2391.8120491282048</v>
      </c>
      <c r="K356" s="122">
        <f>K96*$AL96*'Personnel Rates'!K$76</f>
        <v>2525.190009210256</v>
      </c>
      <c r="L356" s="122">
        <f>L96*$AL96*'Personnel Rates'!L$76</f>
        <v>0</v>
      </c>
      <c r="M356" s="122">
        <f>M96*$AL96*'Personnel Rates'!M$76</f>
        <v>0</v>
      </c>
      <c r="N356" s="122">
        <f>N96*$AL96*'Personnel Rates'!N$76</f>
        <v>0</v>
      </c>
      <c r="O356" s="122">
        <f>O96*$AL96*'Personnel Rates'!O$76</f>
        <v>0</v>
      </c>
      <c r="P356" s="122">
        <f>P96*$AL96*'Personnel Rates'!P$76</f>
        <v>0</v>
      </c>
      <c r="Q356" s="122">
        <f>Q96*$AL96*'Personnel Rates'!Q$76</f>
        <v>0</v>
      </c>
      <c r="R356" s="122">
        <f>R96*$AL96*'Personnel Rates'!R$76</f>
        <v>0</v>
      </c>
      <c r="S356" s="122">
        <f>S96*$AL96*'Personnel Rates'!S$76</f>
        <v>0</v>
      </c>
      <c r="T356" s="122">
        <f>T96*$AL96*'Personnel Rates'!T$76</f>
        <v>0</v>
      </c>
      <c r="U356" s="122">
        <f>U96*$AL96*'Personnel Rates'!U$76</f>
        <v>0</v>
      </c>
      <c r="V356" s="122">
        <f>V96*$AL96*'Personnel Rates'!V$76</f>
        <v>0</v>
      </c>
      <c r="W356" s="122">
        <f>W96*$AL96*'Personnel Rates'!W$76</f>
        <v>0</v>
      </c>
      <c r="X356" s="122">
        <f>X96*$AL96*'Personnel Rates'!X$76</f>
        <v>0</v>
      </c>
      <c r="Y356" s="122">
        <f>Y96*$AL96*'Personnel Rates'!Y$76</f>
        <v>0</v>
      </c>
      <c r="Z356" s="122">
        <f>Z96*$AL96*'Personnel Rates'!Z$76</f>
        <v>0</v>
      </c>
      <c r="AA356" s="122">
        <f>AA96*$AL96*'Personnel Rates'!AA$76</f>
        <v>0</v>
      </c>
      <c r="AB356" s="122">
        <f>AB96*$AL96*'Personnel Rates'!AB$76</f>
        <v>0</v>
      </c>
      <c r="AC356" s="122">
        <f>AC96*$AL96*'Personnel Rates'!AC$76</f>
        <v>0</v>
      </c>
      <c r="AD356" s="122">
        <f>AD96*$AL96*'Personnel Rates'!AD$76</f>
        <v>0</v>
      </c>
      <c r="AE356" s="122">
        <f>AE96*$AL96*'Personnel Rates'!AE$76</f>
        <v>0</v>
      </c>
      <c r="AF356" s="122">
        <f>AF96*$AL96*'Personnel Rates'!AF$76</f>
        <v>0</v>
      </c>
      <c r="AG356" s="122">
        <f>AG96*$AL96*'Personnel Rates'!AG$76</f>
        <v>0</v>
      </c>
      <c r="AH356" s="122">
        <f>AH96*$AL96*'Personnel Rates'!AH$76</f>
        <v>0</v>
      </c>
      <c r="AI356" s="122">
        <f>AI96*$AL96*'Personnel Rates'!AI$76</f>
        <v>0</v>
      </c>
      <c r="AJ356" s="122">
        <f>AJ96*$AL96*'Personnel Rates'!AJ$76</f>
        <v>0</v>
      </c>
      <c r="AL356" s="123">
        <f>SUM(E356:AJ356)</f>
        <v>13651.427171323074</v>
      </c>
    </row>
    <row r="357" spans="2:38">
      <c r="B357" s="73"/>
      <c r="C357" s="66" t="str">
        <f>C97</f>
        <v>20" Main</v>
      </c>
      <c r="D357" s="66"/>
      <c r="E357" s="122">
        <f>E97*$AL97*'Personnel Rates'!E$76</f>
        <v>0</v>
      </c>
      <c r="F357" s="122">
        <f>F97*$AL97*'Personnel Rates'!F$76</f>
        <v>0</v>
      </c>
      <c r="G357" s="122">
        <f>G97*$AL97*'Personnel Rates'!G$76</f>
        <v>0</v>
      </c>
      <c r="H357" s="122">
        <f>H97*$AL97*'Personnel Rates'!H$76</f>
        <v>1970.3739066461537</v>
      </c>
      <c r="I357" s="122">
        <f>I97*$AL97*'Personnel Rates'!I$76</f>
        <v>6764.0512063384613</v>
      </c>
      <c r="J357" s="122">
        <f>J97*$AL97*'Personnel Rates'!J$76</f>
        <v>2391.8120491282048</v>
      </c>
      <c r="K357" s="122">
        <f>K97*$AL97*'Personnel Rates'!K$76</f>
        <v>2525.190009210256</v>
      </c>
      <c r="L357" s="122">
        <f>L97*$AL97*'Personnel Rates'!L$76</f>
        <v>0</v>
      </c>
      <c r="M357" s="122">
        <f>M97*$AL97*'Personnel Rates'!M$76</f>
        <v>0</v>
      </c>
      <c r="N357" s="122">
        <f>N97*$AL97*'Personnel Rates'!N$76</f>
        <v>0</v>
      </c>
      <c r="O357" s="122">
        <f>O97*$AL97*'Personnel Rates'!O$76</f>
        <v>0</v>
      </c>
      <c r="P357" s="122">
        <f>P97*$AL97*'Personnel Rates'!P$76</f>
        <v>0</v>
      </c>
      <c r="Q357" s="122">
        <f>Q97*$AL97*'Personnel Rates'!Q$76</f>
        <v>0</v>
      </c>
      <c r="R357" s="122">
        <f>R97*$AL97*'Personnel Rates'!R$76</f>
        <v>0</v>
      </c>
      <c r="S357" s="122">
        <f>S97*$AL97*'Personnel Rates'!S$76</f>
        <v>0</v>
      </c>
      <c r="T357" s="122">
        <f>T97*$AL97*'Personnel Rates'!T$76</f>
        <v>0</v>
      </c>
      <c r="U357" s="122">
        <f>U97*$AL97*'Personnel Rates'!U$76</f>
        <v>0</v>
      </c>
      <c r="V357" s="122">
        <f>V97*$AL97*'Personnel Rates'!V$76</f>
        <v>0</v>
      </c>
      <c r="W357" s="122">
        <f>W97*$AL97*'Personnel Rates'!W$76</f>
        <v>0</v>
      </c>
      <c r="X357" s="122">
        <f>X97*$AL97*'Personnel Rates'!X$76</f>
        <v>0</v>
      </c>
      <c r="Y357" s="122">
        <f>Y97*$AL97*'Personnel Rates'!Y$76</f>
        <v>0</v>
      </c>
      <c r="Z357" s="122">
        <f>Z97*$AL97*'Personnel Rates'!Z$76</f>
        <v>0</v>
      </c>
      <c r="AA357" s="122">
        <f>AA97*$AL97*'Personnel Rates'!AA$76</f>
        <v>0</v>
      </c>
      <c r="AB357" s="122">
        <f>AB97*$AL97*'Personnel Rates'!AB$76</f>
        <v>0</v>
      </c>
      <c r="AC357" s="122">
        <f>AC97*$AL97*'Personnel Rates'!AC$76</f>
        <v>0</v>
      </c>
      <c r="AD357" s="122">
        <f>AD97*$AL97*'Personnel Rates'!AD$76</f>
        <v>0</v>
      </c>
      <c r="AE357" s="122">
        <f>AE97*$AL97*'Personnel Rates'!AE$76</f>
        <v>0</v>
      </c>
      <c r="AF357" s="122">
        <f>AF97*$AL97*'Personnel Rates'!AF$76</f>
        <v>0</v>
      </c>
      <c r="AG357" s="122">
        <f>AG97*$AL97*'Personnel Rates'!AG$76</f>
        <v>0</v>
      </c>
      <c r="AH357" s="122">
        <f>AH97*$AL97*'Personnel Rates'!AH$76</f>
        <v>0</v>
      </c>
      <c r="AI357" s="122">
        <f>AI97*$AL97*'Personnel Rates'!AI$76</f>
        <v>0</v>
      </c>
      <c r="AJ357" s="122">
        <f>AJ97*$AL97*'Personnel Rates'!AJ$76</f>
        <v>0</v>
      </c>
      <c r="AL357" s="123">
        <f>SUM(E357:AJ357)</f>
        <v>13651.427171323074</v>
      </c>
    </row>
    <row r="358" spans="2:38">
      <c r="B358" s="73"/>
      <c r="C358" s="66" t="str">
        <f>C98</f>
        <v>24" Main</v>
      </c>
      <c r="D358" s="66"/>
      <c r="E358" s="122">
        <f>E98*$AL98*'Personnel Rates'!E$76</f>
        <v>0</v>
      </c>
      <c r="F358" s="122">
        <f>F98*$AL98*'Personnel Rates'!F$76</f>
        <v>0</v>
      </c>
      <c r="G358" s="122">
        <f>G98*$AL98*'Personnel Rates'!G$76</f>
        <v>0</v>
      </c>
      <c r="H358" s="122">
        <f>H98*$AL98*'Personnel Rates'!H$76</f>
        <v>1970.3739066461537</v>
      </c>
      <c r="I358" s="122">
        <f>I98*$AL98*'Personnel Rates'!I$76</f>
        <v>6764.0512063384613</v>
      </c>
      <c r="J358" s="122">
        <f>J98*$AL98*'Personnel Rates'!J$76</f>
        <v>2391.8120491282048</v>
      </c>
      <c r="K358" s="122">
        <f>K98*$AL98*'Personnel Rates'!K$76</f>
        <v>2525.190009210256</v>
      </c>
      <c r="L358" s="122">
        <f>L98*$AL98*'Personnel Rates'!L$76</f>
        <v>0</v>
      </c>
      <c r="M358" s="122">
        <f>M98*$AL98*'Personnel Rates'!M$76</f>
        <v>0</v>
      </c>
      <c r="N358" s="122">
        <f>N98*$AL98*'Personnel Rates'!N$76</f>
        <v>0</v>
      </c>
      <c r="O358" s="122">
        <f>O98*$AL98*'Personnel Rates'!O$76</f>
        <v>0</v>
      </c>
      <c r="P358" s="122">
        <f>P98*$AL98*'Personnel Rates'!P$76</f>
        <v>0</v>
      </c>
      <c r="Q358" s="122">
        <f>Q98*$AL98*'Personnel Rates'!Q$76</f>
        <v>0</v>
      </c>
      <c r="R358" s="122">
        <f>R98*$AL98*'Personnel Rates'!R$76</f>
        <v>0</v>
      </c>
      <c r="S358" s="122">
        <f>S98*$AL98*'Personnel Rates'!S$76</f>
        <v>0</v>
      </c>
      <c r="T358" s="122">
        <f>T98*$AL98*'Personnel Rates'!T$76</f>
        <v>0</v>
      </c>
      <c r="U358" s="122">
        <f>U98*$AL98*'Personnel Rates'!U$76</f>
        <v>0</v>
      </c>
      <c r="V358" s="122">
        <f>V98*$AL98*'Personnel Rates'!V$76</f>
        <v>0</v>
      </c>
      <c r="W358" s="122">
        <f>W98*$AL98*'Personnel Rates'!W$76</f>
        <v>0</v>
      </c>
      <c r="X358" s="122">
        <f>X98*$AL98*'Personnel Rates'!X$76</f>
        <v>0</v>
      </c>
      <c r="Y358" s="122">
        <f>Y98*$AL98*'Personnel Rates'!Y$76</f>
        <v>0</v>
      </c>
      <c r="Z358" s="122">
        <f>Z98*$AL98*'Personnel Rates'!Z$76</f>
        <v>0</v>
      </c>
      <c r="AA358" s="122">
        <f>AA98*$AL98*'Personnel Rates'!AA$76</f>
        <v>0</v>
      </c>
      <c r="AB358" s="122">
        <f>AB98*$AL98*'Personnel Rates'!AB$76</f>
        <v>0</v>
      </c>
      <c r="AC358" s="122">
        <f>AC98*$AL98*'Personnel Rates'!AC$76</f>
        <v>0</v>
      </c>
      <c r="AD358" s="122">
        <f>AD98*$AL98*'Personnel Rates'!AD$76</f>
        <v>0</v>
      </c>
      <c r="AE358" s="122">
        <f>AE98*$AL98*'Personnel Rates'!AE$76</f>
        <v>0</v>
      </c>
      <c r="AF358" s="122">
        <f>AF98*$AL98*'Personnel Rates'!AF$76</f>
        <v>0</v>
      </c>
      <c r="AG358" s="122">
        <f>AG98*$AL98*'Personnel Rates'!AG$76</f>
        <v>0</v>
      </c>
      <c r="AH358" s="122">
        <f>AH98*$AL98*'Personnel Rates'!AH$76</f>
        <v>0</v>
      </c>
      <c r="AI358" s="122">
        <f>AI98*$AL98*'Personnel Rates'!AI$76</f>
        <v>0</v>
      </c>
      <c r="AJ358" s="122">
        <f>AJ98*$AL98*'Personnel Rates'!AJ$76</f>
        <v>0</v>
      </c>
      <c r="AL358" s="123">
        <f>SUM(E358:AJ358)</f>
        <v>13651.427171323074</v>
      </c>
    </row>
    <row r="359" spans="2:38">
      <c r="B359" s="73"/>
      <c r="C359" s="66" t="str">
        <f>C99</f>
        <v>30" Main</v>
      </c>
      <c r="D359" s="66"/>
      <c r="E359" s="122">
        <f>E99*$AL99*'Personnel Rates'!E$76</f>
        <v>0</v>
      </c>
      <c r="F359" s="122">
        <f>F99*$AL99*'Personnel Rates'!F$76</f>
        <v>0</v>
      </c>
      <c r="G359" s="122">
        <f>G99*$AL99*'Personnel Rates'!G$76</f>
        <v>0</v>
      </c>
      <c r="H359" s="122">
        <f>H99*$AL99*'Personnel Rates'!H$76</f>
        <v>1970.3739066461537</v>
      </c>
      <c r="I359" s="122">
        <f>I99*$AL99*'Personnel Rates'!I$76</f>
        <v>6764.0512063384613</v>
      </c>
      <c r="J359" s="122">
        <f>J99*$AL99*'Personnel Rates'!J$76</f>
        <v>2391.8120491282048</v>
      </c>
      <c r="K359" s="122">
        <f>K99*$AL99*'Personnel Rates'!K$76</f>
        <v>2525.190009210256</v>
      </c>
      <c r="L359" s="122">
        <f>L99*$AL99*'Personnel Rates'!L$76</f>
        <v>0</v>
      </c>
      <c r="M359" s="122">
        <f>M99*$AL99*'Personnel Rates'!M$76</f>
        <v>0</v>
      </c>
      <c r="N359" s="122">
        <f>N99*$AL99*'Personnel Rates'!N$76</f>
        <v>0</v>
      </c>
      <c r="O359" s="122">
        <f>O99*$AL99*'Personnel Rates'!O$76</f>
        <v>0</v>
      </c>
      <c r="P359" s="122">
        <f>P99*$AL99*'Personnel Rates'!P$76</f>
        <v>0</v>
      </c>
      <c r="Q359" s="122">
        <f>Q99*$AL99*'Personnel Rates'!Q$76</f>
        <v>0</v>
      </c>
      <c r="R359" s="122">
        <f>R99*$AL99*'Personnel Rates'!R$76</f>
        <v>0</v>
      </c>
      <c r="S359" s="122">
        <f>S99*$AL99*'Personnel Rates'!S$76</f>
        <v>0</v>
      </c>
      <c r="T359" s="122">
        <f>T99*$AL99*'Personnel Rates'!T$76</f>
        <v>0</v>
      </c>
      <c r="U359" s="122">
        <f>U99*$AL99*'Personnel Rates'!U$76</f>
        <v>0</v>
      </c>
      <c r="V359" s="122">
        <f>V99*$AL99*'Personnel Rates'!V$76</f>
        <v>0</v>
      </c>
      <c r="W359" s="122">
        <f>W99*$AL99*'Personnel Rates'!W$76</f>
        <v>0</v>
      </c>
      <c r="X359" s="122">
        <f>X99*$AL99*'Personnel Rates'!X$76</f>
        <v>0</v>
      </c>
      <c r="Y359" s="122">
        <f>Y99*$AL99*'Personnel Rates'!Y$76</f>
        <v>0</v>
      </c>
      <c r="Z359" s="122">
        <f>Z99*$AL99*'Personnel Rates'!Z$76</f>
        <v>0</v>
      </c>
      <c r="AA359" s="122">
        <f>AA99*$AL99*'Personnel Rates'!AA$76</f>
        <v>0</v>
      </c>
      <c r="AB359" s="122">
        <f>AB99*$AL99*'Personnel Rates'!AB$76</f>
        <v>0</v>
      </c>
      <c r="AC359" s="122">
        <f>AC99*$AL99*'Personnel Rates'!AC$76</f>
        <v>0</v>
      </c>
      <c r="AD359" s="122">
        <f>AD99*$AL99*'Personnel Rates'!AD$76</f>
        <v>0</v>
      </c>
      <c r="AE359" s="122">
        <f>AE99*$AL99*'Personnel Rates'!AE$76</f>
        <v>0</v>
      </c>
      <c r="AF359" s="122">
        <f>AF99*$AL99*'Personnel Rates'!AF$76</f>
        <v>0</v>
      </c>
      <c r="AG359" s="122">
        <f>AG99*$AL99*'Personnel Rates'!AG$76</f>
        <v>0</v>
      </c>
      <c r="AH359" s="122">
        <f>AH99*$AL99*'Personnel Rates'!AH$76</f>
        <v>0</v>
      </c>
      <c r="AI359" s="122">
        <f>AI99*$AL99*'Personnel Rates'!AI$76</f>
        <v>0</v>
      </c>
      <c r="AJ359" s="122">
        <f>AJ99*$AL99*'Personnel Rates'!AJ$76</f>
        <v>0</v>
      </c>
      <c r="AL359" s="123">
        <f>SUM(E359:AJ359)</f>
        <v>13651.427171323074</v>
      </c>
    </row>
    <row r="360" spans="2:38">
      <c r="B360" s="73"/>
      <c r="C360" s="66" t="str">
        <f>C100</f>
        <v>36" Main</v>
      </c>
      <c r="D360" s="66"/>
      <c r="E360" s="122">
        <f>E100*$AL100*'Personnel Rates'!E$76</f>
        <v>0</v>
      </c>
      <c r="F360" s="122">
        <f>F100*$AL100*'Personnel Rates'!F$76</f>
        <v>0</v>
      </c>
      <c r="G360" s="122">
        <f>G100*$AL100*'Personnel Rates'!G$76</f>
        <v>0</v>
      </c>
      <c r="H360" s="122">
        <f>H100*$AL100*'Personnel Rates'!H$76</f>
        <v>1970.3739066461537</v>
      </c>
      <c r="I360" s="122">
        <f>I100*$AL100*'Personnel Rates'!I$76</f>
        <v>6764.0512063384613</v>
      </c>
      <c r="J360" s="122">
        <f>J100*$AL100*'Personnel Rates'!J$76</f>
        <v>2391.8120491282048</v>
      </c>
      <c r="K360" s="122">
        <f>K100*$AL100*'Personnel Rates'!K$76</f>
        <v>2525.190009210256</v>
      </c>
      <c r="L360" s="122">
        <f>L100*$AL100*'Personnel Rates'!L$76</f>
        <v>0</v>
      </c>
      <c r="M360" s="122">
        <f>M100*$AL100*'Personnel Rates'!M$76</f>
        <v>0</v>
      </c>
      <c r="N360" s="122">
        <f>N100*$AL100*'Personnel Rates'!N$76</f>
        <v>0</v>
      </c>
      <c r="O360" s="122">
        <f>O100*$AL100*'Personnel Rates'!O$76</f>
        <v>0</v>
      </c>
      <c r="P360" s="122">
        <f>P100*$AL100*'Personnel Rates'!P$76</f>
        <v>0</v>
      </c>
      <c r="Q360" s="122">
        <f>Q100*$AL100*'Personnel Rates'!Q$76</f>
        <v>0</v>
      </c>
      <c r="R360" s="122">
        <f>R100*$AL100*'Personnel Rates'!R$76</f>
        <v>0</v>
      </c>
      <c r="S360" s="122">
        <f>S100*$AL100*'Personnel Rates'!S$76</f>
        <v>0</v>
      </c>
      <c r="T360" s="122">
        <f>T100*$AL100*'Personnel Rates'!T$76</f>
        <v>0</v>
      </c>
      <c r="U360" s="122">
        <f>U100*$AL100*'Personnel Rates'!U$76</f>
        <v>0</v>
      </c>
      <c r="V360" s="122">
        <f>V100*$AL100*'Personnel Rates'!V$76</f>
        <v>0</v>
      </c>
      <c r="W360" s="122">
        <f>W100*$AL100*'Personnel Rates'!W$76</f>
        <v>0</v>
      </c>
      <c r="X360" s="122">
        <f>X100*$AL100*'Personnel Rates'!X$76</f>
        <v>0</v>
      </c>
      <c r="Y360" s="122">
        <f>Y100*$AL100*'Personnel Rates'!Y$76</f>
        <v>0</v>
      </c>
      <c r="Z360" s="122">
        <f>Z100*$AL100*'Personnel Rates'!Z$76</f>
        <v>0</v>
      </c>
      <c r="AA360" s="122">
        <f>AA100*$AL100*'Personnel Rates'!AA$76</f>
        <v>0</v>
      </c>
      <c r="AB360" s="122">
        <f>AB100*$AL100*'Personnel Rates'!AB$76</f>
        <v>0</v>
      </c>
      <c r="AC360" s="122">
        <f>AC100*$AL100*'Personnel Rates'!AC$76</f>
        <v>0</v>
      </c>
      <c r="AD360" s="122">
        <f>AD100*$AL100*'Personnel Rates'!AD$76</f>
        <v>0</v>
      </c>
      <c r="AE360" s="122">
        <f>AE100*$AL100*'Personnel Rates'!AE$76</f>
        <v>0</v>
      </c>
      <c r="AF360" s="122">
        <f>AF100*$AL100*'Personnel Rates'!AF$76</f>
        <v>0</v>
      </c>
      <c r="AG360" s="122">
        <f>AG100*$AL100*'Personnel Rates'!AG$76</f>
        <v>0</v>
      </c>
      <c r="AH360" s="122">
        <f>AH100*$AL100*'Personnel Rates'!AH$76</f>
        <v>0</v>
      </c>
      <c r="AI360" s="122">
        <f>AI100*$AL100*'Personnel Rates'!AI$76</f>
        <v>0</v>
      </c>
      <c r="AJ360" s="122">
        <f>AJ100*$AL100*'Personnel Rates'!AJ$76</f>
        <v>0</v>
      </c>
      <c r="AL360" s="123">
        <f>SUM(E360:AJ360)</f>
        <v>13651.427171323074</v>
      </c>
    </row>
    <row r="361" spans="2:38">
      <c r="B361" s="78"/>
      <c r="C361" s="79" t="s">
        <v>70</v>
      </c>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L361" s="127"/>
    </row>
    <row r="362" spans="2:38">
      <c r="B362" s="73"/>
      <c r="C362" s="66" t="str">
        <f t="shared" ref="C362:C367" si="13">C102</f>
        <v>16" Main</v>
      </c>
      <c r="D362" s="66"/>
      <c r="E362" s="122">
        <f>E102*$AL102*'Personnel Rates'!E$76</f>
        <v>0</v>
      </c>
      <c r="F362" s="122">
        <f>F102*$AL102*'Personnel Rates'!F$76</f>
        <v>0</v>
      </c>
      <c r="G362" s="122">
        <f>G102*$AL102*'Personnel Rates'!G$76</f>
        <v>0</v>
      </c>
      <c r="H362" s="122">
        <f>H102*$AL102*'Personnel Rates'!H$76</f>
        <v>1970.3739066461537</v>
      </c>
      <c r="I362" s="122">
        <f>I102*$AL102*'Personnel Rates'!I$76</f>
        <v>6764.0512063384613</v>
      </c>
      <c r="J362" s="122">
        <f>J102*$AL102*'Personnel Rates'!J$76</f>
        <v>2391.8120491282048</v>
      </c>
      <c r="K362" s="122">
        <f>K102*$AL102*'Personnel Rates'!K$76</f>
        <v>2525.190009210256</v>
      </c>
      <c r="L362" s="122">
        <f>L102*$AL102*'Personnel Rates'!L$76</f>
        <v>0</v>
      </c>
      <c r="M362" s="122">
        <f>M102*$AL102*'Personnel Rates'!M$76</f>
        <v>0</v>
      </c>
      <c r="N362" s="122">
        <f>N102*$AL102*'Personnel Rates'!N$76</f>
        <v>0</v>
      </c>
      <c r="O362" s="122">
        <f>O102*$AL102*'Personnel Rates'!O$76</f>
        <v>0</v>
      </c>
      <c r="P362" s="122">
        <f>P102*$AL102*'Personnel Rates'!P$76</f>
        <v>0</v>
      </c>
      <c r="Q362" s="122">
        <f>Q102*$AL102*'Personnel Rates'!Q$76</f>
        <v>0</v>
      </c>
      <c r="R362" s="122">
        <f>R102*$AL102*'Personnel Rates'!R$76</f>
        <v>0</v>
      </c>
      <c r="S362" s="122">
        <f>S102*$AL102*'Personnel Rates'!S$76</f>
        <v>0</v>
      </c>
      <c r="T362" s="122">
        <f>T102*$AL102*'Personnel Rates'!T$76</f>
        <v>0</v>
      </c>
      <c r="U362" s="122">
        <f>U102*$AL102*'Personnel Rates'!U$76</f>
        <v>0</v>
      </c>
      <c r="V362" s="122">
        <f>V102*$AL102*'Personnel Rates'!V$76</f>
        <v>0</v>
      </c>
      <c r="W362" s="122">
        <f>W102*$AL102*'Personnel Rates'!W$76</f>
        <v>0</v>
      </c>
      <c r="X362" s="122">
        <f>X102*$AL102*'Personnel Rates'!X$76</f>
        <v>0</v>
      </c>
      <c r="Y362" s="122">
        <f>Y102*$AL102*'Personnel Rates'!Y$76</f>
        <v>0</v>
      </c>
      <c r="Z362" s="122">
        <f>Z102*$AL102*'Personnel Rates'!Z$76</f>
        <v>0</v>
      </c>
      <c r="AA362" s="122">
        <f>AA102*$AL102*'Personnel Rates'!AA$76</f>
        <v>0</v>
      </c>
      <c r="AB362" s="122">
        <f>AB102*$AL102*'Personnel Rates'!AB$76</f>
        <v>0</v>
      </c>
      <c r="AC362" s="122">
        <f>AC102*$AL102*'Personnel Rates'!AC$76</f>
        <v>0</v>
      </c>
      <c r="AD362" s="122">
        <f>AD102*$AL102*'Personnel Rates'!AD$76</f>
        <v>0</v>
      </c>
      <c r="AE362" s="122">
        <f>AE102*$AL102*'Personnel Rates'!AE$76</f>
        <v>0</v>
      </c>
      <c r="AF362" s="122">
        <f>AF102*$AL102*'Personnel Rates'!AF$76</f>
        <v>0</v>
      </c>
      <c r="AG362" s="122">
        <f>AG102*$AL102*'Personnel Rates'!AG$76</f>
        <v>0</v>
      </c>
      <c r="AH362" s="122">
        <f>AH102*$AL102*'Personnel Rates'!AH$76</f>
        <v>0</v>
      </c>
      <c r="AI362" s="122">
        <f>AI102*$AL102*'Personnel Rates'!AI$76</f>
        <v>0</v>
      </c>
      <c r="AJ362" s="122">
        <f>AJ102*$AL102*'Personnel Rates'!AJ$76</f>
        <v>0</v>
      </c>
      <c r="AL362" s="123">
        <f>SUM(E362:AJ362)</f>
        <v>13651.427171323074</v>
      </c>
    </row>
    <row r="363" spans="2:38">
      <c r="B363" s="73"/>
      <c r="C363" s="66" t="str">
        <f t="shared" si="13"/>
        <v>20" Main</v>
      </c>
      <c r="D363" s="66"/>
      <c r="E363" s="122">
        <f>E103*$AL103*'Personnel Rates'!E$76</f>
        <v>0</v>
      </c>
      <c r="F363" s="122">
        <f>F103*$AL103*'Personnel Rates'!F$76</f>
        <v>0</v>
      </c>
      <c r="G363" s="122">
        <f>G103*$AL103*'Personnel Rates'!G$76</f>
        <v>0</v>
      </c>
      <c r="H363" s="122">
        <f>H103*$AL103*'Personnel Rates'!H$76</f>
        <v>1970.3739066461537</v>
      </c>
      <c r="I363" s="122">
        <f>I103*$AL103*'Personnel Rates'!I$76</f>
        <v>6764.0512063384613</v>
      </c>
      <c r="J363" s="122">
        <f>J103*$AL103*'Personnel Rates'!J$76</f>
        <v>2391.8120491282048</v>
      </c>
      <c r="K363" s="122">
        <f>K103*$AL103*'Personnel Rates'!K$76</f>
        <v>2525.190009210256</v>
      </c>
      <c r="L363" s="122">
        <f>L103*$AL103*'Personnel Rates'!L$76</f>
        <v>0</v>
      </c>
      <c r="M363" s="122">
        <f>M103*$AL103*'Personnel Rates'!M$76</f>
        <v>0</v>
      </c>
      <c r="N363" s="122">
        <f>N103*$AL103*'Personnel Rates'!N$76</f>
        <v>0</v>
      </c>
      <c r="O363" s="122">
        <f>O103*$AL103*'Personnel Rates'!O$76</f>
        <v>0</v>
      </c>
      <c r="P363" s="122">
        <f>P103*$AL103*'Personnel Rates'!P$76</f>
        <v>0</v>
      </c>
      <c r="Q363" s="122">
        <f>Q103*$AL103*'Personnel Rates'!Q$76</f>
        <v>0</v>
      </c>
      <c r="R363" s="122">
        <f>R103*$AL103*'Personnel Rates'!R$76</f>
        <v>0</v>
      </c>
      <c r="S363" s="122">
        <f>S103*$AL103*'Personnel Rates'!S$76</f>
        <v>0</v>
      </c>
      <c r="T363" s="122">
        <f>T103*$AL103*'Personnel Rates'!T$76</f>
        <v>0</v>
      </c>
      <c r="U363" s="122">
        <f>U103*$AL103*'Personnel Rates'!U$76</f>
        <v>0</v>
      </c>
      <c r="V363" s="122">
        <f>V103*$AL103*'Personnel Rates'!V$76</f>
        <v>0</v>
      </c>
      <c r="W363" s="122">
        <f>W103*$AL103*'Personnel Rates'!W$76</f>
        <v>0</v>
      </c>
      <c r="X363" s="122">
        <f>X103*$AL103*'Personnel Rates'!X$76</f>
        <v>0</v>
      </c>
      <c r="Y363" s="122">
        <f>Y103*$AL103*'Personnel Rates'!Y$76</f>
        <v>0</v>
      </c>
      <c r="Z363" s="122">
        <f>Z103*$AL103*'Personnel Rates'!Z$76</f>
        <v>0</v>
      </c>
      <c r="AA363" s="122">
        <f>AA103*$AL103*'Personnel Rates'!AA$76</f>
        <v>0</v>
      </c>
      <c r="AB363" s="122">
        <f>AB103*$AL103*'Personnel Rates'!AB$76</f>
        <v>0</v>
      </c>
      <c r="AC363" s="122">
        <f>AC103*$AL103*'Personnel Rates'!AC$76</f>
        <v>0</v>
      </c>
      <c r="AD363" s="122">
        <f>AD103*$AL103*'Personnel Rates'!AD$76</f>
        <v>0</v>
      </c>
      <c r="AE363" s="122">
        <f>AE103*$AL103*'Personnel Rates'!AE$76</f>
        <v>0</v>
      </c>
      <c r="AF363" s="122">
        <f>AF103*$AL103*'Personnel Rates'!AF$76</f>
        <v>0</v>
      </c>
      <c r="AG363" s="122">
        <f>AG103*$AL103*'Personnel Rates'!AG$76</f>
        <v>0</v>
      </c>
      <c r="AH363" s="122">
        <f>AH103*$AL103*'Personnel Rates'!AH$76</f>
        <v>0</v>
      </c>
      <c r="AI363" s="122">
        <f>AI103*$AL103*'Personnel Rates'!AI$76</f>
        <v>0</v>
      </c>
      <c r="AJ363" s="122">
        <f>AJ103*$AL103*'Personnel Rates'!AJ$76</f>
        <v>0</v>
      </c>
      <c r="AL363" s="123">
        <f>SUM(E363:AJ363)</f>
        <v>13651.427171323074</v>
      </c>
    </row>
    <row r="364" spans="2:38">
      <c r="B364" s="73"/>
      <c r="C364" s="66" t="str">
        <f t="shared" si="13"/>
        <v>24" Main</v>
      </c>
      <c r="D364" s="66"/>
      <c r="E364" s="122">
        <f>E104*$AL104*'Personnel Rates'!E$76</f>
        <v>0</v>
      </c>
      <c r="F364" s="122">
        <f>F104*$AL104*'Personnel Rates'!F$76</f>
        <v>0</v>
      </c>
      <c r="G364" s="122">
        <f>G104*$AL104*'Personnel Rates'!G$76</f>
        <v>0</v>
      </c>
      <c r="H364" s="122">
        <f>H104*$AL104*'Personnel Rates'!H$76</f>
        <v>1970.3739066461537</v>
      </c>
      <c r="I364" s="122">
        <f>I104*$AL104*'Personnel Rates'!I$76</f>
        <v>6764.0512063384613</v>
      </c>
      <c r="J364" s="122">
        <f>J104*$AL104*'Personnel Rates'!J$76</f>
        <v>2391.8120491282048</v>
      </c>
      <c r="K364" s="122">
        <f>K104*$AL104*'Personnel Rates'!K$76</f>
        <v>2525.190009210256</v>
      </c>
      <c r="L364" s="122">
        <f>L104*$AL104*'Personnel Rates'!L$76</f>
        <v>0</v>
      </c>
      <c r="M364" s="122">
        <f>M104*$AL104*'Personnel Rates'!M$76</f>
        <v>0</v>
      </c>
      <c r="N364" s="122">
        <f>N104*$AL104*'Personnel Rates'!N$76</f>
        <v>0</v>
      </c>
      <c r="O364" s="122">
        <f>O104*$AL104*'Personnel Rates'!O$76</f>
        <v>0</v>
      </c>
      <c r="P364" s="122">
        <f>P104*$AL104*'Personnel Rates'!P$76</f>
        <v>0</v>
      </c>
      <c r="Q364" s="122">
        <f>Q104*$AL104*'Personnel Rates'!Q$76</f>
        <v>0</v>
      </c>
      <c r="R364" s="122">
        <f>R104*$AL104*'Personnel Rates'!R$76</f>
        <v>0</v>
      </c>
      <c r="S364" s="122">
        <f>S104*$AL104*'Personnel Rates'!S$76</f>
        <v>0</v>
      </c>
      <c r="T364" s="122">
        <f>T104*$AL104*'Personnel Rates'!T$76</f>
        <v>0</v>
      </c>
      <c r="U364" s="122">
        <f>U104*$AL104*'Personnel Rates'!U$76</f>
        <v>0</v>
      </c>
      <c r="V364" s="122">
        <f>V104*$AL104*'Personnel Rates'!V$76</f>
        <v>0</v>
      </c>
      <c r="W364" s="122">
        <f>W104*$AL104*'Personnel Rates'!W$76</f>
        <v>0</v>
      </c>
      <c r="X364" s="122">
        <f>X104*$AL104*'Personnel Rates'!X$76</f>
        <v>0</v>
      </c>
      <c r="Y364" s="122">
        <f>Y104*$AL104*'Personnel Rates'!Y$76</f>
        <v>0</v>
      </c>
      <c r="Z364" s="122">
        <f>Z104*$AL104*'Personnel Rates'!Z$76</f>
        <v>0</v>
      </c>
      <c r="AA364" s="122">
        <f>AA104*$AL104*'Personnel Rates'!AA$76</f>
        <v>0</v>
      </c>
      <c r="AB364" s="122">
        <f>AB104*$AL104*'Personnel Rates'!AB$76</f>
        <v>0</v>
      </c>
      <c r="AC364" s="122">
        <f>AC104*$AL104*'Personnel Rates'!AC$76</f>
        <v>0</v>
      </c>
      <c r="AD364" s="122">
        <f>AD104*$AL104*'Personnel Rates'!AD$76</f>
        <v>0</v>
      </c>
      <c r="AE364" s="122">
        <f>AE104*$AL104*'Personnel Rates'!AE$76</f>
        <v>0</v>
      </c>
      <c r="AF364" s="122">
        <f>AF104*$AL104*'Personnel Rates'!AF$76</f>
        <v>0</v>
      </c>
      <c r="AG364" s="122">
        <f>AG104*$AL104*'Personnel Rates'!AG$76</f>
        <v>0</v>
      </c>
      <c r="AH364" s="122">
        <f>AH104*$AL104*'Personnel Rates'!AH$76</f>
        <v>0</v>
      </c>
      <c r="AI364" s="122">
        <f>AI104*$AL104*'Personnel Rates'!AI$76</f>
        <v>0</v>
      </c>
      <c r="AJ364" s="122">
        <f>AJ104*$AL104*'Personnel Rates'!AJ$76</f>
        <v>0</v>
      </c>
      <c r="AL364" s="123">
        <f>SUM(E364:AJ364)</f>
        <v>13651.427171323074</v>
      </c>
    </row>
    <row r="365" spans="2:38">
      <c r="B365" s="73"/>
      <c r="C365" s="66" t="str">
        <f t="shared" si="13"/>
        <v>30" Main</v>
      </c>
      <c r="D365" s="66"/>
      <c r="E365" s="122">
        <f>E105*$AL105*'Personnel Rates'!E$76</f>
        <v>0</v>
      </c>
      <c r="F365" s="122">
        <f>F105*$AL105*'Personnel Rates'!F$76</f>
        <v>0</v>
      </c>
      <c r="G365" s="122">
        <f>G105*$AL105*'Personnel Rates'!G$76</f>
        <v>0</v>
      </c>
      <c r="H365" s="122">
        <f>H105*$AL105*'Personnel Rates'!H$76</f>
        <v>1970.3739066461537</v>
      </c>
      <c r="I365" s="122">
        <f>I105*$AL105*'Personnel Rates'!I$76</f>
        <v>6764.0512063384613</v>
      </c>
      <c r="J365" s="122">
        <f>J105*$AL105*'Personnel Rates'!J$76</f>
        <v>2391.8120491282048</v>
      </c>
      <c r="K365" s="122">
        <f>K105*$AL105*'Personnel Rates'!K$76</f>
        <v>2525.190009210256</v>
      </c>
      <c r="L365" s="122">
        <f>L105*$AL105*'Personnel Rates'!L$76</f>
        <v>0</v>
      </c>
      <c r="M365" s="122">
        <f>M105*$AL105*'Personnel Rates'!M$76</f>
        <v>0</v>
      </c>
      <c r="N365" s="122">
        <f>N105*$AL105*'Personnel Rates'!N$76</f>
        <v>0</v>
      </c>
      <c r="O365" s="122">
        <f>O105*$AL105*'Personnel Rates'!O$76</f>
        <v>0</v>
      </c>
      <c r="P365" s="122">
        <f>P105*$AL105*'Personnel Rates'!P$76</f>
        <v>0</v>
      </c>
      <c r="Q365" s="122">
        <f>Q105*$AL105*'Personnel Rates'!Q$76</f>
        <v>0</v>
      </c>
      <c r="R365" s="122">
        <f>R105*$AL105*'Personnel Rates'!R$76</f>
        <v>0</v>
      </c>
      <c r="S365" s="122">
        <f>S105*$AL105*'Personnel Rates'!S$76</f>
        <v>0</v>
      </c>
      <c r="T365" s="122">
        <f>T105*$AL105*'Personnel Rates'!T$76</f>
        <v>0</v>
      </c>
      <c r="U365" s="122">
        <f>U105*$AL105*'Personnel Rates'!U$76</f>
        <v>0</v>
      </c>
      <c r="V365" s="122">
        <f>V105*$AL105*'Personnel Rates'!V$76</f>
        <v>0</v>
      </c>
      <c r="W365" s="122">
        <f>W105*$AL105*'Personnel Rates'!W$76</f>
        <v>0</v>
      </c>
      <c r="X365" s="122">
        <f>X105*$AL105*'Personnel Rates'!X$76</f>
        <v>0</v>
      </c>
      <c r="Y365" s="122">
        <f>Y105*$AL105*'Personnel Rates'!Y$76</f>
        <v>0</v>
      </c>
      <c r="Z365" s="122">
        <f>Z105*$AL105*'Personnel Rates'!Z$76</f>
        <v>0</v>
      </c>
      <c r="AA365" s="122">
        <f>AA105*$AL105*'Personnel Rates'!AA$76</f>
        <v>0</v>
      </c>
      <c r="AB365" s="122">
        <f>AB105*$AL105*'Personnel Rates'!AB$76</f>
        <v>0</v>
      </c>
      <c r="AC365" s="122">
        <f>AC105*$AL105*'Personnel Rates'!AC$76</f>
        <v>0</v>
      </c>
      <c r="AD365" s="122">
        <f>AD105*$AL105*'Personnel Rates'!AD$76</f>
        <v>0</v>
      </c>
      <c r="AE365" s="122">
        <f>AE105*$AL105*'Personnel Rates'!AE$76</f>
        <v>0</v>
      </c>
      <c r="AF365" s="122">
        <f>AF105*$AL105*'Personnel Rates'!AF$76</f>
        <v>0</v>
      </c>
      <c r="AG365" s="122">
        <f>AG105*$AL105*'Personnel Rates'!AG$76</f>
        <v>0</v>
      </c>
      <c r="AH365" s="122">
        <f>AH105*$AL105*'Personnel Rates'!AH$76</f>
        <v>0</v>
      </c>
      <c r="AI365" s="122">
        <f>AI105*$AL105*'Personnel Rates'!AI$76</f>
        <v>0</v>
      </c>
      <c r="AJ365" s="122">
        <f>AJ105*$AL105*'Personnel Rates'!AJ$76</f>
        <v>0</v>
      </c>
      <c r="AL365" s="123">
        <f>SUM(E365:AJ365)</f>
        <v>13651.427171323074</v>
      </c>
    </row>
    <row r="366" spans="2:38">
      <c r="B366" s="73"/>
      <c r="C366" s="66" t="str">
        <f t="shared" si="13"/>
        <v>36" Main</v>
      </c>
      <c r="D366" s="66"/>
      <c r="E366" s="122">
        <f>E106*$AL106*'Personnel Rates'!E$76</f>
        <v>0</v>
      </c>
      <c r="F366" s="122">
        <f>F106*$AL106*'Personnel Rates'!F$76</f>
        <v>0</v>
      </c>
      <c r="G366" s="122">
        <f>G106*$AL106*'Personnel Rates'!G$76</f>
        <v>0</v>
      </c>
      <c r="H366" s="122">
        <f>H106*$AL106*'Personnel Rates'!H$76</f>
        <v>1970.3739066461537</v>
      </c>
      <c r="I366" s="122">
        <f>I106*$AL106*'Personnel Rates'!I$76</f>
        <v>6764.0512063384613</v>
      </c>
      <c r="J366" s="122">
        <f>J106*$AL106*'Personnel Rates'!J$76</f>
        <v>2391.8120491282048</v>
      </c>
      <c r="K366" s="122">
        <f>K106*$AL106*'Personnel Rates'!K$76</f>
        <v>2525.190009210256</v>
      </c>
      <c r="L366" s="122">
        <f>L106*$AL106*'Personnel Rates'!L$76</f>
        <v>0</v>
      </c>
      <c r="M366" s="122">
        <f>M106*$AL106*'Personnel Rates'!M$76</f>
        <v>0</v>
      </c>
      <c r="N366" s="122">
        <f>N106*$AL106*'Personnel Rates'!N$76</f>
        <v>0</v>
      </c>
      <c r="O366" s="122">
        <f>O106*$AL106*'Personnel Rates'!O$76</f>
        <v>0</v>
      </c>
      <c r="P366" s="122">
        <f>P106*$AL106*'Personnel Rates'!P$76</f>
        <v>0</v>
      </c>
      <c r="Q366" s="122">
        <f>Q106*$AL106*'Personnel Rates'!Q$76</f>
        <v>0</v>
      </c>
      <c r="R366" s="122">
        <f>R106*$AL106*'Personnel Rates'!R$76</f>
        <v>0</v>
      </c>
      <c r="S366" s="122">
        <f>S106*$AL106*'Personnel Rates'!S$76</f>
        <v>0</v>
      </c>
      <c r="T366" s="122">
        <f>T106*$AL106*'Personnel Rates'!T$76</f>
        <v>0</v>
      </c>
      <c r="U366" s="122">
        <f>U106*$AL106*'Personnel Rates'!U$76</f>
        <v>0</v>
      </c>
      <c r="V366" s="122">
        <f>V106*$AL106*'Personnel Rates'!V$76</f>
        <v>0</v>
      </c>
      <c r="W366" s="122">
        <f>W106*$AL106*'Personnel Rates'!W$76</f>
        <v>0</v>
      </c>
      <c r="X366" s="122">
        <f>X106*$AL106*'Personnel Rates'!X$76</f>
        <v>0</v>
      </c>
      <c r="Y366" s="122">
        <f>Y106*$AL106*'Personnel Rates'!Y$76</f>
        <v>0</v>
      </c>
      <c r="Z366" s="122">
        <f>Z106*$AL106*'Personnel Rates'!Z$76</f>
        <v>0</v>
      </c>
      <c r="AA366" s="122">
        <f>AA106*$AL106*'Personnel Rates'!AA$76</f>
        <v>0</v>
      </c>
      <c r="AB366" s="122">
        <f>AB106*$AL106*'Personnel Rates'!AB$76</f>
        <v>0</v>
      </c>
      <c r="AC366" s="122">
        <f>AC106*$AL106*'Personnel Rates'!AC$76</f>
        <v>0</v>
      </c>
      <c r="AD366" s="122">
        <f>AD106*$AL106*'Personnel Rates'!AD$76</f>
        <v>0</v>
      </c>
      <c r="AE366" s="122">
        <f>AE106*$AL106*'Personnel Rates'!AE$76</f>
        <v>0</v>
      </c>
      <c r="AF366" s="122">
        <f>AF106*$AL106*'Personnel Rates'!AF$76</f>
        <v>0</v>
      </c>
      <c r="AG366" s="122">
        <f>AG106*$AL106*'Personnel Rates'!AG$76</f>
        <v>0</v>
      </c>
      <c r="AH366" s="122">
        <f>AH106*$AL106*'Personnel Rates'!AH$76</f>
        <v>0</v>
      </c>
      <c r="AI366" s="122">
        <f>AI106*$AL106*'Personnel Rates'!AI$76</f>
        <v>0</v>
      </c>
      <c r="AJ366" s="122">
        <f>AJ106*$AL106*'Personnel Rates'!AJ$76</f>
        <v>0</v>
      </c>
      <c r="AL366" s="123">
        <f>SUM(E366:AJ366)</f>
        <v>13651.427171323074</v>
      </c>
    </row>
    <row r="367" spans="2:38">
      <c r="B367" s="68">
        <v>8</v>
      </c>
      <c r="C367" s="66" t="str">
        <f t="shared" si="13"/>
        <v>Discontinuance of Water</v>
      </c>
      <c r="D367" s="66"/>
      <c r="E367" s="122">
        <f>E107*$AL107*'Personnel Rates'!E$76</f>
        <v>0</v>
      </c>
      <c r="F367" s="122">
        <f>F107*$AL107*'Personnel Rates'!F$76</f>
        <v>0</v>
      </c>
      <c r="G367" s="122">
        <f>G107*$AL107*'Personnel Rates'!G$76</f>
        <v>0</v>
      </c>
      <c r="H367" s="122">
        <f>H107*$AL107*'Personnel Rates'!H$76</f>
        <v>49.259347666153843</v>
      </c>
      <c r="I367" s="122">
        <f>I107*$AL107*'Personnel Rates'!I$76</f>
        <v>225.46837354461536</v>
      </c>
      <c r="J367" s="122">
        <f>J107*$AL107*'Personnel Rates'!J$76</f>
        <v>239.18120491282048</v>
      </c>
      <c r="K367" s="122">
        <f>K107*$AL107*'Personnel Rates'!K$76</f>
        <v>252.51900092102562</v>
      </c>
      <c r="L367" s="122">
        <f>L107*$AL107*'Personnel Rates'!L$76</f>
        <v>0</v>
      </c>
      <c r="M367" s="122">
        <f>M107*$AL107*'Personnel Rates'!M$76</f>
        <v>0</v>
      </c>
      <c r="N367" s="122">
        <f>N107*$AL107*'Personnel Rates'!N$76</f>
        <v>0</v>
      </c>
      <c r="O367" s="122">
        <f>O107*$AL107*'Personnel Rates'!O$76</f>
        <v>0</v>
      </c>
      <c r="P367" s="122">
        <f>P107*$AL107*'Personnel Rates'!P$76</f>
        <v>0</v>
      </c>
      <c r="Q367" s="122">
        <f>Q107*$AL107*'Personnel Rates'!Q$76</f>
        <v>0</v>
      </c>
      <c r="R367" s="122">
        <f>R107*$AL107*'Personnel Rates'!R$76</f>
        <v>0</v>
      </c>
      <c r="S367" s="122">
        <f>S107*$AL107*'Personnel Rates'!S$76</f>
        <v>0</v>
      </c>
      <c r="T367" s="122">
        <f>T107*$AL107*'Personnel Rates'!T$76</f>
        <v>0</v>
      </c>
      <c r="U367" s="122">
        <f>U107*$AL107*'Personnel Rates'!U$76</f>
        <v>0</v>
      </c>
      <c r="V367" s="122">
        <f>V107*$AL107*'Personnel Rates'!V$76</f>
        <v>0</v>
      </c>
      <c r="W367" s="122">
        <f>W107*$AL107*'Personnel Rates'!W$76</f>
        <v>0</v>
      </c>
      <c r="X367" s="122">
        <f>X107*$AL107*'Personnel Rates'!X$76</f>
        <v>0</v>
      </c>
      <c r="Y367" s="122">
        <f>Y107*$AL107*'Personnel Rates'!Y$76</f>
        <v>0</v>
      </c>
      <c r="Z367" s="122">
        <f>Z107*$AL107*'Personnel Rates'!Z$76</f>
        <v>0</v>
      </c>
      <c r="AA367" s="122">
        <f>AA107*$AL107*'Personnel Rates'!AA$76</f>
        <v>0</v>
      </c>
      <c r="AB367" s="122">
        <f>AB107*$AL107*'Personnel Rates'!AB$76</f>
        <v>0</v>
      </c>
      <c r="AC367" s="122">
        <f>AC107*$AL107*'Personnel Rates'!AC$76</f>
        <v>0</v>
      </c>
      <c r="AD367" s="122">
        <f>AD107*$AL107*'Personnel Rates'!AD$76</f>
        <v>0</v>
      </c>
      <c r="AE367" s="122">
        <f>AE107*$AL107*'Personnel Rates'!AE$76</f>
        <v>0</v>
      </c>
      <c r="AF367" s="122">
        <f>AF107*$AL107*'Personnel Rates'!AF$76</f>
        <v>0</v>
      </c>
      <c r="AG367" s="122">
        <f>AG107*$AL107*'Personnel Rates'!AG$76</f>
        <v>0</v>
      </c>
      <c r="AH367" s="122">
        <f>AH107*$AL107*'Personnel Rates'!AH$76</f>
        <v>0</v>
      </c>
      <c r="AI367" s="122">
        <f>AI107*$AL107*'Personnel Rates'!AI$76</f>
        <v>0</v>
      </c>
      <c r="AJ367" s="122">
        <f>AJ107*$AL107*'Personnel Rates'!AJ$76</f>
        <v>0</v>
      </c>
      <c r="AL367" s="123">
        <f>SUM(H367:AJ367)</f>
        <v>766.42792704461533</v>
      </c>
    </row>
    <row r="368" spans="2:38">
      <c r="B368" s="62">
        <v>9</v>
      </c>
      <c r="C368" s="63" t="s">
        <v>72</v>
      </c>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L368" s="124"/>
    </row>
    <row r="369" spans="2:38">
      <c r="B369" s="65"/>
      <c r="C369" s="66" t="str">
        <f>C109</f>
        <v>One Week</v>
      </c>
      <c r="D369" s="66"/>
      <c r="E369" s="122">
        <f>E109*$AL109*'Personnel Rates'!E$76</f>
        <v>0</v>
      </c>
      <c r="F369" s="122">
        <f>F109*$AL109*'Personnel Rates'!F$76</f>
        <v>0</v>
      </c>
      <c r="G369" s="122">
        <f>G109*$AL109*'Personnel Rates'!G$76</f>
        <v>0</v>
      </c>
      <c r="H369" s="122">
        <f>H109*$AL109*'Personnel Rates'!H$76</f>
        <v>0</v>
      </c>
      <c r="I369" s="122">
        <f>I109*$AL109*'Personnel Rates'!I$76</f>
        <v>0</v>
      </c>
      <c r="J369" s="122">
        <f>J109*$AL109*'Personnel Rates'!J$76</f>
        <v>0</v>
      </c>
      <c r="K369" s="122">
        <f>K109*$AL109*'Personnel Rates'!K$76</f>
        <v>0</v>
      </c>
      <c r="L369" s="122">
        <f>L109*$AL109*'Personnel Rates'!L$76</f>
        <v>182.9233621476923</v>
      </c>
      <c r="M369" s="122">
        <f>M109*$AL109*'Personnel Rates'!M$76</f>
        <v>0</v>
      </c>
      <c r="N369" s="122">
        <f>N109*$AL109*'Personnel Rates'!N$76</f>
        <v>0</v>
      </c>
      <c r="O369" s="122">
        <f>O109*$AL109*'Personnel Rates'!O$76</f>
        <v>0</v>
      </c>
      <c r="P369" s="122">
        <f>P109*$AL109*'Personnel Rates'!P$76</f>
        <v>0</v>
      </c>
      <c r="Q369" s="122">
        <f>Q109*$AL109*'Personnel Rates'!Q$76</f>
        <v>0</v>
      </c>
      <c r="R369" s="122">
        <f>R109*$AL109*'Personnel Rates'!R$76</f>
        <v>0</v>
      </c>
      <c r="S369" s="122">
        <f>S109*$AL109*'Personnel Rates'!S$76</f>
        <v>0</v>
      </c>
      <c r="T369" s="122">
        <f>T109*$AL109*'Personnel Rates'!T$76</f>
        <v>0</v>
      </c>
      <c r="U369" s="122">
        <f>U109*$AL109*'Personnel Rates'!U$76</f>
        <v>0</v>
      </c>
      <c r="V369" s="122">
        <f>V109*$AL109*'Personnel Rates'!V$76</f>
        <v>0</v>
      </c>
      <c r="W369" s="122">
        <f>W109*$AL109*'Personnel Rates'!W$76</f>
        <v>0</v>
      </c>
      <c r="X369" s="122">
        <f>X109*$AL109*'Personnel Rates'!X$76</f>
        <v>0</v>
      </c>
      <c r="Y369" s="122">
        <f>Y109*$AL109*'Personnel Rates'!Y$76</f>
        <v>0</v>
      </c>
      <c r="Z369" s="122">
        <f>Z109*$AL109*'Personnel Rates'!Z$76</f>
        <v>0</v>
      </c>
      <c r="AA369" s="122">
        <f>AA109*$AL109*'Personnel Rates'!AA$76</f>
        <v>0</v>
      </c>
      <c r="AB369" s="122">
        <f>AB109*$AL109*'Personnel Rates'!AB$76</f>
        <v>0</v>
      </c>
      <c r="AC369" s="122">
        <f>AC109*$AL109*'Personnel Rates'!AC$76</f>
        <v>0</v>
      </c>
      <c r="AD369" s="122">
        <f>AD109*$AL109*'Personnel Rates'!AD$76</f>
        <v>0</v>
      </c>
      <c r="AE369" s="122">
        <f>AE109*$AL109*'Personnel Rates'!AE$76</f>
        <v>0</v>
      </c>
      <c r="AF369" s="122">
        <f>AF109*$AL109*'Personnel Rates'!AF$76</f>
        <v>0</v>
      </c>
      <c r="AG369" s="122">
        <f>AG109*$AL109*'Personnel Rates'!AG$76</f>
        <v>0</v>
      </c>
      <c r="AH369" s="122">
        <f>AH109*$AL109*'Personnel Rates'!AH$76</f>
        <v>0</v>
      </c>
      <c r="AI369" s="122">
        <f>AI109*$AL109*'Personnel Rates'!AI$76</f>
        <v>0</v>
      </c>
      <c r="AJ369" s="122">
        <f>AJ109*$AL109*'Personnel Rates'!AJ$76</f>
        <v>0</v>
      </c>
      <c r="AL369" s="123">
        <f>SUM(E369:AJ369)</f>
        <v>182.9233621476923</v>
      </c>
    </row>
    <row r="370" spans="2:38">
      <c r="B370" s="65"/>
      <c r="C370" s="66" t="str">
        <f>C110</f>
        <v>Six Month</v>
      </c>
      <c r="D370" s="66"/>
      <c r="E370" s="122">
        <f>E110*$AL110*'Personnel Rates'!E$76</f>
        <v>0</v>
      </c>
      <c r="F370" s="122">
        <f>F110*$AL110*'Personnel Rates'!F$76</f>
        <v>0</v>
      </c>
      <c r="G370" s="122">
        <f>G110*$AL110*'Personnel Rates'!G$76</f>
        <v>0</v>
      </c>
      <c r="H370" s="122">
        <f>H110*$AL110*'Personnel Rates'!H$76</f>
        <v>0</v>
      </c>
      <c r="I370" s="122">
        <f>I110*$AL110*'Personnel Rates'!I$76</f>
        <v>0</v>
      </c>
      <c r="J370" s="122">
        <f>J110*$AL110*'Personnel Rates'!J$76</f>
        <v>0</v>
      </c>
      <c r="K370" s="122">
        <f>K110*$AL110*'Personnel Rates'!K$76</f>
        <v>0</v>
      </c>
      <c r="L370" s="122">
        <f>L110*$AL110*'Personnel Rates'!L$76</f>
        <v>182.9233621476923</v>
      </c>
      <c r="M370" s="122">
        <f>M110*$AL110*'Personnel Rates'!M$76</f>
        <v>0</v>
      </c>
      <c r="N370" s="122">
        <f>N110*$AL110*'Personnel Rates'!N$76</f>
        <v>0</v>
      </c>
      <c r="O370" s="122">
        <f>O110*$AL110*'Personnel Rates'!O$76</f>
        <v>0</v>
      </c>
      <c r="P370" s="122">
        <f>P110*$AL110*'Personnel Rates'!P$76</f>
        <v>0</v>
      </c>
      <c r="Q370" s="122">
        <f>Q110*$AL110*'Personnel Rates'!Q$76</f>
        <v>0</v>
      </c>
      <c r="R370" s="122">
        <f>R110*$AL110*'Personnel Rates'!R$76</f>
        <v>0</v>
      </c>
      <c r="S370" s="122">
        <f>S110*$AL110*'Personnel Rates'!S$76</f>
        <v>0</v>
      </c>
      <c r="T370" s="122">
        <f>T110*$AL110*'Personnel Rates'!T$76</f>
        <v>0</v>
      </c>
      <c r="U370" s="122">
        <f>U110*$AL110*'Personnel Rates'!U$76</f>
        <v>0</v>
      </c>
      <c r="V370" s="122">
        <f>V110*$AL110*'Personnel Rates'!V$76</f>
        <v>0</v>
      </c>
      <c r="W370" s="122">
        <f>W110*$AL110*'Personnel Rates'!W$76</f>
        <v>0</v>
      </c>
      <c r="X370" s="122">
        <f>X110*$AL110*'Personnel Rates'!X$76</f>
        <v>0</v>
      </c>
      <c r="Y370" s="122">
        <f>Y110*$AL110*'Personnel Rates'!Y$76</f>
        <v>0</v>
      </c>
      <c r="Z370" s="122">
        <f>Z110*$AL110*'Personnel Rates'!Z$76</f>
        <v>0</v>
      </c>
      <c r="AA370" s="122">
        <f>AA110*$AL110*'Personnel Rates'!AA$76</f>
        <v>0</v>
      </c>
      <c r="AB370" s="122">
        <f>AB110*$AL110*'Personnel Rates'!AB$76</f>
        <v>0</v>
      </c>
      <c r="AC370" s="122">
        <f>AC110*$AL110*'Personnel Rates'!AC$76</f>
        <v>0</v>
      </c>
      <c r="AD370" s="122">
        <f>AD110*$AL110*'Personnel Rates'!AD$76</f>
        <v>0</v>
      </c>
      <c r="AE370" s="122">
        <f>AE110*$AL110*'Personnel Rates'!AE$76</f>
        <v>0</v>
      </c>
      <c r="AF370" s="122">
        <f>AF110*$AL110*'Personnel Rates'!AF$76</f>
        <v>0</v>
      </c>
      <c r="AG370" s="122">
        <f>AG110*$AL110*'Personnel Rates'!AG$76</f>
        <v>0</v>
      </c>
      <c r="AH370" s="122">
        <f>AH110*$AL110*'Personnel Rates'!AH$76</f>
        <v>0</v>
      </c>
      <c r="AI370" s="122">
        <f>AI110*$AL110*'Personnel Rates'!AI$76</f>
        <v>0</v>
      </c>
      <c r="AJ370" s="122">
        <f>AJ110*$AL110*'Personnel Rates'!AJ$76</f>
        <v>0</v>
      </c>
      <c r="AL370" s="123">
        <f>SUM(E370:AJ370)</f>
        <v>182.9233621476923</v>
      </c>
    </row>
    <row r="371" spans="2:38">
      <c r="B371" s="68">
        <v>10</v>
      </c>
      <c r="C371" s="66" t="str">
        <f>C111</f>
        <v>Flow Tests</v>
      </c>
      <c r="D371" s="66"/>
      <c r="E371" s="122">
        <f>E111*$AL111*'Personnel Rates'!E$76</f>
        <v>0</v>
      </c>
      <c r="F371" s="122">
        <f>F111*$AL111*'Personnel Rates'!F$76</f>
        <v>0</v>
      </c>
      <c r="G371" s="122">
        <f>G111*$AL111*'Personnel Rates'!G$76</f>
        <v>0</v>
      </c>
      <c r="H371" s="122">
        <f>H111*$AL111*'Personnel Rates'!H$76</f>
        <v>0</v>
      </c>
      <c r="I371" s="122">
        <f>I111*$AL111*'Personnel Rates'!I$76</f>
        <v>169.10128015846152</v>
      </c>
      <c r="J371" s="122">
        <f>J111*$AL111*'Personnel Rates'!J$76</f>
        <v>0</v>
      </c>
      <c r="K371" s="122">
        <f>K111*$AL111*'Personnel Rates'!K$76</f>
        <v>0</v>
      </c>
      <c r="L371" s="122">
        <f>L111*$AL111*'Personnel Rates'!L$76</f>
        <v>137.19252161076923</v>
      </c>
      <c r="M371" s="122">
        <f>M111*$AL111*'Personnel Rates'!M$76</f>
        <v>125.01860925461537</v>
      </c>
      <c r="N371" s="122">
        <f>N111*$AL111*'Personnel Rates'!N$76</f>
        <v>0</v>
      </c>
      <c r="O371" s="122">
        <f>O111*$AL111*'Personnel Rates'!O$76</f>
        <v>99.434855929230793</v>
      </c>
      <c r="P371" s="122">
        <f>P111*$AL111*'Personnel Rates'!P$76</f>
        <v>0</v>
      </c>
      <c r="Q371" s="122">
        <f>Q111*$AL111*'Personnel Rates'!Q$76</f>
        <v>0</v>
      </c>
      <c r="R371" s="122">
        <f>R111*$AL111*'Personnel Rates'!R$76</f>
        <v>0</v>
      </c>
      <c r="S371" s="122">
        <f>S111*$AL111*'Personnel Rates'!S$76</f>
        <v>0</v>
      </c>
      <c r="T371" s="122">
        <f>T111*$AL111*'Personnel Rates'!T$76</f>
        <v>0</v>
      </c>
      <c r="U371" s="122">
        <f>U111*$AL111*'Personnel Rates'!U$76</f>
        <v>0</v>
      </c>
      <c r="V371" s="122">
        <f>V111*$AL111*'Personnel Rates'!V$76</f>
        <v>0</v>
      </c>
      <c r="W371" s="122">
        <f>W111*$AL111*'Personnel Rates'!W$76</f>
        <v>0</v>
      </c>
      <c r="X371" s="122">
        <f>X111*$AL111*'Personnel Rates'!X$76</f>
        <v>0</v>
      </c>
      <c r="Y371" s="122">
        <f>Y111*$AL111*'Personnel Rates'!Y$76</f>
        <v>0</v>
      </c>
      <c r="Z371" s="122">
        <f>Z111*$AL111*'Personnel Rates'!Z$76</f>
        <v>0</v>
      </c>
      <c r="AA371" s="122">
        <f>AA111*$AL111*'Personnel Rates'!AA$76</f>
        <v>0</v>
      </c>
      <c r="AB371" s="122">
        <f>AB111*$AL111*'Personnel Rates'!AB$76</f>
        <v>0</v>
      </c>
      <c r="AC371" s="122">
        <f>AC111*$AL111*'Personnel Rates'!AC$76</f>
        <v>0</v>
      </c>
      <c r="AD371" s="122">
        <f>AD111*$AL111*'Personnel Rates'!AD$76</f>
        <v>0</v>
      </c>
      <c r="AE371" s="122">
        <f>AE111*$AL111*'Personnel Rates'!AE$76</f>
        <v>0</v>
      </c>
      <c r="AF371" s="122">
        <f>AF111*$AL111*'Personnel Rates'!AF$76</f>
        <v>0</v>
      </c>
      <c r="AG371" s="122">
        <f>AG111*$AL111*'Personnel Rates'!AG$76</f>
        <v>0</v>
      </c>
      <c r="AH371" s="122">
        <f>AH111*$AL111*'Personnel Rates'!AH$76</f>
        <v>0</v>
      </c>
      <c r="AI371" s="122">
        <f>AI111*$AL111*'Personnel Rates'!AI$76</f>
        <v>0</v>
      </c>
      <c r="AJ371" s="122">
        <f>AJ111*$AL111*'Personnel Rates'!AJ$76</f>
        <v>0</v>
      </c>
      <c r="AL371" s="123">
        <f>SUM(E371:AJ371)</f>
        <v>530.74726695307697</v>
      </c>
    </row>
    <row r="372" spans="2:38">
      <c r="B372" s="68">
        <v>11</v>
      </c>
      <c r="C372" s="66" t="str">
        <f>C112</f>
        <v>Water Service Line Investigations and/or Inspections</v>
      </c>
      <c r="D372" s="66"/>
      <c r="E372" s="122">
        <f>E112*$AL112*'Personnel Rates'!E$76</f>
        <v>0</v>
      </c>
      <c r="F372" s="122">
        <f>F112*$AL112*'Personnel Rates'!F$76</f>
        <v>0</v>
      </c>
      <c r="G372" s="122">
        <f>G112*$AL112*'Personnel Rates'!G$76</f>
        <v>0</v>
      </c>
      <c r="H372" s="122">
        <f>H112*$AL112*'Personnel Rates'!H$76</f>
        <v>24.629673833076922</v>
      </c>
      <c r="I372" s="122">
        <f>I112*$AL112*'Personnel Rates'!I$76</f>
        <v>112.73418677230768</v>
      </c>
      <c r="J372" s="122">
        <f>J112*$AL112*'Personnel Rates'!J$76</f>
        <v>0</v>
      </c>
      <c r="K372" s="122">
        <f>K112*$AL112*'Personnel Rates'!K$76</f>
        <v>0</v>
      </c>
      <c r="L372" s="122">
        <f>L112*$AL112*'Personnel Rates'!L$76</f>
        <v>0</v>
      </c>
      <c r="M372" s="122">
        <f>M112*$AL112*'Personnel Rates'!M$76</f>
        <v>0</v>
      </c>
      <c r="N372" s="122">
        <f>N112*$AL112*'Personnel Rates'!N$76</f>
        <v>0</v>
      </c>
      <c r="O372" s="122">
        <f>O112*$AL112*'Personnel Rates'!O$76</f>
        <v>0</v>
      </c>
      <c r="P372" s="122">
        <f>P112*$AL112*'Personnel Rates'!P$76</f>
        <v>0</v>
      </c>
      <c r="Q372" s="122">
        <f>Q112*$AL112*'Personnel Rates'!Q$76</f>
        <v>0</v>
      </c>
      <c r="R372" s="122">
        <f>R112*$AL112*'Personnel Rates'!R$76</f>
        <v>0</v>
      </c>
      <c r="S372" s="122">
        <f>S112*$AL112*'Personnel Rates'!S$76</f>
        <v>0</v>
      </c>
      <c r="T372" s="122">
        <f>T112*$AL112*'Personnel Rates'!T$76</f>
        <v>0</v>
      </c>
      <c r="U372" s="122">
        <f>U112*$AL112*'Personnel Rates'!U$76</f>
        <v>0</v>
      </c>
      <c r="V372" s="122">
        <f>V112*$AL112*'Personnel Rates'!V$76</f>
        <v>0</v>
      </c>
      <c r="W372" s="122">
        <f>W112*$AL112*'Personnel Rates'!W$76</f>
        <v>0</v>
      </c>
      <c r="X372" s="122">
        <f>X112*$AL112*'Personnel Rates'!X$76</f>
        <v>0</v>
      </c>
      <c r="Y372" s="122">
        <f>Y112*$AL112*'Personnel Rates'!Y$76</f>
        <v>0</v>
      </c>
      <c r="Z372" s="122">
        <f>Z112*$AL112*'Personnel Rates'!Z$76</f>
        <v>0</v>
      </c>
      <c r="AA372" s="122">
        <f>AA112*$AL112*'Personnel Rates'!AA$76</f>
        <v>0</v>
      </c>
      <c r="AB372" s="122">
        <f>AB112*$AL112*'Personnel Rates'!AB$76</f>
        <v>0</v>
      </c>
      <c r="AC372" s="122">
        <f>AC112*$AL112*'Personnel Rates'!AC$76</f>
        <v>0</v>
      </c>
      <c r="AD372" s="122">
        <f>AD112*$AL112*'Personnel Rates'!AD$76</f>
        <v>0</v>
      </c>
      <c r="AE372" s="122">
        <f>AE112*$AL112*'Personnel Rates'!AE$76</f>
        <v>0</v>
      </c>
      <c r="AF372" s="122">
        <f>AF112*$AL112*'Personnel Rates'!AF$76</f>
        <v>0</v>
      </c>
      <c r="AG372" s="122">
        <f>AG112*$AL112*'Personnel Rates'!AG$76</f>
        <v>0</v>
      </c>
      <c r="AH372" s="122">
        <f>AH112*$AL112*'Personnel Rates'!AH$76</f>
        <v>0</v>
      </c>
      <c r="AI372" s="122">
        <f>AI112*$AL112*'Personnel Rates'!AI$76</f>
        <v>0</v>
      </c>
      <c r="AJ372" s="122">
        <f>AJ112*$AL112*'Personnel Rates'!AJ$76</f>
        <v>0</v>
      </c>
      <c r="AL372" s="123">
        <f>SUM(H372:AJ372)</f>
        <v>137.36386060538462</v>
      </c>
    </row>
    <row r="373" spans="2:38">
      <c r="B373" s="58"/>
      <c r="C373" s="58" t="s">
        <v>77</v>
      </c>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L373" s="128"/>
    </row>
    <row r="374" spans="2:38">
      <c r="B374" s="62">
        <v>1</v>
      </c>
      <c r="C374" s="63" t="s">
        <v>78</v>
      </c>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L374" s="124"/>
    </row>
    <row r="375" spans="2:38">
      <c r="B375" s="62">
        <v>2</v>
      </c>
      <c r="C375" s="63" t="s">
        <v>79</v>
      </c>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L375" s="124"/>
    </row>
    <row r="376" spans="2:38">
      <c r="B376" s="62">
        <v>3</v>
      </c>
      <c r="C376" s="63" t="s">
        <v>80</v>
      </c>
      <c r="D376" s="63"/>
      <c r="E376" s="122">
        <f>E116*'Personnel Rates'!E$76</f>
        <v>0</v>
      </c>
      <c r="F376" s="122">
        <f>F116*'Personnel Rates'!F$76</f>
        <v>0</v>
      </c>
      <c r="G376" s="122">
        <f>G116*'Personnel Rates'!G$76</f>
        <v>0</v>
      </c>
      <c r="H376" s="122">
        <f>H116*'Personnel Rates'!H$76</f>
        <v>0</v>
      </c>
      <c r="I376" s="122">
        <f>I116*'Personnel Rates'!I$76</f>
        <v>0</v>
      </c>
      <c r="J376" s="122">
        <f>J116*'Personnel Rates'!J$76</f>
        <v>0</v>
      </c>
      <c r="K376" s="122">
        <f>K116*'Personnel Rates'!K$76</f>
        <v>0</v>
      </c>
      <c r="L376" s="122">
        <f>L116*'Personnel Rates'!L$76</f>
        <v>0</v>
      </c>
      <c r="M376" s="122">
        <f>M116*'Personnel Rates'!M$76</f>
        <v>0</v>
      </c>
      <c r="N376" s="122">
        <f>N116*'Personnel Rates'!N$76</f>
        <v>0</v>
      </c>
      <c r="O376" s="122">
        <f>O116*'Personnel Rates'!O$76</f>
        <v>0</v>
      </c>
      <c r="P376" s="122">
        <f>P116*'Personnel Rates'!P$76</f>
        <v>0</v>
      </c>
      <c r="Q376" s="122">
        <f>Q116*'Personnel Rates'!Q$76</f>
        <v>1406.5255956923079</v>
      </c>
      <c r="R376" s="122">
        <f>R116*'Personnel Rates'!R$76</f>
        <v>447.15433355076925</v>
      </c>
      <c r="S376" s="122">
        <f>S116*'Personnel Rates'!S$76</f>
        <v>1569.7776712846153</v>
      </c>
      <c r="T376" s="122">
        <f>T116*'Personnel Rates'!T$76</f>
        <v>561.97056739384618</v>
      </c>
      <c r="U376" s="122">
        <f>U116*'Personnel Rates'!U$76</f>
        <v>774.38671454307689</v>
      </c>
      <c r="V376" s="122">
        <f>V116*'Personnel Rates'!V$76</f>
        <v>0</v>
      </c>
      <c r="W376" s="122">
        <f>W116*'Personnel Rates'!W$76</f>
        <v>0</v>
      </c>
      <c r="X376" s="122">
        <f>X116*'Personnel Rates'!X$76</f>
        <v>0</v>
      </c>
      <c r="Y376" s="122">
        <f>Y116*'Personnel Rates'!Y$76</f>
        <v>0</v>
      </c>
      <c r="Z376" s="122">
        <f>Z116*'Personnel Rates'!Z$76</f>
        <v>0</v>
      </c>
      <c r="AA376" s="122">
        <f>AA116*'Personnel Rates'!AA$76</f>
        <v>0</v>
      </c>
      <c r="AB376" s="122">
        <f>AB116*'Personnel Rates'!AB$76</f>
        <v>0</v>
      </c>
      <c r="AC376" s="122">
        <f>AC116*'Personnel Rates'!AC$76</f>
        <v>0</v>
      </c>
      <c r="AD376" s="122">
        <f>AD116*'Personnel Rates'!AD$76</f>
        <v>0</v>
      </c>
      <c r="AE376" s="122">
        <f>AE116*'Personnel Rates'!AE$76</f>
        <v>0</v>
      </c>
      <c r="AF376" s="122">
        <f>AF116*'Personnel Rates'!AF$76</f>
        <v>0</v>
      </c>
      <c r="AG376" s="122">
        <f>AG116*'Personnel Rates'!AG$76</f>
        <v>0</v>
      </c>
      <c r="AH376" s="122">
        <f>AH116*'Personnel Rates'!AH$76</f>
        <v>0</v>
      </c>
      <c r="AI376" s="122">
        <f>AI116*'Personnel Rates'!AI$76</f>
        <v>0</v>
      </c>
      <c r="AJ376" s="122">
        <f>AJ116*'Personnel Rates'!AJ$76</f>
        <v>0</v>
      </c>
      <c r="AL376" s="123">
        <f t="shared" ref="AL376:AL379" si="14">SUM(E376:AJ376)</f>
        <v>4759.814882464615</v>
      </c>
    </row>
    <row r="377" spans="2:38">
      <c r="B377" s="62">
        <v>4</v>
      </c>
      <c r="C377" s="63" t="s">
        <v>81</v>
      </c>
      <c r="D377" s="63"/>
      <c r="E377" s="122">
        <f>E117*'Personnel Rates'!E$76</f>
        <v>0</v>
      </c>
      <c r="F377" s="122">
        <f>F117*'Personnel Rates'!F$76</f>
        <v>0</v>
      </c>
      <c r="G377" s="122">
        <f>G117*'Personnel Rates'!G$76</f>
        <v>0</v>
      </c>
      <c r="H377" s="122">
        <f>H117*'Personnel Rates'!H$76</f>
        <v>0</v>
      </c>
      <c r="I377" s="122">
        <f>I117*'Personnel Rates'!I$76</f>
        <v>0</v>
      </c>
      <c r="J377" s="122">
        <f>J117*'Personnel Rates'!J$76</f>
        <v>0</v>
      </c>
      <c r="K377" s="122">
        <f>K117*'Personnel Rates'!K$76</f>
        <v>0</v>
      </c>
      <c r="L377" s="122">
        <f>L117*'Personnel Rates'!L$76</f>
        <v>0</v>
      </c>
      <c r="M377" s="122">
        <f>M117*'Personnel Rates'!M$76</f>
        <v>0</v>
      </c>
      <c r="N377" s="122">
        <f>N117*'Personnel Rates'!N$76</f>
        <v>0</v>
      </c>
      <c r="O377" s="122">
        <f>O117*'Personnel Rates'!O$76</f>
        <v>0</v>
      </c>
      <c r="P377" s="122">
        <f>P117*'Personnel Rates'!P$76</f>
        <v>0</v>
      </c>
      <c r="Q377" s="122">
        <f>Q117*'Personnel Rates'!Q$76</f>
        <v>773.58907763076934</v>
      </c>
      <c r="R377" s="122">
        <f>R117*'Personnel Rates'!R$76</f>
        <v>447.15433355076925</v>
      </c>
      <c r="S377" s="122">
        <f>S117*'Personnel Rates'!S$76</f>
        <v>1046.5184475230767</v>
      </c>
      <c r="T377" s="122">
        <f>T117*'Personnel Rates'!T$76</f>
        <v>321.12603851076926</v>
      </c>
      <c r="U377" s="122">
        <f>U117*'Personnel Rates'!U$76</f>
        <v>344.17187313025642</v>
      </c>
      <c r="V377" s="122">
        <f>V117*'Personnel Rates'!V$76</f>
        <v>0</v>
      </c>
      <c r="W377" s="122">
        <f>W117*'Personnel Rates'!W$76</f>
        <v>0</v>
      </c>
      <c r="X377" s="122">
        <f>X117*'Personnel Rates'!X$76</f>
        <v>0</v>
      </c>
      <c r="Y377" s="122">
        <f>Y117*'Personnel Rates'!Y$76</f>
        <v>0</v>
      </c>
      <c r="Z377" s="122">
        <f>Z117*'Personnel Rates'!Z$76</f>
        <v>0</v>
      </c>
      <c r="AA377" s="122">
        <f>AA117*'Personnel Rates'!AA$76</f>
        <v>0</v>
      </c>
      <c r="AB377" s="122">
        <f>AB117*'Personnel Rates'!AB$76</f>
        <v>0</v>
      </c>
      <c r="AC377" s="122">
        <f>AC117*'Personnel Rates'!AC$76</f>
        <v>0</v>
      </c>
      <c r="AD377" s="122">
        <f>AD117*'Personnel Rates'!AD$76</f>
        <v>0</v>
      </c>
      <c r="AE377" s="122">
        <f>AE117*'Personnel Rates'!AE$76</f>
        <v>0</v>
      </c>
      <c r="AF377" s="122">
        <f>AF117*'Personnel Rates'!AF$76</f>
        <v>0</v>
      </c>
      <c r="AG377" s="122">
        <f>AG117*'Personnel Rates'!AG$76</f>
        <v>0</v>
      </c>
      <c r="AH377" s="122">
        <f>AH117*'Personnel Rates'!AH$76</f>
        <v>0</v>
      </c>
      <c r="AI377" s="122">
        <f>AI117*'Personnel Rates'!AI$76</f>
        <v>0</v>
      </c>
      <c r="AJ377" s="122">
        <f>AJ117*'Personnel Rates'!AJ$76</f>
        <v>0</v>
      </c>
      <c r="AL377" s="123">
        <f t="shared" si="14"/>
        <v>2932.559770345641</v>
      </c>
    </row>
    <row r="378" spans="2:38">
      <c r="B378" s="68">
        <v>5</v>
      </c>
      <c r="C378" s="66" t="str">
        <f>C118</f>
        <v>Manhole Pump‐out Permit</v>
      </c>
      <c r="D378" s="66"/>
      <c r="E378" s="122">
        <f>E118*'Personnel Rates'!E$76</f>
        <v>0</v>
      </c>
      <c r="F378" s="122">
        <f>F118*'Personnel Rates'!F$76</f>
        <v>0</v>
      </c>
      <c r="G378" s="122">
        <f>G118*'Personnel Rates'!G$76</f>
        <v>0</v>
      </c>
      <c r="H378" s="122">
        <f>H118*'Personnel Rates'!H$76</f>
        <v>0</v>
      </c>
      <c r="I378" s="122">
        <f>I118*'Personnel Rates'!I$76</f>
        <v>0</v>
      </c>
      <c r="J378" s="122">
        <f>J118*'Personnel Rates'!J$76</f>
        <v>0</v>
      </c>
      <c r="K378" s="122">
        <f>K118*'Personnel Rates'!K$76</f>
        <v>0</v>
      </c>
      <c r="L378" s="122">
        <f>L118*'Personnel Rates'!L$76</f>
        <v>0</v>
      </c>
      <c r="M378" s="122">
        <f>M118*'Personnel Rates'!M$76</f>
        <v>0</v>
      </c>
      <c r="N378" s="122">
        <f>N118*'Personnel Rates'!N$76</f>
        <v>0</v>
      </c>
      <c r="O378" s="122">
        <f>O118*'Personnel Rates'!O$76</f>
        <v>0</v>
      </c>
      <c r="P378" s="122">
        <f>P118*'Personnel Rates'!P$76</f>
        <v>0</v>
      </c>
      <c r="Q378" s="122">
        <f>Q118*'Personnel Rates'!Q$76</f>
        <v>351.63139892307697</v>
      </c>
      <c r="R378" s="122">
        <f>R118*'Personnel Rates'!R$76</f>
        <v>335.36575016307694</v>
      </c>
      <c r="S378" s="122">
        <f>S118*'Personnel Rates'!S$76</f>
        <v>627.91106851384609</v>
      </c>
      <c r="T378" s="122">
        <f>T118*'Personnel Rates'!T$76</f>
        <v>963.37811553230779</v>
      </c>
      <c r="U378" s="122">
        <f>U118*'Personnel Rates'!U$76</f>
        <v>860.42968282564107</v>
      </c>
      <c r="V378" s="122">
        <f>V118*'Personnel Rates'!V$76</f>
        <v>0</v>
      </c>
      <c r="W378" s="122">
        <f>W118*'Personnel Rates'!W$76</f>
        <v>0</v>
      </c>
      <c r="X378" s="122">
        <f>X118*'Personnel Rates'!X$76</f>
        <v>0</v>
      </c>
      <c r="Y378" s="122">
        <f>Y118*'Personnel Rates'!Y$76</f>
        <v>0</v>
      </c>
      <c r="Z378" s="122">
        <f>Z118*'Personnel Rates'!Z$76</f>
        <v>0</v>
      </c>
      <c r="AA378" s="122">
        <f>AA118*'Personnel Rates'!AA$76</f>
        <v>0</v>
      </c>
      <c r="AB378" s="122">
        <f>AB118*'Personnel Rates'!AB$76</f>
        <v>0</v>
      </c>
      <c r="AC378" s="122">
        <f>AC118*'Personnel Rates'!AC$76</f>
        <v>0</v>
      </c>
      <c r="AD378" s="122">
        <f>AD118*'Personnel Rates'!AD$76</f>
        <v>0</v>
      </c>
      <c r="AE378" s="122">
        <f>AE118*'Personnel Rates'!AE$76</f>
        <v>0</v>
      </c>
      <c r="AF378" s="122">
        <f>AF118*'Personnel Rates'!AF$76</f>
        <v>0</v>
      </c>
      <c r="AG378" s="122">
        <f>AG118*'Personnel Rates'!AG$76</f>
        <v>0</v>
      </c>
      <c r="AH378" s="122">
        <f>AH118*'Personnel Rates'!AH$76</f>
        <v>0</v>
      </c>
      <c r="AI378" s="122">
        <f>AI118*'Personnel Rates'!AI$76</f>
        <v>0</v>
      </c>
      <c r="AJ378" s="122">
        <f>AJ118*'Personnel Rates'!AJ$76</f>
        <v>0</v>
      </c>
      <c r="AL378" s="123">
        <f t="shared" si="14"/>
        <v>3138.7160159579489</v>
      </c>
    </row>
    <row r="379" spans="2:38">
      <c r="B379" s="68">
        <v>6</v>
      </c>
      <c r="C379" s="66" t="str">
        <f>C119</f>
        <v>Trucked or Hauled Wastewater Permit</v>
      </c>
      <c r="D379" s="66"/>
      <c r="E379" s="122">
        <f>E119*'Personnel Rates'!E$76</f>
        <v>0</v>
      </c>
      <c r="F379" s="122">
        <f>F119*'Personnel Rates'!F$76</f>
        <v>0</v>
      </c>
      <c r="G379" s="122">
        <f>G119*'Personnel Rates'!G$76</f>
        <v>0</v>
      </c>
      <c r="H379" s="122">
        <f>H119*'Personnel Rates'!H$76</f>
        <v>0</v>
      </c>
      <c r="I379" s="122">
        <f>I119*'Personnel Rates'!I$76</f>
        <v>0</v>
      </c>
      <c r="J379" s="122">
        <f>J119*'Personnel Rates'!J$76</f>
        <v>0</v>
      </c>
      <c r="K379" s="122">
        <f>K119*'Personnel Rates'!K$76</f>
        <v>0</v>
      </c>
      <c r="L379" s="122">
        <f>L119*'Personnel Rates'!L$76</f>
        <v>0</v>
      </c>
      <c r="M379" s="122">
        <f>M119*'Personnel Rates'!M$76</f>
        <v>0</v>
      </c>
      <c r="N379" s="122">
        <f>N119*'Personnel Rates'!N$76</f>
        <v>0</v>
      </c>
      <c r="O379" s="122">
        <f>O119*'Personnel Rates'!O$76</f>
        <v>0</v>
      </c>
      <c r="P379" s="122">
        <f>P119*'Personnel Rates'!P$76</f>
        <v>0</v>
      </c>
      <c r="Q379" s="122">
        <f>Q119*'Personnel Rates'!Q$76</f>
        <v>281.30511913846158</v>
      </c>
      <c r="R379" s="122">
        <f>R119*'Personnel Rates'!R$76</f>
        <v>335.36575016307694</v>
      </c>
      <c r="S379" s="122">
        <f>S119*'Personnel Rates'!S$76</f>
        <v>627.91106851384609</v>
      </c>
      <c r="T379" s="122">
        <f>T119*'Personnel Rates'!T$76</f>
        <v>160.56301925538463</v>
      </c>
      <c r="U379" s="122">
        <f>U119*'Personnel Rates'!U$76</f>
        <v>258.1289048476923</v>
      </c>
      <c r="V379" s="122">
        <f>V119*'Personnel Rates'!V$76</f>
        <v>0</v>
      </c>
      <c r="W379" s="122">
        <f>W119*'Personnel Rates'!W$76</f>
        <v>0</v>
      </c>
      <c r="X379" s="122">
        <f>X119*'Personnel Rates'!X$76</f>
        <v>0</v>
      </c>
      <c r="Y379" s="122">
        <f>Y119*'Personnel Rates'!Y$76</f>
        <v>0</v>
      </c>
      <c r="Z379" s="122">
        <f>Z119*'Personnel Rates'!Z$76</f>
        <v>0</v>
      </c>
      <c r="AA379" s="122">
        <f>AA119*'Personnel Rates'!AA$76</f>
        <v>0</v>
      </c>
      <c r="AB379" s="122">
        <f>AB119*'Personnel Rates'!AB$76</f>
        <v>0</v>
      </c>
      <c r="AC379" s="122">
        <f>AC119*'Personnel Rates'!AC$76</f>
        <v>0</v>
      </c>
      <c r="AD379" s="122">
        <f>AD119*'Personnel Rates'!AD$76</f>
        <v>0</v>
      </c>
      <c r="AE379" s="122">
        <f>AE119*'Personnel Rates'!AE$76</f>
        <v>0</v>
      </c>
      <c r="AF379" s="122">
        <f>AF119*'Personnel Rates'!AF$76</f>
        <v>0</v>
      </c>
      <c r="AG379" s="122">
        <f>AG119*'Personnel Rates'!AG$76</f>
        <v>0</v>
      </c>
      <c r="AH379" s="122">
        <f>AH119*'Personnel Rates'!AH$76</f>
        <v>0</v>
      </c>
      <c r="AI379" s="122">
        <f>AI119*'Personnel Rates'!AI$76</f>
        <v>0</v>
      </c>
      <c r="AJ379" s="122">
        <f>AJ119*'Personnel Rates'!AJ$76</f>
        <v>0</v>
      </c>
      <c r="AL379" s="123">
        <f t="shared" si="14"/>
        <v>1663.2738619184615</v>
      </c>
    </row>
    <row r="380" spans="2:38">
      <c r="B380" s="68">
        <v>7</v>
      </c>
      <c r="C380" s="66" t="str">
        <f>C120</f>
        <v>Photographic &amp; Video Inspection</v>
      </c>
      <c r="D380" s="66"/>
      <c r="E380" s="122">
        <f>E120*'Personnel Rates'!E$76</f>
        <v>0</v>
      </c>
      <c r="F380" s="122">
        <f>F120*'Personnel Rates'!F$76</f>
        <v>0</v>
      </c>
      <c r="G380" s="122">
        <f>G120*'Personnel Rates'!G$76</f>
        <v>0</v>
      </c>
      <c r="H380" s="122">
        <f>H120*'Personnel Rates'!H$76</f>
        <v>0</v>
      </c>
      <c r="I380" s="122">
        <f>I120*'Personnel Rates'!I$76</f>
        <v>0</v>
      </c>
      <c r="J380" s="122">
        <f>J120*'Personnel Rates'!J$76</f>
        <v>0</v>
      </c>
      <c r="K380" s="122">
        <f>K120*'Personnel Rates'!K$76</f>
        <v>0</v>
      </c>
      <c r="L380" s="122">
        <f>L120*'Personnel Rates'!L$76</f>
        <v>0</v>
      </c>
      <c r="M380" s="122">
        <f>M120*'Personnel Rates'!M$76</f>
        <v>0</v>
      </c>
      <c r="N380" s="122">
        <f>N120*'Personnel Rates'!N$76</f>
        <v>0</v>
      </c>
      <c r="O380" s="122">
        <f>O120*'Personnel Rates'!O$76</f>
        <v>0</v>
      </c>
      <c r="P380" s="122">
        <f>P120*'Personnel Rates'!P$76</f>
        <v>0</v>
      </c>
      <c r="Q380" s="122">
        <f>Q120*'Personnel Rates'!Q$76</f>
        <v>0</v>
      </c>
      <c r="R380" s="122">
        <f>R120*'Personnel Rates'!R$76</f>
        <v>0</v>
      </c>
      <c r="S380" s="122">
        <f>S120*'Personnel Rates'!S$76</f>
        <v>0</v>
      </c>
      <c r="T380" s="122">
        <f>T120*'Personnel Rates'!T$76</f>
        <v>0</v>
      </c>
      <c r="U380" s="122">
        <f>U120*'Personnel Rates'!U$76</f>
        <v>0</v>
      </c>
      <c r="V380" s="122">
        <f>V120*'Personnel Rates'!V$76</f>
        <v>0</v>
      </c>
      <c r="W380" s="122">
        <f>W120*'Personnel Rates'!W$76</f>
        <v>0</v>
      </c>
      <c r="X380" s="122">
        <f>X120*'Personnel Rates'!X$76</f>
        <v>0</v>
      </c>
      <c r="Y380" s="122">
        <f>Y120*'Personnel Rates'!Y$76</f>
        <v>0</v>
      </c>
      <c r="Z380" s="122">
        <f>Z120*'Personnel Rates'!Z$76</f>
        <v>0</v>
      </c>
      <c r="AA380" s="122">
        <f>AA120*'Personnel Rates'!AA$76</f>
        <v>0</v>
      </c>
      <c r="AB380" s="122">
        <f>AB120*'Personnel Rates'!AB$76</f>
        <v>0</v>
      </c>
      <c r="AC380" s="122">
        <f>AC120*'Personnel Rates'!AC$76</f>
        <v>0</v>
      </c>
      <c r="AD380" s="122">
        <f>AD120*'Personnel Rates'!AD$76</f>
        <v>0</v>
      </c>
      <c r="AE380" s="122">
        <f>AE120*'Personnel Rates'!AE$76</f>
        <v>0</v>
      </c>
      <c r="AF380" s="122">
        <f>AF120*'Personnel Rates'!AF$76</f>
        <v>0</v>
      </c>
      <c r="AG380" s="122">
        <f>AG120*'Personnel Rates'!AG$76</f>
        <v>0</v>
      </c>
      <c r="AH380" s="122">
        <f>AH120*'Personnel Rates'!AH$76</f>
        <v>0</v>
      </c>
      <c r="AI380" s="122">
        <f>AI120*'Personnel Rates'!AI$76</f>
        <v>0</v>
      </c>
      <c r="AJ380" s="122">
        <f>AJ120*'Personnel Rates'!AJ$76</f>
        <v>0</v>
      </c>
      <c r="AL380" s="123">
        <f>SUM(H380:AJ380)</f>
        <v>0</v>
      </c>
    </row>
    <row r="381" spans="2:38">
      <c r="B381" s="58"/>
      <c r="C381" s="58" t="s">
        <v>85</v>
      </c>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L381" s="128"/>
    </row>
    <row r="382" spans="2:38">
      <c r="B382" s="62">
        <v>1</v>
      </c>
      <c r="C382" s="63" t="s">
        <v>86</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L382" s="124"/>
    </row>
    <row r="383" spans="2:38">
      <c r="B383" s="85"/>
      <c r="C383" s="66" t="str">
        <f>C123</f>
        <v>Conceptual Stormwater Plan Approval</v>
      </c>
      <c r="D383" s="66"/>
      <c r="E383" s="122">
        <f>E123*'Personnel Rates'!E$76</f>
        <v>0</v>
      </c>
      <c r="F383" s="122">
        <f>F123*'Personnel Rates'!F$76</f>
        <v>0</v>
      </c>
      <c r="G383" s="122">
        <f>G123*'Personnel Rates'!G$76</f>
        <v>0</v>
      </c>
      <c r="H383" s="122">
        <f>H123*'Personnel Rates'!H$76</f>
        <v>0</v>
      </c>
      <c r="I383" s="122">
        <f>I123*'Personnel Rates'!I$76</f>
        <v>0</v>
      </c>
      <c r="J383" s="122">
        <f>J123*'Personnel Rates'!J$76</f>
        <v>0</v>
      </c>
      <c r="K383" s="122">
        <f>K123*'Personnel Rates'!K$76</f>
        <v>0</v>
      </c>
      <c r="L383" s="122">
        <f>L123*'Personnel Rates'!L$76</f>
        <v>0</v>
      </c>
      <c r="M383" s="122">
        <f>M123*'Personnel Rates'!M$76</f>
        <v>0</v>
      </c>
      <c r="N383" s="122">
        <f>N123*'Personnel Rates'!N$76</f>
        <v>0</v>
      </c>
      <c r="O383" s="122">
        <f>O123*'Personnel Rates'!O$76</f>
        <v>0</v>
      </c>
      <c r="P383" s="122">
        <f>P123*'Personnel Rates'!P$76</f>
        <v>0</v>
      </c>
      <c r="Q383" s="122">
        <f>Q123*'Personnel Rates'!Q$76</f>
        <v>0</v>
      </c>
      <c r="R383" s="122">
        <f>R123*'Personnel Rates'!R$76</f>
        <v>0</v>
      </c>
      <c r="S383" s="122">
        <f>S123*'Personnel Rates'!S$76</f>
        <v>0</v>
      </c>
      <c r="T383" s="122">
        <f>T123*'Personnel Rates'!T$76</f>
        <v>0</v>
      </c>
      <c r="U383" s="122">
        <f>U123*'Personnel Rates'!U$76</f>
        <v>0</v>
      </c>
      <c r="V383" s="122">
        <f>V123*'Personnel Rates'!V$76</f>
        <v>0</v>
      </c>
      <c r="W383" s="122">
        <f>W123*'Personnel Rates'!W$76</f>
        <v>0</v>
      </c>
      <c r="X383" s="122">
        <f>X123*'Personnel Rates'!X$76</f>
        <v>0</v>
      </c>
      <c r="Y383" s="122">
        <f>Y123*'Personnel Rates'!Y$76</f>
        <v>0</v>
      </c>
      <c r="Z383" s="122">
        <f>Z123*'Personnel Rates'!Z$76</f>
        <v>0</v>
      </c>
      <c r="AA383" s="122">
        <f>AA123*'Personnel Rates'!AA$76</f>
        <v>0</v>
      </c>
      <c r="AB383" s="122">
        <f>AB123*'Personnel Rates'!AB$76</f>
        <v>0</v>
      </c>
      <c r="AC383" s="122">
        <f>AC123*'Personnel Rates'!AC$76</f>
        <v>0</v>
      </c>
      <c r="AD383" s="122">
        <f>AD123*'Personnel Rates'!AD$76</f>
        <v>0</v>
      </c>
      <c r="AE383" s="122">
        <f>AE123*'Personnel Rates'!AE$76</f>
        <v>0</v>
      </c>
      <c r="AF383" s="122">
        <f>AF123*'Personnel Rates'!AF$76</f>
        <v>35.36391118974359</v>
      </c>
      <c r="AG383" s="122">
        <f>AG123*'Personnel Rates'!AG$76</f>
        <v>783.24979624615389</v>
      </c>
      <c r="AH383" s="122">
        <f>AH123*'Personnel Rates'!AH$76</f>
        <v>0</v>
      </c>
      <c r="AI383" s="122">
        <f>AI123*'Personnel Rates'!AI$76</f>
        <v>0</v>
      </c>
      <c r="AJ383" s="122">
        <f>AJ123*'Personnel Rates'!AJ$76</f>
        <v>0</v>
      </c>
      <c r="AL383" s="123">
        <f>SUM(E383:AJ383)</f>
        <v>818.61370743589748</v>
      </c>
    </row>
    <row r="384" spans="2:38">
      <c r="B384" s="65"/>
      <c r="C384" s="255" t="str">
        <f>C124</f>
        <v>Post Construction Stormwater Plan Submission Fee Removed</v>
      </c>
      <c r="D384" s="66"/>
      <c r="E384" s="122">
        <f>E124*'Personnel Rates'!E$76</f>
        <v>0</v>
      </c>
      <c r="F384" s="122">
        <f>F124*'Personnel Rates'!F$76</f>
        <v>0</v>
      </c>
      <c r="G384" s="122">
        <f>G124*'Personnel Rates'!G$76</f>
        <v>0</v>
      </c>
      <c r="H384" s="122">
        <f>H124*'Personnel Rates'!H$76</f>
        <v>0</v>
      </c>
      <c r="I384" s="122">
        <f>I124*'Personnel Rates'!I$76</f>
        <v>0</v>
      </c>
      <c r="J384" s="122">
        <f>J124*'Personnel Rates'!J$76</f>
        <v>0</v>
      </c>
      <c r="K384" s="122">
        <f>K124*'Personnel Rates'!K$76</f>
        <v>0</v>
      </c>
      <c r="L384" s="122">
        <f>L124*'Personnel Rates'!L$76</f>
        <v>0</v>
      </c>
      <c r="M384" s="122">
        <f>M124*'Personnel Rates'!M$76</f>
        <v>0</v>
      </c>
      <c r="N384" s="122">
        <f>N124*'Personnel Rates'!N$76</f>
        <v>0</v>
      </c>
      <c r="O384" s="122">
        <f>O124*'Personnel Rates'!O$76</f>
        <v>0</v>
      </c>
      <c r="P384" s="122">
        <f>P124*'Personnel Rates'!P$76</f>
        <v>0</v>
      </c>
      <c r="Q384" s="122">
        <f>Q124*'Personnel Rates'!Q$76</f>
        <v>0</v>
      </c>
      <c r="R384" s="122">
        <f>R124*'Personnel Rates'!R$76</f>
        <v>0</v>
      </c>
      <c r="S384" s="122">
        <f>S124*'Personnel Rates'!S$76</f>
        <v>0</v>
      </c>
      <c r="T384" s="122">
        <f>T124*'Personnel Rates'!T$76</f>
        <v>0</v>
      </c>
      <c r="U384" s="122">
        <f>U124*'Personnel Rates'!U$76</f>
        <v>0</v>
      </c>
      <c r="V384" s="122">
        <f>V124*'Personnel Rates'!V$76</f>
        <v>0</v>
      </c>
      <c r="W384" s="122">
        <f>W124*'Personnel Rates'!W$76</f>
        <v>0</v>
      </c>
      <c r="X384" s="122">
        <f>X124*'Personnel Rates'!X$76</f>
        <v>0</v>
      </c>
      <c r="Y384" s="122">
        <f>Y124*'Personnel Rates'!Y$76</f>
        <v>0</v>
      </c>
      <c r="Z384" s="122">
        <f>Z124*'Personnel Rates'!Z$76</f>
        <v>0</v>
      </c>
      <c r="AA384" s="122">
        <f>AA124*'Personnel Rates'!AA$76</f>
        <v>0</v>
      </c>
      <c r="AB384" s="122">
        <f>AB124*'Personnel Rates'!AB$76</f>
        <v>0</v>
      </c>
      <c r="AC384" s="122">
        <f>AC124*'Personnel Rates'!AC$76</f>
        <v>0</v>
      </c>
      <c r="AD384" s="122">
        <f>AD124*'Personnel Rates'!AD$76</f>
        <v>0</v>
      </c>
      <c r="AE384" s="122">
        <f>AE124*'Personnel Rates'!AE$76</f>
        <v>0</v>
      </c>
      <c r="AF384" s="122">
        <f>AF124*'Personnel Rates'!AF$76</f>
        <v>0</v>
      </c>
      <c r="AG384" s="122">
        <f>AG124*'Personnel Rates'!AG$76</f>
        <v>0</v>
      </c>
      <c r="AH384" s="122">
        <f>AH124*'Personnel Rates'!AH$76</f>
        <v>0</v>
      </c>
      <c r="AI384" s="122">
        <f>AI124*'Personnel Rates'!AI$76</f>
        <v>0</v>
      </c>
      <c r="AJ384" s="122">
        <f>AJ124*'Personnel Rates'!AJ$76</f>
        <v>0</v>
      </c>
      <c r="AL384" s="123">
        <f>SUM(E384:AJ384)</f>
        <v>0</v>
      </c>
    </row>
    <row r="385" spans="2:38" ht="26">
      <c r="B385" s="65"/>
      <c r="C385" s="205" t="str">
        <f>C125</f>
        <v>Post Construction Stormwater Plan Approval (Additional Review Time Fee)</v>
      </c>
      <c r="D385" s="205"/>
      <c r="E385" s="122">
        <f>E125*'Personnel Rates'!E$76</f>
        <v>0</v>
      </c>
      <c r="F385" s="122">
        <f>F125*'Personnel Rates'!F$76</f>
        <v>0</v>
      </c>
      <c r="G385" s="122">
        <f>G125*'Personnel Rates'!G$76</f>
        <v>0</v>
      </c>
      <c r="H385" s="122">
        <f>H125*'Personnel Rates'!H$76</f>
        <v>0</v>
      </c>
      <c r="I385" s="122">
        <f>I125*'Personnel Rates'!I$76</f>
        <v>0</v>
      </c>
      <c r="J385" s="122">
        <f>J125*'Personnel Rates'!J$76</f>
        <v>0</v>
      </c>
      <c r="K385" s="122">
        <f>K125*'Personnel Rates'!K$76</f>
        <v>0</v>
      </c>
      <c r="L385" s="122">
        <f>L125*'Personnel Rates'!L$76</f>
        <v>0</v>
      </c>
      <c r="M385" s="122">
        <f>M125*'Personnel Rates'!M$76</f>
        <v>0</v>
      </c>
      <c r="N385" s="122">
        <f>N125*'Personnel Rates'!N$76</f>
        <v>0</v>
      </c>
      <c r="O385" s="122">
        <f>O125*'Personnel Rates'!O$76</f>
        <v>0</v>
      </c>
      <c r="P385" s="122">
        <f>P125*'Personnel Rates'!P$76</f>
        <v>0</v>
      </c>
      <c r="Q385" s="122">
        <f>Q125*'Personnel Rates'!Q$76</f>
        <v>0</v>
      </c>
      <c r="R385" s="122">
        <f>R125*'Personnel Rates'!R$76</f>
        <v>0</v>
      </c>
      <c r="S385" s="122">
        <f>S125*'Personnel Rates'!S$76</f>
        <v>0</v>
      </c>
      <c r="T385" s="122">
        <f>T125*'Personnel Rates'!T$76</f>
        <v>0</v>
      </c>
      <c r="U385" s="122">
        <f>U125*'Personnel Rates'!U$76</f>
        <v>0</v>
      </c>
      <c r="V385" s="122">
        <f>V125*'Personnel Rates'!V$76</f>
        <v>0</v>
      </c>
      <c r="W385" s="122">
        <f>W125*'Personnel Rates'!W$76</f>
        <v>0</v>
      </c>
      <c r="X385" s="122">
        <f>X125*'Personnel Rates'!X$76</f>
        <v>0</v>
      </c>
      <c r="Y385" s="122">
        <f>Y125*'Personnel Rates'!Y$76</f>
        <v>0</v>
      </c>
      <c r="Z385" s="122">
        <f>Z125*'Personnel Rates'!Z$76</f>
        <v>0</v>
      </c>
      <c r="AA385" s="122">
        <f>AA125*'Personnel Rates'!AA$76</f>
        <v>0</v>
      </c>
      <c r="AB385" s="122">
        <f>AB125*'Personnel Rates'!AB$76</f>
        <v>0</v>
      </c>
      <c r="AC385" s="122">
        <f>AC125*'Personnel Rates'!AC$76</f>
        <v>0</v>
      </c>
      <c r="AD385" s="122">
        <f>AD125*'Personnel Rates'!AD$76</f>
        <v>0</v>
      </c>
      <c r="AE385" s="122">
        <f>AE125*'Personnel Rates'!AE$76</f>
        <v>0</v>
      </c>
      <c r="AF385" s="122">
        <f>AF125*'Personnel Rates'!AF$76</f>
        <v>94.068003764717957</v>
      </c>
      <c r="AG385" s="122">
        <f>AG125*'Personnel Rates'!AG$76</f>
        <v>0</v>
      </c>
      <c r="AH385" s="122">
        <f>AH125*'Personnel Rates'!AH$76</f>
        <v>0</v>
      </c>
      <c r="AI385" s="122">
        <f>AI125*'Personnel Rates'!AI$76</f>
        <v>77.535239326153828</v>
      </c>
      <c r="AJ385" s="122">
        <f>AJ125*'Personnel Rates'!AJ$76</f>
        <v>0</v>
      </c>
      <c r="AL385" s="123">
        <f>SUM(E385:AJ385)</f>
        <v>171.60324309087179</v>
      </c>
    </row>
    <row r="386" spans="2:38">
      <c r="B386" s="65"/>
      <c r="C386" s="205" t="str">
        <f>C126</f>
        <v>Utility Plan Review</v>
      </c>
      <c r="D386" s="205"/>
      <c r="E386" s="122">
        <f>E126*'Personnel Rates'!E$76</f>
        <v>0</v>
      </c>
      <c r="F386" s="122">
        <f>F126*'Personnel Rates'!F$76</f>
        <v>0</v>
      </c>
      <c r="G386" s="122">
        <f>G126*'Personnel Rates'!G$76</f>
        <v>0</v>
      </c>
      <c r="H386" s="122">
        <f>H126*'Personnel Rates'!H$76</f>
        <v>0</v>
      </c>
      <c r="I386" s="122">
        <f>I126*'Personnel Rates'!I$76</f>
        <v>0</v>
      </c>
      <c r="J386" s="122">
        <f>J126*'Personnel Rates'!J$76</f>
        <v>0</v>
      </c>
      <c r="K386" s="122">
        <f>K126*'Personnel Rates'!K$76</f>
        <v>0</v>
      </c>
      <c r="L386" s="122">
        <f>L126*'Personnel Rates'!L$76</f>
        <v>0</v>
      </c>
      <c r="M386" s="122">
        <f>M126*'Personnel Rates'!M$76</f>
        <v>0</v>
      </c>
      <c r="N386" s="122">
        <f>N126*'Personnel Rates'!N$76</f>
        <v>58.171350037948713</v>
      </c>
      <c r="O386" s="122">
        <f>O126*'Personnel Rates'!O$76</f>
        <v>0</v>
      </c>
      <c r="P386" s="122">
        <f>P126*'Personnel Rates'!P$76</f>
        <v>0</v>
      </c>
      <c r="Q386" s="122">
        <f>Q126*'Personnel Rates'!Q$76</f>
        <v>0</v>
      </c>
      <c r="R386" s="122">
        <f>R126*'Personnel Rates'!R$76</f>
        <v>0</v>
      </c>
      <c r="S386" s="122">
        <f>S126*'Personnel Rates'!S$76</f>
        <v>0</v>
      </c>
      <c r="T386" s="122">
        <f>T126*'Personnel Rates'!T$76</f>
        <v>0</v>
      </c>
      <c r="U386" s="122">
        <f>U126*'Personnel Rates'!U$76</f>
        <v>0</v>
      </c>
      <c r="V386" s="122">
        <f>V126*'Personnel Rates'!V$76</f>
        <v>0</v>
      </c>
      <c r="W386" s="122">
        <f>W126*'Personnel Rates'!W$76</f>
        <v>118.79494921846154</v>
      </c>
      <c r="X386" s="122">
        <f>X126*'Personnel Rates'!X$76</f>
        <v>0</v>
      </c>
      <c r="Y386" s="122">
        <f>Y126*'Personnel Rates'!Y$76</f>
        <v>0</v>
      </c>
      <c r="Z386" s="122">
        <f>Z126*'Personnel Rates'!Z$76</f>
        <v>0</v>
      </c>
      <c r="AA386" s="122">
        <f>AA126*'Personnel Rates'!AA$76</f>
        <v>0</v>
      </c>
      <c r="AB386" s="122">
        <f>AB126*'Personnel Rates'!AB$76</f>
        <v>0</v>
      </c>
      <c r="AC386" s="122">
        <f>AC126*'Personnel Rates'!AC$76</f>
        <v>0</v>
      </c>
      <c r="AD386" s="122">
        <f>AD126*'Personnel Rates'!AD$76</f>
        <v>0</v>
      </c>
      <c r="AE386" s="122">
        <f>AE126*'Personnel Rates'!AE$76</f>
        <v>0</v>
      </c>
      <c r="AF386" s="122">
        <f>AF126*'Personnel Rates'!AF$76</f>
        <v>0</v>
      </c>
      <c r="AG386" s="122">
        <f>AG126*'Personnel Rates'!AG$76</f>
        <v>0</v>
      </c>
      <c r="AH386" s="122">
        <f>AH126*'Personnel Rates'!AH$76</f>
        <v>0</v>
      </c>
      <c r="AI386" s="122">
        <f>AI126*'Personnel Rates'!AI$76</f>
        <v>155.07047865230766</v>
      </c>
      <c r="AJ386" s="122">
        <f>AJ126*'Personnel Rates'!AJ$76</f>
        <v>0</v>
      </c>
      <c r="AL386" s="123">
        <f>SUM(E386:AJ386)</f>
        <v>332.03677790871791</v>
      </c>
    </row>
    <row r="387" spans="2:38">
      <c r="B387" s="65"/>
      <c r="C387" s="205" t="str">
        <f>C127</f>
        <v>Active Construction Stormwater Inspection Fee</v>
      </c>
      <c r="D387" s="205"/>
      <c r="E387" s="122">
        <f>E127*'Personnel Rates'!E$76</f>
        <v>0</v>
      </c>
      <c r="F387" s="122">
        <f>F127*'Personnel Rates'!F$76</f>
        <v>0</v>
      </c>
      <c r="G387" s="122">
        <f>G127*'Personnel Rates'!G$76</f>
        <v>0</v>
      </c>
      <c r="H387" s="122">
        <f>H127*'Personnel Rates'!H$76</f>
        <v>0</v>
      </c>
      <c r="I387" s="122">
        <f>I127*'Personnel Rates'!I$76</f>
        <v>0</v>
      </c>
      <c r="J387" s="122">
        <f>J127*'Personnel Rates'!J$76</f>
        <v>0</v>
      </c>
      <c r="K387" s="122">
        <f>K127*'Personnel Rates'!K$76</f>
        <v>0</v>
      </c>
      <c r="L387" s="122">
        <f>L127*'Personnel Rates'!L$76</f>
        <v>0</v>
      </c>
      <c r="M387" s="122">
        <f>M127*'Personnel Rates'!M$76</f>
        <v>0</v>
      </c>
      <c r="N387" s="122">
        <f>N127*'Personnel Rates'!N$76</f>
        <v>0</v>
      </c>
      <c r="O387" s="122">
        <f>O127*'Personnel Rates'!O$76</f>
        <v>0</v>
      </c>
      <c r="P387" s="122">
        <f>P127*'Personnel Rates'!P$76</f>
        <v>0</v>
      </c>
      <c r="Q387" s="122">
        <f>Q127*'Personnel Rates'!Q$76</f>
        <v>0</v>
      </c>
      <c r="R387" s="122">
        <f>R127*'Personnel Rates'!R$76</f>
        <v>0</v>
      </c>
      <c r="S387" s="122">
        <f>S127*'Personnel Rates'!S$76</f>
        <v>0</v>
      </c>
      <c r="T387" s="122">
        <f>T127*'Personnel Rates'!T$76</f>
        <v>0</v>
      </c>
      <c r="U387" s="122">
        <f>U127*'Personnel Rates'!U$76</f>
        <v>0</v>
      </c>
      <c r="V387" s="122">
        <f>V127*'Personnel Rates'!V$76</f>
        <v>0</v>
      </c>
      <c r="W387" s="122">
        <f>W127*'Personnel Rates'!W$76</f>
        <v>118.79494921846154</v>
      </c>
      <c r="X387" s="122">
        <f>X127*'Personnel Rates'!X$76</f>
        <v>0</v>
      </c>
      <c r="Y387" s="122">
        <f>Y127*'Personnel Rates'!Y$76</f>
        <v>0</v>
      </c>
      <c r="Z387" s="122">
        <f>Z127*'Personnel Rates'!Z$76</f>
        <v>0</v>
      </c>
      <c r="AA387" s="122">
        <f>AA127*'Personnel Rates'!AA$76</f>
        <v>0</v>
      </c>
      <c r="AB387" s="122">
        <f>AB127*'Personnel Rates'!AB$76</f>
        <v>0</v>
      </c>
      <c r="AC387" s="122">
        <f>AC127*'Personnel Rates'!AC$76</f>
        <v>0</v>
      </c>
      <c r="AD387" s="122">
        <f>AD127*'Personnel Rates'!AD$76</f>
        <v>0</v>
      </c>
      <c r="AE387" s="122">
        <f>AE127*'Personnel Rates'!AE$76</f>
        <v>0</v>
      </c>
      <c r="AF387" s="122">
        <f>AF127*'Personnel Rates'!AF$76</f>
        <v>0</v>
      </c>
      <c r="AG387" s="122">
        <f>AG127*'Personnel Rates'!AG$76</f>
        <v>0</v>
      </c>
      <c r="AH387" s="122">
        <f>AH127*'Personnel Rates'!AH$76</f>
        <v>297.22033094564102</v>
      </c>
      <c r="AI387" s="122">
        <f>AI127*'Personnel Rates'!AI$76</f>
        <v>0</v>
      </c>
      <c r="AJ387" s="122">
        <f>AJ127*'Personnel Rates'!AJ$76</f>
        <v>0</v>
      </c>
      <c r="AL387" s="123">
        <f>SUM(E387:AJ387)</f>
        <v>416.01528016410259</v>
      </c>
    </row>
    <row r="388" spans="2:38">
      <c r="B388" s="62">
        <v>2</v>
      </c>
      <c r="C388" s="63" t="s">
        <v>88</v>
      </c>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L388" s="124"/>
    </row>
    <row r="389" spans="2:38">
      <c r="B389" s="73"/>
      <c r="C389" s="66" t="str">
        <f>C129</f>
        <v>Exemption to Water Quality Requirement</v>
      </c>
      <c r="D389" s="66"/>
      <c r="E389" s="122">
        <f>E129*'Personnel Rates'!E$76</f>
        <v>0</v>
      </c>
      <c r="F389" s="122">
        <f>F129*'Personnel Rates'!F$76</f>
        <v>0</v>
      </c>
      <c r="G389" s="122">
        <f>G129*'Personnel Rates'!G$76</f>
        <v>0</v>
      </c>
      <c r="H389" s="122">
        <f>H129*'Personnel Rates'!H$76</f>
        <v>0</v>
      </c>
      <c r="I389" s="122">
        <f>I129*'Personnel Rates'!I$76</f>
        <v>0</v>
      </c>
      <c r="J389" s="122">
        <f>J129*'Personnel Rates'!J$76</f>
        <v>0</v>
      </c>
      <c r="K389" s="122">
        <f>K129*'Personnel Rates'!K$76</f>
        <v>0</v>
      </c>
      <c r="L389" s="122">
        <f>L129*'Personnel Rates'!L$76</f>
        <v>0</v>
      </c>
      <c r="M389" s="122">
        <f>M129*'Personnel Rates'!M$76</f>
        <v>0</v>
      </c>
      <c r="N389" s="122">
        <f>N129*'Personnel Rates'!N$76</f>
        <v>0</v>
      </c>
      <c r="O389" s="122">
        <f>O129*'Personnel Rates'!O$76</f>
        <v>0</v>
      </c>
      <c r="P389" s="122">
        <f>P129*'Personnel Rates'!P$76</f>
        <v>0</v>
      </c>
      <c r="Q389" s="122">
        <f>Q129*'Personnel Rates'!Q$76</f>
        <v>0</v>
      </c>
      <c r="R389" s="122">
        <f>R129*'Personnel Rates'!R$76</f>
        <v>0</v>
      </c>
      <c r="S389" s="122">
        <f>S129*'Personnel Rates'!S$76</f>
        <v>0</v>
      </c>
      <c r="T389" s="122">
        <f>T129*'Personnel Rates'!T$76</f>
        <v>0</v>
      </c>
      <c r="U389" s="122">
        <f>U129*'Personnel Rates'!U$76</f>
        <v>0</v>
      </c>
      <c r="V389" s="122">
        <f>V129*'Personnel Rates'!V$76</f>
        <v>0</v>
      </c>
      <c r="W389" s="122">
        <f>W129*'Personnel Rates'!W$76</f>
        <v>0</v>
      </c>
      <c r="X389" s="122">
        <f>X129*'Personnel Rates'!X$76</f>
        <v>0</v>
      </c>
      <c r="Y389" s="122">
        <f>Y129*'Personnel Rates'!Y$76</f>
        <v>0</v>
      </c>
      <c r="Z389" s="122">
        <f>Z129*'Personnel Rates'!Z$76</f>
        <v>0</v>
      </c>
      <c r="AA389" s="122">
        <f>AA129*'Personnel Rates'!AA$76</f>
        <v>0</v>
      </c>
      <c r="AB389" s="122">
        <f>AB129*'Personnel Rates'!AB$76</f>
        <v>0</v>
      </c>
      <c r="AC389" s="122">
        <f>AC129*'Personnel Rates'!AC$76</f>
        <v>0</v>
      </c>
      <c r="AD389" s="122">
        <f>AD129*'Personnel Rates'!AD$76</f>
        <v>0</v>
      </c>
      <c r="AE389" s="122">
        <f>AE129*'Personnel Rates'!AE$76</f>
        <v>0</v>
      </c>
      <c r="AF389" s="122">
        <f>AF129*'Personnel Rates'!AF$76</f>
        <v>0</v>
      </c>
      <c r="AG389" s="122">
        <f>AG129*'Personnel Rates'!AG$76</f>
        <v>0</v>
      </c>
      <c r="AH389" s="122">
        <f>AH129*'Personnel Rates'!AH$76</f>
        <v>0</v>
      </c>
      <c r="AI389" s="122">
        <f>AI129*'Personnel Rates'!AI$76</f>
        <v>0</v>
      </c>
      <c r="AJ389" s="122">
        <f>AJ129*'Personnel Rates'!AJ$76</f>
        <v>0</v>
      </c>
      <c r="AL389" s="123">
        <f>SUM(E389:AJ389)</f>
        <v>0</v>
      </c>
    </row>
    <row r="390" spans="2:38">
      <c r="B390" s="58"/>
      <c r="C390" s="58" t="s">
        <v>94</v>
      </c>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L390" s="128"/>
    </row>
    <row r="391" spans="2:38">
      <c r="B391" s="68">
        <v>1</v>
      </c>
      <c r="C391" s="66" t="s">
        <v>95</v>
      </c>
      <c r="D391" s="66"/>
      <c r="E391" s="122">
        <f>E131*'Personnel Rates'!E$76</f>
        <v>0</v>
      </c>
      <c r="F391" s="122">
        <f>F131*'Personnel Rates'!F$76</f>
        <v>0</v>
      </c>
      <c r="G391" s="122">
        <f>G131*'Personnel Rates'!G$76</f>
        <v>0</v>
      </c>
      <c r="H391" s="122">
        <f>H131*'Personnel Rates'!H$76</f>
        <v>0</v>
      </c>
      <c r="I391" s="122">
        <f>I131*'Personnel Rates'!I$76</f>
        <v>0</v>
      </c>
      <c r="J391" s="122">
        <f>J131*'Personnel Rates'!J$76</f>
        <v>0</v>
      </c>
      <c r="K391" s="122">
        <f>K131*'Personnel Rates'!K$76</f>
        <v>0</v>
      </c>
      <c r="L391" s="122">
        <f>L131*'Personnel Rates'!L$76</f>
        <v>0</v>
      </c>
      <c r="M391" s="122">
        <f>M131*'Personnel Rates'!M$76</f>
        <v>0</v>
      </c>
      <c r="N391" s="122">
        <f>N131*'Personnel Rates'!N$76</f>
        <v>0</v>
      </c>
      <c r="O391" s="122">
        <f>O131*'Personnel Rates'!O$76</f>
        <v>0</v>
      </c>
      <c r="P391" s="122">
        <f>P131*'Personnel Rates'!P$76</f>
        <v>0</v>
      </c>
      <c r="Q391" s="122">
        <f>Q131*'Personnel Rates'!Q$76</f>
        <v>492.28395849230776</v>
      </c>
      <c r="R391" s="122">
        <f>R131*'Personnel Rates'!R$76</f>
        <v>335.36575016307694</v>
      </c>
      <c r="S391" s="122">
        <f>S131*'Personnel Rates'!S$76</f>
        <v>418.60737900923073</v>
      </c>
      <c r="T391" s="122">
        <f>T131*'Personnel Rates'!T$76</f>
        <v>240.84452888307695</v>
      </c>
      <c r="U391" s="122">
        <f>U131*'Personnel Rates'!U$76</f>
        <v>258.1289048476923</v>
      </c>
      <c r="V391" s="122">
        <f>V131*'Personnel Rates'!V$76</f>
        <v>0</v>
      </c>
      <c r="W391" s="122">
        <f>W131*'Personnel Rates'!W$76</f>
        <v>0</v>
      </c>
      <c r="X391" s="122">
        <f>X131*'Personnel Rates'!X$76</f>
        <v>0</v>
      </c>
      <c r="Y391" s="122">
        <f>Y131*'Personnel Rates'!Y$76</f>
        <v>0</v>
      </c>
      <c r="Z391" s="122">
        <f>Z131*'Personnel Rates'!Z$76</f>
        <v>0</v>
      </c>
      <c r="AA391" s="122">
        <f>AA131*'Personnel Rates'!AA$76</f>
        <v>0</v>
      </c>
      <c r="AB391" s="122">
        <f>AB131*'Personnel Rates'!AB$76</f>
        <v>0</v>
      </c>
      <c r="AC391" s="122">
        <f>AC131*'Personnel Rates'!AC$76</f>
        <v>0</v>
      </c>
      <c r="AD391" s="122">
        <f>AD131*'Personnel Rates'!AD$76</f>
        <v>0</v>
      </c>
      <c r="AE391" s="122">
        <f>AE131*'Personnel Rates'!AE$76</f>
        <v>0</v>
      </c>
      <c r="AF391" s="122">
        <f>AF131*'Personnel Rates'!AF$76</f>
        <v>0</v>
      </c>
      <c r="AG391" s="122">
        <f>AG131*'Personnel Rates'!AG$76</f>
        <v>0</v>
      </c>
      <c r="AH391" s="122">
        <f>AH131*'Personnel Rates'!AH$76</f>
        <v>0</v>
      </c>
      <c r="AI391" s="122">
        <f>AI131*'Personnel Rates'!AI$76</f>
        <v>0</v>
      </c>
      <c r="AJ391" s="122">
        <f>AJ131*'Personnel Rates'!AJ$76</f>
        <v>0</v>
      </c>
      <c r="AL391" s="123">
        <f>SUM(E391:AJ391)</f>
        <v>1745.2305213953846</v>
      </c>
    </row>
    <row r="392" spans="2:38">
      <c r="B392" s="68">
        <v>2</v>
      </c>
      <c r="C392" s="66" t="s">
        <v>97</v>
      </c>
      <c r="D392" s="66"/>
      <c r="E392" s="122">
        <f>E132*'Personnel Rates'!E$76</f>
        <v>0</v>
      </c>
      <c r="F392" s="122">
        <f>F132*'Personnel Rates'!F$76</f>
        <v>0</v>
      </c>
      <c r="G392" s="122">
        <f>G132*'Personnel Rates'!G$76</f>
        <v>0</v>
      </c>
      <c r="H392" s="122">
        <f>H132*'Personnel Rates'!H$76</f>
        <v>0</v>
      </c>
      <c r="I392" s="122">
        <f>I132*'Personnel Rates'!I$76</f>
        <v>0</v>
      </c>
      <c r="J392" s="122">
        <f>J132*'Personnel Rates'!J$76</f>
        <v>0</v>
      </c>
      <c r="K392" s="122">
        <f>K132*'Personnel Rates'!K$76</f>
        <v>0</v>
      </c>
      <c r="L392" s="122">
        <f>L132*'Personnel Rates'!L$76</f>
        <v>0</v>
      </c>
      <c r="M392" s="122">
        <f>M132*'Personnel Rates'!M$76</f>
        <v>0</v>
      </c>
      <c r="N392" s="122">
        <f>N132*'Personnel Rates'!N$76</f>
        <v>0</v>
      </c>
      <c r="O392" s="122">
        <f>O132*'Personnel Rates'!O$76</f>
        <v>0</v>
      </c>
      <c r="P392" s="122">
        <f>P132*'Personnel Rates'!P$76</f>
        <v>0</v>
      </c>
      <c r="Q392" s="122">
        <f>Q132*'Personnel Rates'!Q$76</f>
        <v>70.326279784615394</v>
      </c>
      <c r="R392" s="122">
        <f>R132*'Personnel Rates'!R$76</f>
        <v>111.78858338769231</v>
      </c>
      <c r="S392" s="122">
        <f>S132*'Personnel Rates'!S$76</f>
        <v>209.30368950461536</v>
      </c>
      <c r="T392" s="122">
        <f>T132*'Personnel Rates'!T$76</f>
        <v>160.56301925538463</v>
      </c>
      <c r="U392" s="122">
        <f>U132*'Personnel Rates'!U$76</f>
        <v>0</v>
      </c>
      <c r="V392" s="122">
        <f>V132*'Personnel Rates'!V$76</f>
        <v>0</v>
      </c>
      <c r="W392" s="122">
        <f>W132*'Personnel Rates'!W$76</f>
        <v>0</v>
      </c>
      <c r="X392" s="122">
        <f>X132*'Personnel Rates'!X$76</f>
        <v>0</v>
      </c>
      <c r="Y392" s="122">
        <f>Y132*'Personnel Rates'!Y$76</f>
        <v>0</v>
      </c>
      <c r="Z392" s="122">
        <f>Z132*'Personnel Rates'!Z$76</f>
        <v>0</v>
      </c>
      <c r="AA392" s="122">
        <f>AA132*'Personnel Rates'!AA$76</f>
        <v>0</v>
      </c>
      <c r="AB392" s="122">
        <f>AB132*'Personnel Rates'!AB$76</f>
        <v>0</v>
      </c>
      <c r="AC392" s="122">
        <f>AC132*'Personnel Rates'!AC$76</f>
        <v>0</v>
      </c>
      <c r="AD392" s="122">
        <f>AD132*'Personnel Rates'!AD$76</f>
        <v>0</v>
      </c>
      <c r="AE392" s="122">
        <f>AE132*'Personnel Rates'!AE$76</f>
        <v>0</v>
      </c>
      <c r="AF392" s="122">
        <f>AF132*'Personnel Rates'!AF$76</f>
        <v>0</v>
      </c>
      <c r="AG392" s="122">
        <f>AG132*'Personnel Rates'!AG$76</f>
        <v>0</v>
      </c>
      <c r="AH392" s="122">
        <f>AH132*'Personnel Rates'!AH$76</f>
        <v>0</v>
      </c>
      <c r="AI392" s="122">
        <f>AI132*'Personnel Rates'!AI$76</f>
        <v>0</v>
      </c>
      <c r="AJ392" s="122">
        <f>AJ132*'Personnel Rates'!AJ$76</f>
        <v>0</v>
      </c>
      <c r="AL392" s="123">
        <f>SUM(E392:AJ392)</f>
        <v>551.9815719323077</v>
      </c>
    </row>
    <row r="393" spans="2:38" ht="26">
      <c r="B393" s="58"/>
      <c r="C393" s="482" t="s">
        <v>497</v>
      </c>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L393" s="128"/>
    </row>
    <row r="394" spans="2:38">
      <c r="B394" s="68">
        <v>3</v>
      </c>
      <c r="C394" s="66" t="s">
        <v>99</v>
      </c>
      <c r="D394" s="66"/>
      <c r="E394" s="122">
        <f>E134*'Personnel Rates'!E$76</f>
        <v>0</v>
      </c>
      <c r="F394" s="122">
        <f>F134*'Personnel Rates'!F$76</f>
        <v>0</v>
      </c>
      <c r="G394" s="122">
        <f>G134*'Personnel Rates'!G$76</f>
        <v>0</v>
      </c>
      <c r="H394" s="122">
        <f>H134*'Personnel Rates'!H$76</f>
        <v>0</v>
      </c>
      <c r="I394" s="122">
        <f>I134*'Personnel Rates'!I$76</f>
        <v>0</v>
      </c>
      <c r="J394" s="122">
        <f>J134*'Personnel Rates'!J$76</f>
        <v>0</v>
      </c>
      <c r="K394" s="122">
        <f>K134*'Personnel Rates'!K$76</f>
        <v>0</v>
      </c>
      <c r="L394" s="122">
        <f>L134*'Personnel Rates'!L$76</f>
        <v>0</v>
      </c>
      <c r="M394" s="122">
        <f>M134*'Personnel Rates'!M$76</f>
        <v>0</v>
      </c>
      <c r="N394" s="122">
        <f>N134*'Personnel Rates'!N$76</f>
        <v>0</v>
      </c>
      <c r="O394" s="122">
        <f>O134*'Personnel Rates'!O$76</f>
        <v>0</v>
      </c>
      <c r="P394" s="122">
        <f>P134*'Personnel Rates'!P$76</f>
        <v>0</v>
      </c>
      <c r="Q394" s="122">
        <f>Q134*'Personnel Rates'!Q$76</f>
        <v>0</v>
      </c>
      <c r="R394" s="122">
        <f>R134*'Personnel Rates'!R$76</f>
        <v>0</v>
      </c>
      <c r="S394" s="122">
        <f>S134*'Personnel Rates'!S$76</f>
        <v>0</v>
      </c>
      <c r="T394" s="122">
        <f>T134*'Personnel Rates'!T$76</f>
        <v>0</v>
      </c>
      <c r="U394" s="122">
        <f>U134*'Personnel Rates'!U$76</f>
        <v>0</v>
      </c>
      <c r="V394" s="122">
        <f>V134*'Personnel Rates'!V$76</f>
        <v>0</v>
      </c>
      <c r="W394" s="122">
        <f>W134*'Personnel Rates'!W$76</f>
        <v>0</v>
      </c>
      <c r="X394" s="122">
        <f>X134*'Personnel Rates'!X$76</f>
        <v>0</v>
      </c>
      <c r="Y394" s="122">
        <f>Y134*'Personnel Rates'!Y$76</f>
        <v>0</v>
      </c>
      <c r="Z394" s="122">
        <f>Z134*'Personnel Rates'!Z$76</f>
        <v>0</v>
      </c>
      <c r="AA394" s="122">
        <f>AA134*'Personnel Rates'!AA$76</f>
        <v>0</v>
      </c>
      <c r="AB394" s="122">
        <f>AB134*'Personnel Rates'!AB$76</f>
        <v>0</v>
      </c>
      <c r="AC394" s="122">
        <f>AC134*'Personnel Rates'!AC$76</f>
        <v>0</v>
      </c>
      <c r="AD394" s="122">
        <f>AD134*'Personnel Rates'!AD$76</f>
        <v>0</v>
      </c>
      <c r="AE394" s="122">
        <f>AE134*'Personnel Rates'!AE$76</f>
        <v>0</v>
      </c>
      <c r="AF394" s="122">
        <f>AF134*'Personnel Rates'!AF$76</f>
        <v>0</v>
      </c>
      <c r="AG394" s="122">
        <f>AG134*'Personnel Rates'!AG$76</f>
        <v>0</v>
      </c>
      <c r="AH394" s="122">
        <f>AH134*'Personnel Rates'!AH$76</f>
        <v>0</v>
      </c>
      <c r="AI394" s="122">
        <f>AI134*'Personnel Rates'!AI$76</f>
        <v>465.21143595692297</v>
      </c>
      <c r="AJ394" s="122">
        <f>AJ134*'Personnel Rates'!AJ$76</f>
        <v>351.63139892307697</v>
      </c>
      <c r="AL394" s="123">
        <f>SUM(E394:AJ394)</f>
        <v>816.84283487999994</v>
      </c>
    </row>
  </sheetData>
  <pageMargins left="0.7" right="0.7" top="0.75" bottom="0.75" header="0.3" footer="0.3"/>
  <pageSetup scale="70" fitToHeight="2" orientation="landscape" r:id="rId1"/>
  <headerFooter scaleWithDoc="0"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AB6AAA0B93EA47AF19548F13D9AAD7" ma:contentTypeVersion="" ma:contentTypeDescription="Create a new document." ma:contentTypeScope="" ma:versionID="6bd7cbcd017f132abffac512c266737e">
  <xsd:schema xmlns:xsd="http://www.w3.org/2001/XMLSchema" xmlns:xs="http://www.w3.org/2001/XMLSchema" xmlns:p="http://schemas.microsoft.com/office/2006/metadata/properties" targetNamespace="http://schemas.microsoft.com/office/2006/metadata/properties" ma:root="true" ma:fieldsID="b2384c6cc0088fcedbaf6edaf557def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E14C7F-BA70-4D85-958E-B3FD096AFB70}"/>
</file>

<file path=customXml/itemProps2.xml><?xml version="1.0" encoding="utf-8"?>
<ds:datastoreItem xmlns:ds="http://schemas.openxmlformats.org/officeDocument/2006/customXml" ds:itemID="{7E6404FF-2BA1-4694-9DE1-A54E3EB5335D}">
  <ds:schemaRefs>
    <ds:schemaRef ds:uri="http://schemas.microsoft.com/sharepoint/v3/contenttype/forms"/>
  </ds:schemaRefs>
</ds:datastoreItem>
</file>

<file path=customXml/itemProps3.xml><?xml version="1.0" encoding="utf-8"?>
<ds:datastoreItem xmlns:ds="http://schemas.openxmlformats.org/officeDocument/2006/customXml" ds:itemID="{4363E53D-7C27-422A-9E19-D4CAE368FDBF}">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47</vt:i4>
      </vt:variant>
    </vt:vector>
  </HeadingPairs>
  <TitlesOfParts>
    <vt:vector size="68" baseType="lpstr">
      <vt:lpstr>TOC</vt:lpstr>
      <vt:lpstr>OH Rate</vt:lpstr>
      <vt:lpstr>Salary Information</vt:lpstr>
      <vt:lpstr>Personnel Rates</vt:lpstr>
      <vt:lpstr>BLS Data Series</vt:lpstr>
      <vt:lpstr>Equipment Rates</vt:lpstr>
      <vt:lpstr>Material Costs</vt:lpstr>
      <vt:lpstr>Yr 1 Labor Cost Calc</vt:lpstr>
      <vt:lpstr>Yr 2 Labor Cost Calc</vt:lpstr>
      <vt:lpstr>Yr 1 Equipment Cost Calc </vt:lpstr>
      <vt:lpstr>Yr 2 Equipment Cost Calc</vt:lpstr>
      <vt:lpstr>Yr 1 Material Cost Calc</vt:lpstr>
      <vt:lpstr>Yr 2 Material Cost Calc</vt:lpstr>
      <vt:lpstr>Yr 1 Fee Calc</vt:lpstr>
      <vt:lpstr>Yr 2 Fee Calc</vt:lpstr>
      <vt:lpstr>Hydrant Water Usage Cost</vt:lpstr>
      <vt:lpstr>Existing Fees </vt:lpstr>
      <vt:lpstr>Proposed Fees</vt:lpstr>
      <vt:lpstr>Proposed FY 24-25 Fees</vt:lpstr>
      <vt:lpstr>Proposed FY 24-25 Overtime Fees</vt:lpstr>
      <vt:lpstr>Fee in Lieu</vt:lpstr>
      <vt:lpstr>Client</vt:lpstr>
      <vt:lpstr>'OH Rate'!Cust1</vt:lpstr>
      <vt:lpstr>'OH Rate'!Cust2</vt:lpstr>
      <vt:lpstr>Cust2</vt:lpstr>
      <vt:lpstr>'Yr 1 Equipment Cost Calc '!Cust3</vt:lpstr>
      <vt:lpstr>'Yr 1 Labor Cost Calc'!Cust3</vt:lpstr>
      <vt:lpstr>'Yr 1 Material Cost Calc'!Cust3</vt:lpstr>
      <vt:lpstr>'Yr 2 Equipment Cost Calc'!Cust3</vt:lpstr>
      <vt:lpstr>'Yr 2 Labor Cost Calc'!Cust3</vt:lpstr>
      <vt:lpstr>'Yr 2 Material Cost Calc'!Cust3</vt:lpstr>
      <vt:lpstr>MAT_ESC_CAT</vt:lpstr>
      <vt:lpstr>'Equipment Rates'!Print_Area</vt:lpstr>
      <vt:lpstr>'Fee in Lieu'!Print_Area</vt:lpstr>
      <vt:lpstr>'Material Costs'!Print_Area</vt:lpstr>
      <vt:lpstr>'OH Rate'!Print_Area</vt:lpstr>
      <vt:lpstr>'Personnel Rates'!Print_Area</vt:lpstr>
      <vt:lpstr>'Proposed Fees'!Print_Area</vt:lpstr>
      <vt:lpstr>'Proposed FY 24-25 Fees'!Print_Area</vt:lpstr>
      <vt:lpstr>'Proposed FY 24-25 Overtime Fees'!Print_Area</vt:lpstr>
      <vt:lpstr>'Salary Information'!Print_Area</vt:lpstr>
      <vt:lpstr>TOC!Print_Area</vt:lpstr>
      <vt:lpstr>'Yr 1 Equipment Cost Calc '!Print_Area</vt:lpstr>
      <vt:lpstr>'Yr 1 Fee Calc'!Print_Area</vt:lpstr>
      <vt:lpstr>'Yr 1 Labor Cost Calc'!Print_Area</vt:lpstr>
      <vt:lpstr>'Yr 1 Material Cost Calc'!Print_Area</vt:lpstr>
      <vt:lpstr>'Yr 2 Equipment Cost Calc'!Print_Area</vt:lpstr>
      <vt:lpstr>'Yr 2 Fee Calc'!Print_Area</vt:lpstr>
      <vt:lpstr>'Yr 2 Labor Cost Calc'!Print_Area</vt:lpstr>
      <vt:lpstr>'Yr 2 Material Cost Calc'!Print_Area</vt:lpstr>
      <vt:lpstr>'Equipment Rates'!Print_Titles</vt:lpstr>
      <vt:lpstr>'Existing Fees '!Print_Titles</vt:lpstr>
      <vt:lpstr>'Material Costs'!Print_Titles</vt:lpstr>
      <vt:lpstr>'OH Rate'!Print_Titles</vt:lpstr>
      <vt:lpstr>'Personnel Rates'!Print_Titles</vt:lpstr>
      <vt:lpstr>'Proposed Fees'!Print_Titles</vt:lpstr>
      <vt:lpstr>'Proposed FY 24-25 Fees'!Print_Titles</vt:lpstr>
      <vt:lpstr>'Proposed FY 24-25 Overtime Fees'!Print_Titles</vt:lpstr>
      <vt:lpstr>'Salary Information'!Print_Titles</vt:lpstr>
      <vt:lpstr>'Yr 1 Equipment Cost Calc '!Print_Titles</vt:lpstr>
      <vt:lpstr>'Yr 1 Fee Calc'!Print_Titles</vt:lpstr>
      <vt:lpstr>'Yr 1 Labor Cost Calc'!Print_Titles</vt:lpstr>
      <vt:lpstr>'Yr 1 Material Cost Calc'!Print_Titles</vt:lpstr>
      <vt:lpstr>'Yr 2 Equipment Cost Calc'!Print_Titles</vt:lpstr>
      <vt:lpstr>'Yr 2 Fee Calc'!Print_Titles</vt:lpstr>
      <vt:lpstr>'Yr 2 Labor Cost Calc'!Print_Titles</vt:lpstr>
      <vt:lpstr>'Yr 2 Material Cost Calc'!Print_Titles</vt:lpstr>
      <vt:lpstr>Title</vt:lpstr>
    </vt:vector>
  </TitlesOfParts>
  <Company>Black &amp; Veatch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PWD Miscellaneous Charges</dc:title>
  <dc:creator>Borchers, Michael C.</dc:creator>
  <cp:lastModifiedBy>Jagt, Dave A.</cp:lastModifiedBy>
  <cp:lastPrinted>2023-01-19T18:04:03Z</cp:lastPrinted>
  <dcterms:created xsi:type="dcterms:W3CDTF">2008-02-12T14:17:05Z</dcterms:created>
  <dcterms:modified xsi:type="dcterms:W3CDTF">2023-03-02T17:10:24Z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0x0101006CAB6AAA0B93EA47AF19548F13D9AAD7</vt:lpwstr>
  </property>
</Properties>
</file>