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29e39f5313cc976b/"/>
    </mc:Choice>
  </mc:AlternateContent>
  <xr:revisionPtr revIDLastSave="194" documentId="8_{172B3F4A-360D-46A3-9312-3D79FD6842A1}" xr6:coauthVersionLast="46" xr6:coauthVersionMax="46" xr10:uidLastSave="{4BCCD203-684D-4BF2-9224-07FEB5873CEB}"/>
  <bookViews>
    <workbookView xWindow="0" yWindow="2688" windowWidth="23064" windowHeight="6252" activeTab="2" xr2:uid="{2D4BECB1-A20D-47D3-865C-83CBAD3C25CC}"/>
  </bookViews>
  <sheets>
    <sheet name="Sheet2" sheetId="2" r:id="rId1"/>
    <sheet name="Sheet3" sheetId="3" r:id="rId2"/>
    <sheet name="Sheet1" sheetId="4" r:id="rId3"/>
  </sheets>
  <externalReferences>
    <externalReference r:id="rId4"/>
    <externalReference r:id="rId5"/>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F8" i="4"/>
  <c r="E8" i="4"/>
  <c r="D8" i="4"/>
  <c r="K45" i="2" l="1"/>
  <c r="J45" i="2"/>
  <c r="I45" i="2"/>
  <c r="H45" i="2"/>
  <c r="G45" i="2"/>
  <c r="F45" i="2"/>
  <c r="K40" i="2"/>
  <c r="J40" i="2"/>
  <c r="I40" i="2"/>
  <c r="H40" i="2"/>
  <c r="G40" i="2"/>
  <c r="F40" i="2"/>
  <c r="K38" i="2"/>
  <c r="J38" i="2"/>
  <c r="I38" i="2"/>
  <c r="H38" i="2"/>
  <c r="G38" i="2"/>
  <c r="F38" i="2"/>
  <c r="F31" i="2"/>
  <c r="K30" i="2"/>
  <c r="K42" i="2" s="1"/>
  <c r="K46" i="2" s="1"/>
  <c r="J30" i="2"/>
  <c r="J42" i="2" s="1"/>
  <c r="J46" i="2" s="1"/>
  <c r="I30" i="2"/>
  <c r="I42" i="2" s="1"/>
  <c r="I46" i="2" s="1"/>
  <c r="H30" i="2"/>
  <c r="H42" i="2" s="1"/>
  <c r="H46" i="2" s="1"/>
  <c r="G30" i="2"/>
  <c r="G42" i="2" s="1"/>
  <c r="G46" i="2" s="1"/>
  <c r="F30" i="2"/>
  <c r="F42" i="2" s="1"/>
  <c r="F46" i="2" s="1"/>
  <c r="K28" i="2"/>
  <c r="K31" i="2" s="1"/>
  <c r="J28" i="2"/>
  <c r="I28" i="2"/>
  <c r="I31" i="2" s="1"/>
  <c r="H28" i="2"/>
  <c r="G28" i="2"/>
  <c r="G31" i="2" s="1"/>
  <c r="F28" i="2"/>
  <c r="K26" i="2"/>
  <c r="J26" i="2"/>
  <c r="J31" i="2" s="1"/>
  <c r="J43" i="2" s="1"/>
  <c r="J47" i="2" s="1"/>
  <c r="I26" i="2"/>
  <c r="H26" i="2"/>
  <c r="H31" i="2" s="1"/>
  <c r="H43" i="2" s="1"/>
  <c r="H47" i="2" s="1"/>
  <c r="G26" i="2"/>
  <c r="F26" i="2"/>
  <c r="K22" i="2"/>
  <c r="J22" i="2"/>
  <c r="I22" i="2"/>
  <c r="H22" i="2"/>
  <c r="G22" i="2"/>
  <c r="F22" i="2"/>
  <c r="K20" i="2"/>
  <c r="J20" i="2"/>
  <c r="I20" i="2"/>
  <c r="H20" i="2"/>
  <c r="G20" i="2"/>
  <c r="F20" i="2"/>
  <c r="K18" i="2"/>
  <c r="J18" i="2"/>
  <c r="I18" i="2"/>
  <c r="H18" i="2"/>
  <c r="G18" i="2"/>
  <c r="F18" i="2"/>
  <c r="K16" i="2"/>
  <c r="J16" i="2"/>
  <c r="I16" i="2"/>
  <c r="I23" i="2" s="1"/>
  <c r="H16" i="2"/>
  <c r="G16" i="2"/>
  <c r="G23" i="2" s="1"/>
  <c r="F16" i="2"/>
  <c r="F23" i="2" s="1"/>
  <c r="K14" i="2"/>
  <c r="K23" i="2" s="1"/>
  <c r="J14" i="2"/>
  <c r="J23" i="2" s="1"/>
  <c r="I14" i="2"/>
  <c r="H14" i="2"/>
  <c r="H23" i="2" s="1"/>
  <c r="G14" i="2"/>
  <c r="F14" i="2"/>
  <c r="J11" i="2"/>
  <c r="F11" i="2"/>
  <c r="K10" i="2"/>
  <c r="J10" i="2"/>
  <c r="I10" i="2"/>
  <c r="H10" i="2"/>
  <c r="G10" i="2"/>
  <c r="F10" i="2"/>
  <c r="K8" i="2"/>
  <c r="J8" i="2"/>
  <c r="I8" i="2"/>
  <c r="I11" i="2" s="1"/>
  <c r="H8" i="2"/>
  <c r="G8" i="2"/>
  <c r="G11" i="2" s="1"/>
  <c r="F8" i="2"/>
  <c r="K6" i="2"/>
  <c r="K11" i="2" s="1"/>
  <c r="J6" i="2"/>
  <c r="I6" i="2"/>
  <c r="H6" i="2"/>
  <c r="H11" i="2" s="1"/>
  <c r="G6" i="2"/>
  <c r="F6" i="2"/>
  <c r="F43" i="2" l="1"/>
  <c r="F47" i="2" s="1"/>
  <c r="G43" i="2"/>
  <c r="G47" i="2" s="1"/>
  <c r="I43" i="2"/>
  <c r="I47" i="2" s="1"/>
  <c r="K43" i="2"/>
  <c r="K47" i="2" s="1"/>
  <c r="I76" i="3" l="1"/>
  <c r="H76" i="3"/>
  <c r="G76" i="3"/>
  <c r="I44" i="3" l="1"/>
  <c r="I65" i="3"/>
  <c r="I40" i="3"/>
  <c r="I41" i="3"/>
  <c r="I61" i="3"/>
  <c r="I62" i="3"/>
  <c r="H44" i="3"/>
  <c r="H65" i="3"/>
  <c r="H40" i="3"/>
  <c r="H41" i="3"/>
  <c r="H61" i="3"/>
  <c r="H62" i="3"/>
  <c r="G61" i="3"/>
  <c r="G62" i="3"/>
  <c r="G65" i="3"/>
  <c r="G40" i="3"/>
  <c r="G41" i="3"/>
  <c r="G44" i="3"/>
  <c r="G37" i="3"/>
  <c r="G38" i="3"/>
  <c r="G59" i="3"/>
  <c r="G36" i="3"/>
  <c r="G57" i="3"/>
  <c r="G58" i="3"/>
  <c r="G42" i="3"/>
  <c r="G63" i="3"/>
  <c r="H36" i="3"/>
  <c r="I36" i="3"/>
  <c r="G100" i="3" l="1"/>
  <c r="G93" i="3"/>
  <c r="G95" i="3"/>
  <c r="G94" i="3"/>
  <c r="G26" i="3"/>
  <c r="G12" i="3"/>
  <c r="H57" i="3"/>
  <c r="H93" i="3" s="1"/>
  <c r="I57" i="3"/>
  <c r="I93" i="3" s="1"/>
  <c r="H38" i="3"/>
  <c r="G47" i="3"/>
  <c r="I37" i="3" l="1"/>
  <c r="H58" i="3"/>
  <c r="I38" i="3"/>
  <c r="H42" i="3"/>
  <c r="H47" i="3"/>
  <c r="H66" i="3"/>
  <c r="H12" i="3"/>
  <c r="H59" i="3"/>
  <c r="H95" i="3" s="1"/>
  <c r="G66" i="3"/>
  <c r="H68" i="3"/>
  <c r="G68" i="3"/>
  <c r="G105" i="3" s="1"/>
  <c r="G45" i="3"/>
  <c r="H45" i="3"/>
  <c r="H37" i="3" l="1"/>
  <c r="H94" i="3" s="1"/>
  <c r="I58" i="3"/>
  <c r="I94" i="3" s="1"/>
  <c r="I63" i="3"/>
  <c r="I42" i="3"/>
  <c r="G46" i="3"/>
  <c r="H39" i="3"/>
  <c r="G39" i="3"/>
  <c r="I100" i="3" l="1"/>
  <c r="I59" i="3"/>
  <c r="I95" i="3" s="1"/>
  <c r="H26" i="3"/>
  <c r="H105" i="3" s="1"/>
  <c r="I66" i="3"/>
  <c r="I39" i="3"/>
  <c r="I45" i="3"/>
  <c r="I47" i="3"/>
  <c r="H63" i="3"/>
  <c r="H100" i="3" s="1"/>
  <c r="I12" i="3"/>
  <c r="G53" i="3"/>
  <c r="G64" i="3"/>
  <c r="H46" i="3"/>
  <c r="G67" i="3"/>
  <c r="H60" i="3"/>
  <c r="I60" i="3"/>
  <c r="G43" i="3"/>
  <c r="G32" i="3"/>
  <c r="G60" i="3"/>
  <c r="G7" i="3" l="1"/>
  <c r="H7" i="3"/>
  <c r="I26" i="3"/>
  <c r="I68" i="3"/>
  <c r="H53" i="3"/>
  <c r="H64" i="3"/>
  <c r="H43" i="3"/>
  <c r="H32" i="3"/>
  <c r="H67" i="3"/>
  <c r="I46" i="3"/>
  <c r="I105" i="3" l="1"/>
  <c r="G21" i="3"/>
  <c r="G99" i="3" s="1"/>
  <c r="H21" i="3"/>
  <c r="H99" i="3" s="1"/>
  <c r="I67" i="3"/>
  <c r="G9" i="3"/>
  <c r="H9" i="3"/>
  <c r="I9" i="3"/>
  <c r="I53" i="3"/>
  <c r="I64" i="3"/>
  <c r="I43" i="3"/>
  <c r="I32" i="3"/>
  <c r="H11" i="3"/>
  <c r="I7" i="3" l="1"/>
  <c r="H25" i="3"/>
  <c r="H104" i="3" s="1"/>
  <c r="G11" i="3"/>
  <c r="G25" i="3"/>
  <c r="I11" i="3"/>
  <c r="I23" i="3"/>
  <c r="I102" i="3" s="1"/>
  <c r="G23" i="3"/>
  <c r="G102" i="3" s="1"/>
  <c r="H23" i="3"/>
  <c r="H102" i="3" s="1"/>
  <c r="G104" i="3" l="1"/>
  <c r="I21" i="3"/>
  <c r="I99" i="3" s="1"/>
  <c r="H6" i="3"/>
  <c r="H20" i="3" l="1"/>
  <c r="H98" i="3" s="1"/>
  <c r="I25" i="3"/>
  <c r="I104" i="3" s="1"/>
  <c r="I5" i="3"/>
  <c r="I19" i="3"/>
  <c r="I3" i="3"/>
  <c r="G10" i="3"/>
  <c r="H3" i="3"/>
  <c r="I97" i="3" l="1"/>
  <c r="I6" i="3"/>
  <c r="H5" i="3"/>
  <c r="G5" i="3"/>
  <c r="G3" i="3"/>
  <c r="G8" i="3"/>
  <c r="I8" i="3"/>
  <c r="I17" i="3"/>
  <c r="G24" i="3"/>
  <c r="G103" i="3" s="1"/>
  <c r="I10" i="3"/>
  <c r="G17" i="3"/>
  <c r="H10" i="3"/>
  <c r="H19" i="3" l="1"/>
  <c r="H97" i="3" s="1"/>
  <c r="I20" i="3"/>
  <c r="I98" i="3" s="1"/>
  <c r="I89" i="3"/>
  <c r="G89" i="3"/>
  <c r="G19" i="3"/>
  <c r="G97" i="3" s="1"/>
  <c r="G20" i="3"/>
  <c r="G6" i="3"/>
  <c r="H34" i="3"/>
  <c r="H91" i="3" s="1"/>
  <c r="H55" i="3"/>
  <c r="I34" i="3"/>
  <c r="I91" i="3" s="1"/>
  <c r="I55" i="3"/>
  <c r="H24" i="3"/>
  <c r="H103" i="3" s="1"/>
  <c r="I33" i="3"/>
  <c r="H33" i="3"/>
  <c r="H8" i="3"/>
  <c r="I22" i="3"/>
  <c r="I101" i="3" s="1"/>
  <c r="I35" i="3"/>
  <c r="I56" i="3"/>
  <c r="H17" i="3"/>
  <c r="H35" i="3"/>
  <c r="H56" i="3"/>
  <c r="I24" i="3"/>
  <c r="I103" i="3" s="1"/>
  <c r="G22" i="3"/>
  <c r="G101" i="3" s="1"/>
  <c r="H92" i="3" l="1"/>
  <c r="G98" i="3"/>
  <c r="I92" i="3"/>
  <c r="H49" i="3"/>
  <c r="H89" i="3"/>
  <c r="I49" i="3"/>
  <c r="G55" i="3"/>
  <c r="G34" i="3"/>
  <c r="G35" i="3"/>
  <c r="G56" i="3"/>
  <c r="I54" i="3"/>
  <c r="I70" i="3" s="1"/>
  <c r="H22" i="3"/>
  <c r="H101" i="3" s="1"/>
  <c r="G33" i="3"/>
  <c r="G92" i="3" l="1"/>
  <c r="H54" i="3"/>
  <c r="G91" i="3"/>
  <c r="I90" i="3"/>
  <c r="G49" i="3"/>
  <c r="G54" i="3"/>
  <c r="G70" i="3" s="1"/>
  <c r="I4" i="3"/>
  <c r="G90" i="3" l="1"/>
  <c r="H70" i="3"/>
  <c r="H90" i="3"/>
  <c r="H4" i="3"/>
  <c r="I18" i="3"/>
  <c r="I96" i="3" l="1"/>
  <c r="I13" i="3"/>
  <c r="H18" i="3"/>
  <c r="G4" i="3"/>
  <c r="I14" i="3" l="1"/>
  <c r="H96" i="3"/>
  <c r="G18" i="3"/>
  <c r="H13" i="3" l="1"/>
  <c r="I27" i="3"/>
  <c r="G96" i="3"/>
  <c r="I72" i="3"/>
  <c r="G13" i="3"/>
  <c r="H27" i="3" l="1"/>
  <c r="H28" i="3" s="1"/>
  <c r="H73" i="3" s="1"/>
  <c r="G14" i="3"/>
  <c r="I28" i="3"/>
  <c r="I106" i="3"/>
  <c r="H14" i="3"/>
  <c r="H75" i="3" l="1"/>
  <c r="H78" i="3" s="1"/>
  <c r="H72" i="3"/>
  <c r="H106" i="3"/>
  <c r="I107" i="3"/>
  <c r="I73" i="3"/>
  <c r="I75" i="3"/>
  <c r="I78" i="3" s="1"/>
  <c r="G72" i="3"/>
  <c r="G27" i="3"/>
  <c r="G28" i="3" l="1"/>
  <c r="G106" i="3"/>
  <c r="H107" i="3"/>
  <c r="G107" i="3" l="1"/>
  <c r="G73" i="3"/>
  <c r="G75" i="3"/>
  <c r="G78" i="3" s="1"/>
</calcChain>
</file>

<file path=xl/sharedStrings.xml><?xml version="1.0" encoding="utf-8"?>
<sst xmlns="http://schemas.openxmlformats.org/spreadsheetml/2006/main" count="192" uniqueCount="78">
  <si>
    <t>Pension</t>
  </si>
  <si>
    <t>Pension Obligations</t>
  </si>
  <si>
    <t>Gas</t>
  </si>
  <si>
    <t>Chemicals</t>
  </si>
  <si>
    <t>Transfers</t>
  </si>
  <si>
    <t>Salaries &amp; Wages</t>
  </si>
  <si>
    <t>Services</t>
  </si>
  <si>
    <t>Power</t>
  </si>
  <si>
    <t>2xx</t>
  </si>
  <si>
    <t>SMIP/GARP</t>
  </si>
  <si>
    <t>Materials and Supplies</t>
  </si>
  <si>
    <t>Equipment</t>
  </si>
  <si>
    <t>Indemnities</t>
  </si>
  <si>
    <t>1xx</t>
  </si>
  <si>
    <t>1xx (270)</t>
  </si>
  <si>
    <t>Benefits (270)</t>
  </si>
  <si>
    <t>191 (270)</t>
  </si>
  <si>
    <t>Pension (270)</t>
  </si>
  <si>
    <t>190 (270)</t>
  </si>
  <si>
    <t>Pension Obligations (270)</t>
  </si>
  <si>
    <t>Services - Property Leases</t>
  </si>
  <si>
    <t>Benefits</t>
  </si>
  <si>
    <t>Water</t>
  </si>
  <si>
    <t>Wastewater</t>
  </si>
  <si>
    <t>Liquidated Ecumbrances</t>
  </si>
  <si>
    <t>Line</t>
  </si>
  <si>
    <t>No.</t>
  </si>
  <si>
    <t>Description</t>
  </si>
  <si>
    <t>Water and Wastewater Operations</t>
  </si>
  <si>
    <t>Source</t>
  </si>
  <si>
    <t>Personal Services</t>
  </si>
  <si>
    <t>From PWD</t>
  </si>
  <si>
    <t>1a</t>
  </si>
  <si>
    <t>User Input</t>
  </si>
  <si>
    <t>Pension and Benefits</t>
  </si>
  <si>
    <t>2a</t>
  </si>
  <si>
    <t xml:space="preserve">    Subtotal</t>
  </si>
  <si>
    <t>Lines 1+2</t>
  </si>
  <si>
    <t>3a</t>
  </si>
  <si>
    <t>Lines 1a+2a</t>
  </si>
  <si>
    <t>Purchase of Services</t>
  </si>
  <si>
    <t>4a</t>
  </si>
  <si>
    <t>5a</t>
  </si>
  <si>
    <t>6a</t>
  </si>
  <si>
    <t xml:space="preserve">Other </t>
  </si>
  <si>
    <t>7a</t>
  </si>
  <si>
    <t>Other</t>
  </si>
  <si>
    <t>Lines 4+5+6+7</t>
  </si>
  <si>
    <t>8a</t>
  </si>
  <si>
    <t>4a+5a+6a+7a</t>
  </si>
  <si>
    <t>9a</t>
  </si>
  <si>
    <t>10a</t>
  </si>
  <si>
    <t>Lines 9+10</t>
  </si>
  <si>
    <t>11a</t>
  </si>
  <si>
    <t>Lines 9a+10a</t>
  </si>
  <si>
    <t>12a</t>
  </si>
  <si>
    <t>Indemnities and Transfers</t>
  </si>
  <si>
    <t>13a</t>
  </si>
  <si>
    <t>Subtotal Expenses</t>
  </si>
  <si>
    <t>Lines 3+8+11+12+13</t>
  </si>
  <si>
    <t>14a</t>
  </si>
  <si>
    <t xml:space="preserve">   Subtotal Expenses</t>
  </si>
  <si>
    <t>3a+8a+11a+12a+13a</t>
  </si>
  <si>
    <t>Liquidated Encumbrances</t>
  </si>
  <si>
    <t>15a</t>
  </si>
  <si>
    <t>Total Expenses</t>
  </si>
  <si>
    <t>Lines 14+15</t>
  </si>
  <si>
    <t>16a</t>
  </si>
  <si>
    <t>Lines 14a+15a</t>
  </si>
  <si>
    <r>
      <t xml:space="preserve">The Rate Board has provided this Model and Model Outline (the “Model”), which includes formulas and preloaded information, to facilitate participation in the 2021 General Rate Proceeding and the Board’s own consideration of participants’ proposals and comments. The City of Philadelphia owns the Model but makes no representations or warranties regarding the Model and its accuracy or completeness. The Model is provided “as is” and “with all faults.” Each participant is responsible for any testimony that involves the Model. The City grants a nonexclusive, revocable license to use the Model on the conditions that the direct or indirect recipient not use this Model, or permit its use, for commercial purposes, and not make any changes to the Model except to </t>
    </r>
    <r>
      <rPr>
        <b/>
        <sz val="10"/>
        <color indexed="30"/>
        <rFont val="Calibri"/>
        <family val="2"/>
      </rPr>
      <t>enter data solely in the cells marked for “User Input.”</t>
    </r>
    <r>
      <rPr>
        <sz val="10"/>
        <color indexed="30"/>
        <rFont val="Calibri"/>
        <family val="2"/>
      </rPr>
      <t xml:space="preserve"> The City is not responsible for computer viruses or other defects. The City is not responsible for any consequence of any recipient’s use of or reliance on the Model.</t>
    </r>
  </si>
  <si>
    <t>Water System Operating and Maintenance Expenses Summary (DIRECT O&amp;M)</t>
  </si>
  <si>
    <t>Wastewater System Operating and Maintenance Expenses Summary (DIRECT O&amp;M)</t>
  </si>
  <si>
    <t>Combined Water &amp; Wastewater Summary</t>
  </si>
  <si>
    <t>Water System Operating and Maintenance Expenses Summary (Other Dept O&amp;M)</t>
  </si>
  <si>
    <t>Wastewater System Other Department O&amp;M Summary (Other Dept O&amp;M)</t>
  </si>
  <si>
    <t xml:space="preserve">Total </t>
  </si>
  <si>
    <t>Total</t>
  </si>
  <si>
    <t>PA Total Capital Expenditures Inflated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</si>
</sst>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20"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sz val="12"/>
      <color theme="1"/>
      <name val="Calibri"/>
      <family val="2"/>
      <scheme val="minor"/>
    </font>
    <font>
      <u val="singleAccounting"/>
      <sz val="12"/>
      <color theme="1"/>
      <name val="Calibri"/>
      <family val="2"/>
      <scheme val="minor"/>
    </font>
    <font>
      <b/>
      <sz val="11"/>
      <color indexed="9"/>
      <name val="Calibri"/>
      <family val="2"/>
    </font>
    <font>
      <b/>
      <u val="singleAccounting"/>
      <sz val="11"/>
      <color indexed="9"/>
      <name val="Calibri"/>
      <family val="2"/>
    </font>
    <font>
      <sz val="10"/>
      <color indexed="8"/>
      <name val="Times New Roman"/>
      <family val="1"/>
    </font>
    <font>
      <sz val="10"/>
      <name val="Times New Roman"/>
      <family val="1"/>
    </font>
    <font>
      <b/>
      <sz val="10"/>
      <color indexed="8"/>
      <name val="Calibri"/>
      <family val="2"/>
    </font>
    <font>
      <sz val="10"/>
      <name val="Calibri"/>
      <family val="2"/>
    </font>
    <font>
      <sz val="10"/>
      <color indexed="8"/>
      <name val="Calibri"/>
      <family val="2"/>
    </font>
    <font>
      <b/>
      <sz val="10"/>
      <name val="Calibri"/>
      <family val="2"/>
    </font>
    <font>
      <b/>
      <sz val="10"/>
      <color indexed="10"/>
      <name val="Calibri"/>
      <family val="2"/>
    </font>
    <font>
      <u val="singleAccounting"/>
      <sz val="10"/>
      <name val="Times New Roman"/>
      <family val="1"/>
    </font>
    <font>
      <sz val="10"/>
      <color indexed="30"/>
      <name val="Calibri"/>
      <family val="2"/>
    </font>
    <font>
      <b/>
      <sz val="10"/>
      <color indexed="30"/>
      <name val="Calibri"/>
      <family val="2"/>
    </font>
    <font>
      <sz val="11"/>
      <color rgb="FFFFFF0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indexed="54"/>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8"/>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9"/>
      </top>
      <bottom style="thin">
        <color indexed="9"/>
      </bottom>
      <diagonal/>
    </border>
    <border>
      <left style="thick">
        <color indexed="9"/>
      </left>
      <right/>
      <top style="thin">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style="thick">
        <color indexed="9"/>
      </left>
      <right style="thin">
        <color indexed="64"/>
      </right>
      <top style="thin">
        <color indexed="9"/>
      </top>
      <bottom style="thin">
        <color indexed="9"/>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9"/>
      </top>
      <bottom style="thin">
        <color indexed="64"/>
      </bottom>
      <diagonal/>
    </border>
    <border>
      <left style="thick">
        <color indexed="9"/>
      </left>
      <right/>
      <top style="thin">
        <color indexed="9"/>
      </top>
      <bottom style="thin">
        <color indexed="64"/>
      </bottom>
      <diagonal/>
    </border>
    <border>
      <left/>
      <right/>
      <top style="thin">
        <color indexed="9"/>
      </top>
      <bottom style="thin">
        <color indexed="64"/>
      </bottom>
      <diagonal/>
    </border>
    <border>
      <left/>
      <right style="thick">
        <color indexed="9"/>
      </right>
      <top style="thin">
        <color indexed="9"/>
      </top>
      <bottom style="thin">
        <color indexed="64"/>
      </bottom>
      <diagonal/>
    </border>
    <border>
      <left style="thick">
        <color indexed="9"/>
      </left>
      <right style="thin">
        <color indexed="64"/>
      </right>
      <top style="thin">
        <color indexed="9"/>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24">
    <xf numFmtId="0" fontId="0" fillId="0" borderId="0" xfId="0"/>
    <xf numFmtId="165" fontId="2" fillId="0" borderId="0" xfId="5" applyNumberFormat="1" applyFont="1"/>
    <xf numFmtId="0" fontId="5" fillId="0" borderId="0" xfId="0" applyFont="1"/>
    <xf numFmtId="165" fontId="5" fillId="0" borderId="0" xfId="3" applyNumberFormat="1" applyFont="1"/>
    <xf numFmtId="165" fontId="6" fillId="0" borderId="0" xfId="3" applyNumberFormat="1" applyFont="1"/>
    <xf numFmtId="164" fontId="5" fillId="0" borderId="0" xfId="0" applyNumberFormat="1" applyFont="1"/>
    <xf numFmtId="0" fontId="5" fillId="0" borderId="0" xfId="0" applyFont="1" applyFill="1"/>
    <xf numFmtId="165" fontId="5" fillId="0" borderId="0" xfId="3" applyNumberFormat="1" applyFont="1" applyFill="1"/>
    <xf numFmtId="37" fontId="7" fillId="4" borderId="2" xfId="0" applyNumberFormat="1" applyFont="1" applyFill="1" applyBorder="1" applyAlignment="1">
      <alignment horizontal="center"/>
    </xf>
    <xf numFmtId="37" fontId="7" fillId="4" borderId="3" xfId="0" applyNumberFormat="1" applyFont="1" applyFill="1" applyBorder="1"/>
    <xf numFmtId="37" fontId="8" fillId="4" borderId="3" xfId="0" applyNumberFormat="1" applyFont="1" applyFill="1" applyBorder="1" applyAlignment="1">
      <alignment horizontal="center"/>
    </xf>
    <xf numFmtId="37" fontId="8" fillId="4" borderId="3" xfId="0" applyNumberFormat="1" applyFont="1" applyFill="1" applyBorder="1" applyAlignment="1">
      <alignment horizontal="centerContinuous"/>
    </xf>
    <xf numFmtId="0" fontId="0" fillId="4" borderId="0" xfId="0" applyFill="1"/>
    <xf numFmtId="0" fontId="8" fillId="4" borderId="4" xfId="0" applyFont="1" applyFill="1" applyBorder="1" applyAlignment="1">
      <alignment horizontal="center"/>
    </xf>
    <xf numFmtId="0" fontId="8" fillId="4" borderId="0" xfId="0" applyFont="1" applyFill="1" applyAlignment="1">
      <alignment horizontal="centerContinuous"/>
    </xf>
    <xf numFmtId="0" fontId="8" fillId="4" borderId="0" xfId="0" applyFont="1" applyFill="1" applyAlignment="1">
      <alignment horizontal="center"/>
    </xf>
    <xf numFmtId="0" fontId="9" fillId="5" borderId="4" xfId="0" applyFont="1" applyFill="1" applyBorder="1"/>
    <xf numFmtId="37" fontId="10" fillId="5" borderId="0" xfId="0" applyNumberFormat="1" applyFont="1" applyFill="1"/>
    <xf numFmtId="0" fontId="0" fillId="5" borderId="0" xfId="0" applyFill="1"/>
    <xf numFmtId="37" fontId="7" fillId="6" borderId="2" xfId="0" applyNumberFormat="1" applyFont="1" applyFill="1" applyBorder="1" applyAlignment="1">
      <alignment horizontal="center"/>
    </xf>
    <xf numFmtId="37" fontId="7" fillId="6" borderId="3" xfId="0" applyNumberFormat="1" applyFont="1" applyFill="1" applyBorder="1"/>
    <xf numFmtId="41" fontId="7" fillId="6" borderId="3" xfId="0" applyNumberFormat="1" applyFont="1" applyFill="1" applyBorder="1"/>
    <xf numFmtId="0" fontId="0" fillId="6" borderId="0" xfId="0" applyFill="1"/>
    <xf numFmtId="0" fontId="11" fillId="6" borderId="0" xfId="0" applyFont="1" applyFill="1"/>
    <xf numFmtId="37" fontId="12" fillId="7" borderId="5" xfId="0" applyNumberFormat="1" applyFont="1" applyFill="1" applyBorder="1" applyAlignment="1">
      <alignment horizontal="center" vertical="center"/>
    </xf>
    <xf numFmtId="37" fontId="12" fillId="7" borderId="6" xfId="0" applyNumberFormat="1" applyFont="1" applyFill="1" applyBorder="1" applyAlignment="1">
      <alignment vertical="center"/>
    </xf>
    <xf numFmtId="37" fontId="12" fillId="7" borderId="7" xfId="0" applyNumberFormat="1" applyFont="1" applyFill="1" applyBorder="1" applyAlignment="1">
      <alignment vertical="center"/>
    </xf>
    <xf numFmtId="37" fontId="12" fillId="7" borderId="8" xfId="0" applyNumberFormat="1" applyFont="1" applyFill="1" applyBorder="1" applyAlignment="1">
      <alignment vertical="center"/>
    </xf>
    <xf numFmtId="41" fontId="12" fillId="7" borderId="6" xfId="0" applyNumberFormat="1" applyFont="1" applyFill="1" applyBorder="1" applyAlignment="1">
      <alignment horizontal="left" vertical="center" indent="1"/>
    </xf>
    <xf numFmtId="41" fontId="12" fillId="7" borderId="9" xfId="0" applyNumberFormat="1" applyFont="1" applyFill="1" applyBorder="1" applyAlignment="1">
      <alignment horizontal="left" vertical="center" indent="1"/>
    </xf>
    <xf numFmtId="0" fontId="0" fillId="6" borderId="4" xfId="0" applyFill="1" applyBorder="1"/>
    <xf numFmtId="0" fontId="13" fillId="6" borderId="0" xfId="0" applyFont="1" applyFill="1"/>
    <xf numFmtId="37" fontId="14" fillId="5" borderId="5" xfId="0" applyNumberFormat="1" applyFont="1" applyFill="1" applyBorder="1" applyAlignment="1">
      <alignment horizontal="center" vertical="center"/>
    </xf>
    <xf numFmtId="37" fontId="14" fillId="5" borderId="6" xfId="0" applyNumberFormat="1" applyFont="1" applyFill="1" applyBorder="1" applyAlignment="1">
      <alignment vertical="center"/>
    </xf>
    <xf numFmtId="37" fontId="14" fillId="5" borderId="7" xfId="0" applyNumberFormat="1" applyFont="1" applyFill="1" applyBorder="1" applyAlignment="1">
      <alignment vertical="center"/>
    </xf>
    <xf numFmtId="41" fontId="15" fillId="8" borderId="9" xfId="0" applyNumberFormat="1" applyFont="1" applyFill="1" applyBorder="1" applyAlignment="1">
      <alignment horizontal="left" vertical="center" indent="1"/>
    </xf>
    <xf numFmtId="41" fontId="15" fillId="8" borderId="6" xfId="0" applyNumberFormat="1" applyFont="1" applyFill="1" applyBorder="1" applyAlignment="1">
      <alignment horizontal="left" vertical="center" indent="1"/>
    </xf>
    <xf numFmtId="0" fontId="0" fillId="8" borderId="4" xfId="0" applyFill="1" applyBorder="1"/>
    <xf numFmtId="0" fontId="15" fillId="8" borderId="0" xfId="0" applyFont="1" applyFill="1"/>
    <xf numFmtId="37" fontId="10" fillId="9" borderId="4" xfId="0" applyNumberFormat="1" applyFont="1" applyFill="1" applyBorder="1" applyAlignment="1">
      <alignment horizontal="center"/>
    </xf>
    <xf numFmtId="37" fontId="10" fillId="9" borderId="0" xfId="0" applyNumberFormat="1" applyFont="1" applyFill="1" applyAlignment="1">
      <alignment horizontal="center"/>
    </xf>
    <xf numFmtId="41" fontId="16" fillId="9" borderId="0" xfId="0" applyNumberFormat="1" applyFont="1" applyFill="1" applyAlignment="1">
      <alignment horizontal="right"/>
    </xf>
    <xf numFmtId="41" fontId="16" fillId="9" borderId="10" xfId="0" applyNumberFormat="1" applyFont="1" applyFill="1" applyBorder="1" applyAlignment="1">
      <alignment horizontal="right"/>
    </xf>
    <xf numFmtId="41" fontId="16" fillId="0" borderId="11" xfId="0" applyNumberFormat="1" applyFont="1" applyBorder="1" applyAlignment="1">
      <alignment horizontal="right"/>
    </xf>
    <xf numFmtId="41" fontId="16" fillId="0" borderId="10" xfId="0" applyNumberFormat="1" applyFont="1" applyBorder="1" applyAlignment="1">
      <alignment horizontal="right"/>
    </xf>
    <xf numFmtId="37" fontId="14" fillId="5" borderId="8" xfId="0" applyNumberFormat="1" applyFont="1" applyFill="1" applyBorder="1" applyAlignment="1">
      <alignment vertical="center"/>
    </xf>
    <xf numFmtId="41" fontId="14" fillId="5" borderId="6" xfId="0" applyNumberFormat="1" applyFont="1" applyFill="1" applyBorder="1" applyAlignment="1">
      <alignment horizontal="right" vertical="center" indent="1"/>
    </xf>
    <xf numFmtId="41" fontId="14" fillId="5" borderId="9" xfId="0" applyNumberFormat="1" applyFont="1" applyFill="1" applyBorder="1" applyAlignment="1">
      <alignment horizontal="right" vertical="center" indent="1"/>
    </xf>
    <xf numFmtId="0" fontId="0" fillId="5" borderId="4" xfId="0" applyFill="1" applyBorder="1"/>
    <xf numFmtId="0" fontId="13" fillId="0" borderId="0" xfId="0" applyFont="1"/>
    <xf numFmtId="37" fontId="14" fillId="7" borderId="6" xfId="0" applyNumberFormat="1" applyFont="1" applyFill="1" applyBorder="1" applyAlignment="1">
      <alignment vertical="center"/>
    </xf>
    <xf numFmtId="0" fontId="0" fillId="8" borderId="0" xfId="0" applyFill="1"/>
    <xf numFmtId="41" fontId="14" fillId="0" borderId="6" xfId="0" applyNumberFormat="1" applyFont="1" applyBorder="1" applyAlignment="1">
      <alignment horizontal="left" vertical="center" indent="1"/>
    </xf>
    <xf numFmtId="37" fontId="17" fillId="5" borderId="14" xfId="0" applyNumberFormat="1" applyFont="1" applyFill="1" applyBorder="1" applyAlignment="1">
      <alignment vertical="center" wrapText="1"/>
    </xf>
    <xf numFmtId="37" fontId="17" fillId="5" borderId="15" xfId="0" applyNumberFormat="1" applyFont="1" applyFill="1" applyBorder="1" applyAlignment="1">
      <alignment vertical="center" wrapText="1"/>
    </xf>
    <xf numFmtId="37" fontId="12" fillId="7" borderId="6" xfId="0" applyNumberFormat="1" applyFont="1" applyFill="1" applyBorder="1" applyAlignment="1">
      <alignment horizontal="left" vertical="center" indent="1"/>
    </xf>
    <xf numFmtId="41" fontId="12" fillId="0" borderId="6" xfId="0" applyNumberFormat="1" applyFont="1" applyBorder="1" applyAlignment="1">
      <alignment horizontal="left" vertical="center" indent="1"/>
    </xf>
    <xf numFmtId="37" fontId="14" fillId="5" borderId="16" xfId="0" applyNumberFormat="1" applyFont="1" applyFill="1" applyBorder="1" applyAlignment="1">
      <alignment horizontal="center" vertical="center"/>
    </xf>
    <xf numFmtId="37" fontId="14" fillId="5" borderId="17" xfId="0" applyNumberFormat="1" applyFont="1" applyFill="1" applyBorder="1" applyAlignment="1">
      <alignment vertical="center"/>
    </xf>
    <xf numFmtId="37" fontId="14" fillId="5" borderId="18" xfId="0" applyNumberFormat="1" applyFont="1" applyFill="1" applyBorder="1" applyAlignment="1">
      <alignment vertical="center"/>
    </xf>
    <xf numFmtId="37" fontId="14" fillId="5" borderId="19" xfId="0" applyNumberFormat="1" applyFont="1" applyFill="1" applyBorder="1" applyAlignment="1">
      <alignment vertical="center"/>
    </xf>
    <xf numFmtId="41" fontId="14" fillId="5" borderId="17" xfId="0" applyNumberFormat="1" applyFont="1" applyFill="1" applyBorder="1" applyAlignment="1">
      <alignment horizontal="right" vertical="center" indent="1"/>
    </xf>
    <xf numFmtId="41" fontId="14" fillId="5" borderId="20" xfId="0" applyNumberFormat="1" applyFont="1" applyFill="1" applyBorder="1" applyAlignment="1">
      <alignment horizontal="right" vertical="center" indent="1"/>
    </xf>
    <xf numFmtId="0" fontId="0" fillId="0" borderId="4" xfId="0" applyBorder="1"/>
    <xf numFmtId="37" fontId="14" fillId="10" borderId="0" xfId="0" applyNumberFormat="1" applyFont="1" applyFill="1" applyAlignment="1">
      <alignment horizontal="center" vertical="center"/>
    </xf>
    <xf numFmtId="37" fontId="14" fillId="10" borderId="0" xfId="0" applyNumberFormat="1" applyFont="1" applyFill="1" applyAlignment="1">
      <alignment vertical="center"/>
    </xf>
    <xf numFmtId="41" fontId="14" fillId="10" borderId="0" xfId="0" applyNumberFormat="1" applyFont="1" applyFill="1" applyAlignment="1">
      <alignment horizontal="right" vertical="center" indent="1"/>
    </xf>
    <xf numFmtId="0" fontId="1" fillId="3" borderId="1" xfId="1" applyFill="1" applyBorder="1"/>
    <xf numFmtId="0" fontId="1" fillId="3" borderId="1" xfId="1" applyFill="1" applyBorder="1" applyAlignment="1">
      <alignment horizontal="center"/>
    </xf>
    <xf numFmtId="0" fontId="2" fillId="3" borderId="1" xfId="1" applyFont="1" applyFill="1" applyBorder="1" applyAlignment="1">
      <alignment horizontal="center"/>
    </xf>
    <xf numFmtId="0" fontId="2" fillId="3" borderId="1" xfId="1" applyFont="1" applyFill="1" applyBorder="1"/>
    <xf numFmtId="164" fontId="2" fillId="3" borderId="1" xfId="4" applyNumberFormat="1" applyFont="1" applyFill="1" applyBorder="1"/>
    <xf numFmtId="165" fontId="2" fillId="3" borderId="1" xfId="5" applyNumberFormat="1" applyFont="1" applyFill="1" applyBorder="1"/>
    <xf numFmtId="0" fontId="4" fillId="3" borderId="1" xfId="1" applyFont="1" applyFill="1" applyBorder="1"/>
    <xf numFmtId="164" fontId="4" fillId="3" borderId="1" xfId="1" applyNumberFormat="1" applyFont="1" applyFill="1" applyBorder="1"/>
    <xf numFmtId="0" fontId="1" fillId="2" borderId="1" xfId="1" applyFill="1" applyBorder="1"/>
    <xf numFmtId="0" fontId="1" fillId="2" borderId="1" xfId="1" applyFill="1" applyBorder="1" applyAlignment="1">
      <alignment horizontal="center"/>
    </xf>
    <xf numFmtId="0" fontId="2" fillId="2" borderId="1" xfId="1" applyFont="1" applyFill="1" applyBorder="1"/>
    <xf numFmtId="0" fontId="2" fillId="2" borderId="1" xfId="1" applyFont="1" applyFill="1" applyBorder="1" applyAlignment="1">
      <alignment horizontal="center"/>
    </xf>
    <xf numFmtId="164" fontId="1" fillId="2" borderId="1" xfId="4" applyNumberFormat="1" applyFont="1" applyFill="1" applyBorder="1"/>
    <xf numFmtId="164" fontId="2" fillId="2" borderId="1" xfId="4" applyNumberFormat="1" applyFont="1" applyFill="1" applyBorder="1"/>
    <xf numFmtId="165" fontId="1" fillId="2" borderId="1" xfId="5" applyNumberFormat="1" applyFont="1" applyFill="1" applyBorder="1"/>
    <xf numFmtId="41" fontId="2" fillId="2" borderId="1" xfId="4" applyNumberFormat="1" applyFont="1" applyFill="1" applyBorder="1"/>
    <xf numFmtId="41" fontId="2" fillId="2" borderId="1" xfId="1" applyNumberFormat="1" applyFont="1" applyFill="1" applyBorder="1"/>
    <xf numFmtId="0" fontId="4" fillId="2" borderId="1" xfId="1" applyFont="1" applyFill="1" applyBorder="1"/>
    <xf numFmtId="164" fontId="4" fillId="2" borderId="1" xfId="1" applyNumberFormat="1" applyFont="1" applyFill="1" applyBorder="1"/>
    <xf numFmtId="0" fontId="2" fillId="3" borderId="1" xfId="1" applyFont="1" applyFill="1" applyBorder="1" applyAlignment="1">
      <alignment horizontal="left"/>
    </xf>
    <xf numFmtId="0" fontId="2" fillId="2" borderId="1" xfId="1" applyFont="1" applyFill="1" applyBorder="1" applyAlignment="1">
      <alignment horizontal="left"/>
    </xf>
    <xf numFmtId="165" fontId="2" fillId="2" borderId="1" xfId="5" applyNumberFormat="1" applyFont="1" applyFill="1" applyBorder="1"/>
    <xf numFmtId="0" fontId="1" fillId="11" borderId="1" xfId="1" applyFill="1" applyBorder="1"/>
    <xf numFmtId="0" fontId="0" fillId="11" borderId="1" xfId="1" applyFont="1" applyFill="1" applyBorder="1"/>
    <xf numFmtId="0" fontId="5" fillId="11" borderId="0" xfId="0" applyFont="1" applyFill="1"/>
    <xf numFmtId="0" fontId="2" fillId="11" borderId="1" xfId="1" applyFont="1" applyFill="1" applyBorder="1"/>
    <xf numFmtId="0" fontId="2" fillId="11" borderId="1" xfId="1" applyFont="1" applyFill="1" applyBorder="1" applyAlignment="1">
      <alignment horizontal="center"/>
    </xf>
    <xf numFmtId="164" fontId="1" fillId="11" borderId="1" xfId="4" applyNumberFormat="1" applyFont="1" applyFill="1" applyBorder="1"/>
    <xf numFmtId="164" fontId="2" fillId="11" borderId="1" xfId="4" applyNumberFormat="1" applyFont="1" applyFill="1" applyBorder="1"/>
    <xf numFmtId="165" fontId="1" fillId="11" borderId="1" xfId="5" applyNumberFormat="1" applyFont="1" applyFill="1" applyBorder="1"/>
    <xf numFmtId="41" fontId="2" fillId="11" borderId="1" xfId="4" applyNumberFormat="1" applyFont="1" applyFill="1" applyBorder="1"/>
    <xf numFmtId="0" fontId="4" fillId="11" borderId="1" xfId="1" applyFont="1" applyFill="1" applyBorder="1"/>
    <xf numFmtId="164" fontId="4" fillId="11" borderId="1" xfId="1" applyNumberFormat="1" applyFont="1" applyFill="1" applyBorder="1"/>
    <xf numFmtId="41" fontId="1" fillId="11" borderId="1" xfId="4" applyNumberFormat="1" applyFont="1" applyFill="1" applyBorder="1"/>
    <xf numFmtId="0" fontId="4" fillId="2" borderId="1" xfId="1" applyFont="1" applyFill="1" applyBorder="1" applyAlignment="1">
      <alignment horizontal="center" vertical="center"/>
    </xf>
    <xf numFmtId="0" fontId="4" fillId="3" borderId="1" xfId="5" applyNumberFormat="1" applyFont="1" applyFill="1" applyBorder="1" applyAlignment="1">
      <alignment horizontal="center" vertical="center"/>
    </xf>
    <xf numFmtId="0" fontId="4" fillId="2" borderId="1" xfId="5" applyNumberFormat="1" applyFont="1" applyFill="1" applyBorder="1" applyAlignment="1">
      <alignment horizontal="center" vertical="center"/>
    </xf>
    <xf numFmtId="41" fontId="19" fillId="11" borderId="1" xfId="4" applyNumberFormat="1" applyFont="1" applyFill="1" applyBorder="1"/>
    <xf numFmtId="37" fontId="17" fillId="5" borderId="2" xfId="0" applyNumberFormat="1" applyFont="1" applyFill="1" applyBorder="1" applyAlignment="1">
      <alignment horizontal="left" vertical="center" wrapText="1"/>
    </xf>
    <xf numFmtId="37" fontId="17" fillId="5" borderId="3" xfId="0" applyNumberFormat="1" applyFont="1" applyFill="1" applyBorder="1" applyAlignment="1">
      <alignment horizontal="left" vertical="center" wrapText="1"/>
    </xf>
    <xf numFmtId="37" fontId="17" fillId="5" borderId="12" xfId="0" applyNumberFormat="1" applyFont="1" applyFill="1" applyBorder="1" applyAlignment="1">
      <alignment horizontal="left" vertical="center" wrapText="1"/>
    </xf>
    <xf numFmtId="37" fontId="17" fillId="5" borderId="4" xfId="0" applyNumberFormat="1" applyFont="1" applyFill="1" applyBorder="1" applyAlignment="1">
      <alignment horizontal="left" vertical="center" wrapText="1"/>
    </xf>
    <xf numFmtId="37" fontId="17" fillId="5" borderId="0" xfId="0" applyNumberFormat="1" applyFont="1" applyFill="1" applyAlignment="1">
      <alignment horizontal="left" vertical="center" wrapText="1"/>
    </xf>
    <xf numFmtId="37" fontId="17" fillId="5" borderId="10" xfId="0" applyNumberFormat="1" applyFont="1" applyFill="1" applyBorder="1" applyAlignment="1">
      <alignment horizontal="left" vertical="center" wrapText="1"/>
    </xf>
    <xf numFmtId="37" fontId="17" fillId="5" borderId="13" xfId="0" applyNumberFormat="1" applyFont="1" applyFill="1" applyBorder="1" applyAlignment="1">
      <alignment horizontal="left" vertical="center" wrapText="1"/>
    </xf>
    <xf numFmtId="37" fontId="17" fillId="5" borderId="14" xfId="0" applyNumberFormat="1" applyFont="1" applyFill="1" applyBorder="1" applyAlignment="1">
      <alignment horizontal="left" vertical="center" wrapText="1"/>
    </xf>
    <xf numFmtId="37" fontId="17" fillId="5" borderId="15" xfId="0" applyNumberFormat="1" applyFont="1" applyFill="1" applyBorder="1" applyAlignment="1">
      <alignment horizontal="left" vertical="center" wrapText="1"/>
    </xf>
    <xf numFmtId="0" fontId="3" fillId="11" borderId="21" xfId="1" applyFont="1" applyFill="1" applyBorder="1" applyAlignment="1">
      <alignment horizontal="center"/>
    </xf>
    <xf numFmtId="0" fontId="3" fillId="11" borderId="23" xfId="1" applyFont="1" applyFill="1" applyBorder="1" applyAlignment="1">
      <alignment horizontal="center"/>
    </xf>
    <xf numFmtId="0" fontId="3" fillId="3" borderId="21" xfId="1" applyFont="1" applyFill="1" applyBorder="1" applyAlignment="1">
      <alignment horizontal="center" wrapText="1"/>
    </xf>
    <xf numFmtId="0" fontId="3" fillId="3" borderId="22" xfId="1" applyFont="1" applyFill="1" applyBorder="1" applyAlignment="1">
      <alignment horizontal="center" wrapText="1"/>
    </xf>
    <xf numFmtId="0" fontId="3" fillId="3" borderId="23" xfId="1" applyFont="1" applyFill="1" applyBorder="1" applyAlignment="1">
      <alignment horizontal="center" wrapText="1"/>
    </xf>
    <xf numFmtId="0" fontId="3" fillId="2" borderId="21" xfId="1" applyFont="1" applyFill="1" applyBorder="1" applyAlignment="1">
      <alignment horizontal="center" wrapText="1"/>
    </xf>
    <xf numFmtId="0" fontId="3" fillId="2" borderId="22" xfId="1" applyFont="1" applyFill="1" applyBorder="1" applyAlignment="1">
      <alignment horizontal="center" wrapText="1"/>
    </xf>
    <xf numFmtId="0" fontId="3" fillId="2" borderId="23" xfId="1" applyFont="1" applyFill="1" applyBorder="1" applyAlignment="1">
      <alignment horizontal="center" wrapText="1"/>
    </xf>
    <xf numFmtId="165" fontId="0" fillId="0" borderId="0" xfId="3" applyNumberFormat="1" applyFont="1"/>
    <xf numFmtId="165" fontId="0" fillId="0" borderId="0" xfId="0" applyNumberFormat="1"/>
  </cellXfs>
  <cellStyles count="6">
    <cellStyle name="Comma" xfId="3" builtinId="3"/>
    <cellStyle name="Comma 10" xfId="5" xr:uid="{E3787EA2-3FB3-4BEA-AF27-B85C089B204D}"/>
    <cellStyle name="Currency 15" xfId="4" xr:uid="{221C2999-CEFC-4A1C-942D-384B37B5FAEE}"/>
    <cellStyle name="Normal" xfId="0" builtinId="0"/>
    <cellStyle name="Normal 10" xfId="1" xr:uid="{89833F3B-5B59-464A-ADBD-FB2AB869E769}"/>
    <cellStyle name="Percent 11" xfId="2" xr:uid="{F51D81C2-8A50-4E47-9980-BEA0761A5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eter1/3709-PWD%202021/Testimony%20%5e0%20Back%20up/LKM%20Testimony%20%20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eter1/3709-PWD%202021/PWD's%20Filing/Model/PWD_FinPlan21_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ash Flow"/>
      <sheetName val="Revenue Requirements"/>
      <sheetName val="Capital Program"/>
      <sheetName val="Combined Dashboard"/>
      <sheetName val="Water Dashboard"/>
      <sheetName val="Wastewater Dashboard"/>
      <sheetName val="Assumption #s"/>
      <sheetName val="Customer"/>
      <sheetName val="Bill Tab"/>
      <sheetName val="Other Revenue"/>
      <sheetName val="Direct O&amp;M"/>
      <sheetName val="Other Dept O&amp;M"/>
      <sheetName val="O&amp;M Adjustments"/>
      <sheetName val="DS"/>
      <sheetName val="Capital Projects"/>
      <sheetName val="TY Rate CF Data"/>
      <sheetName val="Finplan CF Data"/>
      <sheetName val="Funds"/>
      <sheetName val="Cost of Service"/>
      <sheetName val="Link"/>
      <sheetName val="BV_E1_C_Tables"/>
      <sheetName val="BV_E1_W_Tables"/>
      <sheetName val="BV_E1_WW_Tables"/>
      <sheetName val="BVE3_Testimony Tables"/>
      <sheetName val="Assumptions Tables"/>
      <sheetName val="Capital Projects - Scen 1"/>
      <sheetName val="Capital Projects - Scen 2"/>
      <sheetName val="Capital Projects - Scen 3"/>
      <sheetName val="Capital Projects - Scen 4"/>
      <sheetName val="Capital Projects - Scen 5"/>
      <sheetName val="Dashboard Data"/>
      <sheetName val="Dashboard Storage"/>
      <sheetName val="M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712">
          <cell r="I2712">
            <v>268634.40486909216</v>
          </cell>
        </row>
      </sheetData>
      <sheetData sheetId="9" refreshError="1"/>
      <sheetData sheetId="10" refreshError="1"/>
      <sheetData sheetId="11">
        <row r="398">
          <cell r="L398">
            <v>55246762</v>
          </cell>
          <cell r="M398">
            <v>57082316</v>
          </cell>
          <cell r="N398">
            <v>58734340</v>
          </cell>
        </row>
        <row r="399">
          <cell r="L399">
            <v>36272874</v>
          </cell>
          <cell r="M399">
            <v>32799545</v>
          </cell>
          <cell r="N399">
            <v>33127539</v>
          </cell>
        </row>
        <row r="400">
          <cell r="L400">
            <v>8142381</v>
          </cell>
          <cell r="M400">
            <v>8142381</v>
          </cell>
          <cell r="N400">
            <v>8183093</v>
          </cell>
        </row>
        <row r="401">
          <cell r="L401">
            <v>669656</v>
          </cell>
          <cell r="M401">
            <v>679701</v>
          </cell>
          <cell r="N401">
            <v>689897</v>
          </cell>
        </row>
        <row r="402">
          <cell r="L402">
            <v>0</v>
          </cell>
          <cell r="M402">
            <v>0</v>
          </cell>
          <cell r="N402">
            <v>0</v>
          </cell>
        </row>
        <row r="403">
          <cell r="L403">
            <v>8080905</v>
          </cell>
          <cell r="M403">
            <v>8185958</v>
          </cell>
          <cell r="N403">
            <v>8292374</v>
          </cell>
        </row>
        <row r="404">
          <cell r="L404">
            <v>22101057</v>
          </cell>
          <cell r="M404">
            <v>22653583</v>
          </cell>
          <cell r="N404">
            <v>23219923</v>
          </cell>
        </row>
        <row r="405">
          <cell r="L405">
            <v>1069996</v>
          </cell>
          <cell r="M405">
            <v>1900606</v>
          </cell>
          <cell r="N405">
            <v>1937564</v>
          </cell>
        </row>
        <row r="406">
          <cell r="L406">
            <v>239464</v>
          </cell>
          <cell r="M406">
            <v>239464</v>
          </cell>
          <cell r="N406">
            <v>239464</v>
          </cell>
        </row>
        <row r="407">
          <cell r="L407">
            <v>2591394</v>
          </cell>
          <cell r="M407">
            <v>2591394</v>
          </cell>
          <cell r="N407">
            <v>2591394</v>
          </cell>
        </row>
        <row r="479">
          <cell r="L479">
            <v>77918043.728946209</v>
          </cell>
          <cell r="M479">
            <v>81093416.838013917</v>
          </cell>
          <cell r="N479">
            <v>84236585.379242614</v>
          </cell>
        </row>
        <row r="480">
          <cell r="L480">
            <v>88503835.302482367</v>
          </cell>
          <cell r="M480">
            <v>85030507.002646431</v>
          </cell>
          <cell r="N480">
            <v>85880813.522672892</v>
          </cell>
        </row>
        <row r="481">
          <cell r="L481">
            <v>7366915.7902063411</v>
          </cell>
          <cell r="M481">
            <v>7366915.7902063411</v>
          </cell>
          <cell r="N481">
            <v>7403750.2741573714</v>
          </cell>
        </row>
        <row r="482">
          <cell r="L482">
            <v>3692920.6930019883</v>
          </cell>
          <cell r="M482">
            <v>3748314.3433970176</v>
          </cell>
          <cell r="N482">
            <v>3804538.5735479724</v>
          </cell>
        </row>
        <row r="483">
          <cell r="L483">
            <v>15000000</v>
          </cell>
          <cell r="M483">
            <v>15000000</v>
          </cell>
          <cell r="N483">
            <v>15000000</v>
          </cell>
        </row>
        <row r="484">
          <cell r="L484">
            <v>11741447.587372156</v>
          </cell>
          <cell r="M484">
            <v>11894085.171007987</v>
          </cell>
          <cell r="N484">
            <v>12048709.732231092</v>
          </cell>
        </row>
        <row r="485">
          <cell r="L485">
            <v>3450330.1681012549</v>
          </cell>
          <cell r="M485">
            <v>3536588.8473037854</v>
          </cell>
          <cell r="N485">
            <v>3625003.1434863769</v>
          </cell>
        </row>
        <row r="486">
          <cell r="L486">
            <v>1551175.6968109694</v>
          </cell>
          <cell r="M486">
            <v>2388041.1130172363</v>
          </cell>
          <cell r="N486">
            <v>2431336.5282486756</v>
          </cell>
        </row>
        <row r="487">
          <cell r="L487">
            <v>239463.20306513406</v>
          </cell>
          <cell r="M487">
            <v>239463.20306513406</v>
          </cell>
          <cell r="N487">
            <v>239463.20306513406</v>
          </cell>
        </row>
        <row r="488">
          <cell r="L488">
            <v>4606923.4545454551</v>
          </cell>
          <cell r="M488">
            <v>4606923.4545454551</v>
          </cell>
          <cell r="N488">
            <v>4606923.4545454551</v>
          </cell>
        </row>
        <row r="512">
          <cell r="L512">
            <v>13096436</v>
          </cell>
          <cell r="M512">
            <v>12608243</v>
          </cell>
          <cell r="N512">
            <v>12791232</v>
          </cell>
        </row>
        <row r="513">
          <cell r="L513">
            <v>19967448</v>
          </cell>
          <cell r="M513">
            <v>19414296</v>
          </cell>
          <cell r="N513">
            <v>19620730</v>
          </cell>
        </row>
      </sheetData>
      <sheetData sheetId="12">
        <row r="601">
          <cell r="L601">
            <v>9538965</v>
          </cell>
          <cell r="M601">
            <v>9729744</v>
          </cell>
          <cell r="N601">
            <v>9924339</v>
          </cell>
        </row>
        <row r="602">
          <cell r="L602">
            <v>25666859</v>
          </cell>
          <cell r="M602">
            <v>26939534</v>
          </cell>
          <cell r="N602">
            <v>27953408</v>
          </cell>
        </row>
        <row r="603">
          <cell r="L603">
            <v>29976333</v>
          </cell>
          <cell r="M603">
            <v>30529020</v>
          </cell>
          <cell r="N603">
            <v>31441843</v>
          </cell>
        </row>
        <row r="604">
          <cell r="L604">
            <v>5967803</v>
          </cell>
          <cell r="M604">
            <v>5971983</v>
          </cell>
          <cell r="N604">
            <v>5955469</v>
          </cell>
        </row>
        <row r="605">
          <cell r="L605">
            <v>0</v>
          </cell>
          <cell r="M605">
            <v>0</v>
          </cell>
          <cell r="N605">
            <v>0</v>
          </cell>
        </row>
        <row r="606">
          <cell r="L606">
            <v>0</v>
          </cell>
          <cell r="M606">
            <v>0</v>
          </cell>
          <cell r="N606">
            <v>0</v>
          </cell>
        </row>
        <row r="607">
          <cell r="L607">
            <v>0</v>
          </cell>
          <cell r="M607">
            <v>0</v>
          </cell>
          <cell r="N607">
            <v>0</v>
          </cell>
        </row>
        <row r="608">
          <cell r="L608">
            <v>10523663</v>
          </cell>
          <cell r="M608">
            <v>10523663</v>
          </cell>
          <cell r="N608">
            <v>10628900</v>
          </cell>
        </row>
        <row r="609">
          <cell r="L609">
            <v>0</v>
          </cell>
          <cell r="M609">
            <v>0</v>
          </cell>
          <cell r="N609">
            <v>0</v>
          </cell>
        </row>
        <row r="610">
          <cell r="L610">
            <v>0</v>
          </cell>
          <cell r="M610">
            <v>0</v>
          </cell>
          <cell r="N610">
            <v>0</v>
          </cell>
        </row>
        <row r="611">
          <cell r="L611">
            <v>1572683</v>
          </cell>
          <cell r="M611">
            <v>1600992</v>
          </cell>
          <cell r="N611">
            <v>1629810</v>
          </cell>
        </row>
        <row r="612">
          <cell r="L612">
            <v>2219186</v>
          </cell>
          <cell r="M612">
            <v>2248035</v>
          </cell>
          <cell r="N612">
            <v>2277259</v>
          </cell>
        </row>
        <row r="613">
          <cell r="L613">
            <v>0</v>
          </cell>
          <cell r="M613">
            <v>0</v>
          </cell>
          <cell r="N613">
            <v>0</v>
          </cell>
        </row>
        <row r="614">
          <cell r="L614">
            <v>0</v>
          </cell>
          <cell r="M614">
            <v>0</v>
          </cell>
          <cell r="N614">
            <v>0</v>
          </cell>
        </row>
        <row r="615">
          <cell r="L615">
            <v>1446648</v>
          </cell>
          <cell r="M615">
            <v>1446648</v>
          </cell>
          <cell r="N615">
            <v>1446648</v>
          </cell>
        </row>
        <row r="616">
          <cell r="L616">
            <v>0</v>
          </cell>
          <cell r="M616">
            <v>0</v>
          </cell>
          <cell r="N616">
            <v>0</v>
          </cell>
        </row>
        <row r="730">
          <cell r="L730">
            <v>13911101.737713346</v>
          </cell>
          <cell r="M730">
            <v>14189324.072467614</v>
          </cell>
          <cell r="N730">
            <v>14473110.433916964</v>
          </cell>
        </row>
        <row r="731">
          <cell r="L731">
            <v>36380941</v>
          </cell>
          <cell r="M731">
            <v>38419300.332113437</v>
          </cell>
          <cell r="N731">
            <v>40188253.440416276</v>
          </cell>
        </row>
        <row r="732">
          <cell r="L732">
            <v>42489314.346000001</v>
          </cell>
          <cell r="M732">
            <v>43538377.004999995</v>
          </cell>
          <cell r="N732">
            <v>45203531.265000001</v>
          </cell>
        </row>
        <row r="733">
          <cell r="L733">
            <v>8458935.268385144</v>
          </cell>
          <cell r="M733">
            <v>8516828.4146641567</v>
          </cell>
          <cell r="N733">
            <v>8562100.4684427734</v>
          </cell>
        </row>
        <row r="734">
          <cell r="L734">
            <v>0</v>
          </cell>
          <cell r="M734">
            <v>0</v>
          </cell>
          <cell r="N734">
            <v>0</v>
          </cell>
        </row>
        <row r="735">
          <cell r="L735">
            <v>0</v>
          </cell>
          <cell r="M735">
            <v>0</v>
          </cell>
          <cell r="N735">
            <v>0</v>
          </cell>
        </row>
        <row r="736">
          <cell r="L736">
            <v>0</v>
          </cell>
          <cell r="M736">
            <v>0</v>
          </cell>
          <cell r="N736">
            <v>0</v>
          </cell>
        </row>
        <row r="737">
          <cell r="L737">
            <v>12643783.700067282</v>
          </cell>
          <cell r="M737">
            <v>12643783.700067282</v>
          </cell>
          <cell r="N737">
            <v>12770221.167067956</v>
          </cell>
        </row>
        <row r="738">
          <cell r="L738">
            <v>0</v>
          </cell>
          <cell r="M738">
            <v>0</v>
          </cell>
          <cell r="N738">
            <v>0</v>
          </cell>
        </row>
        <row r="739">
          <cell r="L739">
            <v>0</v>
          </cell>
          <cell r="M739">
            <v>0</v>
          </cell>
          <cell r="N739">
            <v>0</v>
          </cell>
        </row>
        <row r="740">
          <cell r="L740">
            <v>2795882</v>
          </cell>
          <cell r="M740">
            <v>2846207.17</v>
          </cell>
          <cell r="N740">
            <v>2897438.7550600003</v>
          </cell>
        </row>
        <row r="741">
          <cell r="L741">
            <v>3176325.0698840125</v>
          </cell>
          <cell r="M741">
            <v>3217617.7137925043</v>
          </cell>
          <cell r="N741">
            <v>3259447.1990718059</v>
          </cell>
        </row>
        <row r="742">
          <cell r="L742">
            <v>0</v>
          </cell>
          <cell r="M742">
            <v>0</v>
          </cell>
          <cell r="N742">
            <v>0</v>
          </cell>
        </row>
        <row r="743">
          <cell r="L743">
            <v>0</v>
          </cell>
          <cell r="M743">
            <v>0</v>
          </cell>
          <cell r="N743">
            <v>0</v>
          </cell>
        </row>
        <row r="744">
          <cell r="L744">
            <v>2463212.0000000005</v>
          </cell>
          <cell r="M744">
            <v>2463212.0000000005</v>
          </cell>
          <cell r="N744">
            <v>2463212.0000000005</v>
          </cell>
        </row>
        <row r="745">
          <cell r="L745">
            <v>0</v>
          </cell>
          <cell r="M745">
            <v>0</v>
          </cell>
          <cell r="N745">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31">
          <cell r="I31">
            <v>281601.43686678918</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ash Flow"/>
      <sheetName val="Revenue Requirements"/>
      <sheetName val="Capital Program"/>
      <sheetName val="Combined Dashboard"/>
      <sheetName val="Water Dashboard"/>
      <sheetName val="Wastewater Dashboard"/>
      <sheetName val="Assumption #s"/>
      <sheetName val="Customer"/>
      <sheetName val="Bill Tab"/>
      <sheetName val="Other Revenue"/>
      <sheetName val="Direct O&amp;M"/>
      <sheetName val="Other Dept O&amp;M"/>
      <sheetName val="O&amp;M Adjustments"/>
      <sheetName val="DS"/>
      <sheetName val="Capital Projects"/>
      <sheetName val="TY Rate CF Data"/>
      <sheetName val="Finplan CF Data"/>
      <sheetName val="Funds"/>
      <sheetName val="Cost of Service"/>
      <sheetName val="Link"/>
      <sheetName val="BV_E1_C_Tables"/>
      <sheetName val="BV_E1_W_Tables"/>
      <sheetName val="BV_E1_WW_Tables"/>
      <sheetName val="BVE3_Testimony Tables"/>
      <sheetName val="Assumptions Tables"/>
      <sheetName val="Capital Projects - Scen 1"/>
      <sheetName val="Capital Projects - Scen 2"/>
      <sheetName val="Capital Projects - Scen 3"/>
      <sheetName val="Capital Projects - Scen 4"/>
      <sheetName val="Capital Projects - Scen 5"/>
      <sheetName val="Dashboard Data"/>
      <sheetName val="Dashboard Storage"/>
      <sheetName val="ML-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55">
          <cell r="E255">
            <v>-525844.45098612295</v>
          </cell>
          <cell r="F255">
            <v>-543867.97568041529</v>
          </cell>
          <cell r="G255">
            <v>-558008.99309252645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4A39-27AE-4B08-B5D0-7C18482B9CFF}">
  <dimension ref="A1:M48"/>
  <sheetViews>
    <sheetView workbookViewId="0"/>
  </sheetViews>
  <sheetFormatPr defaultRowHeight="14.4" x14ac:dyDescent="0.3"/>
  <cols>
    <col min="1" max="1" width="9" customWidth="1"/>
    <col min="2" max="2" width="11" customWidth="1"/>
    <col min="3" max="3" width="7.33203125" customWidth="1"/>
    <col min="4" max="4" width="3.44140625" customWidth="1"/>
    <col min="5" max="5" width="2.33203125" customWidth="1"/>
    <col min="6" max="11" width="10.109375" customWidth="1"/>
    <col min="12" max="12" width="2.33203125" customWidth="1"/>
    <col min="13" max="13" width="33" customWidth="1"/>
  </cols>
  <sheetData>
    <row r="1" spans="1:13" ht="16.2" x14ac:dyDescent="0.45">
      <c r="A1" s="8" t="s">
        <v>25</v>
      </c>
      <c r="B1" s="9"/>
      <c r="C1" s="9"/>
      <c r="D1" s="9"/>
      <c r="E1" s="10"/>
      <c r="F1" s="10"/>
      <c r="G1" s="11"/>
      <c r="H1" s="11"/>
      <c r="I1" s="11"/>
      <c r="J1" s="11"/>
      <c r="K1" s="11"/>
      <c r="L1" s="12"/>
      <c r="M1" s="12"/>
    </row>
    <row r="2" spans="1:13" ht="16.2" x14ac:dyDescent="0.45">
      <c r="A2" s="13" t="s">
        <v>26</v>
      </c>
      <c r="B2" s="14" t="s">
        <v>27</v>
      </c>
      <c r="C2" s="14"/>
      <c r="D2" s="14"/>
      <c r="E2" s="15"/>
      <c r="F2" s="15">
        <v>2021</v>
      </c>
      <c r="G2" s="15">
        <v>2022</v>
      </c>
      <c r="H2" s="15">
        <v>2023</v>
      </c>
      <c r="I2" s="15">
        <v>2024</v>
      </c>
      <c r="J2" s="15">
        <v>2025</v>
      </c>
      <c r="K2" s="15">
        <v>2026</v>
      </c>
      <c r="L2" s="12"/>
      <c r="M2" s="12"/>
    </row>
    <row r="3" spans="1:13" x14ac:dyDescent="0.3">
      <c r="A3" s="16"/>
      <c r="B3" s="17"/>
      <c r="C3" s="17"/>
      <c r="D3" s="17"/>
      <c r="E3" s="17"/>
      <c r="F3" s="17"/>
      <c r="G3" s="17"/>
      <c r="H3" s="17"/>
      <c r="I3" s="17"/>
      <c r="J3" s="17"/>
      <c r="K3" s="17"/>
      <c r="L3" s="18"/>
      <c r="M3" s="18"/>
    </row>
    <row r="4" spans="1:13" x14ac:dyDescent="0.3">
      <c r="A4" s="19"/>
      <c r="B4" s="20" t="s">
        <v>28</v>
      </c>
      <c r="C4" s="20"/>
      <c r="D4" s="20"/>
      <c r="E4" s="20"/>
      <c r="F4" s="20"/>
      <c r="G4" s="21"/>
      <c r="H4" s="21"/>
      <c r="I4" s="21"/>
      <c r="J4" s="21"/>
      <c r="K4" s="21"/>
      <c r="L4" s="22"/>
      <c r="M4" s="23" t="s">
        <v>29</v>
      </c>
    </row>
    <row r="5" spans="1:13" x14ac:dyDescent="0.3">
      <c r="A5" s="24">
        <v>1</v>
      </c>
      <c r="B5" s="25" t="s">
        <v>30</v>
      </c>
      <c r="C5" s="26"/>
      <c r="D5" s="26"/>
      <c r="E5" s="27"/>
      <c r="F5" s="28">
        <v>157512.51870469982</v>
      </c>
      <c r="G5" s="28">
        <v>163063.91537557676</v>
      </c>
      <c r="H5" s="28">
        <v>168410.80039698363</v>
      </c>
      <c r="I5" s="28">
        <v>173986.8213920639</v>
      </c>
      <c r="J5" s="29">
        <v>179718.51970716217</v>
      </c>
      <c r="K5" s="28">
        <v>185609.89042407391</v>
      </c>
      <c r="L5" s="30"/>
      <c r="M5" s="31" t="s">
        <v>31</v>
      </c>
    </row>
    <row r="6" spans="1:13" hidden="1" x14ac:dyDescent="0.3">
      <c r="A6" s="32" t="s">
        <v>32</v>
      </c>
      <c r="B6" s="33" t="s">
        <v>30</v>
      </c>
      <c r="C6" s="34"/>
      <c r="D6" s="34"/>
      <c r="E6" s="34"/>
      <c r="F6" s="35">
        <f t="shared" ref="F6:K6" si="0">F5</f>
        <v>157512.51870469982</v>
      </c>
      <c r="G6" s="35">
        <f t="shared" si="0"/>
        <v>163063.91537557676</v>
      </c>
      <c r="H6" s="35">
        <f t="shared" si="0"/>
        <v>168410.80039698363</v>
      </c>
      <c r="I6" s="35">
        <f t="shared" si="0"/>
        <v>173986.8213920639</v>
      </c>
      <c r="J6" s="35">
        <f t="shared" si="0"/>
        <v>179718.51970716217</v>
      </c>
      <c r="K6" s="36">
        <f t="shared" si="0"/>
        <v>185609.89042407391</v>
      </c>
      <c r="L6" s="37"/>
      <c r="M6" s="38" t="s">
        <v>33</v>
      </c>
    </row>
    <row r="7" spans="1:13" x14ac:dyDescent="0.3">
      <c r="A7" s="24">
        <v>2</v>
      </c>
      <c r="B7" s="25" t="s">
        <v>34</v>
      </c>
      <c r="C7" s="26"/>
      <c r="D7" s="26"/>
      <c r="E7" s="27"/>
      <c r="F7" s="28">
        <v>148940.18561438515</v>
      </c>
      <c r="G7" s="28">
        <v>153915.0427517776</v>
      </c>
      <c r="H7" s="28">
        <v>159304.60517385905</v>
      </c>
      <c r="I7" s="28">
        <v>164544.1259736697</v>
      </c>
      <c r="J7" s="29">
        <v>169870.90330202796</v>
      </c>
      <c r="K7" s="28">
        <v>175551.96519091816</v>
      </c>
      <c r="L7" s="30"/>
      <c r="M7" s="31" t="s">
        <v>31</v>
      </c>
    </row>
    <row r="8" spans="1:13" hidden="1" x14ac:dyDescent="0.3">
      <c r="A8" s="32" t="s">
        <v>35</v>
      </c>
      <c r="B8" s="33" t="s">
        <v>34</v>
      </c>
      <c r="C8" s="34"/>
      <c r="D8" s="34"/>
      <c r="E8" s="34"/>
      <c r="F8" s="35">
        <f t="shared" ref="F8:K8" si="1">F7</f>
        <v>148940.18561438515</v>
      </c>
      <c r="G8" s="35">
        <f t="shared" si="1"/>
        <v>153915.0427517776</v>
      </c>
      <c r="H8" s="35">
        <f>H7</f>
        <v>159304.60517385905</v>
      </c>
      <c r="I8" s="35">
        <f t="shared" si="1"/>
        <v>164544.1259736697</v>
      </c>
      <c r="J8" s="35">
        <f t="shared" si="1"/>
        <v>169870.90330202796</v>
      </c>
      <c r="K8" s="36">
        <f t="shared" si="1"/>
        <v>175551.96519091816</v>
      </c>
      <c r="L8" s="37"/>
      <c r="M8" s="38" t="s">
        <v>33</v>
      </c>
    </row>
    <row r="9" spans="1:13" ht="15.6" x14ac:dyDescent="0.4">
      <c r="A9" s="39"/>
      <c r="B9" s="40"/>
      <c r="C9" s="40"/>
      <c r="D9" s="40"/>
      <c r="E9" s="40"/>
      <c r="F9" s="41"/>
      <c r="G9" s="41"/>
      <c r="H9" s="41"/>
      <c r="I9" s="41"/>
      <c r="J9" s="42"/>
      <c r="K9" s="41"/>
      <c r="L9" s="43"/>
      <c r="M9" s="44"/>
    </row>
    <row r="10" spans="1:13" x14ac:dyDescent="0.3">
      <c r="A10" s="24">
        <v>3</v>
      </c>
      <c r="B10" s="25" t="s">
        <v>36</v>
      </c>
      <c r="C10" s="26"/>
      <c r="D10" s="26"/>
      <c r="E10" s="27"/>
      <c r="F10" s="28">
        <f>ROUND(F5,2)+ROUND(F7,2)</f>
        <v>306452.70999999996</v>
      </c>
      <c r="G10" s="28">
        <f t="shared" ref="G10:K11" si="2">ROUND(G5,2)+ROUND(G7,2)</f>
        <v>316978.96000000002</v>
      </c>
      <c r="H10" s="28">
        <f t="shared" si="2"/>
        <v>327715.40999999997</v>
      </c>
      <c r="I10" s="28">
        <f t="shared" si="2"/>
        <v>338530.95</v>
      </c>
      <c r="J10" s="29">
        <f t="shared" si="2"/>
        <v>349589.42</v>
      </c>
      <c r="K10" s="28">
        <f t="shared" si="2"/>
        <v>361161.86</v>
      </c>
      <c r="L10" s="30"/>
      <c r="M10" s="31" t="s">
        <v>37</v>
      </c>
    </row>
    <row r="11" spans="1:13" hidden="1" x14ac:dyDescent="0.3">
      <c r="A11" s="32" t="s">
        <v>38</v>
      </c>
      <c r="B11" s="33" t="s">
        <v>36</v>
      </c>
      <c r="C11" s="34"/>
      <c r="D11" s="34"/>
      <c r="E11" s="45"/>
      <c r="F11" s="46">
        <f>ROUND(F6,2)+ROUND(F8,2)</f>
        <v>306452.70999999996</v>
      </c>
      <c r="G11" s="46">
        <f t="shared" si="2"/>
        <v>316978.96000000002</v>
      </c>
      <c r="H11" s="46">
        <f t="shared" si="2"/>
        <v>327715.40999999997</v>
      </c>
      <c r="I11" s="46">
        <f t="shared" si="2"/>
        <v>338530.95</v>
      </c>
      <c r="J11" s="47">
        <f t="shared" si="2"/>
        <v>349589.42</v>
      </c>
      <c r="K11" s="46">
        <f t="shared" si="2"/>
        <v>361161.86</v>
      </c>
      <c r="L11" s="48"/>
      <c r="M11" s="49" t="s">
        <v>39</v>
      </c>
    </row>
    <row r="12" spans="1:13" x14ac:dyDescent="0.3">
      <c r="A12" s="24"/>
      <c r="B12" s="50" t="s">
        <v>40</v>
      </c>
      <c r="C12" s="26"/>
      <c r="D12" s="26"/>
      <c r="E12" s="27"/>
      <c r="F12" s="28"/>
      <c r="G12" s="28"/>
      <c r="H12" s="28"/>
      <c r="I12" s="28"/>
      <c r="J12" s="29"/>
      <c r="K12" s="28"/>
      <c r="L12" s="30"/>
      <c r="M12" s="31"/>
    </row>
    <row r="13" spans="1:13" x14ac:dyDescent="0.3">
      <c r="A13" s="24">
        <v>4</v>
      </c>
      <c r="B13" s="25" t="s">
        <v>7</v>
      </c>
      <c r="C13" s="26"/>
      <c r="D13" s="26"/>
      <c r="E13" s="27"/>
      <c r="F13" s="28">
        <v>14799.966882309696</v>
      </c>
      <c r="G13" s="28">
        <v>14799.966882309696</v>
      </c>
      <c r="H13" s="28">
        <v>14873.966716721243</v>
      </c>
      <c r="I13" s="28">
        <v>15022.706383888455</v>
      </c>
      <c r="J13" s="29">
        <v>15172.933447727341</v>
      </c>
      <c r="K13" s="28">
        <v>15324.662782204614</v>
      </c>
      <c r="L13" s="30"/>
      <c r="M13" s="31" t="s">
        <v>31</v>
      </c>
    </row>
    <row r="14" spans="1:13" hidden="1" x14ac:dyDescent="0.3">
      <c r="A14" s="32" t="s">
        <v>41</v>
      </c>
      <c r="B14" s="33" t="s">
        <v>7</v>
      </c>
      <c r="C14" s="34"/>
      <c r="D14" s="34"/>
      <c r="E14" s="34"/>
      <c r="F14" s="35">
        <f t="shared" ref="F14:K14" si="3">F13</f>
        <v>14799.966882309696</v>
      </c>
      <c r="G14" s="35">
        <f t="shared" si="3"/>
        <v>14799.966882309696</v>
      </c>
      <c r="H14" s="35">
        <f t="shared" si="3"/>
        <v>14873.966716721243</v>
      </c>
      <c r="I14" s="35">
        <f t="shared" si="3"/>
        <v>15022.706383888455</v>
      </c>
      <c r="J14" s="35">
        <f t="shared" si="3"/>
        <v>15172.933447727341</v>
      </c>
      <c r="K14" s="35">
        <f t="shared" si="3"/>
        <v>15324.662782204614</v>
      </c>
      <c r="L14" s="51"/>
      <c r="M14" s="38" t="s">
        <v>33</v>
      </c>
    </row>
    <row r="15" spans="1:13" x14ac:dyDescent="0.3">
      <c r="A15" s="24">
        <v>5</v>
      </c>
      <c r="B15" s="25" t="s">
        <v>2</v>
      </c>
      <c r="C15" s="26"/>
      <c r="D15" s="26"/>
      <c r="E15" s="27"/>
      <c r="F15" s="28">
        <v>4361.9097104589328</v>
      </c>
      <c r="G15" s="28">
        <v>4601.8147445341729</v>
      </c>
      <c r="H15" s="28">
        <v>4670.8419657021859</v>
      </c>
      <c r="I15" s="28">
        <v>4740.9045951877179</v>
      </c>
      <c r="J15" s="29">
        <v>4788.3136411395944</v>
      </c>
      <c r="K15" s="28">
        <v>4836.1967775509911</v>
      </c>
      <c r="L15" s="30"/>
      <c r="M15" s="31" t="s">
        <v>31</v>
      </c>
    </row>
    <row r="16" spans="1:13" hidden="1" x14ac:dyDescent="0.3">
      <c r="A16" s="32" t="s">
        <v>42</v>
      </c>
      <c r="B16" s="33" t="s">
        <v>2</v>
      </c>
      <c r="C16" s="34"/>
      <c r="D16" s="34"/>
      <c r="E16" s="34"/>
      <c r="F16" s="35">
        <f t="shared" ref="F16:K16" si="4">F15</f>
        <v>4361.9097104589328</v>
      </c>
      <c r="G16" s="35">
        <f t="shared" si="4"/>
        <v>4601.8147445341729</v>
      </c>
      <c r="H16" s="35">
        <f t="shared" si="4"/>
        <v>4670.8419657021859</v>
      </c>
      <c r="I16" s="35">
        <f t="shared" si="4"/>
        <v>4740.9045951877179</v>
      </c>
      <c r="J16" s="35">
        <f t="shared" si="4"/>
        <v>4788.3136411395944</v>
      </c>
      <c r="K16" s="36">
        <f t="shared" si="4"/>
        <v>4836.1967775509911</v>
      </c>
      <c r="L16" s="37"/>
      <c r="M16" s="38" t="s">
        <v>33</v>
      </c>
    </row>
    <row r="17" spans="1:13" x14ac:dyDescent="0.3">
      <c r="A17" s="24">
        <v>6</v>
      </c>
      <c r="B17" s="25" t="s">
        <v>9</v>
      </c>
      <c r="C17" s="26"/>
      <c r="D17" s="26"/>
      <c r="E17" s="27"/>
      <c r="F17" s="28">
        <v>15000</v>
      </c>
      <c r="G17" s="28">
        <v>25000</v>
      </c>
      <c r="H17" s="28">
        <v>25000</v>
      </c>
      <c r="I17" s="28">
        <v>25000</v>
      </c>
      <c r="J17" s="29">
        <v>25000</v>
      </c>
      <c r="K17" s="28">
        <v>25000</v>
      </c>
      <c r="L17" s="30"/>
      <c r="M17" s="31" t="s">
        <v>31</v>
      </c>
    </row>
    <row r="18" spans="1:13" hidden="1" x14ac:dyDescent="0.3">
      <c r="A18" s="32" t="s">
        <v>43</v>
      </c>
      <c r="B18" s="33" t="s">
        <v>9</v>
      </c>
      <c r="C18" s="34"/>
      <c r="D18" s="34"/>
      <c r="E18" s="34"/>
      <c r="F18" s="35">
        <f t="shared" ref="F18:K18" si="5">F17</f>
        <v>15000</v>
      </c>
      <c r="G18" s="35">
        <f t="shared" si="5"/>
        <v>25000</v>
      </c>
      <c r="H18" s="35">
        <f t="shared" si="5"/>
        <v>25000</v>
      </c>
      <c r="I18" s="35">
        <f t="shared" si="5"/>
        <v>25000</v>
      </c>
      <c r="J18" s="35">
        <f t="shared" si="5"/>
        <v>25000</v>
      </c>
      <c r="K18" s="36">
        <f t="shared" si="5"/>
        <v>25000</v>
      </c>
      <c r="L18" s="37"/>
      <c r="M18" s="38" t="s">
        <v>33</v>
      </c>
    </row>
    <row r="19" spans="1:13" x14ac:dyDescent="0.3">
      <c r="A19" s="24">
        <v>7</v>
      </c>
      <c r="B19" s="25" t="s">
        <v>44</v>
      </c>
      <c r="C19" s="26"/>
      <c r="D19" s="26"/>
      <c r="E19" s="27"/>
      <c r="F19" s="28">
        <v>151470.53854807818</v>
      </c>
      <c r="G19" s="28">
        <v>144781.07796864497</v>
      </c>
      <c r="H19" s="28">
        <v>147147.07818297989</v>
      </c>
      <c r="I19" s="28">
        <v>149551.50013944932</v>
      </c>
      <c r="J19" s="29">
        <v>151994.966950003</v>
      </c>
      <c r="K19" s="28">
        <v>154478.10915701525</v>
      </c>
      <c r="L19" s="30"/>
      <c r="M19" s="31" t="s">
        <v>31</v>
      </c>
    </row>
    <row r="20" spans="1:13" hidden="1" x14ac:dyDescent="0.3">
      <c r="A20" s="32" t="s">
        <v>45</v>
      </c>
      <c r="B20" s="33" t="s">
        <v>46</v>
      </c>
      <c r="C20" s="34"/>
      <c r="D20" s="34"/>
      <c r="E20" s="34"/>
      <c r="F20" s="35">
        <f t="shared" ref="F20:K20" si="6">F19</f>
        <v>151470.53854807818</v>
      </c>
      <c r="G20" s="35">
        <f t="shared" si="6"/>
        <v>144781.07796864497</v>
      </c>
      <c r="H20" s="35">
        <f t="shared" si="6"/>
        <v>147147.07818297989</v>
      </c>
      <c r="I20" s="35">
        <f t="shared" si="6"/>
        <v>149551.50013944932</v>
      </c>
      <c r="J20" s="35">
        <f t="shared" si="6"/>
        <v>151994.966950003</v>
      </c>
      <c r="K20" s="36">
        <f t="shared" si="6"/>
        <v>154478.10915701525</v>
      </c>
      <c r="L20" s="37"/>
      <c r="M20" s="38" t="s">
        <v>33</v>
      </c>
    </row>
    <row r="21" spans="1:13" ht="15.6" x14ac:dyDescent="0.4">
      <c r="A21" s="39"/>
      <c r="B21" s="40"/>
      <c r="C21" s="40"/>
      <c r="D21" s="40"/>
      <c r="E21" s="40"/>
      <c r="F21" s="41"/>
      <c r="G21" s="41"/>
      <c r="H21" s="41"/>
      <c r="I21" s="41"/>
      <c r="J21" s="42"/>
      <c r="K21" s="41"/>
      <c r="L21" s="43"/>
      <c r="M21" s="44"/>
    </row>
    <row r="22" spans="1:13" x14ac:dyDescent="0.3">
      <c r="A22" s="24">
        <v>8</v>
      </c>
      <c r="B22" s="25" t="s">
        <v>36</v>
      </c>
      <c r="C22" s="26"/>
      <c r="D22" s="26"/>
      <c r="E22" s="27"/>
      <c r="F22" s="28">
        <f t="shared" ref="F22:K23" si="7">ROUND(F13,2)+ROUND(F15,2)+ROUND(F17,2)+ROUND(F19,2)</f>
        <v>185632.42</v>
      </c>
      <c r="G22" s="28">
        <f t="shared" si="7"/>
        <v>189182.86</v>
      </c>
      <c r="H22" s="28">
        <f t="shared" si="7"/>
        <v>191691.88999999998</v>
      </c>
      <c r="I22" s="28">
        <f t="shared" si="7"/>
        <v>194315.11</v>
      </c>
      <c r="J22" s="28">
        <f t="shared" si="7"/>
        <v>196956.21000000002</v>
      </c>
      <c r="K22" s="28">
        <f t="shared" si="7"/>
        <v>199638.96999999997</v>
      </c>
      <c r="L22" s="30"/>
      <c r="M22" s="31" t="s">
        <v>47</v>
      </c>
    </row>
    <row r="23" spans="1:13" hidden="1" x14ac:dyDescent="0.3">
      <c r="A23" s="32" t="s">
        <v>48</v>
      </c>
      <c r="B23" s="33" t="s">
        <v>36</v>
      </c>
      <c r="C23" s="34"/>
      <c r="D23" s="34"/>
      <c r="E23" s="45"/>
      <c r="F23" s="52">
        <f t="shared" si="7"/>
        <v>185632.42</v>
      </c>
      <c r="G23" s="52">
        <f t="shared" si="7"/>
        <v>189182.86</v>
      </c>
      <c r="H23" s="52">
        <f t="shared" si="7"/>
        <v>191691.88999999998</v>
      </c>
      <c r="I23" s="52">
        <f t="shared" si="7"/>
        <v>194315.11</v>
      </c>
      <c r="J23" s="52">
        <f t="shared" si="7"/>
        <v>196956.21000000002</v>
      </c>
      <c r="K23" s="52">
        <f t="shared" si="7"/>
        <v>199638.96999999997</v>
      </c>
      <c r="L23" s="48"/>
      <c r="M23" s="49" t="s">
        <v>49</v>
      </c>
    </row>
    <row r="24" spans="1:13" x14ac:dyDescent="0.3">
      <c r="A24" s="24"/>
      <c r="B24" s="50" t="s">
        <v>10</v>
      </c>
      <c r="C24" s="26"/>
      <c r="D24" s="26"/>
      <c r="E24" s="27"/>
      <c r="F24" s="28"/>
      <c r="G24" s="28"/>
      <c r="H24" s="28"/>
      <c r="I24" s="28"/>
      <c r="J24" s="29"/>
      <c r="K24" s="28"/>
      <c r="L24" s="30"/>
      <c r="M24" s="31"/>
    </row>
    <row r="25" spans="1:13" x14ac:dyDescent="0.3">
      <c r="A25" s="24">
        <v>9</v>
      </c>
      <c r="B25" s="25" t="s">
        <v>3</v>
      </c>
      <c r="C25" s="26"/>
      <c r="D25" s="26"/>
      <c r="E25" s="27"/>
      <c r="F25" s="28">
        <v>25317.28104049958</v>
      </c>
      <c r="G25" s="28">
        <v>25950.213066512068</v>
      </c>
      <c r="H25" s="28">
        <v>26598.968393174866</v>
      </c>
      <c r="I25" s="28">
        <v>27263.942603004234</v>
      </c>
      <c r="J25" s="29">
        <v>27945.54116807934</v>
      </c>
      <c r="K25" s="28">
        <v>28644.179697281321</v>
      </c>
      <c r="L25" s="30"/>
      <c r="M25" s="31" t="s">
        <v>31</v>
      </c>
    </row>
    <row r="26" spans="1:13" hidden="1" x14ac:dyDescent="0.3">
      <c r="A26" s="32" t="s">
        <v>50</v>
      </c>
      <c r="B26" s="33" t="s">
        <v>3</v>
      </c>
      <c r="C26" s="34"/>
      <c r="D26" s="34"/>
      <c r="E26" s="34"/>
      <c r="F26" s="35">
        <f t="shared" ref="F26:K26" si="8">F25</f>
        <v>25317.28104049958</v>
      </c>
      <c r="G26" s="35">
        <f t="shared" si="8"/>
        <v>25950.213066512068</v>
      </c>
      <c r="H26" s="35">
        <f t="shared" si="8"/>
        <v>26598.968393174866</v>
      </c>
      <c r="I26" s="35">
        <f t="shared" si="8"/>
        <v>27263.942603004234</v>
      </c>
      <c r="J26" s="35">
        <f t="shared" si="8"/>
        <v>27945.54116807934</v>
      </c>
      <c r="K26" s="36">
        <f t="shared" si="8"/>
        <v>28644.179697281321</v>
      </c>
      <c r="L26" s="37"/>
      <c r="M26" s="38" t="s">
        <v>33</v>
      </c>
    </row>
    <row r="27" spans="1:13" x14ac:dyDescent="0.3">
      <c r="A27" s="24">
        <v>10</v>
      </c>
      <c r="B27" s="25" t="s">
        <v>46</v>
      </c>
      <c r="C27" s="26"/>
      <c r="D27" s="26"/>
      <c r="E27" s="27"/>
      <c r="F27" s="28">
        <v>25174.603564947905</v>
      </c>
      <c r="G27" s="28">
        <v>25836.695638706035</v>
      </c>
      <c r="H27" s="28">
        <v>26516.200734004007</v>
      </c>
      <c r="I27" s="28">
        <v>27213.576813308311</v>
      </c>
      <c r="J27" s="29">
        <v>27929.293883498314</v>
      </c>
      <c r="K27" s="28">
        <v>28663.834312634324</v>
      </c>
      <c r="L27" s="30"/>
      <c r="M27" s="31" t="s">
        <v>31</v>
      </c>
    </row>
    <row r="28" spans="1:13" hidden="1" x14ac:dyDescent="0.3">
      <c r="A28" s="32" t="s">
        <v>51</v>
      </c>
      <c r="B28" s="33" t="s">
        <v>46</v>
      </c>
      <c r="C28" s="34"/>
      <c r="D28" s="34"/>
      <c r="E28" s="34"/>
      <c r="F28" s="35">
        <f t="shared" ref="F28:K28" si="9">F27</f>
        <v>25174.603564947905</v>
      </c>
      <c r="G28" s="35">
        <f t="shared" si="9"/>
        <v>25836.695638706035</v>
      </c>
      <c r="H28" s="35">
        <f t="shared" si="9"/>
        <v>26516.200734004007</v>
      </c>
      <c r="I28" s="35">
        <f t="shared" si="9"/>
        <v>27213.576813308311</v>
      </c>
      <c r="J28" s="35">
        <f t="shared" si="9"/>
        <v>27929.293883498314</v>
      </c>
      <c r="K28" s="36">
        <f t="shared" si="9"/>
        <v>28663.834312634324</v>
      </c>
      <c r="L28" s="37"/>
      <c r="M28" s="38" t="s">
        <v>33</v>
      </c>
    </row>
    <row r="29" spans="1:13" ht="15.6" x14ac:dyDescent="0.4">
      <c r="A29" s="39"/>
      <c r="B29" s="40"/>
      <c r="C29" s="40"/>
      <c r="D29" s="40"/>
      <c r="E29" s="40"/>
      <c r="F29" s="41"/>
      <c r="G29" s="41"/>
      <c r="H29" s="41"/>
      <c r="I29" s="41"/>
      <c r="J29" s="42"/>
      <c r="K29" s="41"/>
      <c r="L29" s="44"/>
      <c r="M29" s="44"/>
    </row>
    <row r="30" spans="1:13" x14ac:dyDescent="0.3">
      <c r="A30" s="24">
        <v>11</v>
      </c>
      <c r="B30" s="25" t="s">
        <v>36</v>
      </c>
      <c r="C30" s="26"/>
      <c r="D30" s="26"/>
      <c r="E30" s="27"/>
      <c r="F30" s="28">
        <f>ROUND(F25,2)+ROUND(F27,2)</f>
        <v>50491.88</v>
      </c>
      <c r="G30" s="28">
        <f t="shared" ref="G30:K31" si="10">ROUND(G25,2)+ROUND(G27,2)</f>
        <v>51786.91</v>
      </c>
      <c r="H30" s="28">
        <f t="shared" si="10"/>
        <v>53115.17</v>
      </c>
      <c r="I30" s="28">
        <f t="shared" si="10"/>
        <v>54477.520000000004</v>
      </c>
      <c r="J30" s="29">
        <f t="shared" si="10"/>
        <v>55874.83</v>
      </c>
      <c r="K30" s="28">
        <f t="shared" si="10"/>
        <v>57308.01</v>
      </c>
      <c r="L30" s="30"/>
      <c r="M30" s="31" t="s">
        <v>52</v>
      </c>
    </row>
    <row r="31" spans="1:13" hidden="1" x14ac:dyDescent="0.3">
      <c r="A31" s="32" t="s">
        <v>53</v>
      </c>
      <c r="B31" s="33" t="s">
        <v>36</v>
      </c>
      <c r="C31" s="34"/>
      <c r="D31" s="34"/>
      <c r="E31" s="45"/>
      <c r="F31" s="46">
        <f>ROUND(F26,2)+ROUND(F28,2)</f>
        <v>50491.88</v>
      </c>
      <c r="G31" s="46">
        <f t="shared" si="10"/>
        <v>51786.91</v>
      </c>
      <c r="H31" s="46">
        <f t="shared" si="10"/>
        <v>53115.17</v>
      </c>
      <c r="I31" s="46">
        <f>ROUND(I26,2)+ROUND(I28,2)</f>
        <v>54477.520000000004</v>
      </c>
      <c r="J31" s="47">
        <f t="shared" si="10"/>
        <v>55874.83</v>
      </c>
      <c r="K31" s="46">
        <f t="shared" si="10"/>
        <v>57308.01</v>
      </c>
      <c r="L31" s="48"/>
      <c r="M31" s="49" t="s">
        <v>54</v>
      </c>
    </row>
    <row r="32" spans="1:13" hidden="1" x14ac:dyDescent="0.3">
      <c r="A32" s="105" t="s">
        <v>69</v>
      </c>
      <c r="B32" s="106"/>
      <c r="C32" s="106"/>
      <c r="D32" s="106"/>
      <c r="E32" s="106"/>
      <c r="F32" s="106"/>
      <c r="G32" s="106"/>
      <c r="H32" s="106"/>
      <c r="I32" s="106"/>
      <c r="J32" s="106"/>
      <c r="K32" s="106"/>
      <c r="L32" s="106"/>
      <c r="M32" s="107"/>
    </row>
    <row r="33" spans="1:13" hidden="1" x14ac:dyDescent="0.3">
      <c r="A33" s="108"/>
      <c r="B33" s="109"/>
      <c r="C33" s="109"/>
      <c r="D33" s="109"/>
      <c r="E33" s="109"/>
      <c r="F33" s="109"/>
      <c r="G33" s="109"/>
      <c r="H33" s="109"/>
      <c r="I33" s="109"/>
      <c r="J33" s="109"/>
      <c r="K33" s="109"/>
      <c r="L33" s="109"/>
      <c r="M33" s="110"/>
    </row>
    <row r="34" spans="1:13" hidden="1" x14ac:dyDescent="0.3">
      <c r="A34" s="108"/>
      <c r="B34" s="109"/>
      <c r="C34" s="109"/>
      <c r="D34" s="109"/>
      <c r="E34" s="109"/>
      <c r="F34" s="109"/>
      <c r="G34" s="109"/>
      <c r="H34" s="109"/>
      <c r="I34" s="109"/>
      <c r="J34" s="109"/>
      <c r="K34" s="109"/>
      <c r="L34" s="109"/>
      <c r="M34" s="110"/>
    </row>
    <row r="35" spans="1:13" hidden="1" x14ac:dyDescent="0.3">
      <c r="A35" s="111"/>
      <c r="B35" s="112"/>
      <c r="C35" s="112"/>
      <c r="D35" s="112"/>
      <c r="E35" s="112"/>
      <c r="F35" s="112"/>
      <c r="G35" s="112"/>
      <c r="H35" s="112"/>
      <c r="I35" s="112"/>
      <c r="J35" s="112"/>
      <c r="K35" s="112"/>
      <c r="L35" s="112"/>
      <c r="M35" s="113"/>
    </row>
    <row r="36" spans="1:13" hidden="1" x14ac:dyDescent="0.3">
      <c r="A36" s="53"/>
      <c r="B36" s="53"/>
      <c r="C36" s="53"/>
      <c r="D36" s="53"/>
      <c r="E36" s="53"/>
      <c r="F36" s="53"/>
      <c r="G36" s="53"/>
      <c r="H36" s="53"/>
      <c r="I36" s="53"/>
      <c r="J36" s="53"/>
      <c r="K36" s="53"/>
      <c r="L36" s="53"/>
      <c r="M36" s="54"/>
    </row>
    <row r="37" spans="1:13" x14ac:dyDescent="0.3">
      <c r="A37" s="24">
        <v>12</v>
      </c>
      <c r="B37" s="25" t="s">
        <v>11</v>
      </c>
      <c r="C37" s="26"/>
      <c r="D37" s="26"/>
      <c r="E37" s="27"/>
      <c r="F37" s="28">
        <v>2969.2909808057557</v>
      </c>
      <c r="G37" s="28">
        <v>4685.8313124160413</v>
      </c>
      <c r="H37" s="28">
        <v>4817.0345891636916</v>
      </c>
      <c r="I37" s="28">
        <v>4951.9116339279872</v>
      </c>
      <c r="J37" s="29">
        <v>5090.5652041674712</v>
      </c>
      <c r="K37" s="28">
        <v>5233.1007279911291</v>
      </c>
      <c r="L37" s="30"/>
      <c r="M37" s="31" t="s">
        <v>31</v>
      </c>
    </row>
    <row r="38" spans="1:13" hidden="1" x14ac:dyDescent="0.3">
      <c r="A38" s="32" t="s">
        <v>55</v>
      </c>
      <c r="B38" s="33" t="s">
        <v>11</v>
      </c>
      <c r="C38" s="34"/>
      <c r="D38" s="34"/>
      <c r="E38" s="34"/>
      <c r="F38" s="35">
        <f t="shared" ref="F38:K38" si="11">F37</f>
        <v>2969.2909808057557</v>
      </c>
      <c r="G38" s="35">
        <f t="shared" si="11"/>
        <v>4685.8313124160413</v>
      </c>
      <c r="H38" s="35">
        <f t="shared" si="11"/>
        <v>4817.0345891636916</v>
      </c>
      <c r="I38" s="35">
        <f t="shared" si="11"/>
        <v>4951.9116339279872</v>
      </c>
      <c r="J38" s="35">
        <f t="shared" si="11"/>
        <v>5090.5652041674712</v>
      </c>
      <c r="K38" s="36">
        <f t="shared" si="11"/>
        <v>5233.1007279911291</v>
      </c>
      <c r="L38" s="37"/>
      <c r="M38" s="38" t="s">
        <v>33</v>
      </c>
    </row>
    <row r="39" spans="1:13" x14ac:dyDescent="0.3">
      <c r="A39" s="24">
        <v>13</v>
      </c>
      <c r="B39" s="25" t="s">
        <v>56</v>
      </c>
      <c r="C39" s="26"/>
      <c r="D39" s="26"/>
      <c r="E39" s="27"/>
      <c r="F39" s="28">
        <v>13043.69893993792</v>
      </c>
      <c r="G39" s="28">
        <v>13043.69893993792</v>
      </c>
      <c r="H39" s="28">
        <v>13043.69893993792</v>
      </c>
      <c r="I39" s="28">
        <v>13043.69893993792</v>
      </c>
      <c r="J39" s="29">
        <v>13043.69893993792</v>
      </c>
      <c r="K39" s="28">
        <v>13043.69893993792</v>
      </c>
      <c r="L39" s="30"/>
      <c r="M39" s="31" t="s">
        <v>31</v>
      </c>
    </row>
    <row r="40" spans="1:13" hidden="1" x14ac:dyDescent="0.3">
      <c r="A40" s="32" t="s">
        <v>57</v>
      </c>
      <c r="B40" s="33" t="s">
        <v>56</v>
      </c>
      <c r="C40" s="34"/>
      <c r="D40" s="34"/>
      <c r="E40" s="34"/>
      <c r="F40" s="35">
        <f t="shared" ref="F40:K40" si="12">F39</f>
        <v>13043.69893993792</v>
      </c>
      <c r="G40" s="35">
        <f t="shared" si="12"/>
        <v>13043.69893993792</v>
      </c>
      <c r="H40" s="35">
        <f t="shared" si="12"/>
        <v>13043.69893993792</v>
      </c>
      <c r="I40" s="35">
        <f t="shared" si="12"/>
        <v>13043.69893993792</v>
      </c>
      <c r="J40" s="35">
        <f t="shared" si="12"/>
        <v>13043.69893993792</v>
      </c>
      <c r="K40" s="36">
        <f t="shared" si="12"/>
        <v>13043.69893993792</v>
      </c>
      <c r="L40" s="37"/>
      <c r="M40" s="38" t="s">
        <v>33</v>
      </c>
    </row>
    <row r="41" spans="1:13" ht="15.6" x14ac:dyDescent="0.4">
      <c r="A41" s="39"/>
      <c r="B41" s="40"/>
      <c r="C41" s="40"/>
      <c r="D41" s="40"/>
      <c r="E41" s="40"/>
      <c r="F41" s="41"/>
      <c r="G41" s="41"/>
      <c r="H41" s="41"/>
      <c r="I41" s="41"/>
      <c r="J41" s="41"/>
      <c r="K41" s="41"/>
      <c r="L41" s="41"/>
      <c r="M41" s="41"/>
    </row>
    <row r="42" spans="1:13" x14ac:dyDescent="0.3">
      <c r="A42" s="24">
        <v>14</v>
      </c>
      <c r="B42" s="55" t="s">
        <v>58</v>
      </c>
      <c r="C42" s="26"/>
      <c r="D42" s="26"/>
      <c r="E42" s="27"/>
      <c r="F42" s="28">
        <f t="shared" ref="F42:K43" si="13">ROUND(F30,2)+ROUND(F22,2)+ROUND(F10,2)+ROUND(F37,2)+ROUND(F39,2)</f>
        <v>558590</v>
      </c>
      <c r="G42" s="28">
        <f t="shared" si="13"/>
        <v>575678.25999999989</v>
      </c>
      <c r="H42" s="28">
        <f t="shared" si="13"/>
        <v>590383.19999999995</v>
      </c>
      <c r="I42" s="28">
        <f t="shared" si="13"/>
        <v>605319.18999999994</v>
      </c>
      <c r="J42" s="28">
        <f t="shared" si="13"/>
        <v>620554.72999999986</v>
      </c>
      <c r="K42" s="28">
        <f t="shared" si="13"/>
        <v>636385.6399999999</v>
      </c>
      <c r="L42" s="30"/>
      <c r="M42" s="31" t="s">
        <v>59</v>
      </c>
    </row>
    <row r="43" spans="1:13" hidden="1" x14ac:dyDescent="0.3">
      <c r="A43" s="32" t="s">
        <v>60</v>
      </c>
      <c r="B43" s="33" t="s">
        <v>61</v>
      </c>
      <c r="C43" s="34"/>
      <c r="D43" s="34"/>
      <c r="E43" s="45"/>
      <c r="F43" s="56">
        <f t="shared" si="13"/>
        <v>558590</v>
      </c>
      <c r="G43" s="56">
        <f t="shared" si="13"/>
        <v>575678.25999999989</v>
      </c>
      <c r="H43" s="56">
        <f t="shared" si="13"/>
        <v>590383.19999999995</v>
      </c>
      <c r="I43" s="56">
        <f t="shared" si="13"/>
        <v>605319.18999999994</v>
      </c>
      <c r="J43" s="56">
        <f t="shared" si="13"/>
        <v>620554.72999999986</v>
      </c>
      <c r="K43" s="56">
        <f t="shared" si="13"/>
        <v>636385.6399999999</v>
      </c>
      <c r="L43" s="48"/>
      <c r="M43" s="49" t="s">
        <v>62</v>
      </c>
    </row>
    <row r="44" spans="1:13" x14ac:dyDescent="0.3">
      <c r="A44" s="24">
        <v>15</v>
      </c>
      <c r="B44" s="25" t="s">
        <v>63</v>
      </c>
      <c r="C44" s="26"/>
      <c r="D44" s="26"/>
      <c r="E44" s="27"/>
      <c r="F44" s="28">
        <v>-32745.543000000001</v>
      </c>
      <c r="G44" s="28">
        <v>-31810.281000000003</v>
      </c>
      <c r="H44" s="28">
        <v>-32374.201999999997</v>
      </c>
      <c r="I44" s="28">
        <v>-32961.976000000002</v>
      </c>
      <c r="J44" s="29">
        <v>-33556.957000000002</v>
      </c>
      <c r="K44" s="28">
        <v>-34163.398000000001</v>
      </c>
      <c r="L44" s="30"/>
      <c r="M44" s="31" t="s">
        <v>31</v>
      </c>
    </row>
    <row r="45" spans="1:13" hidden="1" x14ac:dyDescent="0.3">
      <c r="A45" s="32" t="s">
        <v>64</v>
      </c>
      <c r="B45" s="33" t="s">
        <v>63</v>
      </c>
      <c r="C45" s="34"/>
      <c r="D45" s="34"/>
      <c r="E45" s="45"/>
      <c r="F45" s="35">
        <f t="shared" ref="F45:K45" si="14">F44</f>
        <v>-32745.543000000001</v>
      </c>
      <c r="G45" s="35">
        <f t="shared" si="14"/>
        <v>-31810.281000000003</v>
      </c>
      <c r="H45" s="35">
        <f t="shared" si="14"/>
        <v>-32374.201999999997</v>
      </c>
      <c r="I45" s="35">
        <f t="shared" si="14"/>
        <v>-32961.976000000002</v>
      </c>
      <c r="J45" s="35">
        <f t="shared" si="14"/>
        <v>-33556.957000000002</v>
      </c>
      <c r="K45" s="36">
        <f t="shared" si="14"/>
        <v>-34163.398000000001</v>
      </c>
      <c r="L45" s="37"/>
      <c r="M45" s="38" t="s">
        <v>33</v>
      </c>
    </row>
    <row r="46" spans="1:13" x14ac:dyDescent="0.3">
      <c r="A46" s="24">
        <v>16</v>
      </c>
      <c r="B46" s="50" t="s">
        <v>65</v>
      </c>
      <c r="C46" s="26"/>
      <c r="D46" s="26"/>
      <c r="E46" s="27"/>
      <c r="F46" s="28">
        <f>F42+ROUND(F44,2)</f>
        <v>525844.46</v>
      </c>
      <c r="G46" s="28">
        <f>G42+ROUND(G44,2)</f>
        <v>543867.97999999986</v>
      </c>
      <c r="H46" s="28">
        <f t="shared" ref="H46:K47" si="15">H42+ROUND(H44,2)</f>
        <v>558009</v>
      </c>
      <c r="I46" s="28">
        <f t="shared" si="15"/>
        <v>572357.21</v>
      </c>
      <c r="J46" s="29">
        <f t="shared" si="15"/>
        <v>586997.7699999999</v>
      </c>
      <c r="K46" s="28">
        <f t="shared" si="15"/>
        <v>602222.23999999987</v>
      </c>
      <c r="L46" s="30"/>
      <c r="M46" s="31" t="s">
        <v>66</v>
      </c>
    </row>
    <row r="47" spans="1:13" hidden="1" x14ac:dyDescent="0.3">
      <c r="A47" s="57" t="s">
        <v>67</v>
      </c>
      <c r="B47" s="58" t="s">
        <v>65</v>
      </c>
      <c r="C47" s="59"/>
      <c r="D47" s="59"/>
      <c r="E47" s="60"/>
      <c r="F47" s="61">
        <f>F43+ROUND(F45,2)</f>
        <v>525844.46</v>
      </c>
      <c r="G47" s="61">
        <f>G43+ROUND(G45,2)</f>
        <v>543867.97999999986</v>
      </c>
      <c r="H47" s="61">
        <f t="shared" si="15"/>
        <v>558009</v>
      </c>
      <c r="I47" s="61">
        <f t="shared" si="15"/>
        <v>572357.21</v>
      </c>
      <c r="J47" s="62">
        <f>J43+ROUND(J45,2)</f>
        <v>586997.7699999999</v>
      </c>
      <c r="K47" s="61">
        <f t="shared" si="15"/>
        <v>602222.23999999987</v>
      </c>
      <c r="L47" s="63"/>
      <c r="M47" s="49" t="s">
        <v>68</v>
      </c>
    </row>
    <row r="48" spans="1:13" x14ac:dyDescent="0.3">
      <c r="A48" s="64"/>
      <c r="B48" s="65"/>
      <c r="C48" s="65"/>
      <c r="D48" s="65"/>
      <c r="E48" s="65"/>
      <c r="F48" s="65"/>
      <c r="G48" s="66"/>
      <c r="H48" s="66"/>
      <c r="I48" s="66"/>
      <c r="J48" s="66"/>
      <c r="K48" s="66"/>
      <c r="L48" s="66"/>
      <c r="M48" s="66"/>
    </row>
  </sheetData>
  <mergeCells count="1">
    <mergeCell ref="A32:M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9BEC-79B1-42D3-BD7A-50B2F14B2C41}">
  <dimension ref="D2:I109"/>
  <sheetViews>
    <sheetView topLeftCell="D86" zoomScaleNormal="100" workbookViewId="0">
      <selection activeCell="E110" sqref="E110"/>
    </sheetView>
  </sheetViews>
  <sheetFormatPr defaultRowHeight="15.6" x14ac:dyDescent="0.3"/>
  <cols>
    <col min="1" max="4" width="8.88671875" style="2"/>
    <col min="5" max="5" width="48.21875" style="2" customWidth="1"/>
    <col min="6" max="6" width="8.109375" style="3" customWidth="1"/>
    <col min="7" max="9" width="15.33203125" style="2" bestFit="1" customWidth="1"/>
    <col min="10" max="16384" width="8.88671875" style="2"/>
  </cols>
  <sheetData>
    <row r="2" spans="4:9" ht="31.8" customHeight="1" x14ac:dyDescent="0.3">
      <c r="D2" s="116" t="s">
        <v>70</v>
      </c>
      <c r="E2" s="117"/>
      <c r="F2" s="118"/>
      <c r="G2" s="102">
        <v>2021</v>
      </c>
      <c r="H2" s="102">
        <v>2022</v>
      </c>
      <c r="I2" s="102">
        <v>2023</v>
      </c>
    </row>
    <row r="3" spans="4:9" x14ac:dyDescent="0.3">
      <c r="D3" s="69">
        <v>100</v>
      </c>
      <c r="E3" s="70" t="s">
        <v>5</v>
      </c>
      <c r="F3" s="71"/>
      <c r="G3" s="71">
        <f>'[1]Direct O&amp;M'!L398</f>
        <v>55246762</v>
      </c>
      <c r="H3" s="71">
        <f>'[1]Direct O&amp;M'!M398</f>
        <v>57082316</v>
      </c>
      <c r="I3" s="71">
        <f>'[1]Direct O&amp;M'!N398</f>
        <v>58734340</v>
      </c>
    </row>
    <row r="4" spans="4:9" x14ac:dyDescent="0.3">
      <c r="D4" s="69">
        <v>200</v>
      </c>
      <c r="E4" s="70" t="s">
        <v>6</v>
      </c>
      <c r="F4" s="72"/>
      <c r="G4" s="71">
        <f>'[1]Direct O&amp;M'!$L399</f>
        <v>36272874</v>
      </c>
      <c r="H4" s="72">
        <f>'[1]Direct O&amp;M'!M399</f>
        <v>32799545</v>
      </c>
      <c r="I4" s="72">
        <f>'[1]Direct O&amp;M'!N399</f>
        <v>33127539</v>
      </c>
    </row>
    <row r="5" spans="4:9" x14ac:dyDescent="0.3">
      <c r="D5" s="69">
        <v>220</v>
      </c>
      <c r="E5" s="70" t="s">
        <v>7</v>
      </c>
      <c r="F5" s="72"/>
      <c r="G5" s="71">
        <f>'[1]Direct O&amp;M'!$L400</f>
        <v>8142381</v>
      </c>
      <c r="H5" s="72">
        <f>'[1]Direct O&amp;M'!M400</f>
        <v>8142381</v>
      </c>
      <c r="I5" s="72">
        <f>'[1]Direct O&amp;M'!N400</f>
        <v>8183093</v>
      </c>
    </row>
    <row r="6" spans="4:9" x14ac:dyDescent="0.3">
      <c r="D6" s="69">
        <v>221</v>
      </c>
      <c r="E6" s="70" t="s">
        <v>2</v>
      </c>
      <c r="F6" s="72"/>
      <c r="G6" s="71">
        <f>'[1]Direct O&amp;M'!$L401</f>
        <v>669656</v>
      </c>
      <c r="H6" s="72">
        <f>'[1]Direct O&amp;M'!M401</f>
        <v>679701</v>
      </c>
      <c r="I6" s="72">
        <f>'[1]Direct O&amp;M'!N401</f>
        <v>689897</v>
      </c>
    </row>
    <row r="7" spans="4:9" x14ac:dyDescent="0.3">
      <c r="D7" s="69" t="s">
        <v>8</v>
      </c>
      <c r="E7" s="70" t="s">
        <v>9</v>
      </c>
      <c r="F7" s="72"/>
      <c r="G7" s="71">
        <f>'[1]Direct O&amp;M'!$L402</f>
        <v>0</v>
      </c>
      <c r="H7" s="72">
        <f>'[1]Direct O&amp;M'!M402</f>
        <v>0</v>
      </c>
      <c r="I7" s="72">
        <f>'[1]Direct O&amp;M'!N402</f>
        <v>0</v>
      </c>
    </row>
    <row r="8" spans="4:9" x14ac:dyDescent="0.3">
      <c r="D8" s="69">
        <v>300</v>
      </c>
      <c r="E8" s="70" t="s">
        <v>10</v>
      </c>
      <c r="F8" s="72"/>
      <c r="G8" s="71">
        <f>'[1]Direct O&amp;M'!$L403</f>
        <v>8080905</v>
      </c>
      <c r="H8" s="72">
        <f>'[1]Direct O&amp;M'!M403</f>
        <v>8185958</v>
      </c>
      <c r="I8" s="72">
        <f>'[1]Direct O&amp;M'!N403</f>
        <v>8292374</v>
      </c>
    </row>
    <row r="9" spans="4:9" x14ac:dyDescent="0.3">
      <c r="D9" s="69">
        <v>307</v>
      </c>
      <c r="E9" s="70" t="s">
        <v>3</v>
      </c>
      <c r="F9" s="72"/>
      <c r="G9" s="71">
        <f>'[1]Direct O&amp;M'!$L404</f>
        <v>22101057</v>
      </c>
      <c r="H9" s="72">
        <f>'[1]Direct O&amp;M'!M404</f>
        <v>22653583</v>
      </c>
      <c r="I9" s="72">
        <f>'[1]Direct O&amp;M'!N404</f>
        <v>23219923</v>
      </c>
    </row>
    <row r="10" spans="4:9" x14ac:dyDescent="0.3">
      <c r="D10" s="69">
        <v>400</v>
      </c>
      <c r="E10" s="70" t="s">
        <v>11</v>
      </c>
      <c r="F10" s="72"/>
      <c r="G10" s="71">
        <f>'[1]Direct O&amp;M'!$L405</f>
        <v>1069996</v>
      </c>
      <c r="H10" s="72">
        <f>'[1]Direct O&amp;M'!M405</f>
        <v>1900606</v>
      </c>
      <c r="I10" s="72">
        <f>'[1]Direct O&amp;M'!N405</f>
        <v>1937564</v>
      </c>
    </row>
    <row r="11" spans="4:9" x14ac:dyDescent="0.3">
      <c r="D11" s="69">
        <v>500</v>
      </c>
      <c r="E11" s="70" t="s">
        <v>12</v>
      </c>
      <c r="F11" s="72"/>
      <c r="G11" s="71">
        <f>'[1]Direct O&amp;M'!$L406</f>
        <v>239464</v>
      </c>
      <c r="H11" s="72">
        <f>'[1]Direct O&amp;M'!M406</f>
        <v>239464</v>
      </c>
      <c r="I11" s="72">
        <f>'[1]Direct O&amp;M'!N406</f>
        <v>239464</v>
      </c>
    </row>
    <row r="12" spans="4:9" x14ac:dyDescent="0.3">
      <c r="D12" s="69">
        <v>800</v>
      </c>
      <c r="E12" s="70" t="s">
        <v>4</v>
      </c>
      <c r="F12" s="67"/>
      <c r="G12" s="71">
        <f>'[1]Direct O&amp;M'!$L407</f>
        <v>2591394</v>
      </c>
      <c r="H12" s="72">
        <f>'[1]Direct O&amp;M'!M407</f>
        <v>2591394</v>
      </c>
      <c r="I12" s="72">
        <f>'[1]Direct O&amp;M'!N407</f>
        <v>2591394</v>
      </c>
    </row>
    <row r="13" spans="4:9" x14ac:dyDescent="0.3">
      <c r="D13" s="69"/>
      <c r="E13" s="70" t="s">
        <v>24</v>
      </c>
      <c r="F13" s="70"/>
      <c r="G13" s="71">
        <f>-'[1]Direct O&amp;M'!L512</f>
        <v>-13096436</v>
      </c>
      <c r="H13" s="71">
        <f>-'[1]Direct O&amp;M'!M512</f>
        <v>-12608243</v>
      </c>
      <c r="I13" s="71">
        <f>-'[1]Direct O&amp;M'!N512</f>
        <v>-12791232</v>
      </c>
    </row>
    <row r="14" spans="4:9" x14ac:dyDescent="0.3">
      <c r="D14" s="73"/>
      <c r="E14" s="73" t="s">
        <v>76</v>
      </c>
      <c r="F14" s="67"/>
      <c r="G14" s="74">
        <f>SUM(G3:G13)</f>
        <v>121318053</v>
      </c>
      <c r="H14" s="74">
        <f>SUM(H3:H13)</f>
        <v>121666705</v>
      </c>
      <c r="I14" s="74">
        <f>SUM(I3:I13)</f>
        <v>124224356</v>
      </c>
    </row>
    <row r="15" spans="4:9" x14ac:dyDescent="0.3">
      <c r="G15" s="5"/>
    </row>
    <row r="16" spans="4:9" ht="30.6" customHeight="1" x14ac:dyDescent="0.3">
      <c r="D16" s="119" t="s">
        <v>71</v>
      </c>
      <c r="E16" s="120"/>
      <c r="F16" s="121"/>
      <c r="G16" s="103">
        <v>2021</v>
      </c>
      <c r="H16" s="103">
        <v>2022</v>
      </c>
      <c r="I16" s="103">
        <v>2023</v>
      </c>
    </row>
    <row r="17" spans="4:9" x14ac:dyDescent="0.3">
      <c r="D17" s="78">
        <v>100</v>
      </c>
      <c r="E17" s="77" t="s">
        <v>5</v>
      </c>
      <c r="F17" s="79"/>
      <c r="G17" s="80">
        <f>'[1]Direct O&amp;M'!L479</f>
        <v>77918043.728946209</v>
      </c>
      <c r="H17" s="80">
        <f>'[1]Direct O&amp;M'!M479</f>
        <v>81093416.838013917</v>
      </c>
      <c r="I17" s="80">
        <f>'[1]Direct O&amp;M'!N479</f>
        <v>84236585.379242614</v>
      </c>
    </row>
    <row r="18" spans="4:9" x14ac:dyDescent="0.3">
      <c r="D18" s="78">
        <v>200</v>
      </c>
      <c r="E18" s="77" t="s">
        <v>6</v>
      </c>
      <c r="F18" s="81"/>
      <c r="G18" s="82">
        <f>'[1]Direct O&amp;M'!L480</f>
        <v>88503835.302482367</v>
      </c>
      <c r="H18" s="82">
        <f>'[1]Direct O&amp;M'!M480</f>
        <v>85030507.002646431</v>
      </c>
      <c r="I18" s="82">
        <f>'[1]Direct O&amp;M'!N480</f>
        <v>85880813.522672892</v>
      </c>
    </row>
    <row r="19" spans="4:9" x14ac:dyDescent="0.3">
      <c r="D19" s="78">
        <v>220</v>
      </c>
      <c r="E19" s="77" t="s">
        <v>7</v>
      </c>
      <c r="F19" s="81"/>
      <c r="G19" s="82">
        <f>'[1]Direct O&amp;M'!L481</f>
        <v>7366915.7902063411</v>
      </c>
      <c r="H19" s="82">
        <f>'[1]Direct O&amp;M'!M481</f>
        <v>7366915.7902063411</v>
      </c>
      <c r="I19" s="82">
        <f>'[1]Direct O&amp;M'!N481</f>
        <v>7403750.2741573714</v>
      </c>
    </row>
    <row r="20" spans="4:9" x14ac:dyDescent="0.3">
      <c r="D20" s="78">
        <v>221</v>
      </c>
      <c r="E20" s="77" t="s">
        <v>2</v>
      </c>
      <c r="F20" s="81"/>
      <c r="G20" s="82">
        <f>'[1]Direct O&amp;M'!L482</f>
        <v>3692920.6930019883</v>
      </c>
      <c r="H20" s="82">
        <f>'[1]Direct O&amp;M'!M482</f>
        <v>3748314.3433970176</v>
      </c>
      <c r="I20" s="82">
        <f>'[1]Direct O&amp;M'!N482</f>
        <v>3804538.5735479724</v>
      </c>
    </row>
    <row r="21" spans="4:9" x14ac:dyDescent="0.3">
      <c r="D21" s="78" t="s">
        <v>8</v>
      </c>
      <c r="E21" s="77" t="s">
        <v>9</v>
      </c>
      <c r="F21" s="81"/>
      <c r="G21" s="82">
        <f>'[1]Direct O&amp;M'!L483</f>
        <v>15000000</v>
      </c>
      <c r="H21" s="82">
        <f>'[1]Direct O&amp;M'!M483</f>
        <v>15000000</v>
      </c>
      <c r="I21" s="82">
        <f>'[1]Direct O&amp;M'!N483</f>
        <v>15000000</v>
      </c>
    </row>
    <row r="22" spans="4:9" x14ac:dyDescent="0.3">
      <c r="D22" s="78">
        <v>300</v>
      </c>
      <c r="E22" s="77" t="s">
        <v>10</v>
      </c>
      <c r="F22" s="81"/>
      <c r="G22" s="82">
        <f>'[1]Direct O&amp;M'!L484</f>
        <v>11741447.587372156</v>
      </c>
      <c r="H22" s="82">
        <f>'[1]Direct O&amp;M'!M484</f>
        <v>11894085.171007987</v>
      </c>
      <c r="I22" s="82">
        <f>'[1]Direct O&amp;M'!N484</f>
        <v>12048709.732231092</v>
      </c>
    </row>
    <row r="23" spans="4:9" x14ac:dyDescent="0.3">
      <c r="D23" s="78">
        <v>307</v>
      </c>
      <c r="E23" s="77" t="s">
        <v>3</v>
      </c>
      <c r="F23" s="81"/>
      <c r="G23" s="82">
        <f>'[1]Direct O&amp;M'!L485</f>
        <v>3450330.1681012549</v>
      </c>
      <c r="H23" s="82">
        <f>'[1]Direct O&amp;M'!M485</f>
        <v>3536588.8473037854</v>
      </c>
      <c r="I23" s="82">
        <f>'[1]Direct O&amp;M'!N485</f>
        <v>3625003.1434863769</v>
      </c>
    </row>
    <row r="24" spans="4:9" x14ac:dyDescent="0.3">
      <c r="D24" s="78">
        <v>400</v>
      </c>
      <c r="E24" s="77" t="s">
        <v>11</v>
      </c>
      <c r="F24" s="81"/>
      <c r="G24" s="82">
        <f>'[1]Direct O&amp;M'!L486</f>
        <v>1551175.6968109694</v>
      </c>
      <c r="H24" s="82">
        <f>'[1]Direct O&amp;M'!M486</f>
        <v>2388041.1130172363</v>
      </c>
      <c r="I24" s="82">
        <f>'[1]Direct O&amp;M'!N486</f>
        <v>2431336.5282486756</v>
      </c>
    </row>
    <row r="25" spans="4:9" x14ac:dyDescent="0.3">
      <c r="D25" s="78">
        <v>500</v>
      </c>
      <c r="E25" s="77" t="s">
        <v>12</v>
      </c>
      <c r="F25" s="81"/>
      <c r="G25" s="82">
        <f>'[1]Direct O&amp;M'!L487</f>
        <v>239463.20306513406</v>
      </c>
      <c r="H25" s="82">
        <f>'[1]Direct O&amp;M'!M487</f>
        <v>239463.20306513406</v>
      </c>
      <c r="I25" s="82">
        <f>'[1]Direct O&amp;M'!N487</f>
        <v>239463.20306513406</v>
      </c>
    </row>
    <row r="26" spans="4:9" x14ac:dyDescent="0.3">
      <c r="D26" s="78">
        <v>800</v>
      </c>
      <c r="E26" s="77" t="s">
        <v>4</v>
      </c>
      <c r="F26" s="75"/>
      <c r="G26" s="82">
        <f>'[1]Direct O&amp;M'!L488</f>
        <v>4606923.4545454551</v>
      </c>
      <c r="H26" s="82">
        <f>'[1]Direct O&amp;M'!M488</f>
        <v>4606923.4545454551</v>
      </c>
      <c r="I26" s="82">
        <f>'[1]Direct O&amp;M'!N488</f>
        <v>4606923.4545454551</v>
      </c>
    </row>
    <row r="27" spans="4:9" x14ac:dyDescent="0.3">
      <c r="D27" s="78"/>
      <c r="E27" s="77" t="s">
        <v>24</v>
      </c>
      <c r="F27" s="77"/>
      <c r="G27" s="83">
        <f>-'[1]Direct O&amp;M'!L513</f>
        <v>-19967448</v>
      </c>
      <c r="H27" s="83">
        <f>-'[1]Direct O&amp;M'!M513</f>
        <v>-19414296</v>
      </c>
      <c r="I27" s="83">
        <f>-'[1]Direct O&amp;M'!N513</f>
        <v>-19620730</v>
      </c>
    </row>
    <row r="28" spans="4:9" x14ac:dyDescent="0.3">
      <c r="E28" s="84" t="s">
        <v>75</v>
      </c>
      <c r="F28" s="75"/>
      <c r="G28" s="85">
        <f>SUM(G17:G27)</f>
        <v>194103607.62453187</v>
      </c>
      <c r="H28" s="85">
        <f>SUM(H17:H27)</f>
        <v>195489959.76320329</v>
      </c>
      <c r="I28" s="85">
        <f>SUM(I17:I27)</f>
        <v>199656393.81119755</v>
      </c>
    </row>
    <row r="29" spans="4:9" x14ac:dyDescent="0.3">
      <c r="G29" s="1"/>
    </row>
    <row r="30" spans="4:9" ht="17.399999999999999" x14ac:dyDescent="0.45">
      <c r="F30" s="4"/>
      <c r="G30" s="5"/>
    </row>
    <row r="31" spans="4:9" ht="31.2" customHeight="1" x14ac:dyDescent="0.3">
      <c r="D31" s="116" t="s">
        <v>73</v>
      </c>
      <c r="E31" s="117"/>
      <c r="F31" s="118"/>
      <c r="G31" s="102">
        <v>2021</v>
      </c>
      <c r="H31" s="102">
        <v>2022</v>
      </c>
      <c r="I31" s="102">
        <v>2023</v>
      </c>
    </row>
    <row r="32" spans="4:9" x14ac:dyDescent="0.3">
      <c r="D32" s="69">
        <v>100</v>
      </c>
      <c r="E32" s="86" t="s">
        <v>5</v>
      </c>
      <c r="F32" s="71"/>
      <c r="G32" s="71">
        <f>'[1]Other Dept O&amp;M'!L601</f>
        <v>9538965</v>
      </c>
      <c r="H32" s="71">
        <f>'[1]Other Dept O&amp;M'!M601</f>
        <v>9729744</v>
      </c>
      <c r="I32" s="71">
        <f>'[1]Other Dept O&amp;M'!N601</f>
        <v>9924339</v>
      </c>
    </row>
    <row r="33" spans="4:9" x14ac:dyDescent="0.3">
      <c r="D33" s="69" t="s">
        <v>13</v>
      </c>
      <c r="E33" s="86" t="s">
        <v>21</v>
      </c>
      <c r="F33" s="71"/>
      <c r="G33" s="72">
        <f>'[1]Other Dept O&amp;M'!L602</f>
        <v>25666859</v>
      </c>
      <c r="H33" s="72">
        <f>'[1]Other Dept O&amp;M'!M602</f>
        <v>26939534</v>
      </c>
      <c r="I33" s="72">
        <f>'[1]Other Dept O&amp;M'!N602</f>
        <v>27953408</v>
      </c>
    </row>
    <row r="34" spans="4:9" x14ac:dyDescent="0.3">
      <c r="D34" s="69">
        <v>191</v>
      </c>
      <c r="E34" s="86" t="s">
        <v>0</v>
      </c>
      <c r="F34" s="71"/>
      <c r="G34" s="72">
        <f>'[1]Other Dept O&amp;M'!L603</f>
        <v>29976333</v>
      </c>
      <c r="H34" s="72">
        <f>'[1]Other Dept O&amp;M'!M603</f>
        <v>30529020</v>
      </c>
      <c r="I34" s="72">
        <f>'[1]Other Dept O&amp;M'!N603</f>
        <v>31441843</v>
      </c>
    </row>
    <row r="35" spans="4:9" x14ac:dyDescent="0.3">
      <c r="D35" s="69">
        <v>190</v>
      </c>
      <c r="E35" s="86" t="s">
        <v>1</v>
      </c>
      <c r="F35" s="71"/>
      <c r="G35" s="72">
        <f>'[1]Other Dept O&amp;M'!L604</f>
        <v>5967803</v>
      </c>
      <c r="H35" s="72">
        <f>'[1]Other Dept O&amp;M'!M604</f>
        <v>5971983</v>
      </c>
      <c r="I35" s="72">
        <f>'[1]Other Dept O&amp;M'!N604</f>
        <v>5955469</v>
      </c>
    </row>
    <row r="36" spans="4:9" x14ac:dyDescent="0.3">
      <c r="D36" s="69" t="s">
        <v>14</v>
      </c>
      <c r="E36" s="86" t="s">
        <v>15</v>
      </c>
      <c r="F36" s="71"/>
      <c r="G36" s="72">
        <f>'[1]Other Dept O&amp;M'!L605</f>
        <v>0</v>
      </c>
      <c r="H36" s="72">
        <f>'[1]Other Dept O&amp;M'!M605</f>
        <v>0</v>
      </c>
      <c r="I36" s="72">
        <f>'[1]Other Dept O&amp;M'!N605</f>
        <v>0</v>
      </c>
    </row>
    <row r="37" spans="4:9" x14ac:dyDescent="0.3">
      <c r="D37" s="69" t="s">
        <v>16</v>
      </c>
      <c r="E37" s="86" t="s">
        <v>17</v>
      </c>
      <c r="F37" s="71"/>
      <c r="G37" s="72">
        <f>'[1]Other Dept O&amp;M'!L606</f>
        <v>0</v>
      </c>
      <c r="H37" s="72">
        <f>'[1]Other Dept O&amp;M'!M606</f>
        <v>0</v>
      </c>
      <c r="I37" s="72">
        <f>'[1]Other Dept O&amp;M'!N606</f>
        <v>0</v>
      </c>
    </row>
    <row r="38" spans="4:9" x14ac:dyDescent="0.3">
      <c r="D38" s="69" t="s">
        <v>18</v>
      </c>
      <c r="E38" s="86" t="s">
        <v>19</v>
      </c>
      <c r="F38" s="71"/>
      <c r="G38" s="72">
        <f>'[1]Other Dept O&amp;M'!L607</f>
        <v>0</v>
      </c>
      <c r="H38" s="72">
        <f>'[1]Other Dept O&amp;M'!M607</f>
        <v>0</v>
      </c>
      <c r="I38" s="72">
        <f>'[1]Other Dept O&amp;M'!N607</f>
        <v>0</v>
      </c>
    </row>
    <row r="39" spans="4:9" x14ac:dyDescent="0.3">
      <c r="D39" s="69">
        <v>200</v>
      </c>
      <c r="E39" s="86" t="s">
        <v>6</v>
      </c>
      <c r="F39" s="72"/>
      <c r="G39" s="72">
        <f>'[1]Other Dept O&amp;M'!L608</f>
        <v>10523663</v>
      </c>
      <c r="H39" s="72">
        <f>'[1]Other Dept O&amp;M'!M608</f>
        <v>10523663</v>
      </c>
      <c r="I39" s="72">
        <f>'[1]Other Dept O&amp;M'!N608</f>
        <v>10628900</v>
      </c>
    </row>
    <row r="40" spans="4:9" x14ac:dyDescent="0.3">
      <c r="D40" s="69">
        <v>220</v>
      </c>
      <c r="E40" s="86" t="s">
        <v>7</v>
      </c>
      <c r="F40" s="72"/>
      <c r="G40" s="72">
        <f>'[1]Other Dept O&amp;M'!L609</f>
        <v>0</v>
      </c>
      <c r="H40" s="72">
        <f>'[1]Other Dept O&amp;M'!M609</f>
        <v>0</v>
      </c>
      <c r="I40" s="72">
        <f>'[1]Other Dept O&amp;M'!N609</f>
        <v>0</v>
      </c>
    </row>
    <row r="41" spans="4:9" x14ac:dyDescent="0.3">
      <c r="D41" s="69">
        <v>221</v>
      </c>
      <c r="E41" s="86" t="s">
        <v>2</v>
      </c>
      <c r="F41" s="72"/>
      <c r="G41" s="72">
        <f>'[1]Other Dept O&amp;M'!L610</f>
        <v>0</v>
      </c>
      <c r="H41" s="72">
        <f>'[1]Other Dept O&amp;M'!M610</f>
        <v>0</v>
      </c>
      <c r="I41" s="72">
        <f>'[1]Other Dept O&amp;M'!N610</f>
        <v>0</v>
      </c>
    </row>
    <row r="42" spans="4:9" x14ac:dyDescent="0.3">
      <c r="D42" s="69" t="s">
        <v>8</v>
      </c>
      <c r="E42" s="86" t="s">
        <v>20</v>
      </c>
      <c r="F42" s="72"/>
      <c r="G42" s="72">
        <f>'[1]Other Dept O&amp;M'!L611</f>
        <v>1572683</v>
      </c>
      <c r="H42" s="72">
        <f>'[1]Other Dept O&amp;M'!M611</f>
        <v>1600992</v>
      </c>
      <c r="I42" s="72">
        <f>'[1]Other Dept O&amp;M'!N611</f>
        <v>1629810</v>
      </c>
    </row>
    <row r="43" spans="4:9" x14ac:dyDescent="0.3">
      <c r="D43" s="69">
        <v>300</v>
      </c>
      <c r="E43" s="86" t="s">
        <v>10</v>
      </c>
      <c r="F43" s="72"/>
      <c r="G43" s="72">
        <f>'[1]Other Dept O&amp;M'!L612</f>
        <v>2219186</v>
      </c>
      <c r="H43" s="72">
        <f>'[1]Other Dept O&amp;M'!M612</f>
        <v>2248035</v>
      </c>
      <c r="I43" s="72">
        <f>'[1]Other Dept O&amp;M'!N612</f>
        <v>2277259</v>
      </c>
    </row>
    <row r="44" spans="4:9" x14ac:dyDescent="0.3">
      <c r="D44" s="69">
        <v>307</v>
      </c>
      <c r="E44" s="86" t="s">
        <v>3</v>
      </c>
      <c r="F44" s="72"/>
      <c r="G44" s="72">
        <f>'[1]Other Dept O&amp;M'!L613</f>
        <v>0</v>
      </c>
      <c r="H44" s="72">
        <f>'[1]Other Dept O&amp;M'!M613</f>
        <v>0</v>
      </c>
      <c r="I44" s="72">
        <f>'[1]Other Dept O&amp;M'!N613</f>
        <v>0</v>
      </c>
    </row>
    <row r="45" spans="4:9" x14ac:dyDescent="0.3">
      <c r="D45" s="69">
        <v>400</v>
      </c>
      <c r="E45" s="86" t="s">
        <v>11</v>
      </c>
      <c r="F45" s="72"/>
      <c r="G45" s="72">
        <f>'[1]Other Dept O&amp;M'!L614</f>
        <v>0</v>
      </c>
      <c r="H45" s="72">
        <f>'[1]Other Dept O&amp;M'!M614</f>
        <v>0</v>
      </c>
      <c r="I45" s="72">
        <f>'[1]Other Dept O&amp;M'!N614</f>
        <v>0</v>
      </c>
    </row>
    <row r="46" spans="4:9" x14ac:dyDescent="0.3">
      <c r="D46" s="69">
        <v>500</v>
      </c>
      <c r="E46" s="86" t="s">
        <v>12</v>
      </c>
      <c r="F46" s="72"/>
      <c r="G46" s="72">
        <f>'[1]Other Dept O&amp;M'!L615</f>
        <v>1446648</v>
      </c>
      <c r="H46" s="72">
        <f>'[1]Other Dept O&amp;M'!M615</f>
        <v>1446648</v>
      </c>
      <c r="I46" s="72">
        <f>'[1]Other Dept O&amp;M'!N615</f>
        <v>1446648</v>
      </c>
    </row>
    <row r="47" spans="4:9" x14ac:dyDescent="0.3">
      <c r="D47" s="69">
        <v>800</v>
      </c>
      <c r="E47" s="86" t="s">
        <v>4</v>
      </c>
      <c r="F47" s="72"/>
      <c r="G47" s="72">
        <f>'[1]Other Dept O&amp;M'!L616</f>
        <v>0</v>
      </c>
      <c r="H47" s="72">
        <f>'[1]Other Dept O&amp;M'!M616</f>
        <v>0</v>
      </c>
      <c r="I47" s="72">
        <f>'[1]Other Dept O&amp;M'!N616</f>
        <v>0</v>
      </c>
    </row>
    <row r="48" spans="4:9" x14ac:dyDescent="0.3">
      <c r="D48" s="69"/>
      <c r="E48" s="70"/>
      <c r="F48" s="68"/>
      <c r="G48" s="70"/>
      <c r="H48" s="70"/>
      <c r="I48" s="70"/>
    </row>
    <row r="49" spans="4:9" x14ac:dyDescent="0.3">
      <c r="D49" s="73"/>
      <c r="E49" s="73" t="s">
        <v>75</v>
      </c>
      <c r="F49" s="74"/>
      <c r="G49" s="74">
        <f>SUM(G32:G48)</f>
        <v>86912140</v>
      </c>
      <c r="H49" s="74">
        <f>SUM(H32:H48)</f>
        <v>88989619</v>
      </c>
      <c r="I49" s="74">
        <f>SUM(I32:I48)</f>
        <v>91257676</v>
      </c>
    </row>
    <row r="50" spans="4:9" x14ac:dyDescent="0.3">
      <c r="D50" s="6"/>
      <c r="E50" s="6"/>
      <c r="F50" s="7"/>
    </row>
    <row r="51" spans="4:9" x14ac:dyDescent="0.3">
      <c r="D51" s="6"/>
      <c r="E51" s="6"/>
      <c r="F51" s="7"/>
    </row>
    <row r="52" spans="4:9" ht="31.2" customHeight="1" x14ac:dyDescent="0.3">
      <c r="D52" s="119" t="s">
        <v>74</v>
      </c>
      <c r="E52" s="120"/>
      <c r="F52" s="121"/>
      <c r="G52" s="101">
        <v>2021</v>
      </c>
      <c r="H52" s="101">
        <v>2022</v>
      </c>
      <c r="I52" s="101">
        <v>2023</v>
      </c>
    </row>
    <row r="53" spans="4:9" x14ac:dyDescent="0.3">
      <c r="D53" s="78">
        <v>100</v>
      </c>
      <c r="E53" s="87" t="s">
        <v>5</v>
      </c>
      <c r="F53" s="80"/>
      <c r="G53" s="80">
        <f>'[1]Other Dept O&amp;M'!L730</f>
        <v>13911101.737713346</v>
      </c>
      <c r="H53" s="80">
        <f>'[1]Other Dept O&amp;M'!M730</f>
        <v>14189324.072467614</v>
      </c>
      <c r="I53" s="80">
        <f>'[1]Other Dept O&amp;M'!N730</f>
        <v>14473110.433916964</v>
      </c>
    </row>
    <row r="54" spans="4:9" x14ac:dyDescent="0.3">
      <c r="D54" s="78" t="s">
        <v>13</v>
      </c>
      <c r="E54" s="87" t="s">
        <v>21</v>
      </c>
      <c r="F54" s="80"/>
      <c r="G54" s="88">
        <f>'[1]Other Dept O&amp;M'!L731</f>
        <v>36380941</v>
      </c>
      <c r="H54" s="88">
        <f>'[1]Other Dept O&amp;M'!M731</f>
        <v>38419300.332113437</v>
      </c>
      <c r="I54" s="88">
        <f>'[1]Other Dept O&amp;M'!N731</f>
        <v>40188253.440416276</v>
      </c>
    </row>
    <row r="55" spans="4:9" x14ac:dyDescent="0.3">
      <c r="D55" s="78">
        <v>191</v>
      </c>
      <c r="E55" s="87" t="s">
        <v>0</v>
      </c>
      <c r="F55" s="80"/>
      <c r="G55" s="88">
        <f>'[1]Other Dept O&amp;M'!L732</f>
        <v>42489314.346000001</v>
      </c>
      <c r="H55" s="88">
        <f>'[1]Other Dept O&amp;M'!M732</f>
        <v>43538377.004999995</v>
      </c>
      <c r="I55" s="88">
        <f>'[1]Other Dept O&amp;M'!N732</f>
        <v>45203531.265000001</v>
      </c>
    </row>
    <row r="56" spans="4:9" x14ac:dyDescent="0.3">
      <c r="D56" s="78">
        <v>190</v>
      </c>
      <c r="E56" s="87" t="s">
        <v>1</v>
      </c>
      <c r="F56" s="80"/>
      <c r="G56" s="88">
        <f>'[1]Other Dept O&amp;M'!L733</f>
        <v>8458935.268385144</v>
      </c>
      <c r="H56" s="88">
        <f>'[1]Other Dept O&amp;M'!M733</f>
        <v>8516828.4146641567</v>
      </c>
      <c r="I56" s="88">
        <f>'[1]Other Dept O&amp;M'!N733</f>
        <v>8562100.4684427734</v>
      </c>
    </row>
    <row r="57" spans="4:9" x14ac:dyDescent="0.3">
      <c r="D57" s="78" t="s">
        <v>14</v>
      </c>
      <c r="E57" s="87" t="s">
        <v>15</v>
      </c>
      <c r="F57" s="80"/>
      <c r="G57" s="88">
        <f>'[1]Other Dept O&amp;M'!L734</f>
        <v>0</v>
      </c>
      <c r="H57" s="88">
        <f>'[1]Other Dept O&amp;M'!M734</f>
        <v>0</v>
      </c>
      <c r="I57" s="88">
        <f>'[1]Other Dept O&amp;M'!N734</f>
        <v>0</v>
      </c>
    </row>
    <row r="58" spans="4:9" x14ac:dyDescent="0.3">
      <c r="D58" s="78" t="s">
        <v>16</v>
      </c>
      <c r="E58" s="87" t="s">
        <v>17</v>
      </c>
      <c r="F58" s="80"/>
      <c r="G58" s="88">
        <f>'[1]Other Dept O&amp;M'!L735</f>
        <v>0</v>
      </c>
      <c r="H58" s="88">
        <f>'[1]Other Dept O&amp;M'!M735</f>
        <v>0</v>
      </c>
      <c r="I58" s="88">
        <f>'[1]Other Dept O&amp;M'!N735</f>
        <v>0</v>
      </c>
    </row>
    <row r="59" spans="4:9" x14ac:dyDescent="0.3">
      <c r="D59" s="78" t="s">
        <v>18</v>
      </c>
      <c r="E59" s="87" t="s">
        <v>19</v>
      </c>
      <c r="F59" s="80"/>
      <c r="G59" s="88">
        <f>'[1]Other Dept O&amp;M'!L736</f>
        <v>0</v>
      </c>
      <c r="H59" s="88">
        <f>'[1]Other Dept O&amp;M'!M736</f>
        <v>0</v>
      </c>
      <c r="I59" s="88">
        <f>'[1]Other Dept O&amp;M'!N736</f>
        <v>0</v>
      </c>
    </row>
    <row r="60" spans="4:9" x14ac:dyDescent="0.3">
      <c r="D60" s="78">
        <v>200</v>
      </c>
      <c r="E60" s="87" t="s">
        <v>6</v>
      </c>
      <c r="F60" s="88"/>
      <c r="G60" s="88">
        <f>'[1]Other Dept O&amp;M'!L737</f>
        <v>12643783.700067282</v>
      </c>
      <c r="H60" s="88">
        <f>'[1]Other Dept O&amp;M'!M737</f>
        <v>12643783.700067282</v>
      </c>
      <c r="I60" s="88">
        <f>'[1]Other Dept O&amp;M'!N737</f>
        <v>12770221.167067956</v>
      </c>
    </row>
    <row r="61" spans="4:9" x14ac:dyDescent="0.3">
      <c r="D61" s="78">
        <v>220</v>
      </c>
      <c r="E61" s="87" t="s">
        <v>7</v>
      </c>
      <c r="F61" s="88"/>
      <c r="G61" s="88">
        <f>'[1]Other Dept O&amp;M'!L738</f>
        <v>0</v>
      </c>
      <c r="H61" s="88">
        <f>'[1]Other Dept O&amp;M'!M738</f>
        <v>0</v>
      </c>
      <c r="I61" s="88">
        <f>'[1]Other Dept O&amp;M'!N738</f>
        <v>0</v>
      </c>
    </row>
    <row r="62" spans="4:9" x14ac:dyDescent="0.3">
      <c r="D62" s="78">
        <v>221</v>
      </c>
      <c r="E62" s="87" t="s">
        <v>2</v>
      </c>
      <c r="F62" s="88"/>
      <c r="G62" s="88">
        <f>'[1]Other Dept O&amp;M'!L739</f>
        <v>0</v>
      </c>
      <c r="H62" s="88">
        <f>'[1]Other Dept O&amp;M'!M739</f>
        <v>0</v>
      </c>
      <c r="I62" s="88">
        <f>'[1]Other Dept O&amp;M'!N739</f>
        <v>0</v>
      </c>
    </row>
    <row r="63" spans="4:9" x14ac:dyDescent="0.3">
      <c r="D63" s="78" t="s">
        <v>8</v>
      </c>
      <c r="E63" s="87" t="s">
        <v>20</v>
      </c>
      <c r="F63" s="88"/>
      <c r="G63" s="88">
        <f>'[1]Other Dept O&amp;M'!L740</f>
        <v>2795882</v>
      </c>
      <c r="H63" s="88">
        <f>'[1]Other Dept O&amp;M'!M740</f>
        <v>2846207.17</v>
      </c>
      <c r="I63" s="88">
        <f>'[1]Other Dept O&amp;M'!N740</f>
        <v>2897438.7550600003</v>
      </c>
    </row>
    <row r="64" spans="4:9" x14ac:dyDescent="0.3">
      <c r="D64" s="78">
        <v>300</v>
      </c>
      <c r="E64" s="87" t="s">
        <v>10</v>
      </c>
      <c r="F64" s="88"/>
      <c r="G64" s="88">
        <f>'[1]Other Dept O&amp;M'!L741</f>
        <v>3176325.0698840125</v>
      </c>
      <c r="H64" s="88">
        <f>'[1]Other Dept O&amp;M'!M741</f>
        <v>3217617.7137925043</v>
      </c>
      <c r="I64" s="88">
        <f>'[1]Other Dept O&amp;M'!N741</f>
        <v>3259447.1990718059</v>
      </c>
    </row>
    <row r="65" spans="4:9" x14ac:dyDescent="0.3">
      <c r="D65" s="78">
        <v>307</v>
      </c>
      <c r="E65" s="87" t="s">
        <v>3</v>
      </c>
      <c r="F65" s="88"/>
      <c r="G65" s="88">
        <f>'[1]Other Dept O&amp;M'!L742</f>
        <v>0</v>
      </c>
      <c r="H65" s="88">
        <f>'[1]Other Dept O&amp;M'!M742</f>
        <v>0</v>
      </c>
      <c r="I65" s="88">
        <f>'[1]Other Dept O&amp;M'!N742</f>
        <v>0</v>
      </c>
    </row>
    <row r="66" spans="4:9" x14ac:dyDescent="0.3">
      <c r="D66" s="78">
        <v>400</v>
      </c>
      <c r="E66" s="87" t="s">
        <v>11</v>
      </c>
      <c r="F66" s="88"/>
      <c r="G66" s="88">
        <f>'[1]Other Dept O&amp;M'!L743</f>
        <v>0</v>
      </c>
      <c r="H66" s="88">
        <f>'[1]Other Dept O&amp;M'!M743</f>
        <v>0</v>
      </c>
      <c r="I66" s="88">
        <f>'[1]Other Dept O&amp;M'!N743</f>
        <v>0</v>
      </c>
    </row>
    <row r="67" spans="4:9" x14ac:dyDescent="0.3">
      <c r="D67" s="78">
        <v>500</v>
      </c>
      <c r="E67" s="87" t="s">
        <v>12</v>
      </c>
      <c r="F67" s="88"/>
      <c r="G67" s="88">
        <f>'[1]Other Dept O&amp;M'!L744</f>
        <v>2463212.0000000005</v>
      </c>
      <c r="H67" s="88">
        <f>'[1]Other Dept O&amp;M'!M744</f>
        <v>2463212.0000000005</v>
      </c>
      <c r="I67" s="88">
        <f>'[1]Other Dept O&amp;M'!N744</f>
        <v>2463212.0000000005</v>
      </c>
    </row>
    <row r="68" spans="4:9" x14ac:dyDescent="0.3">
      <c r="D68" s="78">
        <v>800</v>
      </c>
      <c r="E68" s="87" t="s">
        <v>4</v>
      </c>
      <c r="F68" s="88"/>
      <c r="G68" s="88">
        <f>'[1]Other Dept O&amp;M'!L745</f>
        <v>0</v>
      </c>
      <c r="H68" s="88">
        <f>'[1]Other Dept O&amp;M'!M745</f>
        <v>0</v>
      </c>
      <c r="I68" s="88">
        <f>'[1]Other Dept O&amp;M'!N745</f>
        <v>0</v>
      </c>
    </row>
    <row r="69" spans="4:9" x14ac:dyDescent="0.3">
      <c r="D69" s="78"/>
      <c r="E69" s="77"/>
      <c r="F69" s="76"/>
      <c r="G69" s="77"/>
      <c r="H69" s="77"/>
      <c r="I69" s="77"/>
    </row>
    <row r="70" spans="4:9" x14ac:dyDescent="0.3">
      <c r="E70" s="84" t="s">
        <v>75</v>
      </c>
      <c r="F70" s="85"/>
      <c r="G70" s="85">
        <f>SUM(G53:G69)</f>
        <v>122319495.12204979</v>
      </c>
      <c r="H70" s="85">
        <f>SUM(H53:H69)</f>
        <v>125834650.408105</v>
      </c>
      <c r="I70" s="85">
        <f>SUM(I53:I69)</f>
        <v>129817314.72897579</v>
      </c>
    </row>
    <row r="71" spans="4:9" x14ac:dyDescent="0.3">
      <c r="D71"/>
      <c r="E71"/>
      <c r="F71"/>
    </row>
    <row r="72" spans="4:9" x14ac:dyDescent="0.3">
      <c r="D72"/>
      <c r="E72" t="s">
        <v>22</v>
      </c>
      <c r="F72"/>
      <c r="G72" s="5">
        <f>G49+G14</f>
        <v>208230193</v>
      </c>
      <c r="H72" s="5">
        <f>H49+H14</f>
        <v>210656324</v>
      </c>
      <c r="I72" s="5">
        <f>I49+I14</f>
        <v>215482032</v>
      </c>
    </row>
    <row r="73" spans="4:9" x14ac:dyDescent="0.3">
      <c r="D73"/>
      <c r="E73" t="s">
        <v>23</v>
      </c>
      <c r="F73"/>
      <c r="G73" s="5">
        <f>G70+G28</f>
        <v>316423102.74658167</v>
      </c>
      <c r="H73" s="5">
        <f>H70+H28</f>
        <v>321324610.17130828</v>
      </c>
      <c r="I73" s="5">
        <f>I70+I28</f>
        <v>329473708.54017335</v>
      </c>
    </row>
    <row r="74" spans="4:9" x14ac:dyDescent="0.3">
      <c r="D74"/>
      <c r="E74"/>
      <c r="F74"/>
    </row>
    <row r="75" spans="4:9" x14ac:dyDescent="0.3">
      <c r="D75"/>
      <c r="E75"/>
      <c r="F75"/>
      <c r="G75" s="5">
        <f>G14+G28+G49+G70</f>
        <v>524653295.74658167</v>
      </c>
      <c r="H75" s="5">
        <f>H14+H28+H49+H70</f>
        <v>531980934.17130828</v>
      </c>
      <c r="I75" s="5">
        <f>I14+I28+I49+I70</f>
        <v>544955740.54017329</v>
      </c>
    </row>
    <row r="76" spans="4:9" x14ac:dyDescent="0.3">
      <c r="D76"/>
      <c r="E76"/>
      <c r="F76"/>
      <c r="G76" s="5">
        <f>'[2]Finplan CF Data'!$E$255*1000</f>
        <v>-525844450.98612297</v>
      </c>
      <c r="H76" s="5">
        <f>'[2]Finplan CF Data'!$F$255*1000</f>
        <v>-543867975.68041527</v>
      </c>
      <c r="I76" s="5">
        <f>'[2]Finplan CF Data'!$G$255*1000</f>
        <v>-558008993.09252644</v>
      </c>
    </row>
    <row r="77" spans="4:9" x14ac:dyDescent="0.3">
      <c r="D77"/>
      <c r="E77"/>
      <c r="F77"/>
    </row>
    <row r="78" spans="4:9" x14ac:dyDescent="0.3">
      <c r="D78"/>
      <c r="E78"/>
      <c r="F78"/>
      <c r="G78" s="5">
        <f>G75+G76</f>
        <v>-1191155.2395412922</v>
      </c>
      <c r="H78" s="5">
        <f>H75+H76</f>
        <v>-11887041.509106994</v>
      </c>
      <c r="I78" s="5">
        <f>I75+I76</f>
        <v>-13053252.552353144</v>
      </c>
    </row>
    <row r="79" spans="4:9" x14ac:dyDescent="0.3">
      <c r="D79"/>
      <c r="E79"/>
      <c r="F79"/>
    </row>
    <row r="80" spans="4:9" x14ac:dyDescent="0.3">
      <c r="D80"/>
      <c r="E80"/>
      <c r="F80"/>
    </row>
    <row r="88" spans="4:9" x14ac:dyDescent="0.3">
      <c r="D88" s="114" t="s">
        <v>72</v>
      </c>
      <c r="E88" s="115"/>
      <c r="F88" s="90"/>
      <c r="G88" s="91">
        <v>2021</v>
      </c>
      <c r="H88" s="91">
        <v>2022</v>
      </c>
      <c r="I88" s="91">
        <v>2023</v>
      </c>
    </row>
    <row r="89" spans="4:9" x14ac:dyDescent="0.3">
      <c r="D89" s="93">
        <v>100</v>
      </c>
      <c r="E89" s="92" t="s">
        <v>5</v>
      </c>
      <c r="F89" s="94"/>
      <c r="G89" s="95">
        <f>SUM(G3,G17,G32,G53)/1000</f>
        <v>156614.87246665955</v>
      </c>
      <c r="H89" s="95">
        <f>SUM(H3,H17,H32,H53)/1000</f>
        <v>162094.80091048154</v>
      </c>
      <c r="I89" s="95">
        <f>SUM(I3,I17,I32,I53)/1000</f>
        <v>167368.37481315955</v>
      </c>
    </row>
    <row r="90" spans="4:9" x14ac:dyDescent="0.3">
      <c r="D90" s="93" t="s">
        <v>13</v>
      </c>
      <c r="E90" s="92" t="s">
        <v>21</v>
      </c>
      <c r="F90" s="92"/>
      <c r="G90" s="100">
        <f t="shared" ref="G90:I92" si="0">(G33+G54)/1000</f>
        <v>62047.8</v>
      </c>
      <c r="H90" s="100">
        <f t="shared" si="0"/>
        <v>65358.834332113438</v>
      </c>
      <c r="I90" s="100">
        <f t="shared" si="0"/>
        <v>68141.661440416283</v>
      </c>
    </row>
    <row r="91" spans="4:9" x14ac:dyDescent="0.3">
      <c r="D91" s="93">
        <v>191</v>
      </c>
      <c r="E91" s="92" t="s">
        <v>0</v>
      </c>
      <c r="F91" s="92"/>
      <c r="G91" s="100">
        <f t="shared" si="0"/>
        <v>72465.647345999998</v>
      </c>
      <c r="H91" s="100">
        <f t="shared" si="0"/>
        <v>74067.397004999992</v>
      </c>
      <c r="I91" s="100">
        <f t="shared" si="0"/>
        <v>76645.374265000006</v>
      </c>
    </row>
    <row r="92" spans="4:9" x14ac:dyDescent="0.3">
      <c r="D92" s="93">
        <v>190</v>
      </c>
      <c r="E92" s="92" t="s">
        <v>1</v>
      </c>
      <c r="F92" s="92"/>
      <c r="G92" s="100">
        <f t="shared" si="0"/>
        <v>14426.738268385145</v>
      </c>
      <c r="H92" s="100">
        <f t="shared" si="0"/>
        <v>14488.811414664156</v>
      </c>
      <c r="I92" s="100">
        <f t="shared" si="0"/>
        <v>14517.569468442773</v>
      </c>
    </row>
    <row r="93" spans="4:9" x14ac:dyDescent="0.3">
      <c r="D93" s="93" t="s">
        <v>14</v>
      </c>
      <c r="E93" s="92" t="s">
        <v>15</v>
      </c>
      <c r="F93" s="92"/>
      <c r="G93" s="100">
        <f t="shared" ref="G93:I95" si="1">G36+G57</f>
        <v>0</v>
      </c>
      <c r="H93" s="100">
        <f t="shared" si="1"/>
        <v>0</v>
      </c>
      <c r="I93" s="100">
        <f t="shared" si="1"/>
        <v>0</v>
      </c>
    </row>
    <row r="94" spans="4:9" x14ac:dyDescent="0.3">
      <c r="D94" s="93" t="s">
        <v>16</v>
      </c>
      <c r="E94" s="92" t="s">
        <v>17</v>
      </c>
      <c r="F94" s="92"/>
      <c r="G94" s="100">
        <f t="shared" si="1"/>
        <v>0</v>
      </c>
      <c r="H94" s="100">
        <f t="shared" si="1"/>
        <v>0</v>
      </c>
      <c r="I94" s="100">
        <f t="shared" si="1"/>
        <v>0</v>
      </c>
    </row>
    <row r="95" spans="4:9" x14ac:dyDescent="0.3">
      <c r="D95" s="93" t="s">
        <v>18</v>
      </c>
      <c r="E95" s="92" t="s">
        <v>19</v>
      </c>
      <c r="F95" s="92"/>
      <c r="G95" s="100">
        <f t="shared" si="1"/>
        <v>0</v>
      </c>
      <c r="H95" s="100">
        <f t="shared" si="1"/>
        <v>0</v>
      </c>
      <c r="I95" s="100">
        <f t="shared" si="1"/>
        <v>0</v>
      </c>
    </row>
    <row r="96" spans="4:9" x14ac:dyDescent="0.3">
      <c r="D96" s="93">
        <v>200</v>
      </c>
      <c r="E96" s="92" t="s">
        <v>6</v>
      </c>
      <c r="F96" s="96"/>
      <c r="G96" s="104">
        <f t="shared" ref="G96:I98" si="2">SUM(G4,G18,G39,G60)/1000</f>
        <v>147944.15600254966</v>
      </c>
      <c r="H96" s="97">
        <f t="shared" si="2"/>
        <v>140997.49870271372</v>
      </c>
      <c r="I96" s="97">
        <f t="shared" si="2"/>
        <v>142407.47368974084</v>
      </c>
    </row>
    <row r="97" spans="4:9" x14ac:dyDescent="0.3">
      <c r="D97" s="93">
        <v>220</v>
      </c>
      <c r="E97" s="92" t="s">
        <v>7</v>
      </c>
      <c r="F97" s="96"/>
      <c r="G97" s="104">
        <f t="shared" si="2"/>
        <v>15509.296790206341</v>
      </c>
      <c r="H97" s="97">
        <f t="shared" si="2"/>
        <v>15509.296790206341</v>
      </c>
      <c r="I97" s="97">
        <f t="shared" si="2"/>
        <v>15586.843274157371</v>
      </c>
    </row>
    <row r="98" spans="4:9" x14ac:dyDescent="0.3">
      <c r="D98" s="93">
        <v>221</v>
      </c>
      <c r="E98" s="92" t="s">
        <v>2</v>
      </c>
      <c r="F98" s="96"/>
      <c r="G98" s="104">
        <f t="shared" si="2"/>
        <v>4362.5766930019881</v>
      </c>
      <c r="H98" s="97">
        <f t="shared" si="2"/>
        <v>4428.0153433970172</v>
      </c>
      <c r="I98" s="97">
        <f t="shared" si="2"/>
        <v>4494.4355735479721</v>
      </c>
    </row>
    <row r="99" spans="4:9" x14ac:dyDescent="0.3">
      <c r="D99" s="93" t="s">
        <v>8</v>
      </c>
      <c r="E99" s="92" t="s">
        <v>9</v>
      </c>
      <c r="F99" s="96"/>
      <c r="G99" s="104">
        <f>SUM(G7,G21)/1000</f>
        <v>15000</v>
      </c>
      <c r="H99" s="97">
        <f>SUM(H7,H21)/1000</f>
        <v>15000</v>
      </c>
      <c r="I99" s="97">
        <f>SUM(I7,I21)/1000</f>
        <v>15000</v>
      </c>
    </row>
    <row r="100" spans="4:9" x14ac:dyDescent="0.3">
      <c r="D100" s="93" t="s">
        <v>8</v>
      </c>
      <c r="E100" s="92" t="s">
        <v>20</v>
      </c>
      <c r="F100" s="96"/>
      <c r="G100" s="104">
        <f>(G42+G63)/1000</f>
        <v>4368.5649999999996</v>
      </c>
      <c r="H100" s="97">
        <f>(H42+H63)/1000</f>
        <v>4447.1991699999999</v>
      </c>
      <c r="I100" s="97">
        <f>(I42+I63)/1000</f>
        <v>4527.2487550599999</v>
      </c>
    </row>
    <row r="101" spans="4:9" x14ac:dyDescent="0.3">
      <c r="D101" s="93">
        <v>300</v>
      </c>
      <c r="E101" s="92" t="s">
        <v>10</v>
      </c>
      <c r="F101" s="96"/>
      <c r="G101" s="104">
        <f>SUM(G8,G22,G43,G64)/1000</f>
        <v>25217.863657256166</v>
      </c>
      <c r="H101" s="97">
        <f>SUM(H8,H22,H43,H64)/1000</f>
        <v>25545.695884800491</v>
      </c>
      <c r="I101" s="97">
        <f>SUM(I8,I22,I43,I64)/1000</f>
        <v>25877.789931302897</v>
      </c>
    </row>
    <row r="102" spans="4:9" x14ac:dyDescent="0.3">
      <c r="D102" s="93">
        <v>307</v>
      </c>
      <c r="E102" s="92" t="s">
        <v>3</v>
      </c>
      <c r="F102" s="96"/>
      <c r="G102" s="104">
        <f t="shared" ref="G102:I105" si="3">(G9+G23+G44+G65)/1000</f>
        <v>25551.387168101253</v>
      </c>
      <c r="H102" s="97">
        <f t="shared" si="3"/>
        <v>26190.171847303784</v>
      </c>
      <c r="I102" s="97">
        <f t="shared" si="3"/>
        <v>26844.926143486377</v>
      </c>
    </row>
    <row r="103" spans="4:9" x14ac:dyDescent="0.3">
      <c r="D103" s="93">
        <v>400</v>
      </c>
      <c r="E103" s="92" t="s">
        <v>11</v>
      </c>
      <c r="F103" s="96"/>
      <c r="G103" s="104">
        <f t="shared" si="3"/>
        <v>2621.171696810969</v>
      </c>
      <c r="H103" s="97">
        <f t="shared" si="3"/>
        <v>4288.6471130172367</v>
      </c>
      <c r="I103" s="97">
        <f t="shared" si="3"/>
        <v>4368.9005282486751</v>
      </c>
    </row>
    <row r="104" spans="4:9" x14ac:dyDescent="0.3">
      <c r="D104" s="93">
        <v>500</v>
      </c>
      <c r="E104" s="92" t="s">
        <v>12</v>
      </c>
      <c r="F104" s="96"/>
      <c r="G104" s="104">
        <f t="shared" si="3"/>
        <v>4388.7872030651342</v>
      </c>
      <c r="H104" s="97">
        <f t="shared" si="3"/>
        <v>4388.7872030651342</v>
      </c>
      <c r="I104" s="97">
        <f t="shared" si="3"/>
        <v>4388.7872030651342</v>
      </c>
    </row>
    <row r="105" spans="4:9" x14ac:dyDescent="0.3">
      <c r="D105" s="93">
        <v>800</v>
      </c>
      <c r="E105" s="92" t="s">
        <v>4</v>
      </c>
      <c r="F105" s="89"/>
      <c r="G105" s="104">
        <f t="shared" si="3"/>
        <v>7198.3174545454549</v>
      </c>
      <c r="H105" s="97">
        <f t="shared" si="3"/>
        <v>7198.3174545454549</v>
      </c>
      <c r="I105" s="97">
        <f t="shared" si="3"/>
        <v>7198.3174545454549</v>
      </c>
    </row>
    <row r="106" spans="4:9" x14ac:dyDescent="0.3">
      <c r="D106" s="93"/>
      <c r="E106" s="92" t="s">
        <v>24</v>
      </c>
      <c r="F106" s="92"/>
      <c r="G106" s="104">
        <f>(G13+G27)/1000</f>
        <v>-33063.883999999998</v>
      </c>
      <c r="H106" s="97">
        <f>(H13+H27)/1000</f>
        <v>-32022.539000000001</v>
      </c>
      <c r="I106" s="97">
        <f>(I13+I27)/1000</f>
        <v>-32411.962</v>
      </c>
    </row>
    <row r="107" spans="4:9" x14ac:dyDescent="0.3">
      <c r="E107" s="98" t="s">
        <v>75</v>
      </c>
      <c r="F107" s="89"/>
      <c r="G107" s="99">
        <f>SUM(G89:G106)</f>
        <v>524653.29574658163</v>
      </c>
      <c r="H107" s="99">
        <f>SUM(H89:H106)</f>
        <v>531980.9341713083</v>
      </c>
      <c r="I107" s="99">
        <f>SUM(I89:I106)</f>
        <v>544955.74054017314</v>
      </c>
    </row>
    <row r="109" spans="4:9" x14ac:dyDescent="0.3">
      <c r="G109" s="5"/>
      <c r="H109" s="5"/>
      <c r="I109" s="5"/>
    </row>
  </sheetData>
  <mergeCells count="5">
    <mergeCell ref="D88:E88"/>
    <mergeCell ref="D2:F2"/>
    <mergeCell ref="D16:F16"/>
    <mergeCell ref="D31:F31"/>
    <mergeCell ref="D52:F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4A5F-551E-4D1C-AFD7-5CA5F8775BF6}">
  <dimension ref="B6:F10"/>
  <sheetViews>
    <sheetView tabSelected="1" workbookViewId="0">
      <selection activeCell="F10" sqref="F10"/>
    </sheetView>
  </sheetViews>
  <sheetFormatPr defaultRowHeight="14.4" x14ac:dyDescent="0.3"/>
  <cols>
    <col min="2" max="2" width="40.5546875" customWidth="1"/>
    <col min="3" max="3" width="4" customWidth="1"/>
    <col min="4" max="6" width="14.6640625" bestFit="1" customWidth="1"/>
  </cols>
  <sheetData>
    <row r="6" spans="2:6" x14ac:dyDescent="0.3">
      <c r="B6" t="s">
        <v>77</v>
      </c>
      <c r="D6" s="122">
        <v>611520000</v>
      </c>
      <c r="E6" s="122">
        <v>377165000</v>
      </c>
      <c r="F6" s="122">
        <v>600291000</v>
      </c>
    </row>
    <row r="7" spans="2:6" x14ac:dyDescent="0.3">
      <c r="B7" t="s">
        <v>77</v>
      </c>
      <c r="D7" s="122">
        <v>611520000</v>
      </c>
      <c r="E7" s="122">
        <v>377165000</v>
      </c>
      <c r="F7" s="122">
        <v>618299800</v>
      </c>
    </row>
    <row r="8" spans="2:6" x14ac:dyDescent="0.3">
      <c r="D8" s="123">
        <f>D6-D7</f>
        <v>0</v>
      </c>
      <c r="E8" s="123">
        <f>E6-E7</f>
        <v>0</v>
      </c>
      <c r="F8" s="123">
        <f>F6-F7</f>
        <v>-18008800</v>
      </c>
    </row>
    <row r="10" spans="2:6" x14ac:dyDescent="0.3">
      <c r="F10" s="123">
        <f>F8/1000</f>
        <v>-18008.8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Lafayette  Morgan Jr.</dc:creator>
  <cp:lastModifiedBy>L Morgan</cp:lastModifiedBy>
  <dcterms:created xsi:type="dcterms:W3CDTF">2021-03-15T16:26:25Z</dcterms:created>
  <dcterms:modified xsi:type="dcterms:W3CDTF">2021-03-20T15:02:57Z</dcterms:modified>
</cp:coreProperties>
</file>