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ierzwa\Dropbox (Exeter)\Folders\3709 Philly Water 2021\Response to BV III\"/>
    </mc:Choice>
  </mc:AlternateContent>
  <xr:revisionPtr revIDLastSave="0" documentId="13_ncr:1_{DFBF09FB-9B28-45BC-95D4-6185A4429224}" xr6:coauthVersionLast="46" xr6:coauthVersionMax="46" xr10:uidLastSave="{00000000-0000-0000-0000-000000000000}"/>
  <bookViews>
    <workbookView xWindow="-120" yWindow="-120" windowWidth="24240" windowHeight="13140" activeTab="1" xr2:uid="{00000000-000D-0000-FFFF-FFFF00000000}"/>
  </bookViews>
  <sheets>
    <sheet name="Sheet1" sheetId="1" r:id="rId1"/>
    <sheet name="Sheet2" sheetId="2" r:id="rId2"/>
  </sheets>
  <externalReferences>
    <externalReference r:id="rId3"/>
  </externalReferences>
  <definedNames>
    <definedName name="_xlnm.Print_Area" localSheetId="0">Sheet1!$A$72:$K$81</definedName>
    <definedName name="_xlnm.Print_Area" localSheetId="1">Sheet2!$A$1:$AQ$43</definedName>
    <definedName name="_xlnm.Print_Titles" localSheetId="0">Sheet1!$1:$5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Q39" i="2" l="1"/>
  <c r="AQ38" i="2"/>
  <c r="AQ37" i="2"/>
  <c r="AQ36" i="2"/>
  <c r="AQ35" i="2"/>
  <c r="AQ34" i="2"/>
  <c r="AQ33" i="2"/>
  <c r="AQ32" i="2"/>
  <c r="AM39" i="2"/>
  <c r="AM38" i="2"/>
  <c r="AM37" i="2"/>
  <c r="AM36" i="2"/>
  <c r="AM35" i="2"/>
  <c r="AM34" i="2"/>
  <c r="AM33" i="2"/>
  <c r="AM32" i="2"/>
  <c r="AM31" i="2"/>
  <c r="AQ31" i="2"/>
  <c r="AQ22" i="2"/>
  <c r="AQ21" i="2"/>
  <c r="AQ20" i="2"/>
  <c r="AQ19" i="2"/>
  <c r="AQ18" i="2"/>
  <c r="AQ17" i="2"/>
  <c r="AQ16" i="2"/>
  <c r="AQ15" i="2"/>
  <c r="AQ14" i="2"/>
  <c r="AI22" i="2"/>
  <c r="AI21" i="2"/>
  <c r="AI20" i="2"/>
  <c r="AI19" i="2"/>
  <c r="AI18" i="2"/>
  <c r="AI17" i="2"/>
  <c r="AI16" i="2"/>
  <c r="AI15" i="2"/>
  <c r="AI14" i="2"/>
  <c r="W22" i="2"/>
  <c r="W21" i="2"/>
  <c r="W20" i="2"/>
  <c r="W19" i="2"/>
  <c r="W18" i="2"/>
  <c r="W17" i="2"/>
  <c r="W16" i="2"/>
  <c r="W15" i="2"/>
  <c r="W14" i="2"/>
  <c r="A22" i="2"/>
  <c r="A21" i="2"/>
  <c r="A20" i="2"/>
  <c r="A19" i="2"/>
  <c r="A18" i="2"/>
  <c r="A17" i="2"/>
  <c r="A16" i="2"/>
  <c r="A15" i="2"/>
  <c r="A14" i="2"/>
  <c r="D81" i="1" l="1"/>
  <c r="H80" i="1"/>
  <c r="D78" i="1"/>
  <c r="D77" i="1"/>
  <c r="H76" i="1"/>
  <c r="D76" i="1"/>
  <c r="C74" i="1"/>
  <c r="C75" i="1" s="1"/>
  <c r="U42" i="2"/>
  <c r="AG39" i="2"/>
  <c r="AK39" i="2" s="1"/>
  <c r="AO39" i="2" s="1"/>
  <c r="AF39" i="2"/>
  <c r="AE39" i="2"/>
  <c r="AD39" i="2"/>
  <c r="AC39" i="2"/>
  <c r="AB39" i="2"/>
  <c r="S39" i="2"/>
  <c r="U39" i="2" s="1"/>
  <c r="Q39" i="2"/>
  <c r="O39" i="2"/>
  <c r="AG38" i="2"/>
  <c r="AK38" i="2" s="1"/>
  <c r="AO38" i="2" s="1"/>
  <c r="AF38" i="2"/>
  <c r="AD38" i="2"/>
  <c r="AC38" i="2"/>
  <c r="AE38" i="2" s="1"/>
  <c r="AB38" i="2"/>
  <c r="U38" i="2"/>
  <c r="S38" i="2"/>
  <c r="Q38" i="2"/>
  <c r="O38" i="2"/>
  <c r="AK37" i="2"/>
  <c r="AO37" i="2" s="1"/>
  <c r="AG37" i="2"/>
  <c r="AD37" i="2"/>
  <c r="AC37" i="2"/>
  <c r="AB37" i="2"/>
  <c r="AF37" i="2" s="1"/>
  <c r="S37" i="2"/>
  <c r="U37" i="2" s="1"/>
  <c r="Q37" i="2"/>
  <c r="O37" i="2"/>
  <c r="AK36" i="2"/>
  <c r="AO36" i="2" s="1"/>
  <c r="AG36" i="2"/>
  <c r="AD36" i="2"/>
  <c r="AC36" i="2"/>
  <c r="AB36" i="2"/>
  <c r="AE36" i="2" s="1"/>
  <c r="U36" i="2"/>
  <c r="S36" i="2"/>
  <c r="Q36" i="2"/>
  <c r="O36" i="2"/>
  <c r="A36" i="2"/>
  <c r="AG35" i="2"/>
  <c r="AK35" i="2" s="1"/>
  <c r="AO35" i="2" s="1"/>
  <c r="AF35" i="2"/>
  <c r="AD35" i="2"/>
  <c r="AC35" i="2"/>
  <c r="AB35" i="2"/>
  <c r="AE35" i="2" s="1"/>
  <c r="U35" i="2"/>
  <c r="S35" i="2"/>
  <c r="Q35" i="2"/>
  <c r="O35" i="2"/>
  <c r="AX34" i="2"/>
  <c r="AG34" i="2"/>
  <c r="AK34" i="2" s="1"/>
  <c r="AO34" i="2" s="1"/>
  <c r="AF34" i="2"/>
  <c r="AE34" i="2"/>
  <c r="AD34" i="2"/>
  <c r="AC34" i="2"/>
  <c r="AB34" i="2"/>
  <c r="S34" i="2"/>
  <c r="U34" i="2" s="1"/>
  <c r="Q34" i="2"/>
  <c r="O34" i="2"/>
  <c r="AG33" i="2"/>
  <c r="AK33" i="2" s="1"/>
  <c r="AO33" i="2" s="1"/>
  <c r="AF33" i="2"/>
  <c r="AD33" i="2"/>
  <c r="AC33" i="2"/>
  <c r="AE33" i="2" s="1"/>
  <c r="AB33" i="2"/>
  <c r="U33" i="2"/>
  <c r="S33" i="2"/>
  <c r="Q33" i="2"/>
  <c r="O33" i="2"/>
  <c r="AG32" i="2"/>
  <c r="AK32" i="2" s="1"/>
  <c r="AO32" i="2" s="1"/>
  <c r="AD32" i="2"/>
  <c r="AC32" i="2"/>
  <c r="AB32" i="2"/>
  <c r="AF32" i="2" s="1"/>
  <c r="S32" i="2"/>
  <c r="U32" i="2" s="1"/>
  <c r="Q32" i="2"/>
  <c r="O32" i="2"/>
  <c r="AX31" i="2"/>
  <c r="AX36" i="2" s="1"/>
  <c r="AG31" i="2"/>
  <c r="AK31" i="2" s="1"/>
  <c r="AO31" i="2" s="1"/>
  <c r="AD31" i="2"/>
  <c r="AC31" i="2"/>
  <c r="AB31" i="2"/>
  <c r="AE31" i="2" s="1"/>
  <c r="U31" i="2"/>
  <c r="S31" i="2"/>
  <c r="Q31" i="2"/>
  <c r="O31" i="2"/>
  <c r="Q24" i="2"/>
  <c r="BA23" i="2"/>
  <c r="AZ23" i="2"/>
  <c r="AU23" i="2"/>
  <c r="AT23" i="2"/>
  <c r="AD23" i="2"/>
  <c r="AC23" i="2"/>
  <c r="AB23" i="2"/>
  <c r="AF23" i="2" s="1"/>
  <c r="U23" i="2"/>
  <c r="S23" i="2"/>
  <c r="N23" i="2"/>
  <c r="Q23" i="2" s="1"/>
  <c r="AS23" i="2"/>
  <c r="BA22" i="2"/>
  <c r="AZ22" i="2"/>
  <c r="AU22" i="2"/>
  <c r="AT22" i="2"/>
  <c r="AF22" i="2"/>
  <c r="AE22" i="2"/>
  <c r="AD22" i="2"/>
  <c r="AC22" i="2"/>
  <c r="AB22" i="2"/>
  <c r="S22" i="2"/>
  <c r="U22" i="2" s="1"/>
  <c r="N22" i="2"/>
  <c r="Q22" i="2" s="1"/>
  <c r="A39" i="2"/>
  <c r="BA21" i="2"/>
  <c r="AZ21" i="2"/>
  <c r="AU21" i="2"/>
  <c r="AT21" i="2"/>
  <c r="AD21" i="2"/>
  <c r="AC21" i="2"/>
  <c r="AB21" i="2"/>
  <c r="AF21" i="2" s="1"/>
  <c r="S21" i="2"/>
  <c r="U21" i="2" s="1"/>
  <c r="N21" i="2"/>
  <c r="Q21" i="2" s="1"/>
  <c r="A38" i="2"/>
  <c r="BA20" i="2"/>
  <c r="AZ20" i="2"/>
  <c r="AU20" i="2"/>
  <c r="AT20" i="2"/>
  <c r="AS20" i="2"/>
  <c r="AF20" i="2"/>
  <c r="AE20" i="2"/>
  <c r="AD20" i="2"/>
  <c r="AC20" i="2"/>
  <c r="AB20" i="2"/>
  <c r="S20" i="2"/>
  <c r="U20" i="2" s="1"/>
  <c r="N20" i="2"/>
  <c r="O20" i="2" s="1"/>
  <c r="A37" i="2"/>
  <c r="BA19" i="2"/>
  <c r="AZ19" i="2"/>
  <c r="AU19" i="2"/>
  <c r="AT19" i="2"/>
  <c r="AS19" i="2"/>
  <c r="AD19" i="2"/>
  <c r="AC19" i="2"/>
  <c r="AB19" i="2"/>
  <c r="AF19" i="2" s="1"/>
  <c r="S19" i="2"/>
  <c r="U19" i="2" s="1"/>
  <c r="N19" i="2"/>
  <c r="Q19" i="2" s="1"/>
  <c r="BA18" i="2"/>
  <c r="AZ18" i="2"/>
  <c r="AU18" i="2"/>
  <c r="AT18" i="2"/>
  <c r="AF18" i="2"/>
  <c r="AD18" i="2"/>
  <c r="AE18" i="2" s="1"/>
  <c r="AC18" i="2"/>
  <c r="AB18" i="2"/>
  <c r="S18" i="2"/>
  <c r="U18" i="2" s="1"/>
  <c r="N18" i="2"/>
  <c r="O18" i="2" s="1"/>
  <c r="A35" i="2"/>
  <c r="BA17" i="2"/>
  <c r="AZ17" i="2"/>
  <c r="AU17" i="2"/>
  <c r="AT17" i="2"/>
  <c r="AD17" i="2"/>
  <c r="AC17" i="2"/>
  <c r="AB17" i="2"/>
  <c r="AF17" i="2" s="1"/>
  <c r="U17" i="2"/>
  <c r="S17" i="2"/>
  <c r="N17" i="2"/>
  <c r="Q17" i="2" s="1"/>
  <c r="A34" i="2"/>
  <c r="BA16" i="2"/>
  <c r="AZ16" i="2"/>
  <c r="AU16" i="2"/>
  <c r="AT16" i="2"/>
  <c r="AF16" i="2"/>
  <c r="AD16" i="2"/>
  <c r="AE16" i="2" s="1"/>
  <c r="AC16" i="2"/>
  <c r="AB16" i="2"/>
  <c r="S16" i="2"/>
  <c r="U16" i="2" s="1"/>
  <c r="N16" i="2"/>
  <c r="Q16" i="2" s="1"/>
  <c r="AS16" i="2"/>
  <c r="BA15" i="2"/>
  <c r="AZ15" i="2"/>
  <c r="AU15" i="2"/>
  <c r="AT15" i="2"/>
  <c r="AD15" i="2"/>
  <c r="AC15" i="2"/>
  <c r="AB15" i="2"/>
  <c r="AB24" i="2" s="1"/>
  <c r="U15" i="2"/>
  <c r="S15" i="2"/>
  <c r="N15" i="2"/>
  <c r="Q15" i="2" s="1"/>
  <c r="A32" i="2"/>
  <c r="BA14" i="2"/>
  <c r="AZ14" i="2"/>
  <c r="AU14" i="2"/>
  <c r="AT14" i="2"/>
  <c r="AF14" i="2"/>
  <c r="AD14" i="2"/>
  <c r="AD24" i="2" s="1"/>
  <c r="AC14" i="2"/>
  <c r="AC24" i="2" s="1"/>
  <c r="AB14" i="2"/>
  <c r="U14" i="2"/>
  <c r="S14" i="2"/>
  <c r="S24" i="2" s="1"/>
  <c r="U24" i="2" s="1"/>
  <c r="N14" i="2"/>
  <c r="O14" i="2" s="1"/>
  <c r="AS14" i="2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D69" i="1"/>
  <c r="H68" i="1"/>
  <c r="D66" i="1"/>
  <c r="D67" i="1" s="1"/>
  <c r="D68" i="1" s="1"/>
  <c r="D65" i="1"/>
  <c r="H64" i="1"/>
  <c r="D64" i="1"/>
  <c r="C62" i="1"/>
  <c r="C63" i="1" s="1"/>
  <c r="C64" i="1" s="1"/>
  <c r="C65" i="1" s="1"/>
  <c r="C66" i="1" s="1"/>
  <c r="C67" i="1" s="1"/>
  <c r="B62" i="1"/>
  <c r="Q43" i="1"/>
  <c r="P43" i="1"/>
  <c r="Q42" i="1"/>
  <c r="P42" i="1"/>
  <c r="Q41" i="1"/>
  <c r="P41" i="1"/>
  <c r="Q40" i="1"/>
  <c r="R40" i="1" s="1"/>
  <c r="B68" i="1" s="1"/>
  <c r="P40" i="1"/>
  <c r="Q39" i="1"/>
  <c r="P39" i="1"/>
  <c r="Q38" i="1"/>
  <c r="P38" i="1"/>
  <c r="Q37" i="1"/>
  <c r="P37" i="1"/>
  <c r="R36" i="1"/>
  <c r="B64" i="1" s="1"/>
  <c r="Q36" i="1"/>
  <c r="P36" i="1"/>
  <c r="Q35" i="1"/>
  <c r="P35" i="1"/>
  <c r="Q34" i="1"/>
  <c r="R34" i="1" s="1"/>
  <c r="P34" i="1"/>
  <c r="Q33" i="1"/>
  <c r="P33" i="1"/>
  <c r="Q30" i="1"/>
  <c r="R30" i="1" s="1"/>
  <c r="P30" i="1"/>
  <c r="Q29" i="1"/>
  <c r="R29" i="1" s="1"/>
  <c r="P29" i="1"/>
  <c r="Q28" i="1"/>
  <c r="R28" i="1" s="1"/>
  <c r="B57" i="1" s="1"/>
  <c r="W39" i="2" s="1"/>
  <c r="P28" i="1"/>
  <c r="Q27" i="1"/>
  <c r="P27" i="1"/>
  <c r="Q26" i="1"/>
  <c r="P26" i="1"/>
  <c r="R26" i="1" s="1"/>
  <c r="B55" i="1" s="1"/>
  <c r="W37" i="2" s="1"/>
  <c r="Q25" i="1"/>
  <c r="P25" i="1"/>
  <c r="Q24" i="1"/>
  <c r="P24" i="1"/>
  <c r="Q23" i="1"/>
  <c r="P23" i="1"/>
  <c r="Q22" i="1"/>
  <c r="P22" i="1"/>
  <c r="Q21" i="1"/>
  <c r="P21" i="1"/>
  <c r="Q20" i="1"/>
  <c r="P20" i="1"/>
  <c r="D57" i="1"/>
  <c r="H56" i="1"/>
  <c r="D54" i="1"/>
  <c r="D55" i="1" s="1"/>
  <c r="D56" i="1" s="1"/>
  <c r="D53" i="1"/>
  <c r="H52" i="1"/>
  <c r="D52" i="1"/>
  <c r="C50" i="1"/>
  <c r="C51" i="1" s="1"/>
  <c r="B74" i="1" l="1"/>
  <c r="B76" i="1"/>
  <c r="R20" i="1"/>
  <c r="B49" i="1" s="1"/>
  <c r="R27" i="1"/>
  <c r="B56" i="1" s="1"/>
  <c r="R33" i="1"/>
  <c r="B61" i="1" s="1"/>
  <c r="E65" i="1"/>
  <c r="I65" i="1" s="1"/>
  <c r="R24" i="1"/>
  <c r="B53" i="1" s="1"/>
  <c r="AK18" i="2" s="1"/>
  <c r="AO18" i="2" s="1"/>
  <c r="R37" i="1"/>
  <c r="B65" i="1" s="1"/>
  <c r="R41" i="1"/>
  <c r="B69" i="1" s="1"/>
  <c r="B81" i="1" s="1"/>
  <c r="E62" i="1"/>
  <c r="I62" i="1" s="1"/>
  <c r="R38" i="1"/>
  <c r="B66" i="1" s="1"/>
  <c r="R42" i="1"/>
  <c r="R25" i="1"/>
  <c r="B54" i="1" s="1"/>
  <c r="W36" i="2" s="1"/>
  <c r="R22" i="1"/>
  <c r="B51" i="1" s="1"/>
  <c r="W33" i="2" s="1"/>
  <c r="R39" i="1"/>
  <c r="B67" i="1" s="1"/>
  <c r="B79" i="1" s="1"/>
  <c r="R43" i="1"/>
  <c r="E64" i="1"/>
  <c r="I64" i="1" s="1"/>
  <c r="R21" i="1"/>
  <c r="B50" i="1" s="1"/>
  <c r="AK15" i="2" s="1"/>
  <c r="AO15" i="2" s="1"/>
  <c r="R35" i="1"/>
  <c r="B63" i="1" s="1"/>
  <c r="R23" i="1"/>
  <c r="B52" i="1" s="1"/>
  <c r="W34" i="2" s="1"/>
  <c r="E74" i="1"/>
  <c r="I74" i="1" s="1"/>
  <c r="C76" i="1"/>
  <c r="D79" i="1"/>
  <c r="O22" i="2"/>
  <c r="A33" i="2"/>
  <c r="Q20" i="2"/>
  <c r="AS22" i="2"/>
  <c r="W32" i="2"/>
  <c r="O17" i="2"/>
  <c r="AS17" i="2"/>
  <c r="O15" i="2"/>
  <c r="AS15" i="2"/>
  <c r="AS40" i="2"/>
  <c r="AS39" i="2"/>
  <c r="AK17" i="2"/>
  <c r="AO17" i="2" s="1"/>
  <c r="Q14" i="2"/>
  <c r="O16" i="2"/>
  <c r="AE14" i="2"/>
  <c r="Q18" i="2"/>
  <c r="O19" i="2"/>
  <c r="AE19" i="2"/>
  <c r="O21" i="2"/>
  <c r="AE21" i="2"/>
  <c r="O23" i="2"/>
  <c r="AE23" i="2"/>
  <c r="A31" i="2"/>
  <c r="AE32" i="2"/>
  <c r="AE37" i="2"/>
  <c r="AE15" i="2"/>
  <c r="AE17" i="2"/>
  <c r="AF15" i="2"/>
  <c r="AS18" i="2"/>
  <c r="AF31" i="2"/>
  <c r="AF36" i="2"/>
  <c r="W38" i="2"/>
  <c r="AK19" i="2"/>
  <c r="AO19" i="2" s="1"/>
  <c r="AS21" i="2"/>
  <c r="E66" i="1"/>
  <c r="I66" i="1" s="1"/>
  <c r="C68" i="1"/>
  <c r="C69" i="1"/>
  <c r="E69" i="1" s="1"/>
  <c r="I69" i="1" s="1"/>
  <c r="E68" i="1"/>
  <c r="I68" i="1" s="1"/>
  <c r="E67" i="1"/>
  <c r="I67" i="1" s="1"/>
  <c r="E63" i="1"/>
  <c r="I63" i="1" s="1"/>
  <c r="E51" i="1"/>
  <c r="I51" i="1" s="1"/>
  <c r="C52" i="1"/>
  <c r="C53" i="1" s="1"/>
  <c r="C54" i="1" s="1"/>
  <c r="C55" i="1" s="1"/>
  <c r="E50" i="1"/>
  <c r="I50" i="1" s="1"/>
  <c r="E61" i="1" l="1"/>
  <c r="I61" i="1" s="1"/>
  <c r="B73" i="1"/>
  <c r="E73" i="1" s="1"/>
  <c r="I73" i="1" s="1"/>
  <c r="AK16" i="2"/>
  <c r="AO16" i="2" s="1"/>
  <c r="W35" i="2"/>
  <c r="B75" i="1"/>
  <c r="E75" i="1" s="1"/>
  <c r="I75" i="1" s="1"/>
  <c r="B78" i="1"/>
  <c r="E49" i="1"/>
  <c r="I49" i="1" s="1"/>
  <c r="B80" i="1"/>
  <c r="B77" i="1"/>
  <c r="D80" i="1"/>
  <c r="E76" i="1"/>
  <c r="I76" i="1" s="1"/>
  <c r="C77" i="1"/>
  <c r="AK20" i="2"/>
  <c r="AO20" i="2" s="1"/>
  <c r="E54" i="1"/>
  <c r="I54" i="1" s="1"/>
  <c r="E55" i="1"/>
  <c r="I55" i="1" s="1"/>
  <c r="E53" i="1"/>
  <c r="I53" i="1" s="1"/>
  <c r="C56" i="1"/>
  <c r="E56" i="1" s="1"/>
  <c r="I56" i="1" s="1"/>
  <c r="C57" i="1"/>
  <c r="E52" i="1"/>
  <c r="I52" i="1" s="1"/>
  <c r="AK14" i="2" l="1"/>
  <c r="AO14" i="2" s="1"/>
  <c r="W31" i="2"/>
  <c r="C78" i="1"/>
  <c r="E77" i="1"/>
  <c r="I77" i="1" s="1"/>
  <c r="AK21" i="2"/>
  <c r="AO21" i="2" s="1"/>
  <c r="E57" i="1"/>
  <c r="I57" i="1" s="1"/>
  <c r="C79" i="1" l="1"/>
  <c r="E78" i="1"/>
  <c r="I78" i="1" s="1"/>
  <c r="AK22" i="2"/>
  <c r="AO22" i="2" s="1"/>
  <c r="C80" i="1" l="1"/>
  <c r="E80" i="1" s="1"/>
  <c r="I80" i="1" s="1"/>
  <c r="C81" i="1"/>
  <c r="E81" i="1" s="1"/>
  <c r="I81" i="1" s="1"/>
  <c r="E79" i="1"/>
  <c r="I79" i="1" s="1"/>
</calcChain>
</file>

<file path=xl/sharedStrings.xml><?xml version="1.0" encoding="utf-8"?>
<sst xmlns="http://schemas.openxmlformats.org/spreadsheetml/2006/main" count="232" uniqueCount="97">
  <si>
    <t>All Service Types</t>
  </si>
  <si>
    <t>Billed Water Volume (ccf)</t>
  </si>
  <si>
    <t>Calendar Month</t>
  </si>
  <si>
    <t>Fiscal Year / Customer Type</t>
  </si>
  <si>
    <t>Total</t>
  </si>
  <si>
    <t xml:space="preserve">Total </t>
  </si>
  <si>
    <t>General Service-Residential</t>
  </si>
  <si>
    <t>General Service-Commercial</t>
  </si>
  <si>
    <t>General Service-Industrial</t>
  </si>
  <si>
    <t>General Service-Public Utilities</t>
  </si>
  <si>
    <t>P.H.A</t>
  </si>
  <si>
    <t>Charity and Schools</t>
  </si>
  <si>
    <t>Senior Citizens Discount</t>
  </si>
  <si>
    <t>Hand Bill</t>
  </si>
  <si>
    <t>Hospital/University</t>
  </si>
  <si>
    <t>Scheduled</t>
  </si>
  <si>
    <t>Fire Service</t>
  </si>
  <si>
    <t>Class</t>
  </si>
  <si>
    <t>System</t>
  </si>
  <si>
    <t>Weekly</t>
  </si>
  <si>
    <t>MD Factor</t>
  </si>
  <si>
    <t>PWD MD</t>
  </si>
  <si>
    <t>Hour</t>
  </si>
  <si>
    <t>MH Factor</t>
  </si>
  <si>
    <t>PWD MH</t>
  </si>
  <si>
    <t>USE</t>
  </si>
  <si>
    <t>Average</t>
  </si>
  <si>
    <t>Peak</t>
  </si>
  <si>
    <t>Factor</t>
  </si>
  <si>
    <t>Schedule JDM-1</t>
  </si>
  <si>
    <t>PHILADELPHIA WATER DEPARTMENT</t>
  </si>
  <si>
    <t>Calculation of Extra Capacity Demand Factors</t>
  </si>
  <si>
    <t xml:space="preserve">Ave Day in </t>
  </si>
  <si>
    <t>System Max</t>
  </si>
  <si>
    <t>CONSUMPTION (CCF)</t>
  </si>
  <si>
    <t>Max Month/</t>
  </si>
  <si>
    <t>2012-2013</t>
  </si>
  <si>
    <t>Day/Max</t>
  </si>
  <si>
    <t>Annual</t>
  </si>
  <si>
    <t>Maximum</t>
  </si>
  <si>
    <t>Annual Ave</t>
  </si>
  <si>
    <t>MM/AD</t>
  </si>
  <si>
    <t>Year</t>
  </si>
  <si>
    <t>Month Ave</t>
  </si>
  <si>
    <t>Usage</t>
  </si>
  <si>
    <t>MAXIMUM DAY FACTOR</t>
  </si>
  <si>
    <t>AWWA Method</t>
  </si>
  <si>
    <t>Customer Class</t>
  </si>
  <si>
    <t>Average (a)</t>
  </si>
  <si>
    <t>Daily</t>
  </si>
  <si>
    <t>Monthly</t>
  </si>
  <si>
    <t xml:space="preserve">Monthly/Day </t>
  </si>
  <si>
    <t>Day Ratio (a)</t>
  </si>
  <si>
    <t xml:space="preserve"> 2011-12</t>
  </si>
  <si>
    <t xml:space="preserve"> 2012-13</t>
  </si>
  <si>
    <t xml:space="preserve"> 2013-14</t>
  </si>
  <si>
    <t xml:space="preserve"> 2014-15</t>
  </si>
  <si>
    <t>Day Ratio</t>
  </si>
  <si>
    <t>Adjustment</t>
  </si>
  <si>
    <t>Calculated</t>
  </si>
  <si>
    <t>PWD</t>
  </si>
  <si>
    <t>Change</t>
  </si>
  <si>
    <t>Use</t>
  </si>
  <si>
    <t>PWD CCOS Study Factors</t>
  </si>
  <si>
    <t>PWD Factors</t>
  </si>
  <si>
    <t>Public Advocate Factors</t>
  </si>
  <si>
    <t>(1)</t>
  </si>
  <si>
    <t>(2)=(1)/365</t>
  </si>
  <si>
    <t>(3)</t>
  </si>
  <si>
    <t>(4)=(3)/30.4</t>
  </si>
  <si>
    <t>SUMMARY</t>
  </si>
  <si>
    <t>(2)</t>
  </si>
  <si>
    <t>(4)=(1x2x3)</t>
  </si>
  <si>
    <t>(5)</t>
  </si>
  <si>
    <t>(6)=(5-4)</t>
  </si>
  <si>
    <t>(7)</t>
  </si>
  <si>
    <t>Maximum Day</t>
  </si>
  <si>
    <t>Maximum Hour</t>
  </si>
  <si>
    <t>01-General Service-Residential</t>
  </si>
  <si>
    <t>02-General Service-Commercial</t>
  </si>
  <si>
    <t>03-General Service-Industrial</t>
  </si>
  <si>
    <t>04-General Service-Public Utilities</t>
  </si>
  <si>
    <t>05-P.H.A</t>
  </si>
  <si>
    <t>06-Charity/Non-Public Schools</t>
  </si>
  <si>
    <t>08-Senior Citizens Discount</t>
  </si>
  <si>
    <t>09-Hand Bill</t>
  </si>
  <si>
    <t>10-City Leased</t>
  </si>
  <si>
    <t>11-Hospital/University</t>
  </si>
  <si>
    <t>Max Hour/</t>
  </si>
  <si>
    <t xml:space="preserve">Day </t>
  </si>
  <si>
    <t>Max Day</t>
  </si>
  <si>
    <t>MAXIMUM HOUR FACTOR</t>
  </si>
  <si>
    <t>Ratio</t>
  </si>
  <si>
    <t>3444000</t>
  </si>
  <si>
    <t>Notes:</t>
  </si>
  <si>
    <t xml:space="preserve"> - Charities &amp; Schools is the sum of "06-Charity/Non-Public Schools" and "07-Public Schools"</t>
  </si>
  <si>
    <t>Notes: (a) Reflects FY 2019 - 2020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</si>
</sst>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0_);\(0.00\)"/>
    <numFmt numFmtId="166" formatCode="#,##0.0"/>
    <numFmt numFmtId="167" formatCode="0.0%"/>
    <numFmt numFmtId="168" formatCode="_(* #,##0.0000_);_(* \(#,##0.0000\);_(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5">
    <xf numFmtId="0" fontId="0" fillId="0" borderId="0" xfId="0"/>
    <xf numFmtId="3" fontId="0" fillId="0" borderId="0" xfId="0" applyNumberFormat="1"/>
    <xf numFmtId="0" fontId="0" fillId="0" borderId="0" xfId="0" applyAlignment="1">
      <alignment horizontal="left" indent="1"/>
    </xf>
    <xf numFmtId="0" fontId="1" fillId="0" borderId="0" xfId="0" applyFont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Continuous"/>
    </xf>
    <xf numFmtId="0" fontId="0" fillId="4" borderId="0" xfId="0" applyFill="1" applyAlignment="1">
      <alignment horizontal="center"/>
    </xf>
    <xf numFmtId="0" fontId="1" fillId="0" borderId="1" xfId="0" applyFont="1" applyBorder="1" applyAlignment="1">
      <alignment horizontal="left" indent="1"/>
    </xf>
    <xf numFmtId="3" fontId="1" fillId="0" borderId="1" xfId="0" applyNumberFormat="1" applyFont="1" applyBorder="1"/>
    <xf numFmtId="0" fontId="1" fillId="2" borderId="0" xfId="0" applyFont="1" applyFill="1" applyAlignment="1">
      <alignment horizontal="left"/>
    </xf>
    <xf numFmtId="3" fontId="0" fillId="2" borderId="0" xfId="0" applyNumberFormat="1" applyFill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43" fontId="0" fillId="0" borderId="0" xfId="1" applyFont="1"/>
    <xf numFmtId="43" fontId="4" fillId="0" borderId="0" xfId="1" applyFont="1"/>
    <xf numFmtId="43" fontId="0" fillId="0" borderId="0" xfId="0" applyNumberFormat="1"/>
    <xf numFmtId="43" fontId="0" fillId="0" borderId="0" xfId="1" applyFont="1" applyAlignment="1">
      <alignment horizontal="right"/>
    </xf>
    <xf numFmtId="37" fontId="0" fillId="0" borderId="0" xfId="0" applyNumberFormat="1"/>
    <xf numFmtId="39" fontId="0" fillId="0" borderId="0" xfId="0" applyNumberFormat="1"/>
    <xf numFmtId="164" fontId="0" fillId="0" borderId="0" xfId="1" applyNumberFormat="1" applyFont="1"/>
    <xf numFmtId="165" fontId="0" fillId="0" borderId="0" xfId="0" applyNumberFormat="1" applyAlignment="1">
      <alignment horizontal="right"/>
    </xf>
    <xf numFmtId="165" fontId="0" fillId="0" borderId="0" xfId="0" applyNumberFormat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5" fontId="0" fillId="0" borderId="0" xfId="0" applyNumberFormat="1" applyAlignment="1">
      <alignment horizontal="centerContinuous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Continuous"/>
    </xf>
    <xf numFmtId="166" fontId="0" fillId="0" borderId="0" xfId="0" applyNumberFormat="1" applyAlignment="1">
      <alignment horizontal="center"/>
    </xf>
    <xf numFmtId="166" fontId="1" fillId="0" borderId="0" xfId="0" applyNumberFormat="1" applyFont="1" applyAlignment="1">
      <alignment horizontal="center"/>
    </xf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 vertical="center"/>
    </xf>
    <xf numFmtId="2" fontId="1" fillId="0" borderId="2" xfId="0" applyNumberFormat="1" applyFont="1" applyBorder="1" applyAlignment="1">
      <alignment horizontal="centerContinuous"/>
    </xf>
    <xf numFmtId="165" fontId="1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Continuous" vertical="center"/>
    </xf>
    <xf numFmtId="0" fontId="1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Continuous" vertical="center"/>
    </xf>
    <xf numFmtId="49" fontId="1" fillId="5" borderId="0" xfId="0" applyNumberFormat="1" applyFont="1" applyFill="1" applyAlignment="1">
      <alignment horizontal="center"/>
    </xf>
    <xf numFmtId="49" fontId="0" fillId="5" borderId="0" xfId="0" applyNumberFormat="1" applyFill="1" applyAlignment="1">
      <alignment horizontal="center"/>
    </xf>
    <xf numFmtId="49" fontId="0" fillId="0" borderId="0" xfId="0" applyNumberFormat="1" applyAlignment="1">
      <alignment horizontal="center"/>
    </xf>
    <xf numFmtId="0" fontId="1" fillId="5" borderId="0" xfId="0" applyFont="1" applyFill="1" applyAlignment="1">
      <alignment horizontal="left"/>
    </xf>
    <xf numFmtId="3" fontId="0" fillId="5" borderId="0" xfId="0" applyNumberFormat="1" applyFill="1"/>
    <xf numFmtId="167" fontId="0" fillId="0" borderId="0" xfId="2" applyNumberFormat="1" applyFont="1"/>
    <xf numFmtId="168" fontId="0" fillId="0" borderId="0" xfId="0" applyNumberFormat="1"/>
    <xf numFmtId="2" fontId="0" fillId="0" borderId="0" xfId="0" applyNumberFormat="1"/>
    <xf numFmtId="164" fontId="0" fillId="0" borderId="0" xfId="0" applyNumberFormat="1"/>
    <xf numFmtId="3" fontId="6" fillId="0" borderId="0" xfId="0" applyNumberFormat="1" applyFont="1"/>
    <xf numFmtId="167" fontId="6" fillId="0" borderId="0" xfId="2" applyNumberFormat="1" applyFont="1"/>
    <xf numFmtId="164" fontId="6" fillId="0" borderId="0" xfId="1" applyNumberFormat="1" applyFont="1"/>
    <xf numFmtId="0" fontId="6" fillId="0" borderId="0" xfId="0" applyFont="1"/>
    <xf numFmtId="0" fontId="6" fillId="0" borderId="0" xfId="0" applyFont="1" applyAlignment="1">
      <alignment horizontal="left" indent="1"/>
    </xf>
    <xf numFmtId="168" fontId="6" fillId="0" borderId="0" xfId="0" applyNumberFormat="1" applyFont="1"/>
    <xf numFmtId="43" fontId="6" fillId="0" borderId="0" xfId="0" applyNumberFormat="1" applyFont="1"/>
    <xf numFmtId="165" fontId="6" fillId="0" borderId="0" xfId="0" applyNumberFormat="1" applyFont="1"/>
    <xf numFmtId="43" fontId="6" fillId="0" borderId="0" xfId="1" applyFont="1"/>
    <xf numFmtId="0" fontId="1" fillId="0" borderId="0" xfId="0" applyFont="1" applyAlignment="1">
      <alignment horizontal="left" indent="1"/>
    </xf>
    <xf numFmtId="3" fontId="1" fillId="0" borderId="0" xfId="0" applyNumberFormat="1" applyFont="1"/>
    <xf numFmtId="164" fontId="1" fillId="0" borderId="0" xfId="1" applyNumberFormat="1" applyFont="1"/>
    <xf numFmtId="168" fontId="1" fillId="0" borderId="0" xfId="0" applyNumberFormat="1" applyFont="1"/>
    <xf numFmtId="165" fontId="1" fillId="0" borderId="0" xfId="0" applyNumberFormat="1" applyFont="1"/>
    <xf numFmtId="164" fontId="1" fillId="0" borderId="0" xfId="0" applyNumberFormat="1" applyFont="1"/>
    <xf numFmtId="0" fontId="5" fillId="0" borderId="0" xfId="0" applyFont="1"/>
    <xf numFmtId="1" fontId="0" fillId="0" borderId="0" xfId="0" applyNumberFormat="1"/>
    <xf numFmtId="49" fontId="0" fillId="0" borderId="0" xfId="0" applyNumberFormat="1"/>
    <xf numFmtId="164" fontId="6" fillId="0" borderId="0" xfId="0" applyNumberFormat="1" applyFont="1"/>
    <xf numFmtId="166" fontId="0" fillId="0" borderId="0" xfId="0" applyNumberFormat="1"/>
    <xf numFmtId="4" fontId="0" fillId="0" borderId="0" xfId="0" applyNumberFormat="1"/>
    <xf numFmtId="166" fontId="3" fillId="0" borderId="0" xfId="0" applyNumberFormat="1" applyFont="1"/>
    <xf numFmtId="165" fontId="3" fillId="0" borderId="0" xfId="0" applyNumberFormat="1" applyFont="1"/>
    <xf numFmtId="3" fontId="1" fillId="2" borderId="0" xfId="0" applyNumberFormat="1" applyFont="1" applyFill="1"/>
    <xf numFmtId="0" fontId="1" fillId="2" borderId="2" xfId="0" applyFont="1" applyFill="1" applyBorder="1"/>
    <xf numFmtId="0" fontId="0" fillId="2" borderId="2" xfId="0" applyFill="1" applyBorder="1"/>
    <xf numFmtId="0" fontId="0" fillId="2" borderId="0" xfId="0" applyFill="1"/>
    <xf numFmtId="0" fontId="1" fillId="0" borderId="4" xfId="0" applyFont="1" applyBorder="1"/>
    <xf numFmtId="3" fontId="0" fillId="0" borderId="4" xfId="0" applyNumberFormat="1" applyBorder="1"/>
    <xf numFmtId="0" fontId="1" fillId="0" borderId="5" xfId="0" applyFont="1" applyBorder="1"/>
    <xf numFmtId="3" fontId="0" fillId="0" borderId="5" xfId="0" applyNumberFormat="1" applyBorder="1"/>
    <xf numFmtId="0" fontId="1" fillId="0" borderId="1" xfId="0" applyFont="1" applyBorder="1"/>
    <xf numFmtId="3" fontId="0" fillId="0" borderId="1" xfId="0" applyNumberFormat="1" applyBorder="1"/>
    <xf numFmtId="164" fontId="0" fillId="0" borderId="0" xfId="1" applyNumberFormat="1" applyFon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mierzwa/Dropbox%20(Exeter)/Folders/3600%20-%203800%20Archives/3623%20Philly%202017/Exeter%20Factors%20PA%20ADV%2041%20Respon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t1A v5"/>
      <sheetName val="Rpt1A pwd v5"/>
      <sheetName val="Rpt1C v5"/>
      <sheetName val="Rpt1C pwd v5"/>
      <sheetName val="Water Billing Monthly Summary"/>
      <sheetName val="Water Billing Monthly Sum_2"/>
      <sheetName val="Sheet1"/>
      <sheetName val="PLSQL ToGetRaw(t1) v5"/>
      <sheetName val="PLSQL ToGetRaw(t1 PWD) v5"/>
      <sheetName val="PLSQL ToGetRaw(t2) v5"/>
      <sheetName val="PLSQL ToGetRaw(t2 PWD)"/>
      <sheetName val="PLSQL Rpt1a"/>
      <sheetName val="PLSQL Rpt1a PWD"/>
      <sheetName val="PLSQL Rpt1b"/>
      <sheetName val="PLSQL Rpt1b PWD"/>
      <sheetName val="PLSQL Rpt1c"/>
      <sheetName val="PLSQL Rpt1c PWD"/>
    </sheetNames>
    <sheetDataSet>
      <sheetData sheetId="0"/>
      <sheetData sheetId="1"/>
      <sheetData sheetId="2"/>
      <sheetData sheetId="3"/>
      <sheetData sheetId="4"/>
      <sheetData sheetId="5">
        <row r="7">
          <cell r="N7">
            <v>32648250</v>
          </cell>
        </row>
        <row r="8">
          <cell r="N8">
            <v>14484737</v>
          </cell>
        </row>
        <row r="9">
          <cell r="N9">
            <v>957974</v>
          </cell>
        </row>
        <row r="10">
          <cell r="N10">
            <v>83673</v>
          </cell>
        </row>
        <row r="11">
          <cell r="N11">
            <v>1658966</v>
          </cell>
        </row>
        <row r="14">
          <cell r="N14">
            <v>1098603</v>
          </cell>
        </row>
        <row r="15">
          <cell r="N15">
            <v>5624958</v>
          </cell>
        </row>
        <row r="16">
          <cell r="N16">
            <v>2623617</v>
          </cell>
        </row>
        <row r="17">
          <cell r="N17">
            <v>220</v>
          </cell>
        </row>
        <row r="21">
          <cell r="N21">
            <v>32106133</v>
          </cell>
        </row>
        <row r="22">
          <cell r="N22">
            <v>15393351</v>
          </cell>
        </row>
        <row r="23">
          <cell r="N23">
            <v>898332</v>
          </cell>
        </row>
        <row r="24">
          <cell r="N24">
            <v>106147</v>
          </cell>
        </row>
        <row r="25">
          <cell r="N25">
            <v>1776073</v>
          </cell>
        </row>
        <row r="28">
          <cell r="N28">
            <v>1157583</v>
          </cell>
        </row>
        <row r="29">
          <cell r="N29">
            <v>5713782</v>
          </cell>
        </row>
        <row r="30">
          <cell r="N30">
            <v>2684626</v>
          </cell>
        </row>
        <row r="31">
          <cell r="N31">
            <v>207</v>
          </cell>
        </row>
        <row r="35">
          <cell r="N35">
            <v>31468347</v>
          </cell>
        </row>
        <row r="36">
          <cell r="N36">
            <v>15342266</v>
          </cell>
        </row>
        <row r="37">
          <cell r="N37">
            <v>969288</v>
          </cell>
        </row>
        <row r="38">
          <cell r="N38">
            <v>109836</v>
          </cell>
        </row>
        <row r="39">
          <cell r="N39">
            <v>1632221</v>
          </cell>
        </row>
        <row r="42">
          <cell r="N42">
            <v>1177893</v>
          </cell>
        </row>
        <row r="43">
          <cell r="N43">
            <v>5732186</v>
          </cell>
        </row>
        <row r="44">
          <cell r="N44">
            <v>3008504</v>
          </cell>
        </row>
        <row r="45">
          <cell r="N45">
            <v>158</v>
          </cell>
        </row>
        <row r="52">
          <cell r="N52">
            <v>2168222</v>
          </cell>
        </row>
        <row r="53">
          <cell r="N53">
            <v>1887909</v>
          </cell>
        </row>
        <row r="54">
          <cell r="N54">
            <v>1799502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1"/>
  <sheetViews>
    <sheetView zoomScaleNormal="100" workbookViewId="0">
      <pane xSplit="1" ySplit="5" topLeftCell="B69" activePane="bottomRight" state="frozen"/>
      <selection pane="topRight" activeCell="B1" sqref="B1"/>
      <selection pane="bottomLeft" activeCell="A6" sqref="A6"/>
      <selection pane="bottomRight" activeCell="A73" sqref="A73:A81"/>
    </sheetView>
  </sheetViews>
  <sheetFormatPr defaultRowHeight="15" x14ac:dyDescent="0.25"/>
  <cols>
    <col min="1" max="1" width="35.42578125" bestFit="1" customWidth="1"/>
    <col min="2" max="2" width="12.28515625" bestFit="1" customWidth="1"/>
    <col min="3" max="13" width="10.140625" bestFit="1" customWidth="1"/>
    <col min="14" max="14" width="11.28515625" bestFit="1" customWidth="1"/>
    <col min="15" max="15" width="11.85546875" customWidth="1"/>
    <col min="16" max="16" width="10.85546875" customWidth="1"/>
    <col min="17" max="17" width="12.140625" customWidth="1"/>
    <col min="18" max="18" width="11" customWidth="1"/>
    <col min="19" max="19" width="19.140625" customWidth="1"/>
    <col min="20" max="20" width="25.140625" bestFit="1" customWidth="1"/>
    <col min="21" max="21" width="10.85546875" bestFit="1" customWidth="1"/>
    <col min="22" max="22" width="19.140625" bestFit="1" customWidth="1"/>
    <col min="23" max="23" width="25.140625" bestFit="1" customWidth="1"/>
    <col min="24" max="24" width="10.85546875" bestFit="1" customWidth="1"/>
    <col min="25" max="25" width="19.140625" bestFit="1" customWidth="1"/>
    <col min="26" max="26" width="25.140625" bestFit="1" customWidth="1"/>
    <col min="27" max="27" width="10.85546875" bestFit="1" customWidth="1"/>
    <col min="28" max="28" width="19.140625" bestFit="1" customWidth="1"/>
    <col min="29" max="29" width="30.28515625" bestFit="1" customWidth="1"/>
    <col min="30" max="30" width="16.140625" bestFit="1" customWidth="1"/>
    <col min="31" max="31" width="24.28515625" bestFit="1" customWidth="1"/>
    <col min="32" max="32" width="20.42578125" bestFit="1" customWidth="1"/>
    <col min="33" max="33" width="10.85546875" customWidth="1"/>
    <col min="34" max="34" width="19.140625" bestFit="1" customWidth="1"/>
    <col min="35" max="35" width="20.42578125" bestFit="1" customWidth="1"/>
    <col min="36" max="36" width="25.140625" bestFit="1" customWidth="1"/>
    <col min="37" max="37" width="10.85546875" customWidth="1"/>
    <col min="38" max="38" width="19.140625" bestFit="1" customWidth="1"/>
    <col min="39" max="39" width="20.42578125" bestFit="1" customWidth="1"/>
    <col min="40" max="40" width="30.28515625" bestFit="1" customWidth="1"/>
    <col min="41" max="41" width="16.140625" bestFit="1" customWidth="1"/>
    <col min="42" max="42" width="24.28515625" bestFit="1" customWidth="1"/>
    <col min="43" max="43" width="25.5703125" bestFit="1" customWidth="1"/>
  </cols>
  <sheetData>
    <row r="1" spans="1:14" ht="15.75" x14ac:dyDescent="0.25">
      <c r="A1" s="3" t="s">
        <v>1</v>
      </c>
    </row>
    <row r="2" spans="1:14" ht="15.75" x14ac:dyDescent="0.25">
      <c r="A2" s="3" t="s">
        <v>0</v>
      </c>
    </row>
    <row r="4" spans="1:14" ht="15.75" x14ac:dyDescent="0.25">
      <c r="B4" s="6" t="s">
        <v>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/>
    </row>
    <row r="5" spans="1:14" ht="15.75" x14ac:dyDescent="0.25">
      <c r="A5" s="3" t="s">
        <v>3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>
        <v>1</v>
      </c>
      <c r="I5" s="7">
        <v>2</v>
      </c>
      <c r="J5" s="7">
        <v>3</v>
      </c>
      <c r="K5" s="7">
        <v>4</v>
      </c>
      <c r="L5" s="7">
        <v>5</v>
      </c>
      <c r="M5" s="7">
        <v>6</v>
      </c>
      <c r="N5" s="5" t="s">
        <v>4</v>
      </c>
    </row>
    <row r="6" spans="1:14" ht="15.75" x14ac:dyDescent="0.25">
      <c r="A6" s="10">
        <v>2018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x14ac:dyDescent="0.25">
      <c r="A7" s="2" t="s">
        <v>6</v>
      </c>
      <c r="B7" s="1">
        <v>2806538</v>
      </c>
      <c r="C7" s="1">
        <v>2402607</v>
      </c>
      <c r="D7" s="1">
        <v>2821013</v>
      </c>
      <c r="E7" s="1">
        <v>2496445</v>
      </c>
      <c r="F7" s="1">
        <v>2600698</v>
      </c>
      <c r="G7" s="1">
        <v>2537903</v>
      </c>
      <c r="H7" s="1">
        <v>2688185</v>
      </c>
      <c r="I7" s="1">
        <v>2556162</v>
      </c>
      <c r="J7" s="1">
        <v>2606112</v>
      </c>
      <c r="K7" s="1">
        <v>2281723</v>
      </c>
      <c r="L7" s="1">
        <v>2430539</v>
      </c>
      <c r="M7" s="1">
        <v>2766857</v>
      </c>
      <c r="N7" s="1">
        <v>30994782</v>
      </c>
    </row>
    <row r="8" spans="1:14" x14ac:dyDescent="0.25">
      <c r="A8" s="2" t="s">
        <v>7</v>
      </c>
      <c r="B8" s="1">
        <v>1614797</v>
      </c>
      <c r="C8" s="1">
        <v>1523594</v>
      </c>
      <c r="D8" s="1">
        <v>1522139</v>
      </c>
      <c r="E8" s="1">
        <v>1377213</v>
      </c>
      <c r="F8" s="1">
        <v>1335670</v>
      </c>
      <c r="G8" s="1">
        <v>1155236</v>
      </c>
      <c r="H8" s="1">
        <v>1162467</v>
      </c>
      <c r="I8" s="1">
        <v>1143222</v>
      </c>
      <c r="J8" s="1">
        <v>1134353</v>
      </c>
      <c r="K8" s="1">
        <v>1098094</v>
      </c>
      <c r="L8" s="1">
        <v>1266056</v>
      </c>
      <c r="M8" s="1">
        <v>1347980</v>
      </c>
      <c r="N8" s="1">
        <v>15680821</v>
      </c>
    </row>
    <row r="9" spans="1:14" x14ac:dyDescent="0.25">
      <c r="A9" s="2" t="s">
        <v>8</v>
      </c>
      <c r="B9" s="1">
        <v>60402</v>
      </c>
      <c r="C9" s="1">
        <v>76525</v>
      </c>
      <c r="D9" s="1">
        <v>77133</v>
      </c>
      <c r="E9" s="1">
        <v>69705</v>
      </c>
      <c r="F9" s="1">
        <v>72775</v>
      </c>
      <c r="G9" s="1">
        <v>66115</v>
      </c>
      <c r="H9" s="1">
        <v>63209</v>
      </c>
      <c r="I9" s="1">
        <v>70720</v>
      </c>
      <c r="J9" s="1">
        <v>67767</v>
      </c>
      <c r="K9" s="1">
        <v>61951</v>
      </c>
      <c r="L9" s="1">
        <v>127054</v>
      </c>
      <c r="M9" s="1">
        <v>154149</v>
      </c>
      <c r="N9" s="1">
        <v>967505</v>
      </c>
    </row>
    <row r="10" spans="1:14" x14ac:dyDescent="0.25">
      <c r="A10" s="2" t="s">
        <v>9</v>
      </c>
      <c r="B10" s="1">
        <v>10458</v>
      </c>
      <c r="C10" s="1">
        <v>8872</v>
      </c>
      <c r="D10" s="1">
        <v>8149</v>
      </c>
      <c r="E10" s="1">
        <v>7502</v>
      </c>
      <c r="F10" s="1">
        <v>9298</v>
      </c>
      <c r="G10" s="1">
        <v>6818</v>
      </c>
      <c r="H10" s="1">
        <v>6223</v>
      </c>
      <c r="I10" s="1">
        <v>8356</v>
      </c>
      <c r="J10" s="1">
        <v>6883</v>
      </c>
      <c r="K10" s="1">
        <v>6410</v>
      </c>
      <c r="L10" s="1">
        <v>7540</v>
      </c>
      <c r="M10" s="1">
        <v>9709</v>
      </c>
      <c r="N10" s="1">
        <v>96218</v>
      </c>
    </row>
    <row r="11" spans="1:14" x14ac:dyDescent="0.25">
      <c r="A11" s="2" t="s">
        <v>10</v>
      </c>
      <c r="B11" s="1">
        <v>134716</v>
      </c>
      <c r="C11" s="1">
        <v>130232</v>
      </c>
      <c r="D11" s="1">
        <v>153284</v>
      </c>
      <c r="E11" s="1">
        <v>119978</v>
      </c>
      <c r="F11" s="1">
        <v>131913</v>
      </c>
      <c r="G11" s="1">
        <v>124060</v>
      </c>
      <c r="H11" s="1">
        <v>134553</v>
      </c>
      <c r="I11" s="1">
        <v>126335</v>
      </c>
      <c r="J11" s="1">
        <v>122307</v>
      </c>
      <c r="K11" s="1">
        <v>121887</v>
      </c>
      <c r="L11" s="1">
        <v>141990</v>
      </c>
      <c r="M11" s="1">
        <v>139424</v>
      </c>
      <c r="N11" s="1">
        <v>1580679</v>
      </c>
    </row>
    <row r="12" spans="1:14" x14ac:dyDescent="0.25">
      <c r="A12" s="2" t="s">
        <v>11</v>
      </c>
      <c r="B12" s="1">
        <v>146488</v>
      </c>
      <c r="C12" s="1">
        <v>136043</v>
      </c>
      <c r="D12" s="1">
        <v>145267</v>
      </c>
      <c r="E12" s="1">
        <v>147714</v>
      </c>
      <c r="F12" s="1">
        <v>137339</v>
      </c>
      <c r="G12" s="1">
        <v>124870</v>
      </c>
      <c r="H12" s="1">
        <v>134626</v>
      </c>
      <c r="I12" s="1">
        <v>118680</v>
      </c>
      <c r="J12" s="1">
        <v>130577</v>
      </c>
      <c r="K12" s="1">
        <v>115668</v>
      </c>
      <c r="L12" s="1">
        <v>141216</v>
      </c>
      <c r="M12" s="1">
        <v>138715</v>
      </c>
      <c r="N12" s="1">
        <v>1617203</v>
      </c>
    </row>
    <row r="13" spans="1:14" x14ac:dyDescent="0.25">
      <c r="A13" s="2" t="s">
        <v>12</v>
      </c>
      <c r="B13" s="1">
        <v>109984</v>
      </c>
      <c r="C13" s="1">
        <v>95766</v>
      </c>
      <c r="D13" s="1">
        <v>109360</v>
      </c>
      <c r="E13" s="1">
        <v>97196</v>
      </c>
      <c r="F13" s="1">
        <v>99855</v>
      </c>
      <c r="G13" s="1">
        <v>100296</v>
      </c>
      <c r="H13" s="1">
        <v>112479</v>
      </c>
      <c r="I13" s="1">
        <v>104718</v>
      </c>
      <c r="J13" s="1">
        <v>103595</v>
      </c>
      <c r="K13" s="1">
        <v>92303</v>
      </c>
      <c r="L13" s="1">
        <v>97655</v>
      </c>
      <c r="M13" s="1">
        <v>112163</v>
      </c>
      <c r="N13" s="1">
        <v>1235370</v>
      </c>
    </row>
    <row r="14" spans="1:14" x14ac:dyDescent="0.25">
      <c r="A14" s="2" t="s">
        <v>13</v>
      </c>
      <c r="B14" s="1">
        <v>460255</v>
      </c>
      <c r="C14" s="1">
        <v>376147</v>
      </c>
      <c r="D14" s="1">
        <v>424633</v>
      </c>
      <c r="E14" s="1">
        <v>403528</v>
      </c>
      <c r="F14" s="1">
        <v>386021</v>
      </c>
      <c r="G14" s="1">
        <v>376418</v>
      </c>
      <c r="H14" s="1">
        <v>420440</v>
      </c>
      <c r="I14" s="1">
        <v>444291</v>
      </c>
      <c r="J14" s="1">
        <v>387878</v>
      </c>
      <c r="K14" s="1">
        <v>399624</v>
      </c>
      <c r="L14" s="1">
        <v>305132</v>
      </c>
      <c r="M14" s="1">
        <v>317941</v>
      </c>
      <c r="N14" s="1">
        <v>4702308</v>
      </c>
    </row>
    <row r="15" spans="1:14" x14ac:dyDescent="0.25">
      <c r="A15" s="2" t="s">
        <v>14</v>
      </c>
      <c r="B15" s="1">
        <v>191630</v>
      </c>
      <c r="C15" s="1">
        <v>185344</v>
      </c>
      <c r="D15" s="1">
        <v>212695</v>
      </c>
      <c r="E15" s="1">
        <v>185134</v>
      </c>
      <c r="F15" s="1">
        <v>179012</v>
      </c>
      <c r="G15" s="1">
        <v>259394</v>
      </c>
      <c r="H15" s="1">
        <v>187499</v>
      </c>
      <c r="I15" s="1">
        <v>177137</v>
      </c>
      <c r="J15" s="1">
        <v>215961</v>
      </c>
      <c r="K15" s="1">
        <v>223324</v>
      </c>
      <c r="L15" s="1">
        <v>247996</v>
      </c>
      <c r="M15" s="1">
        <v>261452</v>
      </c>
      <c r="N15" s="1">
        <v>2526578</v>
      </c>
    </row>
    <row r="16" spans="1:14" x14ac:dyDescent="0.25">
      <c r="A16" s="2" t="s">
        <v>15</v>
      </c>
      <c r="B16" s="1">
        <v>13</v>
      </c>
      <c r="C16" s="1">
        <v>10</v>
      </c>
      <c r="D16" s="1">
        <v>18</v>
      </c>
      <c r="E16" s="1">
        <v>19</v>
      </c>
      <c r="F16" s="1">
        <v>20</v>
      </c>
      <c r="G16" s="1">
        <v>6</v>
      </c>
      <c r="H16" s="1">
        <v>10</v>
      </c>
      <c r="I16" s="1">
        <v>6</v>
      </c>
      <c r="J16" s="1">
        <v>7</v>
      </c>
      <c r="K16" s="1">
        <v>7</v>
      </c>
      <c r="L16" s="1">
        <v>8</v>
      </c>
      <c r="M16" s="1">
        <v>8</v>
      </c>
      <c r="N16" s="1">
        <v>132</v>
      </c>
    </row>
    <row r="17" spans="1:18" x14ac:dyDescent="0.25">
      <c r="A17" s="2" t="s">
        <v>16</v>
      </c>
      <c r="B17" s="1">
        <v>16833</v>
      </c>
      <c r="C17" s="1">
        <v>13987</v>
      </c>
      <c r="D17" s="1">
        <v>15381</v>
      </c>
      <c r="E17" s="1">
        <v>13159</v>
      </c>
      <c r="F17" s="1">
        <v>12701</v>
      </c>
      <c r="G17" s="1">
        <v>12672</v>
      </c>
      <c r="H17" s="1">
        <v>13655</v>
      </c>
      <c r="I17" s="1">
        <v>13988</v>
      </c>
      <c r="J17" s="1">
        <v>17079</v>
      </c>
      <c r="K17" s="1">
        <v>14445</v>
      </c>
      <c r="L17" s="1">
        <v>6501</v>
      </c>
      <c r="M17" s="1">
        <v>8394</v>
      </c>
      <c r="N17" s="1">
        <v>158795</v>
      </c>
    </row>
    <row r="18" spans="1:18" ht="15.75" x14ac:dyDescent="0.25">
      <c r="A18" s="8" t="s">
        <v>5</v>
      </c>
      <c r="B18" s="9">
        <v>5552114</v>
      </c>
      <c r="C18" s="9">
        <v>4949127</v>
      </c>
      <c r="D18" s="9">
        <v>5489072</v>
      </c>
      <c r="E18" s="9">
        <v>4917593</v>
      </c>
      <c r="F18" s="9">
        <v>4965302</v>
      </c>
      <c r="G18" s="9">
        <v>4763788</v>
      </c>
      <c r="H18" s="9">
        <v>4923346</v>
      </c>
      <c r="I18" s="9">
        <v>4763615</v>
      </c>
      <c r="J18" s="9">
        <v>4792519</v>
      </c>
      <c r="K18" s="9">
        <v>4415436</v>
      </c>
      <c r="L18" s="9">
        <v>4771687</v>
      </c>
      <c r="M18" s="9">
        <v>5256792</v>
      </c>
      <c r="N18" s="9">
        <v>59560391</v>
      </c>
    </row>
    <row r="19" spans="1:18" ht="15.75" x14ac:dyDescent="0.25">
      <c r="A19" s="10">
        <v>2019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P19" t="s">
        <v>26</v>
      </c>
      <c r="Q19" t="s">
        <v>27</v>
      </c>
      <c r="R19" t="s">
        <v>28</v>
      </c>
    </row>
    <row r="20" spans="1:18" x14ac:dyDescent="0.25">
      <c r="A20" s="2" t="s">
        <v>6</v>
      </c>
      <c r="B20" s="1">
        <v>2497820</v>
      </c>
      <c r="C20" s="1">
        <v>2547119</v>
      </c>
      <c r="D20" s="1">
        <v>2727276</v>
      </c>
      <c r="E20" s="1">
        <v>2571221</v>
      </c>
      <c r="F20" s="1">
        <v>2589967</v>
      </c>
      <c r="G20" s="1">
        <v>2494346</v>
      </c>
      <c r="H20" s="1">
        <v>2489908</v>
      </c>
      <c r="I20" s="1">
        <v>2350717</v>
      </c>
      <c r="J20" s="1">
        <v>2481478</v>
      </c>
      <c r="K20" s="1">
        <v>2306597</v>
      </c>
      <c r="L20" s="1">
        <v>2480062</v>
      </c>
      <c r="M20" s="1">
        <v>2604359</v>
      </c>
      <c r="N20" s="1">
        <v>30140870</v>
      </c>
      <c r="P20" s="18">
        <f>+N20/365</f>
        <v>82577.726027397264</v>
      </c>
      <c r="Q20" s="18">
        <f>MAX(B20:M20)/30.4</f>
        <v>89713.026315789481</v>
      </c>
      <c r="R20" s="19">
        <f>+Q20/P20</f>
        <v>1.086407081323902</v>
      </c>
    </row>
    <row r="21" spans="1:18" x14ac:dyDescent="0.25">
      <c r="A21" s="2" t="s">
        <v>7</v>
      </c>
      <c r="B21" s="1">
        <v>1483311</v>
      </c>
      <c r="C21" s="1">
        <v>1532729</v>
      </c>
      <c r="D21" s="1">
        <v>1575026</v>
      </c>
      <c r="E21" s="1">
        <v>1309425</v>
      </c>
      <c r="F21" s="1">
        <v>1263745</v>
      </c>
      <c r="G21" s="1">
        <v>1207341</v>
      </c>
      <c r="H21" s="1">
        <v>1116631</v>
      </c>
      <c r="I21" s="1">
        <v>1115728</v>
      </c>
      <c r="J21" s="1">
        <v>1155590</v>
      </c>
      <c r="K21" s="1">
        <v>1192960</v>
      </c>
      <c r="L21" s="1">
        <v>1267265</v>
      </c>
      <c r="M21" s="1">
        <v>1365869</v>
      </c>
      <c r="N21" s="1">
        <v>15585620</v>
      </c>
      <c r="P21" s="18">
        <f t="shared" ref="P21:P30" si="0">+N21/365</f>
        <v>42700.32876712329</v>
      </c>
      <c r="Q21" s="18">
        <f t="shared" ref="Q21:Q30" si="1">MAX(B21:M21)/30.4</f>
        <v>51810.065789473687</v>
      </c>
      <c r="R21" s="19">
        <f t="shared" ref="R21:R30" si="2">+Q21/P21</f>
        <v>1.213341144796158</v>
      </c>
    </row>
    <row r="22" spans="1:18" x14ac:dyDescent="0.25">
      <c r="A22" s="2" t="s">
        <v>8</v>
      </c>
      <c r="B22" s="1">
        <v>258470</v>
      </c>
      <c r="C22" s="1">
        <v>144575</v>
      </c>
      <c r="D22" s="1">
        <v>179589</v>
      </c>
      <c r="E22" s="1">
        <v>144441</v>
      </c>
      <c r="F22" s="1">
        <v>143722</v>
      </c>
      <c r="G22" s="1">
        <v>111431</v>
      </c>
      <c r="H22" s="1">
        <v>90445</v>
      </c>
      <c r="I22" s="1">
        <v>88062</v>
      </c>
      <c r="J22" s="1">
        <v>84565</v>
      </c>
      <c r="K22" s="1">
        <v>87975</v>
      </c>
      <c r="L22" s="1">
        <v>97306</v>
      </c>
      <c r="M22" s="1">
        <v>117660</v>
      </c>
      <c r="N22" s="1">
        <v>1548241</v>
      </c>
      <c r="P22" s="18">
        <f t="shared" si="0"/>
        <v>4241.7561643835616</v>
      </c>
      <c r="Q22" s="18">
        <f t="shared" si="1"/>
        <v>8502.3026315789484</v>
      </c>
      <c r="R22" s="19">
        <f t="shared" si="2"/>
        <v>2.0044298403971452</v>
      </c>
    </row>
    <row r="23" spans="1:18" x14ac:dyDescent="0.25">
      <c r="A23" s="2" t="s">
        <v>9</v>
      </c>
      <c r="B23" s="1">
        <v>8171</v>
      </c>
      <c r="C23" s="1">
        <v>10486</v>
      </c>
      <c r="D23" s="1">
        <v>10126</v>
      </c>
      <c r="E23" s="1">
        <v>7925</v>
      </c>
      <c r="F23" s="1">
        <v>6674</v>
      </c>
      <c r="G23" s="1">
        <v>7293</v>
      </c>
      <c r="H23" s="1">
        <v>5318</v>
      </c>
      <c r="I23" s="1">
        <v>5602</v>
      </c>
      <c r="J23" s="1">
        <v>6268</v>
      </c>
      <c r="K23" s="1">
        <v>6294</v>
      </c>
      <c r="L23" s="1">
        <v>7039</v>
      </c>
      <c r="M23" s="1">
        <v>8090</v>
      </c>
      <c r="N23" s="1">
        <v>89286</v>
      </c>
      <c r="P23" s="18">
        <f t="shared" si="0"/>
        <v>244.61917808219178</v>
      </c>
      <c r="Q23" s="18">
        <f t="shared" si="1"/>
        <v>344.93421052631578</v>
      </c>
      <c r="R23" s="19">
        <f t="shared" si="2"/>
        <v>1.4100865403546499</v>
      </c>
    </row>
    <row r="24" spans="1:18" x14ac:dyDescent="0.25">
      <c r="A24" s="2" t="s">
        <v>10</v>
      </c>
      <c r="B24" s="1">
        <v>143985</v>
      </c>
      <c r="C24" s="1">
        <v>138563</v>
      </c>
      <c r="D24" s="1">
        <v>159118</v>
      </c>
      <c r="E24" s="1">
        <v>124207</v>
      </c>
      <c r="F24" s="1">
        <v>129766</v>
      </c>
      <c r="G24" s="1">
        <v>123528</v>
      </c>
      <c r="H24" s="1">
        <v>122982</v>
      </c>
      <c r="I24" s="1">
        <v>116931</v>
      </c>
      <c r="J24" s="1">
        <v>115747</v>
      </c>
      <c r="K24" s="1">
        <v>107585</v>
      </c>
      <c r="L24" s="1">
        <v>115829</v>
      </c>
      <c r="M24" s="1">
        <v>175224</v>
      </c>
      <c r="N24" s="1">
        <v>1573465</v>
      </c>
      <c r="P24" s="18">
        <f t="shared" si="0"/>
        <v>4310.8630136986303</v>
      </c>
      <c r="Q24" s="18">
        <f t="shared" si="1"/>
        <v>5763.9473684210525</v>
      </c>
      <c r="R24" s="19">
        <f t="shared" si="2"/>
        <v>1.3370750474104502</v>
      </c>
    </row>
    <row r="25" spans="1:18" x14ac:dyDescent="0.25">
      <c r="A25" s="2" t="s">
        <v>11</v>
      </c>
      <c r="B25" s="1">
        <v>128166</v>
      </c>
      <c r="C25" s="1">
        <v>133834</v>
      </c>
      <c r="D25" s="1">
        <v>142381</v>
      </c>
      <c r="E25" s="1">
        <v>165711</v>
      </c>
      <c r="F25" s="1">
        <v>142891</v>
      </c>
      <c r="G25" s="1">
        <v>138268</v>
      </c>
      <c r="H25" s="1">
        <v>121919</v>
      </c>
      <c r="I25" s="1">
        <v>117388</v>
      </c>
      <c r="J25" s="1">
        <v>122101</v>
      </c>
      <c r="K25" s="1">
        <v>110683</v>
      </c>
      <c r="L25" s="1">
        <v>129099</v>
      </c>
      <c r="M25" s="1">
        <v>124152</v>
      </c>
      <c r="N25" s="1">
        <v>1576593</v>
      </c>
      <c r="P25" s="18">
        <f t="shared" si="0"/>
        <v>4319.4328767123288</v>
      </c>
      <c r="Q25" s="18">
        <f t="shared" si="1"/>
        <v>5451.0197368421059</v>
      </c>
      <c r="R25" s="19">
        <f t="shared" si="2"/>
        <v>1.2619757946073391</v>
      </c>
    </row>
    <row r="26" spans="1:18" x14ac:dyDescent="0.25">
      <c r="A26" s="2" t="s">
        <v>12</v>
      </c>
      <c r="B26" s="1">
        <v>106698</v>
      </c>
      <c r="C26" s="1">
        <v>107860</v>
      </c>
      <c r="D26" s="1">
        <v>119006</v>
      </c>
      <c r="E26" s="1">
        <v>107273</v>
      </c>
      <c r="F26" s="1">
        <v>108295</v>
      </c>
      <c r="G26" s="1">
        <v>105971</v>
      </c>
      <c r="H26" s="1">
        <v>105915</v>
      </c>
      <c r="I26" s="1">
        <v>103165</v>
      </c>
      <c r="J26" s="1">
        <v>111449</v>
      </c>
      <c r="K26" s="1">
        <v>101547</v>
      </c>
      <c r="L26" s="1">
        <v>110424</v>
      </c>
      <c r="M26" s="1">
        <v>112290</v>
      </c>
      <c r="N26" s="1">
        <v>1299893</v>
      </c>
      <c r="P26" s="18">
        <f t="shared" si="0"/>
        <v>3561.3506849315067</v>
      </c>
      <c r="Q26" s="18">
        <f t="shared" si="1"/>
        <v>3914.6710526315792</v>
      </c>
      <c r="R26" s="19">
        <f t="shared" si="2"/>
        <v>1.0992096535718912</v>
      </c>
    </row>
    <row r="27" spans="1:18" x14ac:dyDescent="0.25">
      <c r="A27" s="2" t="s">
        <v>13</v>
      </c>
      <c r="B27" s="1">
        <v>333118</v>
      </c>
      <c r="C27" s="1">
        <v>318050</v>
      </c>
      <c r="D27" s="1">
        <v>431818</v>
      </c>
      <c r="E27" s="1">
        <v>331898</v>
      </c>
      <c r="F27" s="1">
        <v>360521</v>
      </c>
      <c r="G27" s="1">
        <v>359713</v>
      </c>
      <c r="H27" s="1">
        <v>319021</v>
      </c>
      <c r="I27" s="1">
        <v>367164</v>
      </c>
      <c r="J27" s="1">
        <v>410862</v>
      </c>
      <c r="K27" s="1">
        <v>337556</v>
      </c>
      <c r="L27" s="1">
        <v>348068</v>
      </c>
      <c r="M27" s="1">
        <v>368444</v>
      </c>
      <c r="N27" s="1">
        <v>4286233</v>
      </c>
      <c r="P27" s="18">
        <f t="shared" si="0"/>
        <v>11743.104109589041</v>
      </c>
      <c r="Q27" s="18">
        <f t="shared" si="1"/>
        <v>14204.539473684212</v>
      </c>
      <c r="R27" s="19">
        <f t="shared" si="2"/>
        <v>1.2096068757565763</v>
      </c>
    </row>
    <row r="28" spans="1:18" x14ac:dyDescent="0.25">
      <c r="A28" s="2" t="s">
        <v>14</v>
      </c>
      <c r="B28" s="1">
        <v>257609</v>
      </c>
      <c r="C28" s="1">
        <v>302001</v>
      </c>
      <c r="D28" s="1">
        <v>301172</v>
      </c>
      <c r="E28" s="1">
        <v>230821</v>
      </c>
      <c r="F28" s="1">
        <v>314791</v>
      </c>
      <c r="G28" s="1">
        <v>176610</v>
      </c>
      <c r="H28" s="1">
        <v>168892</v>
      </c>
      <c r="I28" s="1">
        <v>194576</v>
      </c>
      <c r="J28" s="1">
        <v>205954</v>
      </c>
      <c r="K28" s="1">
        <v>216884</v>
      </c>
      <c r="L28" s="1">
        <v>243541</v>
      </c>
      <c r="M28" s="1">
        <v>251703</v>
      </c>
      <c r="N28" s="1">
        <v>2864554</v>
      </c>
      <c r="P28" s="18">
        <f t="shared" si="0"/>
        <v>7848.0931506849311</v>
      </c>
      <c r="Q28" s="18">
        <f t="shared" si="1"/>
        <v>10354.967105263158</v>
      </c>
      <c r="R28" s="19">
        <f t="shared" si="2"/>
        <v>1.3194245922475376</v>
      </c>
    </row>
    <row r="29" spans="1:18" x14ac:dyDescent="0.25">
      <c r="A29" s="2" t="s">
        <v>15</v>
      </c>
      <c r="B29" s="1">
        <v>9</v>
      </c>
      <c r="C29" s="1">
        <v>8</v>
      </c>
      <c r="D29" s="1">
        <v>14</v>
      </c>
      <c r="E29" s="1">
        <v>10</v>
      </c>
      <c r="F29" s="1">
        <v>11</v>
      </c>
      <c r="G29" s="1">
        <v>9</v>
      </c>
      <c r="H29" s="1">
        <v>12</v>
      </c>
      <c r="I29" s="1">
        <v>8</v>
      </c>
      <c r="J29" s="1">
        <v>11</v>
      </c>
      <c r="K29" s="1">
        <v>10</v>
      </c>
      <c r="L29" s="1">
        <v>11</v>
      </c>
      <c r="M29" s="1">
        <v>12</v>
      </c>
      <c r="N29" s="1">
        <v>125</v>
      </c>
      <c r="P29" s="18">
        <f t="shared" si="0"/>
        <v>0.34246575342465752</v>
      </c>
      <c r="Q29" s="18">
        <f t="shared" si="1"/>
        <v>0.46052631578947373</v>
      </c>
      <c r="R29" s="19">
        <f t="shared" si="2"/>
        <v>1.3447368421052635</v>
      </c>
    </row>
    <row r="30" spans="1:18" x14ac:dyDescent="0.25">
      <c r="A30" s="2" t="s">
        <v>16</v>
      </c>
      <c r="B30" s="1">
        <v>8262</v>
      </c>
      <c r="C30" s="1">
        <v>7492</v>
      </c>
      <c r="D30" s="1">
        <v>8749</v>
      </c>
      <c r="E30" s="1">
        <v>7227</v>
      </c>
      <c r="F30" s="1">
        <v>7535</v>
      </c>
      <c r="G30" s="1">
        <v>6242</v>
      </c>
      <c r="H30" s="1">
        <v>5908</v>
      </c>
      <c r="I30" s="1">
        <v>6906</v>
      </c>
      <c r="J30" s="1">
        <v>6444</v>
      </c>
      <c r="K30" s="1">
        <v>6616</v>
      </c>
      <c r="L30" s="1">
        <v>6588</v>
      </c>
      <c r="M30" s="1">
        <v>6904</v>
      </c>
      <c r="N30" s="1">
        <v>84873</v>
      </c>
      <c r="P30" s="18">
        <f t="shared" si="0"/>
        <v>232.52876712328768</v>
      </c>
      <c r="Q30" s="18">
        <f t="shared" si="1"/>
        <v>287.79605263157896</v>
      </c>
      <c r="R30" s="19">
        <f t="shared" si="2"/>
        <v>1.2376793469127558</v>
      </c>
    </row>
    <row r="31" spans="1:18" ht="15.75" x14ac:dyDescent="0.25">
      <c r="A31" s="8" t="s">
        <v>5</v>
      </c>
      <c r="B31" s="9">
        <v>5225619</v>
      </c>
      <c r="C31" s="9">
        <v>5242717</v>
      </c>
      <c r="D31" s="9">
        <v>5654275</v>
      </c>
      <c r="E31" s="9">
        <v>5000159</v>
      </c>
      <c r="F31" s="9">
        <v>5067918</v>
      </c>
      <c r="G31" s="9">
        <v>4730752</v>
      </c>
      <c r="H31" s="9">
        <v>4546951</v>
      </c>
      <c r="I31" s="9">
        <v>4466247</v>
      </c>
      <c r="J31" s="9">
        <v>4700469</v>
      </c>
      <c r="K31" s="9">
        <v>4474707</v>
      </c>
      <c r="L31" s="9">
        <v>4805232</v>
      </c>
      <c r="M31" s="9">
        <v>5134707</v>
      </c>
      <c r="N31" s="9">
        <v>59049753</v>
      </c>
    </row>
    <row r="32" spans="1:18" ht="15.75" x14ac:dyDescent="0.25">
      <c r="A32" s="10">
        <v>2020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spans="1:18" x14ac:dyDescent="0.25">
      <c r="A33" s="2" t="s">
        <v>6</v>
      </c>
      <c r="B33" s="1">
        <v>2308765</v>
      </c>
      <c r="C33" s="1">
        <v>2628567</v>
      </c>
      <c r="D33" s="1">
        <v>2693539</v>
      </c>
      <c r="E33" s="1">
        <v>2621353</v>
      </c>
      <c r="F33" s="1">
        <v>2293128</v>
      </c>
      <c r="G33" s="1">
        <v>2673517</v>
      </c>
      <c r="H33" s="1">
        <v>2726001</v>
      </c>
      <c r="I33" s="1">
        <v>2257097</v>
      </c>
      <c r="J33" s="1">
        <v>2200211</v>
      </c>
      <c r="K33" s="1">
        <v>2562647</v>
      </c>
      <c r="L33" s="1">
        <v>2519820</v>
      </c>
      <c r="M33" s="1">
        <v>2611257</v>
      </c>
      <c r="N33" s="1">
        <v>30095902</v>
      </c>
      <c r="P33" s="18">
        <f>+N33/365</f>
        <v>82454.526027397267</v>
      </c>
      <c r="Q33" s="18">
        <f>MAX(B33:M33)/30.4</f>
        <v>89671.085526315786</v>
      </c>
      <c r="R33" s="19">
        <f>+Q33/P33</f>
        <v>1.0875216903984224</v>
      </c>
    </row>
    <row r="34" spans="1:18" x14ac:dyDescent="0.25">
      <c r="A34" s="2" t="s">
        <v>7</v>
      </c>
      <c r="B34" s="1">
        <v>1443923</v>
      </c>
      <c r="C34" s="1">
        <v>1745482</v>
      </c>
      <c r="D34" s="1">
        <v>1509773</v>
      </c>
      <c r="E34" s="1">
        <v>1385027</v>
      </c>
      <c r="F34" s="1">
        <v>1406887</v>
      </c>
      <c r="G34" s="1">
        <v>1237333</v>
      </c>
      <c r="H34" s="1">
        <v>1270901</v>
      </c>
      <c r="I34" s="1">
        <v>1253173</v>
      </c>
      <c r="J34" s="1">
        <v>1263568</v>
      </c>
      <c r="K34" s="1">
        <v>1112319</v>
      </c>
      <c r="L34" s="1">
        <v>1089488</v>
      </c>
      <c r="M34" s="1">
        <v>1188996</v>
      </c>
      <c r="N34" s="1">
        <v>15906870</v>
      </c>
      <c r="P34" s="18">
        <f t="shared" ref="P34:P43" si="3">+N34/365</f>
        <v>43580.465753424658</v>
      </c>
      <c r="Q34" s="18">
        <f t="shared" ref="Q34:Q43" si="4">MAX(B34:M34)/30.4</f>
        <v>57417.17105263158</v>
      </c>
      <c r="R34" s="19">
        <f t="shared" ref="R34:R43" si="5">+Q34/P34</f>
        <v>1.3174978757109681</v>
      </c>
    </row>
    <row r="35" spans="1:18" x14ac:dyDescent="0.25">
      <c r="A35" s="2" t="s">
        <v>8</v>
      </c>
      <c r="B35" s="1">
        <v>123858</v>
      </c>
      <c r="C35" s="1">
        <v>102900</v>
      </c>
      <c r="D35" s="1">
        <v>119930</v>
      </c>
      <c r="E35" s="1">
        <v>115206</v>
      </c>
      <c r="F35" s="1">
        <v>64410</v>
      </c>
      <c r="G35" s="1">
        <v>70519</v>
      </c>
      <c r="H35" s="1">
        <v>76807</v>
      </c>
      <c r="I35" s="1">
        <v>56097</v>
      </c>
      <c r="J35" s="1">
        <v>64496</v>
      </c>
      <c r="K35" s="1">
        <v>68623</v>
      </c>
      <c r="L35" s="1">
        <v>64135</v>
      </c>
      <c r="M35" s="1">
        <v>68364</v>
      </c>
      <c r="N35" s="1">
        <v>995345</v>
      </c>
      <c r="P35" s="18">
        <f t="shared" si="3"/>
        <v>2726.972602739726</v>
      </c>
      <c r="Q35" s="18">
        <f t="shared" si="4"/>
        <v>4074.2763157894738</v>
      </c>
      <c r="R35" s="19">
        <f t="shared" si="5"/>
        <v>1.49406573124209</v>
      </c>
    </row>
    <row r="36" spans="1:18" x14ac:dyDescent="0.25">
      <c r="A36" s="2" t="s">
        <v>9</v>
      </c>
      <c r="B36" s="1">
        <v>7559</v>
      </c>
      <c r="C36" s="1">
        <v>9329</v>
      </c>
      <c r="D36" s="1">
        <v>9162</v>
      </c>
      <c r="E36" s="1">
        <v>10273</v>
      </c>
      <c r="F36" s="1">
        <v>9391</v>
      </c>
      <c r="G36" s="1">
        <v>7970</v>
      </c>
      <c r="H36" s="1">
        <v>7634</v>
      </c>
      <c r="I36" s="1">
        <v>6977</v>
      </c>
      <c r="J36" s="1">
        <v>6950</v>
      </c>
      <c r="K36" s="1">
        <v>6187</v>
      </c>
      <c r="L36" s="1">
        <v>6922</v>
      </c>
      <c r="M36" s="1">
        <v>6622</v>
      </c>
      <c r="N36" s="1">
        <v>94976</v>
      </c>
      <c r="P36" s="18">
        <f t="shared" si="3"/>
        <v>260.20821917808217</v>
      </c>
      <c r="Q36" s="18">
        <f t="shared" si="4"/>
        <v>337.9276315789474</v>
      </c>
      <c r="R36" s="19">
        <f t="shared" si="5"/>
        <v>1.2986816198441271</v>
      </c>
    </row>
    <row r="37" spans="1:18" x14ac:dyDescent="0.25">
      <c r="A37" s="2" t="s">
        <v>10</v>
      </c>
      <c r="B37" s="1">
        <v>123071</v>
      </c>
      <c r="C37" s="1">
        <v>136491</v>
      </c>
      <c r="D37" s="1">
        <v>132093</v>
      </c>
      <c r="E37" s="1">
        <v>122719</v>
      </c>
      <c r="F37" s="1">
        <v>120494</v>
      </c>
      <c r="G37" s="1">
        <v>112623</v>
      </c>
      <c r="H37" s="1">
        <v>113947</v>
      </c>
      <c r="I37" s="1">
        <v>101598</v>
      </c>
      <c r="J37" s="1">
        <v>100869</v>
      </c>
      <c r="K37" s="1">
        <v>108386</v>
      </c>
      <c r="L37" s="1">
        <v>114539</v>
      </c>
      <c r="M37" s="1">
        <v>119691</v>
      </c>
      <c r="N37" s="1">
        <v>1406521</v>
      </c>
      <c r="P37" s="18">
        <f t="shared" si="3"/>
        <v>3853.4821917808217</v>
      </c>
      <c r="Q37" s="18">
        <f t="shared" si="4"/>
        <v>4489.83552631579</v>
      </c>
      <c r="R37" s="19">
        <f t="shared" si="5"/>
        <v>1.1651372194977987</v>
      </c>
    </row>
    <row r="38" spans="1:18" x14ac:dyDescent="0.25">
      <c r="A38" s="2" t="s">
        <v>11</v>
      </c>
      <c r="B38" s="1">
        <v>105712</v>
      </c>
      <c r="C38" s="1">
        <v>126000</v>
      </c>
      <c r="D38" s="1">
        <v>137169</v>
      </c>
      <c r="E38" s="1">
        <v>136239</v>
      </c>
      <c r="F38" s="1">
        <v>127212</v>
      </c>
      <c r="G38" s="1">
        <v>130759</v>
      </c>
      <c r="H38" s="1">
        <v>117715</v>
      </c>
      <c r="I38" s="1">
        <v>105424</v>
      </c>
      <c r="J38" s="1">
        <v>108127</v>
      </c>
      <c r="K38" s="1">
        <v>86121</v>
      </c>
      <c r="L38" s="1">
        <v>109636</v>
      </c>
      <c r="M38" s="1">
        <v>79217</v>
      </c>
      <c r="N38" s="1">
        <v>1369331</v>
      </c>
      <c r="P38" s="18">
        <f t="shared" si="3"/>
        <v>3751.5917808219178</v>
      </c>
      <c r="Q38" s="18">
        <f t="shared" si="4"/>
        <v>4512.1381578947367</v>
      </c>
      <c r="R38" s="19">
        <f t="shared" si="5"/>
        <v>1.2027263149900052</v>
      </c>
    </row>
    <row r="39" spans="1:18" x14ac:dyDescent="0.25">
      <c r="A39" s="2" t="s">
        <v>12</v>
      </c>
      <c r="B39" s="1">
        <v>104023</v>
      </c>
      <c r="C39" s="1">
        <v>117780</v>
      </c>
      <c r="D39" s="1">
        <v>121071</v>
      </c>
      <c r="E39" s="1">
        <v>116669</v>
      </c>
      <c r="F39" s="1">
        <v>97277</v>
      </c>
      <c r="G39" s="1">
        <v>112744</v>
      </c>
      <c r="H39" s="1">
        <v>118332</v>
      </c>
      <c r="I39" s="1">
        <v>96563</v>
      </c>
      <c r="J39" s="1">
        <v>94332</v>
      </c>
      <c r="K39" s="1">
        <v>108395</v>
      </c>
      <c r="L39" s="1">
        <v>103143</v>
      </c>
      <c r="M39" s="1">
        <v>108255</v>
      </c>
      <c r="N39" s="1">
        <v>1298584</v>
      </c>
      <c r="P39" s="18">
        <f t="shared" si="3"/>
        <v>3557.7643835616436</v>
      </c>
      <c r="Q39" s="18">
        <f t="shared" si="4"/>
        <v>3982.5986842105267</v>
      </c>
      <c r="R39" s="19">
        <f t="shared" si="5"/>
        <v>1.119410465350599</v>
      </c>
    </row>
    <row r="40" spans="1:18" x14ac:dyDescent="0.25">
      <c r="A40" s="2" t="s">
        <v>13</v>
      </c>
      <c r="B40" s="1">
        <v>331697</v>
      </c>
      <c r="C40" s="1">
        <v>391917</v>
      </c>
      <c r="D40" s="1">
        <v>384135</v>
      </c>
      <c r="E40" s="1">
        <v>415888</v>
      </c>
      <c r="F40" s="1">
        <v>456933</v>
      </c>
      <c r="G40" s="1">
        <v>408203</v>
      </c>
      <c r="H40" s="1">
        <v>510565</v>
      </c>
      <c r="I40" s="1">
        <v>365831</v>
      </c>
      <c r="J40" s="1">
        <v>390169</v>
      </c>
      <c r="K40" s="1">
        <v>355774</v>
      </c>
      <c r="L40" s="1">
        <v>312567</v>
      </c>
      <c r="M40" s="1">
        <v>469694</v>
      </c>
      <c r="N40" s="1">
        <v>4793373</v>
      </c>
      <c r="P40" s="18">
        <f t="shared" si="3"/>
        <v>13132.528767123287</v>
      </c>
      <c r="Q40" s="18">
        <f t="shared" si="4"/>
        <v>16794.901315789473</v>
      </c>
      <c r="R40" s="19">
        <f t="shared" si="5"/>
        <v>1.2788779384085398</v>
      </c>
    </row>
    <row r="41" spans="1:18" x14ac:dyDescent="0.25">
      <c r="A41" s="2" t="s">
        <v>14</v>
      </c>
      <c r="B41" s="1">
        <v>243685</v>
      </c>
      <c r="C41" s="1">
        <v>342383</v>
      </c>
      <c r="D41" s="1">
        <v>230601</v>
      </c>
      <c r="E41" s="1">
        <v>244189</v>
      </c>
      <c r="F41" s="1">
        <v>301876</v>
      </c>
      <c r="G41" s="1">
        <v>232939</v>
      </c>
      <c r="H41" s="1">
        <v>207170</v>
      </c>
      <c r="I41" s="1">
        <v>113691</v>
      </c>
      <c r="J41" s="1">
        <v>100644</v>
      </c>
      <c r="K41" s="1">
        <v>103717</v>
      </c>
      <c r="L41" s="1">
        <v>72516</v>
      </c>
      <c r="M41" s="1">
        <v>87107</v>
      </c>
      <c r="N41" s="1">
        <v>2280518</v>
      </c>
      <c r="P41" s="18">
        <f t="shared" si="3"/>
        <v>6247.9945205479453</v>
      </c>
      <c r="Q41" s="18">
        <f t="shared" si="4"/>
        <v>11262.598684210527</v>
      </c>
      <c r="R41" s="19">
        <f t="shared" si="5"/>
        <v>1.802594199974235</v>
      </c>
    </row>
    <row r="42" spans="1:18" x14ac:dyDescent="0.25">
      <c r="A42" s="2" t="s">
        <v>15</v>
      </c>
      <c r="B42" s="1">
        <v>22</v>
      </c>
      <c r="C42" s="1">
        <v>39</v>
      </c>
      <c r="D42" s="1">
        <v>37</v>
      </c>
      <c r="E42" s="1">
        <v>41</v>
      </c>
      <c r="F42" s="1">
        <v>36</v>
      </c>
      <c r="G42" s="1">
        <v>29</v>
      </c>
      <c r="H42" s="1">
        <v>29</v>
      </c>
      <c r="I42" s="1">
        <v>20</v>
      </c>
      <c r="J42" s="1">
        <v>25</v>
      </c>
      <c r="K42" s="1">
        <v>24</v>
      </c>
      <c r="L42" s="1">
        <v>30</v>
      </c>
      <c r="M42" s="1">
        <v>28</v>
      </c>
      <c r="N42" s="1">
        <v>360</v>
      </c>
      <c r="P42" s="18">
        <f t="shared" si="3"/>
        <v>0.98630136986301364</v>
      </c>
      <c r="Q42" s="18">
        <f t="shared" si="4"/>
        <v>1.3486842105263159</v>
      </c>
      <c r="R42" s="19">
        <f t="shared" si="5"/>
        <v>1.3674159356725148</v>
      </c>
    </row>
    <row r="43" spans="1:18" x14ac:dyDescent="0.25">
      <c r="A43" s="2" t="s">
        <v>16</v>
      </c>
      <c r="B43" s="1">
        <v>8699</v>
      </c>
      <c r="C43" s="1">
        <v>8911</v>
      </c>
      <c r="D43" s="1">
        <v>8287</v>
      </c>
      <c r="E43" s="1">
        <v>7523</v>
      </c>
      <c r="F43" s="1">
        <v>8077</v>
      </c>
      <c r="G43" s="1">
        <v>7183</v>
      </c>
      <c r="H43" s="1">
        <v>8532</v>
      </c>
      <c r="I43" s="1">
        <v>7722</v>
      </c>
      <c r="J43" s="1">
        <v>9170</v>
      </c>
      <c r="K43" s="1">
        <v>7428</v>
      </c>
      <c r="L43" s="1">
        <v>6162</v>
      </c>
      <c r="M43" s="1">
        <v>8154</v>
      </c>
      <c r="N43" s="1">
        <v>95848</v>
      </c>
      <c r="P43" s="18">
        <f t="shared" si="3"/>
        <v>262.59726027397261</v>
      </c>
      <c r="Q43" s="18">
        <f t="shared" si="4"/>
        <v>301.64473684210526</v>
      </c>
      <c r="R43" s="19">
        <f t="shared" si="5"/>
        <v>1.1486971970971582</v>
      </c>
    </row>
    <row r="44" spans="1:18" ht="15.75" x14ac:dyDescent="0.25">
      <c r="A44" s="8" t="s">
        <v>5</v>
      </c>
      <c r="B44" s="9">
        <v>4801014</v>
      </c>
      <c r="C44" s="9">
        <v>5609799</v>
      </c>
      <c r="D44" s="9">
        <v>5345797</v>
      </c>
      <c r="E44" s="9">
        <v>5175127</v>
      </c>
      <c r="F44" s="9">
        <v>4885721</v>
      </c>
      <c r="G44" s="9">
        <v>4993819</v>
      </c>
      <c r="H44" s="9">
        <v>5157633</v>
      </c>
      <c r="I44" s="9">
        <v>4364193</v>
      </c>
      <c r="J44" s="9">
        <v>4338561</v>
      </c>
      <c r="K44" s="9">
        <v>4519621</v>
      </c>
      <c r="L44" s="9">
        <v>4398958</v>
      </c>
      <c r="M44" s="9">
        <v>4747385</v>
      </c>
      <c r="N44" s="9">
        <v>58337628</v>
      </c>
    </row>
    <row r="46" spans="1:18" x14ac:dyDescent="0.25">
      <c r="B46" s="20">
        <f>+B44-B31</f>
        <v>-424605</v>
      </c>
      <c r="C46" s="20">
        <f t="shared" ref="C46:N46" si="6">+C44-C31</f>
        <v>367082</v>
      </c>
      <c r="D46" s="20">
        <f t="shared" si="6"/>
        <v>-308478</v>
      </c>
      <c r="E46" s="20">
        <f t="shared" si="6"/>
        <v>174968</v>
      </c>
      <c r="F46" s="20">
        <f t="shared" si="6"/>
        <v>-182197</v>
      </c>
      <c r="G46" s="20">
        <f t="shared" si="6"/>
        <v>263067</v>
      </c>
      <c r="H46" s="20">
        <f t="shared" si="6"/>
        <v>610682</v>
      </c>
      <c r="I46" s="20">
        <f t="shared" si="6"/>
        <v>-102054</v>
      </c>
      <c r="J46" s="20">
        <f t="shared" si="6"/>
        <v>-361908</v>
      </c>
      <c r="K46" s="20">
        <f t="shared" si="6"/>
        <v>44914</v>
      </c>
      <c r="L46" s="20">
        <f t="shared" si="6"/>
        <v>-406274</v>
      </c>
      <c r="M46" s="20">
        <f t="shared" si="6"/>
        <v>-387322</v>
      </c>
      <c r="N46" s="20">
        <f t="shared" si="6"/>
        <v>-712125</v>
      </c>
    </row>
    <row r="48" spans="1:18" ht="15.75" x14ac:dyDescent="0.25">
      <c r="A48" s="12">
        <v>2019</v>
      </c>
      <c r="B48" s="12" t="s">
        <v>17</v>
      </c>
      <c r="C48" s="12" t="s">
        <v>18</v>
      </c>
      <c r="D48" s="12" t="s">
        <v>19</v>
      </c>
      <c r="E48" s="12" t="s">
        <v>20</v>
      </c>
      <c r="F48" s="13" t="s">
        <v>21</v>
      </c>
      <c r="G48" s="12" t="s">
        <v>25</v>
      </c>
      <c r="H48" s="12" t="s">
        <v>22</v>
      </c>
      <c r="I48" s="12" t="s">
        <v>23</v>
      </c>
      <c r="J48" s="13" t="s">
        <v>24</v>
      </c>
    </row>
    <row r="49" spans="1:10" ht="15.75" x14ac:dyDescent="0.25">
      <c r="A49" s="2" t="s">
        <v>6</v>
      </c>
      <c r="B49" s="14">
        <f>+R20</f>
        <v>1.086407081323902</v>
      </c>
      <c r="C49" s="14">
        <v>1.4</v>
      </c>
      <c r="D49" s="14">
        <v>1.35</v>
      </c>
      <c r="E49" s="14">
        <f>+D49*C49*B49</f>
        <v>2.0533093837021745</v>
      </c>
      <c r="F49" s="15">
        <v>2</v>
      </c>
      <c r="H49">
        <v>1.66</v>
      </c>
      <c r="I49" s="16">
        <f t="shared" ref="I49:I57" si="7">+H49*E49</f>
        <v>3.4084935769456095</v>
      </c>
      <c r="J49" s="15">
        <v>3.6</v>
      </c>
    </row>
    <row r="50" spans="1:10" ht="15.75" x14ac:dyDescent="0.25">
      <c r="A50" s="2" t="s">
        <v>7</v>
      </c>
      <c r="B50" s="14">
        <f t="shared" ref="B50:B57" si="8">+R21</f>
        <v>1.213341144796158</v>
      </c>
      <c r="C50" s="14">
        <f>+C49</f>
        <v>1.4</v>
      </c>
      <c r="D50" s="14">
        <v>1.17</v>
      </c>
      <c r="E50" s="14">
        <f t="shared" ref="E50:E57" si="9">+D50*C50*B50</f>
        <v>1.9874527951761065</v>
      </c>
      <c r="F50" s="15">
        <v>1.8</v>
      </c>
      <c r="H50">
        <v>1.66</v>
      </c>
      <c r="I50" s="16">
        <f t="shared" si="7"/>
        <v>3.2991716399923368</v>
      </c>
      <c r="J50" s="15">
        <v>2.65</v>
      </c>
    </row>
    <row r="51" spans="1:10" ht="15.75" x14ac:dyDescent="0.25">
      <c r="A51" s="2" t="s">
        <v>8</v>
      </c>
      <c r="B51" s="14">
        <f t="shared" si="8"/>
        <v>2.0044298403971452</v>
      </c>
      <c r="C51" s="14">
        <f t="shared" ref="C51:C55" si="10">+C50</f>
        <v>1.4</v>
      </c>
      <c r="D51" s="14">
        <v>1.17</v>
      </c>
      <c r="E51" s="14">
        <f t="shared" si="9"/>
        <v>3.2832560785705236</v>
      </c>
      <c r="F51" s="15">
        <v>1.6</v>
      </c>
      <c r="H51">
        <v>1.33</v>
      </c>
      <c r="I51" s="16">
        <f t="shared" si="7"/>
        <v>4.3667305844987965</v>
      </c>
      <c r="J51" s="15">
        <v>2</v>
      </c>
    </row>
    <row r="52" spans="1:10" ht="15.75" x14ac:dyDescent="0.25">
      <c r="A52" s="2" t="s">
        <v>9</v>
      </c>
      <c r="B52" s="14">
        <f t="shared" si="8"/>
        <v>1.4100865403546499</v>
      </c>
      <c r="C52" s="14">
        <f t="shared" si="10"/>
        <v>1.4</v>
      </c>
      <c r="D52" s="14">
        <f>AVERAGE(D50,D49)</f>
        <v>1.26</v>
      </c>
      <c r="E52" s="14">
        <f t="shared" si="9"/>
        <v>2.4873926571856022</v>
      </c>
      <c r="F52" s="15">
        <v>1.6</v>
      </c>
      <c r="H52" s="17">
        <f>AVERAGE(H50,H49)</f>
        <v>1.66</v>
      </c>
      <c r="I52" s="16">
        <f t="shared" si="7"/>
        <v>4.1290718109280995</v>
      </c>
      <c r="J52" s="15">
        <v>2</v>
      </c>
    </row>
    <row r="53" spans="1:10" ht="15.75" x14ac:dyDescent="0.25">
      <c r="A53" s="2" t="s">
        <v>10</v>
      </c>
      <c r="B53" s="14">
        <f t="shared" si="8"/>
        <v>1.3370750474104502</v>
      </c>
      <c r="C53" s="14">
        <f t="shared" si="10"/>
        <v>1.4</v>
      </c>
      <c r="D53" s="14">
        <f>+D49</f>
        <v>1.35</v>
      </c>
      <c r="E53" s="14">
        <f t="shared" si="9"/>
        <v>2.527071839605751</v>
      </c>
      <c r="F53" s="15">
        <v>1.9</v>
      </c>
      <c r="H53">
        <v>1.66</v>
      </c>
      <c r="I53" s="16">
        <f t="shared" si="7"/>
        <v>4.1949392537455461</v>
      </c>
      <c r="J53" s="15">
        <v>3.13</v>
      </c>
    </row>
    <row r="54" spans="1:10" ht="15.75" x14ac:dyDescent="0.25">
      <c r="A54" s="2" t="s">
        <v>11</v>
      </c>
      <c r="B54" s="14">
        <f t="shared" si="8"/>
        <v>1.2619757946073391</v>
      </c>
      <c r="C54" s="14">
        <f t="shared" si="10"/>
        <v>1.4</v>
      </c>
      <c r="D54" s="14">
        <f>+D51</f>
        <v>1.17</v>
      </c>
      <c r="E54" s="14">
        <f t="shared" si="9"/>
        <v>2.0671163515668214</v>
      </c>
      <c r="F54" s="15">
        <v>1.8</v>
      </c>
      <c r="H54">
        <v>1.66</v>
      </c>
      <c r="I54" s="16">
        <f t="shared" si="7"/>
        <v>3.4314131436009232</v>
      </c>
      <c r="J54" s="15">
        <v>2.7</v>
      </c>
    </row>
    <row r="55" spans="1:10" ht="15.75" x14ac:dyDescent="0.25">
      <c r="A55" s="2" t="s">
        <v>12</v>
      </c>
      <c r="B55" s="14">
        <f t="shared" si="8"/>
        <v>1.0992096535718912</v>
      </c>
      <c r="C55" s="14">
        <f t="shared" si="10"/>
        <v>1.4</v>
      </c>
      <c r="D55" s="14">
        <f>+D54</f>
        <v>1.17</v>
      </c>
      <c r="E55" s="14">
        <f t="shared" si="9"/>
        <v>1.8005054125507576</v>
      </c>
      <c r="F55" s="15">
        <v>2</v>
      </c>
      <c r="H55">
        <v>1.66</v>
      </c>
      <c r="I55" s="16">
        <f t="shared" si="7"/>
        <v>2.9888389848342576</v>
      </c>
      <c r="J55" s="15">
        <v>3.6</v>
      </c>
    </row>
    <row r="56" spans="1:10" ht="15.75" x14ac:dyDescent="0.25">
      <c r="A56" s="2" t="s">
        <v>13</v>
      </c>
      <c r="B56" s="14">
        <f t="shared" si="8"/>
        <v>1.2096068757565763</v>
      </c>
      <c r="C56" s="14">
        <f>+C55</f>
        <v>1.4</v>
      </c>
      <c r="D56" s="14">
        <f>+D55</f>
        <v>1.17</v>
      </c>
      <c r="E56" s="14">
        <f t="shared" si="9"/>
        <v>1.981336062489272</v>
      </c>
      <c r="F56" s="15">
        <v>1.8</v>
      </c>
      <c r="H56">
        <f>+H55</f>
        <v>1.66</v>
      </c>
      <c r="I56" s="16">
        <f t="shared" si="7"/>
        <v>3.2890178637321914</v>
      </c>
      <c r="J56" s="15">
        <v>2.7</v>
      </c>
    </row>
    <row r="57" spans="1:10" ht="15.75" x14ac:dyDescent="0.25">
      <c r="A57" s="2" t="s">
        <v>14</v>
      </c>
      <c r="B57" s="14">
        <f t="shared" si="8"/>
        <v>1.3194245922475376</v>
      </c>
      <c r="C57" s="14">
        <f>+C55</f>
        <v>1.4</v>
      </c>
      <c r="D57" s="14">
        <f>+D49</f>
        <v>1.35</v>
      </c>
      <c r="E57" s="14">
        <f t="shared" si="9"/>
        <v>2.4937124793478458</v>
      </c>
      <c r="F57" s="15">
        <v>1.8</v>
      </c>
      <c r="H57">
        <v>1.66</v>
      </c>
      <c r="I57" s="16">
        <f t="shared" si="7"/>
        <v>4.1395627157174237</v>
      </c>
      <c r="J57" s="15">
        <v>2.33</v>
      </c>
    </row>
    <row r="58" spans="1:10" ht="15.75" x14ac:dyDescent="0.25">
      <c r="A58" s="2" t="s">
        <v>15</v>
      </c>
      <c r="B58" s="14"/>
      <c r="C58" s="14"/>
      <c r="D58" s="14"/>
      <c r="E58" s="14"/>
      <c r="F58" s="15"/>
      <c r="I58" s="16"/>
      <c r="J58" s="15"/>
    </row>
    <row r="59" spans="1:10" ht="15.75" x14ac:dyDescent="0.25">
      <c r="A59" s="2"/>
      <c r="B59" s="14"/>
      <c r="C59" s="14"/>
      <c r="D59" s="14"/>
      <c r="E59" s="14"/>
      <c r="F59" s="15"/>
      <c r="I59" s="16"/>
      <c r="J59" s="15"/>
    </row>
    <row r="60" spans="1:10" ht="15.75" x14ac:dyDescent="0.25">
      <c r="A60" s="12">
        <v>2020</v>
      </c>
      <c r="B60" s="12" t="s">
        <v>17</v>
      </c>
      <c r="C60" s="12" t="s">
        <v>18</v>
      </c>
      <c r="D60" s="12" t="s">
        <v>19</v>
      </c>
      <c r="E60" s="12" t="s">
        <v>20</v>
      </c>
      <c r="F60" s="13" t="s">
        <v>21</v>
      </c>
      <c r="G60" s="12" t="s">
        <v>25</v>
      </c>
      <c r="H60" s="12" t="s">
        <v>22</v>
      </c>
      <c r="I60" s="12" t="s">
        <v>23</v>
      </c>
      <c r="J60" s="13" t="s">
        <v>24</v>
      </c>
    </row>
    <row r="61" spans="1:10" ht="15.75" x14ac:dyDescent="0.25">
      <c r="A61" s="2" t="s">
        <v>6</v>
      </c>
      <c r="B61" s="14">
        <f t="shared" ref="B61:B69" si="11">+R33</f>
        <v>1.0875216903984224</v>
      </c>
      <c r="C61" s="14">
        <v>1.4</v>
      </c>
      <c r="D61" s="14">
        <v>1.35</v>
      </c>
      <c r="E61" s="14">
        <f>+D61*C61*B61</f>
        <v>2.0554159948530182</v>
      </c>
      <c r="F61" s="15">
        <v>2</v>
      </c>
      <c r="H61">
        <v>1.66</v>
      </c>
      <c r="I61" s="16">
        <f t="shared" ref="I61:I69" si="12">+H61*E61</f>
        <v>3.41199055145601</v>
      </c>
      <c r="J61" s="15">
        <v>3.6</v>
      </c>
    </row>
    <row r="62" spans="1:10" ht="15.75" x14ac:dyDescent="0.25">
      <c r="A62" s="2" t="s">
        <v>7</v>
      </c>
      <c r="B62" s="14">
        <f t="shared" si="11"/>
        <v>1.3174978757109681</v>
      </c>
      <c r="C62" s="14">
        <f>+C61</f>
        <v>1.4</v>
      </c>
      <c r="D62" s="14">
        <v>1.17</v>
      </c>
      <c r="E62" s="14">
        <f t="shared" ref="E62:E69" si="13">+D62*C62*B62</f>
        <v>2.1580615204145657</v>
      </c>
      <c r="F62" s="15">
        <v>1.8</v>
      </c>
      <c r="H62">
        <v>1.66</v>
      </c>
      <c r="I62" s="16">
        <f t="shared" si="12"/>
        <v>3.5823821238881788</v>
      </c>
      <c r="J62" s="15">
        <v>2.65</v>
      </c>
    </row>
    <row r="63" spans="1:10" ht="15.75" x14ac:dyDescent="0.25">
      <c r="A63" s="2" t="s">
        <v>8</v>
      </c>
      <c r="B63" s="14">
        <f t="shared" si="11"/>
        <v>1.49406573124209</v>
      </c>
      <c r="C63" s="14">
        <f t="shared" ref="C63:C67" si="14">+C62</f>
        <v>1.4</v>
      </c>
      <c r="D63" s="14">
        <v>1.17</v>
      </c>
      <c r="E63" s="14">
        <f t="shared" si="13"/>
        <v>2.4472796677745432</v>
      </c>
      <c r="F63" s="15">
        <v>1.6</v>
      </c>
      <c r="H63">
        <v>1.33</v>
      </c>
      <c r="I63" s="16">
        <f t="shared" si="12"/>
        <v>3.2548819581401425</v>
      </c>
      <c r="J63" s="15">
        <v>2</v>
      </c>
    </row>
    <row r="64" spans="1:10" ht="15.75" x14ac:dyDescent="0.25">
      <c r="A64" s="2" t="s">
        <v>9</v>
      </c>
      <c r="B64" s="14">
        <f t="shared" si="11"/>
        <v>1.2986816198441271</v>
      </c>
      <c r="C64" s="14">
        <f t="shared" si="14"/>
        <v>1.4</v>
      </c>
      <c r="D64" s="14">
        <f>AVERAGE(D62,D61)</f>
        <v>1.26</v>
      </c>
      <c r="E64" s="14">
        <f t="shared" si="13"/>
        <v>2.2908743774050397</v>
      </c>
      <c r="F64" s="15">
        <v>1.6</v>
      </c>
      <c r="H64" s="17">
        <f>AVERAGE(H62,H61)</f>
        <v>1.66</v>
      </c>
      <c r="I64" s="16">
        <f t="shared" si="12"/>
        <v>3.8028514664923656</v>
      </c>
      <c r="J64" s="15">
        <v>2</v>
      </c>
    </row>
    <row r="65" spans="1:11" ht="15.75" x14ac:dyDescent="0.25">
      <c r="A65" s="2" t="s">
        <v>10</v>
      </c>
      <c r="B65" s="14">
        <f t="shared" si="11"/>
        <v>1.1651372194977987</v>
      </c>
      <c r="C65" s="14">
        <f t="shared" si="14"/>
        <v>1.4</v>
      </c>
      <c r="D65" s="14">
        <f>+D61</f>
        <v>1.35</v>
      </c>
      <c r="E65" s="14">
        <f t="shared" si="13"/>
        <v>2.2021093448508395</v>
      </c>
      <c r="F65" s="15">
        <v>1.9</v>
      </c>
      <c r="H65">
        <v>1.66</v>
      </c>
      <c r="I65" s="16">
        <f t="shared" si="12"/>
        <v>3.6555015124523935</v>
      </c>
      <c r="J65" s="15">
        <v>3.13</v>
      </c>
    </row>
    <row r="66" spans="1:11" ht="15.75" x14ac:dyDescent="0.25">
      <c r="A66" s="2" t="s">
        <v>11</v>
      </c>
      <c r="B66" s="14">
        <f t="shared" si="11"/>
        <v>1.2027263149900052</v>
      </c>
      <c r="C66" s="14">
        <f t="shared" si="14"/>
        <v>1.4</v>
      </c>
      <c r="D66" s="14">
        <f>+D63</f>
        <v>1.17</v>
      </c>
      <c r="E66" s="14">
        <f t="shared" si="13"/>
        <v>1.9700657039536282</v>
      </c>
      <c r="F66" s="15">
        <v>1.8</v>
      </c>
      <c r="H66">
        <v>1.66</v>
      </c>
      <c r="I66" s="16">
        <f t="shared" si="12"/>
        <v>3.2703090685630225</v>
      </c>
      <c r="J66" s="15">
        <v>2.7</v>
      </c>
    </row>
    <row r="67" spans="1:11" ht="15.75" x14ac:dyDescent="0.25">
      <c r="A67" s="2" t="s">
        <v>12</v>
      </c>
      <c r="B67" s="14">
        <f t="shared" si="11"/>
        <v>1.119410465350599</v>
      </c>
      <c r="C67" s="14">
        <f t="shared" si="14"/>
        <v>1.4</v>
      </c>
      <c r="D67" s="14">
        <f>+D66</f>
        <v>1.17</v>
      </c>
      <c r="E67" s="14">
        <f t="shared" si="13"/>
        <v>1.8335943422442811</v>
      </c>
      <c r="F67" s="15">
        <v>2</v>
      </c>
      <c r="H67">
        <v>1.66</v>
      </c>
      <c r="I67" s="16">
        <f t="shared" si="12"/>
        <v>3.0437666081255066</v>
      </c>
      <c r="J67" s="15">
        <v>3.6</v>
      </c>
    </row>
    <row r="68" spans="1:11" ht="15.75" x14ac:dyDescent="0.25">
      <c r="A68" s="2" t="s">
        <v>13</v>
      </c>
      <c r="B68" s="14">
        <f t="shared" si="11"/>
        <v>1.2788779384085398</v>
      </c>
      <c r="C68" s="14">
        <f>+C67</f>
        <v>1.4</v>
      </c>
      <c r="D68" s="14">
        <f>+D67</f>
        <v>1.17</v>
      </c>
      <c r="E68" s="14">
        <f t="shared" si="13"/>
        <v>2.0948020631131881</v>
      </c>
      <c r="F68" s="15">
        <v>1.8</v>
      </c>
      <c r="H68">
        <f>+H67</f>
        <v>1.66</v>
      </c>
      <c r="I68" s="16">
        <f t="shared" si="12"/>
        <v>3.4773714247678922</v>
      </c>
      <c r="J68" s="15">
        <v>2.7</v>
      </c>
    </row>
    <row r="69" spans="1:11" ht="15.75" x14ac:dyDescent="0.25">
      <c r="A69" s="2" t="s">
        <v>14</v>
      </c>
      <c r="B69" s="14">
        <f t="shared" si="11"/>
        <v>1.802594199974235</v>
      </c>
      <c r="C69" s="14">
        <f>+C67</f>
        <v>1.4</v>
      </c>
      <c r="D69" s="14">
        <f>+D61</f>
        <v>1.35</v>
      </c>
      <c r="E69" s="14">
        <f t="shared" si="13"/>
        <v>3.4069030379513041</v>
      </c>
      <c r="F69" s="15">
        <v>1.8</v>
      </c>
      <c r="H69">
        <v>1.66</v>
      </c>
      <c r="I69" s="16">
        <f t="shared" si="12"/>
        <v>5.6554590429991647</v>
      </c>
      <c r="J69" s="15">
        <v>2.33</v>
      </c>
    </row>
    <row r="72" spans="1:11" ht="15.75" x14ac:dyDescent="0.25">
      <c r="A72" s="12" t="s">
        <v>26</v>
      </c>
      <c r="B72" s="12" t="s">
        <v>17</v>
      </c>
      <c r="C72" s="12" t="s">
        <v>18</v>
      </c>
      <c r="D72" s="12" t="s">
        <v>19</v>
      </c>
      <c r="E72" s="12" t="s">
        <v>20</v>
      </c>
      <c r="F72" s="13" t="s">
        <v>21</v>
      </c>
      <c r="G72" s="12" t="s">
        <v>25</v>
      </c>
      <c r="H72" s="12" t="s">
        <v>22</v>
      </c>
      <c r="I72" s="12" t="s">
        <v>23</v>
      </c>
      <c r="J72" s="13" t="s">
        <v>24</v>
      </c>
      <c r="K72" s="12" t="s">
        <v>25</v>
      </c>
    </row>
    <row r="73" spans="1:11" ht="15.75" x14ac:dyDescent="0.25">
      <c r="A73" s="2" t="s">
        <v>6</v>
      </c>
      <c r="B73" s="14">
        <f t="shared" ref="B73:B81" si="15">AVERAGE(B61,B49)</f>
        <v>1.0869643858611622</v>
      </c>
      <c r="C73" s="14">
        <v>1.4</v>
      </c>
      <c r="D73" s="14">
        <v>1.35</v>
      </c>
      <c r="E73" s="14">
        <f>+D73*C73*B73</f>
        <v>2.0543626892775966</v>
      </c>
      <c r="F73" s="15">
        <v>2</v>
      </c>
      <c r="G73" s="84">
        <v>200</v>
      </c>
      <c r="H73">
        <v>1.66</v>
      </c>
      <c r="I73" s="16">
        <f t="shared" ref="I73:I81" si="16">+H73*E73</f>
        <v>3.4102420642008102</v>
      </c>
      <c r="J73" s="15">
        <v>3.6</v>
      </c>
      <c r="K73">
        <v>340</v>
      </c>
    </row>
    <row r="74" spans="1:11" ht="15.75" x14ac:dyDescent="0.25">
      <c r="A74" s="2" t="s">
        <v>7</v>
      </c>
      <c r="B74" s="14">
        <f t="shared" si="15"/>
        <v>1.265419510253563</v>
      </c>
      <c r="C74" s="14">
        <f>+C73</f>
        <v>1.4</v>
      </c>
      <c r="D74" s="14">
        <v>1.17</v>
      </c>
      <c r="E74" s="14">
        <f t="shared" ref="E74:E81" si="17">+D74*C74*B74</f>
        <v>2.0727571577953361</v>
      </c>
      <c r="F74" s="15">
        <v>1.8</v>
      </c>
      <c r="G74">
        <v>210</v>
      </c>
      <c r="H74">
        <v>1.66</v>
      </c>
      <c r="I74" s="16">
        <f t="shared" si="16"/>
        <v>3.4407768819402578</v>
      </c>
      <c r="J74" s="15">
        <v>2.65</v>
      </c>
      <c r="K74">
        <v>340</v>
      </c>
    </row>
    <row r="75" spans="1:11" ht="15.75" x14ac:dyDescent="0.25">
      <c r="A75" s="2" t="s">
        <v>8</v>
      </c>
      <c r="B75" s="14">
        <f t="shared" si="15"/>
        <v>1.7492477858196176</v>
      </c>
      <c r="C75" s="14">
        <f t="shared" ref="C75:C79" si="18">+C74</f>
        <v>1.4</v>
      </c>
      <c r="D75" s="14">
        <v>1.17</v>
      </c>
      <c r="E75" s="14">
        <f t="shared" si="17"/>
        <v>2.8652678731725336</v>
      </c>
      <c r="F75" s="15">
        <v>1.6</v>
      </c>
      <c r="G75">
        <v>290</v>
      </c>
      <c r="H75">
        <v>1.33</v>
      </c>
      <c r="I75" s="16">
        <f t="shared" si="16"/>
        <v>3.8108062713194699</v>
      </c>
      <c r="J75" s="15">
        <v>2</v>
      </c>
      <c r="K75">
        <v>380</v>
      </c>
    </row>
    <row r="76" spans="1:11" ht="15.75" x14ac:dyDescent="0.25">
      <c r="A76" s="2" t="s">
        <v>9</v>
      </c>
      <c r="B76" s="14">
        <f t="shared" si="15"/>
        <v>1.3543840800993885</v>
      </c>
      <c r="C76" s="14">
        <f t="shared" si="18"/>
        <v>1.4</v>
      </c>
      <c r="D76" s="14">
        <f>AVERAGE(D74,D73)</f>
        <v>1.26</v>
      </c>
      <c r="E76" s="14">
        <f t="shared" si="17"/>
        <v>2.389133517295321</v>
      </c>
      <c r="F76" s="15">
        <v>1.6</v>
      </c>
      <c r="G76">
        <v>240</v>
      </c>
      <c r="H76" s="17">
        <f>AVERAGE(H74,H73)</f>
        <v>1.66</v>
      </c>
      <c r="I76" s="16">
        <f t="shared" si="16"/>
        <v>3.9659616387102328</v>
      </c>
      <c r="J76" s="15">
        <v>2</v>
      </c>
      <c r="K76">
        <v>400</v>
      </c>
    </row>
    <row r="77" spans="1:11" ht="15.75" x14ac:dyDescent="0.25">
      <c r="A77" s="2" t="s">
        <v>10</v>
      </c>
      <c r="B77" s="14">
        <f t="shared" si="15"/>
        <v>1.2511061334541245</v>
      </c>
      <c r="C77" s="14">
        <f t="shared" si="18"/>
        <v>1.4</v>
      </c>
      <c r="D77" s="14">
        <f>+D73</f>
        <v>1.35</v>
      </c>
      <c r="E77" s="14">
        <f t="shared" si="17"/>
        <v>2.364590592228295</v>
      </c>
      <c r="F77" s="15">
        <v>1.9</v>
      </c>
      <c r="G77">
        <v>240</v>
      </c>
      <c r="H77">
        <v>1.66</v>
      </c>
      <c r="I77" s="16">
        <f t="shared" si="16"/>
        <v>3.9252203830989694</v>
      </c>
      <c r="J77" s="15">
        <v>3.13</v>
      </c>
      <c r="K77">
        <v>390</v>
      </c>
    </row>
    <row r="78" spans="1:11" ht="15.75" x14ac:dyDescent="0.25">
      <c r="A78" s="2" t="s">
        <v>11</v>
      </c>
      <c r="B78" s="14">
        <f t="shared" si="15"/>
        <v>1.2323510547986722</v>
      </c>
      <c r="C78" s="14">
        <f t="shared" si="18"/>
        <v>1.4</v>
      </c>
      <c r="D78" s="14">
        <f>+D75</f>
        <v>1.17</v>
      </c>
      <c r="E78" s="14">
        <f t="shared" si="17"/>
        <v>2.018591027760225</v>
      </c>
      <c r="F78" s="15">
        <v>1.8</v>
      </c>
      <c r="G78">
        <v>200</v>
      </c>
      <c r="H78">
        <v>1.66</v>
      </c>
      <c r="I78" s="16">
        <f t="shared" si="16"/>
        <v>3.3508611060819735</v>
      </c>
      <c r="J78" s="15">
        <v>2.7</v>
      </c>
      <c r="K78">
        <v>330</v>
      </c>
    </row>
    <row r="79" spans="1:11" ht="15.75" x14ac:dyDescent="0.25">
      <c r="A79" s="2" t="s">
        <v>12</v>
      </c>
      <c r="B79" s="14">
        <f t="shared" si="15"/>
        <v>1.1093100594612451</v>
      </c>
      <c r="C79" s="14">
        <f t="shared" si="18"/>
        <v>1.4</v>
      </c>
      <c r="D79" s="14">
        <f>+D78</f>
        <v>1.17</v>
      </c>
      <c r="E79" s="14">
        <f t="shared" si="17"/>
        <v>1.8170498773975192</v>
      </c>
      <c r="F79" s="15">
        <v>2</v>
      </c>
      <c r="G79">
        <v>180</v>
      </c>
      <c r="H79">
        <v>1.66</v>
      </c>
      <c r="I79" s="16">
        <f t="shared" si="16"/>
        <v>3.0163027964798816</v>
      </c>
      <c r="J79" s="15">
        <v>3.6</v>
      </c>
      <c r="K79">
        <v>300</v>
      </c>
    </row>
    <row r="80" spans="1:11" ht="15.75" x14ac:dyDescent="0.25">
      <c r="A80" s="2" t="s">
        <v>13</v>
      </c>
      <c r="B80" s="14">
        <f t="shared" si="15"/>
        <v>1.2442424070825582</v>
      </c>
      <c r="C80" s="14">
        <f>+C79</f>
        <v>1.4</v>
      </c>
      <c r="D80" s="14">
        <f>+D79</f>
        <v>1.17</v>
      </c>
      <c r="E80" s="14">
        <f t="shared" si="17"/>
        <v>2.0380690628012301</v>
      </c>
      <c r="F80" s="15">
        <v>1.8</v>
      </c>
      <c r="G80">
        <v>200</v>
      </c>
      <c r="H80">
        <f>+H79</f>
        <v>1.66</v>
      </c>
      <c r="I80" s="16">
        <f t="shared" si="16"/>
        <v>3.3831946442500418</v>
      </c>
      <c r="J80" s="15">
        <v>2.7</v>
      </c>
      <c r="K80">
        <v>340</v>
      </c>
    </row>
    <row r="81" spans="1:11" ht="15.75" x14ac:dyDescent="0.25">
      <c r="A81" s="2" t="s">
        <v>14</v>
      </c>
      <c r="B81" s="14">
        <f t="shared" si="15"/>
        <v>1.5610093961108862</v>
      </c>
      <c r="C81" s="14">
        <f>+C79</f>
        <v>1.4</v>
      </c>
      <c r="D81" s="14">
        <f>+D73</f>
        <v>1.35</v>
      </c>
      <c r="E81" s="14">
        <f t="shared" si="17"/>
        <v>2.9503077586495747</v>
      </c>
      <c r="F81" s="15">
        <v>1.8</v>
      </c>
      <c r="G81">
        <v>300</v>
      </c>
      <c r="H81">
        <v>1.66</v>
      </c>
      <c r="I81" s="16">
        <f t="shared" si="16"/>
        <v>4.8975108793582942</v>
      </c>
      <c r="J81" s="15">
        <v>2.33</v>
      </c>
      <c r="K81">
        <v>490</v>
      </c>
    </row>
  </sheetData>
  <pageMargins left="0.7" right="0.7" top="0.75" bottom="0.75" header="0.3" footer="0.3"/>
  <pageSetup scale="88" fitToHeight="0" orientation="landscape" horizontalDpi="1200" verticalDpi="1200" r:id="rId1"/>
  <headerFooter>
    <oddFooter>&amp;L&amp;F&amp;C&amp;P&amp;R&amp;D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DE722-D9CA-4A2A-AFD2-02A4B7A68B4F}">
  <sheetPr>
    <pageSetUpPr fitToPage="1"/>
  </sheetPr>
  <dimension ref="A1:BA106"/>
  <sheetViews>
    <sheetView tabSelected="1" workbookViewId="0">
      <selection activeCell="AS6" sqref="AS6"/>
    </sheetView>
  </sheetViews>
  <sheetFormatPr defaultRowHeight="15" x14ac:dyDescent="0.25"/>
  <cols>
    <col min="1" max="1" width="36" customWidth="1"/>
    <col min="2" max="2" width="13.42578125" hidden="1" customWidth="1"/>
    <col min="3" max="3" width="13.28515625" hidden="1" customWidth="1"/>
    <col min="4" max="13" width="13" hidden="1" customWidth="1"/>
    <col min="14" max="15" width="14.42578125" hidden="1" customWidth="1"/>
    <col min="16" max="16" width="3" hidden="1" customWidth="1"/>
    <col min="17" max="17" width="12.42578125" hidden="1" customWidth="1"/>
    <col min="18" max="18" width="3" hidden="1" customWidth="1"/>
    <col min="19" max="19" width="14.140625" hidden="1" customWidth="1"/>
    <col min="20" max="20" width="3" hidden="1" customWidth="1"/>
    <col min="21" max="21" width="14.85546875" hidden="1" customWidth="1"/>
    <col min="22" max="22" width="0.140625" customWidth="1"/>
    <col min="23" max="23" width="12.85546875" customWidth="1"/>
    <col min="24" max="24" width="3" customWidth="1"/>
    <col min="25" max="25" width="26.28515625" hidden="1" customWidth="1"/>
    <col min="26" max="26" width="11.42578125" hidden="1" customWidth="1"/>
    <col min="27" max="30" width="11" hidden="1" customWidth="1"/>
    <col min="31" max="31" width="11.5703125" hidden="1" customWidth="1"/>
    <col min="32" max="32" width="10.140625" hidden="1" customWidth="1"/>
    <col min="33" max="33" width="11.42578125" customWidth="1"/>
    <col min="34" max="34" width="3" customWidth="1"/>
    <col min="35" max="35" width="11.28515625" customWidth="1"/>
    <col min="36" max="36" width="3" customWidth="1"/>
    <col min="37" max="37" width="9.5703125" customWidth="1"/>
    <col min="38" max="38" width="3" customWidth="1"/>
    <col min="40" max="40" width="4.28515625" customWidth="1"/>
    <col min="42" max="42" width="3" customWidth="1"/>
    <col min="43" max="43" width="10.85546875" style="22" customWidth="1"/>
    <col min="44" max="44" width="4.140625" style="22" customWidth="1"/>
    <col min="45" max="45" width="30.140625" bestFit="1" customWidth="1"/>
    <col min="46" max="46" width="14.28515625" bestFit="1" customWidth="1"/>
    <col min="47" max="47" width="15.28515625" bestFit="1" customWidth="1"/>
    <col min="48" max="48" width="6.140625" customWidth="1"/>
    <col min="49" max="49" width="14.28515625" bestFit="1" customWidth="1"/>
    <col min="50" max="50" width="15.28515625" bestFit="1" customWidth="1"/>
    <col min="51" max="51" width="4" customWidth="1"/>
    <col min="52" max="52" width="14.28515625" bestFit="1" customWidth="1"/>
    <col min="53" max="53" width="15.28515625" bestFit="1" customWidth="1"/>
    <col min="54" max="66" width="17.85546875" customWidth="1"/>
    <col min="67" max="67" width="25.42578125" bestFit="1" customWidth="1"/>
    <col min="68" max="68" width="26.85546875" bestFit="1" customWidth="1"/>
  </cols>
  <sheetData>
    <row r="1" spans="1:53" x14ac:dyDescent="0.25">
      <c r="AQ1" s="21" t="s">
        <v>29</v>
      </c>
    </row>
    <row r="3" spans="1:53" ht="15.75" x14ac:dyDescent="0.25">
      <c r="A3" s="23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5"/>
    </row>
    <row r="4" spans="1:53" x14ac:dyDescent="0.25">
      <c r="A4" s="24" t="s">
        <v>31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5"/>
    </row>
    <row r="5" spans="1:53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5"/>
    </row>
    <row r="8" spans="1:53" ht="15.75" x14ac:dyDescent="0.25">
      <c r="A8" s="3"/>
      <c r="W8" s="26" t="s">
        <v>32</v>
      </c>
      <c r="AG8" s="27" t="s">
        <v>33</v>
      </c>
      <c r="AH8" s="27"/>
    </row>
    <row r="9" spans="1:53" ht="15.75" x14ac:dyDescent="0.25">
      <c r="N9" s="28" t="s">
        <v>34</v>
      </c>
      <c r="O9" s="28"/>
      <c r="P9" s="28"/>
      <c r="Q9" s="28"/>
      <c r="R9" s="28"/>
      <c r="S9" s="28"/>
      <c r="T9" s="28"/>
      <c r="U9" s="28"/>
      <c r="V9" s="23"/>
      <c r="W9" s="27" t="s">
        <v>35</v>
      </c>
      <c r="AE9" s="29"/>
      <c r="AF9" t="s">
        <v>36</v>
      </c>
      <c r="AG9" s="30" t="s">
        <v>37</v>
      </c>
      <c r="AH9" s="30"/>
      <c r="AI9" s="30" t="s">
        <v>19</v>
      </c>
    </row>
    <row r="10" spans="1:53" s="27" customFormat="1" ht="15.75" x14ac:dyDescent="0.25">
      <c r="A10" s="31"/>
      <c r="B10" s="31" t="s">
        <v>2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2" t="s">
        <v>38</v>
      </c>
      <c r="O10" s="32"/>
      <c r="P10" s="32"/>
      <c r="Q10" s="27" t="s">
        <v>26</v>
      </c>
      <c r="S10" s="27" t="s">
        <v>39</v>
      </c>
      <c r="U10" s="27" t="s">
        <v>39</v>
      </c>
      <c r="W10" s="27" t="s">
        <v>40</v>
      </c>
      <c r="AE10" s="30" t="s">
        <v>41</v>
      </c>
      <c r="AF10" s="27" t="s">
        <v>42</v>
      </c>
      <c r="AG10" s="30" t="s">
        <v>43</v>
      </c>
      <c r="AH10" s="30"/>
      <c r="AI10" s="27" t="s">
        <v>44</v>
      </c>
      <c r="AK10" s="33" t="s">
        <v>45</v>
      </c>
      <c r="AL10" s="33"/>
      <c r="AM10" s="33"/>
      <c r="AN10" s="33"/>
      <c r="AO10" s="33"/>
      <c r="AP10" s="33"/>
      <c r="AQ10" s="33"/>
      <c r="AR10" s="34"/>
      <c r="AW10" s="35" t="s">
        <v>46</v>
      </c>
      <c r="AX10" s="35"/>
      <c r="AY10" s="35"/>
      <c r="AZ10" s="35"/>
      <c r="BA10" s="35"/>
    </row>
    <row r="11" spans="1:53" s="27" customFormat="1" ht="15.75" x14ac:dyDescent="0.25">
      <c r="A11" s="31" t="s">
        <v>47</v>
      </c>
      <c r="B11" s="31">
        <v>7</v>
      </c>
      <c r="C11" s="31">
        <v>8</v>
      </c>
      <c r="D11" s="31">
        <v>9</v>
      </c>
      <c r="E11" s="31">
        <v>10</v>
      </c>
      <c r="F11" s="31">
        <v>11</v>
      </c>
      <c r="G11" s="31">
        <v>12</v>
      </c>
      <c r="H11" s="31">
        <v>1</v>
      </c>
      <c r="I11" s="31">
        <v>2</v>
      </c>
      <c r="J11" s="31">
        <v>3</v>
      </c>
      <c r="K11" s="31">
        <v>4</v>
      </c>
      <c r="L11" s="31">
        <v>5</v>
      </c>
      <c r="M11" s="31">
        <v>6</v>
      </c>
      <c r="N11" s="36" t="s">
        <v>48</v>
      </c>
      <c r="O11" s="32"/>
      <c r="P11" s="32"/>
      <c r="Q11" s="37" t="s">
        <v>49</v>
      </c>
      <c r="S11" s="37" t="s">
        <v>50</v>
      </c>
      <c r="U11" s="37" t="s">
        <v>51</v>
      </c>
      <c r="W11" s="37" t="s">
        <v>52</v>
      </c>
      <c r="AA11" s="27" t="s">
        <v>53</v>
      </c>
      <c r="AB11" s="27" t="s">
        <v>54</v>
      </c>
      <c r="AC11" s="27" t="s">
        <v>55</v>
      </c>
      <c r="AD11" s="27" t="s">
        <v>56</v>
      </c>
      <c r="AE11" s="30" t="s">
        <v>28</v>
      </c>
      <c r="AF11" s="27" t="s">
        <v>39</v>
      </c>
      <c r="AG11" s="38" t="s">
        <v>57</v>
      </c>
      <c r="AH11" s="30"/>
      <c r="AI11" s="38" t="s">
        <v>58</v>
      </c>
      <c r="AK11" s="38" t="s">
        <v>59</v>
      </c>
      <c r="AL11" s="30"/>
      <c r="AM11" s="38" t="s">
        <v>60</v>
      </c>
      <c r="AN11" s="30"/>
      <c r="AO11" s="39" t="s">
        <v>61</v>
      </c>
      <c r="AP11" s="30"/>
      <c r="AQ11" s="40" t="s">
        <v>62</v>
      </c>
      <c r="AR11" s="34"/>
      <c r="AT11" s="28" t="s">
        <v>63</v>
      </c>
      <c r="AU11" s="28"/>
      <c r="AW11" s="41" t="s">
        <v>64</v>
      </c>
      <c r="AX11" s="41"/>
      <c r="AZ11" s="41" t="s">
        <v>65</v>
      </c>
      <c r="BA11" s="41"/>
    </row>
    <row r="12" spans="1:53" s="44" customFormat="1" ht="15.75" x14ac:dyDescent="0.25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 t="s">
        <v>66</v>
      </c>
      <c r="O12" s="43"/>
      <c r="P12" s="43"/>
      <c r="Q12" s="44" t="s">
        <v>67</v>
      </c>
      <c r="S12" s="44" t="s">
        <v>68</v>
      </c>
      <c r="U12" s="44" t="s">
        <v>69</v>
      </c>
      <c r="W12" s="44" t="s">
        <v>66</v>
      </c>
      <c r="Y12" s="44" t="s">
        <v>70</v>
      </c>
      <c r="AG12" s="44" t="s">
        <v>71</v>
      </c>
      <c r="AI12" s="44" t="s">
        <v>68</v>
      </c>
      <c r="AK12" s="44" t="s">
        <v>72</v>
      </c>
      <c r="AM12" s="44" t="s">
        <v>73</v>
      </c>
      <c r="AO12" s="44" t="s">
        <v>74</v>
      </c>
      <c r="AQ12" s="44" t="s">
        <v>75</v>
      </c>
      <c r="AT12" s="44" t="s">
        <v>76</v>
      </c>
      <c r="AU12" s="44" t="s">
        <v>77</v>
      </c>
      <c r="AW12" s="44" t="s">
        <v>76</v>
      </c>
      <c r="AX12" s="44" t="s">
        <v>77</v>
      </c>
      <c r="AZ12" s="44" t="s">
        <v>76</v>
      </c>
      <c r="BA12" s="44" t="s">
        <v>77</v>
      </c>
    </row>
    <row r="13" spans="1:53" ht="15.75" x14ac:dyDescent="0.25">
      <c r="A13" s="45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AO13" s="22"/>
      <c r="AQ13"/>
    </row>
    <row r="14" spans="1:53" x14ac:dyDescent="0.25">
      <c r="A14" s="2" t="str">
        <f>+Sheet1!A73</f>
        <v>General Service-Residential</v>
      </c>
      <c r="B14" s="1">
        <v>3098319</v>
      </c>
      <c r="C14" s="1">
        <v>2936692</v>
      </c>
      <c r="D14" s="1">
        <v>3123235</v>
      </c>
      <c r="E14" s="1">
        <v>2978640</v>
      </c>
      <c r="F14" s="1">
        <v>2708399</v>
      </c>
      <c r="G14" s="1">
        <v>2828801</v>
      </c>
      <c r="H14" s="1">
        <v>2738080</v>
      </c>
      <c r="I14" s="1">
        <v>2734923</v>
      </c>
      <c r="J14" s="1">
        <v>2788613</v>
      </c>
      <c r="K14" s="1">
        <v>2735314</v>
      </c>
      <c r="L14" s="1">
        <v>2637807</v>
      </c>
      <c r="M14" s="1">
        <v>2907056</v>
      </c>
      <c r="N14" s="1">
        <f>AVERAGE('[1]Water Billing Monthly Sum_2'!N7,'[1]Water Billing Monthly Sum_2'!N21,'[1]Water Billing Monthly Sum_2'!N35)</f>
        <v>32074243.333333332</v>
      </c>
      <c r="O14" s="47">
        <f t="shared" ref="O14:O23" si="0">+N14/$N$24</f>
        <v>0.50512732207087796</v>
      </c>
      <c r="P14" s="47"/>
      <c r="Q14" s="20">
        <f>+N14/365</f>
        <v>87874.639269406383</v>
      </c>
      <c r="R14" s="20"/>
      <c r="S14" s="1">
        <f>MAX(B14:M14)</f>
        <v>3123235</v>
      </c>
      <c r="T14" s="1"/>
      <c r="U14" s="20">
        <f>+S14/30.4</f>
        <v>102737.99342105264</v>
      </c>
      <c r="V14" s="20"/>
      <c r="W14" s="16">
        <f>+Sheet1!B73</f>
        <v>1.0869643858611622</v>
      </c>
      <c r="Y14" s="2" t="s">
        <v>78</v>
      </c>
      <c r="AA14" s="48"/>
      <c r="AB14" s="48">
        <f t="shared" ref="AB14:AB19" si="1">+W49</f>
        <v>0</v>
      </c>
      <c r="AC14" s="48">
        <f t="shared" ref="AC14:AC19" si="2">+W65</f>
        <v>0</v>
      </c>
      <c r="AD14" s="48">
        <f t="shared" ref="AD14:AD19" si="3">+W81</f>
        <v>0</v>
      </c>
      <c r="AE14" s="48">
        <f>SUM(AA14:AD14)/3</f>
        <v>0</v>
      </c>
      <c r="AF14" s="48">
        <f>+AB14</f>
        <v>0</v>
      </c>
      <c r="AG14" s="49">
        <v>1.4</v>
      </c>
      <c r="AI14" s="16">
        <f>+Sheet1!D73</f>
        <v>1.35</v>
      </c>
      <c r="AK14" s="50">
        <f>+W14*AG14*AI14*100</f>
        <v>205.43626892775967</v>
      </c>
      <c r="AL14" s="16"/>
      <c r="AM14">
        <v>200</v>
      </c>
      <c r="AO14" s="20">
        <f>+AM14-AK14</f>
        <v>-5.4362689277596701</v>
      </c>
      <c r="AQ14">
        <f>+Sheet1!G73</f>
        <v>200</v>
      </c>
      <c r="AS14" t="str">
        <f>+A14</f>
        <v>General Service-Residential</v>
      </c>
      <c r="AT14" s="14">
        <f>+AM14/100</f>
        <v>2</v>
      </c>
      <c r="AU14" s="14">
        <f>+AM31/100</f>
        <v>3.6</v>
      </c>
      <c r="AV14" s="14"/>
      <c r="AW14" s="14">
        <v>1.95</v>
      </c>
      <c r="AX14" s="14">
        <v>3.24</v>
      </c>
      <c r="AY14" s="14"/>
      <c r="AZ14" s="14">
        <f>+AQ14/100</f>
        <v>2</v>
      </c>
      <c r="BA14" s="14">
        <f>+AQ31/100</f>
        <v>3.4</v>
      </c>
    </row>
    <row r="15" spans="1:53" x14ac:dyDescent="0.25">
      <c r="A15" s="2" t="str">
        <f>+Sheet1!A74</f>
        <v>General Service-Commercial</v>
      </c>
      <c r="B15" s="1">
        <v>1074643</v>
      </c>
      <c r="C15" s="1">
        <v>1070058</v>
      </c>
      <c r="D15" s="1">
        <v>1135135</v>
      </c>
      <c r="E15" s="1">
        <v>1045184</v>
      </c>
      <c r="F15" s="1">
        <v>946457</v>
      </c>
      <c r="G15" s="1">
        <v>963007</v>
      </c>
      <c r="H15" s="1">
        <v>858712</v>
      </c>
      <c r="I15" s="1">
        <v>911541</v>
      </c>
      <c r="J15" s="1">
        <v>946408</v>
      </c>
      <c r="K15" s="1">
        <v>963505</v>
      </c>
      <c r="L15" s="1">
        <v>942071</v>
      </c>
      <c r="M15" s="1">
        <v>1085767</v>
      </c>
      <c r="N15" s="1">
        <f>AVERAGE('[1]Water Billing Monthly Sum_2'!N8,'[1]Water Billing Monthly Sum_2'!N22,'[1]Water Billing Monthly Sum_2'!N36)</f>
        <v>15073451.333333334</v>
      </c>
      <c r="O15" s="47">
        <f t="shared" si="0"/>
        <v>0.23738711548837907</v>
      </c>
      <c r="P15" s="47"/>
      <c r="Q15" s="20">
        <f t="shared" ref="Q15:Q24" si="4">+N15/365</f>
        <v>41297.126940639268</v>
      </c>
      <c r="R15" s="20"/>
      <c r="S15" s="1">
        <f t="shared" ref="S15:S23" si="5">MAX(B15:M15)</f>
        <v>1135135</v>
      </c>
      <c r="T15" s="1"/>
      <c r="U15" s="20">
        <f t="shared" ref="U15:U24" si="6">+S15/30.4</f>
        <v>37339.96710526316</v>
      </c>
      <c r="V15" s="20"/>
      <c r="W15" s="16">
        <f>+Sheet1!B74</f>
        <v>1.265419510253563</v>
      </c>
      <c r="Y15" s="2" t="s">
        <v>79</v>
      </c>
      <c r="AA15" s="48"/>
      <c r="AB15" s="48">
        <f t="shared" si="1"/>
        <v>0</v>
      </c>
      <c r="AC15" s="48">
        <f t="shared" si="2"/>
        <v>0</v>
      </c>
      <c r="AD15" s="48">
        <f t="shared" si="3"/>
        <v>0</v>
      </c>
      <c r="AE15" s="48">
        <f t="shared" ref="AE15:AE23" si="7">SUM(AA15:AD15)/3</f>
        <v>0</v>
      </c>
      <c r="AF15" s="48">
        <f t="shared" ref="AF15:AF23" si="8">+AB15</f>
        <v>0</v>
      </c>
      <c r="AG15" s="49">
        <v>1.4</v>
      </c>
      <c r="AI15" s="16">
        <f>+Sheet1!D74</f>
        <v>1.17</v>
      </c>
      <c r="AK15" s="50">
        <f t="shared" ref="AK15:AK22" si="9">+W15*AG15*AI15*100</f>
        <v>207.27571577953361</v>
      </c>
      <c r="AL15" s="16"/>
      <c r="AM15">
        <v>180</v>
      </c>
      <c r="AO15" s="20">
        <f t="shared" ref="AO15:AO22" si="10">+AM15-AK15</f>
        <v>-27.275715779533613</v>
      </c>
      <c r="AQ15">
        <f>+Sheet1!G74</f>
        <v>210</v>
      </c>
      <c r="AS15" t="str">
        <f t="shared" ref="AS15:AS23" si="11">+A15</f>
        <v>General Service-Commercial</v>
      </c>
      <c r="AT15" s="14">
        <f t="shared" ref="AT15:AT23" si="12">+AM15/100</f>
        <v>1.8</v>
      </c>
      <c r="AU15" s="14">
        <f t="shared" ref="AU15:AU23" si="13">+AM32/100</f>
        <v>2.65</v>
      </c>
      <c r="AV15" s="14"/>
      <c r="AW15" s="14">
        <v>2.02</v>
      </c>
      <c r="AX15" s="14">
        <v>3.35</v>
      </c>
      <c r="AY15" s="14"/>
      <c r="AZ15" s="14">
        <f t="shared" ref="AZ15:AZ23" si="14">+AQ15/100</f>
        <v>2.1</v>
      </c>
      <c r="BA15" s="14">
        <f t="shared" ref="BA15:BA23" si="15">+AQ32/100</f>
        <v>3.4</v>
      </c>
    </row>
    <row r="16" spans="1:53" x14ac:dyDescent="0.25">
      <c r="A16" s="2" t="str">
        <f>+Sheet1!A75</f>
        <v>General Service-Industrial</v>
      </c>
      <c r="B16" s="1">
        <v>93571</v>
      </c>
      <c r="C16" s="1">
        <v>109816</v>
      </c>
      <c r="D16" s="1">
        <v>117801</v>
      </c>
      <c r="E16" s="1">
        <v>99646</v>
      </c>
      <c r="F16" s="1">
        <v>67707</v>
      </c>
      <c r="G16" s="1">
        <v>101246</v>
      </c>
      <c r="H16" s="1">
        <v>61330</v>
      </c>
      <c r="I16" s="1">
        <v>70576</v>
      </c>
      <c r="J16" s="1">
        <v>122257</v>
      </c>
      <c r="K16" s="1">
        <v>71360</v>
      </c>
      <c r="L16" s="1">
        <v>69233</v>
      </c>
      <c r="M16" s="1">
        <v>82219</v>
      </c>
      <c r="N16" s="1">
        <f>AVERAGE('[1]Water Billing Monthly Sum_2'!N9,'[1]Water Billing Monthly Sum_2'!N23,'[1]Water Billing Monthly Sum_2'!N37)</f>
        <v>941864.66666666663</v>
      </c>
      <c r="O16" s="47">
        <f t="shared" si="0"/>
        <v>1.4833134857840142E-2</v>
      </c>
      <c r="P16" s="47"/>
      <c r="Q16" s="20">
        <f t="shared" si="4"/>
        <v>2580.4511415525112</v>
      </c>
      <c r="R16" s="20"/>
      <c r="S16" s="1">
        <f t="shared" si="5"/>
        <v>122257</v>
      </c>
      <c r="T16" s="1"/>
      <c r="U16" s="20">
        <f t="shared" si="6"/>
        <v>4021.6118421052633</v>
      </c>
      <c r="V16" s="20"/>
      <c r="W16" s="16">
        <f>+Sheet1!B75</f>
        <v>1.7492477858196176</v>
      </c>
      <c r="Y16" s="2" t="s">
        <v>80</v>
      </c>
      <c r="AA16" s="48"/>
      <c r="AB16" s="48">
        <f t="shared" si="1"/>
        <v>0</v>
      </c>
      <c r="AC16" s="48">
        <f t="shared" si="2"/>
        <v>0</v>
      </c>
      <c r="AD16" s="48">
        <f t="shared" si="3"/>
        <v>0</v>
      </c>
      <c r="AE16" s="48">
        <f t="shared" si="7"/>
        <v>0</v>
      </c>
      <c r="AF16" s="48">
        <f t="shared" si="8"/>
        <v>0</v>
      </c>
      <c r="AG16" s="49">
        <v>1.4</v>
      </c>
      <c r="AI16" s="16">
        <f>+Sheet1!D75</f>
        <v>1.17</v>
      </c>
      <c r="AK16" s="50">
        <f t="shared" si="9"/>
        <v>286.52678731725331</v>
      </c>
      <c r="AL16" s="16"/>
      <c r="AM16">
        <v>160</v>
      </c>
      <c r="AO16" s="20">
        <f t="shared" si="10"/>
        <v>-126.52678731725331</v>
      </c>
      <c r="AQ16">
        <f>+Sheet1!G75</f>
        <v>290</v>
      </c>
      <c r="AS16" t="str">
        <f t="shared" si="11"/>
        <v>General Service-Industrial</v>
      </c>
      <c r="AT16" s="14">
        <f t="shared" si="12"/>
        <v>1.6</v>
      </c>
      <c r="AU16" s="14">
        <f t="shared" si="13"/>
        <v>2</v>
      </c>
      <c r="AV16" s="14"/>
      <c r="AW16" s="14">
        <v>2.13</v>
      </c>
      <c r="AX16" s="14">
        <v>2.83</v>
      </c>
      <c r="AY16" s="14"/>
      <c r="AZ16" s="14">
        <f t="shared" si="14"/>
        <v>2.9</v>
      </c>
      <c r="BA16" s="14">
        <f t="shared" si="15"/>
        <v>3.8</v>
      </c>
    </row>
    <row r="17" spans="1:53" s="54" customFormat="1" ht="15.75" x14ac:dyDescent="0.25">
      <c r="A17" s="2" t="str">
        <f>+Sheet1!A76</f>
        <v>General Service-Public Utilities</v>
      </c>
      <c r="B17" s="51">
        <v>6832</v>
      </c>
      <c r="C17" s="51">
        <v>7069</v>
      </c>
      <c r="D17" s="51">
        <v>7011</v>
      </c>
      <c r="E17" s="51">
        <v>6261</v>
      </c>
      <c r="F17" s="51">
        <v>5192</v>
      </c>
      <c r="G17" s="51">
        <v>4561</v>
      </c>
      <c r="H17" s="51">
        <v>4233</v>
      </c>
      <c r="I17" s="51">
        <v>3887</v>
      </c>
      <c r="J17" s="51">
        <v>4305</v>
      </c>
      <c r="K17" s="51">
        <v>6111</v>
      </c>
      <c r="L17" s="51">
        <v>5870</v>
      </c>
      <c r="M17" s="51">
        <v>7164</v>
      </c>
      <c r="N17" s="1">
        <f>AVERAGE('[1]Water Billing Monthly Sum_2'!N10,'[1]Water Billing Monthly Sum_2'!N24,'[1]Water Billing Monthly Sum_2'!N38)</f>
        <v>99885.333333333328</v>
      </c>
      <c r="O17" s="52">
        <f t="shared" si="0"/>
        <v>1.5730631714821542E-3</v>
      </c>
      <c r="P17" s="52"/>
      <c r="Q17" s="53">
        <f t="shared" si="4"/>
        <v>273.65844748858444</v>
      </c>
      <c r="R17" s="53"/>
      <c r="S17" s="51">
        <f t="shared" si="5"/>
        <v>7164</v>
      </c>
      <c r="T17" s="51"/>
      <c r="U17" s="53">
        <f t="shared" si="6"/>
        <v>235.65789473684211</v>
      </c>
      <c r="V17" s="53"/>
      <c r="W17" s="16">
        <f>+Sheet1!B76</f>
        <v>1.3543840800993885</v>
      </c>
      <c r="Y17" s="55" t="s">
        <v>81</v>
      </c>
      <c r="AA17" s="56"/>
      <c r="AB17" s="56">
        <f t="shared" si="1"/>
        <v>0</v>
      </c>
      <c r="AC17" s="56">
        <f t="shared" si="2"/>
        <v>0</v>
      </c>
      <c r="AD17" s="56">
        <f t="shared" si="3"/>
        <v>0</v>
      </c>
      <c r="AE17" s="56">
        <f t="shared" si="7"/>
        <v>0</v>
      </c>
      <c r="AF17" s="56">
        <f t="shared" si="8"/>
        <v>0</v>
      </c>
      <c r="AG17" s="49">
        <v>1.4</v>
      </c>
      <c r="AI17" s="16">
        <f>+Sheet1!D76</f>
        <v>1.26</v>
      </c>
      <c r="AK17" s="50">
        <f t="shared" si="9"/>
        <v>238.91335172953214</v>
      </c>
      <c r="AL17" s="57"/>
      <c r="AM17">
        <v>160</v>
      </c>
      <c r="AO17" s="20">
        <f t="shared" si="10"/>
        <v>-78.913351729532138</v>
      </c>
      <c r="AQ17">
        <f>+Sheet1!G76</f>
        <v>240</v>
      </c>
      <c r="AR17" s="58"/>
      <c r="AS17" t="str">
        <f t="shared" si="11"/>
        <v>General Service-Public Utilities</v>
      </c>
      <c r="AT17" s="14">
        <f t="shared" si="12"/>
        <v>1.6</v>
      </c>
      <c r="AU17" s="14">
        <f t="shared" si="13"/>
        <v>2</v>
      </c>
      <c r="AV17" s="59"/>
      <c r="AW17" s="59">
        <v>1.66</v>
      </c>
      <c r="AX17" s="59">
        <v>2.21</v>
      </c>
      <c r="AY17" s="59"/>
      <c r="AZ17" s="14">
        <f t="shared" si="14"/>
        <v>2.4</v>
      </c>
      <c r="BA17" s="14">
        <f t="shared" si="15"/>
        <v>4</v>
      </c>
    </row>
    <row r="18" spans="1:53" x14ac:dyDescent="0.25">
      <c r="A18" s="2" t="str">
        <f>+Sheet1!A77</f>
        <v>P.H.A</v>
      </c>
      <c r="B18" s="1">
        <v>157217</v>
      </c>
      <c r="C18" s="1">
        <v>151761</v>
      </c>
      <c r="D18" s="1">
        <v>170746</v>
      </c>
      <c r="E18" s="1">
        <v>183273</v>
      </c>
      <c r="F18" s="1">
        <v>139105</v>
      </c>
      <c r="G18" s="1">
        <v>150771</v>
      </c>
      <c r="H18" s="1">
        <v>160607</v>
      </c>
      <c r="I18" s="1">
        <v>136236</v>
      </c>
      <c r="J18" s="1">
        <v>132572</v>
      </c>
      <c r="K18" s="1">
        <v>131326</v>
      </c>
      <c r="L18" s="1">
        <v>118734</v>
      </c>
      <c r="M18" s="1">
        <v>136167</v>
      </c>
      <c r="N18" s="1">
        <f>AVERAGE('[1]Water Billing Monthly Sum_2'!N11,'[1]Water Billing Monthly Sum_2'!N25,'[1]Water Billing Monthly Sum_2'!N39)</f>
        <v>1689086.6666666667</v>
      </c>
      <c r="O18" s="47">
        <f t="shared" si="0"/>
        <v>2.6600902656127898E-2</v>
      </c>
      <c r="P18" s="47"/>
      <c r="Q18" s="20">
        <f t="shared" si="4"/>
        <v>4627.6347031963469</v>
      </c>
      <c r="R18" s="20"/>
      <c r="S18" s="1">
        <f t="shared" si="5"/>
        <v>183273</v>
      </c>
      <c r="T18" s="1"/>
      <c r="U18" s="20">
        <f t="shared" si="6"/>
        <v>6028.7171052631584</v>
      </c>
      <c r="V18" s="20"/>
      <c r="W18" s="16">
        <f>+Sheet1!B77</f>
        <v>1.2511061334541245</v>
      </c>
      <c r="Y18" s="2" t="s">
        <v>82</v>
      </c>
      <c r="AA18" s="48"/>
      <c r="AB18" s="48">
        <f t="shared" si="1"/>
        <v>0</v>
      </c>
      <c r="AC18" s="48">
        <f t="shared" si="2"/>
        <v>0</v>
      </c>
      <c r="AD18" s="48">
        <f t="shared" si="3"/>
        <v>0</v>
      </c>
      <c r="AE18" s="48">
        <f t="shared" si="7"/>
        <v>0</v>
      </c>
      <c r="AF18" s="48">
        <f t="shared" si="8"/>
        <v>0</v>
      </c>
      <c r="AG18" s="49">
        <v>1.4</v>
      </c>
      <c r="AI18" s="16">
        <f>+Sheet1!D77</f>
        <v>1.35</v>
      </c>
      <c r="AK18" s="50">
        <f t="shared" si="9"/>
        <v>236.4590592228295</v>
      </c>
      <c r="AL18" s="16"/>
      <c r="AM18">
        <v>190</v>
      </c>
      <c r="AO18" s="20">
        <f t="shared" si="10"/>
        <v>-46.459059222829495</v>
      </c>
      <c r="AQ18">
        <f>+Sheet1!G77</f>
        <v>240</v>
      </c>
      <c r="AS18" t="str">
        <f t="shared" si="11"/>
        <v>P.H.A</v>
      </c>
      <c r="AT18" s="14">
        <f t="shared" si="12"/>
        <v>1.9</v>
      </c>
      <c r="AU18" s="14">
        <f t="shared" si="13"/>
        <v>3.13</v>
      </c>
      <c r="AV18" s="14"/>
      <c r="AW18" s="14">
        <v>2.0699999999999998</v>
      </c>
      <c r="AX18" s="14">
        <v>3.44</v>
      </c>
      <c r="AY18" s="14"/>
      <c r="AZ18" s="14">
        <f t="shared" si="14"/>
        <v>2.4</v>
      </c>
      <c r="BA18" s="14">
        <f t="shared" si="15"/>
        <v>3.9</v>
      </c>
    </row>
    <row r="19" spans="1:53" x14ac:dyDescent="0.25">
      <c r="A19" s="2" t="str">
        <f>+Sheet1!A78</f>
        <v>Charity and Schools</v>
      </c>
      <c r="B19" s="1">
        <v>159081</v>
      </c>
      <c r="C19" s="1">
        <v>144429</v>
      </c>
      <c r="D19" s="1">
        <v>145175</v>
      </c>
      <c r="E19" s="1">
        <v>145312</v>
      </c>
      <c r="F19" s="1">
        <v>126245</v>
      </c>
      <c r="G19" s="1">
        <v>124773</v>
      </c>
      <c r="H19" s="1">
        <v>108246</v>
      </c>
      <c r="I19" s="1">
        <v>119013</v>
      </c>
      <c r="J19" s="1">
        <v>143544</v>
      </c>
      <c r="K19" s="1">
        <v>121602</v>
      </c>
      <c r="L19" s="1">
        <v>133129</v>
      </c>
      <c r="M19" s="1">
        <v>139494</v>
      </c>
      <c r="N19" s="1">
        <f>AVERAGE('[1]Water Billing Monthly Sum_2'!N52,'[1]Water Billing Monthly Sum_2'!N53,'[1]Water Billing Monthly Sum_2'!N54)</f>
        <v>1951877.6666666667</v>
      </c>
      <c r="O19" s="47">
        <f t="shared" si="0"/>
        <v>3.0739516705874607E-2</v>
      </c>
      <c r="P19" s="47"/>
      <c r="Q19" s="20">
        <f t="shared" si="4"/>
        <v>5347.6100456621007</v>
      </c>
      <c r="R19" s="20"/>
      <c r="S19" s="1">
        <f t="shared" si="5"/>
        <v>159081</v>
      </c>
      <c r="T19" s="1"/>
      <c r="U19" s="20">
        <f t="shared" si="6"/>
        <v>5232.9276315789475</v>
      </c>
      <c r="V19" s="20"/>
      <c r="W19" s="16">
        <f>+Sheet1!B78</f>
        <v>1.2323510547986722</v>
      </c>
      <c r="Y19" s="2" t="s">
        <v>83</v>
      </c>
      <c r="AA19" s="48"/>
      <c r="AB19" s="48">
        <f t="shared" si="1"/>
        <v>0</v>
      </c>
      <c r="AC19" s="48">
        <f t="shared" si="2"/>
        <v>0</v>
      </c>
      <c r="AD19" s="48">
        <f t="shared" si="3"/>
        <v>0</v>
      </c>
      <c r="AE19" s="48">
        <f t="shared" si="7"/>
        <v>0</v>
      </c>
      <c r="AF19" s="48">
        <f t="shared" si="8"/>
        <v>0</v>
      </c>
      <c r="AG19" s="49">
        <v>1.4</v>
      </c>
      <c r="AI19" s="16">
        <f>+Sheet1!D78</f>
        <v>1.17</v>
      </c>
      <c r="AK19" s="50">
        <f t="shared" si="9"/>
        <v>201.8591027760225</v>
      </c>
      <c r="AL19" s="16"/>
      <c r="AM19">
        <v>180</v>
      </c>
      <c r="AO19" s="20">
        <f t="shared" si="10"/>
        <v>-21.859102776022496</v>
      </c>
      <c r="AQ19">
        <f>+Sheet1!G78</f>
        <v>200</v>
      </c>
      <c r="AS19" t="str">
        <f t="shared" si="11"/>
        <v>Charity and Schools</v>
      </c>
      <c r="AT19" s="14">
        <f t="shared" si="12"/>
        <v>1.8</v>
      </c>
      <c r="AU19" s="14">
        <f t="shared" si="13"/>
        <v>2.7</v>
      </c>
      <c r="AV19" s="14"/>
      <c r="AW19" s="14">
        <v>1.84</v>
      </c>
      <c r="AX19" s="14">
        <v>3.06</v>
      </c>
      <c r="AY19" s="14"/>
      <c r="AZ19" s="14">
        <f t="shared" si="14"/>
        <v>2</v>
      </c>
      <c r="BA19" s="14">
        <f t="shared" si="15"/>
        <v>3.3</v>
      </c>
    </row>
    <row r="20" spans="1:53" x14ac:dyDescent="0.25">
      <c r="A20" s="2" t="str">
        <f>+Sheet1!A79</f>
        <v>Senior Citizens Discount</v>
      </c>
      <c r="B20" s="1">
        <v>94759</v>
      </c>
      <c r="C20" s="1">
        <v>90431</v>
      </c>
      <c r="D20" s="1">
        <v>95001</v>
      </c>
      <c r="E20" s="1">
        <v>92272</v>
      </c>
      <c r="F20" s="1">
        <v>83874</v>
      </c>
      <c r="G20" s="1">
        <v>88820</v>
      </c>
      <c r="H20" s="1">
        <v>86326</v>
      </c>
      <c r="I20" s="1">
        <v>84083</v>
      </c>
      <c r="J20" s="1">
        <v>88043</v>
      </c>
      <c r="K20" s="1">
        <v>86190</v>
      </c>
      <c r="L20" s="1">
        <v>82299</v>
      </c>
      <c r="M20" s="1">
        <v>91433</v>
      </c>
      <c r="N20" s="1">
        <f>AVERAGE('[1]Water Billing Monthly Sum_2'!N14,'[1]Water Billing Monthly Sum_2'!N28,'[1]Water Billing Monthly Sum_2'!N42)</f>
        <v>1144693</v>
      </c>
      <c r="O20" s="47">
        <f t="shared" si="0"/>
        <v>1.8027415445912194E-2</v>
      </c>
      <c r="P20" s="47"/>
      <c r="Q20" s="20">
        <f t="shared" si="4"/>
        <v>3136.1452054794522</v>
      </c>
      <c r="R20" s="20"/>
      <c r="S20" s="1">
        <f t="shared" si="5"/>
        <v>95001</v>
      </c>
      <c r="T20" s="1"/>
      <c r="U20" s="20">
        <f t="shared" si="6"/>
        <v>3125.0328947368421</v>
      </c>
      <c r="V20" s="20"/>
      <c r="W20" s="16">
        <f>+Sheet1!B79</f>
        <v>1.1093100594612451</v>
      </c>
      <c r="Y20" s="2" t="s">
        <v>84</v>
      </c>
      <c r="AA20" s="48"/>
      <c r="AB20" s="48">
        <f>+W56</f>
        <v>0</v>
      </c>
      <c r="AC20" s="48">
        <f>+W72</f>
        <v>0</v>
      </c>
      <c r="AD20" s="48">
        <f>+W88</f>
        <v>0</v>
      </c>
      <c r="AE20" s="48">
        <f t="shared" si="7"/>
        <v>0</v>
      </c>
      <c r="AF20" s="48">
        <f t="shared" si="8"/>
        <v>0</v>
      </c>
      <c r="AG20" s="49">
        <v>1.4</v>
      </c>
      <c r="AI20" s="16">
        <f>+Sheet1!D79</f>
        <v>1.17</v>
      </c>
      <c r="AK20" s="50">
        <f t="shared" si="9"/>
        <v>181.70498773975191</v>
      </c>
      <c r="AL20" s="16"/>
      <c r="AM20">
        <v>200</v>
      </c>
      <c r="AO20" s="20">
        <f t="shared" si="10"/>
        <v>18.295012260248086</v>
      </c>
      <c r="AQ20">
        <f>+Sheet1!G79</f>
        <v>180</v>
      </c>
      <c r="AS20" t="str">
        <f t="shared" si="11"/>
        <v>Senior Citizens Discount</v>
      </c>
      <c r="AT20" s="14">
        <f t="shared" si="12"/>
        <v>2</v>
      </c>
      <c r="AU20" s="14">
        <f t="shared" si="13"/>
        <v>3.6</v>
      </c>
      <c r="AV20" s="14"/>
      <c r="AW20" s="14">
        <v>1.91</v>
      </c>
      <c r="AX20" s="14">
        <v>3.17</v>
      </c>
      <c r="AY20" s="14"/>
      <c r="AZ20" s="14">
        <f t="shared" si="14"/>
        <v>1.8</v>
      </c>
      <c r="BA20" s="14">
        <f t="shared" si="15"/>
        <v>3</v>
      </c>
    </row>
    <row r="21" spans="1:53" x14ac:dyDescent="0.25">
      <c r="A21" s="2" t="str">
        <f>+Sheet1!A80</f>
        <v>Hand Bill</v>
      </c>
      <c r="B21" s="1">
        <v>546854</v>
      </c>
      <c r="C21" s="1">
        <v>465516</v>
      </c>
      <c r="D21" s="1">
        <v>558542</v>
      </c>
      <c r="E21" s="1">
        <v>478275</v>
      </c>
      <c r="F21" s="1">
        <v>441901</v>
      </c>
      <c r="G21" s="1">
        <v>376953</v>
      </c>
      <c r="H21" s="1">
        <v>443228</v>
      </c>
      <c r="I21" s="1">
        <v>556531</v>
      </c>
      <c r="J21" s="1">
        <v>439552</v>
      </c>
      <c r="K21" s="1">
        <v>452987</v>
      </c>
      <c r="L21" s="1">
        <v>443382</v>
      </c>
      <c r="M21" s="1">
        <v>508539</v>
      </c>
      <c r="N21" s="1">
        <f>AVERAGE('[1]Water Billing Monthly Sum_2'!N15,'[1]Water Billing Monthly Sum_2'!N29,'[1]Water Billing Monthly Sum_2'!N43)</f>
        <v>5690308.666666667</v>
      </c>
      <c r="O21" s="47">
        <f t="shared" si="0"/>
        <v>8.9614908407297592E-2</v>
      </c>
      <c r="P21" s="47"/>
      <c r="Q21" s="20">
        <f t="shared" si="4"/>
        <v>15589.886757990869</v>
      </c>
      <c r="R21" s="20"/>
      <c r="S21" s="1">
        <f t="shared" si="5"/>
        <v>558542</v>
      </c>
      <c r="T21" s="1"/>
      <c r="U21" s="20">
        <f t="shared" si="6"/>
        <v>18373.09210526316</v>
      </c>
      <c r="V21" s="20"/>
      <c r="W21" s="16">
        <f>+Sheet1!B80</f>
        <v>1.2442424070825582</v>
      </c>
      <c r="Y21" s="2" t="s">
        <v>85</v>
      </c>
      <c r="AA21" s="48"/>
      <c r="AB21" s="48">
        <f>+W57</f>
        <v>0</v>
      </c>
      <c r="AC21" s="48">
        <f>+W73</f>
        <v>0</v>
      </c>
      <c r="AD21" s="48">
        <f>+W89</f>
        <v>0</v>
      </c>
      <c r="AE21" s="48">
        <f t="shared" si="7"/>
        <v>0</v>
      </c>
      <c r="AF21" s="48">
        <f t="shared" si="8"/>
        <v>0</v>
      </c>
      <c r="AG21" s="49">
        <v>1.4</v>
      </c>
      <c r="AI21" s="16">
        <f>+Sheet1!D80</f>
        <v>1.17</v>
      </c>
      <c r="AK21" s="50">
        <f t="shared" si="9"/>
        <v>203.806906280123</v>
      </c>
      <c r="AL21" s="16"/>
      <c r="AM21">
        <v>180</v>
      </c>
      <c r="AO21" s="20">
        <f t="shared" si="10"/>
        <v>-23.806906280123002</v>
      </c>
      <c r="AQ21">
        <f>+Sheet1!G80</f>
        <v>200</v>
      </c>
      <c r="AS21" t="str">
        <f t="shared" si="11"/>
        <v>Hand Bill</v>
      </c>
      <c r="AT21" s="14">
        <f t="shared" si="12"/>
        <v>1.8</v>
      </c>
      <c r="AU21" s="14">
        <f t="shared" si="13"/>
        <v>2.7</v>
      </c>
      <c r="AV21" s="14"/>
      <c r="AW21" s="14">
        <v>1.81</v>
      </c>
      <c r="AX21" s="14">
        <v>3.01</v>
      </c>
      <c r="AY21" s="14"/>
      <c r="AZ21" s="14">
        <f t="shared" si="14"/>
        <v>2</v>
      </c>
      <c r="BA21" s="14">
        <f t="shared" si="15"/>
        <v>3.4</v>
      </c>
    </row>
    <row r="22" spans="1:53" s="54" customFormat="1" ht="15.75" x14ac:dyDescent="0.25">
      <c r="A22" s="2" t="str">
        <f>+Sheet1!A81</f>
        <v>Hospital/University</v>
      </c>
      <c r="B22" s="51">
        <v>14177</v>
      </c>
      <c r="C22" s="51">
        <v>11947</v>
      </c>
      <c r="D22" s="51">
        <v>6182</v>
      </c>
      <c r="E22" s="51">
        <v>4359</v>
      </c>
      <c r="F22" s="51">
        <v>4435</v>
      </c>
      <c r="G22" s="51">
        <v>3862</v>
      </c>
      <c r="H22" s="51">
        <v>4084</v>
      </c>
      <c r="I22" s="51">
        <v>3599</v>
      </c>
      <c r="J22" s="51">
        <v>4073</v>
      </c>
      <c r="K22" s="51">
        <v>7910</v>
      </c>
      <c r="L22" s="51">
        <v>5870</v>
      </c>
      <c r="M22" s="51">
        <v>9537</v>
      </c>
      <c r="N22" s="1">
        <f>AVERAGE('[1]Water Billing Monthly Sum_2'!N16,'[1]Water Billing Monthly Sum_2'!N30,'[1]Water Billing Monthly Sum_2'!N44)</f>
        <v>2772249</v>
      </c>
      <c r="O22" s="52">
        <f t="shared" si="0"/>
        <v>4.3659290694111549E-2</v>
      </c>
      <c r="P22" s="52"/>
      <c r="Q22" s="53">
        <f t="shared" si="4"/>
        <v>7595.2027397260272</v>
      </c>
      <c r="R22" s="53"/>
      <c r="S22" s="51">
        <f t="shared" si="5"/>
        <v>14177</v>
      </c>
      <c r="T22" s="51"/>
      <c r="U22" s="53">
        <f t="shared" si="6"/>
        <v>466.34868421052636</v>
      </c>
      <c r="V22" s="53"/>
      <c r="W22" s="16">
        <f>+Sheet1!B81</f>
        <v>1.5610093961108862</v>
      </c>
      <c r="Y22" s="55" t="s">
        <v>86</v>
      </c>
      <c r="AA22" s="56"/>
      <c r="AB22" s="56">
        <f>+W58</f>
        <v>0</v>
      </c>
      <c r="AC22" s="56">
        <f>+W74</f>
        <v>0</v>
      </c>
      <c r="AD22" s="56">
        <f>+W90</f>
        <v>0</v>
      </c>
      <c r="AE22" s="56">
        <f t="shared" si="7"/>
        <v>0</v>
      </c>
      <c r="AF22" s="56">
        <f t="shared" si="8"/>
        <v>0</v>
      </c>
      <c r="AG22" s="49">
        <v>1.4</v>
      </c>
      <c r="AI22" s="16">
        <f>+Sheet1!D81</f>
        <v>1.35</v>
      </c>
      <c r="AK22" s="50">
        <f t="shared" si="9"/>
        <v>295.03077586495749</v>
      </c>
      <c r="AL22" s="57"/>
      <c r="AM22">
        <v>180</v>
      </c>
      <c r="AO22" s="20">
        <f t="shared" si="10"/>
        <v>-115.03077586495749</v>
      </c>
      <c r="AQ22">
        <f>+Sheet1!G81</f>
        <v>300</v>
      </c>
      <c r="AR22" s="58"/>
      <c r="AS22" t="str">
        <f t="shared" si="11"/>
        <v>Hospital/University</v>
      </c>
      <c r="AT22" s="14">
        <f t="shared" si="12"/>
        <v>1.8</v>
      </c>
      <c r="AU22" s="14">
        <f t="shared" si="13"/>
        <v>2.33</v>
      </c>
      <c r="AV22" s="59"/>
      <c r="AW22" s="59">
        <v>2.0699999999999998</v>
      </c>
      <c r="AX22" s="59">
        <v>3.44</v>
      </c>
      <c r="AY22" s="59"/>
      <c r="AZ22" s="14">
        <f t="shared" si="14"/>
        <v>3</v>
      </c>
      <c r="BA22" s="14">
        <f t="shared" si="15"/>
        <v>4.9000000000000004</v>
      </c>
    </row>
    <row r="23" spans="1:53" x14ac:dyDescent="0.25">
      <c r="A23" s="2"/>
      <c r="B23" s="1">
        <v>226879</v>
      </c>
      <c r="C23" s="1">
        <v>302701</v>
      </c>
      <c r="D23" s="1">
        <v>276170</v>
      </c>
      <c r="E23" s="1">
        <v>242299</v>
      </c>
      <c r="F23" s="1">
        <v>210098</v>
      </c>
      <c r="G23" s="1">
        <v>199719</v>
      </c>
      <c r="H23" s="1">
        <v>188527</v>
      </c>
      <c r="I23" s="1">
        <v>180892</v>
      </c>
      <c r="J23" s="1">
        <v>222009</v>
      </c>
      <c r="K23" s="1">
        <v>188642</v>
      </c>
      <c r="L23" s="1">
        <v>220357</v>
      </c>
      <c r="M23" s="1">
        <v>250846</v>
      </c>
      <c r="N23" s="1">
        <f>AVERAGE('[1]Water Billing Monthly Sum_2'!N17,'[1]Water Billing Monthly Sum_2'!N31,'[1]Water Billing Monthly Sum_2'!N45)</f>
        <v>195</v>
      </c>
      <c r="O23" s="47">
        <f t="shared" si="0"/>
        <v>3.0709945915218124E-6</v>
      </c>
      <c r="P23" s="47"/>
      <c r="Q23" s="20">
        <f t="shared" si="4"/>
        <v>0.53424657534246578</v>
      </c>
      <c r="R23" s="20"/>
      <c r="S23" s="1">
        <f t="shared" si="5"/>
        <v>302701</v>
      </c>
      <c r="T23" s="1"/>
      <c r="U23" s="20">
        <f t="shared" si="6"/>
        <v>9957.269736842105</v>
      </c>
      <c r="V23" s="20"/>
      <c r="W23" s="16"/>
      <c r="Y23" s="2" t="s">
        <v>87</v>
      </c>
      <c r="AA23" s="48"/>
      <c r="AB23" s="48">
        <f>+W59</f>
        <v>0</v>
      </c>
      <c r="AC23" s="48">
        <f>+W75</f>
        <v>0</v>
      </c>
      <c r="AD23" s="48">
        <f>+W91</f>
        <v>0</v>
      </c>
      <c r="AE23" s="48">
        <f t="shared" si="7"/>
        <v>0</v>
      </c>
      <c r="AF23" s="48">
        <f t="shared" si="8"/>
        <v>0</v>
      </c>
      <c r="AG23" s="49"/>
      <c r="AK23" s="50"/>
      <c r="AL23" s="16"/>
      <c r="AO23" s="20"/>
      <c r="AQ23"/>
      <c r="AS23">
        <f t="shared" si="11"/>
        <v>0</v>
      </c>
      <c r="AT23" s="14">
        <f t="shared" si="12"/>
        <v>0</v>
      </c>
      <c r="AU23" s="14">
        <f t="shared" si="13"/>
        <v>0</v>
      </c>
      <c r="AV23" s="14"/>
      <c r="AW23" s="14">
        <v>2.2599999999999998</v>
      </c>
      <c r="AX23" s="14">
        <v>3.75</v>
      </c>
      <c r="AY23" s="14"/>
      <c r="AZ23" s="14">
        <f t="shared" si="14"/>
        <v>0</v>
      </c>
      <c r="BA23" s="14">
        <f t="shared" si="15"/>
        <v>0</v>
      </c>
    </row>
    <row r="24" spans="1:53" s="3" customFormat="1" ht="15.75" x14ac:dyDescent="0.25">
      <c r="A24" s="60"/>
      <c r="B24" s="61">
        <v>5808414</v>
      </c>
      <c r="C24" s="61">
        <v>5629891</v>
      </c>
      <c r="D24" s="61">
        <v>6003907</v>
      </c>
      <c r="E24" s="61">
        <v>5780811</v>
      </c>
      <c r="F24" s="61">
        <v>4945475</v>
      </c>
      <c r="G24" s="61">
        <v>5059987</v>
      </c>
      <c r="H24" s="61">
        <v>4855287</v>
      </c>
      <c r="I24" s="61">
        <v>4999712</v>
      </c>
      <c r="J24" s="61">
        <v>5088096</v>
      </c>
      <c r="K24" s="61">
        <v>4939305</v>
      </c>
      <c r="L24" s="61">
        <v>4866666</v>
      </c>
      <c r="M24" s="61">
        <v>5519793</v>
      </c>
      <c r="N24" s="61">
        <v>63497344</v>
      </c>
      <c r="O24" s="61"/>
      <c r="P24" s="61"/>
      <c r="Q24" s="62">
        <f t="shared" si="4"/>
        <v>173965.32602739727</v>
      </c>
      <c r="R24" s="62"/>
      <c r="S24" s="61">
        <f>SUM(S14:S23)</f>
        <v>5700566</v>
      </c>
      <c r="T24" s="61"/>
      <c r="U24" s="62">
        <f t="shared" si="6"/>
        <v>187518.61842105264</v>
      </c>
      <c r="V24" s="62"/>
      <c r="W24" s="56"/>
      <c r="AB24" s="63">
        <f>SUM(AB14:AB23)</f>
        <v>0</v>
      </c>
      <c r="AC24" s="63">
        <f>SUM(AC14:AC23)</f>
        <v>0</v>
      </c>
      <c r="AD24" s="63">
        <f>SUM(AD14:AD23)</f>
        <v>0</v>
      </c>
      <c r="AQ24" s="64"/>
      <c r="AR24" s="64"/>
      <c r="AS24" s="65"/>
    </row>
    <row r="25" spans="1:53" s="3" customFormat="1" ht="15.75" x14ac:dyDescent="0.25">
      <c r="A25" s="60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2"/>
      <c r="R25" s="62"/>
      <c r="S25" s="61"/>
      <c r="T25" s="61"/>
      <c r="U25" s="62"/>
      <c r="V25" s="62"/>
      <c r="W25" s="26" t="s">
        <v>32</v>
      </c>
      <c r="X25"/>
      <c r="Y25"/>
      <c r="Z25"/>
      <c r="AA25"/>
      <c r="AB25"/>
      <c r="AC25"/>
      <c r="AD25"/>
      <c r="AE25"/>
      <c r="AF25"/>
      <c r="AG25" s="27"/>
      <c r="AQ25" s="64"/>
      <c r="AR25" s="64"/>
      <c r="AS25" s="65"/>
    </row>
    <row r="26" spans="1:53" ht="15.75" x14ac:dyDescent="0.25">
      <c r="N26" s="28" t="s">
        <v>34</v>
      </c>
      <c r="O26" s="28"/>
      <c r="P26" s="28"/>
      <c r="Q26" s="28"/>
      <c r="R26" s="28"/>
      <c r="S26" s="28"/>
      <c r="T26" s="28"/>
      <c r="U26" s="28"/>
      <c r="V26" s="20"/>
      <c r="W26" s="27" t="s">
        <v>35</v>
      </c>
      <c r="AE26" s="29"/>
      <c r="AF26" t="s">
        <v>36</v>
      </c>
      <c r="AG26" s="30" t="s">
        <v>39</v>
      </c>
      <c r="AI26" s="66" t="s">
        <v>88</v>
      </c>
    </row>
    <row r="27" spans="1:53" ht="15.75" x14ac:dyDescent="0.25">
      <c r="A27" s="31"/>
      <c r="B27" s="31" t="s">
        <v>2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2" t="s">
        <v>4</v>
      </c>
      <c r="O27" s="32"/>
      <c r="P27" s="32"/>
      <c r="Q27" s="27" t="s">
        <v>26</v>
      </c>
      <c r="R27" s="27"/>
      <c r="S27" s="27" t="s">
        <v>39</v>
      </c>
      <c r="T27" s="27"/>
      <c r="U27" s="27" t="s">
        <v>39</v>
      </c>
      <c r="V27" s="20"/>
      <c r="W27" s="27" t="s">
        <v>40</v>
      </c>
      <c r="X27" s="27"/>
      <c r="Y27" s="27"/>
      <c r="Z27" s="27"/>
      <c r="AA27" s="27"/>
      <c r="AB27" s="27"/>
      <c r="AC27" s="27"/>
      <c r="AD27" s="27"/>
      <c r="AE27" s="30" t="s">
        <v>41</v>
      </c>
      <c r="AF27" s="27" t="s">
        <v>42</v>
      </c>
      <c r="AG27" s="30" t="s">
        <v>89</v>
      </c>
      <c r="AI27" s="30" t="s">
        <v>90</v>
      </c>
      <c r="AJ27" s="30"/>
      <c r="AK27" s="33" t="s">
        <v>91</v>
      </c>
      <c r="AL27" s="33"/>
      <c r="AM27" s="33"/>
      <c r="AN27" s="33"/>
      <c r="AO27" s="33"/>
      <c r="AP27" s="33"/>
      <c r="AQ27" s="33"/>
      <c r="AR27" s="27"/>
      <c r="AS27" s="27"/>
    </row>
    <row r="28" spans="1:53" ht="15.75" x14ac:dyDescent="0.25">
      <c r="A28" s="31" t="s">
        <v>47</v>
      </c>
      <c r="B28" s="31">
        <v>7</v>
      </c>
      <c r="C28" s="31">
        <v>8</v>
      </c>
      <c r="D28" s="31">
        <v>9</v>
      </c>
      <c r="E28" s="31">
        <v>10</v>
      </c>
      <c r="F28" s="31">
        <v>11</v>
      </c>
      <c r="G28" s="31">
        <v>12</v>
      </c>
      <c r="H28" s="31">
        <v>1</v>
      </c>
      <c r="I28" s="31">
        <v>2</v>
      </c>
      <c r="J28" s="31">
        <v>3</v>
      </c>
      <c r="K28" s="31">
        <v>4</v>
      </c>
      <c r="L28" s="31">
        <v>5</v>
      </c>
      <c r="M28" s="31">
        <v>6</v>
      </c>
      <c r="N28" s="36" t="s">
        <v>38</v>
      </c>
      <c r="O28" s="32"/>
      <c r="P28" s="32"/>
      <c r="Q28" s="37" t="s">
        <v>49</v>
      </c>
      <c r="R28" s="27"/>
      <c r="S28" s="37" t="s">
        <v>50</v>
      </c>
      <c r="T28" s="27"/>
      <c r="U28" s="37" t="s">
        <v>51</v>
      </c>
      <c r="V28" s="20"/>
      <c r="W28" s="37" t="s">
        <v>52</v>
      </c>
      <c r="X28" s="27"/>
      <c r="Y28" s="27"/>
      <c r="Z28" s="27"/>
      <c r="AA28" s="27" t="s">
        <v>53</v>
      </c>
      <c r="AB28" s="27" t="s">
        <v>54</v>
      </c>
      <c r="AC28" s="27" t="s">
        <v>55</v>
      </c>
      <c r="AD28" s="27" t="s">
        <v>56</v>
      </c>
      <c r="AE28" s="30" t="s">
        <v>28</v>
      </c>
      <c r="AF28" s="27" t="s">
        <v>39</v>
      </c>
      <c r="AG28" s="38" t="s">
        <v>28</v>
      </c>
      <c r="AI28" s="38" t="s">
        <v>92</v>
      </c>
      <c r="AJ28" s="30"/>
      <c r="AK28" s="38" t="s">
        <v>59</v>
      </c>
      <c r="AL28" s="30"/>
      <c r="AM28" s="38" t="s">
        <v>60</v>
      </c>
      <c r="AN28" s="30"/>
      <c r="AO28" s="39" t="s">
        <v>61</v>
      </c>
      <c r="AP28" s="30"/>
      <c r="AQ28" s="40" t="s">
        <v>62</v>
      </c>
      <c r="AR28" s="27"/>
      <c r="AS28" s="27"/>
      <c r="AX28">
        <v>272924000</v>
      </c>
    </row>
    <row r="29" spans="1:53" s="44" customFormat="1" ht="15.75" x14ac:dyDescent="0.25">
      <c r="A29" s="42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 t="s">
        <v>66</v>
      </c>
      <c r="O29" s="43"/>
      <c r="P29" s="43"/>
      <c r="Q29" s="44" t="s">
        <v>67</v>
      </c>
      <c r="S29" s="44" t="s">
        <v>68</v>
      </c>
      <c r="U29" s="44" t="s">
        <v>69</v>
      </c>
      <c r="W29" s="44" t="s">
        <v>66</v>
      </c>
      <c r="Y29" s="44" t="s">
        <v>70</v>
      </c>
      <c r="AG29" s="44" t="s">
        <v>71</v>
      </c>
      <c r="AI29" s="44" t="s">
        <v>68</v>
      </c>
      <c r="AK29" s="44" t="s">
        <v>72</v>
      </c>
      <c r="AM29" s="44" t="s">
        <v>73</v>
      </c>
      <c r="AO29" s="44" t="s">
        <v>74</v>
      </c>
      <c r="AQ29" s="44" t="s">
        <v>75</v>
      </c>
      <c r="AX29" s="44" t="s">
        <v>93</v>
      </c>
    </row>
    <row r="30" spans="1:53" ht="15.75" x14ac:dyDescent="0.25">
      <c r="A30" s="60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20"/>
      <c r="R30" s="20"/>
      <c r="S30" s="1"/>
      <c r="T30" s="1"/>
      <c r="U30" s="20"/>
      <c r="V30" s="20"/>
      <c r="AQ30"/>
      <c r="AR30"/>
      <c r="AX30">
        <v>3788000</v>
      </c>
    </row>
    <row r="31" spans="1:53" x14ac:dyDescent="0.25">
      <c r="A31" s="2" t="str">
        <f>+A14</f>
        <v>General Service-Residential</v>
      </c>
      <c r="B31" s="1">
        <v>3098319</v>
      </c>
      <c r="C31" s="1">
        <v>2936692</v>
      </c>
      <c r="D31" s="1">
        <v>3123235</v>
      </c>
      <c r="E31" s="1">
        <v>2978640</v>
      </c>
      <c r="F31" s="1">
        <v>2708399</v>
      </c>
      <c r="G31" s="1">
        <v>2828801</v>
      </c>
      <c r="H31" s="1">
        <v>2738080</v>
      </c>
      <c r="I31" s="1">
        <v>2734923</v>
      </c>
      <c r="J31" s="1">
        <v>2788613</v>
      </c>
      <c r="K31" s="1">
        <v>2735314</v>
      </c>
      <c r="L31" s="1">
        <v>2637807</v>
      </c>
      <c r="M31" s="1">
        <v>2907056</v>
      </c>
      <c r="N31" s="1">
        <v>34215879</v>
      </c>
      <c r="O31" s="47">
        <f>+N31/$N$24</f>
        <v>0.53885527873417827</v>
      </c>
      <c r="P31" s="47"/>
      <c r="Q31" s="20">
        <f>+N31/365</f>
        <v>93742.134246575341</v>
      </c>
      <c r="R31" s="20"/>
      <c r="S31" s="1">
        <f>MAX(B31:M31)</f>
        <v>3123235</v>
      </c>
      <c r="T31" s="1"/>
      <c r="U31" s="20">
        <f>+S31/30.4</f>
        <v>102737.99342105264</v>
      </c>
      <c r="V31" s="20"/>
      <c r="W31" s="16">
        <f>+W14</f>
        <v>1.0869643858611622</v>
      </c>
      <c r="Y31" s="2" t="s">
        <v>78</v>
      </c>
      <c r="AA31" s="48"/>
      <c r="AB31" s="48">
        <f t="shared" ref="AB31:AB36" si="16">+W66</f>
        <v>0</v>
      </c>
      <c r="AC31" s="48">
        <f t="shared" ref="AC31:AC36" si="17">+W82</f>
        <v>0</v>
      </c>
      <c r="AD31" s="48">
        <f t="shared" ref="AD31:AD36" si="18">+W98</f>
        <v>0</v>
      </c>
      <c r="AE31" s="48">
        <f>SUM(AA31:AD31)/3</f>
        <v>0</v>
      </c>
      <c r="AF31" s="48">
        <f>+AB31</f>
        <v>0</v>
      </c>
      <c r="AG31" s="49">
        <f>+AQ14/100</f>
        <v>2</v>
      </c>
      <c r="AI31">
        <v>1.66</v>
      </c>
      <c r="AK31" s="50">
        <f>+AI31*AG31*100</f>
        <v>332</v>
      </c>
      <c r="AL31" s="16"/>
      <c r="AM31" s="67">
        <f>+Sheet1!J73*100</f>
        <v>360</v>
      </c>
      <c r="AO31" s="50">
        <f>+AM31-AK31</f>
        <v>28</v>
      </c>
      <c r="AQ31">
        <f>+Sheet1!K73</f>
        <v>340</v>
      </c>
      <c r="AR31"/>
      <c r="AX31" s="68">
        <f>+AX28-AX29+AX30</f>
        <v>273268000</v>
      </c>
    </row>
    <row r="32" spans="1:53" x14ac:dyDescent="0.25">
      <c r="A32" s="2" t="str">
        <f t="shared" ref="A32:A39" si="19">+A15</f>
        <v>General Service-Commercial</v>
      </c>
      <c r="B32" s="1">
        <v>1074643</v>
      </c>
      <c r="C32" s="1">
        <v>1070058</v>
      </c>
      <c r="D32" s="1">
        <v>1135135</v>
      </c>
      <c r="E32" s="1">
        <v>1045184</v>
      </c>
      <c r="F32" s="1">
        <v>946457</v>
      </c>
      <c r="G32" s="1">
        <v>963007</v>
      </c>
      <c r="H32" s="1">
        <v>858712</v>
      </c>
      <c r="I32" s="1">
        <v>911541</v>
      </c>
      <c r="J32" s="1">
        <v>946408</v>
      </c>
      <c r="K32" s="1">
        <v>963505</v>
      </c>
      <c r="L32" s="1">
        <v>942071</v>
      </c>
      <c r="M32" s="1">
        <v>1085767</v>
      </c>
      <c r="N32" s="1">
        <v>11942488</v>
      </c>
      <c r="O32" s="47">
        <f t="shared" ref="O32:O39" si="20">+N32/$N$24</f>
        <v>0.1880785438836623</v>
      </c>
      <c r="P32" s="47"/>
      <c r="Q32" s="20">
        <f t="shared" ref="Q32:Q39" si="21">+N32/365</f>
        <v>32719.145205479454</v>
      </c>
      <c r="R32" s="20"/>
      <c r="S32" s="1">
        <f t="shared" ref="S32:S39" si="22">MAX(B32:M32)</f>
        <v>1135135</v>
      </c>
      <c r="T32" s="1"/>
      <c r="U32" s="20">
        <f t="shared" ref="U32:U42" si="23">+S32/30.4</f>
        <v>37339.96710526316</v>
      </c>
      <c r="V32" s="20"/>
      <c r="W32" s="16">
        <f t="shared" ref="W32:W39" si="24">+W15</f>
        <v>1.265419510253563</v>
      </c>
      <c r="Y32" s="2" t="s">
        <v>79</v>
      </c>
      <c r="AA32" s="48"/>
      <c r="AB32" s="48">
        <f t="shared" si="16"/>
        <v>0</v>
      </c>
      <c r="AC32" s="48">
        <f t="shared" si="17"/>
        <v>0</v>
      </c>
      <c r="AD32" s="48">
        <f t="shared" si="18"/>
        <v>0</v>
      </c>
      <c r="AE32" s="48">
        <f t="shared" ref="AE32:AE37" si="25">SUM(AA32:AD32)/3</f>
        <v>0</v>
      </c>
      <c r="AF32" s="48">
        <f t="shared" ref="AF32:AF39" si="26">+AB32</f>
        <v>0</v>
      </c>
      <c r="AG32" s="49">
        <f t="shared" ref="AG32:AG39" si="27">+AQ15/100</f>
        <v>2.1</v>
      </c>
      <c r="AI32">
        <v>1.66</v>
      </c>
      <c r="AK32" s="50">
        <f t="shared" ref="AK32:AK39" si="28">+AI32*AG32*100</f>
        <v>348.59999999999997</v>
      </c>
      <c r="AL32" s="16"/>
      <c r="AM32" s="67">
        <f>+Sheet1!J74*100</f>
        <v>265</v>
      </c>
      <c r="AO32" s="50">
        <f t="shared" ref="AO32:AO39" si="29">+AM32-AK32</f>
        <v>-83.599999999999966</v>
      </c>
      <c r="AQ32">
        <f>+Sheet1!K74</f>
        <v>340</v>
      </c>
      <c r="AR32"/>
      <c r="AX32">
        <v>3788000</v>
      </c>
    </row>
    <row r="33" spans="1:50" x14ac:dyDescent="0.25">
      <c r="A33" s="2" t="str">
        <f t="shared" si="19"/>
        <v>General Service-Industrial</v>
      </c>
      <c r="B33" s="1">
        <v>93571</v>
      </c>
      <c r="C33" s="1">
        <v>109816</v>
      </c>
      <c r="D33" s="1">
        <v>117801</v>
      </c>
      <c r="E33" s="1">
        <v>99646</v>
      </c>
      <c r="F33" s="1">
        <v>67707</v>
      </c>
      <c r="G33" s="1">
        <v>101246</v>
      </c>
      <c r="H33" s="1">
        <v>61330</v>
      </c>
      <c r="I33" s="1">
        <v>70576</v>
      </c>
      <c r="J33" s="1">
        <v>122257</v>
      </c>
      <c r="K33" s="1">
        <v>71360</v>
      </c>
      <c r="L33" s="1">
        <v>69233</v>
      </c>
      <c r="M33" s="1">
        <v>82219</v>
      </c>
      <c r="N33" s="1">
        <v>1066762</v>
      </c>
      <c r="O33" s="47">
        <f t="shared" si="20"/>
        <v>1.6800104268928161E-2</v>
      </c>
      <c r="P33" s="47"/>
      <c r="Q33" s="20">
        <f t="shared" si="21"/>
        <v>2922.635616438356</v>
      </c>
      <c r="R33" s="20"/>
      <c r="S33" s="1">
        <f t="shared" si="22"/>
        <v>122257</v>
      </c>
      <c r="T33" s="1"/>
      <c r="U33" s="20">
        <f t="shared" si="23"/>
        <v>4021.6118421052633</v>
      </c>
      <c r="V33" s="20"/>
      <c r="W33" s="16">
        <f t="shared" si="24"/>
        <v>1.7492477858196176</v>
      </c>
      <c r="Y33" s="2" t="s">
        <v>80</v>
      </c>
      <c r="AA33" s="48"/>
      <c r="AB33" s="48">
        <f t="shared" si="16"/>
        <v>0</v>
      </c>
      <c r="AC33" s="48">
        <f t="shared" si="17"/>
        <v>0</v>
      </c>
      <c r="AD33" s="48">
        <f t="shared" si="18"/>
        <v>0</v>
      </c>
      <c r="AE33" s="48">
        <f t="shared" si="25"/>
        <v>0</v>
      </c>
      <c r="AF33" s="48">
        <f t="shared" si="26"/>
        <v>0</v>
      </c>
      <c r="AG33" s="49">
        <f t="shared" si="27"/>
        <v>2.9</v>
      </c>
      <c r="AI33">
        <v>1.33</v>
      </c>
      <c r="AK33" s="50">
        <f t="shared" si="28"/>
        <v>385.70000000000005</v>
      </c>
      <c r="AL33" s="16"/>
      <c r="AM33" s="67">
        <f>+Sheet1!J75*100</f>
        <v>200</v>
      </c>
      <c r="AO33" s="50">
        <f t="shared" si="29"/>
        <v>-185.70000000000005</v>
      </c>
      <c r="AQ33">
        <f>+Sheet1!K75</f>
        <v>380</v>
      </c>
      <c r="AR33"/>
      <c r="AX33">
        <v>3246853</v>
      </c>
    </row>
    <row r="34" spans="1:50" ht="15.75" x14ac:dyDescent="0.25">
      <c r="A34" s="2" t="str">
        <f t="shared" si="19"/>
        <v>General Service-Public Utilities</v>
      </c>
      <c r="B34" s="51">
        <v>6832</v>
      </c>
      <c r="C34" s="51">
        <v>7069</v>
      </c>
      <c r="D34" s="51">
        <v>7011</v>
      </c>
      <c r="E34" s="51">
        <v>6261</v>
      </c>
      <c r="F34" s="51">
        <v>5192</v>
      </c>
      <c r="G34" s="51">
        <v>4561</v>
      </c>
      <c r="H34" s="51">
        <v>4233</v>
      </c>
      <c r="I34" s="51">
        <v>3887</v>
      </c>
      <c r="J34" s="51">
        <v>4305</v>
      </c>
      <c r="K34" s="51">
        <v>6111</v>
      </c>
      <c r="L34" s="51">
        <v>5870</v>
      </c>
      <c r="M34" s="51">
        <v>7164</v>
      </c>
      <c r="N34" s="51">
        <v>68496</v>
      </c>
      <c r="O34" s="52">
        <f t="shared" si="20"/>
        <v>1.0787222848250156E-3</v>
      </c>
      <c r="P34" s="52"/>
      <c r="Q34" s="53">
        <f t="shared" si="21"/>
        <v>187.66027397260274</v>
      </c>
      <c r="R34" s="53"/>
      <c r="S34" s="51">
        <f t="shared" si="22"/>
        <v>7164</v>
      </c>
      <c r="T34" s="51"/>
      <c r="U34" s="53">
        <f t="shared" si="23"/>
        <v>235.65789473684211</v>
      </c>
      <c r="V34" s="20"/>
      <c r="W34" s="16">
        <f t="shared" si="24"/>
        <v>1.3543840800993885</v>
      </c>
      <c r="X34" s="54"/>
      <c r="Y34" s="55" t="s">
        <v>81</v>
      </c>
      <c r="Z34" s="54"/>
      <c r="AA34" s="56"/>
      <c r="AB34" s="56">
        <f t="shared" si="16"/>
        <v>0</v>
      </c>
      <c r="AC34" s="56">
        <f t="shared" si="17"/>
        <v>0</v>
      </c>
      <c r="AD34" s="56">
        <f t="shared" si="18"/>
        <v>0</v>
      </c>
      <c r="AE34" s="56">
        <f t="shared" si="25"/>
        <v>0</v>
      </c>
      <c r="AF34" s="56">
        <f t="shared" si="26"/>
        <v>0</v>
      </c>
      <c r="AG34" s="49">
        <f t="shared" si="27"/>
        <v>2.4</v>
      </c>
      <c r="AI34">
        <v>1.66</v>
      </c>
      <c r="AJ34" s="54"/>
      <c r="AK34" s="50">
        <f t="shared" si="28"/>
        <v>398.4</v>
      </c>
      <c r="AL34" s="57"/>
      <c r="AM34" s="67">
        <f>+Sheet1!J76*100</f>
        <v>200</v>
      </c>
      <c r="AN34" s="54"/>
      <c r="AO34" s="50">
        <f t="shared" si="29"/>
        <v>-198.39999999999998</v>
      </c>
      <c r="AP34" s="54"/>
      <c r="AQ34">
        <f>+Sheet1!K76</f>
        <v>400</v>
      </c>
      <c r="AR34" s="54"/>
      <c r="AS34" s="54"/>
      <c r="AX34">
        <f>+AX32-AX33</f>
        <v>541147</v>
      </c>
    </row>
    <row r="35" spans="1:50" x14ac:dyDescent="0.25">
      <c r="A35" s="2" t="str">
        <f t="shared" si="19"/>
        <v>P.H.A</v>
      </c>
      <c r="B35" s="1">
        <v>157217</v>
      </c>
      <c r="C35" s="1">
        <v>151761</v>
      </c>
      <c r="D35" s="1">
        <v>170746</v>
      </c>
      <c r="E35" s="1">
        <v>183273</v>
      </c>
      <c r="F35" s="1">
        <v>139105</v>
      </c>
      <c r="G35" s="1">
        <v>150771</v>
      </c>
      <c r="H35" s="1">
        <v>160607</v>
      </c>
      <c r="I35" s="1">
        <v>136236</v>
      </c>
      <c r="J35" s="1">
        <v>132572</v>
      </c>
      <c r="K35" s="1">
        <v>131326</v>
      </c>
      <c r="L35" s="1">
        <v>118734</v>
      </c>
      <c r="M35" s="1">
        <v>136167</v>
      </c>
      <c r="N35" s="1">
        <v>1768515</v>
      </c>
      <c r="O35" s="47">
        <f t="shared" si="20"/>
        <v>2.7851794871924091E-2</v>
      </c>
      <c r="P35" s="47"/>
      <c r="Q35" s="20">
        <f t="shared" si="21"/>
        <v>4845.2465753424658</v>
      </c>
      <c r="R35" s="20"/>
      <c r="S35" s="1">
        <f t="shared" si="22"/>
        <v>183273</v>
      </c>
      <c r="T35" s="1"/>
      <c r="U35" s="20">
        <f t="shared" si="23"/>
        <v>6028.7171052631584</v>
      </c>
      <c r="V35" s="20"/>
      <c r="W35" s="16">
        <f t="shared" si="24"/>
        <v>1.2511061334541245</v>
      </c>
      <c r="Y35" s="2" t="s">
        <v>82</v>
      </c>
      <c r="AA35" s="48"/>
      <c r="AB35" s="48">
        <f t="shared" si="16"/>
        <v>0</v>
      </c>
      <c r="AC35" s="48">
        <f t="shared" si="17"/>
        <v>0</v>
      </c>
      <c r="AD35" s="48">
        <f t="shared" si="18"/>
        <v>0</v>
      </c>
      <c r="AE35" s="48">
        <f t="shared" si="25"/>
        <v>0</v>
      </c>
      <c r="AF35" s="48">
        <f t="shared" si="26"/>
        <v>0</v>
      </c>
      <c r="AG35" s="49">
        <f t="shared" si="27"/>
        <v>2.4</v>
      </c>
      <c r="AI35">
        <v>1.66</v>
      </c>
      <c r="AK35" s="50">
        <f t="shared" si="28"/>
        <v>398.4</v>
      </c>
      <c r="AL35" s="16"/>
      <c r="AM35" s="67">
        <f>+Sheet1!J77*100</f>
        <v>313</v>
      </c>
      <c r="AO35" s="50">
        <f t="shared" si="29"/>
        <v>-85.399999999999977</v>
      </c>
      <c r="AQ35">
        <f>+Sheet1!K77</f>
        <v>390</v>
      </c>
      <c r="AR35"/>
      <c r="AX35">
        <v>272220633</v>
      </c>
    </row>
    <row r="36" spans="1:50" x14ac:dyDescent="0.25">
      <c r="A36" s="2" t="str">
        <f t="shared" si="19"/>
        <v>Charity and Schools</v>
      </c>
      <c r="B36" s="1">
        <v>159081</v>
      </c>
      <c r="C36" s="1">
        <v>144429</v>
      </c>
      <c r="D36" s="1">
        <v>145175</v>
      </c>
      <c r="E36" s="1">
        <v>145312</v>
      </c>
      <c r="F36" s="1">
        <v>126245</v>
      </c>
      <c r="G36" s="1">
        <v>124773</v>
      </c>
      <c r="H36" s="1">
        <v>108246</v>
      </c>
      <c r="I36" s="1">
        <v>119013</v>
      </c>
      <c r="J36" s="1">
        <v>143544</v>
      </c>
      <c r="K36" s="1">
        <v>121602</v>
      </c>
      <c r="L36" s="1">
        <v>133129</v>
      </c>
      <c r="M36" s="1">
        <v>139494</v>
      </c>
      <c r="N36" s="1">
        <v>1610043</v>
      </c>
      <c r="O36" s="47">
        <f t="shared" si="20"/>
        <v>2.5356068436500272E-2</v>
      </c>
      <c r="P36" s="47"/>
      <c r="Q36" s="20">
        <f t="shared" si="21"/>
        <v>4411.0767123287669</v>
      </c>
      <c r="R36" s="20"/>
      <c r="S36" s="1">
        <f t="shared" si="22"/>
        <v>159081</v>
      </c>
      <c r="T36" s="1"/>
      <c r="U36" s="20">
        <f t="shared" si="23"/>
        <v>5232.9276315789475</v>
      </c>
      <c r="V36" s="20"/>
      <c r="W36" s="16">
        <f t="shared" si="24"/>
        <v>1.2323510547986722</v>
      </c>
      <c r="Y36" s="2" t="s">
        <v>83</v>
      </c>
      <c r="AA36" s="48"/>
      <c r="AB36" s="48">
        <f t="shared" si="16"/>
        <v>0</v>
      </c>
      <c r="AC36" s="48">
        <f t="shared" si="17"/>
        <v>0</v>
      </c>
      <c r="AD36" s="48">
        <f t="shared" si="18"/>
        <v>0</v>
      </c>
      <c r="AE36" s="48">
        <f t="shared" si="25"/>
        <v>0</v>
      </c>
      <c r="AF36" s="48">
        <f t="shared" si="26"/>
        <v>0</v>
      </c>
      <c r="AG36" s="49">
        <f t="shared" si="27"/>
        <v>2</v>
      </c>
      <c r="AI36">
        <v>1.66</v>
      </c>
      <c r="AK36" s="50">
        <f t="shared" si="28"/>
        <v>332</v>
      </c>
      <c r="AL36" s="16"/>
      <c r="AM36" s="67">
        <f>+Sheet1!J78*100</f>
        <v>270</v>
      </c>
      <c r="AO36" s="50">
        <f t="shared" si="29"/>
        <v>-62</v>
      </c>
      <c r="AQ36">
        <f>+Sheet1!K78</f>
        <v>330</v>
      </c>
      <c r="AR36"/>
      <c r="AX36" s="68">
        <f>+AX31-AX35</f>
        <v>1047367</v>
      </c>
    </row>
    <row r="37" spans="1:50" x14ac:dyDescent="0.25">
      <c r="A37" s="2" t="str">
        <f t="shared" si="19"/>
        <v>Senior Citizens Discount</v>
      </c>
      <c r="B37" s="1">
        <v>46643</v>
      </c>
      <c r="C37" s="1">
        <v>32255</v>
      </c>
      <c r="D37" s="1">
        <v>54666</v>
      </c>
      <c r="E37" s="1">
        <v>51519</v>
      </c>
      <c r="F37" s="1">
        <v>50299</v>
      </c>
      <c r="G37" s="1">
        <v>50246</v>
      </c>
      <c r="H37" s="1">
        <v>39436</v>
      </c>
      <c r="I37" s="1">
        <v>52597</v>
      </c>
      <c r="J37" s="1">
        <v>42887</v>
      </c>
      <c r="K37" s="1">
        <v>40930</v>
      </c>
      <c r="L37" s="1">
        <v>41071</v>
      </c>
      <c r="M37" s="1">
        <v>46006</v>
      </c>
      <c r="N37" s="1">
        <v>548555</v>
      </c>
      <c r="O37" s="47">
        <f t="shared" si="20"/>
        <v>8.6390227597551161E-3</v>
      </c>
      <c r="P37" s="47"/>
      <c r="Q37" s="20">
        <f t="shared" si="21"/>
        <v>1502.8904109589041</v>
      </c>
      <c r="R37" s="20"/>
      <c r="S37" s="1">
        <f t="shared" si="22"/>
        <v>54666</v>
      </c>
      <c r="T37" s="1"/>
      <c r="U37" s="20">
        <f t="shared" si="23"/>
        <v>1798.2236842105265</v>
      </c>
      <c r="V37" s="20"/>
      <c r="W37" s="16">
        <f t="shared" si="24"/>
        <v>1.1093100594612451</v>
      </c>
      <c r="Y37" s="2" t="s">
        <v>84</v>
      </c>
      <c r="AA37" s="48"/>
      <c r="AB37" s="48">
        <f>+W73</f>
        <v>0</v>
      </c>
      <c r="AC37" s="48">
        <f>+W89</f>
        <v>0</v>
      </c>
      <c r="AD37" s="48">
        <f>+W105</f>
        <v>0</v>
      </c>
      <c r="AE37" s="48">
        <f t="shared" si="25"/>
        <v>0</v>
      </c>
      <c r="AF37" s="48">
        <f t="shared" si="26"/>
        <v>0</v>
      </c>
      <c r="AG37" s="49">
        <f t="shared" si="27"/>
        <v>1.8</v>
      </c>
      <c r="AI37">
        <v>1.66</v>
      </c>
      <c r="AK37" s="50">
        <f t="shared" si="28"/>
        <v>298.8</v>
      </c>
      <c r="AL37" s="16"/>
      <c r="AM37" s="67">
        <f>+Sheet1!J79*100</f>
        <v>360</v>
      </c>
      <c r="AO37" s="50">
        <f t="shared" si="29"/>
        <v>61.199999999999989</v>
      </c>
      <c r="AQ37">
        <f>+Sheet1!K79</f>
        <v>300</v>
      </c>
      <c r="AR37"/>
      <c r="AX37">
        <v>272220633</v>
      </c>
    </row>
    <row r="38" spans="1:50" x14ac:dyDescent="0.25">
      <c r="A38" s="2" t="str">
        <f t="shared" si="19"/>
        <v>Hand Bill</v>
      </c>
      <c r="B38" s="1">
        <v>94759</v>
      </c>
      <c r="C38" s="1">
        <v>90431</v>
      </c>
      <c r="D38" s="1">
        <v>95001</v>
      </c>
      <c r="E38" s="1">
        <v>92272</v>
      </c>
      <c r="F38" s="1">
        <v>83874</v>
      </c>
      <c r="G38" s="1">
        <v>88820</v>
      </c>
      <c r="H38" s="1">
        <v>86326</v>
      </c>
      <c r="I38" s="1">
        <v>84083</v>
      </c>
      <c r="J38" s="1">
        <v>88043</v>
      </c>
      <c r="K38" s="1">
        <v>86190</v>
      </c>
      <c r="L38" s="1">
        <v>82299</v>
      </c>
      <c r="M38" s="1">
        <v>91433</v>
      </c>
      <c r="N38" s="1">
        <v>1063531</v>
      </c>
      <c r="O38" s="47">
        <f t="shared" si="20"/>
        <v>1.6749220250850176E-2</v>
      </c>
      <c r="P38" s="47"/>
      <c r="Q38" s="20">
        <f t="shared" si="21"/>
        <v>2913.7835616438356</v>
      </c>
      <c r="R38" s="20"/>
      <c r="S38" s="1">
        <f t="shared" si="22"/>
        <v>95001</v>
      </c>
      <c r="T38" s="1"/>
      <c r="U38" s="20">
        <f t="shared" si="23"/>
        <v>3125.0328947368421</v>
      </c>
      <c r="V38" s="20"/>
      <c r="W38" s="16">
        <f t="shared" si="24"/>
        <v>1.2442424070825582</v>
      </c>
      <c r="Y38" s="2" t="s">
        <v>84</v>
      </c>
      <c r="AA38" s="48"/>
      <c r="AB38" s="48">
        <f t="shared" ref="AB38:AB39" si="30">+W74</f>
        <v>0</v>
      </c>
      <c r="AC38" s="48">
        <f t="shared" ref="AC38:AC39" si="31">+W90</f>
        <v>0</v>
      </c>
      <c r="AD38" s="48">
        <f t="shared" ref="AD38:AD39" si="32">+W106</f>
        <v>0</v>
      </c>
      <c r="AE38" s="48">
        <f t="shared" ref="AE38:AE39" si="33">SUM(AA38:AD38)/3</f>
        <v>0</v>
      </c>
      <c r="AF38" s="48">
        <f t="shared" si="26"/>
        <v>0</v>
      </c>
      <c r="AG38" s="49">
        <f t="shared" si="27"/>
        <v>2</v>
      </c>
      <c r="AI38">
        <v>1.66</v>
      </c>
      <c r="AK38" s="50">
        <f t="shared" si="28"/>
        <v>332</v>
      </c>
      <c r="AL38" s="16"/>
      <c r="AM38" s="67">
        <f>+Sheet1!J80*100</f>
        <v>270</v>
      </c>
      <c r="AO38" s="50">
        <f t="shared" si="29"/>
        <v>-62</v>
      </c>
      <c r="AQ38">
        <f>+Sheet1!K80</f>
        <v>340</v>
      </c>
      <c r="AR38"/>
    </row>
    <row r="39" spans="1:50" x14ac:dyDescent="0.25">
      <c r="A39" s="2" t="str">
        <f t="shared" si="19"/>
        <v>Hospital/University</v>
      </c>
      <c r="B39" s="1">
        <v>546854</v>
      </c>
      <c r="C39" s="1">
        <v>465516</v>
      </c>
      <c r="D39" s="1">
        <v>558542</v>
      </c>
      <c r="E39" s="1">
        <v>478275</v>
      </c>
      <c r="F39" s="1">
        <v>441901</v>
      </c>
      <c r="G39" s="1">
        <v>376953</v>
      </c>
      <c r="H39" s="1">
        <v>443228</v>
      </c>
      <c r="I39" s="1">
        <v>556531</v>
      </c>
      <c r="J39" s="1">
        <v>439552</v>
      </c>
      <c r="K39" s="1">
        <v>452987</v>
      </c>
      <c r="L39" s="1">
        <v>443382</v>
      </c>
      <c r="M39" s="1">
        <v>508539</v>
      </c>
      <c r="N39" s="1">
        <v>5712260</v>
      </c>
      <c r="O39" s="47">
        <f t="shared" si="20"/>
        <v>8.9960613155725067E-2</v>
      </c>
      <c r="P39" s="47"/>
      <c r="Q39" s="20">
        <f t="shared" si="21"/>
        <v>15650.027397260274</v>
      </c>
      <c r="R39" s="20"/>
      <c r="S39" s="1">
        <f t="shared" si="22"/>
        <v>558542</v>
      </c>
      <c r="T39" s="1"/>
      <c r="U39" s="20">
        <f t="shared" si="23"/>
        <v>18373.09210526316</v>
      </c>
      <c r="V39" s="20"/>
      <c r="W39" s="16">
        <f t="shared" si="24"/>
        <v>1.5610093961108862</v>
      </c>
      <c r="Y39" s="2" t="s">
        <v>84</v>
      </c>
      <c r="AA39" s="48"/>
      <c r="AB39" s="48">
        <f t="shared" si="30"/>
        <v>0</v>
      </c>
      <c r="AC39" s="48">
        <f t="shared" si="31"/>
        <v>0</v>
      </c>
      <c r="AD39" s="48">
        <f t="shared" si="32"/>
        <v>0</v>
      </c>
      <c r="AE39" s="48">
        <f t="shared" si="33"/>
        <v>0</v>
      </c>
      <c r="AF39" s="48">
        <f t="shared" si="26"/>
        <v>0</v>
      </c>
      <c r="AG39" s="49">
        <f t="shared" si="27"/>
        <v>3</v>
      </c>
      <c r="AI39">
        <v>1.66</v>
      </c>
      <c r="AK39" s="50">
        <f t="shared" si="28"/>
        <v>497.99999999999994</v>
      </c>
      <c r="AL39" s="16"/>
      <c r="AM39" s="67">
        <f>+Sheet1!J81*100</f>
        <v>233</v>
      </c>
      <c r="AO39" s="50">
        <f t="shared" si="29"/>
        <v>-264.99999999999994</v>
      </c>
      <c r="AQ39">
        <f>+Sheet1!K81</f>
        <v>490</v>
      </c>
      <c r="AR39"/>
      <c r="AS39" s="50">
        <f>+AO31+AO37+AO40</f>
        <v>89.199999999999989</v>
      </c>
    </row>
    <row r="40" spans="1:50" ht="15.75" x14ac:dyDescent="0.25">
      <c r="A40" s="2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2"/>
      <c r="P40" s="52"/>
      <c r="Q40" s="53"/>
      <c r="R40" s="53"/>
      <c r="S40" s="51"/>
      <c r="T40" s="51"/>
      <c r="U40" s="53"/>
      <c r="V40" s="20"/>
      <c r="W40" s="16"/>
      <c r="Y40" s="2"/>
      <c r="AA40" s="48"/>
      <c r="AB40" s="48"/>
      <c r="AC40" s="48"/>
      <c r="AD40" s="48"/>
      <c r="AE40" s="48"/>
      <c r="AF40" s="48"/>
      <c r="AG40" s="49"/>
      <c r="AK40" s="50"/>
      <c r="AL40" s="16"/>
      <c r="AM40" s="67"/>
      <c r="AO40" s="50"/>
      <c r="AP40" s="54"/>
      <c r="AQ40"/>
      <c r="AR40" s="54"/>
      <c r="AS40" s="69">
        <f>+AO32+AO33+AO34+AO36++AO35+AO38+AO39</f>
        <v>-942.09999999999991</v>
      </c>
    </row>
    <row r="41" spans="1:50" x14ac:dyDescent="0.25">
      <c r="A41" s="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47"/>
      <c r="P41" s="47"/>
      <c r="Q41" s="20"/>
      <c r="R41" s="20"/>
      <c r="S41" s="1"/>
      <c r="T41" s="1"/>
      <c r="U41" s="20"/>
      <c r="V41" s="20"/>
      <c r="W41" s="16"/>
      <c r="AB41" s="48"/>
      <c r="AC41" s="48"/>
      <c r="AD41" s="48"/>
      <c r="AK41" s="16"/>
      <c r="AL41" s="16"/>
      <c r="AO41" s="16"/>
      <c r="AQ41"/>
      <c r="AR41"/>
    </row>
    <row r="42" spans="1:50" ht="15.75" x14ac:dyDescent="0.25">
      <c r="A42" s="60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20"/>
      <c r="R42" s="20"/>
      <c r="S42" s="1"/>
      <c r="T42" s="1"/>
      <c r="U42" s="20">
        <f t="shared" si="23"/>
        <v>0</v>
      </c>
      <c r="V42" s="20"/>
      <c r="W42" s="48"/>
      <c r="AB42" s="48"/>
      <c r="AC42" s="48"/>
      <c r="AD42" s="48"/>
    </row>
    <row r="43" spans="1:50" ht="15.75" x14ac:dyDescent="0.25">
      <c r="A43" s="60" t="s">
        <v>96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20"/>
      <c r="R43" s="20"/>
      <c r="S43" s="1"/>
      <c r="T43" s="1"/>
      <c r="U43" s="20"/>
      <c r="V43" s="20"/>
      <c r="W43" s="48"/>
      <c r="AB43" s="48"/>
      <c r="AC43" s="48"/>
      <c r="AD43" s="48"/>
    </row>
    <row r="44" spans="1:50" ht="15.75" x14ac:dyDescent="0.25">
      <c r="A44" s="60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20"/>
      <c r="R44" s="20"/>
      <c r="S44" s="1"/>
      <c r="T44" s="1"/>
      <c r="U44" s="20"/>
      <c r="V44" s="20"/>
      <c r="W44" s="48"/>
      <c r="AB44" s="48"/>
      <c r="AC44" s="48"/>
      <c r="AD44" s="48"/>
    </row>
    <row r="45" spans="1:50" ht="15.75" x14ac:dyDescent="0.25">
      <c r="A45" s="60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20"/>
      <c r="R45" s="20"/>
      <c r="S45" s="1"/>
      <c r="T45" s="1"/>
      <c r="U45" s="20"/>
      <c r="V45" s="20"/>
      <c r="W45" s="48"/>
      <c r="AB45" s="48"/>
      <c r="AC45" s="48"/>
      <c r="AD45" s="48"/>
    </row>
    <row r="46" spans="1:50" ht="15.75" x14ac:dyDescent="0.2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20"/>
      <c r="R46" s="20"/>
      <c r="S46" s="1"/>
      <c r="T46" s="1"/>
      <c r="U46" s="20"/>
      <c r="V46" s="20"/>
      <c r="W46" s="48"/>
      <c r="AB46" s="48"/>
      <c r="AC46" s="48"/>
      <c r="AD46" s="48"/>
    </row>
    <row r="47" spans="1:50" ht="15.75" x14ac:dyDescent="0.25">
      <c r="A47" s="60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20"/>
      <c r="R47" s="20"/>
      <c r="S47" s="1"/>
      <c r="T47" s="1"/>
      <c r="U47" s="20"/>
      <c r="V47" s="20"/>
      <c r="W47" s="48"/>
      <c r="AB47" s="48"/>
      <c r="AC47" s="48"/>
      <c r="AD47" s="48"/>
    </row>
    <row r="48" spans="1:50" ht="15.75" x14ac:dyDescent="0.25">
      <c r="A48" s="10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</row>
    <row r="49" spans="1:42" x14ac:dyDescent="0.25">
      <c r="A49" s="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20"/>
      <c r="R49" s="20"/>
      <c r="S49" s="1"/>
      <c r="T49" s="1"/>
      <c r="U49" s="20"/>
      <c r="V49" s="20"/>
      <c r="W49" s="48"/>
    </row>
    <row r="50" spans="1:42" x14ac:dyDescent="0.25">
      <c r="A50" s="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20"/>
      <c r="R50" s="20"/>
      <c r="S50" s="1"/>
      <c r="T50" s="1"/>
      <c r="U50" s="20"/>
      <c r="V50" s="20"/>
      <c r="W50" s="48"/>
    </row>
    <row r="51" spans="1:42" x14ac:dyDescent="0.25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20"/>
      <c r="R51" s="20"/>
      <c r="S51" s="1"/>
      <c r="T51" s="1"/>
      <c r="U51" s="20"/>
      <c r="V51" s="20"/>
      <c r="W51" s="48"/>
      <c r="Z51" s="70"/>
      <c r="AA51" s="70"/>
      <c r="AB51" s="70"/>
      <c r="AC51" s="70"/>
      <c r="AD51" s="70"/>
      <c r="AE51" s="29"/>
      <c r="AF51" s="70"/>
      <c r="AG51" s="70"/>
      <c r="AH51" s="70"/>
      <c r="AI51" s="70"/>
      <c r="AK51" s="70"/>
      <c r="AL51" s="70"/>
      <c r="AM51" s="70"/>
      <c r="AN51" s="70"/>
      <c r="AO51" s="70"/>
      <c r="AP51" s="70"/>
    </row>
    <row r="52" spans="1:42" x14ac:dyDescent="0.25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20"/>
      <c r="R52" s="20"/>
      <c r="S52" s="1"/>
      <c r="T52" s="1"/>
      <c r="U52" s="20"/>
      <c r="V52" s="20"/>
      <c r="W52" s="48"/>
      <c r="Z52" s="70"/>
      <c r="AA52" s="70"/>
      <c r="AB52" s="70"/>
      <c r="AC52" s="70"/>
      <c r="AD52" s="29"/>
      <c r="AE52" s="29"/>
      <c r="AF52" s="29"/>
      <c r="AG52" s="70"/>
      <c r="AH52" s="70"/>
      <c r="AI52" s="70"/>
      <c r="AK52" s="70"/>
      <c r="AL52" s="70"/>
      <c r="AM52" s="70"/>
      <c r="AN52" s="70"/>
      <c r="AO52" s="70"/>
      <c r="AP52" s="70"/>
    </row>
    <row r="53" spans="1:42" x14ac:dyDescent="0.25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20"/>
      <c r="R53" s="20"/>
      <c r="S53" s="1"/>
      <c r="T53" s="1"/>
      <c r="U53" s="20"/>
      <c r="V53" s="20"/>
      <c r="W53" s="48"/>
      <c r="Z53" s="70"/>
      <c r="AA53" s="70"/>
      <c r="AB53" s="70"/>
      <c r="AC53" s="70"/>
      <c r="AD53" s="29"/>
      <c r="AE53" s="29"/>
      <c r="AF53" s="29"/>
      <c r="AG53" s="70"/>
      <c r="AH53" s="70"/>
      <c r="AI53" s="70"/>
      <c r="AK53" s="70"/>
      <c r="AL53" s="70"/>
      <c r="AM53" s="70"/>
      <c r="AN53" s="70"/>
      <c r="AO53" s="70"/>
      <c r="AP53" s="70"/>
    </row>
    <row r="54" spans="1:42" x14ac:dyDescent="0.25">
      <c r="A54" s="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20"/>
      <c r="R54" s="20"/>
      <c r="S54" s="1"/>
      <c r="T54" s="1"/>
      <c r="U54" s="20"/>
      <c r="V54" s="20"/>
      <c r="W54" s="48"/>
      <c r="Z54" s="70"/>
      <c r="AA54" s="70"/>
      <c r="AB54" s="70"/>
      <c r="AC54" s="70"/>
      <c r="AD54" s="71"/>
      <c r="AE54" s="71"/>
      <c r="AF54" s="71"/>
      <c r="AG54" s="71"/>
      <c r="AH54" s="71"/>
      <c r="AI54" s="71"/>
      <c r="AK54" s="71"/>
      <c r="AL54" s="71"/>
      <c r="AM54" s="70"/>
      <c r="AN54" s="70"/>
      <c r="AO54" s="70"/>
      <c r="AP54" s="70"/>
    </row>
    <row r="55" spans="1:42" x14ac:dyDescent="0.25">
      <c r="A55" s="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20"/>
      <c r="R55" s="20"/>
      <c r="S55" s="1"/>
      <c r="T55" s="1"/>
      <c r="U55" s="20"/>
      <c r="V55" s="20"/>
      <c r="W55" s="48"/>
      <c r="Z55" s="70"/>
      <c r="AA55" s="70"/>
      <c r="AB55" s="70"/>
      <c r="AC55" s="70"/>
      <c r="AD55" s="71"/>
      <c r="AE55" s="71"/>
      <c r="AF55" s="71"/>
      <c r="AG55" s="71"/>
      <c r="AH55" s="71"/>
      <c r="AI55" s="71"/>
      <c r="AK55" s="71"/>
      <c r="AL55" s="71"/>
      <c r="AM55" s="70"/>
      <c r="AN55" s="70"/>
      <c r="AO55" s="70"/>
      <c r="AP55" s="70"/>
    </row>
    <row r="56" spans="1:42" x14ac:dyDescent="0.25">
      <c r="A56" s="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20"/>
      <c r="R56" s="20"/>
      <c r="S56" s="1"/>
      <c r="T56" s="1"/>
      <c r="U56" s="20"/>
      <c r="V56" s="20"/>
      <c r="W56" s="48"/>
      <c r="Z56" s="70"/>
      <c r="AA56" s="70"/>
      <c r="AB56" s="70"/>
      <c r="AC56" s="70"/>
      <c r="AD56" s="71"/>
      <c r="AE56" s="71"/>
      <c r="AF56" s="71"/>
      <c r="AG56" s="71"/>
      <c r="AH56" s="71"/>
      <c r="AI56" s="71"/>
      <c r="AK56" s="71"/>
      <c r="AL56" s="71"/>
      <c r="AM56" s="70"/>
      <c r="AN56" s="70"/>
      <c r="AO56" s="70"/>
      <c r="AP56" s="70"/>
    </row>
    <row r="57" spans="1:42" x14ac:dyDescent="0.25">
      <c r="A57" s="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20"/>
      <c r="R57" s="20"/>
      <c r="S57" s="1"/>
      <c r="T57" s="1"/>
      <c r="U57" s="20"/>
      <c r="V57" s="20"/>
      <c r="W57" s="48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K57" s="70"/>
      <c r="AL57" s="70"/>
      <c r="AM57" s="70"/>
      <c r="AN57" s="70"/>
      <c r="AO57" s="70"/>
      <c r="AP57" s="70"/>
    </row>
    <row r="58" spans="1:42" x14ac:dyDescent="0.25">
      <c r="A58" s="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20"/>
      <c r="R58" s="20"/>
      <c r="S58" s="1"/>
      <c r="T58" s="1"/>
      <c r="U58" s="20"/>
      <c r="V58" s="20"/>
      <c r="W58" s="48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K58" s="70"/>
      <c r="AL58" s="70"/>
      <c r="AM58" s="70"/>
      <c r="AN58" s="70"/>
      <c r="AO58" s="70"/>
      <c r="AP58" s="70"/>
    </row>
    <row r="59" spans="1:42" x14ac:dyDescent="0.25">
      <c r="A59" s="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20"/>
      <c r="R59" s="20"/>
      <c r="S59" s="1"/>
      <c r="T59" s="1"/>
      <c r="U59" s="20"/>
      <c r="V59" s="20"/>
      <c r="W59" s="48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K59" s="70"/>
      <c r="AL59" s="70"/>
      <c r="AM59" s="70"/>
      <c r="AN59" s="70"/>
      <c r="AO59" s="70"/>
      <c r="AP59" s="70"/>
    </row>
    <row r="60" spans="1:42" x14ac:dyDescent="0.25">
      <c r="A60" s="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20"/>
      <c r="R60" s="20"/>
      <c r="S60" s="1"/>
      <c r="T60" s="1"/>
      <c r="U60" s="20"/>
      <c r="V60" s="20"/>
      <c r="W60" s="48"/>
      <c r="Z60" s="70"/>
      <c r="AA60" s="70"/>
      <c r="AB60" s="70"/>
      <c r="AC60" s="71"/>
      <c r="AD60" s="70"/>
      <c r="AE60" s="70"/>
      <c r="AF60" s="70"/>
      <c r="AG60" s="70"/>
      <c r="AH60" s="70"/>
      <c r="AI60" s="70"/>
      <c r="AK60" s="71"/>
      <c r="AL60" s="71"/>
      <c r="AM60" s="70"/>
      <c r="AN60" s="70"/>
      <c r="AO60" s="70"/>
      <c r="AP60" s="70"/>
    </row>
    <row r="61" spans="1:42" x14ac:dyDescent="0.25">
      <c r="A61" s="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20"/>
      <c r="R61" s="20"/>
      <c r="S61" s="1"/>
      <c r="T61" s="1"/>
      <c r="U61" s="20"/>
      <c r="V61" s="20"/>
      <c r="W61" s="48"/>
      <c r="Z61" s="70"/>
      <c r="AA61" s="70"/>
      <c r="AB61" s="70"/>
      <c r="AC61" s="71"/>
      <c r="AD61" s="70"/>
      <c r="AE61" s="70"/>
      <c r="AF61" s="70"/>
      <c r="AG61" s="70"/>
      <c r="AH61" s="70"/>
      <c r="AI61" s="70"/>
      <c r="AK61" s="71"/>
      <c r="AL61" s="71"/>
      <c r="AM61" s="70"/>
      <c r="AN61" s="70"/>
      <c r="AO61" s="70"/>
      <c r="AP61" s="70"/>
    </row>
    <row r="62" spans="1:42" x14ac:dyDescent="0.25">
      <c r="A62" s="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20"/>
      <c r="R62" s="20"/>
      <c r="S62" s="1"/>
      <c r="T62" s="1"/>
      <c r="U62" s="20"/>
      <c r="V62" s="20"/>
      <c r="W62" s="48"/>
      <c r="Z62" s="70"/>
      <c r="AA62" s="70"/>
      <c r="AB62" s="70"/>
      <c r="AC62" s="71"/>
      <c r="AD62" s="70"/>
      <c r="AE62" s="70"/>
      <c r="AF62" s="70"/>
      <c r="AG62" s="70"/>
      <c r="AH62" s="70"/>
      <c r="AI62" s="70"/>
      <c r="AK62" s="71"/>
      <c r="AL62" s="71"/>
      <c r="AM62" s="70"/>
      <c r="AN62" s="70"/>
      <c r="AO62" s="70"/>
      <c r="AP62" s="70"/>
    </row>
    <row r="63" spans="1:42" ht="15.75" x14ac:dyDescent="0.25">
      <c r="A63" s="8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61"/>
      <c r="P63" s="61"/>
      <c r="Q63" s="20"/>
      <c r="R63" s="20"/>
      <c r="S63" s="1"/>
      <c r="T63" s="1"/>
      <c r="U63" s="20"/>
      <c r="V63" s="20"/>
      <c r="W63" s="48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K63" s="70"/>
      <c r="AL63" s="70"/>
      <c r="AM63" s="70"/>
      <c r="AN63" s="70"/>
      <c r="AO63" s="70"/>
      <c r="AP63" s="70"/>
    </row>
    <row r="64" spans="1:42" ht="15.75" x14ac:dyDescent="0.25">
      <c r="A64" s="10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K64" s="70"/>
      <c r="AL64" s="70"/>
      <c r="AM64" s="70"/>
      <c r="AN64" s="70"/>
      <c r="AO64" s="70"/>
      <c r="AP64" s="70"/>
    </row>
    <row r="65" spans="1:44" x14ac:dyDescent="0.25">
      <c r="A65" s="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20"/>
      <c r="R65" s="20"/>
      <c r="S65" s="1"/>
      <c r="T65" s="1"/>
      <c r="U65" s="20"/>
      <c r="V65" s="20"/>
      <c r="W65" s="48"/>
      <c r="Z65" s="70"/>
      <c r="AA65" s="70"/>
      <c r="AB65" s="70"/>
      <c r="AC65" s="70"/>
      <c r="AD65" s="72"/>
      <c r="AE65" s="70"/>
      <c r="AF65" s="70"/>
      <c r="AG65" s="70"/>
      <c r="AH65" s="70"/>
      <c r="AI65" s="70"/>
      <c r="AK65" s="70"/>
      <c r="AL65" s="70"/>
      <c r="AM65" s="72"/>
      <c r="AN65" s="72"/>
      <c r="AO65" s="72"/>
      <c r="AP65" s="72"/>
      <c r="AQ65" s="73"/>
      <c r="AR65" s="73"/>
    </row>
    <row r="66" spans="1:44" x14ac:dyDescent="0.25">
      <c r="A66" s="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20"/>
      <c r="R66" s="20"/>
      <c r="S66" s="1"/>
      <c r="T66" s="1"/>
      <c r="U66" s="20"/>
      <c r="V66" s="20"/>
      <c r="W66" s="48"/>
      <c r="Z66" s="70"/>
      <c r="AA66" s="70"/>
      <c r="AB66" s="70"/>
      <c r="AC66" s="70"/>
      <c r="AD66" s="71"/>
      <c r="AE66" s="70"/>
      <c r="AF66" s="70"/>
      <c r="AG66" s="70"/>
      <c r="AH66" s="70"/>
      <c r="AI66" s="70"/>
      <c r="AK66" s="70"/>
      <c r="AL66" s="70"/>
      <c r="AM66" s="71"/>
      <c r="AN66" s="71"/>
      <c r="AO66" s="71"/>
      <c r="AP66" s="71"/>
    </row>
    <row r="67" spans="1:44" x14ac:dyDescent="0.25">
      <c r="A67" s="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20"/>
      <c r="R67" s="20"/>
      <c r="S67" s="1"/>
      <c r="T67" s="1"/>
      <c r="U67" s="20"/>
      <c r="V67" s="20"/>
      <c r="W67" s="48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K67" s="70"/>
      <c r="AL67" s="70"/>
      <c r="AM67" s="70"/>
      <c r="AN67" s="70"/>
      <c r="AO67" s="70"/>
      <c r="AP67" s="70"/>
    </row>
    <row r="68" spans="1:44" x14ac:dyDescent="0.25">
      <c r="A68" s="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20"/>
      <c r="R68" s="20"/>
      <c r="S68" s="1"/>
      <c r="T68" s="1"/>
      <c r="U68" s="20"/>
      <c r="V68" s="20"/>
      <c r="W68" s="48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K68" s="70"/>
      <c r="AL68" s="70"/>
      <c r="AM68" s="70"/>
      <c r="AN68" s="70"/>
      <c r="AO68" s="70"/>
      <c r="AP68" s="70"/>
    </row>
    <row r="69" spans="1:44" x14ac:dyDescent="0.25">
      <c r="A69" s="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20"/>
      <c r="R69" s="20"/>
      <c r="S69" s="1"/>
      <c r="T69" s="1"/>
      <c r="U69" s="20"/>
      <c r="V69" s="20"/>
      <c r="W69" s="48"/>
      <c r="Z69" s="70"/>
      <c r="AF69" s="70"/>
    </row>
    <row r="70" spans="1:44" x14ac:dyDescent="0.25">
      <c r="A70" s="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20"/>
      <c r="R70" s="20"/>
      <c r="S70" s="1"/>
      <c r="T70" s="1"/>
      <c r="U70" s="20"/>
      <c r="V70" s="20"/>
      <c r="W70" s="48"/>
    </row>
    <row r="71" spans="1:44" x14ac:dyDescent="0.25">
      <c r="A71" s="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20"/>
      <c r="R71" s="20"/>
      <c r="S71" s="1"/>
      <c r="T71" s="1"/>
      <c r="U71" s="20"/>
      <c r="V71" s="20"/>
      <c r="W71" s="48"/>
      <c r="Z71" s="70"/>
      <c r="AA71" s="70"/>
      <c r="AB71" s="70"/>
      <c r="AC71" s="70"/>
      <c r="AD71" s="70"/>
      <c r="AF71" s="70"/>
      <c r="AG71" s="70"/>
      <c r="AH71" s="70"/>
      <c r="AI71" s="70"/>
      <c r="AK71" s="70"/>
      <c r="AL71" s="70"/>
      <c r="AM71" s="70"/>
      <c r="AN71" s="70"/>
      <c r="AO71" s="70"/>
      <c r="AP71" s="70"/>
    </row>
    <row r="72" spans="1:44" x14ac:dyDescent="0.25">
      <c r="A72" s="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20"/>
      <c r="R72" s="20"/>
      <c r="S72" s="1"/>
      <c r="T72" s="1"/>
      <c r="U72" s="20"/>
      <c r="V72" s="20"/>
      <c r="W72" s="48"/>
      <c r="Z72" s="70"/>
      <c r="AA72" s="70"/>
      <c r="AB72" s="70"/>
      <c r="AC72" s="71"/>
      <c r="AD72" s="70"/>
      <c r="AF72" s="70"/>
      <c r="AG72" s="70"/>
      <c r="AH72" s="70"/>
      <c r="AI72" s="70"/>
      <c r="AK72" s="71"/>
      <c r="AL72" s="71"/>
      <c r="AM72" s="70"/>
      <c r="AN72" s="70"/>
      <c r="AO72" s="70"/>
      <c r="AP72" s="70"/>
    </row>
    <row r="73" spans="1:44" x14ac:dyDescent="0.25">
      <c r="A73" s="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20"/>
      <c r="R73" s="20"/>
      <c r="S73" s="1"/>
      <c r="T73" s="1"/>
      <c r="U73" s="20"/>
      <c r="V73" s="20"/>
      <c r="W73" s="48"/>
      <c r="Z73" s="70"/>
      <c r="AA73" s="70"/>
      <c r="AB73" s="70"/>
      <c r="AC73" s="71"/>
      <c r="AD73" s="70"/>
      <c r="AF73" s="70"/>
      <c r="AG73" s="70"/>
      <c r="AH73" s="70"/>
      <c r="AI73" s="70"/>
      <c r="AK73" s="71"/>
      <c r="AL73" s="71"/>
      <c r="AM73" s="70"/>
      <c r="AN73" s="70"/>
      <c r="AO73" s="70"/>
      <c r="AP73" s="70"/>
    </row>
    <row r="74" spans="1:44" x14ac:dyDescent="0.25">
      <c r="A74" s="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20"/>
      <c r="R74" s="20"/>
      <c r="S74" s="1"/>
      <c r="T74" s="1"/>
      <c r="U74" s="20"/>
      <c r="V74" s="20"/>
      <c r="W74" s="48"/>
      <c r="Z74" s="70"/>
      <c r="AA74" s="70"/>
      <c r="AB74" s="70"/>
      <c r="AC74" s="71"/>
      <c r="AD74" s="70"/>
      <c r="AF74" s="70"/>
      <c r="AG74" s="70"/>
      <c r="AH74" s="70"/>
      <c r="AI74" s="70"/>
      <c r="AK74" s="71"/>
      <c r="AL74" s="71"/>
      <c r="AM74" s="70"/>
      <c r="AN74" s="70"/>
      <c r="AO74" s="70"/>
      <c r="AP74" s="70"/>
    </row>
    <row r="75" spans="1:44" x14ac:dyDescent="0.25">
      <c r="A75" s="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20"/>
      <c r="R75" s="20"/>
      <c r="S75" s="1"/>
      <c r="T75" s="1"/>
      <c r="U75" s="20"/>
      <c r="V75" s="20"/>
      <c r="W75" s="48"/>
      <c r="Z75" s="70"/>
      <c r="AA75" s="70"/>
      <c r="AB75" s="70"/>
      <c r="AC75" s="70"/>
      <c r="AD75" s="70"/>
    </row>
    <row r="76" spans="1:44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20"/>
      <c r="R76" s="20"/>
      <c r="S76" s="1"/>
      <c r="T76" s="1"/>
      <c r="U76" s="20"/>
      <c r="V76" s="20"/>
      <c r="W76" s="48"/>
      <c r="Z76" s="70"/>
      <c r="AA76" s="70"/>
      <c r="AB76" s="70"/>
      <c r="AC76" s="70"/>
      <c r="AD76" s="70"/>
      <c r="AF76" s="70"/>
      <c r="AG76" s="70"/>
      <c r="AH76" s="70"/>
      <c r="AI76" s="70"/>
      <c r="AK76" s="70"/>
      <c r="AL76" s="70"/>
      <c r="AM76" s="70"/>
      <c r="AN76" s="70"/>
      <c r="AO76" s="70"/>
      <c r="AP76" s="70"/>
    </row>
    <row r="77" spans="1:44" x14ac:dyDescent="0.25">
      <c r="A77" s="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20"/>
      <c r="R77" s="20"/>
      <c r="S77" s="1"/>
      <c r="T77" s="1"/>
      <c r="U77" s="20"/>
      <c r="V77" s="20"/>
      <c r="W77" s="48"/>
      <c r="Z77" s="70"/>
      <c r="AA77" s="70"/>
      <c r="AB77" s="70"/>
      <c r="AC77" s="70"/>
      <c r="AD77" s="70"/>
      <c r="AF77" s="70"/>
      <c r="AG77" s="70"/>
      <c r="AH77" s="70"/>
      <c r="AI77" s="70"/>
      <c r="AK77" s="70"/>
      <c r="AL77" s="70"/>
      <c r="AM77" s="70"/>
      <c r="AN77" s="70"/>
      <c r="AO77" s="70"/>
      <c r="AP77" s="70"/>
    </row>
    <row r="78" spans="1:44" x14ac:dyDescent="0.25">
      <c r="A78" s="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20"/>
      <c r="R78" s="20"/>
      <c r="S78" s="1"/>
      <c r="T78" s="1"/>
      <c r="U78" s="20"/>
      <c r="V78" s="20"/>
      <c r="W78" s="48"/>
      <c r="Z78" s="70"/>
      <c r="AA78" s="70"/>
      <c r="AB78" s="70"/>
      <c r="AC78" s="70"/>
      <c r="AD78" s="71"/>
      <c r="AF78" s="70"/>
      <c r="AG78" s="70"/>
      <c r="AH78" s="70"/>
      <c r="AI78" s="70"/>
      <c r="AK78" s="70"/>
      <c r="AL78" s="70"/>
      <c r="AM78" s="71"/>
      <c r="AN78" s="71"/>
      <c r="AO78" s="71"/>
      <c r="AP78" s="71"/>
    </row>
    <row r="79" spans="1:44" ht="15.75" x14ac:dyDescent="0.25">
      <c r="A79" s="8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61"/>
      <c r="P79" s="61"/>
      <c r="Q79" s="20"/>
      <c r="R79" s="20"/>
      <c r="S79" s="1"/>
      <c r="T79" s="1"/>
      <c r="U79" s="20"/>
      <c r="V79" s="20"/>
      <c r="W79" s="48"/>
    </row>
    <row r="80" spans="1:44" ht="15.75" x14ac:dyDescent="0.25">
      <c r="A80" s="10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</row>
    <row r="81" spans="1:23" x14ac:dyDescent="0.25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20"/>
      <c r="R81" s="20"/>
      <c r="S81" s="1"/>
      <c r="T81" s="1"/>
      <c r="U81" s="20"/>
      <c r="V81" s="20"/>
      <c r="W81" s="48"/>
    </row>
    <row r="82" spans="1:23" x14ac:dyDescent="0.25">
      <c r="A82" s="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20"/>
      <c r="R82" s="20"/>
      <c r="S82" s="1"/>
      <c r="T82" s="1"/>
      <c r="U82" s="20"/>
      <c r="V82" s="20"/>
      <c r="W82" s="48"/>
    </row>
    <row r="83" spans="1:23" x14ac:dyDescent="0.25">
      <c r="A83" s="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20"/>
      <c r="R83" s="20"/>
      <c r="S83" s="1"/>
      <c r="T83" s="1"/>
      <c r="U83" s="20"/>
      <c r="V83" s="20"/>
      <c r="W83" s="48"/>
    </row>
    <row r="84" spans="1:23" x14ac:dyDescent="0.25">
      <c r="A84" s="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20"/>
      <c r="R84" s="20"/>
      <c r="S84" s="1"/>
      <c r="T84" s="1"/>
      <c r="U84" s="20"/>
      <c r="V84" s="20"/>
      <c r="W84" s="48"/>
    </row>
    <row r="85" spans="1:23" x14ac:dyDescent="0.25">
      <c r="A85" s="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20"/>
      <c r="R85" s="20"/>
      <c r="S85" s="1"/>
      <c r="T85" s="1"/>
      <c r="U85" s="20"/>
      <c r="V85" s="20"/>
      <c r="W85" s="48"/>
    </row>
    <row r="86" spans="1:23" x14ac:dyDescent="0.25">
      <c r="A86" s="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20"/>
      <c r="R86" s="20"/>
      <c r="S86" s="1"/>
      <c r="T86" s="1"/>
      <c r="U86" s="20"/>
      <c r="V86" s="20"/>
      <c r="W86" s="48"/>
    </row>
    <row r="87" spans="1:23" x14ac:dyDescent="0.25">
      <c r="A87" s="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20"/>
      <c r="R87" s="20"/>
      <c r="S87" s="1"/>
      <c r="T87" s="1"/>
      <c r="U87" s="20"/>
      <c r="V87" s="20"/>
      <c r="W87" s="48"/>
    </row>
    <row r="88" spans="1:23" x14ac:dyDescent="0.25">
      <c r="A88" s="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20"/>
      <c r="R88" s="20"/>
      <c r="S88" s="1"/>
      <c r="T88" s="1"/>
      <c r="U88" s="20"/>
      <c r="V88" s="20"/>
      <c r="W88" s="48"/>
    </row>
    <row r="89" spans="1:23" x14ac:dyDescent="0.25">
      <c r="A89" s="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20"/>
      <c r="R89" s="20"/>
      <c r="S89" s="1"/>
      <c r="T89" s="1"/>
      <c r="U89" s="20"/>
      <c r="V89" s="20"/>
      <c r="W89" s="48"/>
    </row>
    <row r="90" spans="1:23" x14ac:dyDescent="0.25">
      <c r="A90" s="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20"/>
      <c r="R90" s="20"/>
      <c r="S90" s="1"/>
      <c r="T90" s="1"/>
      <c r="U90" s="20"/>
      <c r="V90" s="20"/>
      <c r="W90" s="48"/>
    </row>
    <row r="91" spans="1:23" x14ac:dyDescent="0.25">
      <c r="A91" s="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20"/>
      <c r="R91" s="20"/>
      <c r="S91" s="1"/>
      <c r="T91" s="1"/>
      <c r="U91" s="20"/>
      <c r="V91" s="20"/>
      <c r="W91" s="48"/>
    </row>
    <row r="92" spans="1:23" x14ac:dyDescent="0.25">
      <c r="A92" s="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20"/>
      <c r="R92" s="20"/>
      <c r="S92" s="1"/>
      <c r="T92" s="1"/>
      <c r="U92" s="20"/>
      <c r="V92" s="20"/>
      <c r="W92" s="48"/>
    </row>
    <row r="93" spans="1:23" x14ac:dyDescent="0.25">
      <c r="A93" s="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20"/>
      <c r="R93" s="20"/>
      <c r="S93" s="1"/>
      <c r="T93" s="1"/>
      <c r="U93" s="20"/>
      <c r="V93" s="20"/>
      <c r="W93" s="48"/>
    </row>
    <row r="94" spans="1:23" x14ac:dyDescent="0.25">
      <c r="A94" s="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20"/>
      <c r="R94" s="20"/>
      <c r="S94" s="1"/>
      <c r="T94" s="1"/>
      <c r="U94" s="20"/>
      <c r="V94" s="20"/>
      <c r="W94" s="48"/>
    </row>
    <row r="95" spans="1:23" ht="15.75" x14ac:dyDescent="0.25">
      <c r="A95" s="8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61"/>
      <c r="P95" s="61"/>
      <c r="Q95" s="20"/>
      <c r="R95" s="20"/>
      <c r="S95" s="1"/>
      <c r="T95" s="1"/>
      <c r="U95" s="20"/>
      <c r="V95" s="20"/>
      <c r="W95" s="48"/>
    </row>
    <row r="99" spans="1:16" ht="15.75" x14ac:dyDescent="0.25">
      <c r="A99" s="75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7"/>
      <c r="P99" s="77"/>
    </row>
    <row r="100" spans="1:16" ht="15.75" x14ac:dyDescent="0.25">
      <c r="A100" s="78"/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1"/>
      <c r="P100" s="1"/>
    </row>
    <row r="101" spans="1:16" ht="15.75" x14ac:dyDescent="0.25">
      <c r="A101" s="80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1"/>
      <c r="P101" s="1"/>
    </row>
    <row r="102" spans="1:16" ht="15.75" x14ac:dyDescent="0.25">
      <c r="A102" s="80"/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1"/>
      <c r="P102" s="1"/>
    </row>
    <row r="103" spans="1:16" ht="15.75" x14ac:dyDescent="0.25">
      <c r="A103" s="82"/>
      <c r="B103" s="83"/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1"/>
      <c r="P103" s="1"/>
    </row>
    <row r="105" spans="1:16" x14ac:dyDescent="0.25">
      <c r="B105" t="s">
        <v>94</v>
      </c>
    </row>
    <row r="106" spans="1:16" x14ac:dyDescent="0.25">
      <c r="B106" t="s">
        <v>95</v>
      </c>
    </row>
  </sheetData>
  <printOptions horizontalCentered="1" verticalCentered="1"/>
  <pageMargins left="0.7" right="0.7" top="0.75" bottom="0.75" header="0.3" footer="0.3"/>
  <pageSetup scale="7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4EF5CC1BCA0841BB404F1CC28F2CF6" ma:contentTypeVersion="13" ma:contentTypeDescription="Create a new document." ma:contentTypeScope="" ma:versionID="162d70d96794bc743a540b73628c848d">
  <xsd:schema xmlns:xsd="http://www.w3.org/2001/XMLSchema" xmlns:xs="http://www.w3.org/2001/XMLSchema" xmlns:p="http://schemas.microsoft.com/office/2006/metadata/properties" xmlns:ns3="7f3ac8fc-6b11-407a-aff9-4d447aa87082" xmlns:ns4="b5f77cfb-b61e-430e-af7a-d781be3d8df1" targetNamespace="http://schemas.microsoft.com/office/2006/metadata/properties" ma:root="true" ma:fieldsID="9d0b4c888d0ee85ada29b0f74cd85566" ns3:_="" ns4:_="">
    <xsd:import namespace="7f3ac8fc-6b11-407a-aff9-4d447aa87082"/>
    <xsd:import namespace="b5f77cfb-b61e-430e-af7a-d781be3d8df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3ac8fc-6b11-407a-aff9-4d447aa8708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f77cfb-b61e-430e-af7a-d781be3d8d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1A088C-7E73-4CE9-A993-3CD9FE5029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3ac8fc-6b11-407a-aff9-4d447aa87082"/>
    <ds:schemaRef ds:uri="b5f77cfb-b61e-430e-af7a-d781be3d8d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0B76BB-F518-49EC-8581-EF491920515D}">
  <ds:schemaRefs>
    <ds:schemaRef ds:uri="http://purl.org/dc/elements/1.1/"/>
    <ds:schemaRef ds:uri="http://schemas.microsoft.com/office/2006/metadata/properties"/>
    <ds:schemaRef ds:uri="http://purl.org/dc/terms/"/>
    <ds:schemaRef ds:uri="7f3ac8fc-6b11-407a-aff9-4d447aa87082"/>
    <ds:schemaRef ds:uri="http://schemas.microsoft.com/office/2006/documentManagement/types"/>
    <ds:schemaRef ds:uri="b5f77cfb-b61e-430e-af7a-d781be3d8df1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50FBE53-5FC1-4097-9ABF-5D92B44E6A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Sheet1!Print_Area</vt:lpstr>
      <vt:lpstr>Sheet2!Print_Area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Jagt, Dave A.</dc:creator>
  <cp:lastModifiedBy>Jerry Mierzwa</cp:lastModifiedBy>
  <cp:lastPrinted>2021-03-11T16:42:10Z</cp:lastPrinted>
  <dcterms:created xsi:type="dcterms:W3CDTF">2020-02-22T02:36:41Z</dcterms:created>
  <dcterms:modified xsi:type="dcterms:W3CDTF">2021-03-26T12:11:06Z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0x0101007D4EF5CC1BCA0841BB404F1CC28F2CF6</vt:lpwstr>
  </property>
</Properties>
</file>