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\\mcd.projectcentral.bv.com@SSL\DavWWWRoot\sites\405119.1\Shared Documents\Discovery\PA-SET-V\PA-SET-V Attachments\"/>
    </mc:Choice>
  </mc:AlternateContent>
  <xr:revisionPtr revIDLastSave="0" documentId="13_ncr:1_{68995F9D-882F-428C-93D1-2EA5C8CF0498}" xr6:coauthVersionLast="45" xr6:coauthVersionMax="45" xr10:uidLastSave="{00000000-0000-0000-0000-000000000000}"/>
  <bookViews>
    <workbookView xWindow="-120" yWindow="-120" windowWidth="29040" windowHeight="15840" xr2:uid="{22A3019F-C985-424C-BB5E-58DCAFD35B4F}"/>
  </bookViews>
  <sheets>
    <sheet name="PA-V-3 USAGE" sheetId="15" r:id="rId1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Y20" i="15" l="1"/>
  <c r="X20" i="15"/>
  <c r="W20" i="15"/>
  <c r="V20" i="15"/>
  <c r="U20" i="15"/>
  <c r="T20" i="15"/>
  <c r="AK20" i="15" l="1"/>
  <c r="AK19" i="15"/>
  <c r="AK18" i="15"/>
  <c r="AK17" i="15"/>
  <c r="AK16" i="15"/>
  <c r="AK15" i="15"/>
  <c r="AK14" i="15"/>
  <c r="AK13" i="15"/>
  <c r="AK12" i="15"/>
  <c r="AK11" i="15"/>
  <c r="AK10" i="15"/>
  <c r="AK9" i="15"/>
  <c r="AK8" i="15"/>
  <c r="AK7" i="15"/>
  <c r="AK6" i="15"/>
  <c r="AO17" i="15"/>
  <c r="AG19" i="15"/>
  <c r="AO19" i="15" s="1"/>
  <c r="AF19" i="15"/>
  <c r="AN19" i="15" s="1"/>
  <c r="AE19" i="15"/>
  <c r="AM19" i="15" s="1"/>
  <c r="AG18" i="15"/>
  <c r="AO18" i="15" s="1"/>
  <c r="AF18" i="15"/>
  <c r="AN18" i="15" s="1"/>
  <c r="AE18" i="15"/>
  <c r="AM18" i="15" s="1"/>
  <c r="AG17" i="15"/>
  <c r="AF17" i="15"/>
  <c r="AN17" i="15" s="1"/>
  <c r="AE17" i="15"/>
  <c r="AM17" i="15" s="1"/>
  <c r="AG16" i="15"/>
  <c r="AO16" i="15" s="1"/>
  <c r="AF16" i="15"/>
  <c r="AN16" i="15" s="1"/>
  <c r="AE16" i="15"/>
  <c r="AM16" i="15" s="1"/>
  <c r="AG15" i="15"/>
  <c r="AO15" i="15" s="1"/>
  <c r="AF15" i="15"/>
  <c r="AN15" i="15" s="1"/>
  <c r="AE15" i="15"/>
  <c r="AM15" i="15" s="1"/>
  <c r="AG14" i="15"/>
  <c r="AO14" i="15" s="1"/>
  <c r="AF14" i="15"/>
  <c r="AN14" i="15" s="1"/>
  <c r="AE14" i="15"/>
  <c r="AM14" i="15" s="1"/>
  <c r="AG13" i="15"/>
  <c r="AO13" i="15" s="1"/>
  <c r="AF13" i="15"/>
  <c r="AN13" i="15" s="1"/>
  <c r="AE13" i="15"/>
  <c r="AM13" i="15" s="1"/>
  <c r="AG12" i="15"/>
  <c r="AO12" i="15" s="1"/>
  <c r="AF12" i="15"/>
  <c r="AN12" i="15" s="1"/>
  <c r="AE12" i="15"/>
  <c r="AM12" i="15" s="1"/>
  <c r="AG11" i="15"/>
  <c r="AO11" i="15" s="1"/>
  <c r="AF11" i="15"/>
  <c r="AN11" i="15" s="1"/>
  <c r="AE11" i="15"/>
  <c r="AM11" i="15" s="1"/>
  <c r="AG10" i="15"/>
  <c r="AO10" i="15" s="1"/>
  <c r="AF10" i="15"/>
  <c r="AN10" i="15" s="1"/>
  <c r="AE10" i="15"/>
  <c r="AM10" i="15" s="1"/>
  <c r="AG9" i="15"/>
  <c r="AO9" i="15" s="1"/>
  <c r="AF9" i="15"/>
  <c r="AN9" i="15" s="1"/>
  <c r="AE9" i="15"/>
  <c r="AM9" i="15" s="1"/>
  <c r="AG8" i="15"/>
  <c r="AO8" i="15" s="1"/>
  <c r="AF8" i="15"/>
  <c r="AN8" i="15" s="1"/>
  <c r="AE8" i="15"/>
  <c r="AM8" i="15" s="1"/>
  <c r="AG7" i="15"/>
  <c r="AO7" i="15" s="1"/>
  <c r="AF7" i="15"/>
  <c r="AN7" i="15" s="1"/>
  <c r="AE7" i="15"/>
  <c r="AM7" i="15" s="1"/>
  <c r="AG6" i="15"/>
  <c r="AO6" i="15" s="1"/>
  <c r="AF6" i="15"/>
  <c r="AN6" i="15" s="1"/>
  <c r="AE6" i="15"/>
  <c r="AM6" i="15" s="1"/>
  <c r="AC19" i="15"/>
  <c r="AB19" i="15"/>
  <c r="AA19" i="15"/>
  <c r="AC18" i="15"/>
  <c r="AB18" i="15"/>
  <c r="AA18" i="15"/>
  <c r="AC17" i="15"/>
  <c r="AB17" i="15"/>
  <c r="AA17" i="15"/>
  <c r="AC16" i="15"/>
  <c r="AB16" i="15"/>
  <c r="AA16" i="15"/>
  <c r="AC15" i="15"/>
  <c r="AB15" i="15"/>
  <c r="AA15" i="15"/>
  <c r="AC14" i="15"/>
  <c r="AB14" i="15"/>
  <c r="AA14" i="15"/>
  <c r="AC13" i="15"/>
  <c r="AB13" i="15"/>
  <c r="AA13" i="15"/>
  <c r="AC12" i="15"/>
  <c r="AB12" i="15"/>
  <c r="AA12" i="15"/>
  <c r="AC11" i="15"/>
  <c r="AB11" i="15"/>
  <c r="AA11" i="15"/>
  <c r="AC10" i="15"/>
  <c r="AB10" i="15"/>
  <c r="AA10" i="15"/>
  <c r="AC9" i="15"/>
  <c r="AB9" i="15"/>
  <c r="AA9" i="15"/>
  <c r="AC8" i="15"/>
  <c r="AB8" i="15"/>
  <c r="AA8" i="15"/>
  <c r="AC7" i="15"/>
  <c r="AB7" i="15"/>
  <c r="AA7" i="15"/>
  <c r="AC6" i="15"/>
  <c r="AB6" i="15"/>
  <c r="AA6" i="15"/>
  <c r="AJ19" i="15" l="1"/>
  <c r="AJ18" i="15"/>
  <c r="AJ17" i="15"/>
  <c r="AJ16" i="15"/>
  <c r="AJ15" i="15"/>
  <c r="AJ14" i="15"/>
  <c r="AJ13" i="15"/>
  <c r="AJ12" i="15"/>
  <c r="AJ11" i="15"/>
  <c r="AJ10" i="15"/>
  <c r="AJ9" i="15"/>
  <c r="AJ8" i="15"/>
  <c r="AJ7" i="15"/>
  <c r="AJ6" i="15"/>
  <c r="AP19" i="15" l="1"/>
  <c r="AP14" i="15"/>
  <c r="AP9" i="15"/>
  <c r="AP17" i="15"/>
  <c r="AP12" i="15"/>
  <c r="AN20" i="15"/>
  <c r="AP7" i="15"/>
  <c r="AP15" i="15"/>
  <c r="AP11" i="15"/>
  <c r="AP10" i="15"/>
  <c r="AP18" i="15"/>
  <c r="AP13" i="15"/>
  <c r="AP6" i="15"/>
  <c r="AM20" i="15"/>
  <c r="AP8" i="15"/>
  <c r="AP16" i="15"/>
  <c r="AO20" i="15"/>
  <c r="AP20" i="15" l="1"/>
  <c r="Y23" i="15" l="1"/>
  <c r="X23" i="15"/>
  <c r="W23" i="15"/>
  <c r="V23" i="15"/>
  <c r="U23" i="15"/>
  <c r="T23" i="15"/>
  <c r="S23" i="15"/>
  <c r="R23" i="15"/>
  <c r="Q23" i="15"/>
  <c r="P23" i="15"/>
  <c r="O23" i="15"/>
  <c r="N23" i="15"/>
  <c r="M23" i="15"/>
  <c r="L23" i="15"/>
  <c r="K23" i="15"/>
  <c r="J23" i="15"/>
  <c r="I23" i="15"/>
  <c r="H23" i="15"/>
  <c r="G23" i="15"/>
  <c r="F23" i="15"/>
  <c r="E23" i="15"/>
  <c r="D23" i="15"/>
  <c r="C23" i="15"/>
  <c r="B23" i="15"/>
  <c r="AS22" i="15"/>
  <c r="Y22" i="15"/>
  <c r="X22" i="15"/>
  <c r="W22" i="15"/>
  <c r="V22" i="15"/>
  <c r="U22" i="15"/>
  <c r="T22" i="15"/>
  <c r="S22" i="15"/>
  <c r="R22" i="15"/>
  <c r="Q22" i="15"/>
  <c r="P22" i="15"/>
  <c r="O22" i="15"/>
  <c r="N22" i="15"/>
  <c r="M22" i="15"/>
  <c r="L22" i="15"/>
  <c r="K22" i="15"/>
  <c r="J22" i="15"/>
  <c r="I22" i="15"/>
  <c r="H22" i="15"/>
  <c r="G22" i="15"/>
  <c r="F22" i="15"/>
  <c r="E22" i="15"/>
  <c r="D22" i="15"/>
  <c r="C22" i="15"/>
  <c r="B22" i="15"/>
  <c r="AS20" i="15"/>
  <c r="S20" i="15"/>
  <c r="R20" i="15"/>
  <c r="Q20" i="15"/>
  <c r="P20" i="15"/>
  <c r="O20" i="15"/>
  <c r="N20" i="15"/>
  <c r="M20" i="15"/>
  <c r="L20" i="15"/>
  <c r="K20" i="15"/>
  <c r="J20" i="15"/>
  <c r="I20" i="15"/>
  <c r="H20" i="15"/>
  <c r="G20" i="15"/>
  <c r="F20" i="15"/>
  <c r="E20" i="15"/>
  <c r="D20" i="15"/>
  <c r="C20" i="15"/>
  <c r="B20" i="15"/>
  <c r="AH18" i="15"/>
  <c r="AH16" i="15"/>
  <c r="AH15" i="15"/>
  <c r="AH14" i="15"/>
  <c r="AH13" i="15"/>
  <c r="AH12" i="15"/>
  <c r="AH11" i="15"/>
  <c r="AH10" i="15"/>
  <c r="AH9" i="15"/>
  <c r="AH8" i="15"/>
  <c r="AH7" i="15"/>
  <c r="AH6" i="15"/>
  <c r="AF20" i="15" l="1"/>
  <c r="AE20" i="15"/>
  <c r="AG20" i="15"/>
  <c r="AH20" i="15" s="1"/>
  <c r="AB22" i="15"/>
  <c r="AA22" i="15"/>
  <c r="AC22" i="15"/>
  <c r="AJ22" i="15"/>
  <c r="AB20" i="15"/>
  <c r="AA20" i="15"/>
  <c r="AC20" i="15"/>
  <c r="AJ20" i="15"/>
  <c r="AC23" i="15"/>
  <c r="AB23" i="15"/>
  <c r="AA23" i="15"/>
  <c r="AJ23" i="15"/>
  <c r="AK23" i="15"/>
  <c r="AG23" i="15"/>
  <c r="AF23" i="15"/>
  <c r="AE23" i="15"/>
  <c r="AK22" i="15"/>
  <c r="AF22" i="15"/>
  <c r="AG22" i="15"/>
  <c r="AE22" i="15"/>
  <c r="AH19" i="15"/>
  <c r="AH17" i="15"/>
  <c r="AM23" i="15" l="1"/>
  <c r="AM22" i="15"/>
  <c r="AN23" i="15"/>
  <c r="AO22" i="15"/>
  <c r="AH22" i="15"/>
  <c r="AN22" i="15"/>
  <c r="AO23" i="15"/>
  <c r="AH23" i="15"/>
  <c r="AP23" i="15" l="1"/>
  <c r="AP22" i="15"/>
</calcChain>
</file>

<file path=xl/sharedStrings.xml><?xml version="1.0" encoding="utf-8"?>
<sst xmlns="http://schemas.openxmlformats.org/spreadsheetml/2006/main" count="51" uniqueCount="44">
  <si>
    <t>Customer Class</t>
  </si>
  <si>
    <t>01-General Service-Residential</t>
  </si>
  <si>
    <t>02-General Service-Commercial</t>
  </si>
  <si>
    <t>03-General Service-Industrial</t>
  </si>
  <si>
    <t>04-General Service-Public Utilities</t>
  </si>
  <si>
    <t>05-P.H.A</t>
  </si>
  <si>
    <t>06-Charity/Non-Public Schools</t>
  </si>
  <si>
    <t>07-Public Schools</t>
  </si>
  <si>
    <t>08-Senior Citizens Discount</t>
  </si>
  <si>
    <t>09-Hand Bill</t>
  </si>
  <si>
    <t>10-City Leased</t>
  </si>
  <si>
    <t>11-Hospital/University</t>
  </si>
  <si>
    <t>12-Scheduled</t>
  </si>
  <si>
    <t>13-Fire Service</t>
  </si>
  <si>
    <t>14-City Government</t>
  </si>
  <si>
    <t>Grand Total</t>
  </si>
  <si>
    <t>MIN</t>
  </si>
  <si>
    <t>MAX</t>
  </si>
  <si>
    <t>AVG</t>
  </si>
  <si>
    <t>AVG/MIN</t>
  </si>
  <si>
    <t>FY 2020</t>
  </si>
  <si>
    <t>FY 2021</t>
  </si>
  <si>
    <t>COVID IMPACT</t>
  </si>
  <si>
    <t>PRIOR TO COVID</t>
  </si>
  <si>
    <t>Projection</t>
  </si>
  <si>
    <t>Sum of Usage (cf)</t>
  </si>
  <si>
    <t>Combined: 06,07</t>
  </si>
  <si>
    <t>Revised Commercial Class (02,10,14)</t>
  </si>
  <si>
    <t>Is PWD? No</t>
  </si>
  <si>
    <t>AVERAGE</t>
  </si>
  <si>
    <t xml:space="preserve">AVG COVID / AVG PRIOR </t>
  </si>
  <si>
    <t>FY 2021 YTD</t>
  </si>
  <si>
    <t>MODEL</t>
  </si>
  <si>
    <t>AVG Usage by Fiscal Year</t>
  </si>
  <si>
    <t>COVID-19 Impact on Usage</t>
  </si>
  <si>
    <t>FY 2021 ANNUAL ESTIMATE</t>
  </si>
  <si>
    <t xml:space="preserve">Source: </t>
  </si>
  <si>
    <t xml:space="preserve">PWD Exhibit 6 - Black &amp; Veatch Workpapers - Customer 3 - Water Billed Volume </t>
  </si>
  <si>
    <t>Demand Escalation Factor Used</t>
  </si>
  <si>
    <t>PRIOR TO COVID (JUL 19 to FEB 20)</t>
  </si>
  <si>
    <t>COVID IMPACT (APR to OCT 2020)</t>
  </si>
  <si>
    <t>FY 2021 Annual Estimate (YTD Thru OCT + 8 months)</t>
  </si>
  <si>
    <t>AVG THRU OCT</t>
  </si>
  <si>
    <t>Note:  July 2020 to December 2020 is based on Basis2 production database as of 2/1/2021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</si>
</sst>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164" formatCode="_-* #,##0.00_-;\-* #,##0.00_-;_-* &quot;-&quot;??_-;_-@_-"/>
    <numFmt numFmtId="165" formatCode="_-&quot;$&quot;* #,##0.00_-;\-&quot;$&quot;* #,##0.00_-;_-&quot;$&quot;* &quot;-&quot;??_-;_-@_-"/>
    <numFmt numFmtId="166" formatCode="0.0%"/>
  </numFmts>
  <fonts count="9">
    <font>
      <sz val="11"/>
      <name val="Calibri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name val="Calibri"/>
      <family val="2"/>
    </font>
    <font>
      <b/>
      <sz val="12"/>
      <name val="Calibri"/>
      <family val="2"/>
    </font>
    <font>
      <sz val="11"/>
      <color theme="1" tint="0.499984740745262"/>
      <name val="Calibri"/>
      <family val="2"/>
    </font>
    <font>
      <sz val="11"/>
      <color rgb="FF000076"/>
      <name val="Calibri"/>
      <family val="2"/>
    </font>
    <font>
      <sz val="9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CCFF"/>
        <bgColor indexed="64"/>
      </patternFill>
    </fill>
  </fills>
  <borders count="3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tted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83">
    <xf numFmtId="0" fontId="0" fillId="0" borderId="0" xfId="0" applyNumberFormat="1" applyFont="1"/>
    <xf numFmtId="41" fontId="0" fillId="0" borderId="0" xfId="0" applyNumberFormat="1" applyFont="1"/>
    <xf numFmtId="166" fontId="0" fillId="0" borderId="0" xfId="4" applyNumberFormat="1" applyFont="1"/>
    <xf numFmtId="0" fontId="1" fillId="0" borderId="0" xfId="0" applyNumberFormat="1" applyFont="1"/>
    <xf numFmtId="0" fontId="0" fillId="0" borderId="0" xfId="0" applyNumberFormat="1" applyFont="1" applyBorder="1"/>
    <xf numFmtId="41" fontId="0" fillId="0" borderId="0" xfId="0" applyNumberFormat="1" applyFont="1" applyBorder="1"/>
    <xf numFmtId="0" fontId="0" fillId="0" borderId="4" xfId="0" applyNumberFormat="1" applyFont="1" applyBorder="1"/>
    <xf numFmtId="0" fontId="0" fillId="0" borderId="6" xfId="0" applyNumberFormat="1" applyFont="1" applyBorder="1"/>
    <xf numFmtId="0" fontId="0" fillId="0" borderId="7" xfId="0" applyNumberFormat="1" applyFont="1" applyBorder="1"/>
    <xf numFmtId="0" fontId="0" fillId="0" borderId="10" xfId="0" applyNumberFormat="1" applyFont="1" applyBorder="1"/>
    <xf numFmtId="41" fontId="0" fillId="0" borderId="11" xfId="0" applyNumberFormat="1" applyFont="1" applyBorder="1"/>
    <xf numFmtId="0" fontId="5" fillId="0" borderId="3" xfId="0" applyNumberFormat="1" applyFont="1" applyBorder="1"/>
    <xf numFmtId="0" fontId="4" fillId="0" borderId="5" xfId="0" applyNumberFormat="1" applyFont="1" applyBorder="1"/>
    <xf numFmtId="41" fontId="4" fillId="0" borderId="2" xfId="0" applyNumberFormat="1" applyFont="1" applyBorder="1"/>
    <xf numFmtId="41" fontId="4" fillId="0" borderId="12" xfId="0" applyNumberFormat="1" applyFont="1" applyBorder="1"/>
    <xf numFmtId="0" fontId="0" fillId="0" borderId="15" xfId="0" applyNumberFormat="1" applyFont="1" applyBorder="1"/>
    <xf numFmtId="0" fontId="6" fillId="0" borderId="0" xfId="0" applyNumberFormat="1" applyFont="1"/>
    <xf numFmtId="41" fontId="6" fillId="0" borderId="0" xfId="0" applyNumberFormat="1" applyFont="1"/>
    <xf numFmtId="0" fontId="0" fillId="0" borderId="0" xfId="0" applyNumberFormat="1" applyFont="1" applyBorder="1" applyAlignment="1">
      <alignment horizontal="center"/>
    </xf>
    <xf numFmtId="0" fontId="1" fillId="0" borderId="25" xfId="0" applyNumberFormat="1" applyFont="1" applyBorder="1" applyAlignment="1">
      <alignment horizontal="center"/>
    </xf>
    <xf numFmtId="41" fontId="0" fillId="0" borderId="25" xfId="0" applyNumberFormat="1" applyFont="1" applyBorder="1"/>
    <xf numFmtId="0" fontId="0" fillId="0" borderId="25" xfId="0" applyNumberFormat="1" applyFont="1" applyBorder="1"/>
    <xf numFmtId="41" fontId="6" fillId="0" borderId="0" xfId="0" applyNumberFormat="1" applyFont="1" applyBorder="1"/>
    <xf numFmtId="41" fontId="6" fillId="0" borderId="25" xfId="0" applyNumberFormat="1" applyFont="1" applyBorder="1"/>
    <xf numFmtId="0" fontId="0" fillId="0" borderId="25" xfId="0" applyNumberFormat="1" applyFont="1" applyBorder="1" applyAlignment="1">
      <alignment horizontal="center"/>
    </xf>
    <xf numFmtId="9" fontId="0" fillId="0" borderId="27" xfId="4" applyNumberFormat="1" applyFont="1" applyBorder="1"/>
    <xf numFmtId="0" fontId="0" fillId="0" borderId="8" xfId="0" applyNumberFormat="1" applyFont="1" applyBorder="1" applyAlignment="1">
      <alignment horizontal="center"/>
    </xf>
    <xf numFmtId="0" fontId="0" fillId="0" borderId="11" xfId="0" applyNumberFormat="1" applyFont="1" applyBorder="1"/>
    <xf numFmtId="41" fontId="6" fillId="0" borderId="11" xfId="0" applyNumberFormat="1" applyFont="1" applyBorder="1"/>
    <xf numFmtId="41" fontId="7" fillId="0" borderId="0" xfId="0" applyNumberFormat="1" applyFont="1" applyBorder="1"/>
    <xf numFmtId="41" fontId="7" fillId="0" borderId="11" xfId="0" applyNumberFormat="1" applyFont="1" applyBorder="1"/>
    <xf numFmtId="41" fontId="7" fillId="0" borderId="1" xfId="0" applyNumberFormat="1" applyFont="1" applyBorder="1"/>
    <xf numFmtId="41" fontId="7" fillId="0" borderId="16" xfId="0" applyNumberFormat="1" applyFont="1" applyBorder="1"/>
    <xf numFmtId="41" fontId="7" fillId="0" borderId="17" xfId="0" applyNumberFormat="1" applyFont="1" applyBorder="1"/>
    <xf numFmtId="41" fontId="7" fillId="0" borderId="18" xfId="0" applyNumberFormat="1" applyFont="1" applyBorder="1"/>
    <xf numFmtId="9" fontId="0" fillId="0" borderId="25" xfId="4" applyFont="1" applyBorder="1"/>
    <xf numFmtId="0" fontId="0" fillId="0" borderId="26" xfId="0" applyNumberFormat="1" applyFont="1" applyBorder="1" applyAlignment="1">
      <alignment horizontal="center"/>
    </xf>
    <xf numFmtId="0" fontId="1" fillId="0" borderId="8" xfId="0" applyNumberFormat="1" applyFont="1" applyBorder="1" applyAlignment="1">
      <alignment horizontal="center"/>
    </xf>
    <xf numFmtId="41" fontId="4" fillId="0" borderId="0" xfId="0" applyNumberFormat="1" applyFont="1" applyBorder="1"/>
    <xf numFmtId="41" fontId="4" fillId="0" borderId="25" xfId="0" applyNumberFormat="1" applyFont="1" applyBorder="1"/>
    <xf numFmtId="41" fontId="4" fillId="0" borderId="11" xfId="0" applyNumberFormat="1" applyFont="1" applyBorder="1"/>
    <xf numFmtId="9" fontId="4" fillId="0" borderId="25" xfId="4" applyFont="1" applyBorder="1"/>
    <xf numFmtId="0" fontId="0" fillId="0" borderId="31" xfId="0" applyBorder="1"/>
    <xf numFmtId="0" fontId="0" fillId="0" borderId="30" xfId="0" applyBorder="1"/>
    <xf numFmtId="0" fontId="0" fillId="0" borderId="29" xfId="0" applyBorder="1" applyAlignment="1">
      <alignment horizontal="centerContinuous"/>
    </xf>
    <xf numFmtId="0" fontId="0" fillId="0" borderId="9" xfId="0" applyBorder="1" applyAlignment="1">
      <alignment horizontal="centerContinuous"/>
    </xf>
    <xf numFmtId="41" fontId="0" fillId="0" borderId="25" xfId="0" applyNumberFormat="1" applyFill="1" applyBorder="1"/>
    <xf numFmtId="0" fontId="0" fillId="0" borderId="23" xfId="0" applyNumberFormat="1" applyFont="1" applyBorder="1" applyAlignment="1">
      <alignment horizontal="center"/>
    </xf>
    <xf numFmtId="0" fontId="0" fillId="0" borderId="24" xfId="0" applyNumberFormat="1" applyFont="1" applyBorder="1" applyAlignment="1">
      <alignment horizontal="center"/>
    </xf>
    <xf numFmtId="0" fontId="0" fillId="0" borderId="23" xfId="0" applyFill="1" applyBorder="1"/>
    <xf numFmtId="0" fontId="1" fillId="0" borderId="24" xfId="0" applyFont="1" applyFill="1" applyBorder="1" applyAlignment="1">
      <alignment horizontal="center"/>
    </xf>
    <xf numFmtId="0" fontId="0" fillId="0" borderId="0" xfId="0" applyFill="1"/>
    <xf numFmtId="0" fontId="1" fillId="0" borderId="33" xfId="0" applyFont="1" applyFill="1" applyBorder="1"/>
    <xf numFmtId="0" fontId="3" fillId="0" borderId="34" xfId="0" applyFont="1" applyFill="1" applyBorder="1"/>
    <xf numFmtId="0" fontId="1" fillId="0" borderId="35" xfId="0" applyFont="1" applyFill="1" applyBorder="1"/>
    <xf numFmtId="0" fontId="1" fillId="0" borderId="32" xfId="0" applyFont="1" applyFill="1" applyBorder="1"/>
    <xf numFmtId="0" fontId="0" fillId="0" borderId="36" xfId="0" applyFill="1" applyBorder="1"/>
    <xf numFmtId="0" fontId="1" fillId="0" borderId="37" xfId="0" applyFont="1" applyFill="1" applyBorder="1"/>
    <xf numFmtId="166" fontId="0" fillId="0" borderId="27" xfId="4" applyNumberFormat="1" applyFont="1" applyBorder="1"/>
    <xf numFmtId="166" fontId="6" fillId="0" borderId="27" xfId="4" applyNumberFormat="1" applyFont="1" applyBorder="1"/>
    <xf numFmtId="0" fontId="0" fillId="3" borderId="0" xfId="0" applyNumberFormat="1" applyFont="1" applyFill="1" applyAlignment="1">
      <alignment horizontal="centerContinuous"/>
    </xf>
    <xf numFmtId="0" fontId="1" fillId="0" borderId="24" xfId="0" applyNumberFormat="1" applyFont="1" applyBorder="1" applyAlignment="1">
      <alignment horizontal="center"/>
    </xf>
    <xf numFmtId="0" fontId="0" fillId="2" borderId="0" xfId="0" applyNumberFormat="1" applyFont="1" applyFill="1" applyAlignment="1">
      <alignment horizontal="center"/>
    </xf>
    <xf numFmtId="0" fontId="1" fillId="0" borderId="28" xfId="0" applyNumberFormat="1" applyFont="1" applyBorder="1" applyAlignment="1">
      <alignment horizontal="center"/>
    </xf>
    <xf numFmtId="0" fontId="1" fillId="0" borderId="13" xfId="0" applyNumberFormat="1" applyFont="1" applyBorder="1" applyAlignment="1">
      <alignment horizontal="center"/>
    </xf>
    <xf numFmtId="0" fontId="0" fillId="0" borderId="13" xfId="0" applyNumberFormat="1" applyFont="1" applyBorder="1" applyAlignment="1">
      <alignment horizontal="center"/>
    </xf>
    <xf numFmtId="0" fontId="0" fillId="0" borderId="14" xfId="0" applyNumberFormat="1" applyFont="1" applyBorder="1" applyAlignment="1">
      <alignment horizontal="center"/>
    </xf>
    <xf numFmtId="0" fontId="8" fillId="0" borderId="0" xfId="0" applyNumberFormat="1" applyFont="1" applyAlignment="1">
      <alignment horizontal="center"/>
    </xf>
    <xf numFmtId="0" fontId="8" fillId="0" borderId="7" xfId="0" applyNumberFormat="1" applyFont="1" applyBorder="1"/>
    <xf numFmtId="0" fontId="0" fillId="0" borderId="19" xfId="0" applyNumberFormat="1" applyFont="1" applyBorder="1" applyAlignment="1">
      <alignment horizontal="center"/>
    </xf>
    <xf numFmtId="0" fontId="0" fillId="0" borderId="20" xfId="0" applyNumberFormat="1" applyFont="1" applyBorder="1" applyAlignment="1">
      <alignment horizontal="center"/>
    </xf>
    <xf numFmtId="0" fontId="0" fillId="0" borderId="21" xfId="0" applyNumberFormat="1" applyFont="1" applyBorder="1" applyAlignment="1">
      <alignment horizontal="center"/>
    </xf>
    <xf numFmtId="0" fontId="0" fillId="0" borderId="38" xfId="0" applyNumberFormat="1" applyFont="1" applyBorder="1" applyAlignment="1">
      <alignment horizontal="center"/>
    </xf>
    <xf numFmtId="0" fontId="0" fillId="0" borderId="22" xfId="0" applyNumberFormat="1" applyFont="1" applyBorder="1" applyAlignment="1">
      <alignment horizontal="center"/>
    </xf>
    <xf numFmtId="0" fontId="1" fillId="2" borderId="23" xfId="0" applyNumberFormat="1" applyFont="1" applyFill="1" applyBorder="1"/>
    <xf numFmtId="0" fontId="1" fillId="2" borderId="24" xfId="0" applyNumberFormat="1" applyFont="1" applyFill="1" applyBorder="1"/>
    <xf numFmtId="0" fontId="1" fillId="3" borderId="23" xfId="0" applyNumberFormat="1" applyFont="1" applyFill="1" applyBorder="1" applyAlignment="1">
      <alignment horizontal="left"/>
    </xf>
    <xf numFmtId="0" fontId="1" fillId="3" borderId="24" xfId="0" applyNumberFormat="1" applyFont="1" applyFill="1" applyBorder="1" applyAlignment="1">
      <alignment horizontal="left"/>
    </xf>
    <xf numFmtId="0" fontId="1" fillId="4" borderId="26" xfId="0" applyNumberFormat="1" applyFont="1" applyFill="1" applyBorder="1" applyAlignment="1">
      <alignment horizontal="center" wrapText="1"/>
    </xf>
    <xf numFmtId="0" fontId="1" fillId="4" borderId="27" xfId="0" applyNumberFormat="1" applyFont="1" applyFill="1" applyBorder="1" applyAlignment="1">
      <alignment horizontal="center" wrapText="1"/>
    </xf>
    <xf numFmtId="0" fontId="1" fillId="0" borderId="23" xfId="0" applyNumberFormat="1" applyFont="1" applyBorder="1" applyAlignment="1">
      <alignment horizontal="center"/>
    </xf>
    <xf numFmtId="0" fontId="0" fillId="0" borderId="23" xfId="0" applyNumberFormat="1" applyFont="1" applyBorder="1" applyAlignment="1">
      <alignment horizontal="center"/>
    </xf>
    <xf numFmtId="0" fontId="0" fillId="0" borderId="24" xfId="0" applyNumberFormat="1" applyFont="1" applyBorder="1" applyAlignment="1">
      <alignment horizontal="center"/>
    </xf>
  </cellXfs>
  <cellStyles count="6">
    <cellStyle name="Comma 2" xfId="2" xr:uid="{A086C13E-B0C5-2046-9555-17B8FAEB2E05}"/>
    <cellStyle name="Currency 2" xfId="3" xr:uid="{B68D6F79-70D5-A448-B911-EED752CC2B86}"/>
    <cellStyle name="Normal" xfId="0" builtinId="0"/>
    <cellStyle name="Normal 2" xfId="1" xr:uid="{9E7C602C-6BD4-1944-8017-096FCB6C796A}"/>
    <cellStyle name="Normal 3" xfId="5" xr:uid="{F6127D93-84EB-465D-9616-57351E684F78}"/>
    <cellStyle name="Percent" xfId="4" builtinId="5"/>
  </cellStyles>
  <dxfs count="0"/>
  <tableStyles count="0" defaultTableStyle="TableStyleMedium2" defaultPivotStyle="PivotStyleLight16"/>
  <colors>
    <mruColors>
      <color rgb="FFBDD7EE"/>
      <color rgb="FFFF9F9F"/>
      <color rgb="FF000076"/>
      <color rgb="FFB4B4FF"/>
      <color rgb="FFFFFF99"/>
      <color rgb="FFFFFF66"/>
      <color rgb="FFFF0000"/>
      <color rgb="FFD5D5FF"/>
      <color rgb="FF000099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31B198-6D5D-487A-BD12-0EFABA92AE57}">
  <sheetPr>
    <tabColor rgb="FF000076"/>
  </sheetPr>
  <dimension ref="A1:AU30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C29" sqref="C29"/>
    </sheetView>
  </sheetViews>
  <sheetFormatPr defaultRowHeight="15"/>
  <cols>
    <col min="1" max="1" width="31" bestFit="1" customWidth="1"/>
    <col min="2" max="2" width="12.42578125" bestFit="1" customWidth="1"/>
    <col min="3" max="8" width="12.42578125" customWidth="1"/>
    <col min="9" max="22" width="12.42578125" bestFit="1" customWidth="1"/>
    <col min="23" max="24" width="12.42578125" customWidth="1"/>
    <col min="25" max="25" width="12.42578125" bestFit="1" customWidth="1"/>
    <col min="27" max="29" width="12.42578125" bestFit="1" customWidth="1"/>
    <col min="31" max="33" width="12.42578125" bestFit="1" customWidth="1"/>
    <col min="34" max="34" width="11.85546875" customWidth="1"/>
    <col min="36" max="36" width="12.42578125" bestFit="1" customWidth="1"/>
    <col min="37" max="37" width="17.5703125" bestFit="1" customWidth="1"/>
    <col min="39" max="41" width="14.140625" bestFit="1" customWidth="1"/>
    <col min="42" max="42" width="8.7109375" bestFit="1" customWidth="1"/>
    <col min="45" max="45" width="14.140625" bestFit="1" customWidth="1"/>
  </cols>
  <sheetData>
    <row r="1" spans="1:47">
      <c r="A1" t="s">
        <v>28</v>
      </c>
    </row>
    <row r="2" spans="1:47">
      <c r="B2" s="62" t="s">
        <v>23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Q2" s="60" t="s">
        <v>22</v>
      </c>
      <c r="R2" s="60"/>
      <c r="S2" s="60"/>
      <c r="T2" s="60"/>
      <c r="U2" s="60"/>
      <c r="V2" s="60"/>
      <c r="W2" s="60"/>
    </row>
    <row r="3" spans="1:47" ht="15.75" thickBot="1">
      <c r="B3" s="63" t="s">
        <v>20</v>
      </c>
      <c r="C3" s="64"/>
      <c r="D3" s="64"/>
      <c r="E3" s="64"/>
      <c r="F3" s="64"/>
      <c r="G3" s="64"/>
      <c r="H3" s="64"/>
      <c r="I3" s="65"/>
      <c r="J3" s="65"/>
      <c r="K3" s="65"/>
      <c r="L3" s="65"/>
      <c r="M3" s="65"/>
      <c r="N3" s="65"/>
      <c r="O3" s="65"/>
      <c r="P3" s="65"/>
      <c r="Q3" s="65"/>
      <c r="R3" s="65"/>
      <c r="S3" s="66"/>
      <c r="T3" s="63" t="s">
        <v>31</v>
      </c>
      <c r="U3" s="65"/>
      <c r="V3" s="65"/>
      <c r="W3" s="65"/>
      <c r="X3" s="65"/>
      <c r="Y3" s="66"/>
      <c r="AA3" s="67" t="s">
        <v>34</v>
      </c>
      <c r="AB3" s="67"/>
      <c r="AC3" s="67"/>
      <c r="AD3" s="67"/>
      <c r="AE3" s="67"/>
      <c r="AF3" s="67"/>
      <c r="AG3" s="67"/>
      <c r="AH3" s="67"/>
      <c r="AJ3" s="68" t="s">
        <v>33</v>
      </c>
      <c r="AK3" s="68"/>
      <c r="AM3" s="68" t="s">
        <v>41</v>
      </c>
      <c r="AN3" s="68"/>
      <c r="AO3" s="68"/>
      <c r="AP3" s="68"/>
    </row>
    <row r="4" spans="1:47" ht="15.75">
      <c r="A4" s="11" t="s">
        <v>25</v>
      </c>
      <c r="B4" s="69">
        <v>2019</v>
      </c>
      <c r="C4" s="69"/>
      <c r="D4" s="69"/>
      <c r="E4" s="69"/>
      <c r="F4" s="69"/>
      <c r="G4" s="69"/>
      <c r="H4" s="69"/>
      <c r="I4" s="69"/>
      <c r="J4" s="69"/>
      <c r="K4" s="69"/>
      <c r="L4" s="69"/>
      <c r="M4" s="70"/>
      <c r="N4" s="71">
        <v>2020</v>
      </c>
      <c r="O4" s="69"/>
      <c r="P4" s="69"/>
      <c r="Q4" s="69"/>
      <c r="R4" s="69"/>
      <c r="S4" s="69"/>
      <c r="T4" s="69"/>
      <c r="U4" s="69"/>
      <c r="V4" s="69"/>
      <c r="W4" s="72"/>
      <c r="X4" s="72"/>
      <c r="Y4" s="73"/>
      <c r="AA4" s="74" t="s">
        <v>39</v>
      </c>
      <c r="AB4" s="74"/>
      <c r="AC4" s="75"/>
      <c r="AE4" s="76" t="s">
        <v>40</v>
      </c>
      <c r="AF4" s="76"/>
      <c r="AG4" s="77"/>
      <c r="AH4" s="78" t="s">
        <v>30</v>
      </c>
      <c r="AJ4" s="37" t="s">
        <v>20</v>
      </c>
      <c r="AK4" s="48" t="s">
        <v>21</v>
      </c>
      <c r="AM4" s="80" t="s">
        <v>35</v>
      </c>
      <c r="AN4" s="81"/>
      <c r="AO4" s="81"/>
      <c r="AP4" s="82"/>
      <c r="AR4" s="44" t="s">
        <v>32</v>
      </c>
      <c r="AS4" s="45"/>
      <c r="AU4" s="3" t="s">
        <v>38</v>
      </c>
    </row>
    <row r="5" spans="1:47">
      <c r="A5" s="7" t="s">
        <v>0</v>
      </c>
      <c r="B5" s="8">
        <v>1</v>
      </c>
      <c r="C5" s="8">
        <v>2</v>
      </c>
      <c r="D5" s="8">
        <v>3</v>
      </c>
      <c r="E5" s="8">
        <v>4</v>
      </c>
      <c r="F5" s="8">
        <v>5</v>
      </c>
      <c r="G5" s="8">
        <v>6</v>
      </c>
      <c r="H5" s="8">
        <v>7</v>
      </c>
      <c r="I5" s="8">
        <v>8</v>
      </c>
      <c r="J5" s="8">
        <v>9</v>
      </c>
      <c r="K5" s="8">
        <v>10</v>
      </c>
      <c r="L5" s="8">
        <v>11</v>
      </c>
      <c r="M5" s="9">
        <v>12</v>
      </c>
      <c r="N5" s="8">
        <v>1</v>
      </c>
      <c r="O5" s="8">
        <v>2</v>
      </c>
      <c r="P5" s="8">
        <v>3</v>
      </c>
      <c r="Q5" s="8">
        <v>4</v>
      </c>
      <c r="R5" s="8">
        <v>5</v>
      </c>
      <c r="S5" s="8">
        <v>6</v>
      </c>
      <c r="T5" s="8">
        <v>7</v>
      </c>
      <c r="U5" s="8">
        <v>8</v>
      </c>
      <c r="V5" s="8">
        <v>9</v>
      </c>
      <c r="W5" s="8">
        <v>10</v>
      </c>
      <c r="X5" s="8">
        <v>11</v>
      </c>
      <c r="Y5" s="9">
        <v>12</v>
      </c>
      <c r="AA5" s="18" t="s">
        <v>16</v>
      </c>
      <c r="AB5" s="18" t="s">
        <v>17</v>
      </c>
      <c r="AC5" s="19" t="s">
        <v>29</v>
      </c>
      <c r="AE5" s="18" t="s">
        <v>16</v>
      </c>
      <c r="AF5" s="18" t="s">
        <v>17</v>
      </c>
      <c r="AG5" s="24" t="s">
        <v>18</v>
      </c>
      <c r="AH5" s="79"/>
      <c r="AJ5" s="26" t="s">
        <v>18</v>
      </c>
      <c r="AK5" s="61" t="s">
        <v>42</v>
      </c>
      <c r="AM5" s="47" t="s">
        <v>16</v>
      </c>
      <c r="AN5" s="47" t="s">
        <v>17</v>
      </c>
      <c r="AO5" s="48" t="s">
        <v>18</v>
      </c>
      <c r="AP5" s="36" t="s">
        <v>19</v>
      </c>
      <c r="AR5" s="49"/>
      <c r="AS5" s="50" t="s">
        <v>24</v>
      </c>
    </row>
    <row r="6" spans="1:47">
      <c r="A6" s="6" t="s">
        <v>1</v>
      </c>
      <c r="B6" s="29">
        <v>248990800</v>
      </c>
      <c r="C6" s="29">
        <v>235071700</v>
      </c>
      <c r="D6" s="29">
        <v>248147800</v>
      </c>
      <c r="E6" s="29">
        <v>230659700</v>
      </c>
      <c r="F6" s="29">
        <v>248006200</v>
      </c>
      <c r="G6" s="29">
        <v>260435900</v>
      </c>
      <c r="H6" s="29">
        <v>230876500</v>
      </c>
      <c r="I6" s="29">
        <v>262856700</v>
      </c>
      <c r="J6" s="29">
        <v>269353900</v>
      </c>
      <c r="K6" s="29">
        <v>262135300</v>
      </c>
      <c r="L6" s="29">
        <v>229312800</v>
      </c>
      <c r="M6" s="30">
        <v>267351700</v>
      </c>
      <c r="N6" s="29">
        <v>272600100</v>
      </c>
      <c r="O6" s="29">
        <v>225709700</v>
      </c>
      <c r="P6" s="29">
        <v>220021100</v>
      </c>
      <c r="Q6" s="29">
        <v>256264700</v>
      </c>
      <c r="R6" s="29">
        <v>251982000</v>
      </c>
      <c r="S6" s="29">
        <v>261125700</v>
      </c>
      <c r="T6" s="29">
        <v>267688100</v>
      </c>
      <c r="U6" s="29">
        <v>287334000</v>
      </c>
      <c r="V6" s="29">
        <v>270490100</v>
      </c>
      <c r="W6" s="29">
        <v>277641300</v>
      </c>
      <c r="X6" s="29">
        <v>231106000</v>
      </c>
      <c r="Y6" s="31">
        <v>270812500</v>
      </c>
      <c r="AA6" s="5">
        <f t="shared" ref="AA6:AA20" si="0">MIN(H6:O6)</f>
        <v>225709700</v>
      </c>
      <c r="AB6" s="5">
        <f t="shared" ref="AB6:AB20" si="1">MAX(H6:O6)</f>
        <v>272600100</v>
      </c>
      <c r="AC6" s="20">
        <f t="shared" ref="AC6:AC20" si="2">AVERAGE(H6:O6)</f>
        <v>252524587.5</v>
      </c>
      <c r="AE6" s="5">
        <f t="shared" ref="AE6:AE20" si="3">MIN(Q6:W6)</f>
        <v>251982000</v>
      </c>
      <c r="AF6" s="5">
        <f t="shared" ref="AF6:AF20" si="4">MAX(Q6:W6)</f>
        <v>287334000</v>
      </c>
      <c r="AG6" s="20">
        <f t="shared" ref="AG6:AG20" si="5">AVERAGE(Q6:W6)</f>
        <v>267503700</v>
      </c>
      <c r="AH6" s="58">
        <f t="shared" ref="AH6:AH20" si="6">+AG6/AC6-1</f>
        <v>5.9317441712482655E-2</v>
      </c>
      <c r="AJ6" s="10">
        <f>AVERAGE(H6:S6)</f>
        <v>250799183.33333334</v>
      </c>
      <c r="AK6" s="20">
        <f>AVERAGE(T6:W6)</f>
        <v>275788375</v>
      </c>
      <c r="AM6" s="5">
        <f t="shared" ref="AM6:AM19" si="7">+SUM(T6:W6)+8*AE6</f>
        <v>3119009500</v>
      </c>
      <c r="AN6" s="5">
        <f t="shared" ref="AN6:AN19" si="8">+SUM(T6:W6)+8*AF6</f>
        <v>3401825500</v>
      </c>
      <c r="AO6" s="20">
        <f t="shared" ref="AO6:AO19" si="9">+SUM(T6:W6)+8*AG6</f>
        <v>3243183100</v>
      </c>
      <c r="AP6" s="35">
        <f t="shared" ref="AP6:AP20" si="10">+AO6/AM6</f>
        <v>1.0398118697618588</v>
      </c>
      <c r="AR6" s="51"/>
      <c r="AS6" s="46">
        <v>3245658670</v>
      </c>
      <c r="AU6" s="2">
        <v>5.5E-2</v>
      </c>
    </row>
    <row r="7" spans="1:47">
      <c r="A7" s="6" t="s">
        <v>2</v>
      </c>
      <c r="B7" s="29">
        <v>99365100</v>
      </c>
      <c r="C7" s="29">
        <v>100386100</v>
      </c>
      <c r="D7" s="29">
        <v>104934300</v>
      </c>
      <c r="E7" s="29">
        <v>106825900</v>
      </c>
      <c r="F7" s="29">
        <v>112350600</v>
      </c>
      <c r="G7" s="29">
        <v>120486800</v>
      </c>
      <c r="H7" s="29">
        <v>110742400</v>
      </c>
      <c r="I7" s="29">
        <v>133544100</v>
      </c>
      <c r="J7" s="29">
        <v>126386900</v>
      </c>
      <c r="K7" s="29">
        <v>119849100</v>
      </c>
      <c r="L7" s="29">
        <v>118056200</v>
      </c>
      <c r="M7" s="30">
        <v>106677100</v>
      </c>
      <c r="N7" s="29">
        <v>111019900</v>
      </c>
      <c r="O7" s="29">
        <v>107922200</v>
      </c>
      <c r="P7" s="29">
        <v>109163200</v>
      </c>
      <c r="Q7" s="29">
        <v>93539000</v>
      </c>
      <c r="R7" s="29">
        <v>93305600</v>
      </c>
      <c r="S7" s="29">
        <v>101665300</v>
      </c>
      <c r="T7" s="29">
        <v>113763400</v>
      </c>
      <c r="U7" s="29">
        <v>136920500</v>
      </c>
      <c r="V7" s="29">
        <v>125258500</v>
      </c>
      <c r="W7" s="29">
        <v>126202900</v>
      </c>
      <c r="X7" s="29">
        <v>107888500</v>
      </c>
      <c r="Y7" s="31">
        <v>110803800</v>
      </c>
      <c r="AA7" s="5">
        <f t="shared" si="0"/>
        <v>106677100</v>
      </c>
      <c r="AB7" s="5">
        <f t="shared" si="1"/>
        <v>133544100</v>
      </c>
      <c r="AC7" s="20">
        <f t="shared" si="2"/>
        <v>116774737.5</v>
      </c>
      <c r="AE7" s="5">
        <f t="shared" si="3"/>
        <v>93305600</v>
      </c>
      <c r="AF7" s="5">
        <f t="shared" si="4"/>
        <v>136920500</v>
      </c>
      <c r="AG7" s="20">
        <f t="shared" si="5"/>
        <v>112950742.85714285</v>
      </c>
      <c r="AH7" s="58">
        <f t="shared" si="6"/>
        <v>-3.27467629105751E-2</v>
      </c>
      <c r="AJ7" s="10">
        <f t="shared" ref="AJ7:AJ20" si="11">AVERAGE(H7:S7)</f>
        <v>110989250</v>
      </c>
      <c r="AK7" s="20">
        <f t="shared" ref="AK7:AK23" si="12">AVERAGE(T7:W7)</f>
        <v>125536325</v>
      </c>
      <c r="AM7" s="5">
        <f t="shared" si="7"/>
        <v>1248590100</v>
      </c>
      <c r="AN7" s="5">
        <f t="shared" si="8"/>
        <v>1597509300</v>
      </c>
      <c r="AO7" s="20">
        <f t="shared" si="9"/>
        <v>1405751242.8571429</v>
      </c>
      <c r="AP7" s="35">
        <f t="shared" si="10"/>
        <v>1.1258708865761013</v>
      </c>
      <c r="AR7" s="51"/>
      <c r="AS7" s="46">
        <v>1483481040</v>
      </c>
      <c r="AU7" s="2">
        <v>-7.3999999999999996E-2</v>
      </c>
    </row>
    <row r="8" spans="1:47">
      <c r="A8" s="6" t="s">
        <v>3</v>
      </c>
      <c r="B8" s="29">
        <v>9044500</v>
      </c>
      <c r="C8" s="29">
        <v>8806200</v>
      </c>
      <c r="D8" s="29">
        <v>8456500</v>
      </c>
      <c r="E8" s="29">
        <v>8797500</v>
      </c>
      <c r="F8" s="29">
        <v>9730600</v>
      </c>
      <c r="G8" s="29">
        <v>11766000</v>
      </c>
      <c r="H8" s="29">
        <v>12385800</v>
      </c>
      <c r="I8" s="29">
        <v>10290000</v>
      </c>
      <c r="J8" s="29">
        <v>11993000</v>
      </c>
      <c r="K8" s="29">
        <v>11520600</v>
      </c>
      <c r="L8" s="29">
        <v>6441000</v>
      </c>
      <c r="M8" s="30">
        <v>7051900</v>
      </c>
      <c r="N8" s="29">
        <v>7680700</v>
      </c>
      <c r="O8" s="29">
        <v>5609700</v>
      </c>
      <c r="P8" s="29">
        <v>6449600</v>
      </c>
      <c r="Q8" s="29">
        <v>6862300</v>
      </c>
      <c r="R8" s="29">
        <v>6413500</v>
      </c>
      <c r="S8" s="29">
        <v>6836400</v>
      </c>
      <c r="T8" s="29">
        <v>6955300</v>
      </c>
      <c r="U8" s="29">
        <v>8844000</v>
      </c>
      <c r="V8" s="29">
        <v>7778400</v>
      </c>
      <c r="W8" s="29">
        <v>9252800</v>
      </c>
      <c r="X8" s="29">
        <v>6598900</v>
      </c>
      <c r="Y8" s="31">
        <v>7945400</v>
      </c>
      <c r="AA8" s="5">
        <f t="shared" si="0"/>
        <v>5609700</v>
      </c>
      <c r="AB8" s="5">
        <f t="shared" si="1"/>
        <v>12385800</v>
      </c>
      <c r="AC8" s="20">
        <f t="shared" si="2"/>
        <v>9121587.5</v>
      </c>
      <c r="AE8" s="5">
        <f t="shared" si="3"/>
        <v>6413500</v>
      </c>
      <c r="AF8" s="5">
        <f t="shared" si="4"/>
        <v>9252800</v>
      </c>
      <c r="AG8" s="20">
        <f t="shared" si="5"/>
        <v>7563242.8571428573</v>
      </c>
      <c r="AH8" s="58">
        <f t="shared" si="6"/>
        <v>-0.17084138510507552</v>
      </c>
      <c r="AJ8" s="10">
        <f t="shared" si="11"/>
        <v>8294541.666666667</v>
      </c>
      <c r="AK8" s="20">
        <f t="shared" si="12"/>
        <v>8207625</v>
      </c>
      <c r="AM8" s="5">
        <f t="shared" si="7"/>
        <v>84138500</v>
      </c>
      <c r="AN8" s="5">
        <f t="shared" si="8"/>
        <v>106852900</v>
      </c>
      <c r="AO8" s="20">
        <f t="shared" si="9"/>
        <v>93336442.857142866</v>
      </c>
      <c r="AP8" s="35">
        <f t="shared" si="10"/>
        <v>1.1093190733985376</v>
      </c>
      <c r="AR8" s="51"/>
      <c r="AS8" s="46">
        <v>93397520</v>
      </c>
      <c r="AU8" s="2">
        <v>-0.254</v>
      </c>
    </row>
    <row r="9" spans="1:47">
      <c r="A9" s="6" t="s">
        <v>4</v>
      </c>
      <c r="B9" s="29">
        <v>531800</v>
      </c>
      <c r="C9" s="29">
        <v>560200</v>
      </c>
      <c r="D9" s="29">
        <v>626800</v>
      </c>
      <c r="E9" s="29">
        <v>629400</v>
      </c>
      <c r="F9" s="29">
        <v>703900</v>
      </c>
      <c r="G9" s="29">
        <v>809000</v>
      </c>
      <c r="H9" s="29">
        <v>755900</v>
      </c>
      <c r="I9" s="29">
        <v>932900</v>
      </c>
      <c r="J9" s="29">
        <v>916200</v>
      </c>
      <c r="K9" s="29">
        <v>1027300</v>
      </c>
      <c r="L9" s="29">
        <v>939100</v>
      </c>
      <c r="M9" s="30">
        <v>797000</v>
      </c>
      <c r="N9" s="29">
        <v>763400</v>
      </c>
      <c r="O9" s="29">
        <v>697700</v>
      </c>
      <c r="P9" s="29">
        <v>695000</v>
      </c>
      <c r="Q9" s="29">
        <v>618700</v>
      </c>
      <c r="R9" s="29">
        <v>692200</v>
      </c>
      <c r="S9" s="29">
        <v>662200</v>
      </c>
      <c r="T9" s="29">
        <v>839200</v>
      </c>
      <c r="U9" s="29">
        <v>901500</v>
      </c>
      <c r="V9" s="29">
        <v>918300</v>
      </c>
      <c r="W9" s="29">
        <v>758000</v>
      </c>
      <c r="X9" s="29">
        <v>736300</v>
      </c>
      <c r="Y9" s="31">
        <v>666600</v>
      </c>
      <c r="AA9" s="5">
        <f t="shared" si="0"/>
        <v>697700</v>
      </c>
      <c r="AB9" s="5">
        <f t="shared" si="1"/>
        <v>1027300</v>
      </c>
      <c r="AC9" s="20">
        <f t="shared" si="2"/>
        <v>853687.5</v>
      </c>
      <c r="AE9" s="5">
        <f t="shared" si="3"/>
        <v>618700</v>
      </c>
      <c r="AF9" s="5">
        <f t="shared" si="4"/>
        <v>918300</v>
      </c>
      <c r="AG9" s="20">
        <f t="shared" si="5"/>
        <v>770014.28571428568</v>
      </c>
      <c r="AH9" s="58">
        <f t="shared" si="6"/>
        <v>-9.8013868407015869E-2</v>
      </c>
      <c r="AJ9" s="10">
        <f t="shared" si="11"/>
        <v>791466.66666666663</v>
      </c>
      <c r="AK9" s="20">
        <f t="shared" si="12"/>
        <v>854250</v>
      </c>
      <c r="AM9" s="5">
        <f t="shared" si="7"/>
        <v>8366600</v>
      </c>
      <c r="AN9" s="5">
        <f t="shared" si="8"/>
        <v>10763400</v>
      </c>
      <c r="AO9" s="20">
        <f t="shared" si="9"/>
        <v>9577114.2857142854</v>
      </c>
      <c r="AP9" s="35">
        <f t="shared" si="10"/>
        <v>1.1446841352179242</v>
      </c>
      <c r="AR9" s="51"/>
      <c r="AS9" s="46">
        <v>8545650</v>
      </c>
      <c r="AU9" s="2">
        <v>-9.8000000000000004E-2</v>
      </c>
    </row>
    <row r="10" spans="1:47">
      <c r="A10" s="6" t="s">
        <v>5</v>
      </c>
      <c r="B10" s="29">
        <v>12298200</v>
      </c>
      <c r="C10" s="29">
        <v>11693100</v>
      </c>
      <c r="D10" s="29">
        <v>11574700</v>
      </c>
      <c r="E10" s="29">
        <v>10758500</v>
      </c>
      <c r="F10" s="29">
        <v>11582900</v>
      </c>
      <c r="G10" s="29">
        <v>17522400</v>
      </c>
      <c r="H10" s="29">
        <v>12307100</v>
      </c>
      <c r="I10" s="29">
        <v>13649100</v>
      </c>
      <c r="J10" s="29">
        <v>13209300</v>
      </c>
      <c r="K10" s="29">
        <v>12271900</v>
      </c>
      <c r="L10" s="29">
        <v>12049400</v>
      </c>
      <c r="M10" s="30">
        <v>11262300</v>
      </c>
      <c r="N10" s="29">
        <v>11394700</v>
      </c>
      <c r="O10" s="29">
        <v>10159800</v>
      </c>
      <c r="P10" s="29">
        <v>10086900</v>
      </c>
      <c r="Q10" s="29">
        <v>10838600</v>
      </c>
      <c r="R10" s="29">
        <v>11453900</v>
      </c>
      <c r="S10" s="29">
        <v>11969100</v>
      </c>
      <c r="T10" s="29">
        <v>12638000</v>
      </c>
      <c r="U10" s="29">
        <v>14230400</v>
      </c>
      <c r="V10" s="29">
        <v>13162800</v>
      </c>
      <c r="W10" s="29">
        <v>12755200</v>
      </c>
      <c r="X10" s="29">
        <v>11316600</v>
      </c>
      <c r="Y10" s="31">
        <v>10430100</v>
      </c>
      <c r="AA10" s="5">
        <f t="shared" si="0"/>
        <v>10159800</v>
      </c>
      <c r="AB10" s="5">
        <f t="shared" si="1"/>
        <v>13649100</v>
      </c>
      <c r="AC10" s="20">
        <f t="shared" si="2"/>
        <v>12037950</v>
      </c>
      <c r="AE10" s="5">
        <f t="shared" si="3"/>
        <v>10838600</v>
      </c>
      <c r="AF10" s="5">
        <f t="shared" si="4"/>
        <v>14230400</v>
      </c>
      <c r="AG10" s="20">
        <f t="shared" si="5"/>
        <v>12435428.571428571</v>
      </c>
      <c r="AH10" s="58">
        <f t="shared" si="6"/>
        <v>3.3018792354891913E-2</v>
      </c>
      <c r="AJ10" s="10">
        <f t="shared" si="11"/>
        <v>11721008.333333334</v>
      </c>
      <c r="AK10" s="20">
        <f t="shared" si="12"/>
        <v>13196600</v>
      </c>
      <c r="AM10" s="5">
        <f t="shared" si="7"/>
        <v>139495200</v>
      </c>
      <c r="AN10" s="5">
        <f t="shared" si="8"/>
        <v>166629600</v>
      </c>
      <c r="AO10" s="20">
        <f t="shared" si="9"/>
        <v>152269828.57142857</v>
      </c>
      <c r="AP10" s="35">
        <f t="shared" si="10"/>
        <v>1.0915775494169588</v>
      </c>
      <c r="AR10" s="51"/>
      <c r="AS10" s="46">
        <v>152933400</v>
      </c>
      <c r="AU10" s="2">
        <v>0</v>
      </c>
    </row>
    <row r="11" spans="1:47">
      <c r="A11" s="6" t="s">
        <v>6</v>
      </c>
      <c r="B11" s="29">
        <v>8531900</v>
      </c>
      <c r="C11" s="29">
        <v>7757500</v>
      </c>
      <c r="D11" s="29">
        <v>8198900</v>
      </c>
      <c r="E11" s="29">
        <v>7624100</v>
      </c>
      <c r="F11" s="29">
        <v>8369900</v>
      </c>
      <c r="G11" s="29">
        <v>8858100</v>
      </c>
      <c r="H11" s="29">
        <v>8387600</v>
      </c>
      <c r="I11" s="29">
        <v>9698900</v>
      </c>
      <c r="J11" s="29">
        <v>9351600</v>
      </c>
      <c r="K11" s="29">
        <v>9240400</v>
      </c>
      <c r="L11" s="29">
        <v>8880400</v>
      </c>
      <c r="M11" s="30">
        <v>8629400</v>
      </c>
      <c r="N11" s="29">
        <v>8320200</v>
      </c>
      <c r="O11" s="29">
        <v>6916700</v>
      </c>
      <c r="P11" s="29">
        <v>7185600</v>
      </c>
      <c r="Q11" s="29">
        <v>6276800</v>
      </c>
      <c r="R11" s="29">
        <v>9633100</v>
      </c>
      <c r="S11" s="29">
        <v>6399000</v>
      </c>
      <c r="T11" s="29">
        <v>7376200</v>
      </c>
      <c r="U11" s="29">
        <v>8602800</v>
      </c>
      <c r="V11" s="29">
        <v>8446400</v>
      </c>
      <c r="W11" s="29">
        <v>7929100</v>
      </c>
      <c r="X11" s="29">
        <v>6443700</v>
      </c>
      <c r="Y11" s="31">
        <v>6618900</v>
      </c>
      <c r="AA11" s="5">
        <f t="shared" si="0"/>
        <v>6916700</v>
      </c>
      <c r="AB11" s="5">
        <f t="shared" si="1"/>
        <v>9698900</v>
      </c>
      <c r="AC11" s="20">
        <f t="shared" si="2"/>
        <v>8678150</v>
      </c>
      <c r="AE11" s="5">
        <f t="shared" si="3"/>
        <v>6276800</v>
      </c>
      <c r="AF11" s="5">
        <f t="shared" si="4"/>
        <v>9633100</v>
      </c>
      <c r="AG11" s="20">
        <f t="shared" si="5"/>
        <v>7809057.1428571427</v>
      </c>
      <c r="AH11" s="58">
        <f t="shared" si="6"/>
        <v>-0.10014724994876301</v>
      </c>
      <c r="AJ11" s="10">
        <f t="shared" si="11"/>
        <v>8243308.333333333</v>
      </c>
      <c r="AK11" s="20">
        <f t="shared" si="12"/>
        <v>8088625</v>
      </c>
      <c r="AM11" s="5">
        <f t="shared" si="7"/>
        <v>82568900</v>
      </c>
      <c r="AN11" s="5">
        <f t="shared" si="8"/>
        <v>109419300</v>
      </c>
      <c r="AO11" s="20">
        <f t="shared" si="9"/>
        <v>94826957.142857134</v>
      </c>
      <c r="AP11" s="35">
        <f t="shared" si="10"/>
        <v>1.1484585254600357</v>
      </c>
      <c r="AR11" s="51"/>
      <c r="AS11" s="46">
        <v>114035350</v>
      </c>
      <c r="AU11" s="2">
        <v>0.193</v>
      </c>
    </row>
    <row r="12" spans="1:47">
      <c r="A12" s="6" t="s">
        <v>7</v>
      </c>
      <c r="B12" s="29">
        <v>3660000</v>
      </c>
      <c r="C12" s="29">
        <v>3981300</v>
      </c>
      <c r="D12" s="29">
        <v>4011200</v>
      </c>
      <c r="E12" s="29">
        <v>3444200</v>
      </c>
      <c r="F12" s="29">
        <v>4540000</v>
      </c>
      <c r="G12" s="29">
        <v>3557100</v>
      </c>
      <c r="H12" s="29">
        <v>2183600</v>
      </c>
      <c r="I12" s="29">
        <v>2901100</v>
      </c>
      <c r="J12" s="29">
        <v>4365300</v>
      </c>
      <c r="K12" s="29">
        <v>4383500</v>
      </c>
      <c r="L12" s="29">
        <v>3840800</v>
      </c>
      <c r="M12" s="30">
        <v>4446500</v>
      </c>
      <c r="N12" s="29">
        <v>3451300</v>
      </c>
      <c r="O12" s="29">
        <v>3625700</v>
      </c>
      <c r="P12" s="29">
        <v>3627100</v>
      </c>
      <c r="Q12" s="29">
        <v>2335300</v>
      </c>
      <c r="R12" s="29">
        <v>1330500</v>
      </c>
      <c r="S12" s="29">
        <v>1522700</v>
      </c>
      <c r="T12" s="29">
        <v>1847600</v>
      </c>
      <c r="U12" s="29">
        <v>2574300</v>
      </c>
      <c r="V12" s="29">
        <v>2572600</v>
      </c>
      <c r="W12" s="29">
        <v>2523700</v>
      </c>
      <c r="X12" s="29">
        <v>1893700</v>
      </c>
      <c r="Y12" s="31">
        <v>2331300</v>
      </c>
      <c r="AA12" s="5">
        <f t="shared" si="0"/>
        <v>2183600</v>
      </c>
      <c r="AB12" s="5">
        <f t="shared" si="1"/>
        <v>4446500</v>
      </c>
      <c r="AC12" s="20">
        <f t="shared" si="2"/>
        <v>3649725</v>
      </c>
      <c r="AE12" s="5">
        <f t="shared" si="3"/>
        <v>1330500</v>
      </c>
      <c r="AF12" s="5">
        <f t="shared" si="4"/>
        <v>2574300</v>
      </c>
      <c r="AG12" s="20">
        <f t="shared" si="5"/>
        <v>2100957.1428571427</v>
      </c>
      <c r="AH12" s="58">
        <f t="shared" si="6"/>
        <v>-0.42435193258200476</v>
      </c>
      <c r="AJ12" s="10">
        <f t="shared" si="11"/>
        <v>3167783.3333333335</v>
      </c>
      <c r="AK12" s="20">
        <f t="shared" si="12"/>
        <v>2379550</v>
      </c>
      <c r="AM12" s="5">
        <f t="shared" si="7"/>
        <v>20162200</v>
      </c>
      <c r="AN12" s="5">
        <f t="shared" si="8"/>
        <v>30112600</v>
      </c>
      <c r="AO12" s="20">
        <f t="shared" si="9"/>
        <v>26325857.142857142</v>
      </c>
      <c r="AP12" s="35">
        <f t="shared" si="10"/>
        <v>1.3057036009392398</v>
      </c>
      <c r="AR12" s="51"/>
      <c r="AS12" s="46"/>
      <c r="AU12" s="2"/>
    </row>
    <row r="13" spans="1:47">
      <c r="A13" s="6" t="s">
        <v>8</v>
      </c>
      <c r="B13" s="29">
        <v>10591500</v>
      </c>
      <c r="C13" s="29">
        <v>10316500</v>
      </c>
      <c r="D13" s="29">
        <v>11144900</v>
      </c>
      <c r="E13" s="29">
        <v>10154700</v>
      </c>
      <c r="F13" s="29">
        <v>11042400</v>
      </c>
      <c r="G13" s="29">
        <v>11229000</v>
      </c>
      <c r="H13" s="29">
        <v>10402300</v>
      </c>
      <c r="I13" s="29">
        <v>11778000</v>
      </c>
      <c r="J13" s="29">
        <v>12107100</v>
      </c>
      <c r="K13" s="29">
        <v>11666900</v>
      </c>
      <c r="L13" s="29">
        <v>9727700</v>
      </c>
      <c r="M13" s="30">
        <v>11274400</v>
      </c>
      <c r="N13" s="29">
        <v>11833200</v>
      </c>
      <c r="O13" s="29">
        <v>9656300</v>
      </c>
      <c r="P13" s="29">
        <v>9433200</v>
      </c>
      <c r="Q13" s="29">
        <v>10839500</v>
      </c>
      <c r="R13" s="29">
        <v>10314300</v>
      </c>
      <c r="S13" s="29">
        <v>10825500</v>
      </c>
      <c r="T13" s="29">
        <v>11152200</v>
      </c>
      <c r="U13" s="29">
        <v>12172200</v>
      </c>
      <c r="V13" s="29">
        <v>11168000</v>
      </c>
      <c r="W13" s="29">
        <v>11357900</v>
      </c>
      <c r="X13" s="29">
        <v>9193600</v>
      </c>
      <c r="Y13" s="31">
        <v>11900500</v>
      </c>
      <c r="AA13" s="5">
        <f t="shared" si="0"/>
        <v>9656300</v>
      </c>
      <c r="AB13" s="5">
        <f t="shared" si="1"/>
        <v>12107100</v>
      </c>
      <c r="AC13" s="20">
        <f t="shared" si="2"/>
        <v>11055737.5</v>
      </c>
      <c r="AE13" s="5">
        <f t="shared" si="3"/>
        <v>10314300</v>
      </c>
      <c r="AF13" s="5">
        <f t="shared" si="4"/>
        <v>12172200</v>
      </c>
      <c r="AG13" s="20">
        <f t="shared" si="5"/>
        <v>11118514.285714285</v>
      </c>
      <c r="AH13" s="58">
        <f t="shared" si="6"/>
        <v>5.6782087775044676E-3</v>
      </c>
      <c r="AJ13" s="10">
        <f t="shared" si="11"/>
        <v>10821533.333333334</v>
      </c>
      <c r="AK13" s="20">
        <f t="shared" si="12"/>
        <v>11462575</v>
      </c>
      <c r="AM13" s="5">
        <f t="shared" si="7"/>
        <v>128364700</v>
      </c>
      <c r="AN13" s="5">
        <f t="shared" si="8"/>
        <v>143227900</v>
      </c>
      <c r="AO13" s="20">
        <f t="shared" si="9"/>
        <v>134798414.28571427</v>
      </c>
      <c r="AP13" s="35">
        <f t="shared" si="10"/>
        <v>1.0501205883370917</v>
      </c>
      <c r="AR13" s="51"/>
      <c r="AS13" s="46">
        <v>136485600</v>
      </c>
      <c r="AU13" s="2">
        <v>0.1</v>
      </c>
    </row>
    <row r="14" spans="1:47">
      <c r="A14" s="6" t="s">
        <v>9</v>
      </c>
      <c r="B14" s="29">
        <v>31902100</v>
      </c>
      <c r="C14" s="29">
        <v>36716400</v>
      </c>
      <c r="D14" s="29">
        <v>41086200</v>
      </c>
      <c r="E14" s="29">
        <v>33755600</v>
      </c>
      <c r="F14" s="29">
        <v>34806800</v>
      </c>
      <c r="G14" s="29">
        <v>36844400</v>
      </c>
      <c r="H14" s="29">
        <v>33169700</v>
      </c>
      <c r="I14" s="29">
        <v>39191700</v>
      </c>
      <c r="J14" s="29">
        <v>38413500</v>
      </c>
      <c r="K14" s="29">
        <v>41588800</v>
      </c>
      <c r="L14" s="29">
        <v>45693300</v>
      </c>
      <c r="M14" s="30">
        <v>40820300</v>
      </c>
      <c r="N14" s="29">
        <v>51056500</v>
      </c>
      <c r="O14" s="29">
        <v>36583100</v>
      </c>
      <c r="P14" s="29">
        <v>39016900</v>
      </c>
      <c r="Q14" s="29">
        <v>35577400</v>
      </c>
      <c r="R14" s="29">
        <v>31256700</v>
      </c>
      <c r="S14" s="29">
        <v>46969400</v>
      </c>
      <c r="T14" s="29">
        <v>42688500</v>
      </c>
      <c r="U14" s="29">
        <v>41133400</v>
      </c>
      <c r="V14" s="29">
        <v>34712400</v>
      </c>
      <c r="W14" s="29">
        <v>41333800</v>
      </c>
      <c r="X14" s="29">
        <v>41311000</v>
      </c>
      <c r="Y14" s="31">
        <v>41855600</v>
      </c>
      <c r="AA14" s="5">
        <f t="shared" si="0"/>
        <v>33169700</v>
      </c>
      <c r="AB14" s="5">
        <f t="shared" si="1"/>
        <v>51056500</v>
      </c>
      <c r="AC14" s="20">
        <f t="shared" si="2"/>
        <v>40814612.5</v>
      </c>
      <c r="AE14" s="5">
        <f t="shared" si="3"/>
        <v>31256700</v>
      </c>
      <c r="AF14" s="5">
        <f t="shared" si="4"/>
        <v>46969400</v>
      </c>
      <c r="AG14" s="20">
        <f t="shared" si="5"/>
        <v>39095942.857142858</v>
      </c>
      <c r="AH14" s="58">
        <f t="shared" si="6"/>
        <v>-4.2109174572149688E-2</v>
      </c>
      <c r="AJ14" s="10">
        <f t="shared" si="11"/>
        <v>39944775</v>
      </c>
      <c r="AK14" s="20">
        <f t="shared" si="12"/>
        <v>39967025</v>
      </c>
      <c r="AM14" s="5">
        <f t="shared" si="7"/>
        <v>409921700</v>
      </c>
      <c r="AN14" s="5">
        <f t="shared" si="8"/>
        <v>535623300</v>
      </c>
      <c r="AO14" s="20">
        <f t="shared" si="9"/>
        <v>472635642.85714287</v>
      </c>
      <c r="AP14" s="35">
        <f t="shared" si="10"/>
        <v>1.1529900536057078</v>
      </c>
      <c r="AR14" s="51"/>
      <c r="AS14" s="46">
        <v>427990709.99999994</v>
      </c>
      <c r="AU14" s="2">
        <v>1.4999999999999999E-2</v>
      </c>
    </row>
    <row r="15" spans="1:47">
      <c r="A15" s="6" t="s">
        <v>10</v>
      </c>
      <c r="B15" s="29">
        <v>360500</v>
      </c>
      <c r="C15" s="29">
        <v>343100</v>
      </c>
      <c r="D15" s="29">
        <v>371700</v>
      </c>
      <c r="E15" s="29">
        <v>399500</v>
      </c>
      <c r="F15" s="29">
        <v>418500</v>
      </c>
      <c r="G15" s="29">
        <v>504100</v>
      </c>
      <c r="H15" s="29">
        <v>1275500</v>
      </c>
      <c r="I15" s="29">
        <v>2421300</v>
      </c>
      <c r="J15" s="29">
        <v>768600</v>
      </c>
      <c r="K15" s="29">
        <v>671800</v>
      </c>
      <c r="L15" s="29">
        <v>517400</v>
      </c>
      <c r="M15" s="30">
        <v>1643600</v>
      </c>
      <c r="N15" s="29">
        <v>227500</v>
      </c>
      <c r="O15" s="29">
        <v>329400</v>
      </c>
      <c r="P15" s="29">
        <v>311700</v>
      </c>
      <c r="Q15" s="29">
        <v>243700</v>
      </c>
      <c r="R15" s="29">
        <v>479200</v>
      </c>
      <c r="S15" s="29">
        <v>603000</v>
      </c>
      <c r="T15" s="29">
        <v>823300</v>
      </c>
      <c r="U15" s="29">
        <v>540200</v>
      </c>
      <c r="V15" s="29">
        <v>542200</v>
      </c>
      <c r="W15" s="29">
        <v>454700</v>
      </c>
      <c r="X15" s="29">
        <v>298100</v>
      </c>
      <c r="Y15" s="31">
        <v>330800</v>
      </c>
      <c r="AA15" s="5">
        <f t="shared" si="0"/>
        <v>227500</v>
      </c>
      <c r="AB15" s="5">
        <f t="shared" si="1"/>
        <v>2421300</v>
      </c>
      <c r="AC15" s="20">
        <f t="shared" si="2"/>
        <v>981887.5</v>
      </c>
      <c r="AE15" s="5">
        <f t="shared" si="3"/>
        <v>243700</v>
      </c>
      <c r="AF15" s="5">
        <f t="shared" si="4"/>
        <v>823300</v>
      </c>
      <c r="AG15" s="20">
        <f t="shared" si="5"/>
        <v>526614.28571428568</v>
      </c>
      <c r="AH15" s="58">
        <f t="shared" si="6"/>
        <v>-0.46367146367146372</v>
      </c>
      <c r="AJ15" s="10">
        <f t="shared" si="11"/>
        <v>791058.33333333337</v>
      </c>
      <c r="AK15" s="20">
        <f t="shared" si="12"/>
        <v>590100</v>
      </c>
      <c r="AM15" s="5">
        <f t="shared" si="7"/>
        <v>4310000</v>
      </c>
      <c r="AN15" s="5">
        <f t="shared" si="8"/>
        <v>8946800</v>
      </c>
      <c r="AO15" s="20">
        <f t="shared" si="9"/>
        <v>6573314.2857142854</v>
      </c>
      <c r="AP15" s="35">
        <f t="shared" si="10"/>
        <v>1.5251309247596949</v>
      </c>
      <c r="AR15" s="51"/>
      <c r="AS15" s="46"/>
      <c r="AU15" s="2"/>
    </row>
    <row r="16" spans="1:47">
      <c r="A16" s="6" t="s">
        <v>11</v>
      </c>
      <c r="B16" s="29">
        <v>16889200</v>
      </c>
      <c r="C16" s="29">
        <v>19457600</v>
      </c>
      <c r="D16" s="29">
        <v>20595400</v>
      </c>
      <c r="E16" s="29">
        <v>21688400</v>
      </c>
      <c r="F16" s="29">
        <v>24354100</v>
      </c>
      <c r="G16" s="29">
        <v>25170300</v>
      </c>
      <c r="H16" s="29">
        <v>24368500</v>
      </c>
      <c r="I16" s="29">
        <v>34238300</v>
      </c>
      <c r="J16" s="29">
        <v>23060100</v>
      </c>
      <c r="K16" s="29">
        <v>24418900</v>
      </c>
      <c r="L16" s="29">
        <v>30187600</v>
      </c>
      <c r="M16" s="30">
        <v>23293900</v>
      </c>
      <c r="N16" s="29">
        <v>20717000</v>
      </c>
      <c r="O16" s="29">
        <v>11369100</v>
      </c>
      <c r="P16" s="29">
        <v>10064400</v>
      </c>
      <c r="Q16" s="29">
        <v>10371700</v>
      </c>
      <c r="R16" s="29">
        <v>7251600</v>
      </c>
      <c r="S16" s="29">
        <v>8710700</v>
      </c>
      <c r="T16" s="29">
        <v>9360700</v>
      </c>
      <c r="U16" s="29">
        <v>10782700</v>
      </c>
      <c r="V16" s="29">
        <v>9109500</v>
      </c>
      <c r="W16" s="29">
        <v>8295200</v>
      </c>
      <c r="X16" s="29">
        <v>6723400</v>
      </c>
      <c r="Y16" s="31">
        <v>8186000</v>
      </c>
      <c r="AA16" s="5">
        <f t="shared" si="0"/>
        <v>11369100</v>
      </c>
      <c r="AB16" s="5">
        <f t="shared" si="1"/>
        <v>34238300</v>
      </c>
      <c r="AC16" s="20">
        <f t="shared" si="2"/>
        <v>23956675</v>
      </c>
      <c r="AE16" s="5">
        <f t="shared" si="3"/>
        <v>7251600</v>
      </c>
      <c r="AF16" s="5">
        <f t="shared" si="4"/>
        <v>10782700</v>
      </c>
      <c r="AG16" s="20">
        <f t="shared" si="5"/>
        <v>9126014.2857142854</v>
      </c>
      <c r="AH16" s="58">
        <f t="shared" si="6"/>
        <v>-0.619061731825711</v>
      </c>
      <c r="AI16">
        <v>11</v>
      </c>
      <c r="AJ16" s="10">
        <f t="shared" si="11"/>
        <v>19004316.666666668</v>
      </c>
      <c r="AK16" s="20">
        <f t="shared" si="12"/>
        <v>9387025</v>
      </c>
      <c r="AM16" s="5">
        <f t="shared" si="7"/>
        <v>95560900</v>
      </c>
      <c r="AN16" s="5">
        <f t="shared" si="8"/>
        <v>123809700</v>
      </c>
      <c r="AO16" s="20">
        <f t="shared" si="9"/>
        <v>110556214.28571428</v>
      </c>
      <c r="AP16" s="35">
        <f t="shared" si="10"/>
        <v>1.1569189311288852</v>
      </c>
      <c r="AR16" s="51"/>
      <c r="AS16" s="46">
        <v>112539720</v>
      </c>
      <c r="AU16" s="2">
        <v>0.46</v>
      </c>
    </row>
    <row r="17" spans="1:47">
      <c r="A17" s="6" t="s">
        <v>12</v>
      </c>
      <c r="B17" s="29">
        <v>1200</v>
      </c>
      <c r="C17" s="29">
        <v>800</v>
      </c>
      <c r="D17" s="29">
        <v>1100</v>
      </c>
      <c r="E17" s="29">
        <v>1000</v>
      </c>
      <c r="F17" s="29">
        <v>1100</v>
      </c>
      <c r="G17" s="29">
        <v>1200</v>
      </c>
      <c r="H17" s="29">
        <v>2200</v>
      </c>
      <c r="I17" s="29">
        <v>3900</v>
      </c>
      <c r="J17" s="29">
        <v>3700</v>
      </c>
      <c r="K17" s="29">
        <v>4100</v>
      </c>
      <c r="L17" s="29">
        <v>3600</v>
      </c>
      <c r="M17" s="30">
        <v>2900</v>
      </c>
      <c r="N17" s="29">
        <v>2900</v>
      </c>
      <c r="O17" s="29">
        <v>2000</v>
      </c>
      <c r="P17" s="29">
        <v>2500</v>
      </c>
      <c r="Q17" s="29">
        <v>2400</v>
      </c>
      <c r="R17" s="29">
        <v>3000</v>
      </c>
      <c r="S17" s="29">
        <v>2800</v>
      </c>
      <c r="T17" s="29">
        <v>3000</v>
      </c>
      <c r="U17" s="29">
        <v>3200</v>
      </c>
      <c r="V17" s="29">
        <v>3200</v>
      </c>
      <c r="W17" s="29">
        <v>3700</v>
      </c>
      <c r="X17" s="29">
        <v>3100</v>
      </c>
      <c r="Y17" s="31">
        <v>3200</v>
      </c>
      <c r="AA17" s="5">
        <f t="shared" si="0"/>
        <v>2000</v>
      </c>
      <c r="AB17" s="5">
        <f t="shared" si="1"/>
        <v>4100</v>
      </c>
      <c r="AC17" s="20">
        <f t="shared" si="2"/>
        <v>3162.5</v>
      </c>
      <c r="AE17" s="5">
        <f t="shared" si="3"/>
        <v>2400</v>
      </c>
      <c r="AF17" s="5">
        <f t="shared" si="4"/>
        <v>3700</v>
      </c>
      <c r="AG17" s="20">
        <f t="shared" si="5"/>
        <v>3042.8571428571427</v>
      </c>
      <c r="AH17" s="58">
        <f t="shared" si="6"/>
        <v>-3.7831733483907448E-2</v>
      </c>
      <c r="AJ17" s="10">
        <f t="shared" si="11"/>
        <v>3000</v>
      </c>
      <c r="AK17" s="20">
        <f t="shared" si="12"/>
        <v>3275</v>
      </c>
      <c r="AM17" s="5">
        <f t="shared" si="7"/>
        <v>32300</v>
      </c>
      <c r="AN17" s="5">
        <f t="shared" si="8"/>
        <v>42700</v>
      </c>
      <c r="AO17" s="20">
        <f t="shared" si="9"/>
        <v>37442.857142857145</v>
      </c>
      <c r="AP17" s="35">
        <f t="shared" si="10"/>
        <v>1.1592215833701902</v>
      </c>
      <c r="AR17" s="51"/>
      <c r="AS17" s="46">
        <v>10770</v>
      </c>
      <c r="AU17" s="2">
        <v>3.7999999999999999E-2</v>
      </c>
    </row>
    <row r="18" spans="1:47">
      <c r="A18" s="6" t="s">
        <v>13</v>
      </c>
      <c r="B18" s="29">
        <v>590800</v>
      </c>
      <c r="C18" s="29">
        <v>690600</v>
      </c>
      <c r="D18" s="29">
        <v>644400</v>
      </c>
      <c r="E18" s="29">
        <v>661600</v>
      </c>
      <c r="F18" s="29">
        <v>658800</v>
      </c>
      <c r="G18" s="29">
        <v>690400</v>
      </c>
      <c r="H18" s="29">
        <v>869900</v>
      </c>
      <c r="I18" s="29">
        <v>891100</v>
      </c>
      <c r="J18" s="29">
        <v>828700</v>
      </c>
      <c r="K18" s="29">
        <v>752300</v>
      </c>
      <c r="L18" s="29">
        <v>807700</v>
      </c>
      <c r="M18" s="30">
        <v>718300</v>
      </c>
      <c r="N18" s="29">
        <v>853200</v>
      </c>
      <c r="O18" s="29">
        <v>772200</v>
      </c>
      <c r="P18" s="29">
        <v>917000</v>
      </c>
      <c r="Q18" s="29">
        <v>742800</v>
      </c>
      <c r="R18" s="29">
        <v>616200</v>
      </c>
      <c r="S18" s="29">
        <v>815400</v>
      </c>
      <c r="T18" s="29">
        <v>925900</v>
      </c>
      <c r="U18" s="29">
        <v>1085600</v>
      </c>
      <c r="V18" s="29">
        <v>1006100</v>
      </c>
      <c r="W18" s="29">
        <v>3130500</v>
      </c>
      <c r="X18" s="29">
        <v>1040300</v>
      </c>
      <c r="Y18" s="31">
        <v>1016100</v>
      </c>
      <c r="AA18" s="5">
        <f t="shared" si="0"/>
        <v>718300</v>
      </c>
      <c r="AB18" s="5">
        <f t="shared" si="1"/>
        <v>891100</v>
      </c>
      <c r="AC18" s="20">
        <f t="shared" si="2"/>
        <v>811675</v>
      </c>
      <c r="AE18" s="5">
        <f t="shared" si="3"/>
        <v>616200</v>
      </c>
      <c r="AF18" s="5">
        <f t="shared" si="4"/>
        <v>3130500</v>
      </c>
      <c r="AG18" s="20">
        <f t="shared" si="5"/>
        <v>1188928.5714285714</v>
      </c>
      <c r="AH18" s="58">
        <f t="shared" si="6"/>
        <v>0.46478402245796824</v>
      </c>
      <c r="AJ18" s="10">
        <f t="shared" si="11"/>
        <v>798733.33333333337</v>
      </c>
      <c r="AK18" s="20">
        <f t="shared" si="12"/>
        <v>1537025</v>
      </c>
      <c r="AM18" s="5">
        <f t="shared" si="7"/>
        <v>11077700</v>
      </c>
      <c r="AN18" s="5">
        <f t="shared" si="8"/>
        <v>31192100</v>
      </c>
      <c r="AO18" s="20">
        <f t="shared" si="9"/>
        <v>15659528.571428571</v>
      </c>
      <c r="AP18" s="35">
        <f t="shared" si="10"/>
        <v>1.4136082915612962</v>
      </c>
      <c r="AR18" s="51"/>
      <c r="AS18" s="46">
        <v>15640740</v>
      </c>
      <c r="AU18" s="2">
        <v>0.112</v>
      </c>
    </row>
    <row r="19" spans="1:47" ht="15.75" thickBot="1">
      <c r="A19" s="15" t="s">
        <v>14</v>
      </c>
      <c r="B19" s="32">
        <v>11937500</v>
      </c>
      <c r="C19" s="32">
        <v>10843600</v>
      </c>
      <c r="D19" s="32">
        <v>10253000</v>
      </c>
      <c r="E19" s="32">
        <v>12070600</v>
      </c>
      <c r="F19" s="32">
        <v>13957400</v>
      </c>
      <c r="G19" s="32">
        <v>15596000</v>
      </c>
      <c r="H19" s="32">
        <v>32374400</v>
      </c>
      <c r="I19" s="32">
        <v>38582800</v>
      </c>
      <c r="J19" s="32">
        <v>23821800</v>
      </c>
      <c r="K19" s="32">
        <v>17981800</v>
      </c>
      <c r="L19" s="32">
        <v>22115100</v>
      </c>
      <c r="M19" s="33">
        <v>15412600</v>
      </c>
      <c r="N19" s="32">
        <v>15842700</v>
      </c>
      <c r="O19" s="32">
        <v>17065700</v>
      </c>
      <c r="P19" s="32">
        <v>16881900</v>
      </c>
      <c r="Q19" s="32">
        <v>17449200</v>
      </c>
      <c r="R19" s="32">
        <v>15164000</v>
      </c>
      <c r="S19" s="32">
        <v>16631300</v>
      </c>
      <c r="T19" s="32">
        <v>14515600</v>
      </c>
      <c r="U19" s="32">
        <v>18848600</v>
      </c>
      <c r="V19" s="32">
        <v>15332100</v>
      </c>
      <c r="W19" s="32">
        <v>12240300</v>
      </c>
      <c r="X19" s="32">
        <v>13138000</v>
      </c>
      <c r="Y19" s="34">
        <v>9554100</v>
      </c>
      <c r="AA19" s="5">
        <f t="shared" si="0"/>
        <v>15412600</v>
      </c>
      <c r="AB19" s="5">
        <f t="shared" si="1"/>
        <v>38582800</v>
      </c>
      <c r="AC19" s="20">
        <f t="shared" si="2"/>
        <v>22899612.5</v>
      </c>
      <c r="AE19" s="5">
        <f t="shared" si="3"/>
        <v>12240300</v>
      </c>
      <c r="AF19" s="5">
        <f t="shared" si="4"/>
        <v>18848600</v>
      </c>
      <c r="AG19" s="20">
        <f t="shared" si="5"/>
        <v>15740157.142857144</v>
      </c>
      <c r="AH19" s="58">
        <f t="shared" si="6"/>
        <v>-0.31264526232235834</v>
      </c>
      <c r="AJ19" s="10">
        <f t="shared" si="11"/>
        <v>20776941.666666668</v>
      </c>
      <c r="AK19" s="20">
        <f t="shared" si="12"/>
        <v>15234150</v>
      </c>
      <c r="AM19" s="5">
        <f t="shared" si="7"/>
        <v>158859000</v>
      </c>
      <c r="AN19" s="5">
        <f t="shared" si="8"/>
        <v>211725400</v>
      </c>
      <c r="AO19" s="20">
        <f t="shared" si="9"/>
        <v>186857857.14285713</v>
      </c>
      <c r="AP19" s="35">
        <f t="shared" si="10"/>
        <v>1.1762497380875943</v>
      </c>
      <c r="AR19" s="51"/>
      <c r="AS19" s="46"/>
      <c r="AU19" s="2"/>
    </row>
    <row r="20" spans="1:47" ht="16.5" thickTop="1" thickBot="1">
      <c r="A20" s="12" t="s">
        <v>15</v>
      </c>
      <c r="B20" s="13">
        <f t="shared" ref="B20:H20" si="13">SUM(B6:B19)</f>
        <v>454695100</v>
      </c>
      <c r="C20" s="13">
        <f t="shared" si="13"/>
        <v>446624700</v>
      </c>
      <c r="D20" s="13">
        <f t="shared" si="13"/>
        <v>470046900</v>
      </c>
      <c r="E20" s="13">
        <f t="shared" si="13"/>
        <v>447470700</v>
      </c>
      <c r="F20" s="13">
        <f t="shared" si="13"/>
        <v>480523200</v>
      </c>
      <c r="G20" s="13">
        <f t="shared" si="13"/>
        <v>513470700</v>
      </c>
      <c r="H20" s="13">
        <f t="shared" si="13"/>
        <v>480101400</v>
      </c>
      <c r="I20" s="13">
        <f t="shared" ref="I20:Y20" si="14">SUM(I6:I19)</f>
        <v>560979900</v>
      </c>
      <c r="J20" s="13">
        <f t="shared" si="14"/>
        <v>534579700</v>
      </c>
      <c r="K20" s="13">
        <f t="shared" si="14"/>
        <v>517512700</v>
      </c>
      <c r="L20" s="13">
        <f t="shared" si="14"/>
        <v>488572100</v>
      </c>
      <c r="M20" s="14">
        <f t="shared" si="14"/>
        <v>499381900</v>
      </c>
      <c r="N20" s="13">
        <f t="shared" si="14"/>
        <v>515763300</v>
      </c>
      <c r="O20" s="13">
        <f t="shared" si="14"/>
        <v>436419300</v>
      </c>
      <c r="P20" s="13">
        <f t="shared" si="14"/>
        <v>433856100</v>
      </c>
      <c r="Q20" s="13">
        <f t="shared" si="14"/>
        <v>451962100</v>
      </c>
      <c r="R20" s="13">
        <f t="shared" si="14"/>
        <v>439895800</v>
      </c>
      <c r="S20" s="13">
        <f t="shared" si="14"/>
        <v>474738500</v>
      </c>
      <c r="T20" s="13">
        <f t="shared" si="14"/>
        <v>490577000</v>
      </c>
      <c r="U20" s="13">
        <f t="shared" si="14"/>
        <v>543973400</v>
      </c>
      <c r="V20" s="13">
        <f t="shared" si="14"/>
        <v>500500600</v>
      </c>
      <c r="W20" s="13">
        <f t="shared" si="14"/>
        <v>513879100</v>
      </c>
      <c r="X20" s="13">
        <f t="shared" si="14"/>
        <v>437691200</v>
      </c>
      <c r="Y20" s="13">
        <f t="shared" si="14"/>
        <v>482454900</v>
      </c>
      <c r="AA20" s="38">
        <f t="shared" si="0"/>
        <v>436419300</v>
      </c>
      <c r="AB20" s="38">
        <f t="shared" si="1"/>
        <v>560979900</v>
      </c>
      <c r="AC20" s="39">
        <f t="shared" si="2"/>
        <v>504163787.5</v>
      </c>
      <c r="AE20" s="38">
        <f t="shared" si="3"/>
        <v>439895800</v>
      </c>
      <c r="AF20" s="38">
        <f t="shared" si="4"/>
        <v>543973400</v>
      </c>
      <c r="AG20" s="39">
        <f t="shared" si="5"/>
        <v>487932357.14285713</v>
      </c>
      <c r="AH20" s="58">
        <f t="shared" si="6"/>
        <v>-3.2194756465214969E-2</v>
      </c>
      <c r="AJ20" s="40">
        <f t="shared" si="11"/>
        <v>486146900</v>
      </c>
      <c r="AK20" s="39">
        <f t="shared" si="12"/>
        <v>512232525</v>
      </c>
      <c r="AM20" s="38">
        <f>SUM(AM6:AM19)</f>
        <v>5510457300</v>
      </c>
      <c r="AN20" s="38">
        <f>SUM(AN6:AN19)</f>
        <v>6477680500</v>
      </c>
      <c r="AO20" s="39">
        <f>SUM(AO6:AO19)</f>
        <v>5952388957.1428566</v>
      </c>
      <c r="AP20" s="41">
        <f t="shared" si="10"/>
        <v>1.0801987263639365</v>
      </c>
      <c r="AR20" s="51"/>
      <c r="AS20" s="46">
        <f>SUM(AS6:AS19)</f>
        <v>5790719170</v>
      </c>
      <c r="AU20" s="2"/>
    </row>
    <row r="21" spans="1:47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AA21" s="4"/>
      <c r="AB21" s="4"/>
      <c r="AC21" s="21"/>
      <c r="AE21" s="4"/>
      <c r="AF21" s="4"/>
      <c r="AG21" s="21"/>
      <c r="AH21" s="25"/>
      <c r="AJ21" s="27"/>
      <c r="AK21" s="21"/>
      <c r="AM21" s="4"/>
      <c r="AN21" s="4"/>
      <c r="AO21" s="21"/>
      <c r="AP21" s="21"/>
      <c r="AR21" s="51"/>
      <c r="AS21" s="46"/>
      <c r="AU21" s="2"/>
    </row>
    <row r="22" spans="1:47">
      <c r="A22" s="16" t="s">
        <v>27</v>
      </c>
      <c r="B22" s="17">
        <f t="shared" ref="B22:Y22" si="15">+B7+B15+B19</f>
        <v>111663100</v>
      </c>
      <c r="C22" s="17">
        <f t="shared" si="15"/>
        <v>111572800</v>
      </c>
      <c r="D22" s="17">
        <f t="shared" si="15"/>
        <v>115559000</v>
      </c>
      <c r="E22" s="17">
        <f t="shared" si="15"/>
        <v>119296000</v>
      </c>
      <c r="F22" s="17">
        <f t="shared" si="15"/>
        <v>126726500</v>
      </c>
      <c r="G22" s="17">
        <f t="shared" si="15"/>
        <v>136586900</v>
      </c>
      <c r="H22" s="17">
        <f t="shared" si="15"/>
        <v>144392300</v>
      </c>
      <c r="I22" s="17">
        <f t="shared" si="15"/>
        <v>174548200</v>
      </c>
      <c r="J22" s="17">
        <f t="shared" si="15"/>
        <v>150977300</v>
      </c>
      <c r="K22" s="17">
        <f t="shared" si="15"/>
        <v>138502700</v>
      </c>
      <c r="L22" s="17">
        <f t="shared" si="15"/>
        <v>140688700</v>
      </c>
      <c r="M22" s="17">
        <f t="shared" si="15"/>
        <v>123733300</v>
      </c>
      <c r="N22" s="17">
        <f t="shared" si="15"/>
        <v>127090100</v>
      </c>
      <c r="O22" s="17">
        <f t="shared" si="15"/>
        <v>125317300</v>
      </c>
      <c r="P22" s="17">
        <f t="shared" si="15"/>
        <v>126356800</v>
      </c>
      <c r="Q22" s="17">
        <f t="shared" si="15"/>
        <v>111231900</v>
      </c>
      <c r="R22" s="17">
        <f t="shared" si="15"/>
        <v>108948800</v>
      </c>
      <c r="S22" s="17">
        <f t="shared" si="15"/>
        <v>118899600</v>
      </c>
      <c r="T22" s="17">
        <f t="shared" si="15"/>
        <v>129102300</v>
      </c>
      <c r="U22" s="17">
        <f t="shared" si="15"/>
        <v>156309300</v>
      </c>
      <c r="V22" s="17">
        <f t="shared" si="15"/>
        <v>141132800</v>
      </c>
      <c r="W22" s="17">
        <f t="shared" si="15"/>
        <v>138897900</v>
      </c>
      <c r="X22" s="17">
        <f t="shared" si="15"/>
        <v>121324600</v>
      </c>
      <c r="Y22" s="17">
        <f t="shared" si="15"/>
        <v>120688700</v>
      </c>
      <c r="AA22" s="22">
        <f>MIN(H22:O22)</f>
        <v>123733300</v>
      </c>
      <c r="AB22" s="22">
        <f>MAX(H22:O22)</f>
        <v>174548200</v>
      </c>
      <c r="AC22" s="23">
        <f>AVERAGE(H22:O22)</f>
        <v>140656237.5</v>
      </c>
      <c r="AE22" s="22">
        <f>MIN(Q22:W22)</f>
        <v>108948800</v>
      </c>
      <c r="AF22" s="22">
        <f>MAX(Q22:W22)</f>
        <v>156309300</v>
      </c>
      <c r="AG22" s="23">
        <f>AVERAGE(Q22:W22)</f>
        <v>129217514.28571428</v>
      </c>
      <c r="AH22" s="59">
        <f>+AG22/AC22-1</f>
        <v>-8.1323966982166151E-2</v>
      </c>
      <c r="AJ22" s="28">
        <f>AVERAGE(H22:S22)</f>
        <v>132557250</v>
      </c>
      <c r="AK22" s="23">
        <f t="shared" si="12"/>
        <v>141360575</v>
      </c>
      <c r="AM22" s="5">
        <f>+SUM(T22:W22)+8*AE22</f>
        <v>1437032700</v>
      </c>
      <c r="AN22" s="5">
        <f>+SUM(T22:W22)+8*AF22</f>
        <v>1815916700</v>
      </c>
      <c r="AO22" s="20">
        <f>+SUM(T22:W22)+8*AG22</f>
        <v>1599182414.2857141</v>
      </c>
      <c r="AP22" s="35">
        <f>+AO22/AM22</f>
        <v>1.1128364819295442</v>
      </c>
      <c r="AR22" s="51"/>
      <c r="AS22" s="46">
        <f t="shared" ref="AS22" si="16">+AS7+AS15+AS19</f>
        <v>1483481040</v>
      </c>
      <c r="AU22" s="2"/>
    </row>
    <row r="23" spans="1:47">
      <c r="A23" s="16" t="s">
        <v>26</v>
      </c>
      <c r="B23" s="17">
        <f t="shared" ref="B23:Y23" si="17">+B11+B12</f>
        <v>12191900</v>
      </c>
      <c r="C23" s="17">
        <f t="shared" si="17"/>
        <v>11738800</v>
      </c>
      <c r="D23" s="17">
        <f t="shared" si="17"/>
        <v>12210100</v>
      </c>
      <c r="E23" s="17">
        <f t="shared" si="17"/>
        <v>11068300</v>
      </c>
      <c r="F23" s="17">
        <f t="shared" si="17"/>
        <v>12909900</v>
      </c>
      <c r="G23" s="17">
        <f t="shared" si="17"/>
        <v>12415200</v>
      </c>
      <c r="H23" s="17">
        <f t="shared" si="17"/>
        <v>10571200</v>
      </c>
      <c r="I23" s="17">
        <f t="shared" si="17"/>
        <v>12600000</v>
      </c>
      <c r="J23" s="17">
        <f t="shared" si="17"/>
        <v>13716900</v>
      </c>
      <c r="K23" s="17">
        <f t="shared" si="17"/>
        <v>13623900</v>
      </c>
      <c r="L23" s="17">
        <f t="shared" si="17"/>
        <v>12721200</v>
      </c>
      <c r="M23" s="17">
        <f t="shared" si="17"/>
        <v>13075900</v>
      </c>
      <c r="N23" s="17">
        <f t="shared" si="17"/>
        <v>11771500</v>
      </c>
      <c r="O23" s="17">
        <f t="shared" si="17"/>
        <v>10542400</v>
      </c>
      <c r="P23" s="17">
        <f t="shared" si="17"/>
        <v>10812700</v>
      </c>
      <c r="Q23" s="17">
        <f t="shared" si="17"/>
        <v>8612100</v>
      </c>
      <c r="R23" s="17">
        <f t="shared" si="17"/>
        <v>10963600</v>
      </c>
      <c r="S23" s="17">
        <f t="shared" si="17"/>
        <v>7921700</v>
      </c>
      <c r="T23" s="17">
        <f t="shared" si="17"/>
        <v>9223800</v>
      </c>
      <c r="U23" s="17">
        <f t="shared" si="17"/>
        <v>11177100</v>
      </c>
      <c r="V23" s="17">
        <f t="shared" si="17"/>
        <v>11019000</v>
      </c>
      <c r="W23" s="17">
        <f t="shared" si="17"/>
        <v>10452800</v>
      </c>
      <c r="X23" s="17">
        <f t="shared" si="17"/>
        <v>8337400</v>
      </c>
      <c r="Y23" s="17">
        <f t="shared" si="17"/>
        <v>8950200</v>
      </c>
      <c r="AA23" s="22">
        <f>MIN(H23:O23)</f>
        <v>10542400</v>
      </c>
      <c r="AB23" s="22">
        <f>MAX(H23:O23)</f>
        <v>13716900</v>
      </c>
      <c r="AC23" s="23">
        <f>AVERAGE(H23:O23)</f>
        <v>12327875</v>
      </c>
      <c r="AE23" s="22">
        <f>MIN(Q23:W23)</f>
        <v>7921700</v>
      </c>
      <c r="AF23" s="22">
        <f>MAX(Q23:W23)</f>
        <v>11177100</v>
      </c>
      <c r="AG23" s="23">
        <f>AVERAGE(Q23:W23)</f>
        <v>9910014.2857142854</v>
      </c>
      <c r="AH23" s="59">
        <f>+AG23/AC23-1</f>
        <v>-0.19612956120058933</v>
      </c>
      <c r="AJ23" s="28">
        <f>AVERAGE(H23:S23)</f>
        <v>11411091.666666666</v>
      </c>
      <c r="AK23" s="23">
        <f t="shared" si="12"/>
        <v>10468175</v>
      </c>
      <c r="AM23" s="5">
        <f>+SUM(T23:W23)+8*AE23</f>
        <v>105246300</v>
      </c>
      <c r="AN23" s="5">
        <f>+SUM(T23:W23)+8*AF23</f>
        <v>131289500</v>
      </c>
      <c r="AO23" s="20">
        <f>+SUM(T23:W23)+8*AG23</f>
        <v>121152814.28571428</v>
      </c>
      <c r="AP23" s="35">
        <f>+AO23/AM23</f>
        <v>1.1511360901591248</v>
      </c>
      <c r="AR23" s="51"/>
      <c r="AS23" s="46">
        <v>114035350</v>
      </c>
      <c r="AU23" s="2"/>
    </row>
    <row r="24" spans="1:47">
      <c r="AA24" s="4"/>
      <c r="AB24" s="4"/>
      <c r="AC24" s="21"/>
      <c r="AR24" s="42"/>
      <c r="AS24" s="43"/>
    </row>
    <row r="25" spans="1:47">
      <c r="AR25" s="52"/>
      <c r="AS25" s="53"/>
    </row>
    <row r="26" spans="1:47">
      <c r="A26" t="s">
        <v>43</v>
      </c>
      <c r="AR26" s="54"/>
      <c r="AS26" s="55"/>
    </row>
    <row r="27" spans="1:47">
      <c r="AR27" s="56"/>
      <c r="AS27" s="57"/>
    </row>
    <row r="29" spans="1:47">
      <c r="AS29" s="3" t="s">
        <v>36</v>
      </c>
    </row>
    <row r="30" spans="1:47">
      <c r="AS30" s="3" t="s">
        <v>37</v>
      </c>
    </row>
  </sheetData>
  <mergeCells count="12">
    <mergeCell ref="AM4:AP4"/>
    <mergeCell ref="AJ3:AK3"/>
    <mergeCell ref="B4:M4"/>
    <mergeCell ref="N4:Y4"/>
    <mergeCell ref="AA4:AC4"/>
    <mergeCell ref="AE4:AG4"/>
    <mergeCell ref="AH4:AH5"/>
    <mergeCell ref="B2:O2"/>
    <mergeCell ref="B3:S3"/>
    <mergeCell ref="T3:Y3"/>
    <mergeCell ref="AA3:AH3"/>
    <mergeCell ref="AM3:AP3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CAB6AAA0B93EA47AF19548F13D9AAD7" ma:contentTypeVersion="" ma:contentTypeDescription="Create a new document." ma:contentTypeScope="" ma:versionID="6bd7cbcd017f132abffac512c266737e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2384c6cc0088fcedbaf6edaf557defa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77D2592-684A-4617-9E57-5354DA850BE7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6B559CF3-C101-4DDA-B52D-2AA04D12E4D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F7EC169-0C57-4B28-A375-262BA045AA9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PA-V-3 USAGE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NewDataSet</dc:title>
  <dc:creator>Jagt, Dave A.</dc:creator>
  <cp:lastModifiedBy>Jagt, Dave A.</cp:lastModifiedBy>
  <dcterms:created xsi:type="dcterms:W3CDTF">2020-11-13T10:29:19Z</dcterms:created>
  <dcterms:modified xsi:type="dcterms:W3CDTF">2021-02-22T22:00:31Z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0x0101006CAB6AAA0B93EA47AF19548F13D9AAD7</vt:lpwstr>
  </property>
  <property fmtid="{D5CDD505-2E9C-101B-9397-08002B2CF9AE}" pid="3" name="{A44787D4-0540-4523-9961-78E4036D8C6D}">
    <vt:lpwstr>{A5E3CA3B-5762-40E6-B845-6F70BD496ED4}</vt:lpwstr>
  </property>
</Properties>
</file>