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defaultThemeVersion="166925"/>
  <mc:AlternateContent xmlns:mc="http://schemas.openxmlformats.org/markup-compatibility/2006">
    <mc:Choice Requires="x15">
      <x15ac:absPath xmlns:x15ac="http://schemas.microsoft.com/office/spreadsheetml/2010/11/ac" url="C:\Users\briana.morgan\OneDrive\Project Work\Finance\Reports\COVID trackers\"/>
    </mc:Choice>
  </mc:AlternateContent>
  <xr:revisionPtr revIDLastSave="0" documentId="8_{E0ED662F-1F05-4A88-A598-8955294BEE2E}" xr6:coauthVersionLast="45" xr6:coauthVersionMax="45" xr10:uidLastSave="{00000000-0000-0000-0000-000000000000}"/>
  <bookViews>
    <workbookView xWindow="3675" yWindow="3675" windowWidth="21600" windowHeight="11475" tabRatio="735" xr2:uid="{FD970BAA-3520-4C55-9463-161C3FF4FA16}"/>
  </bookViews>
  <sheets>
    <sheet name="DASHBOARD" sheetId="4" r:id="rId1"/>
    <sheet name="City COVID Expenses" sheetId="1" r:id="rId2"/>
    <sheet name="City COVID-19 Revenues" sheetId="9" r:id="rId3"/>
    <sheet name="Bill 200258 Appropriations" sheetId="5" r:id="rId4"/>
    <sheet name="City Council Categories" sheetId="8" r:id="rId5"/>
    <sheet name="Data Calculations" sheetId="3"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5" l="1"/>
  <c r="M25" i="1"/>
  <c r="N25" i="1"/>
  <c r="I25" i="1"/>
  <c r="M18" i="1"/>
  <c r="N18" i="1"/>
  <c r="I18" i="1"/>
  <c r="M28" i="1"/>
  <c r="N28" i="1"/>
  <c r="I28" i="1"/>
  <c r="M13" i="1"/>
  <c r="N13" i="1"/>
  <c r="I13" i="1"/>
  <c r="M26" i="1"/>
  <c r="N26" i="1"/>
  <c r="I26" i="1"/>
  <c r="M24" i="1"/>
  <c r="N24" i="1"/>
  <c r="I24" i="1"/>
  <c r="M9" i="1"/>
  <c r="N9" i="1"/>
  <c r="I9" i="1"/>
  <c r="M52" i="1"/>
  <c r="N52" i="1"/>
  <c r="I52" i="1"/>
  <c r="M16" i="1"/>
  <c r="N16" i="1"/>
  <c r="I16" i="1"/>
  <c r="M107" i="1"/>
  <c r="N107" i="1"/>
  <c r="I107" i="1"/>
  <c r="M21" i="1"/>
  <c r="N21" i="1"/>
  <c r="I21" i="1"/>
  <c r="M82" i="1"/>
  <c r="N82" i="1"/>
  <c r="I82" i="1"/>
  <c r="M10" i="1"/>
  <c r="N10" i="1"/>
  <c r="I10" i="1"/>
  <c r="N151" i="1"/>
  <c r="I151" i="1"/>
  <c r="M12" i="1"/>
  <c r="N12" i="1"/>
  <c r="I12" i="1"/>
  <c r="M86" i="1"/>
  <c r="N86" i="1"/>
  <c r="I86" i="1"/>
  <c r="M78" i="1"/>
  <c r="N78" i="1"/>
  <c r="I78" i="1"/>
  <c r="M100" i="1"/>
  <c r="N100" i="1"/>
  <c r="I100" i="1"/>
  <c r="M79" i="1"/>
  <c r="N79" i="1"/>
  <c r="I79" i="1"/>
  <c r="M96" i="1"/>
  <c r="N96" i="1"/>
  <c r="I96" i="1"/>
  <c r="K57" i="1"/>
  <c r="M57" i="1"/>
  <c r="N57" i="1"/>
  <c r="I57" i="1"/>
  <c r="L51" i="1"/>
  <c r="N51" i="1"/>
  <c r="I51" i="1"/>
  <c r="N75" i="1"/>
  <c r="I75" i="1"/>
  <c r="N54" i="1"/>
  <c r="I54" i="1"/>
  <c r="M127" i="1"/>
  <c r="N127" i="1"/>
  <c r="I127" i="1"/>
  <c r="M126" i="1"/>
  <c r="N126" i="1"/>
  <c r="I126" i="1"/>
  <c r="M140" i="1"/>
  <c r="N140" i="1"/>
  <c r="I140" i="1"/>
  <c r="M92" i="1"/>
  <c r="N92" i="1"/>
  <c r="I92" i="1"/>
  <c r="M89" i="1"/>
  <c r="N89" i="1"/>
  <c r="I89" i="1"/>
  <c r="M88" i="1"/>
  <c r="N88" i="1"/>
  <c r="I88" i="1"/>
  <c r="M117" i="1"/>
  <c r="N117" i="1"/>
  <c r="I117" i="1"/>
  <c r="M132" i="1"/>
  <c r="N132" i="1"/>
  <c r="I132" i="1"/>
  <c r="M129" i="1"/>
  <c r="N129" i="1"/>
  <c r="I129" i="1"/>
  <c r="M29" i="1"/>
  <c r="N29" i="1"/>
  <c r="I29" i="1"/>
  <c r="M131" i="1"/>
  <c r="N131" i="1"/>
  <c r="I131" i="1"/>
  <c r="M138" i="1"/>
  <c r="N138" i="1"/>
  <c r="I138" i="1"/>
  <c r="M115" i="1"/>
  <c r="N115" i="1"/>
  <c r="I115" i="1"/>
  <c r="M74" i="1"/>
  <c r="N74" i="1"/>
  <c r="I74" i="1"/>
  <c r="M106" i="1"/>
  <c r="N106" i="1"/>
  <c r="I106" i="1"/>
  <c r="M147" i="1"/>
  <c r="N147" i="1"/>
  <c r="I147" i="1"/>
  <c r="M123" i="1"/>
  <c r="N123" i="1"/>
  <c r="I123" i="1"/>
  <c r="M120" i="1"/>
  <c r="N120" i="1"/>
  <c r="I120" i="1"/>
  <c r="M142" i="1"/>
  <c r="N142" i="1"/>
  <c r="I142" i="1"/>
  <c r="M60" i="1"/>
  <c r="N60" i="1"/>
  <c r="I60" i="1"/>
  <c r="M55" i="1"/>
  <c r="N55" i="1"/>
  <c r="I55" i="1"/>
  <c r="M45" i="1"/>
  <c r="N45" i="1"/>
  <c r="I45" i="1"/>
  <c r="M72" i="1"/>
  <c r="N72" i="1"/>
  <c r="I72" i="1"/>
  <c r="M48" i="1"/>
  <c r="N48" i="1"/>
  <c r="I48" i="1"/>
  <c r="M81" i="1"/>
  <c r="N81" i="1"/>
  <c r="I81" i="1"/>
  <c r="M87" i="1"/>
  <c r="N87" i="1"/>
  <c r="I87" i="1"/>
  <c r="M33" i="1"/>
  <c r="N33" i="1"/>
  <c r="I33" i="1"/>
  <c r="M32" i="1"/>
  <c r="N32" i="1"/>
  <c r="I32" i="1"/>
  <c r="M70" i="1"/>
  <c r="N70" i="1"/>
  <c r="I70" i="1"/>
  <c r="M38" i="1"/>
  <c r="N38" i="1"/>
  <c r="I38" i="1"/>
  <c r="M145" i="1"/>
  <c r="N145" i="1"/>
  <c r="I145" i="1"/>
  <c r="M146" i="1"/>
  <c r="N146" i="1"/>
  <c r="I146" i="1"/>
  <c r="M68" i="1"/>
  <c r="N68" i="1"/>
  <c r="I68" i="1"/>
  <c r="M101" i="1"/>
  <c r="N101" i="1"/>
  <c r="I101" i="1"/>
  <c r="M31" i="1"/>
  <c r="N31" i="1"/>
  <c r="I31" i="1"/>
  <c r="M116" i="1"/>
  <c r="N116" i="1"/>
  <c r="I116" i="1"/>
  <c r="M114" i="1"/>
  <c r="N114" i="1"/>
  <c r="I114" i="1"/>
  <c r="M137" i="1"/>
  <c r="N137" i="1"/>
  <c r="I137" i="1"/>
  <c r="M136" i="1"/>
  <c r="N136" i="1"/>
  <c r="I136" i="1"/>
  <c r="M143" i="1"/>
  <c r="N143" i="1"/>
  <c r="I143" i="1"/>
  <c r="M44" i="1"/>
  <c r="N44" i="1"/>
  <c r="I44" i="1"/>
  <c r="M91" i="1"/>
  <c r="N91" i="1"/>
  <c r="I91" i="1"/>
  <c r="M144" i="1"/>
  <c r="N144" i="1"/>
  <c r="I144" i="1"/>
  <c r="M83" i="1"/>
  <c r="N83" i="1"/>
  <c r="I83" i="1"/>
  <c r="M95" i="1"/>
  <c r="N95" i="1"/>
  <c r="I95" i="1"/>
  <c r="M61" i="1"/>
  <c r="N61" i="1"/>
  <c r="I61" i="1"/>
  <c r="M112" i="1"/>
  <c r="N112" i="1"/>
  <c r="I112" i="1"/>
  <c r="M47" i="1"/>
  <c r="N47" i="1"/>
  <c r="I47" i="1"/>
  <c r="M2" i="1"/>
  <c r="N2" i="1"/>
  <c r="I2" i="1"/>
  <c r="M3" i="1"/>
  <c r="N3" i="1"/>
  <c r="I3" i="1"/>
  <c r="M62" i="1"/>
  <c r="N62" i="1"/>
  <c r="I62" i="1"/>
  <c r="M103" i="1"/>
  <c r="N103" i="1"/>
  <c r="I103" i="1"/>
  <c r="M63" i="1"/>
  <c r="N63" i="1"/>
  <c r="I63" i="1"/>
  <c r="M113" i="1"/>
  <c r="N113" i="1"/>
  <c r="I113" i="1"/>
  <c r="N150" i="1"/>
  <c r="I150" i="1"/>
  <c r="M65" i="1"/>
  <c r="N65" i="1"/>
  <c r="I65" i="1"/>
  <c r="M69" i="1"/>
  <c r="N69" i="1"/>
  <c r="I69" i="1"/>
  <c r="K149" i="1"/>
  <c r="M149" i="1"/>
  <c r="N149" i="1"/>
  <c r="I149" i="1"/>
  <c r="M104" i="1"/>
  <c r="N104" i="1"/>
  <c r="I104" i="1"/>
  <c r="N125" i="1"/>
  <c r="I125" i="1"/>
  <c r="M99" i="1"/>
  <c r="N99" i="1"/>
  <c r="I99" i="1"/>
  <c r="M94" i="1"/>
  <c r="N94" i="1"/>
  <c r="I94" i="1"/>
  <c r="M124" i="1"/>
  <c r="N124" i="1"/>
  <c r="I124" i="1"/>
  <c r="M128" i="1"/>
  <c r="N128" i="1"/>
  <c r="I128" i="1"/>
  <c r="M8" i="1"/>
  <c r="N8" i="1"/>
  <c r="I8" i="1"/>
  <c r="M35" i="1"/>
  <c r="N35" i="1"/>
  <c r="I35" i="1"/>
  <c r="M36" i="1"/>
  <c r="N36" i="1"/>
  <c r="I36" i="1"/>
  <c r="M42" i="1"/>
  <c r="N42" i="1"/>
  <c r="I42" i="1"/>
  <c r="M5" i="1"/>
  <c r="N5" i="1"/>
  <c r="I5" i="1"/>
  <c r="M58" i="1"/>
  <c r="N58" i="1"/>
  <c r="I58" i="1"/>
  <c r="M19" i="1"/>
  <c r="N19" i="1"/>
  <c r="I19" i="1"/>
  <c r="M17" i="1"/>
  <c r="N17" i="1"/>
  <c r="I17" i="1"/>
  <c r="M40" i="1"/>
  <c r="N40" i="1"/>
  <c r="I40" i="1"/>
  <c r="M122" i="1"/>
  <c r="N122" i="1"/>
  <c r="I122" i="1"/>
  <c r="M56" i="1"/>
  <c r="N56" i="1"/>
  <c r="I56" i="1"/>
  <c r="M71" i="1"/>
  <c r="N71" i="1"/>
  <c r="I71" i="1"/>
  <c r="M67" i="1"/>
  <c r="N67" i="1"/>
  <c r="I67" i="1"/>
  <c r="M108" i="1"/>
  <c r="N108" i="1"/>
  <c r="I108" i="1"/>
  <c r="M97" i="1"/>
  <c r="N97" i="1"/>
  <c r="I97" i="1"/>
  <c r="M49" i="1"/>
  <c r="N49" i="1"/>
  <c r="I49" i="1"/>
  <c r="M84" i="1"/>
  <c r="N84" i="1"/>
  <c r="I84" i="1"/>
  <c r="M66" i="1"/>
  <c r="N66" i="1"/>
  <c r="I66" i="1"/>
  <c r="M109" i="1"/>
  <c r="N109" i="1"/>
  <c r="I109" i="1"/>
  <c r="N148" i="1"/>
  <c r="I148" i="1"/>
  <c r="M110" i="1"/>
  <c r="N110" i="1"/>
  <c r="I110" i="1"/>
  <c r="M64" i="1"/>
  <c r="N64" i="1"/>
  <c r="I64" i="1"/>
  <c r="N119" i="1"/>
  <c r="I119" i="1"/>
  <c r="M121" i="1"/>
  <c r="N121" i="1"/>
  <c r="I121" i="1"/>
  <c r="M118" i="1"/>
  <c r="N118" i="1"/>
  <c r="I118" i="1"/>
  <c r="M22" i="1"/>
  <c r="N22" i="1"/>
  <c r="I22" i="1"/>
  <c r="M135" i="1"/>
  <c r="N135" i="1"/>
  <c r="I135" i="1"/>
  <c r="M102" i="1"/>
  <c r="N102" i="1"/>
  <c r="I102" i="1"/>
  <c r="M130" i="1"/>
  <c r="N130" i="1"/>
  <c r="I130" i="1"/>
  <c r="M73" i="1"/>
  <c r="N73" i="1"/>
  <c r="I73" i="1"/>
  <c r="M23" i="1"/>
  <c r="N23" i="1"/>
  <c r="I23" i="1"/>
  <c r="M134" i="1"/>
  <c r="N134" i="1"/>
  <c r="I134" i="1"/>
  <c r="M105" i="1"/>
  <c r="N105" i="1"/>
  <c r="I105" i="1"/>
  <c r="M46" i="1"/>
  <c r="N46" i="1"/>
  <c r="I46" i="1"/>
  <c r="M77" i="1"/>
  <c r="N77" i="1"/>
  <c r="I77" i="1"/>
  <c r="M50" i="1"/>
  <c r="N50" i="1"/>
  <c r="I50" i="1"/>
  <c r="M98" i="1"/>
  <c r="N98" i="1"/>
  <c r="I98" i="1"/>
  <c r="M93" i="1"/>
  <c r="N93" i="1"/>
  <c r="I93" i="1"/>
  <c r="M90" i="1"/>
  <c r="N90" i="1"/>
  <c r="I90" i="1"/>
  <c r="M133" i="1"/>
  <c r="N133" i="1"/>
  <c r="I133" i="1"/>
  <c r="M76" i="1"/>
  <c r="N76" i="1"/>
  <c r="I76" i="1"/>
  <c r="M41" i="1"/>
  <c r="N41" i="1"/>
  <c r="I41" i="1"/>
  <c r="M139" i="1"/>
  <c r="N139" i="1"/>
  <c r="I139" i="1"/>
  <c r="M39" i="1"/>
  <c r="N39" i="1"/>
  <c r="I39" i="1"/>
  <c r="M20" i="1"/>
  <c r="N20" i="1"/>
  <c r="I20" i="1"/>
  <c r="N141" i="1"/>
  <c r="I141" i="1"/>
  <c r="M53" i="1"/>
  <c r="N53" i="1"/>
  <c r="I53" i="1"/>
  <c r="N15" i="1"/>
  <c r="I15" i="1"/>
  <c r="M80" i="1"/>
  <c r="N80" i="1"/>
  <c r="I80" i="1"/>
  <c r="M14" i="1"/>
  <c r="N14" i="1"/>
  <c r="I14" i="1"/>
  <c r="M27" i="1"/>
  <c r="N27" i="1"/>
  <c r="I27" i="1"/>
  <c r="M7" i="1"/>
  <c r="N7" i="1"/>
  <c r="I7" i="1"/>
  <c r="M4" i="1"/>
  <c r="N4" i="1"/>
  <c r="I4" i="1"/>
  <c r="N11" i="1"/>
  <c r="I11" i="1"/>
  <c r="M6" i="1"/>
  <c r="N6" i="1"/>
  <c r="I6" i="1"/>
  <c r="M37" i="1"/>
  <c r="N37" i="1"/>
  <c r="I37" i="1"/>
  <c r="M34" i="1"/>
  <c r="N34" i="1"/>
  <c r="I34" i="1"/>
  <c r="M59" i="1"/>
  <c r="N59" i="1"/>
  <c r="I59" i="1"/>
  <c r="M30" i="1"/>
  <c r="N30" i="1"/>
  <c r="I30" i="1"/>
  <c r="N43" i="1"/>
  <c r="I43" i="1"/>
  <c r="M111" i="1"/>
  <c r="N111" i="1"/>
  <c r="I111" i="1"/>
  <c r="M85" i="1"/>
  <c r="N85" i="1"/>
  <c r="I85" i="1"/>
  <c r="D4" i="5"/>
  <c r="D3" i="5"/>
  <c r="H3" i="3"/>
  <c r="H15" i="3"/>
  <c r="C3" i="5"/>
  <c r="C4" i="5"/>
  <c r="C5" i="5"/>
  <c r="B2" i="5"/>
  <c r="C2" i="5"/>
  <c r="D6" i="5"/>
  <c r="B6" i="5"/>
  <c r="C6" i="5"/>
  <c r="H9" i="3"/>
  <c r="H5" i="3"/>
  <c r="H6" i="3"/>
  <c r="H7" i="3"/>
  <c r="H13" i="3"/>
  <c r="H8" i="3"/>
  <c r="H4" i="3"/>
  <c r="H10" i="3"/>
  <c r="H11" i="3"/>
  <c r="H12" i="3"/>
  <c r="H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tc={B7A22E54-9848-4B5C-BE1E-7F3292A0EE0E}</author>
  </authors>
  <commentList>
    <comment ref="L1" authorId="0" shapeId="0" xr:uid="{B7A22E54-9848-4B5C-BE1E-7F3292A0EE0E}">
      <text>
        <t>[Threaded comment]
Your version of Excel allows you to read this threaded comment; however, any edits to it will get removed if the file is opened in a newer version of Excel. Learn more: https://go.microsoft.com/fwlink/?linkid=870924
Comment:
    as of 03/31/2020</t>
      </text>
    </comment>
  </commentList>
</comments>
</file>

<file path=xl/sharedStrings.xml><?xml version="1.0" encoding="utf-8"?>
<sst xmlns="http://schemas.openxmlformats.org/spreadsheetml/2006/main" count="1626" uniqueCount="435">
  <si>
    <t>DATE</t>
  </si>
  <si>
    <t>DP</t>
  </si>
  <si>
    <t>DP#</t>
  </si>
  <si>
    <t>FUND</t>
  </si>
  <si>
    <t>Req Number</t>
  </si>
  <si>
    <t>INDEX</t>
  </si>
  <si>
    <t>CLASS</t>
  </si>
  <si>
    <t>CHAR</t>
  </si>
  <si>
    <t>DIV</t>
  </si>
  <si>
    <t>ENCUMBRANCE</t>
  </si>
  <si>
    <t>EXPENDITURES</t>
  </si>
  <si>
    <t>Rem. Balance</t>
  </si>
  <si>
    <t>Total Obligations</t>
  </si>
  <si>
    <t>DESCRIPTION</t>
  </si>
  <si>
    <t>VENDOR</t>
  </si>
  <si>
    <t>Council CATEGORY</t>
  </si>
  <si>
    <t>Charged to COVID INDEX</t>
  </si>
  <si>
    <t>1/21/20</t>
  </si>
  <si>
    <t>Prisons</t>
  </si>
  <si>
    <t>010</t>
  </si>
  <si>
    <t>POXX20113478</t>
  </si>
  <si>
    <t>0317</t>
  </si>
  <si>
    <t>16</t>
  </si>
  <si>
    <t>MEDICAL SUPPLIES/EMERGENCY MEDICAL SUPPLIES</t>
  </si>
  <si>
    <t>HENRY SCHEIN INC</t>
  </si>
  <si>
    <t>No</t>
  </si>
  <si>
    <t>1/29/20</t>
  </si>
  <si>
    <t>POXX20114370</t>
  </si>
  <si>
    <t>0308</t>
  </si>
  <si>
    <t>GLOVES, DISPOSABLE NITRILE</t>
  </si>
  <si>
    <t>SAF T GARD INTERNATIONAL INC</t>
  </si>
  <si>
    <t>2/13/20</t>
  </si>
  <si>
    <t>POXX20114581</t>
  </si>
  <si>
    <t>0318</t>
  </si>
  <si>
    <t>SANITIZING WIPES</t>
  </si>
  <si>
    <t>T FRANK MCCALLS INC</t>
  </si>
  <si>
    <t>2/19/20</t>
  </si>
  <si>
    <t>POXX20115681</t>
  </si>
  <si>
    <t>GOGGLES, SAFETY GLASSES</t>
  </si>
  <si>
    <t>ARBILL INDUSTRIES INC</t>
  </si>
  <si>
    <t>2/25/20</t>
  </si>
  <si>
    <t>POXX20115419</t>
  </si>
  <si>
    <t>0300</t>
  </si>
  <si>
    <t>SOAP FOAM CARTRIDGE</t>
  </si>
  <si>
    <t>ANA SOURCING LLC</t>
  </si>
  <si>
    <t>POXX20115415</t>
  </si>
  <si>
    <t>BLEACH 6% GERMICIDAL</t>
  </si>
  <si>
    <t>W B MASON COMPANY INC</t>
  </si>
  <si>
    <t>2/26/20</t>
  </si>
  <si>
    <t>POXX20116303</t>
  </si>
  <si>
    <t>0312</t>
  </si>
  <si>
    <t>RESPIRATOR, N95</t>
  </si>
  <si>
    <t>MAXON SUPPLIES LLC</t>
  </si>
  <si>
    <t>3/09/20</t>
  </si>
  <si>
    <t>POXX20117076</t>
  </si>
  <si>
    <t>DISINFECTANT SPRAY</t>
  </si>
  <si>
    <t>AMERICHEM INTERNATIONAL</t>
  </si>
  <si>
    <t>3/10/20</t>
  </si>
  <si>
    <t>POXX20117171</t>
  </si>
  <si>
    <t>DISINFECT/CLEAN/GERMICIDE</t>
  </si>
  <si>
    <t>3/16/20</t>
  </si>
  <si>
    <t>POXX20117251</t>
  </si>
  <si>
    <t>POXX20117484</t>
  </si>
  <si>
    <t>15</t>
  </si>
  <si>
    <t>POXX20117653</t>
  </si>
  <si>
    <t>COVERALL, DISPOSABLE</t>
  </si>
  <si>
    <t>3/17/20</t>
  </si>
  <si>
    <t>Streets</t>
  </si>
  <si>
    <t>POXX20117667</t>
  </si>
  <si>
    <t>10</t>
  </si>
  <si>
    <t>GLOVES, NITRILE</t>
  </si>
  <si>
    <t>Yes</t>
  </si>
  <si>
    <t>POXX20117672</t>
  </si>
  <si>
    <t>MASK, DUST, 20/BOX</t>
  </si>
  <si>
    <t>STAUFFER MANUFACTURING CO</t>
  </si>
  <si>
    <t>Health</t>
  </si>
  <si>
    <t>PVXX20009226</t>
  </si>
  <si>
    <t>0299</t>
  </si>
  <si>
    <t>41</t>
  </si>
  <si>
    <t xml:space="preserve">ESTABLISH ACCOUNT </t>
  </si>
  <si>
    <t>PHA000730-COVID-19 VIRUS</t>
  </si>
  <si>
    <t>3/18/20</t>
  </si>
  <si>
    <t>DHS</t>
  </si>
  <si>
    <t>POXX20117828</t>
  </si>
  <si>
    <t>44</t>
  </si>
  <si>
    <t>3/19/20</t>
  </si>
  <si>
    <t>Fire</t>
  </si>
  <si>
    <t>POXX20117886</t>
  </si>
  <si>
    <t>22</t>
  </si>
  <si>
    <t>HID1586LGGMN COMPOSITE ISOPROX CARDS</t>
  </si>
  <si>
    <t>IRIS LTD INC</t>
  </si>
  <si>
    <t>POXX20117846</t>
  </si>
  <si>
    <t>3/20/20</t>
  </si>
  <si>
    <t>MDO</t>
  </si>
  <si>
    <t>POXX20117931</t>
  </si>
  <si>
    <t>0209</t>
  </si>
  <si>
    <t>21</t>
  </si>
  <si>
    <t>INSTALLLATION OF TELEPHONE EQUIPMENT</t>
  </si>
  <si>
    <t>NU VISION TECHNOLOGIES</t>
  </si>
  <si>
    <t>POXX20117920</t>
  </si>
  <si>
    <t>POXX20117935</t>
  </si>
  <si>
    <t>POXX20117909</t>
  </si>
  <si>
    <t>SOAP, HAND, LIQUID, ANTISEPTIC</t>
  </si>
  <si>
    <t>POXX20117937</t>
  </si>
  <si>
    <t>POXX20117740</t>
  </si>
  <si>
    <t>L+I</t>
  </si>
  <si>
    <t>POXX20117987</t>
  </si>
  <si>
    <t>0326</t>
  </si>
  <si>
    <t>23</t>
  </si>
  <si>
    <t>HAND SANITIZER</t>
  </si>
  <si>
    <t>STAPLES</t>
  </si>
  <si>
    <t>POXX20117948</t>
  </si>
  <si>
    <t>SANITIZER, HAND</t>
  </si>
  <si>
    <t>3/23/20</t>
  </si>
  <si>
    <t>POXX20117899</t>
  </si>
  <si>
    <t>0410</t>
  </si>
  <si>
    <t>TELECOMMUNICATIONS NETWORK EQUIPMENT</t>
  </si>
  <si>
    <t>FORERUNNER TECHNOLOGIES INC</t>
  </si>
  <si>
    <t>POXX20118029</t>
  </si>
  <si>
    <t>11</t>
  </si>
  <si>
    <t>POXX20118072</t>
  </si>
  <si>
    <t>HENRY SCHEIN INCORPORATED</t>
  </si>
  <si>
    <t>3/24/20</t>
  </si>
  <si>
    <t>POXX20118023</t>
  </si>
  <si>
    <t>0230</t>
  </si>
  <si>
    <t>CATERING SERVICE - OEM</t>
  </si>
  <si>
    <t>GENEVIEVE'S CATERING, LLC</t>
  </si>
  <si>
    <t>POXX20118032</t>
  </si>
  <si>
    <t>0320</t>
  </si>
  <si>
    <t>OFFICE SUPPLIES</t>
  </si>
  <si>
    <t>POXX20118071</t>
  </si>
  <si>
    <t>0313</t>
  </si>
  <si>
    <t>PURCHASE OF GROCERIES</t>
  </si>
  <si>
    <t>US FOODS INC</t>
  </si>
  <si>
    <t>POXX20118035</t>
  </si>
  <si>
    <t>0310</t>
  </si>
  <si>
    <t>2-CAMERA WIRELESS SYSTEM</t>
  </si>
  <si>
    <t>A C RADIO SUPPLY INC</t>
  </si>
  <si>
    <t>3/25/20</t>
  </si>
  <si>
    <t>OIT</t>
  </si>
  <si>
    <t>POXX20117991</t>
  </si>
  <si>
    <t>SWITCHES, JUNIPERS</t>
  </si>
  <si>
    <t>P C SPECIALISTS INC</t>
  </si>
  <si>
    <t>3/26/20</t>
  </si>
  <si>
    <t>POXX20118146</t>
  </si>
  <si>
    <t>0427</t>
  </si>
  <si>
    <t>PURCHASE OF COMPUTER HARDWARE</t>
  </si>
  <si>
    <t>CDW GOVERNMENT INC</t>
  </si>
  <si>
    <t>POXX20118153</t>
  </si>
  <si>
    <t>MASK, DUST</t>
  </si>
  <si>
    <t>ARBILL INDUSTRIES</t>
  </si>
  <si>
    <t>3/27/20</t>
  </si>
  <si>
    <t>POXX20118217</t>
  </si>
  <si>
    <t>03</t>
  </si>
  <si>
    <t>BOTTLED DRINKING WATER</t>
  </si>
  <si>
    <t>POXX20118209</t>
  </si>
  <si>
    <t>WIPES; PRE-MOISTENED</t>
  </si>
  <si>
    <t>MDXX20001406</t>
  </si>
  <si>
    <t>0250</t>
  </si>
  <si>
    <t>INMATE PHYSICAL HEALTHCARE</t>
  </si>
  <si>
    <t>CORIZON HEALTH INCORPORATED</t>
  </si>
  <si>
    <t>3/28/20</t>
  </si>
  <si>
    <t>POXX20118187</t>
  </si>
  <si>
    <t>POXX20118196</t>
  </si>
  <si>
    <t>SPONGE, SCRUBBING</t>
  </si>
  <si>
    <t>IMPERIAL BAG &amp; PAPER CO LLC</t>
  </si>
  <si>
    <t>POXX20118194</t>
  </si>
  <si>
    <t>WIPER, RAG</t>
  </si>
  <si>
    <t>T FRANK MCCALLS INCORPORATED</t>
  </si>
  <si>
    <t>POXX20118166</t>
  </si>
  <si>
    <t>POXX20118188</t>
  </si>
  <si>
    <t>3/30/20</t>
  </si>
  <si>
    <t>POXX20118271</t>
  </si>
  <si>
    <t>0255</t>
  </si>
  <si>
    <t>INFECTIOUS WASTE DISPOSAL</t>
  </si>
  <si>
    <t>ADVANT-EDGE SOLUTIONS OF MIDDLE ATLANTIC</t>
  </si>
  <si>
    <t>POXX20118279</t>
  </si>
  <si>
    <t>OFFICE SUPPLIES SCH 904</t>
  </si>
  <si>
    <t>PVXX20009356</t>
  </si>
  <si>
    <t>COVID19 LAB TESTING</t>
  </si>
  <si>
    <t>DENTRUST PC</t>
  </si>
  <si>
    <t>DPP</t>
  </si>
  <si>
    <t>POXX20118273</t>
  </si>
  <si>
    <t>07</t>
  </si>
  <si>
    <t>SAF T GARD</t>
  </si>
  <si>
    <t>POXX20118246</t>
  </si>
  <si>
    <t>0323</t>
  </si>
  <si>
    <t>HVAC PARTS</t>
  </si>
  <si>
    <t>TOZOUR ENERGY SYSTEM</t>
  </si>
  <si>
    <t>Fleet</t>
  </si>
  <si>
    <t>POXX20118125</t>
  </si>
  <si>
    <t>0428</t>
  </si>
  <si>
    <t>OPTION; STRYKER POWER-LOAD COT FASTENER</t>
  </si>
  <si>
    <t>BAY HEAD INVESTMENTS</t>
  </si>
  <si>
    <t>POXX20118120</t>
  </si>
  <si>
    <t>VAN, PASSENGER</t>
  </si>
  <si>
    <t>PACIFICO FORD INC</t>
  </si>
  <si>
    <t>POXX20118122</t>
  </si>
  <si>
    <t>POXX20118131</t>
  </si>
  <si>
    <t>BUS, 30' APOLLO</t>
  </si>
  <si>
    <t>WOLFINGTON BODY CO INC</t>
  </si>
  <si>
    <t>POXX20118257</t>
  </si>
  <si>
    <t>3/31/20</t>
  </si>
  <si>
    <t>POXX20118318</t>
  </si>
  <si>
    <t>Police</t>
  </si>
  <si>
    <t>POXX20118297</t>
  </si>
  <si>
    <t>AVON CS-PAPR KIT</t>
  </si>
  <si>
    <t>ATLANTIC TACTICAL INC.</t>
  </si>
  <si>
    <t>POXX20118339</t>
  </si>
  <si>
    <t>JET INSTANT HAND SANITIZER</t>
  </si>
  <si>
    <t>EXPRESS CHEM LLC</t>
  </si>
  <si>
    <t>POXX20118340</t>
  </si>
  <si>
    <t>POXX20118337</t>
  </si>
  <si>
    <t>MASK, N95</t>
  </si>
  <si>
    <t>GENERAL CHEMICAL AND SUPPLY INC</t>
  </si>
  <si>
    <t>SBXX20001134</t>
  </si>
  <si>
    <t>COVID-19 TEST SITE</t>
  </si>
  <si>
    <t>POXX20118314</t>
  </si>
  <si>
    <t>Finance</t>
  </si>
  <si>
    <t>POXX20118301</t>
  </si>
  <si>
    <t>01</t>
  </si>
  <si>
    <t>NU VISION TECHNOLOGIES LLC</t>
  </si>
  <si>
    <t>4/1/20</t>
  </si>
  <si>
    <t>POXX20118371</t>
  </si>
  <si>
    <t>GOGGLES</t>
  </si>
  <si>
    <t>PCXX20000711 04</t>
  </si>
  <si>
    <t>0316</t>
  </si>
  <si>
    <t>GRAINGER SUPPLIES</t>
  </si>
  <si>
    <t>PHILADELPHIA PRISONS</t>
  </si>
  <si>
    <t>4/2/20</t>
  </si>
  <si>
    <t>POXX20118403</t>
  </si>
  <si>
    <t>POXX20118455</t>
  </si>
  <si>
    <t>SHIRT, POLO</t>
  </si>
  <si>
    <t>UNIFORM GEAR INC</t>
  </si>
  <si>
    <t>POXX20118375</t>
  </si>
  <si>
    <t>PARTS AND ACCESSORIES; FOR LIFEPAK DEFIBRILLATORS</t>
  </si>
  <si>
    <t>PHYSIO CONTROL SYSTEMS INC</t>
  </si>
  <si>
    <t>POXX20118372</t>
  </si>
  <si>
    <t>EMERGENCY PREPAREDNESS, FIRE EQUIPMENT</t>
  </si>
  <si>
    <t>SAFEWARE INCORPORATED</t>
  </si>
  <si>
    <t>POXX20118432</t>
  </si>
  <si>
    <t>POXX20118356</t>
  </si>
  <si>
    <t>POXX20118263</t>
  </si>
  <si>
    <t>2019 FORD TRANSIT 350 LOW ROOF VAN</t>
  </si>
  <si>
    <t>WHITMOYER FORD INC</t>
  </si>
  <si>
    <t>4/3/20</t>
  </si>
  <si>
    <t>EOXX20200004</t>
  </si>
  <si>
    <t>TYPE 1 SURGICAL MASKS</t>
  </si>
  <si>
    <t>CONSTITUTION PARTNERS GROUP LLC</t>
  </si>
  <si>
    <t>POXX20118466</t>
  </si>
  <si>
    <t>POXX20118481</t>
  </si>
  <si>
    <t>PAPER, STANDARD</t>
  </si>
  <si>
    <t>VERITIV OPERATING COMPANY</t>
  </si>
  <si>
    <t>POXX20118464</t>
  </si>
  <si>
    <t>SOAP, ANTIBACTERIAL FOAM</t>
  </si>
  <si>
    <t>PPR</t>
  </si>
  <si>
    <t>POXX20118472</t>
  </si>
  <si>
    <t>04</t>
  </si>
  <si>
    <t>MASK, NON-TOXIC, PARTICLE</t>
  </si>
  <si>
    <t>REPLICA GLOBAL, LLC</t>
  </si>
  <si>
    <t>PVXX20009351</t>
  </si>
  <si>
    <t>0325</t>
  </si>
  <si>
    <t>PLGRND SOCIAL DISTNCNG SIGNS</t>
  </si>
  <si>
    <t>PVXX20009384</t>
  </si>
  <si>
    <t>POXX20118350</t>
  </si>
  <si>
    <t>PCXX20000720 06</t>
  </si>
  <si>
    <t>0309</t>
  </si>
  <si>
    <t>ULINE DELUXE SHELTER</t>
  </si>
  <si>
    <t>POXX20118487</t>
  </si>
  <si>
    <t>4/6/20</t>
  </si>
  <si>
    <t>POXX20118456</t>
  </si>
  <si>
    <t>CLASS 200 CONFIRMING ORDER</t>
  </si>
  <si>
    <t>COSMIC CATERING LLC</t>
  </si>
  <si>
    <t>EOXX20200005</t>
  </si>
  <si>
    <t>N95 NIOSH MASKS</t>
  </si>
  <si>
    <t>PIPELINE MEDICAL LLC</t>
  </si>
  <si>
    <t>POXX20118489</t>
  </si>
  <si>
    <t>LABORATORY/SCIENCE SUPPLIES</t>
  </si>
  <si>
    <t>FISHER SCIENTIFIC</t>
  </si>
  <si>
    <t>POXX20118486</t>
  </si>
  <si>
    <t>EMERGENCY PREPAREDNESS</t>
  </si>
  <si>
    <t>POXX20118451</t>
  </si>
  <si>
    <t>POXX20118433</t>
  </si>
  <si>
    <t>POXX20118449</t>
  </si>
  <si>
    <t>POXX20118446</t>
  </si>
  <si>
    <t>POXX20118545</t>
  </si>
  <si>
    <t>BLEACH, 6% GERMICIDAL</t>
  </si>
  <si>
    <t>EOXX20200002</t>
  </si>
  <si>
    <t>TRAILERS</t>
  </si>
  <si>
    <t>MILLER AUTO LEASING CO</t>
  </si>
  <si>
    <t>POXX20118556</t>
  </si>
  <si>
    <t>POXX20118493</t>
  </si>
  <si>
    <t>GLOVES, RUBBER COATED COTTON</t>
  </si>
  <si>
    <t>POXX20118492</t>
  </si>
  <si>
    <t>POXX20118494</t>
  </si>
  <si>
    <t>COVERS, SEAT, TOILET</t>
  </si>
  <si>
    <t>4/7/20</t>
  </si>
  <si>
    <t>SBXX20001135</t>
  </si>
  <si>
    <t>MEN'S ENCAMPMENT</t>
  </si>
  <si>
    <t>ONE DAY AT A TIME INC.</t>
  </si>
  <si>
    <t>POXX20118628</t>
  </si>
  <si>
    <t>POXX20118627</t>
  </si>
  <si>
    <t>RPXX20003186</t>
  </si>
  <si>
    <t>0305</t>
  </si>
  <si>
    <t>REIMB- SUPPLIES FOR PLGND SOCIAL DISTN SIGNS MAR20</t>
  </si>
  <si>
    <t>PAUL DIGNAM</t>
  </si>
  <si>
    <t>PVXX20009451</t>
  </si>
  <si>
    <t>COVID19 PLGRND &amp; SOCIAL DIST, SIGNS APR20</t>
  </si>
  <si>
    <t>Major Class</t>
  </si>
  <si>
    <t>Row Labels</t>
  </si>
  <si>
    <t>Grand Total</t>
  </si>
  <si>
    <t>Sum of Total Obligations</t>
  </si>
  <si>
    <t>Bi-weekly Appropriations Tracker for Council in Support of the City’s Response to the COVID-19 (Coronavirus) Pandemic</t>
  </si>
  <si>
    <t>Date:</t>
  </si>
  <si>
    <t>Class 100 - Personal Services</t>
  </si>
  <si>
    <t>Class 200 - Purchases of Services</t>
  </si>
  <si>
    <t>Class 500 - Contibutions, Indemnities &amp; Taxes</t>
  </si>
  <si>
    <t>Total Appropriated</t>
  </si>
  <si>
    <t xml:space="preserve">Total Obligations </t>
  </si>
  <si>
    <t>Class 300/400 - Materials, Supplies &amp; Equipment</t>
  </si>
  <si>
    <t>Obligations by Class</t>
  </si>
  <si>
    <t>Obligations by Department</t>
  </si>
  <si>
    <t>Total Spend</t>
  </si>
  <si>
    <t>DPP/Finance/L+I</t>
  </si>
  <si>
    <t>Total Remaining Appropriation</t>
  </si>
  <si>
    <t>Description</t>
  </si>
  <si>
    <t>$ to Businesses</t>
  </si>
  <si>
    <t>$ directly for businesses and employees</t>
  </si>
  <si>
    <t>$ to Governments</t>
  </si>
  <si>
    <t>$ to People</t>
  </si>
  <si>
    <t>$ directly for inidividuals and households</t>
  </si>
  <si>
    <t>$ directly for government operations and functions</t>
  </si>
  <si>
    <t>$ directly for relief to non-profits</t>
  </si>
  <si>
    <t>$ for Non-profits</t>
  </si>
  <si>
    <t>4/13/20</t>
  </si>
  <si>
    <t>PVXX20009354</t>
  </si>
  <si>
    <t>0210</t>
  </si>
  <si>
    <t>STAMPS FOR INMATES</t>
  </si>
  <si>
    <t>U S POSTMASTER</t>
  </si>
  <si>
    <t>POXX20118615</t>
  </si>
  <si>
    <t>TOOTSIE'S SALAD EXPRESS INC.</t>
  </si>
  <si>
    <t>EOXX20200008</t>
  </si>
  <si>
    <t>PROVIDE CATERING SERVICES</t>
  </si>
  <si>
    <t>4/14/20</t>
  </si>
  <si>
    <t>SBXX20001141</t>
  </si>
  <si>
    <t>Program and EHR Support</t>
  </si>
  <si>
    <t>PHILADELPHIA MENTAL HEALTH CARE CORP</t>
  </si>
  <si>
    <t>4/9/20</t>
  </si>
  <si>
    <t>Council</t>
  </si>
  <si>
    <t>MDXX20001427</t>
  </si>
  <si>
    <t>PSAs related to COVID-19</t>
  </si>
  <si>
    <t>CAPSTAR RADIO OPERATING COMPANY</t>
  </si>
  <si>
    <t>4/8/20</t>
  </si>
  <si>
    <t>POXX20118649</t>
  </si>
  <si>
    <t>0307</t>
  </si>
  <si>
    <t>OXYGEN, BULK, TEMPLE LIACOURAS CENTER</t>
  </si>
  <si>
    <t>PRAXAIR DISTRIBUTION INC</t>
  </si>
  <si>
    <t>Water</t>
  </si>
  <si>
    <t>020</t>
  </si>
  <si>
    <t>POXX20117858</t>
  </si>
  <si>
    <t>09</t>
  </si>
  <si>
    <t>POXX20118348</t>
  </si>
  <si>
    <t>GLOVES, NATURAL RUBBER LATEX COATED</t>
  </si>
  <si>
    <t>POXX20117857</t>
  </si>
  <si>
    <t>POXX20118351</t>
  </si>
  <si>
    <t>POXX20118608</t>
  </si>
  <si>
    <t>POXX20118662</t>
  </si>
  <si>
    <t>SHIELD, FACE</t>
  </si>
  <si>
    <t>CINTAS CORP NO 2</t>
  </si>
  <si>
    <t>POXX20118588</t>
  </si>
  <si>
    <t>POXX20118599</t>
  </si>
  <si>
    <t>POXX20118176</t>
  </si>
  <si>
    <t>14</t>
  </si>
  <si>
    <t>3M N95 DISPOSABLE RESPIRATOR</t>
  </si>
  <si>
    <t>POXX20118514</t>
  </si>
  <si>
    <t>POXX20117714</t>
  </si>
  <si>
    <t>RESPIRATOR, FULL FACE TYPE</t>
  </si>
  <si>
    <t>POXX20117848</t>
  </si>
  <si>
    <t>CARTRIDGES, FOR RESPIRATOR</t>
  </si>
  <si>
    <t>POXX20117851</t>
  </si>
  <si>
    <t>POXX20118073</t>
  </si>
  <si>
    <t>POXX20118712</t>
  </si>
  <si>
    <t>RESPIRATOR</t>
  </si>
  <si>
    <t>POXX20118713</t>
  </si>
  <si>
    <t>POXX20118391</t>
  </si>
  <si>
    <t>SAFEWARE INC</t>
  </si>
  <si>
    <t>POXX20118629</t>
  </si>
  <si>
    <t>GLASSES, SAFETY</t>
  </si>
  <si>
    <t>POXX20118447</t>
  </si>
  <si>
    <t>MASK, N95, DISPOSABLE</t>
  </si>
  <si>
    <t>POXX20118308</t>
  </si>
  <si>
    <t>POXX20118788</t>
  </si>
  <si>
    <t>POXX20118618</t>
  </si>
  <si>
    <t>FISHER SCIENTIFIC CO L L C</t>
  </si>
  <si>
    <t>2/7/20</t>
  </si>
  <si>
    <t>POXX20115066</t>
  </si>
  <si>
    <t>WIPES</t>
  </si>
  <si>
    <t>POXX20118068</t>
  </si>
  <si>
    <t>POXX20118344</t>
  </si>
  <si>
    <t>POXX20118320</t>
  </si>
  <si>
    <t>POXX20118349</t>
  </si>
  <si>
    <t>POXX20118284</t>
  </si>
  <si>
    <t>SOAP, HAND</t>
  </si>
  <si>
    <t>POXX20118762</t>
  </si>
  <si>
    <t>POXX20118804</t>
  </si>
  <si>
    <t>CLEANER, DISINFECTANT</t>
  </si>
  <si>
    <t>POXX20118590</t>
  </si>
  <si>
    <t>POXX20118601</t>
  </si>
  <si>
    <t>POXX20118668</t>
  </si>
  <si>
    <t>TOWELS, PAPER</t>
  </si>
  <si>
    <t>POXX20118691</t>
  </si>
  <si>
    <t>POXX20118635</t>
  </si>
  <si>
    <t>POXX20118760</t>
  </si>
  <si>
    <t>STAPLES BUSINESS ADVANTAGE</t>
  </si>
  <si>
    <t>PVXX20009166</t>
  </si>
  <si>
    <t>COVID19 PLGRND SOCIAL DIST. SIGNS APR20</t>
  </si>
  <si>
    <t>POXX20118048</t>
  </si>
  <si>
    <t>0350</t>
  </si>
  <si>
    <t>WTF MARKETING</t>
  </si>
  <si>
    <t>POXX20117645</t>
  </si>
  <si>
    <t>13</t>
  </si>
  <si>
    <t>TELEPHONE EQUIPMENT PARTS</t>
  </si>
  <si>
    <t>POXX20118168</t>
  </si>
  <si>
    <t>JABRA GN2125 DUO NC - HEADSET</t>
  </si>
  <si>
    <t>SHI INTERNATIONAL CORP</t>
  </si>
  <si>
    <t>POXX20118695</t>
  </si>
  <si>
    <t>POXX20118508</t>
  </si>
  <si>
    <t>POXX20118612</t>
  </si>
  <si>
    <t>POXX20118607</t>
  </si>
  <si>
    <t>VAN, PASSENGER, FORD</t>
  </si>
  <si>
    <t>Department</t>
  </si>
  <si>
    <t>City Council Categories</t>
  </si>
  <si>
    <t>Source</t>
  </si>
  <si>
    <t>Amount</t>
  </si>
  <si>
    <t>CDC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</si>
</sst>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000000"/>
    <numFmt numFmtId="166" formatCode="yyyy\-mm\-dd;@"/>
    <numFmt numFmtId="167" formatCode="_(&quot;$&quot;* #,##0_);_(&quot;$&quot;* \(#,##0\);_(&quot;$&quot;* &quot;-&quot;??_);_(@_)"/>
    <numFmt numFmtId="168" formatCode="_(* #,##0_);_(* \(#,##0\);_(* &quot;-&quot;??_);_(@_)"/>
  </numFmts>
  <fonts count="1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MT"/>
    </font>
    <font>
      <b/>
      <sz val="16"/>
      <color theme="0"/>
      <name val="Calibri"/>
      <family val="2"/>
      <scheme val="minor"/>
    </font>
    <font>
      <b/>
      <u/>
      <sz val="16"/>
      <color theme="0"/>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b/>
      <sz val="18"/>
      <color theme="0"/>
      <name val="Calibri"/>
      <family val="2"/>
      <scheme val="minor"/>
    </font>
    <font>
      <b/>
      <sz val="11"/>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5"/>
        <bgColor indexed="64"/>
      </patternFill>
    </fill>
    <fill>
      <patternFill patternType="solid">
        <fgColor theme="4"/>
        <bgColor theme="4"/>
      </patternFill>
    </fill>
  </fills>
  <borders count="7">
    <border>
      <left/>
      <right/>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theme="4" tint="0.39997558519241921"/>
      </top>
      <bottom style="thin">
        <color theme="4" tint="0.3999755851924192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6">
    <xf numFmtId="0" fontId="0" fillId="0" borderId="0" xfId="0"/>
    <xf numFmtId="0" fontId="0" fillId="0" borderId="0" xfId="0"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43" fontId="0" fillId="0" borderId="0" xfId="1" applyFont="1" applyAlignment="1" applyProtection="1">
      <alignment horizontal="center"/>
    </xf>
    <xf numFmtId="0" fontId="0" fillId="0" borderId="0" xfId="0" applyAlignment="1">
      <alignment horizontal="centerContinuous"/>
    </xf>
    <xf numFmtId="49" fontId="4" fillId="0" borderId="0" xfId="0" applyNumberFormat="1" applyFont="1" applyAlignment="1">
      <alignment horizontal="center"/>
    </xf>
    <xf numFmtId="164" fontId="4" fillId="0" borderId="0" xfId="0" quotePrefix="1" applyNumberFormat="1" applyFont="1" applyAlignment="1">
      <alignment horizontal="center"/>
    </xf>
    <xf numFmtId="0" fontId="4" fillId="0" borderId="0" xfId="0" applyFont="1"/>
    <xf numFmtId="165" fontId="4" fillId="0" borderId="0" xfId="0" applyNumberFormat="1" applyFont="1" applyAlignment="1">
      <alignment horizontal="center"/>
    </xf>
    <xf numFmtId="0" fontId="4" fillId="0" borderId="0" xfId="0" applyFont="1" applyAlignment="1">
      <alignment horizontal="center"/>
    </xf>
    <xf numFmtId="43" fontId="4" fillId="0" borderId="0" xfId="1" applyFont="1" applyFill="1" applyBorder="1"/>
    <xf numFmtId="43" fontId="4" fillId="0" borderId="0" xfId="1" applyFont="1" applyFill="1" applyProtection="1"/>
    <xf numFmtId="0" fontId="4" fillId="0" borderId="0" xfId="0" applyFont="1" applyAlignment="1">
      <alignment horizontal="left"/>
    </xf>
    <xf numFmtId="0" fontId="4" fillId="0" borderId="0" xfId="0" quotePrefix="1" applyFont="1"/>
    <xf numFmtId="1" fontId="4" fillId="0" borderId="0" xfId="0" applyNumberFormat="1" applyFont="1" applyAlignment="1">
      <alignment horizontal="center"/>
    </xf>
    <xf numFmtId="166" fontId="0" fillId="0" borderId="0" xfId="0" applyNumberFormat="1" applyAlignment="1">
      <alignment horizontal="center"/>
    </xf>
    <xf numFmtId="166" fontId="0" fillId="0" borderId="0" xfId="0" applyNumberFormat="1"/>
    <xf numFmtId="167" fontId="0" fillId="0" borderId="0" xfId="0" applyNumberFormat="1"/>
    <xf numFmtId="0" fontId="0" fillId="0" borderId="0" xfId="0" pivotButton="1"/>
    <xf numFmtId="0" fontId="0" fillId="0" borderId="0" xfId="0" applyAlignment="1">
      <alignment horizontal="left"/>
    </xf>
    <xf numFmtId="168" fontId="0" fillId="0" borderId="0" xfId="1" applyNumberFormat="1" applyFont="1"/>
    <xf numFmtId="0" fontId="2" fillId="0" borderId="0" xfId="0" applyFont="1"/>
    <xf numFmtId="168" fontId="0" fillId="0" borderId="0" xfId="0" applyNumberFormat="1"/>
    <xf numFmtId="0" fontId="0" fillId="0" borderId="0" xfId="0" applyAlignment="1">
      <alignment horizontal="left" indent="1"/>
    </xf>
    <xf numFmtId="167" fontId="0" fillId="0" borderId="1" xfId="0" applyNumberFormat="1" applyBorder="1"/>
    <xf numFmtId="1" fontId="0" fillId="0" borderId="0" xfId="0" applyNumberFormat="1" applyAlignment="1">
      <alignment horizontal="left"/>
    </xf>
    <xf numFmtId="0" fontId="0" fillId="2" borderId="0" xfId="0" applyFill="1"/>
    <xf numFmtId="0" fontId="0" fillId="0" borderId="0" xfId="0" applyAlignment="1">
      <alignment wrapText="1"/>
    </xf>
    <xf numFmtId="167" fontId="0" fillId="0" borderId="0" xfId="2" applyNumberFormat="1" applyFont="1"/>
    <xf numFmtId="0" fontId="3" fillId="2" borderId="0" xfId="0" applyFont="1" applyFill="1"/>
    <xf numFmtId="0" fontId="5" fillId="2" borderId="0" xfId="0" applyFont="1" applyFill="1"/>
    <xf numFmtId="14" fontId="6" fillId="2" borderId="0" xfId="0" applyNumberFormat="1" applyFont="1" applyFill="1"/>
    <xf numFmtId="0" fontId="7" fillId="0" borderId="4" xfId="0" applyFont="1" applyFill="1" applyBorder="1" applyAlignment="1">
      <alignment horizontal="center"/>
    </xf>
    <xf numFmtId="0" fontId="7" fillId="0" borderId="5" xfId="0" applyFont="1" applyFill="1" applyBorder="1" applyAlignment="1">
      <alignment horizontal="center"/>
    </xf>
    <xf numFmtId="0" fontId="8" fillId="0" borderId="2" xfId="0" applyFont="1" applyBorder="1"/>
    <xf numFmtId="0" fontId="8" fillId="0" borderId="3" xfId="0" applyFont="1" applyBorder="1"/>
    <xf numFmtId="0" fontId="0" fillId="0" borderId="0" xfId="0" applyFill="1"/>
    <xf numFmtId="49" fontId="4" fillId="0" borderId="0" xfId="0" applyNumberFormat="1" applyFont="1"/>
    <xf numFmtId="0" fontId="9" fillId="3" borderId="4" xfId="0" applyFont="1" applyFill="1" applyBorder="1" applyAlignment="1">
      <alignment horizontal="center"/>
    </xf>
    <xf numFmtId="0" fontId="9" fillId="3" borderId="5" xfId="0" applyFont="1" applyFill="1" applyBorder="1" applyAlignment="1">
      <alignment horizontal="center"/>
    </xf>
    <xf numFmtId="0" fontId="10" fillId="3" borderId="2" xfId="0" applyFont="1" applyFill="1" applyBorder="1"/>
    <xf numFmtId="0" fontId="10" fillId="3" borderId="3" xfId="0" applyFont="1" applyFill="1" applyBorder="1"/>
    <xf numFmtId="0" fontId="12" fillId="4" borderId="6" xfId="0" applyFont="1" applyFill="1" applyBorder="1"/>
    <xf numFmtId="167" fontId="12" fillId="4" borderId="6" xfId="2" applyNumberFormat="1" applyFont="1" applyFill="1" applyBorder="1"/>
    <xf numFmtId="0" fontId="11" fillId="2" borderId="0" xfId="0" applyFont="1" applyFill="1" applyAlignment="1">
      <alignment horizontal="left" vertical="top" wrapText="1"/>
    </xf>
  </cellXfs>
  <cellStyles count="3">
    <cellStyle name="Comma" xfId="1" builtinId="3"/>
    <cellStyle name="Currency" xfId="2" builtinId="4"/>
    <cellStyle name="Normal" xfId="0" builtinId="0"/>
  </cellStyles>
  <dxfs count="42">
    <dxf>
      <numFmt numFmtId="167" formatCode="_(&quot;$&quot;* #,##0_);_(&quot;$&quot;* \(#,##0\);_(&quot;$&quot;* &quot;-&quot;??_);_(@_)"/>
    </dxf>
    <dxf>
      <numFmt numFmtId="167" formatCode="_(&quot;$&quot;* #,##0_);_(&quot;$&quot;* \(#,##0\);_(&quot;$&quot;* &quot;-&quot;??_);_(@_)"/>
    </dxf>
    <dxf>
      <numFmt numFmtId="168" formatCode="_(* #,##0_);_(* \(#,##0\);_(* &quot;-&quot;??_);_(@_)"/>
    </dxf>
    <dxf>
      <numFmt numFmtId="168" formatCode="_(* #,##0_);_(* \(#,##0\);_(* &quot;-&quot;??_);_(@_)"/>
    </dxf>
    <dxf>
      <numFmt numFmtId="168" formatCode="_(* #,##0_);_(* \(#,##0\);_(* &quot;-&quot;??_);_(@_)"/>
    </dxf>
    <dxf>
      <numFmt numFmtId="168" formatCode="_(* #,##0_);_(* \(#,##0\);_(* &quot;-&quot;??_);_(@_)"/>
    </dxf>
    <dxf>
      <numFmt numFmtId="167" formatCode="_(&quot;$&quot;* #,##0_);_(&quot;$&quot;* \(#,##0\);_(&quot;$&quot;* &quot;-&quot;??_);_(@_)"/>
    </dxf>
    <dxf>
      <numFmt numFmtId="167" formatCode="_(&quot;$&quot;* #,##0_);_(&quot;$&quot;* \(#,##0\);_(&quot;$&quot;* &quot;-&quot;??_);_(@_)"/>
    </dxf>
    <dxf>
      <numFmt numFmtId="167" formatCode="_(&quot;$&quot;* #,##0_);_(&quot;$&quot;* \(#,##0\);_(&quot;$&quot;* &quot;-&quot;??_);_(@_)"/>
    </dxf>
    <dxf>
      <font>
        <strike val="0"/>
        <outline val="0"/>
        <shadow val="0"/>
        <u val="none"/>
        <vertAlign val="baseline"/>
        <sz val="12"/>
        <color theme="1"/>
        <name val="Calibri"/>
        <family val="2"/>
        <scheme val="minor"/>
      </font>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family val="2"/>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family val="2"/>
        <scheme val="minor"/>
      </font>
    </dxf>
    <dxf>
      <border outline="0">
        <bottom style="thin">
          <color indexed="64"/>
        </bottom>
      </border>
    </dxf>
    <dxf>
      <font>
        <b/>
        <i val="0"/>
        <strike val="0"/>
        <outline val="0"/>
        <shadow val="0"/>
        <u val="none"/>
        <vertAlign val="baseline"/>
        <sz val="12"/>
        <color theme="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numFmt numFmtId="30" formatCode="@"/>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fill>
        <patternFill patternType="none">
          <fgColor indexed="64"/>
          <bgColor indexed="65"/>
        </patternFill>
      </fill>
      <protection locked="1" hidden="0"/>
    </dxf>
    <dxf>
      <font>
        <b val="0"/>
        <i val="0"/>
        <strike val="0"/>
        <condense val="0"/>
        <extend val="0"/>
        <outline val="0"/>
        <shadow val="0"/>
        <u val="none"/>
        <vertAlign val="baseline"/>
        <sz val="10"/>
        <color auto="1"/>
        <name val="Arial MT"/>
        <scheme val="none"/>
      </font>
      <fill>
        <patternFill patternType="none">
          <fgColor indexed="64"/>
          <bgColor indexed="65"/>
        </patternFill>
      </fill>
      <protection locked="1" hidden="0"/>
    </dxf>
    <dxf>
      <font>
        <b val="0"/>
        <i val="0"/>
        <strike val="0"/>
        <condense val="0"/>
        <extend val="0"/>
        <outline val="0"/>
        <shadow val="0"/>
        <u val="none"/>
        <vertAlign val="baseline"/>
        <sz val="10"/>
        <color auto="1"/>
        <name val="Arial MT"/>
        <scheme val="none"/>
      </font>
      <fill>
        <patternFill patternType="none">
          <fgColor indexed="64"/>
          <bgColor indexed="65"/>
        </patternFill>
      </fill>
    </dxf>
    <dxf>
      <font>
        <b val="0"/>
        <i val="0"/>
        <strike val="0"/>
        <condense val="0"/>
        <extend val="0"/>
        <outline val="0"/>
        <shadow val="0"/>
        <u val="none"/>
        <vertAlign val="baseline"/>
        <sz val="10"/>
        <color auto="1"/>
        <name val="Arial MT"/>
        <scheme val="none"/>
      </font>
      <fill>
        <patternFill patternType="none">
          <fgColor indexed="64"/>
          <bgColor indexed="65"/>
        </patternFill>
      </fill>
    </dxf>
    <dxf>
      <font>
        <b val="0"/>
        <i val="0"/>
        <strike val="0"/>
        <condense val="0"/>
        <extend val="0"/>
        <outline val="0"/>
        <shadow val="0"/>
        <u val="none"/>
        <vertAlign val="baseline"/>
        <sz val="10"/>
        <color auto="1"/>
        <name val="Arial MT"/>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numFmt numFmtId="165" formatCode="000000"/>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0"/>
        <color auto="1"/>
        <name val="Arial MT"/>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dxf>
    <dxf>
      <font>
        <strike val="0"/>
        <outline val="0"/>
        <shadow val="0"/>
        <u val="none"/>
        <vertAlign val="baseline"/>
        <sz val="12"/>
        <color theme="0"/>
        <name val="Calibri"/>
        <family val="2"/>
        <scheme val="minor"/>
      </font>
      <fill>
        <patternFill patternType="solid">
          <fgColor indexed="64"/>
          <bgColor theme="5"/>
        </patternFill>
      </fill>
      <border diagonalUp="0" diagonalDown="0" outline="0">
        <left style="thin">
          <color indexed="64"/>
        </left>
        <right/>
        <top style="thin">
          <color indexed="64"/>
        </top>
        <bottom style="thin">
          <color indexed="64"/>
        </bottom>
      </border>
    </dxf>
    <dxf>
      <font>
        <strike val="0"/>
        <outline val="0"/>
        <shadow val="0"/>
        <u val="none"/>
        <vertAlign val="baseline"/>
        <sz val="12"/>
        <color theme="0"/>
        <name val="Calibri"/>
        <family val="2"/>
        <scheme val="minor"/>
      </font>
      <fill>
        <patternFill patternType="solid">
          <fgColor indexed="64"/>
          <bgColor theme="5"/>
        </patternFill>
      </fill>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theme="0"/>
        <name val="Calibri"/>
        <family val="2"/>
        <scheme val="minor"/>
      </font>
      <fill>
        <patternFill patternType="solid">
          <fgColor indexed="64"/>
          <bgColor theme="5"/>
        </patternFill>
      </fill>
    </dxf>
    <dxf>
      <border outline="0">
        <bottom style="thin">
          <color indexed="64"/>
        </bottom>
      </border>
    </dxf>
    <dxf>
      <font>
        <b/>
        <i val="0"/>
        <strike val="0"/>
        <outline val="0"/>
        <shadow val="0"/>
        <u val="none"/>
        <vertAlign val="baseline"/>
        <sz val="12"/>
        <color theme="0"/>
        <name val="Calibri"/>
        <family val="2"/>
        <scheme val="minor"/>
      </font>
      <fill>
        <patternFill patternType="solid">
          <fgColor indexed="64"/>
          <bgColor theme="5"/>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COVID-19 Expenditures by Class (as of 04/17/2020)</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bar"/>
        <c:grouping val="clustered"/>
        <c:varyColors val="0"/>
        <c:ser>
          <c:idx val="0"/>
          <c:order val="0"/>
          <c:tx>
            <c:strRef>
              <c:f>'Bill 200258 Appropriations'!$B$1</c:f>
              <c:strCache>
                <c:ptCount val="1"/>
                <c:pt idx="0">
                  <c:v>Total Appropriated</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'Bill 200258 Appropriations'!$A$2:$A$5</c:f>
              <c:strCache>
                <c:ptCount val="4"/>
                <c:pt idx="0">
                  <c:v>Class 100 - Personal Services</c:v>
                </c:pt>
                <c:pt idx="1">
                  <c:v>Class 200 - Purchases of Services</c:v>
                </c:pt>
                <c:pt idx="2">
                  <c:v>Class 300/400 - Materials, Supplies &amp; Equipment</c:v>
                </c:pt>
                <c:pt idx="3">
                  <c:v>Class 500 - Contibutions, Indemnities &amp; Taxes</c:v>
                </c:pt>
              </c:strCache>
            </c:strRef>
          </c:cat>
          <c:val>
            <c:numRef>
              <c:f>'Bill 200258 Appropriations'!$B$2:$B$5</c:f>
              <c:numCache>
                <c:formatCode>_("$"* #,##0_);_("$"* \(#,##0\);_("$"* "-"??_);_(@_)</c:formatCode>
                <c:ptCount val="4"/>
                <c:pt idx="0">
                  <c:v>25000000</c:v>
                </c:pt>
                <c:pt idx="1">
                  <c:v>25400000</c:v>
                </c:pt>
                <c:pt idx="2">
                  <c:v>25000000</c:v>
                </c:pt>
                <c:pt idx="3">
                  <c:v>10000000</c:v>
                </c:pt>
              </c:numCache>
            </c:numRef>
          </c:val>
          <c:extLst>
            <c:ext xmlns:c16="http://schemas.microsoft.com/office/drawing/2014/chart" uri="{C3380CC4-5D6E-409C-BE32-E72D297353CC}">
              <c16:uniqueId val="{00000000-8C1C-453B-94E5-F55AC6058F60}"/>
            </c:ext>
          </c:extLst>
        </c:ser>
        <c:ser>
          <c:idx val="1"/>
          <c:order val="1"/>
          <c:tx>
            <c:strRef>
              <c:f>'Bill 200258 Appropriations'!$D$1</c:f>
              <c:strCache>
                <c:ptCount val="1"/>
                <c:pt idx="0">
                  <c:v>Total Obligations </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'Bill 200258 Appropriations'!$A$2:$A$5</c:f>
              <c:strCache>
                <c:ptCount val="4"/>
                <c:pt idx="0">
                  <c:v>Class 100 - Personal Services</c:v>
                </c:pt>
                <c:pt idx="1">
                  <c:v>Class 200 - Purchases of Services</c:v>
                </c:pt>
                <c:pt idx="2">
                  <c:v>Class 300/400 - Materials, Supplies &amp; Equipment</c:v>
                </c:pt>
                <c:pt idx="3">
                  <c:v>Class 500 - Contibutions, Indemnities &amp; Taxes</c:v>
                </c:pt>
              </c:strCache>
            </c:strRef>
          </c:cat>
          <c:val>
            <c:numRef>
              <c:f>'Bill 200258 Appropriations'!$D$2:$D$5</c:f>
              <c:numCache>
                <c:formatCode>_("$"* #,##0_);_("$"* \(#,##0\);_("$"* "-"??_);_(@_)</c:formatCode>
                <c:ptCount val="4"/>
                <c:pt idx="0">
                  <c:v>0</c:v>
                </c:pt>
                <c:pt idx="1">
                  <c:v>2950572.61</c:v>
                </c:pt>
                <c:pt idx="2">
                  <c:v>8389914.3200000003</c:v>
                </c:pt>
                <c:pt idx="3">
                  <c:v>0</c:v>
                </c:pt>
              </c:numCache>
            </c:numRef>
          </c:val>
          <c:extLst>
            <c:ext xmlns:c16="http://schemas.microsoft.com/office/drawing/2014/chart" uri="{C3380CC4-5D6E-409C-BE32-E72D297353CC}">
              <c16:uniqueId val="{00000001-8C1C-453B-94E5-F55AC6058F60}"/>
            </c:ext>
          </c:extLst>
        </c:ser>
        <c:dLbls>
          <c:showLegendKey val="0"/>
          <c:showVal val="0"/>
          <c:showCatName val="0"/>
          <c:showSerName val="0"/>
          <c:showPercent val="0"/>
          <c:showBubbleSize val="0"/>
        </c:dLbls>
        <c:gapWidth val="115"/>
        <c:overlap val="-20"/>
        <c:axId val="808372048"/>
        <c:axId val="808380368"/>
      </c:barChart>
      <c:catAx>
        <c:axId val="808372048"/>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08380368"/>
        <c:crosses val="autoZero"/>
        <c:auto val="1"/>
        <c:lblAlgn val="ctr"/>
        <c:lblOffset val="100"/>
        <c:noMultiLvlLbl val="0"/>
      </c:catAx>
      <c:valAx>
        <c:axId val="808380368"/>
        <c:scaling>
          <c:orientation val="minMax"/>
          <c:max val="25000000"/>
        </c:scaling>
        <c:delete val="0"/>
        <c:axPos val="b"/>
        <c:majorGridlines>
          <c:spPr>
            <a:ln w="9525" cap="flat" cmpd="sng" algn="ctr">
              <a:solidFill>
                <a:schemeClr val="lt1">
                  <a:lumMod val="95000"/>
                  <a:alpha val="10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08372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Total $85.4 M Appropriation Spent </a:t>
            </a:r>
          </a:p>
          <a:p>
            <a:pPr>
              <a:defRPr/>
            </a:pPr>
            <a:r>
              <a:rPr lang="en-US"/>
              <a:t>(as of 04/17/2020)</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E59-470A-B081-3AACA3E787B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E59-470A-B081-3AACA3E787BB}"/>
              </c:ext>
            </c:extLst>
          </c:dPt>
          <c:dLbls>
            <c:dLbl>
              <c:idx val="0"/>
              <c:layout>
                <c:manualLayout>
                  <c:x val="0.3023139869368589"/>
                  <c:y val="-5.1237260908737106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E59-470A-B081-3AACA3E787BB}"/>
                </c:ext>
              </c:extLst>
            </c:dLbl>
            <c:dLbl>
              <c:idx val="1"/>
              <c:layout>
                <c:manualLayout>
                  <c:x val="-0.19403472267672947"/>
                  <c:y val="-4.1862892106141879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E59-470A-B081-3AACA3E787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'Bill 200258 Appropriations'!$C$1:$D$1</c:f>
              <c:strCache>
                <c:ptCount val="2"/>
                <c:pt idx="0">
                  <c:v>Total Remaining Appropriation</c:v>
                </c:pt>
                <c:pt idx="1">
                  <c:v>Total Obligations </c:v>
                </c:pt>
              </c:strCache>
            </c:strRef>
          </c:cat>
          <c:val>
            <c:numRef>
              <c:f>'Bill 200258 Appropriations'!$C$6:$D$6</c:f>
              <c:numCache>
                <c:formatCode>_("$"* #,##0_);_("$"* \(#,##0\);_("$"* "-"??_);_(@_)</c:formatCode>
                <c:ptCount val="2"/>
                <c:pt idx="0">
                  <c:v>74059513.069999993</c:v>
                </c:pt>
                <c:pt idx="1">
                  <c:v>11340486.93</c:v>
                </c:pt>
              </c:numCache>
            </c:numRef>
          </c:val>
          <c:extLst>
            <c:ext xmlns:c16="http://schemas.microsoft.com/office/drawing/2014/chart" uri="{C3380CC4-5D6E-409C-BE32-E72D297353CC}">
              <c16:uniqueId val="{00000004-BE59-470A-B081-3AACA3E787BB}"/>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COVID-19 Expenditures by Department (as of 04/17/2020)</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C63-4E88-99C0-34ED04DF0A7D}"/>
              </c:ext>
            </c:extLst>
          </c:dPt>
          <c:dPt>
            <c:idx val="2"/>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C63-4E88-99C0-34ED04DF0A7D}"/>
              </c:ext>
            </c:extLst>
          </c:dPt>
          <c:dPt>
            <c:idx val="3"/>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4C63-4E88-99C0-34ED04DF0A7D}"/>
              </c:ext>
            </c:extLst>
          </c:dPt>
          <c:dPt>
            <c:idx val="4"/>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4C63-4E88-99C0-34ED04DF0A7D}"/>
              </c:ext>
            </c:extLst>
          </c:dPt>
          <c:dPt>
            <c:idx val="5"/>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4C63-4E88-99C0-34ED04DF0A7D}"/>
              </c:ext>
            </c:extLst>
          </c:dPt>
          <c:dPt>
            <c:idx val="6"/>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4C63-4E88-99C0-34ED04DF0A7D}"/>
              </c:ext>
            </c:extLst>
          </c:dPt>
          <c:dPt>
            <c:idx val="7"/>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4C63-4E88-99C0-34ED04DF0A7D}"/>
              </c:ext>
            </c:extLst>
          </c:dPt>
          <c:dPt>
            <c:idx val="8"/>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4C63-4E88-99C0-34ED04DF0A7D}"/>
              </c:ext>
            </c:extLst>
          </c:dPt>
          <c:dPt>
            <c:idx val="9"/>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4C63-4E88-99C0-34ED04DF0A7D}"/>
              </c:ext>
            </c:extLst>
          </c:dPt>
          <c:dPt>
            <c:idx val="1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4C63-4E88-99C0-34ED04DF0A7D}"/>
              </c:ext>
            </c:extLst>
          </c:dPt>
          <c:dPt>
            <c:idx val="11"/>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FA09-4021-AF86-479BB65DDB23}"/>
              </c:ext>
            </c:extLst>
          </c:dPt>
          <c:dLbls>
            <c:dLbl>
              <c:idx val="6"/>
              <c:layout>
                <c:manualLayout>
                  <c:x val="-6.21310905346854E-2"/>
                  <c:y val="-6.6764839946835589E-2"/>
                </c:manualLayout>
              </c:layout>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C63-4E88-99C0-34ED04DF0A7D}"/>
                </c:ext>
              </c:extLst>
            </c:dLbl>
            <c:dLbl>
              <c:idx val="10"/>
              <c:spPr>
                <a:solidFill>
                  <a:sysClr val="window" lastClr="FFFFFF"/>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15-4C63-4E88-99C0-34ED04DF0A7D}"/>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'Data Calculations'!$G$3:$G$15</c:f>
              <c:strCache>
                <c:ptCount val="13"/>
                <c:pt idx="0">
                  <c:v>Water</c:v>
                </c:pt>
                <c:pt idx="1">
                  <c:v>Streets</c:v>
                </c:pt>
                <c:pt idx="2">
                  <c:v>Prisons</c:v>
                </c:pt>
                <c:pt idx="3">
                  <c:v>PPR</c:v>
                </c:pt>
                <c:pt idx="4">
                  <c:v>Police</c:v>
                </c:pt>
                <c:pt idx="5">
                  <c:v>OIT</c:v>
                </c:pt>
                <c:pt idx="6">
                  <c:v>MDO</c:v>
                </c:pt>
                <c:pt idx="7">
                  <c:v>Health</c:v>
                </c:pt>
                <c:pt idx="8">
                  <c:v>Fleet</c:v>
                </c:pt>
                <c:pt idx="9">
                  <c:v>Fire</c:v>
                </c:pt>
                <c:pt idx="10">
                  <c:v>DPP/Finance/L+I</c:v>
                </c:pt>
                <c:pt idx="11">
                  <c:v>DHS</c:v>
                </c:pt>
                <c:pt idx="12">
                  <c:v>Council</c:v>
                </c:pt>
              </c:strCache>
            </c:strRef>
          </c:cat>
          <c:val>
            <c:numRef>
              <c:f>'Data Calculations'!$H$3:$H$15</c:f>
              <c:numCache>
                <c:formatCode>_("$"* #,##0_);_("$"* \(#,##0\);_("$"* "-"??_);_(@_)</c:formatCode>
                <c:ptCount val="13"/>
                <c:pt idx="0">
                  <c:v>119859.99</c:v>
                </c:pt>
                <c:pt idx="1">
                  <c:v>105225.34000000001</c:v>
                </c:pt>
                <c:pt idx="2">
                  <c:v>858917.79999999993</c:v>
                </c:pt>
                <c:pt idx="3">
                  <c:v>32152.59</c:v>
                </c:pt>
                <c:pt idx="4">
                  <c:v>626597.35000000009</c:v>
                </c:pt>
                <c:pt idx="5">
                  <c:v>311065.66000000003</c:v>
                </c:pt>
                <c:pt idx="6">
                  <c:v>6187592.0200000005</c:v>
                </c:pt>
                <c:pt idx="7">
                  <c:v>2059134.4</c:v>
                </c:pt>
                <c:pt idx="8">
                  <c:v>673624.39</c:v>
                </c:pt>
                <c:pt idx="9">
                  <c:v>196911.56</c:v>
                </c:pt>
                <c:pt idx="10">
                  <c:v>12332.550000000001</c:v>
                </c:pt>
                <c:pt idx="11">
                  <c:v>57073.279999999999</c:v>
                </c:pt>
                <c:pt idx="12">
                  <c:v>100000</c:v>
                </c:pt>
              </c:numCache>
            </c:numRef>
          </c:val>
          <c:extLst>
            <c:ext xmlns:c16="http://schemas.microsoft.com/office/drawing/2014/chart" uri="{C3380CC4-5D6E-409C-BE32-E72D297353CC}">
              <c16:uniqueId val="{00000016-4C63-4E88-99C0-34ED04DF0A7D}"/>
            </c:ext>
          </c:extLst>
        </c:ser>
        <c:dLbls>
          <c:showLegendKey val="0"/>
          <c:showVal val="0"/>
          <c:showCatName val="0"/>
          <c:showSerName val="0"/>
          <c:showPercent val="0"/>
          <c:showBubbleSize val="0"/>
        </c:dLbls>
        <c:gapWidth val="115"/>
        <c:overlap val="-20"/>
        <c:axId val="600719152"/>
        <c:axId val="600717872"/>
      </c:barChart>
      <c:valAx>
        <c:axId val="600717872"/>
        <c:scaling>
          <c:orientation val="minMax"/>
          <c:max val="6500000"/>
          <c:min val="0"/>
        </c:scaling>
        <c:delete val="0"/>
        <c:axPos val="b"/>
        <c:majorGridlines>
          <c:spPr>
            <a:ln w="9525" cap="flat" cmpd="sng" algn="ctr">
              <a:solidFill>
                <a:schemeClr val="lt1">
                  <a:lumMod val="95000"/>
                  <a:alpha val="10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0719152"/>
        <c:crosses val="autoZero"/>
        <c:crossBetween val="between"/>
        <c:majorUnit val="1000000"/>
      </c:valAx>
      <c:catAx>
        <c:axId val="600719152"/>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00717872"/>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[COVID-appropriations-tracker-20200417.xlsx]Data Calculations!PivotTable11</c:name>
    <c:fmtId val="1"/>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Total COVID-19 Expenditures by Council Expenditure Category </a:t>
            </a:r>
          </a:p>
          <a:p>
            <a:pPr>
              <a:defRPr/>
            </a:pPr>
            <a:r>
              <a:rPr lang="en-US"/>
              <a:t>(as of 04/17/2020)</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pivotFmt>
      <c:pivotFmt>
        <c:idx val="3"/>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layout>
            <c:manualLayout>
              <c:x val="6.1396781616159891E-2"/>
              <c:y val="-0.1181324566325574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pivotFmt>
    </c:pivotFmts>
    <c:plotArea>
      <c:layout/>
      <c:pieChart>
        <c:varyColors val="1"/>
        <c:ser>
          <c:idx val="0"/>
          <c:order val="0"/>
          <c:tx>
            <c:strRef>
              <c:f>'Data Calculations'!$B$11</c:f>
              <c:strCache>
                <c:ptCount val="1"/>
                <c:pt idx="0">
                  <c:v>Total</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C22-40E3-BFFD-B6387E298E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'Data Calculations'!$A$12:$A$13</c:f>
              <c:strCache>
                <c:ptCount val="1"/>
                <c:pt idx="0">
                  <c:v>$ to Governments</c:v>
                </c:pt>
              </c:strCache>
            </c:strRef>
          </c:cat>
          <c:val>
            <c:numRef>
              <c:f>'Data Calculations'!$B$12:$B$13</c:f>
              <c:numCache>
                <c:formatCode>_("$"* #,##0_);_("$"* \(#,##0\);_("$"* "-"??_);_(@_)</c:formatCode>
                <c:ptCount val="1"/>
                <c:pt idx="0">
                  <c:v>11340486.930000003</c:v>
                </c:pt>
              </c:numCache>
            </c:numRef>
          </c:val>
          <c:extLst>
            <c:ext xmlns:c16="http://schemas.microsoft.com/office/drawing/2014/chart" uri="{C3380CC4-5D6E-409C-BE32-E72D297353CC}">
              <c16:uniqueId val="{00000004-991B-424F-B989-56FD0E8ADD4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paperSize="5" orientation="landscape"/>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Actual Federal Funds Received (as of 04/17/2020)</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'City COVID-19 Revenues'!$A$2</c:f>
              <c:strCache>
                <c:ptCount val="1"/>
                <c:pt idx="0">
                  <c:v>CDC</c:v>
                </c:pt>
              </c:strCache>
            </c:strRef>
          </c:cat>
          <c:val>
            <c:numRef>
              <c:f>'City COVID-19 Revenues'!$B$2</c:f>
              <c:numCache>
                <c:formatCode>_("$"* #,##0_);_("$"* \(#,##0\);_("$"* "-"??_);_(@_)</c:formatCode>
                <c:ptCount val="1"/>
                <c:pt idx="0">
                  <c:v>3500000</c:v>
                </c:pt>
              </c:numCache>
            </c:numRef>
          </c:val>
          <c:extLst>
            <c:ext xmlns:c16="http://schemas.microsoft.com/office/drawing/2014/chart" uri="{C3380CC4-5D6E-409C-BE32-E72D297353CC}">
              <c16:uniqueId val="{00000000-62F7-45BB-9939-D9690E4F312C}"/>
            </c:ext>
          </c:extLst>
        </c:ser>
        <c:dLbls>
          <c:showLegendKey val="0"/>
          <c:showVal val="0"/>
          <c:showCatName val="0"/>
          <c:showSerName val="0"/>
          <c:showPercent val="0"/>
          <c:showBubbleSize val="0"/>
        </c:dLbls>
        <c:gapWidth val="100"/>
        <c:overlap val="-24"/>
        <c:axId val="734133880"/>
        <c:axId val="734138040"/>
      </c:barChart>
      <c:catAx>
        <c:axId val="7341338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734138040"/>
        <c:crosses val="autoZero"/>
        <c:auto val="1"/>
        <c:lblAlgn val="ctr"/>
        <c:lblOffset val="100"/>
        <c:noMultiLvlLbl val="0"/>
      </c:catAx>
      <c:valAx>
        <c:axId val="734138040"/>
        <c:scaling>
          <c:orientation val="minMax"/>
        </c:scaling>
        <c:delete val="0"/>
        <c:axPos val="l"/>
        <c:majorGridlines>
          <c:spPr>
            <a:ln w="9525" cap="flat" cmpd="sng" algn="ctr">
              <a:solidFill>
                <a:schemeClr val="lt1">
                  <a:lumMod val="95000"/>
                  <a:alpha val="10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7341338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241035</xdr:colOff>
      <xdr:row>1</xdr:row>
      <xdr:rowOff>17727</xdr:rowOff>
    </xdr:from>
    <xdr:to>
      <xdr:col>5</xdr:col>
      <xdr:colOff>572064</xdr:colOff>
      <xdr:row>3</xdr:row>
      <xdr:rowOff>214311</xdr:rowOff>
    </xdr:to>
    <xdr:pic>
      <xdr:nvPicPr>
        <xdr:cNvPr id="2" name="Picture 1">
          <a:extLst>
            <a:ext uri="{FF2B5EF4-FFF2-40B4-BE49-F238E27FC236}">
              <a16:creationId xmlns:a16="http://schemas.microsoft.com/office/drawing/2014/main" id="{26ACBB1F-CB56-4697-9AE0-31CA5BCE8343}"/>
            </a:ext>
          </a:extLst>
        </xdr:cNvPr>
        <xdr:cNvPicPr>
          <a:picLocks noChangeAspect="1"/>
        </xdr:cNvPicPr>
      </xdr:nvPicPr>
      <xdr:blipFill>
        <a:blip xmlns:r="http://schemas.openxmlformats.org/officeDocument/2006/relationships" r:embed="rId1"/>
        <a:stretch>
          <a:fillRect/>
        </a:stretch>
      </xdr:blipFill>
      <xdr:spPr>
        <a:xfrm>
          <a:off x="241035" y="208227"/>
          <a:ext cx="3021842" cy="791897"/>
        </a:xfrm>
        <a:prstGeom prst="rect">
          <a:avLst/>
        </a:prstGeom>
      </xdr:spPr>
    </xdr:pic>
    <xdr:clientData/>
  </xdr:twoCellAnchor>
  <xdr:twoCellAnchor>
    <xdr:from>
      <xdr:col>7</xdr:col>
      <xdr:colOff>250031</xdr:colOff>
      <xdr:row>8</xdr:row>
      <xdr:rowOff>4762</xdr:rowOff>
    </xdr:from>
    <xdr:to>
      <xdr:col>19</xdr:col>
      <xdr:colOff>21167</xdr:colOff>
      <xdr:row>23</xdr:row>
      <xdr:rowOff>95250</xdr:rowOff>
    </xdr:to>
    <xdr:graphicFrame macro="">
      <xdr:nvGraphicFramePr>
        <xdr:cNvPr id="3" name="Chart 1">
          <a:extLst>
            <a:ext uri="{FF2B5EF4-FFF2-40B4-BE49-F238E27FC236}">
              <a16:creationId xmlns:a16="http://schemas.microsoft.com/office/drawing/2014/main" id="{0B7C1D15-33FA-41EB-9DF0-40AB351466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214313</xdr:colOff>
      <xdr:row>8</xdr:row>
      <xdr:rowOff>14286</xdr:rowOff>
    </xdr:from>
    <xdr:to>
      <xdr:col>6</xdr:col>
      <xdr:colOff>582085</xdr:colOff>
      <xdr:row>23</xdr:row>
      <xdr:rowOff>83343</xdr:rowOff>
    </xdr:to>
    <xdr:graphicFrame macro="">
      <xdr:nvGraphicFramePr>
        <xdr:cNvPr id="6" name="Chart 3">
          <a:extLst>
            <a:ext uri="{FF2B5EF4-FFF2-40B4-BE49-F238E27FC236}">
              <a16:creationId xmlns:a16="http://schemas.microsoft.com/office/drawing/2014/main" id="{A6087294-671F-4321-80AA-881A47EC7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10584</xdr:colOff>
      <xdr:row>24</xdr:row>
      <xdr:rowOff>114828</xdr:rowOff>
    </xdr:from>
    <xdr:to>
      <xdr:col>12</xdr:col>
      <xdr:colOff>493448</xdr:colOff>
      <xdr:row>45</xdr:row>
      <xdr:rowOff>11906</xdr:rowOff>
    </xdr:to>
    <xdr:graphicFrame macro="">
      <xdr:nvGraphicFramePr>
        <xdr:cNvPr id="7" name="Chart 3">
          <a:extLst>
            <a:ext uri="{FF2B5EF4-FFF2-40B4-BE49-F238E27FC236}">
              <a16:creationId xmlns:a16="http://schemas.microsoft.com/office/drawing/2014/main" id="{BDA46493-A1B9-4607-A138-5B4396624A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39951</xdr:colOff>
      <xdr:row>24</xdr:row>
      <xdr:rowOff>120384</xdr:rowOff>
    </xdr:from>
    <xdr:to>
      <xdr:col>21</xdr:col>
      <xdr:colOff>149490</xdr:colOff>
      <xdr:row>44</xdr:row>
      <xdr:rowOff>166688</xdr:rowOff>
    </xdr:to>
    <xdr:graphicFrame macro="">
      <xdr:nvGraphicFramePr>
        <xdr:cNvPr id="9" name="Chart 5">
          <a:extLst>
            <a:ext uri="{FF2B5EF4-FFF2-40B4-BE49-F238E27FC236}">
              <a16:creationId xmlns:a16="http://schemas.microsoft.com/office/drawing/2014/main" id="{76D54D92-B7DB-4E06-A5F5-1FB840525E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232834</xdr:colOff>
      <xdr:row>8</xdr:row>
      <xdr:rowOff>10583</xdr:rowOff>
    </xdr:from>
    <xdr:to>
      <xdr:col>25</xdr:col>
      <xdr:colOff>47626</xdr:colOff>
      <xdr:row>23</xdr:row>
      <xdr:rowOff>116416</xdr:rowOff>
    </xdr:to>
    <xdr:graphicFrame macro="">
      <xdr:nvGraphicFramePr>
        <xdr:cNvPr id="4" name="Chart 1">
          <a:extLst>
            <a:ext uri="{FF2B5EF4-FFF2-40B4-BE49-F238E27FC236}">
              <a16:creationId xmlns:a16="http://schemas.microsoft.com/office/drawing/2014/main" id="{34600C9E-3B1B-4EEA-9A76-A6EDB8DF90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322791</xdr:colOff>
      <xdr:row>24</xdr:row>
      <xdr:rowOff>169333</xdr:rowOff>
    </xdr:from>
    <xdr:to>
      <xdr:col>25</xdr:col>
      <xdr:colOff>59531</xdr:colOff>
      <xdr:row>45</xdr:row>
      <xdr:rowOff>11906</xdr:rowOff>
    </xdr:to>
    <xdr:sp macro="" textlink="">
      <xdr:nvSpPr>
        <xdr:cNvPr id="5" name="TextBox 4">
          <a:extLst>
            <a:ext uri="{FF2B5EF4-FFF2-40B4-BE49-F238E27FC236}">
              <a16:creationId xmlns:a16="http://schemas.microsoft.com/office/drawing/2014/main" id="{B0E0A49C-5CA7-478E-9004-A31F3FF2FC99}"/>
            </a:ext>
          </a:extLst>
        </xdr:cNvPr>
        <xdr:cNvSpPr txBox="1"/>
      </xdr:nvSpPr>
      <xdr:spPr>
        <a:xfrm>
          <a:off x="13157729" y="4729427"/>
          <a:ext cx="6356615" cy="38430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Status Update as of 04/17/2020</a:t>
          </a:r>
        </a:p>
        <a:p>
          <a:endParaRPr lang="en-US" sz="1100"/>
        </a:p>
        <a:p>
          <a:r>
            <a:rPr lang="en-US" sz="1100"/>
            <a:t>•</a:t>
          </a:r>
          <a:r>
            <a:rPr lang="en-US" sz="1100" baseline="0"/>
            <a:t> The City has encumbered/spent $11.34 million or 13% of the $85.4 million appropriation for the Coronavirus pandemic. Significant anticipated expenses, like the Liacouras Center and several quarantine sites, have not yet posted to FAMIS, the City's account system. </a:t>
          </a:r>
        </a:p>
        <a:p>
          <a:r>
            <a:rPr lang="en-US" sz="1100" baseline="0">
              <a:solidFill>
                <a:schemeClr val="dk1"/>
              </a:solidFill>
              <a:effectLst/>
              <a:latin typeface="+mn-lt"/>
              <a:ea typeface="+mn-ea"/>
              <a:cs typeface="+mn-cs"/>
            </a:rPr>
            <a:t>Notable expenditures include:</a:t>
          </a:r>
          <a:endParaRPr lang="en-US">
            <a:effectLst/>
          </a:endParaRPr>
        </a:p>
        <a:p>
          <a:r>
            <a:rPr lang="en-US" sz="1100" baseline="0">
              <a:solidFill>
                <a:schemeClr val="dk1"/>
              </a:solidFill>
              <a:effectLst/>
              <a:latin typeface="+mn-lt"/>
              <a:ea typeface="+mn-ea"/>
              <a:cs typeface="+mn-cs"/>
            </a:rPr>
            <a:t>• $5.6 million by MDO for the purchase of N-95 masks and disposable respirators </a:t>
          </a:r>
          <a:endParaRPr lang="en-US">
            <a:effectLst/>
          </a:endParaRPr>
        </a:p>
        <a:p>
          <a:r>
            <a:rPr lang="en-US" sz="1100" baseline="0">
              <a:solidFill>
                <a:schemeClr val="dk1"/>
              </a:solidFill>
              <a:effectLst/>
              <a:latin typeface="+mn-lt"/>
              <a:ea typeface="+mn-ea"/>
              <a:cs typeface="+mn-cs"/>
            </a:rPr>
            <a:t>• $900,000 by DPH for a COVID test site</a:t>
          </a:r>
          <a:endParaRPr lang="en-US">
            <a:effectLst/>
          </a:endParaRPr>
        </a:p>
        <a:p>
          <a:pPr eaLnBrk="1" fontAlgn="auto" latinLnBrk="0" hangingPunct="1"/>
          <a:r>
            <a:rPr lang="en-US" sz="1100" baseline="0">
              <a:solidFill>
                <a:schemeClr val="dk1"/>
              </a:solidFill>
              <a:effectLst/>
              <a:latin typeface="+mn-lt"/>
              <a:ea typeface="+mn-ea"/>
              <a:cs typeface="+mn-cs"/>
            </a:rPr>
            <a:t>• $730,000 by Prisons for inmate healthcare</a:t>
          </a:r>
          <a:endParaRPr lang="en-US">
            <a:effectLst/>
          </a:endParaRP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COVID-19 Expenditures for Class 100 are not included in this status update. A OnePhilly report to isolate these costs is in development and will include payroll expenses in future status reports. We anticipate this will be ready for the next report. </a:t>
          </a:r>
          <a:endParaRPr lang="en-US">
            <a:effectLst/>
          </a:endParaRPr>
        </a:p>
        <a:p>
          <a:r>
            <a:rPr lang="en-US" sz="1100" baseline="0"/>
            <a:t>• Spending by City Council Category: To date, the City's new spending for COVID-19 has been on government operations. The initial funding for the Business Relief Fund was a repurposing of funds previously directed to the Economic Stimulus Fund and is not represented here. A payment for the non-profit fund is in process and will be reflected in future reports.</a:t>
          </a:r>
        </a:p>
        <a:p>
          <a:r>
            <a:rPr lang="en-US" sz="1100" baseline="0"/>
            <a:t>• FEDERAL FUNDS UPDATE: As of 04/17/2020 the City has received $3.5 million in Federal stimulus assistance for the Coronavirus from the CDC. The City anticipates additional federal funds and will report as they are received. Council will receive separate guidance on federal funding to local governments, quasi-governments, businesses, individuals and other recipients. </a:t>
          </a: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Sadia Sattar" id="{691204CE-F491-4E72-A073-295FB4265B4F}" userId="e5015268e5ef0b85"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psat" refreshedDate="43936.458914236115" createdVersion="6" refreshedVersion="6" minRefreshableVersion="3" recordCount="150" xr:uid="{92AF64C2-2C86-4CC4-B854-70FE1A1084BC}">
  <cacheSource type="worksheet">
    <worksheetSource name="Table1"/>
  </cacheSource>
  <cacheFields count="18">
    <cacheField name="DATE" numFmtId="49">
      <sharedItems/>
    </cacheField>
    <cacheField name="DP" numFmtId="49">
      <sharedItems count="15">
        <s v="MDO"/>
        <s v="Finance"/>
        <s v="Prisons"/>
        <s v="Health"/>
        <s v="Council"/>
        <s v="PPR"/>
        <s v="Streets"/>
        <s v="Fire"/>
        <s v="Water"/>
        <s v="DPP"/>
        <s v="L+I"/>
        <s v="OIT"/>
        <s v="DHS"/>
        <s v="Police"/>
        <s v="Fleet"/>
      </sharedItems>
    </cacheField>
    <cacheField name="DP#" numFmtId="164">
      <sharedItems containsSemiMixedTypes="0" containsString="0" containsNumber="1" containsInteger="1" minValue="1" maxValue="35"/>
    </cacheField>
    <cacheField name="FUND" numFmtId="49">
      <sharedItems/>
    </cacheField>
    <cacheField name="Req Number" numFmtId="0">
      <sharedItems/>
    </cacheField>
    <cacheField name="INDEX" numFmtId="165">
      <sharedItems containsSemiMixedTypes="0" containsString="0" containsNumber="1" containsInteger="1" minValue="10059" maxValue="351455"/>
    </cacheField>
    <cacheField name="Major Class" numFmtId="1">
      <sharedItems containsSemiMixedTypes="0" containsString="0" containsNumber="1" containsInteger="1" minValue="200" maxValue="500" count="4">
        <n v="200"/>
        <n v="300"/>
        <n v="400"/>
        <n v="500" u="1"/>
      </sharedItems>
    </cacheField>
    <cacheField name="CLASS" numFmtId="49">
      <sharedItems/>
    </cacheField>
    <cacheField name="CHAR" numFmtId="0">
      <sharedItems/>
    </cacheField>
    <cacheField name="DIV" numFmtId="49">
      <sharedItems containsBlank="1"/>
    </cacheField>
    <cacheField name="ENCUMBRANCE" numFmtId="43">
      <sharedItems containsString="0" containsBlank="1" containsNumber="1" minValue="0" maxValue="3812000"/>
    </cacheField>
    <cacheField name="EXPENDITURES" numFmtId="43">
      <sharedItems containsSemiMixedTypes="0" containsString="0" containsNumber="1" minValue="0" maxValue="1906000"/>
    </cacheField>
    <cacheField name="Rem. Balance" numFmtId="43">
      <sharedItems containsSemiMixedTypes="0" containsString="0" containsNumber="1" minValue="0" maxValue="1906000"/>
    </cacheField>
    <cacheField name="Total Obligations" numFmtId="43">
      <sharedItems containsSemiMixedTypes="0" containsString="0" containsNumber="1" minValue="0" maxValue="3812000"/>
    </cacheField>
    <cacheField name="DESCRIPTION" numFmtId="0">
      <sharedItems/>
    </cacheField>
    <cacheField name="VENDOR" numFmtId="0">
      <sharedItems/>
    </cacheField>
    <cacheField name="Council CATEGORY" numFmtId="49">
      <sharedItems count="4">
        <s v="$ to Governments"/>
        <s v="Healthcare Relief" u="1"/>
        <s v="General Operations" u="1"/>
        <s v="$ to Non-Profits" u="1"/>
      </sharedItems>
    </cacheField>
    <cacheField name="Charged to COVID INDEX"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s v="3/20/20"/>
    <x v="0"/>
    <n v="10"/>
    <s v="010"/>
    <s v="POXX20117931"/>
    <n v="100390"/>
    <x v="0"/>
    <s v="0209"/>
    <s v="02"/>
    <s v="21"/>
    <n v="2172.66"/>
    <n v="0"/>
    <n v="2172.66"/>
    <n v="2172.66"/>
    <s v="INSTALLLATION OF TELEPHONE EQUIPMENT"/>
    <s v="NU VISION TECHNOLOGIES"/>
    <x v="0"/>
    <s v="Yes"/>
  </r>
  <r>
    <s v="3/31/20"/>
    <x v="1"/>
    <n v="35"/>
    <s v="010"/>
    <s v="POXX20118301"/>
    <n v="351455"/>
    <x v="0"/>
    <s v="0209"/>
    <s v="02"/>
    <s v="01"/>
    <n v="636"/>
    <n v="0"/>
    <n v="636"/>
    <n v="636"/>
    <s v="INSTALLLATION OF TELEPHONE EQUIPMENT"/>
    <s v="NU VISION TECHNOLOGIES LLC"/>
    <x v="0"/>
    <s v="Yes"/>
  </r>
  <r>
    <s v="4/13/20"/>
    <x v="2"/>
    <n v="23"/>
    <s v="010"/>
    <s v="PVXX20009354"/>
    <n v="230061"/>
    <x v="0"/>
    <s v="0210"/>
    <s v="02"/>
    <m/>
    <n v="0"/>
    <n v="14850"/>
    <n v="0"/>
    <n v="14850"/>
    <s v="STAMPS FOR INMATES"/>
    <s v="U S POSTMASTER"/>
    <x v="0"/>
    <s v="Yes"/>
  </r>
  <r>
    <s v="3/24/20"/>
    <x v="0"/>
    <n v="10"/>
    <s v="010"/>
    <s v="POXX20118023"/>
    <n v="100390"/>
    <x v="0"/>
    <s v="0230"/>
    <s v="02"/>
    <s v="21"/>
    <n v="33852"/>
    <n v="0"/>
    <n v="33852"/>
    <n v="33852"/>
    <s v="CATERING SERVICE - OEM"/>
    <s v="GENEVIEVE'S CATERING, LLC"/>
    <x v="0"/>
    <s v="Yes"/>
  </r>
  <r>
    <s v="4/13/20"/>
    <x v="0"/>
    <n v="10"/>
    <s v="010"/>
    <s v="POXX20118615"/>
    <n v="100390"/>
    <x v="0"/>
    <s v="0230"/>
    <s v="02"/>
    <m/>
    <n v="6842.55"/>
    <n v="0"/>
    <n v="6842.55"/>
    <n v="6842.55"/>
    <s v="CLASS 200 CONFIRMING ORDER"/>
    <s v="TOOTSIE'S SALAD EXPRESS INC."/>
    <x v="0"/>
    <s v="Yes"/>
  </r>
  <r>
    <s v="4/13/20"/>
    <x v="0"/>
    <n v="10"/>
    <s v="010"/>
    <s v="EOXX20200008"/>
    <n v="100390"/>
    <x v="0"/>
    <s v="0230"/>
    <s v="02"/>
    <m/>
    <n v="22960"/>
    <n v="0"/>
    <n v="22960"/>
    <n v="22960"/>
    <s v="PROVIDE CATERING SERVICES"/>
    <s v="COSMIC CATERING LLC"/>
    <x v="0"/>
    <s v="Yes"/>
  </r>
  <r>
    <s v="4/6/20"/>
    <x v="0"/>
    <n v="10"/>
    <s v="010"/>
    <s v="POXX20118456"/>
    <n v="100390"/>
    <x v="0"/>
    <s v="0230"/>
    <s v="02"/>
    <s v="21"/>
    <n v="19550"/>
    <n v="0"/>
    <n v="19550"/>
    <n v="19550"/>
    <s v="CLASS 200 CONFIRMING ORDER"/>
    <s v="COSMIC CATERING LLC"/>
    <x v="0"/>
    <s v="Yes"/>
  </r>
  <r>
    <s v="3/27/20"/>
    <x v="2"/>
    <n v="23"/>
    <s v="010"/>
    <s v="MDXX20001406"/>
    <n v="230061"/>
    <x v="0"/>
    <s v="0250"/>
    <s v="02"/>
    <s v="11"/>
    <n v="729600"/>
    <n v="0"/>
    <n v="729600"/>
    <n v="729600"/>
    <s v="INMATE PHYSICAL HEALTHCARE"/>
    <s v="CORIZON HEALTH INCORPORATED"/>
    <x v="0"/>
    <s v="Yes"/>
  </r>
  <r>
    <s v="3/30/20"/>
    <x v="3"/>
    <n v="14"/>
    <s v="010"/>
    <s v="PVXX20009356"/>
    <n v="140684"/>
    <x v="0"/>
    <s v="0250"/>
    <s v="02"/>
    <s v="41"/>
    <n v="0"/>
    <n v="307634.40000000002"/>
    <n v="0"/>
    <n v="307634.40000000002"/>
    <s v="COVID19 LAB TESTING"/>
    <s v="DENTRUST PC"/>
    <x v="0"/>
    <s v="Yes"/>
  </r>
  <r>
    <s v="3/31/20"/>
    <x v="3"/>
    <n v="14"/>
    <s v="010"/>
    <s v="SBXX20001134"/>
    <n v="140684"/>
    <x v="0"/>
    <s v="0250"/>
    <s v="02"/>
    <s v="41"/>
    <n v="900000"/>
    <n v="0"/>
    <n v="900000"/>
    <n v="900000"/>
    <s v="COVID-19 TEST SITE"/>
    <s v="DENTRUST PC"/>
    <x v="0"/>
    <s v="Yes"/>
  </r>
  <r>
    <s v="4/14/20"/>
    <x v="3"/>
    <n v="14"/>
    <s v="010"/>
    <s v="SBXX20001141"/>
    <n v="140684"/>
    <x v="0"/>
    <s v="0250"/>
    <s v="02"/>
    <m/>
    <n v="675000"/>
    <n v="0"/>
    <n v="675000"/>
    <n v="675000"/>
    <s v="Program and EHR Support"/>
    <s v="PHILADELPHIA MENTAL HEALTH CARE CORP"/>
    <x v="0"/>
    <s v="Yes"/>
  </r>
  <r>
    <s v="4/7/20"/>
    <x v="0"/>
    <n v="10"/>
    <s v="010"/>
    <s v="SBXX20001135"/>
    <n v="100390"/>
    <x v="0"/>
    <s v="0250"/>
    <s v="02"/>
    <s v="21"/>
    <n v="35000"/>
    <n v="0"/>
    <n v="35000"/>
    <n v="35000"/>
    <s v="MEN'S ENCAMPMENT"/>
    <s v="ONE DAY AT A TIME INC."/>
    <x v="0"/>
    <s v="Yes"/>
  </r>
  <r>
    <s v="4/9/20"/>
    <x v="4"/>
    <n v="1"/>
    <s v="010"/>
    <s v="MDXX20001427"/>
    <n v="10059"/>
    <x v="0"/>
    <s v="0250"/>
    <s v="02"/>
    <s v="01"/>
    <n v="100000"/>
    <n v="0"/>
    <n v="100000"/>
    <n v="100000"/>
    <s v="PSAs related to COVID-19"/>
    <s v="CAPSTAR RADIO OPERATING COMPANY"/>
    <x v="0"/>
    <s v="Yes"/>
  </r>
  <r>
    <s v="3/30/20"/>
    <x v="0"/>
    <n v="10"/>
    <s v="010"/>
    <s v="POXX20118271"/>
    <n v="100390"/>
    <x v="0"/>
    <s v="0255"/>
    <s v="02"/>
    <s v="21"/>
    <n v="2475"/>
    <n v="0"/>
    <n v="2475"/>
    <n v="2475"/>
    <s v="INFECTIOUS WASTE DISPOSAL"/>
    <s v="ADVANT-EDGE SOLUTIONS OF MIDDLE ATLANTIC"/>
    <x v="0"/>
    <s v="Yes"/>
  </r>
  <r>
    <s v="3/17/20"/>
    <x v="3"/>
    <n v="14"/>
    <s v="010"/>
    <s v="PVXX20009226"/>
    <n v="140684"/>
    <x v="0"/>
    <s v="0299"/>
    <s v="02"/>
    <s v="41"/>
    <n v="0"/>
    <n v="100000"/>
    <n v="0"/>
    <n v="100000"/>
    <s v="ESTABLISH ACCOUNT "/>
    <s v="PHA000730-COVID-19 VIRUS"/>
    <x v="0"/>
    <s v="Yes"/>
  </r>
  <r>
    <s v="2/25/20"/>
    <x v="2"/>
    <n v="23"/>
    <s v="010"/>
    <s v="POXX20115419"/>
    <n v="230291"/>
    <x v="1"/>
    <s v="0300"/>
    <s v="03"/>
    <s v="16"/>
    <n v="9998"/>
    <n v="9998"/>
    <n v="0"/>
    <n v="9998"/>
    <s v="SOAP FOAM CARTRIDGE"/>
    <s v="ANA SOURCING LLC"/>
    <x v="0"/>
    <s v="No"/>
  </r>
  <r>
    <s v="4/7/20"/>
    <x v="5"/>
    <n v="16"/>
    <s v="010"/>
    <s v="RPXX20003186"/>
    <n v="169137"/>
    <x v="1"/>
    <s v="0305"/>
    <s v="03"/>
    <s v="04"/>
    <n v="0"/>
    <n v="125.59"/>
    <n v="0"/>
    <n v="125.59"/>
    <s v="REIMB- SUPPLIES FOR PLGND SOCIAL DISTN SIGNS MAR20"/>
    <s v="PAUL DIGNAM"/>
    <x v="0"/>
    <s v="Yes"/>
  </r>
  <r>
    <s v="4/8/20"/>
    <x v="0"/>
    <n v="10"/>
    <s v="010"/>
    <s v="POXX20118649"/>
    <n v="100390"/>
    <x v="1"/>
    <s v="0307"/>
    <s v="03"/>
    <m/>
    <n v="70499.75"/>
    <n v="0"/>
    <n v="70499.75"/>
    <n v="70499.75"/>
    <s v="OXYGEN, BULK, TEMPLE LIACOURAS CENTER"/>
    <s v="PRAXAIR DISTRIBUTION INC"/>
    <x v="0"/>
    <s v="Yes"/>
  </r>
  <r>
    <s v="1/29/20"/>
    <x v="2"/>
    <n v="23"/>
    <s v="010"/>
    <s v="POXX20114370"/>
    <n v="230291"/>
    <x v="1"/>
    <s v="0308"/>
    <s v="03"/>
    <s v="16"/>
    <n v="19200"/>
    <n v="10320"/>
    <n v="8880"/>
    <n v="19200"/>
    <s v="GLOVES, DISPOSABLE NITRILE"/>
    <s v="SAF T GARD INTERNATIONAL INC"/>
    <x v="0"/>
    <s v="No"/>
  </r>
  <r>
    <s v="2/19/20"/>
    <x v="2"/>
    <n v="23"/>
    <s v="010"/>
    <s v="POXX20115681"/>
    <n v="230291"/>
    <x v="1"/>
    <s v="0308"/>
    <s v="03"/>
    <s v="16"/>
    <n v="158"/>
    <n v="158"/>
    <n v="0"/>
    <n v="158"/>
    <s v="GOGGLES, SAFETY GLASSES"/>
    <s v="ARBILL INDUSTRIES INC"/>
    <x v="0"/>
    <s v="No"/>
  </r>
  <r>
    <s v="3/17/20"/>
    <x v="6"/>
    <n v="12"/>
    <s v="010"/>
    <s v="POXX20117667"/>
    <n v="120939"/>
    <x v="1"/>
    <s v="0308"/>
    <s v="03"/>
    <s v="10"/>
    <n v="17400"/>
    <n v="0"/>
    <n v="17400"/>
    <n v="17400"/>
    <s v="GLOVES, NITRILE"/>
    <s v="SAF T GARD INTERNATIONAL INC"/>
    <x v="0"/>
    <s v="Yes"/>
  </r>
  <r>
    <s v="3/19/20"/>
    <x v="7"/>
    <n v="13"/>
    <s v="010"/>
    <s v="POXX20117886"/>
    <n v="132221"/>
    <x v="1"/>
    <s v="0308"/>
    <s v="03"/>
    <s v="22"/>
    <n v="3310"/>
    <n v="3310"/>
    <n v="0"/>
    <n v="3310"/>
    <s v="HID1586LGGMN COMPOSITE ISOPROX CARDS"/>
    <s v="IRIS LTD INC"/>
    <x v="0"/>
    <s v="Yes"/>
  </r>
  <r>
    <s v="3/19/20"/>
    <x v="8"/>
    <n v="28"/>
    <s v="020"/>
    <s v="POXX20117858"/>
    <n v="284950"/>
    <x v="1"/>
    <s v="0308"/>
    <s v="03"/>
    <s v="09"/>
    <n v="210"/>
    <n v="0"/>
    <n v="210"/>
    <n v="210"/>
    <s v="GLOVES, RUBBER COATED COTTON"/>
    <s v="MAXON SUPPLIES LLC"/>
    <x v="0"/>
    <s v="No"/>
  </r>
  <r>
    <s v="3/19/20"/>
    <x v="8"/>
    <n v="28"/>
    <s v="020"/>
    <s v="POXX20118348"/>
    <n v="284950"/>
    <x v="1"/>
    <s v="0308"/>
    <s v="03"/>
    <s v="09"/>
    <n v="1880"/>
    <n v="0"/>
    <n v="1880"/>
    <n v="1880"/>
    <s v="GLOVES, NATURAL RUBBER LATEX COATED"/>
    <s v="MAXON SUPPLIES LLC"/>
    <x v="0"/>
    <s v="No"/>
  </r>
  <r>
    <s v="3/19/20"/>
    <x v="8"/>
    <n v="28"/>
    <s v="020"/>
    <s v="POXX20117857"/>
    <n v="284950"/>
    <x v="1"/>
    <s v="0308"/>
    <s v="03"/>
    <s v="09"/>
    <n v="1200"/>
    <n v="0"/>
    <n v="1200"/>
    <n v="1200"/>
    <s v="GLOVES, DISPOSABLE NITRILE"/>
    <s v="SAF T GARD INTERNATIONAL INC"/>
    <x v="0"/>
    <s v="No"/>
  </r>
  <r>
    <s v="3/30/20"/>
    <x v="9"/>
    <n v="20"/>
    <s v="010"/>
    <s v="POXX20118273"/>
    <n v="205329"/>
    <x v="1"/>
    <s v="0308"/>
    <s v="03"/>
    <s v="07"/>
    <n v="968"/>
    <n v="0"/>
    <n v="968"/>
    <n v="968"/>
    <s v="GLOVES, NITRILE"/>
    <s v="SAF T GARD"/>
    <x v="0"/>
    <s v="Yes"/>
  </r>
  <r>
    <s v="4/1/20"/>
    <x v="7"/>
    <n v="13"/>
    <s v="010"/>
    <s v="POXX20118371"/>
    <n v="132221"/>
    <x v="1"/>
    <s v="0308"/>
    <s v="03"/>
    <s v="22"/>
    <n v="11000"/>
    <n v="0"/>
    <n v="11000"/>
    <n v="11000"/>
    <s v="GOGGLES"/>
    <s v="ARBILL INDUSTRIES"/>
    <x v="0"/>
    <s v="Yes"/>
  </r>
  <r>
    <s v="4/1/20"/>
    <x v="8"/>
    <n v="28"/>
    <s v="020"/>
    <s v="POXX20118351"/>
    <n v="280180"/>
    <x v="1"/>
    <s v="0308"/>
    <s v="03"/>
    <s v="09"/>
    <n v="3000"/>
    <n v="0"/>
    <n v="3000"/>
    <n v="3000"/>
    <s v="GLOVES, DISPOSABLE NITRILE"/>
    <s v="SAF T GARD INTERNATIONAL INC"/>
    <x v="0"/>
    <s v="No"/>
  </r>
  <r>
    <s v="4/2/20"/>
    <x v="0"/>
    <n v="10"/>
    <s v="010"/>
    <s v="POXX20118455"/>
    <n v="100390"/>
    <x v="1"/>
    <s v="0308"/>
    <s v="03"/>
    <s v="21"/>
    <n v="14360.9"/>
    <n v="0"/>
    <n v="14360.9"/>
    <n v="14360.9"/>
    <s v="SHIRT, POLO"/>
    <s v="UNIFORM GEAR INC"/>
    <x v="0"/>
    <s v="Yes"/>
  </r>
  <r>
    <s v="4/3/20"/>
    <x v="7"/>
    <n v="13"/>
    <s v="010"/>
    <s v="POXX20118466"/>
    <n v="132221"/>
    <x v="1"/>
    <s v="0308"/>
    <s v="03"/>
    <s v="22"/>
    <n v="790"/>
    <n v="0"/>
    <n v="790"/>
    <n v="790"/>
    <s v="GOGGLES"/>
    <s v="ARBILL INDUSTRIES"/>
    <x v="0"/>
    <s v="Yes"/>
  </r>
  <r>
    <s v="4/3/20"/>
    <x v="5"/>
    <n v="16"/>
    <s v="010"/>
    <s v="POXX20118472"/>
    <n v="169137"/>
    <x v="1"/>
    <s v="0308"/>
    <s v="03"/>
    <s v="04"/>
    <n v="196"/>
    <n v="0"/>
    <n v="196"/>
    <n v="196"/>
    <s v="MASK, NON-TOXIC, PARTICLE"/>
    <s v="REPLICA GLOBAL, LLC"/>
    <x v="0"/>
    <s v="Yes"/>
  </r>
  <r>
    <s v="4/3/20"/>
    <x v="2"/>
    <n v="23"/>
    <s v="010"/>
    <s v="POXX20118487"/>
    <n v="230061"/>
    <x v="1"/>
    <s v="0308"/>
    <s v="03"/>
    <s v="11"/>
    <n v="43200"/>
    <n v="0"/>
    <n v="43200"/>
    <n v="43200"/>
    <s v="GLOVES, DISPOSABLE NITRILE"/>
    <s v="SAF T GARD"/>
    <x v="0"/>
    <s v="Yes"/>
  </r>
  <r>
    <s v="4/6/20"/>
    <x v="6"/>
    <n v="12"/>
    <s v="010"/>
    <s v="POXX20118433"/>
    <n v="120939"/>
    <x v="1"/>
    <s v="0308"/>
    <s v="03"/>
    <s v="10"/>
    <n v="3600"/>
    <n v="0"/>
    <n v="3600"/>
    <n v="3600"/>
    <s v="GLOVES, DISPOSABLE NITRILE"/>
    <s v="SAF T GARD"/>
    <x v="0"/>
    <s v="Yes"/>
  </r>
  <r>
    <s v="4/6/20"/>
    <x v="6"/>
    <n v="12"/>
    <s v="010"/>
    <s v="POXX20118449"/>
    <n v="120939"/>
    <x v="1"/>
    <s v="0308"/>
    <s v="03"/>
    <s v="10"/>
    <n v="272"/>
    <n v="0"/>
    <n v="272"/>
    <n v="272"/>
    <s v="GLOVES, NITRILE"/>
    <s v="SAF T GARD"/>
    <x v="0"/>
    <s v="Yes"/>
  </r>
  <r>
    <s v="4/6/20"/>
    <x v="10"/>
    <n v="26"/>
    <s v="010"/>
    <s v="POXX20118493"/>
    <n v="260301"/>
    <x v="1"/>
    <s v="0308"/>
    <s v="03"/>
    <s v="23"/>
    <n v="840"/>
    <n v="0"/>
    <n v="840"/>
    <n v="840"/>
    <s v="GLOVES, RUBBER COATED COTTON"/>
    <s v="MAXON SUPPLIES LLC"/>
    <x v="0"/>
    <s v="Yes"/>
  </r>
  <r>
    <s v="4/8/20"/>
    <x v="5"/>
    <n v="16"/>
    <s v="010"/>
    <s v="POXX20118608"/>
    <n v="169137"/>
    <x v="1"/>
    <s v="0308"/>
    <s v="03"/>
    <s v="04"/>
    <n v="196"/>
    <n v="0"/>
    <n v="196"/>
    <n v="196"/>
    <s v="MASK, NON-TOXIC, PARTICLE"/>
    <s v="MAXON SUPPLIES LLC"/>
    <x v="0"/>
    <s v="Yes"/>
  </r>
  <r>
    <s v="4/8/20"/>
    <x v="0"/>
    <n v="10"/>
    <s v="010"/>
    <s v="POXX20118662"/>
    <n v="100390"/>
    <x v="1"/>
    <s v="0308"/>
    <s v="03"/>
    <m/>
    <n v="54432"/>
    <n v="0"/>
    <n v="54432"/>
    <n v="54432"/>
    <s v="SHIELD, FACE"/>
    <s v="CINTAS CORP NO 2"/>
    <x v="0"/>
    <s v="Yes"/>
  </r>
  <r>
    <s v="4/9/20"/>
    <x v="6"/>
    <n v="12"/>
    <s v="010"/>
    <s v="POXX20118588"/>
    <n v="120939"/>
    <x v="1"/>
    <s v="0308"/>
    <s v="03"/>
    <s v="10"/>
    <n v="544"/>
    <n v="0"/>
    <n v="544"/>
    <n v="544"/>
    <s v="GLOVES, NITRILE"/>
    <s v="SAF T GARD"/>
    <x v="0"/>
    <s v="Yes"/>
  </r>
  <r>
    <s v="4/9/20"/>
    <x v="6"/>
    <n v="12"/>
    <s v="010"/>
    <s v="POXX20118599"/>
    <n v="120939"/>
    <x v="1"/>
    <s v="0308"/>
    <s v="03"/>
    <s v="10"/>
    <n v="490"/>
    <n v="0"/>
    <n v="490"/>
    <n v="490"/>
    <s v="MASK, NON-TOXIC, PARTICLE"/>
    <s v="MAXON SUPPLIES LLC"/>
    <x v="0"/>
    <s v="Yes"/>
  </r>
  <r>
    <s v="4/3/20"/>
    <x v="2"/>
    <n v="23"/>
    <s v="010"/>
    <s v="PCXX20000720 06"/>
    <n v="230061"/>
    <x v="1"/>
    <s v="0309"/>
    <s v="03"/>
    <s v="11"/>
    <m/>
    <n v="530"/>
    <n v="0"/>
    <n v="530"/>
    <s v="ULINE DELUXE SHELTER"/>
    <s v="PHILADELPHIA PRISONS"/>
    <x v="0"/>
    <s v="Yes"/>
  </r>
  <r>
    <s v="3/25/20"/>
    <x v="11"/>
    <n v="4"/>
    <s v="010"/>
    <s v="POXX20117991"/>
    <n v="41060"/>
    <x v="1"/>
    <s v="0310"/>
    <s v="03"/>
    <s v="11"/>
    <n v="4973.3599999999997"/>
    <n v="0"/>
    <n v="4973.3599999999997"/>
    <n v="4973.3599999999997"/>
    <s v="SWITCHES, JUNIPERS"/>
    <s v="P C SPECIALISTS INC"/>
    <x v="0"/>
    <s v="Yes"/>
  </r>
  <r>
    <s v="3/24/20"/>
    <x v="2"/>
    <n v="23"/>
    <s v="010"/>
    <s v="POXX20118035"/>
    <n v="230061"/>
    <x v="1"/>
    <s v="0310"/>
    <s v="03"/>
    <s v="11"/>
    <n v="647.5"/>
    <n v="647.5"/>
    <n v="0"/>
    <n v="647.5"/>
    <s v="2-CAMERA WIRELESS SYSTEM"/>
    <s v="A C RADIO SUPPLY INC"/>
    <x v="0"/>
    <s v="Yes"/>
  </r>
  <r>
    <s v="3/26/20"/>
    <x v="11"/>
    <n v="4"/>
    <s v="010"/>
    <s v="POXX20118176"/>
    <n v="40454"/>
    <x v="1"/>
    <s v="0310"/>
    <s v="03"/>
    <s v="14"/>
    <n v="820500"/>
    <n v="0"/>
    <n v="0"/>
    <n v="0"/>
    <s v="3M N95 DISPOSABLE RESPIRATOR"/>
    <s v="SAFEWARE INCORPORATED"/>
    <x v="0"/>
    <s v="No"/>
  </r>
  <r>
    <s v="4/8/20"/>
    <x v="11"/>
    <n v="4"/>
    <s v="010"/>
    <s v="POXX20118514"/>
    <n v="41060"/>
    <x v="1"/>
    <s v="0310"/>
    <s v="03"/>
    <s v="11"/>
    <n v="700"/>
    <n v="0"/>
    <n v="700"/>
    <n v="700"/>
    <s v="PURCHASE OF COMPUTER HARDWARE"/>
    <s v="CDW GOVERNMENT INC"/>
    <x v="0"/>
    <s v="Yes"/>
  </r>
  <r>
    <s v="2/26/20"/>
    <x v="2"/>
    <n v="23"/>
    <s v="010"/>
    <s v="POXX20116303"/>
    <n v="230291"/>
    <x v="1"/>
    <s v="0312"/>
    <s v="03"/>
    <s v="16"/>
    <n v="4850"/>
    <n v="0"/>
    <n v="4850"/>
    <n v="4850"/>
    <s v="RESPIRATOR, N95"/>
    <s v="MAXON SUPPLIES LLC"/>
    <x v="0"/>
    <s v="No"/>
  </r>
  <r>
    <s v="3/16/20"/>
    <x v="2"/>
    <n v="23"/>
    <s v="010"/>
    <s v="POXX20117653"/>
    <n v="230279"/>
    <x v="1"/>
    <s v="0312"/>
    <s v="03"/>
    <s v="15"/>
    <n v="2205"/>
    <n v="1278.9000000000001"/>
    <n v="926.09999999999991"/>
    <n v="2205"/>
    <s v="COVERALL, DISPOSABLE"/>
    <s v="MAXON SUPPLIES LLC"/>
    <x v="0"/>
    <s v="No"/>
  </r>
  <r>
    <s v="3/17/20"/>
    <x v="6"/>
    <n v="12"/>
    <s v="010"/>
    <s v="POXX20117672"/>
    <n v="120939"/>
    <x v="1"/>
    <s v="0312"/>
    <s v="03"/>
    <s v="10"/>
    <n v="11193"/>
    <n v="0"/>
    <n v="11193"/>
    <n v="11193"/>
    <s v="MASK, DUST, 20/BOX"/>
    <s v="STAUFFER MANUFACTURING CO"/>
    <x v="0"/>
    <s v="Yes"/>
  </r>
  <r>
    <s v="3/18/20"/>
    <x v="12"/>
    <n v="22"/>
    <s v="010"/>
    <s v="POXX20117828"/>
    <n v="226243"/>
    <x v="1"/>
    <s v="0312"/>
    <s v="03"/>
    <s v="44"/>
    <n v="970"/>
    <n v="0"/>
    <n v="970"/>
    <n v="970"/>
    <s v="RESPIRATOR, N95"/>
    <s v="MAXON SUPPLIES LLC"/>
    <x v="0"/>
    <s v="Yes"/>
  </r>
  <r>
    <s v="3/18/20"/>
    <x v="8"/>
    <n v="28"/>
    <s v="020"/>
    <s v="POXX20117714"/>
    <n v="284950"/>
    <x v="1"/>
    <s v="0312"/>
    <s v="03"/>
    <s v="09"/>
    <n v="726.8"/>
    <n v="0"/>
    <n v="726.8"/>
    <n v="726.8"/>
    <s v="RESPIRATOR, FULL FACE TYPE"/>
    <s v="MAXON SUPPLIES LLC"/>
    <x v="0"/>
    <s v="No"/>
  </r>
  <r>
    <s v="3/19/20"/>
    <x v="2"/>
    <n v="23"/>
    <s v="010"/>
    <s v="POXX20117846"/>
    <n v="230291"/>
    <x v="1"/>
    <s v="0312"/>
    <s v="03"/>
    <s v="16"/>
    <n v="4850"/>
    <n v="0"/>
    <n v="4850"/>
    <n v="4850"/>
    <s v="RESPIRATOR, N95"/>
    <s v="MAXON SUPPLIES LLC"/>
    <x v="0"/>
    <s v="No"/>
  </r>
  <r>
    <s v="3/19/20"/>
    <x v="8"/>
    <n v="28"/>
    <s v="020"/>
    <s v="POXX20117848"/>
    <n v="284950"/>
    <x v="1"/>
    <s v="0312"/>
    <s v="03"/>
    <s v="09"/>
    <n v="3700"/>
    <n v="0"/>
    <n v="3700"/>
    <n v="3700"/>
    <s v="CARTRIDGES, FOR RESPIRATOR"/>
    <s v="MAXON SUPPLIES LLC"/>
    <x v="0"/>
    <s v="No"/>
  </r>
  <r>
    <s v="3/19/20"/>
    <x v="8"/>
    <n v="28"/>
    <s v="020"/>
    <s v="POXX20117851"/>
    <n v="284950"/>
    <x v="1"/>
    <s v="0312"/>
    <s v="03"/>
    <s v="09"/>
    <n v="8610"/>
    <n v="0"/>
    <n v="8610"/>
    <n v="8610"/>
    <s v="MASK, DUST"/>
    <s v="STAUFFER MANUFACTURING CO"/>
    <x v="0"/>
    <s v="No"/>
  </r>
  <r>
    <s v="3/26/20"/>
    <x v="2"/>
    <n v="23"/>
    <s v="010"/>
    <s v="POXX20118153"/>
    <n v="230061"/>
    <x v="1"/>
    <s v="0312"/>
    <s v="03"/>
    <s v="11"/>
    <n v="451"/>
    <n v="0"/>
    <n v="451"/>
    <n v="451"/>
    <s v="MASK, DUST"/>
    <s v="ARBILL INDUSTRIES"/>
    <x v="0"/>
    <s v="Yes"/>
  </r>
  <r>
    <s v="3/27/20"/>
    <x v="8"/>
    <n v="28"/>
    <s v="020"/>
    <s v="POXX20118073"/>
    <n v="284950"/>
    <x v="1"/>
    <s v="0312"/>
    <s v="03"/>
    <s v="09"/>
    <n v="18500"/>
    <n v="0"/>
    <n v="18500"/>
    <n v="18500"/>
    <s v="CARTRIDGES, FOR RESPIRATOR"/>
    <s v="MAXON SUPPLIES LLC"/>
    <x v="0"/>
    <s v="No"/>
  </r>
  <r>
    <s v="3/31/20"/>
    <x v="13"/>
    <n v="11"/>
    <s v="010"/>
    <s v="POXX20118297"/>
    <n v="111326"/>
    <x v="1"/>
    <s v="0312"/>
    <s v="03"/>
    <s v="41"/>
    <n v="80826.929999999993"/>
    <n v="0"/>
    <n v="80826.929999999993"/>
    <n v="80826.929999999993"/>
    <s v="AVON CS-PAPR KIT"/>
    <s v="ATLANTIC TACTICAL INC."/>
    <x v="0"/>
    <s v="Yes"/>
  </r>
  <r>
    <s v="3/31/20"/>
    <x v="7"/>
    <n v="13"/>
    <s v="010"/>
    <s v="POXX20118337"/>
    <n v="132221"/>
    <x v="1"/>
    <s v="0312"/>
    <s v="03"/>
    <s v="22"/>
    <n v="72000"/>
    <n v="72000"/>
    <n v="0"/>
    <n v="72000"/>
    <s v="MASK, N95"/>
    <s v="GENERAL CHEMICAL AND SUPPLY INC"/>
    <x v="0"/>
    <s v="Yes"/>
  </r>
  <r>
    <s v="4/13/20"/>
    <x v="0"/>
    <n v="10"/>
    <s v="010"/>
    <s v="POXX20118712"/>
    <n v="100390"/>
    <x v="1"/>
    <s v="0312"/>
    <s v="03"/>
    <m/>
    <n v="7981.68"/>
    <n v="0"/>
    <n v="7981.68"/>
    <n v="7981.68"/>
    <s v="RESPIRATOR"/>
    <s v="SAFEWARE INCORPORATED"/>
    <x v="0"/>
    <s v="Yes"/>
  </r>
  <r>
    <s v="4/14/20"/>
    <x v="0"/>
    <n v="10"/>
    <s v="010"/>
    <s v="POXX20118713"/>
    <n v="100390"/>
    <x v="1"/>
    <s v="0312"/>
    <s v="03"/>
    <m/>
    <n v="820500"/>
    <n v="0"/>
    <n v="820500"/>
    <n v="820500"/>
    <s v="3M N95 DISPOSABLE RESPIRATOR"/>
    <s v="SAFEWARE INCORPORATED"/>
    <x v="0"/>
    <s v="Yes"/>
  </r>
  <r>
    <s v="4/2/20"/>
    <x v="7"/>
    <n v="13"/>
    <s v="010"/>
    <s v="POXX20118372"/>
    <n v="132221"/>
    <x v="1"/>
    <s v="0312"/>
    <s v="03"/>
    <s v="22"/>
    <n v="16830"/>
    <n v="0"/>
    <n v="16830"/>
    <n v="16830"/>
    <s v="EMERGENCY PREPAREDNESS, FIRE EQUIPMENT"/>
    <s v="SAFEWARE INCORPORATED"/>
    <x v="0"/>
    <s v="Yes"/>
  </r>
  <r>
    <s v="4/2/20"/>
    <x v="7"/>
    <n v="13"/>
    <s v="010"/>
    <s v="POXX20118432"/>
    <n v="132221"/>
    <x v="1"/>
    <s v="0312"/>
    <s v="03"/>
    <s v="22"/>
    <n v="21403.5"/>
    <n v="0"/>
    <n v="21403.5"/>
    <n v="21403.5"/>
    <s v="EMERGENCY PREPAREDNESS, FIRE EQUIPMENT"/>
    <s v="SAFEWARE INCORPORATED"/>
    <x v="0"/>
    <s v="Yes"/>
  </r>
  <r>
    <s v="4/2/20"/>
    <x v="8"/>
    <n v="28"/>
    <s v="020"/>
    <s v="POXX20118391"/>
    <n v="280180"/>
    <x v="1"/>
    <s v="0312"/>
    <s v="03"/>
    <s v="09"/>
    <n v="22000"/>
    <n v="0"/>
    <n v="22000"/>
    <n v="22000"/>
    <s v="EMERGENCY PREPAREDNESS"/>
    <s v="SAFEWARE INC"/>
    <x v="0"/>
    <s v="No"/>
  </r>
  <r>
    <s v="4/6/20"/>
    <x v="13"/>
    <n v="11"/>
    <s v="010"/>
    <s v="POXX20118486"/>
    <n v="111326"/>
    <x v="1"/>
    <s v="0312"/>
    <s v="03"/>
    <s v="41"/>
    <n v="503238.83"/>
    <n v="0"/>
    <n v="503238.83"/>
    <n v="503238.83"/>
    <s v="EMERGENCY PREPAREDNESS"/>
    <s v="SAFEWARE INCORPORATED"/>
    <x v="0"/>
    <s v="Yes"/>
  </r>
  <r>
    <s v="4/6/20"/>
    <x v="10"/>
    <n v="26"/>
    <s v="010"/>
    <s v="POXX20118492"/>
    <n v="260301"/>
    <x v="1"/>
    <s v="0312"/>
    <s v="03"/>
    <s v="23"/>
    <n v="378.51"/>
    <n v="0"/>
    <n v="378.51"/>
    <n v="378.51"/>
    <s v="COVERALL, DISPOSABLE"/>
    <s v="SAFEWARE INCORPORATED"/>
    <x v="0"/>
    <s v="Yes"/>
  </r>
  <r>
    <s v="4/8/20"/>
    <x v="13"/>
    <n v="11"/>
    <s v="010"/>
    <s v="POXX20118629"/>
    <n v="111326"/>
    <x v="1"/>
    <s v="0312"/>
    <s v="03"/>
    <s v="41"/>
    <n v="430.53"/>
    <n v="0"/>
    <n v="430.53"/>
    <n v="430.53"/>
    <s v="GLASSES, SAFETY"/>
    <s v="ARBILL INDUSTRIES"/>
    <x v="0"/>
    <s v="Yes"/>
  </r>
  <r>
    <s v="4/9/20"/>
    <x v="6"/>
    <n v="12"/>
    <s v="010"/>
    <s v="POXX20118447"/>
    <n v="120939"/>
    <x v="1"/>
    <s v="0312"/>
    <s v="03"/>
    <s v="10"/>
    <n v="1200"/>
    <n v="0"/>
    <n v="1200"/>
    <n v="1200"/>
    <s v="MASK, N95, DISPOSABLE"/>
    <s v="GENERAL CHEMICAL AND SUPPLY INC"/>
    <x v="0"/>
    <s v="Yes"/>
  </r>
  <r>
    <s v="3/24/20"/>
    <x v="0"/>
    <n v="10"/>
    <s v="010"/>
    <s v="POXX20118071"/>
    <n v="100390"/>
    <x v="1"/>
    <s v="0313"/>
    <s v="03"/>
    <s v="21"/>
    <n v="950"/>
    <n v="577.53"/>
    <n v="372.47"/>
    <n v="950"/>
    <s v="PURCHASE OF GROCERIES"/>
    <s v="US FOODS INC"/>
    <x v="0"/>
    <s v="Yes"/>
  </r>
  <r>
    <s v="4/1/20"/>
    <x v="2"/>
    <n v="23"/>
    <s v="010"/>
    <s v="PCXX20000711 04"/>
    <n v="230061"/>
    <x v="1"/>
    <s v="0316"/>
    <s v="03"/>
    <s v="11"/>
    <n v="0"/>
    <n v="429.84"/>
    <n v="0"/>
    <n v="429.84"/>
    <s v="GRAINGER SUPPLIES"/>
    <s v="PHILADELPHIA PRISONS"/>
    <x v="0"/>
    <s v="Yes"/>
  </r>
  <r>
    <s v="1/21/20"/>
    <x v="2"/>
    <n v="23"/>
    <s v="010"/>
    <s v="POXX20113478"/>
    <n v="230291"/>
    <x v="1"/>
    <s v="0317"/>
    <s v="03"/>
    <s v="16"/>
    <n v="805"/>
    <n v="690"/>
    <n v="115"/>
    <n v="805"/>
    <s v="MEDICAL SUPPLIES/EMERGENCY MEDICAL SUPPLIES"/>
    <s v="HENRY SCHEIN INC"/>
    <x v="0"/>
    <s v="No"/>
  </r>
  <r>
    <s v="3/16/20"/>
    <x v="2"/>
    <n v="23"/>
    <s v="010"/>
    <s v="POXX20117251"/>
    <n v="230291"/>
    <x v="1"/>
    <s v="0317"/>
    <s v="03"/>
    <s v="16"/>
    <n v="0"/>
    <n v="0"/>
    <n v="0"/>
    <n v="0"/>
    <s v="MEDICAL SUPPLIES/EMERGENCY MEDICAL SUPPLIES"/>
    <s v="HENRY SCHEIN INC"/>
    <x v="0"/>
    <s v="No"/>
  </r>
  <r>
    <s v="3/20/20"/>
    <x v="2"/>
    <n v="23"/>
    <s v="010"/>
    <s v="POXX20117740"/>
    <n v="230266"/>
    <x v="1"/>
    <s v="0317"/>
    <s v="03"/>
    <s v="16"/>
    <n v="4282.5"/>
    <n v="0"/>
    <n v="4282.5"/>
    <n v="4282.5"/>
    <s v="MEDICAL SUPPLIES/EMERGENCY MEDICAL SUPPLIES"/>
    <s v="HENRY SCHEIN INC"/>
    <x v="0"/>
    <s v="No"/>
  </r>
  <r>
    <s v="3/20/20"/>
    <x v="10"/>
    <n v="26"/>
    <s v="010"/>
    <s v="POXX20117948"/>
    <n v="260301"/>
    <x v="1"/>
    <s v="0317"/>
    <s v="03"/>
    <s v="23"/>
    <n v="4881.8500000000004"/>
    <n v="0"/>
    <n v="4881.8500000000004"/>
    <n v="4881.8500000000004"/>
    <s v="SANITIZER, HAND"/>
    <s v="W B MASON COMPANY INC"/>
    <x v="0"/>
    <s v="Yes"/>
  </r>
  <r>
    <s v="3/23/20"/>
    <x v="2"/>
    <n v="23"/>
    <s v="010"/>
    <s v="POXX20118029"/>
    <n v="230061"/>
    <x v="1"/>
    <s v="0317"/>
    <s v="03"/>
    <s v="11"/>
    <n v="500"/>
    <n v="0"/>
    <n v="0"/>
    <n v="0"/>
    <s v="MEDICAL SUPPLIES/EMERGENCY MEDICAL SUPPLIES"/>
    <s v="HENRY SCHEIN INC"/>
    <x v="0"/>
    <s v="Yes"/>
  </r>
  <r>
    <s v="3/23/20"/>
    <x v="2"/>
    <n v="23"/>
    <s v="010"/>
    <s v="POXX20118072"/>
    <n v="230061"/>
    <x v="1"/>
    <s v="0317"/>
    <s v="03"/>
    <s v="11"/>
    <n v="600"/>
    <n v="600"/>
    <n v="0"/>
    <n v="600"/>
    <s v="MEDICAL SUPPLIES/EMERGENCY MEDICAL SUPPLIES"/>
    <s v="HENRY SCHEIN INCORPORATED"/>
    <x v="0"/>
    <s v="Yes"/>
  </r>
  <r>
    <s v="4/1/20"/>
    <x v="8"/>
    <n v="28"/>
    <s v="020"/>
    <s v="POXX20118308"/>
    <n v="280180"/>
    <x v="1"/>
    <s v="0317"/>
    <s v="03"/>
    <s v="09"/>
    <n v="5767.5"/>
    <n v="0"/>
    <n v="5767.5"/>
    <n v="5767.5"/>
    <s v="SANITIZER, HAND"/>
    <s v="W B MASON COMPANY INC"/>
    <x v="0"/>
    <s v="No"/>
  </r>
  <r>
    <s v="4/13/20"/>
    <x v="2"/>
    <n v="23"/>
    <s v="010"/>
    <s v="POXX20118788"/>
    <n v="230061"/>
    <x v="1"/>
    <s v="0317"/>
    <s v="03"/>
    <m/>
    <n v="825.86"/>
    <n v="0"/>
    <n v="825.86"/>
    <n v="825.86"/>
    <s v="MEDICAL SUPPLIES/EMERGENCY MEDICAL SUPPLIES"/>
    <s v="HENRY SCHEIN INCORPORATED"/>
    <x v="0"/>
    <s v="Yes"/>
  </r>
  <r>
    <s v="4/2/20"/>
    <x v="7"/>
    <n v="13"/>
    <s v="010"/>
    <s v="POXX20118375"/>
    <n v="132221"/>
    <x v="1"/>
    <s v="0317"/>
    <s v="03"/>
    <s v="22"/>
    <n v="5795.76"/>
    <n v="0"/>
    <n v="5795.76"/>
    <n v="5795.76"/>
    <s v="PARTS AND ACCESSORIES; FOR LIFEPAK DEFIBRILLATORS"/>
    <s v="PHYSIO CONTROL SYSTEMS INC"/>
    <x v="0"/>
    <s v="Yes"/>
  </r>
  <r>
    <s v="4/3/20"/>
    <x v="0"/>
    <n v="10"/>
    <s v="010"/>
    <s v="EOXX20200004"/>
    <n v="100390"/>
    <x v="1"/>
    <s v="0317"/>
    <s v="03"/>
    <s v="21"/>
    <n v="950000"/>
    <n v="950000"/>
    <n v="0"/>
    <n v="950000"/>
    <s v="TYPE 1 SURGICAL MASKS"/>
    <s v="CONSTITUTION PARTNERS GROUP LLC"/>
    <x v="0"/>
    <s v="Yes"/>
  </r>
  <r>
    <s v="4/6/20"/>
    <x v="0"/>
    <n v="10"/>
    <s v="010"/>
    <s v="EOXX20200005"/>
    <n v="100390"/>
    <x v="1"/>
    <s v="0317"/>
    <s v="03"/>
    <s v="21"/>
    <n v="3812000"/>
    <n v="1906000"/>
    <n v="1906000"/>
    <n v="3812000"/>
    <s v="N95 NIOSH MASKS"/>
    <s v="PIPELINE MEDICAL LLC"/>
    <x v="0"/>
    <s v="Yes"/>
  </r>
  <r>
    <s v="4/6/20"/>
    <x v="13"/>
    <n v="11"/>
    <s v="010"/>
    <s v="POXX20118489"/>
    <n v="111326"/>
    <x v="1"/>
    <s v="0317"/>
    <s v="03"/>
    <s v="41"/>
    <n v="12655.56"/>
    <n v="0"/>
    <n v="12655.56"/>
    <n v="12655.56"/>
    <s v="LABORATORY/SCIENCE SUPPLIES"/>
    <s v="FISHER SCIENTIFIC"/>
    <x v="0"/>
    <s v="Yes"/>
  </r>
  <r>
    <s v="4/6/20"/>
    <x v="2"/>
    <n v="23"/>
    <s v="010"/>
    <s v="POXX20118556"/>
    <n v="230061"/>
    <x v="1"/>
    <s v="0317"/>
    <s v="03"/>
    <s v="11"/>
    <n v="605"/>
    <n v="0"/>
    <n v="605"/>
    <n v="605"/>
    <s v="MEDICAL SUPPLIES/EMERGENCY MEDICAL SUPPLIES"/>
    <s v="HENRY SCHEIN INC"/>
    <x v="0"/>
    <s v="Yes"/>
  </r>
  <r>
    <s v="4/8/20"/>
    <x v="13"/>
    <n v="11"/>
    <s v="010"/>
    <s v="POXX20118618"/>
    <n v="111326"/>
    <x v="1"/>
    <s v="0317"/>
    <s v="03"/>
    <s v="41"/>
    <n v="6189.5"/>
    <n v="0"/>
    <n v="6189.5"/>
    <n v="6189.5"/>
    <s v="LABORATORY/SCIENCE SUPPLIES"/>
    <s v="FISHER SCIENTIFIC CO L L C"/>
    <x v="0"/>
    <s v="Yes"/>
  </r>
  <r>
    <s v="2/13/20"/>
    <x v="2"/>
    <n v="23"/>
    <s v="010"/>
    <s v="POXX20114581"/>
    <n v="230291"/>
    <x v="1"/>
    <s v="0318"/>
    <s v="03"/>
    <s v="16"/>
    <n v="990"/>
    <n v="990"/>
    <n v="0"/>
    <n v="990"/>
    <s v="SANITIZING WIPES"/>
    <s v="T FRANK MCCALLS INC"/>
    <x v="0"/>
    <s v="No"/>
  </r>
  <r>
    <s v="2/25/20"/>
    <x v="2"/>
    <n v="23"/>
    <s v="010"/>
    <s v="POXX20115415"/>
    <n v="230291"/>
    <x v="1"/>
    <s v="0318"/>
    <s v="03"/>
    <s v="16"/>
    <n v="2256"/>
    <n v="2256"/>
    <n v="0"/>
    <n v="2256"/>
    <s v="BLEACH 6% GERMICIDAL"/>
    <s v="W B MASON COMPANY INC"/>
    <x v="0"/>
    <s v="No"/>
  </r>
  <r>
    <s v="2/7/20"/>
    <x v="8"/>
    <n v="28"/>
    <s v="020"/>
    <s v="POXX20115066"/>
    <n v="284950"/>
    <x v="1"/>
    <s v="0318"/>
    <s v="03"/>
    <s v="09"/>
    <n v="107.5"/>
    <n v="0"/>
    <n v="107.5"/>
    <n v="107.5"/>
    <s v="WIPES"/>
    <s v="AMERICHEM INTERNATIONAL"/>
    <x v="0"/>
    <s v="No"/>
  </r>
  <r>
    <s v="3/09/20"/>
    <x v="2"/>
    <n v="23"/>
    <s v="010"/>
    <s v="POXX20117076"/>
    <n v="230291"/>
    <x v="1"/>
    <s v="0318"/>
    <s v="03"/>
    <s v="16"/>
    <n v="1779.6"/>
    <n v="1401.4"/>
    <n v="378.19999999999982"/>
    <n v="1779.6"/>
    <s v="DISINFECTANT SPRAY"/>
    <s v="AMERICHEM INTERNATIONAL"/>
    <x v="0"/>
    <s v="No"/>
  </r>
  <r>
    <s v="3/10/20"/>
    <x v="2"/>
    <n v="23"/>
    <s v="010"/>
    <s v="POXX20117171"/>
    <n v="230291"/>
    <x v="1"/>
    <s v="0318"/>
    <s v="03"/>
    <s v="16"/>
    <n v="14835"/>
    <n v="0"/>
    <n v="14835"/>
    <n v="14835"/>
    <s v="DISINFECT/CLEAN/GERMICIDE"/>
    <s v="AMERICHEM INTERNATIONAL"/>
    <x v="0"/>
    <s v="No"/>
  </r>
  <r>
    <s v="3/16/20"/>
    <x v="2"/>
    <n v="23"/>
    <s v="010"/>
    <s v="POXX20117484"/>
    <n v="230279"/>
    <x v="1"/>
    <s v="0318"/>
    <s v="03"/>
    <s v="15"/>
    <n v="109.5"/>
    <n v="0"/>
    <n v="109.5"/>
    <n v="109.5"/>
    <s v="MEDICAL SUPPLIES/EMERGENCY MEDICAL SUPPLIES"/>
    <s v="HENRY SCHEIN INC"/>
    <x v="0"/>
    <s v="No"/>
  </r>
  <r>
    <s v="3/20/20"/>
    <x v="6"/>
    <n v="12"/>
    <s v="010"/>
    <s v="POXX20117920"/>
    <n v="120939"/>
    <x v="1"/>
    <s v="0318"/>
    <s v="03"/>
    <s v="10"/>
    <n v="189.1"/>
    <n v="0"/>
    <n v="189.1"/>
    <n v="189.1"/>
    <s v="DISINFECTANT SPRAY"/>
    <s v="AMERICHEM INTERNATIONAL"/>
    <x v="0"/>
    <s v="Yes"/>
  </r>
  <r>
    <s v="3/20/20"/>
    <x v="6"/>
    <n v="12"/>
    <s v="010"/>
    <s v="POXX20117935"/>
    <n v="120939"/>
    <x v="1"/>
    <s v="0318"/>
    <s v="03"/>
    <s v="10"/>
    <n v="189.1"/>
    <n v="0"/>
    <n v="189.1"/>
    <n v="189.1"/>
    <s v="DISINFECTANT SPRAY"/>
    <s v="AMERICHEM INTERNATIONAL"/>
    <x v="0"/>
    <s v="Yes"/>
  </r>
  <r>
    <s v="3/20/20"/>
    <x v="6"/>
    <n v="12"/>
    <s v="010"/>
    <s v="POXX20117909"/>
    <n v="120939"/>
    <x v="1"/>
    <s v="0318"/>
    <s v="03"/>
    <s v="10"/>
    <n v="590"/>
    <n v="0"/>
    <n v="590"/>
    <n v="590"/>
    <s v="SOAP, HAND, LIQUID, ANTISEPTIC"/>
    <s v="W B MASON COMPANY INC"/>
    <x v="0"/>
    <s v="Yes"/>
  </r>
  <r>
    <s v="3/20/20"/>
    <x v="6"/>
    <n v="12"/>
    <s v="010"/>
    <s v="POXX20117937"/>
    <n v="120939"/>
    <x v="1"/>
    <s v="0318"/>
    <s v="03"/>
    <s v="10"/>
    <n v="548.9"/>
    <n v="0"/>
    <n v="548.9"/>
    <n v="548.9"/>
    <s v="SOAP, HAND, LIQUID, ANTISEPTIC"/>
    <s v="W B MASON COMPANY INC"/>
    <x v="0"/>
    <s v="Yes"/>
  </r>
  <r>
    <s v="3/26/20"/>
    <x v="8"/>
    <n v="28"/>
    <s v="020"/>
    <s v="POXX20118068"/>
    <n v="284965"/>
    <x v="1"/>
    <s v="0318"/>
    <s v="03"/>
    <s v="09"/>
    <n v="33502.5"/>
    <n v="0"/>
    <n v="33502.5"/>
    <n v="33502.5"/>
    <s v="DISINFECT/CLEAN/GERMICIDE"/>
    <s v="AMERICHEM INTERNATIONAL"/>
    <x v="0"/>
    <s v="No"/>
  </r>
  <r>
    <s v="3/27/20"/>
    <x v="2"/>
    <n v="23"/>
    <s v="010"/>
    <s v="POXX20118209"/>
    <n v="230061"/>
    <x v="1"/>
    <s v="0318"/>
    <s v="03"/>
    <s v="11"/>
    <n v="860"/>
    <n v="0"/>
    <n v="860"/>
    <n v="860"/>
    <s v="WIPES; PRE-MOISTENED"/>
    <s v="AMERICHEM INTERNATIONAL"/>
    <x v="0"/>
    <s v="Yes"/>
  </r>
  <r>
    <s v="3/28/20"/>
    <x v="6"/>
    <n v="12"/>
    <s v="010"/>
    <s v="POXX20118187"/>
    <n v="120939"/>
    <x v="1"/>
    <s v="0318"/>
    <s v="03"/>
    <s v="10"/>
    <n v="4712.3999999999996"/>
    <n v="0"/>
    <n v="4712.3999999999996"/>
    <n v="4712.3999999999996"/>
    <s v="DISINFECT/CLEAN/GERMICIDE"/>
    <s v="AMERICHEM INTERNATIONAL"/>
    <x v="0"/>
    <s v="Yes"/>
  </r>
  <r>
    <s v="3/28/20"/>
    <x v="6"/>
    <n v="12"/>
    <s v="010"/>
    <s v="POXX20118196"/>
    <n v="120939"/>
    <x v="1"/>
    <s v="0318"/>
    <s v="03"/>
    <s v="10"/>
    <n v="43.88"/>
    <n v="0"/>
    <n v="43.88"/>
    <n v="43.88"/>
    <s v="SPONGE, SCRUBBING"/>
    <s v="IMPERIAL BAG &amp; PAPER CO LLC"/>
    <x v="0"/>
    <s v="Yes"/>
  </r>
  <r>
    <s v="3/28/20"/>
    <x v="6"/>
    <n v="12"/>
    <s v="010"/>
    <s v="POXX20118194"/>
    <n v="120939"/>
    <x v="1"/>
    <s v="0318"/>
    <s v="03"/>
    <s v="10"/>
    <n v="77"/>
    <n v="0"/>
    <n v="77"/>
    <n v="77"/>
    <s v="WIPER, RAG"/>
    <s v="T FRANK MCCALLS INCORPORATED"/>
    <x v="0"/>
    <s v="Yes"/>
  </r>
  <r>
    <s v="3/28/20"/>
    <x v="6"/>
    <n v="12"/>
    <s v="010"/>
    <s v="POXX20118166"/>
    <n v="120939"/>
    <x v="1"/>
    <s v="0318"/>
    <s v="03"/>
    <s v="10"/>
    <n v="19380"/>
    <n v="0"/>
    <n v="19380"/>
    <n v="19380"/>
    <s v="SOAP, HAND, LIQUID, ANTISEPTIC"/>
    <s v="W B MASON COMPANY INC"/>
    <x v="0"/>
    <s v="Yes"/>
  </r>
  <r>
    <s v="3/28/20"/>
    <x v="6"/>
    <n v="12"/>
    <s v="010"/>
    <s v="POXX20118188"/>
    <n v="120939"/>
    <x v="1"/>
    <s v="0318"/>
    <s v="03"/>
    <s v="10"/>
    <n v="3845"/>
    <n v="0"/>
    <n v="3845"/>
    <n v="3845"/>
    <s v="SANITIZER, HAND"/>
    <s v="W B MASON COMPANY INC"/>
    <x v="0"/>
    <s v="Yes"/>
  </r>
  <r>
    <s v="3/31/20"/>
    <x v="7"/>
    <n v="13"/>
    <s v="010"/>
    <s v="POXX20118339"/>
    <n v="132221"/>
    <x v="1"/>
    <s v="0318"/>
    <s v="03"/>
    <s v="22"/>
    <n v="28800"/>
    <n v="0"/>
    <n v="28800"/>
    <n v="28800"/>
    <s v="JET INSTANT HAND SANITIZER"/>
    <s v="EXPRESS CHEM LLC"/>
    <x v="0"/>
    <s v="Yes"/>
  </r>
  <r>
    <s v="3/31/20"/>
    <x v="7"/>
    <n v="13"/>
    <s v="010"/>
    <s v="POXX20118340"/>
    <n v="132221"/>
    <x v="1"/>
    <s v="0318"/>
    <s v="03"/>
    <s v="22"/>
    <n v="28800"/>
    <n v="0"/>
    <n v="28800"/>
    <n v="28800"/>
    <s v="JET INSTANT HAND SANITIZER"/>
    <s v="EXPRESS CHEM LLC"/>
    <x v="0"/>
    <s v="Yes"/>
  </r>
  <r>
    <s v="4/1/20"/>
    <x v="8"/>
    <n v="28"/>
    <s v="020"/>
    <s v="POXX20118344"/>
    <n v="280180"/>
    <x v="1"/>
    <s v="0318"/>
    <s v="03"/>
    <s v="09"/>
    <n v="2150"/>
    <n v="0"/>
    <n v="2150"/>
    <n v="2150"/>
    <s v="WIPES"/>
    <s v="AMERICHEM INTERNATIONAL"/>
    <x v="0"/>
    <s v="No"/>
  </r>
  <r>
    <s v="4/1/20"/>
    <x v="8"/>
    <n v="28"/>
    <s v="020"/>
    <s v="POXX20118320"/>
    <n v="280180"/>
    <x v="1"/>
    <s v="0318"/>
    <s v="03"/>
    <s v="09"/>
    <n v="2364"/>
    <n v="0"/>
    <n v="2364"/>
    <n v="2364"/>
    <s v="SANITIZER, HAND"/>
    <s v="W B MASON COMPANY INC"/>
    <x v="0"/>
    <s v="No"/>
  </r>
  <r>
    <s v="4/1/20"/>
    <x v="8"/>
    <n v="28"/>
    <s v="020"/>
    <s v="POXX20118349"/>
    <n v="284950"/>
    <x v="1"/>
    <s v="0318"/>
    <s v="03"/>
    <s v="09"/>
    <n v="11318"/>
    <n v="0"/>
    <n v="11318"/>
    <n v="11318"/>
    <s v="SANITIZER, HAND"/>
    <s v="W B MASON COMPANY INC"/>
    <x v="0"/>
    <s v="No"/>
  </r>
  <r>
    <s v="4/1/20"/>
    <x v="8"/>
    <n v="28"/>
    <s v="020"/>
    <s v="POXX20118284"/>
    <n v="280180"/>
    <x v="1"/>
    <s v="0318"/>
    <s v="03"/>
    <s v="09"/>
    <n v="3626.25"/>
    <n v="0"/>
    <n v="3626.25"/>
    <n v="3626.25"/>
    <s v="SOAP, HAND"/>
    <s v="W B MASON COMPANY INC"/>
    <x v="0"/>
    <s v="No"/>
  </r>
  <r>
    <s v="4/13/20"/>
    <x v="13"/>
    <n v="11"/>
    <s v="010"/>
    <s v="POXX20118762"/>
    <n v="111326"/>
    <x v="1"/>
    <s v="0318"/>
    <s v="03"/>
    <m/>
    <n v="14388"/>
    <n v="0"/>
    <n v="14388"/>
    <n v="14388"/>
    <s v="SANITIZER, HAND"/>
    <s v="W B MASON COMPANY INC"/>
    <x v="0"/>
    <s v="Yes"/>
  </r>
  <r>
    <s v="4/14/20"/>
    <x v="13"/>
    <n v="11"/>
    <s v="010"/>
    <s v="POXX20118804"/>
    <n v="111326"/>
    <x v="1"/>
    <s v="0318"/>
    <s v="03"/>
    <m/>
    <n v="8868"/>
    <n v="0"/>
    <n v="8868"/>
    <n v="8868"/>
    <s v="CLEANER, DISINFECTANT"/>
    <s v="AMERICHEM INTERNATIONAL"/>
    <x v="0"/>
    <s v="Yes"/>
  </r>
  <r>
    <s v="4/3/20"/>
    <x v="7"/>
    <n v="13"/>
    <s v="010"/>
    <s v="POXX20118464"/>
    <n v="132221"/>
    <x v="1"/>
    <s v="0318"/>
    <s v="03"/>
    <s v="22"/>
    <n v="6387.5"/>
    <n v="0"/>
    <n v="6387.5"/>
    <n v="6387.5"/>
    <s v="SOAP, ANTIBACTERIAL FOAM"/>
    <s v="W B MASON COMPANY INC"/>
    <x v="0"/>
    <s v="Yes"/>
  </r>
  <r>
    <s v="4/6/20"/>
    <x v="6"/>
    <n v="12"/>
    <s v="010"/>
    <s v="POXX20118451"/>
    <n v="120939"/>
    <x v="1"/>
    <s v="0318"/>
    <s v="03"/>
    <s v="10"/>
    <n v="113.46"/>
    <n v="0"/>
    <n v="113.46"/>
    <n v="113.46"/>
    <s v="DISINFECTANT SPRAY"/>
    <s v="AMERICHEM INTERNATIONAL"/>
    <x v="0"/>
    <s v="Yes"/>
  </r>
  <r>
    <s v="4/6/20"/>
    <x v="6"/>
    <n v="12"/>
    <s v="010"/>
    <s v="POXX20118446"/>
    <n v="120939"/>
    <x v="1"/>
    <s v="0318"/>
    <s v="03"/>
    <s v="10"/>
    <n v="522.4"/>
    <n v="0"/>
    <n v="522.4"/>
    <n v="522.4"/>
    <s v="SANITIZER, HAND"/>
    <s v="W B MASON COMPANY INC"/>
    <x v="0"/>
    <s v="Yes"/>
  </r>
  <r>
    <s v="4/6/20"/>
    <x v="6"/>
    <n v="12"/>
    <s v="010"/>
    <s v="POXX20118545"/>
    <n v="120939"/>
    <x v="1"/>
    <s v="0318"/>
    <s v="03"/>
    <s v="10"/>
    <n v="448.8"/>
    <n v="0"/>
    <n v="448.8"/>
    <n v="448.8"/>
    <s v="BLEACH, 6% GERMICIDAL"/>
    <s v="W B MASON COMPANY INC"/>
    <x v="0"/>
    <s v="Yes"/>
  </r>
  <r>
    <s v="4/6/20"/>
    <x v="10"/>
    <n v="26"/>
    <s v="010"/>
    <s v="POXX20118494"/>
    <n v="260301"/>
    <x v="1"/>
    <s v="0318"/>
    <s v="03"/>
    <s v="23"/>
    <n v="43.51"/>
    <n v="0"/>
    <n v="43.51"/>
    <n v="43.51"/>
    <s v="COVERS, SEAT, TOILET"/>
    <s v="W B MASON COMPANY INC"/>
    <x v="0"/>
    <s v="Yes"/>
  </r>
  <r>
    <s v="4/7/20"/>
    <x v="6"/>
    <n v="12"/>
    <s v="010"/>
    <s v="POXX20118628"/>
    <n v="120939"/>
    <x v="1"/>
    <s v="0318"/>
    <s v="03"/>
    <s v="10"/>
    <n v="756.4"/>
    <n v="0"/>
    <n v="756.4"/>
    <n v="756.4"/>
    <s v="DISINFECTANT SPRAY"/>
    <s v="AMERICHEM INTERNATIONAL"/>
    <x v="0"/>
    <s v="Yes"/>
  </r>
  <r>
    <s v="4/7/20"/>
    <x v="6"/>
    <n v="12"/>
    <s v="010"/>
    <s v="POXX20118627"/>
    <n v="120939"/>
    <x v="1"/>
    <s v="0318"/>
    <s v="03"/>
    <s v="10"/>
    <n v="3540.8"/>
    <n v="0"/>
    <n v="3540.8"/>
    <n v="3540.8"/>
    <s v="SANITIZER, HAND"/>
    <s v="W B MASON COMPANY INC"/>
    <x v="0"/>
    <s v="Yes"/>
  </r>
  <r>
    <s v="4/9/20"/>
    <x v="6"/>
    <n v="12"/>
    <s v="010"/>
    <s v="POXX20118590"/>
    <n v="120939"/>
    <x v="1"/>
    <s v="0318"/>
    <s v="03"/>
    <s v="10"/>
    <n v="590"/>
    <n v="0"/>
    <n v="590"/>
    <n v="590"/>
    <s v="SANITIZER, HAND"/>
    <s v="W B MASON COMPANY INC"/>
    <x v="0"/>
    <s v="Yes"/>
  </r>
  <r>
    <s v="4/9/20"/>
    <x v="6"/>
    <n v="12"/>
    <s v="010"/>
    <s v="POXX20118601"/>
    <n v="120939"/>
    <x v="1"/>
    <s v="0318"/>
    <s v="03"/>
    <s v="10"/>
    <n v="189.1"/>
    <n v="0"/>
    <n v="189.1"/>
    <n v="189.1"/>
    <s v="DISINFECTANT SPRAY"/>
    <s v="AMERICHEM INTERNATIONAL"/>
    <x v="0"/>
    <s v="Yes"/>
  </r>
  <r>
    <s v="4/9/20"/>
    <x v="6"/>
    <n v="12"/>
    <s v="010"/>
    <s v="POXX20118668"/>
    <n v="120939"/>
    <x v="1"/>
    <s v="0318"/>
    <s v="03"/>
    <s v="10"/>
    <n v="258.8"/>
    <n v="0"/>
    <n v="258.8"/>
    <n v="258.8"/>
    <s v="TOWELS, PAPER"/>
    <s v="W B MASON COMPANY INC"/>
    <x v="0"/>
    <s v="Yes"/>
  </r>
  <r>
    <s v="4/9/20"/>
    <x v="6"/>
    <n v="12"/>
    <s v="010"/>
    <s v="POXX20118691"/>
    <n v="120939"/>
    <x v="1"/>
    <s v="0318"/>
    <s v="03"/>
    <s v="10"/>
    <n v="34531.199999999997"/>
    <n v="0"/>
    <n v="34531.199999999997"/>
    <n v="34531.199999999997"/>
    <s v="SANITIZER, HAND"/>
    <s v="W B MASON COMPANY INC"/>
    <x v="0"/>
    <s v="Yes"/>
  </r>
  <r>
    <s v="4/9/20"/>
    <x v="8"/>
    <n v="28"/>
    <s v="020"/>
    <s v="POXX20118635"/>
    <n v="281254"/>
    <x v="1"/>
    <s v="0318"/>
    <s v="03"/>
    <s v="09"/>
    <n v="290.24"/>
    <n v="0"/>
    <n v="290.24"/>
    <n v="290.24"/>
    <s v="SANITIZER, HAND"/>
    <s v="W B MASON COMPANY INC"/>
    <x v="0"/>
    <s v="Yes"/>
  </r>
  <r>
    <s v="3/24/20"/>
    <x v="0"/>
    <n v="10"/>
    <s v="010"/>
    <s v="POXX20118032"/>
    <n v="100390"/>
    <x v="1"/>
    <s v="0320"/>
    <s v="03"/>
    <s v="21"/>
    <n v="256.48"/>
    <n v="0"/>
    <n v="256.48"/>
    <n v="256.48"/>
    <s v="OFFICE SUPPLIES"/>
    <s v="STAPLES"/>
    <x v="0"/>
    <s v="Yes"/>
  </r>
  <r>
    <s v="3/27/20"/>
    <x v="7"/>
    <n v="13"/>
    <s v="010"/>
    <s v="POXX20118217"/>
    <n v="132221"/>
    <x v="1"/>
    <s v="0320"/>
    <s v="03"/>
    <s v="03"/>
    <n v="548.79999999999995"/>
    <n v="0"/>
    <n v="548.79999999999995"/>
    <n v="548.79999999999995"/>
    <s v="BOTTLED DRINKING WATER"/>
    <s v="W B MASON COMPANY INC"/>
    <x v="0"/>
    <s v="Yes"/>
  </r>
  <r>
    <s v="3/30/20"/>
    <x v="0"/>
    <n v="10"/>
    <s v="010"/>
    <s v="POXX20118279"/>
    <n v="100390"/>
    <x v="1"/>
    <s v="0320"/>
    <s v="03"/>
    <s v="21"/>
    <n v="2000"/>
    <n v="0"/>
    <n v="2000"/>
    <n v="2000"/>
    <s v="OFFICE SUPPLIES SCH 904"/>
    <s v="STAPLES"/>
    <x v="0"/>
    <s v="Yes"/>
  </r>
  <r>
    <s v="4/13/20"/>
    <x v="0"/>
    <n v="10"/>
    <s v="010"/>
    <s v="POXX20118760"/>
    <n v="100390"/>
    <x v="1"/>
    <s v="0320"/>
    <s v="03"/>
    <m/>
    <n v="2000"/>
    <n v="0"/>
    <n v="2000"/>
    <n v="2000"/>
    <s v="OFFICE SUPPLIES SCH 904"/>
    <s v="STAPLES BUSINESS ADVANTAGE"/>
    <x v="0"/>
    <s v="Yes"/>
  </r>
  <r>
    <s v="4/3/20"/>
    <x v="7"/>
    <n v="13"/>
    <s v="010"/>
    <s v="POXX20118481"/>
    <n v="132221"/>
    <x v="1"/>
    <s v="0320"/>
    <s v="03"/>
    <s v="22"/>
    <n v="1246"/>
    <n v="0"/>
    <n v="1246"/>
    <n v="1246"/>
    <s v="PAPER, STANDARD"/>
    <s v="VERITIV OPERATING COMPANY"/>
    <x v="0"/>
    <s v="Yes"/>
  </r>
  <r>
    <s v="3/30/20"/>
    <x v="9"/>
    <n v="20"/>
    <s v="010"/>
    <s v="POXX20118246"/>
    <n v="205329"/>
    <x v="1"/>
    <s v="0323"/>
    <s v="03"/>
    <s v="07"/>
    <n v="139.68"/>
    <n v="0"/>
    <n v="139.68"/>
    <n v="139.68"/>
    <s v="HVAC PARTS"/>
    <s v="TOZOUR ENERGY SYSTEM"/>
    <x v="0"/>
    <s v="Yes"/>
  </r>
  <r>
    <s v="3/31/20"/>
    <x v="9"/>
    <n v="20"/>
    <s v="010"/>
    <s v="POXX20118314"/>
    <n v="205329"/>
    <x v="1"/>
    <s v="0323"/>
    <s v="03"/>
    <s v="07"/>
    <n v="412.5"/>
    <n v="0"/>
    <n v="412.5"/>
    <n v="412.5"/>
    <s v="HVAC PARTS"/>
    <s v="TOZOUR ENERGY SYSTEM"/>
    <x v="0"/>
    <s v="Yes"/>
  </r>
  <r>
    <s v="4/2/20"/>
    <x v="9"/>
    <n v="20"/>
    <s v="010"/>
    <s v="POXX20118356"/>
    <n v="205329"/>
    <x v="1"/>
    <s v="0323"/>
    <s v="03"/>
    <s v="07"/>
    <n v="412.5"/>
    <n v="0"/>
    <n v="412.5"/>
    <n v="412.5"/>
    <s v="HVAC PARTS"/>
    <s v="TOZOUR ENERGY SYSTEM"/>
    <x v="0"/>
    <s v="Yes"/>
  </r>
  <r>
    <s v="4/14/20"/>
    <x v="5"/>
    <n v="16"/>
    <s v="010"/>
    <s v="PVXX20009166"/>
    <n v="169137"/>
    <x v="1"/>
    <s v="0325"/>
    <s v="03"/>
    <m/>
    <n v="0"/>
    <n v="9125"/>
    <n v="0"/>
    <n v="9125"/>
    <s v="COVID19 PLGRND SOCIAL DIST. SIGNS APR20"/>
    <s v="REPLICA GLOBAL, LLC"/>
    <x v="0"/>
    <s v="Yes"/>
  </r>
  <r>
    <s v="4/3/20"/>
    <x v="5"/>
    <n v="16"/>
    <s v="010"/>
    <s v="PVXX20009351"/>
    <n v="169137"/>
    <x v="1"/>
    <s v="0325"/>
    <s v="03"/>
    <s v="04"/>
    <n v="0"/>
    <n v="3315"/>
    <n v="0"/>
    <n v="3315"/>
    <s v="PLGRND SOCIAL DISTNCNG SIGNS"/>
    <s v="REPLICA GLOBAL, LLC"/>
    <x v="0"/>
    <s v="Yes"/>
  </r>
  <r>
    <s v="4/3/20"/>
    <x v="5"/>
    <n v="16"/>
    <s v="010"/>
    <s v="PVXX20009384"/>
    <n v="169137"/>
    <x v="1"/>
    <s v="0325"/>
    <s v="03"/>
    <s v="04"/>
    <m/>
    <n v="10690"/>
    <n v="0"/>
    <n v="10690"/>
    <s v="PLGRND SOCIAL DISTNCNG SIGNS"/>
    <s v="REPLICA GLOBAL, LLC"/>
    <x v="0"/>
    <s v="Yes"/>
  </r>
  <r>
    <s v="4/7/20"/>
    <x v="5"/>
    <n v="16"/>
    <s v="010"/>
    <s v="PVXX20009451"/>
    <n v="169137"/>
    <x v="1"/>
    <s v="0325"/>
    <s v="03"/>
    <s v="04"/>
    <n v="8505"/>
    <n v="0"/>
    <n v="8505"/>
    <n v="8505"/>
    <s v="COVID19 PLGRND &amp; SOCIAL DIST, SIGNS APR20"/>
    <s v="REPLICA GLOBAL, LLC"/>
    <x v="0"/>
    <s v="Yes"/>
  </r>
  <r>
    <s v="3/20/20"/>
    <x v="10"/>
    <n v="26"/>
    <s v="010"/>
    <s v="POXX20117987"/>
    <n v="260301"/>
    <x v="1"/>
    <s v="0326"/>
    <s v="03"/>
    <s v="23"/>
    <n v="980"/>
    <n v="0"/>
    <n v="980"/>
    <n v="980"/>
    <s v="HAND SANITIZER"/>
    <s v="STAPLES"/>
    <x v="0"/>
    <s v="Yes"/>
  </r>
  <r>
    <s v="3/30/20"/>
    <x v="10"/>
    <n v="26"/>
    <s v="010"/>
    <s v="POXX20118257"/>
    <n v="260301"/>
    <x v="1"/>
    <s v="0326"/>
    <s v="03"/>
    <s v="03"/>
    <n v="2640"/>
    <n v="0"/>
    <n v="2640"/>
    <n v="2640"/>
    <s v="HAND SANITIZER"/>
    <s v="STAPLES"/>
    <x v="0"/>
    <s v="Yes"/>
  </r>
  <r>
    <s v="3/25/20"/>
    <x v="8"/>
    <n v="28"/>
    <s v="020"/>
    <s v="POXX20118048"/>
    <n v="284950"/>
    <x v="1"/>
    <s v="0350"/>
    <s v="03"/>
    <s v="09"/>
    <n v="907.2"/>
    <n v="0"/>
    <n v="907.2"/>
    <n v="907.2"/>
    <s v="BLEACH, 6% GERMICIDAL"/>
    <s v="WTF MARKETING"/>
    <x v="0"/>
    <s v="No"/>
  </r>
  <r>
    <s v="3/23/20"/>
    <x v="0"/>
    <n v="10"/>
    <s v="010"/>
    <s v="POXX20117899"/>
    <n v="100390"/>
    <x v="2"/>
    <s v="0410"/>
    <s v="04"/>
    <s v="21"/>
    <n v="2823"/>
    <n v="0"/>
    <n v="2823"/>
    <n v="2823"/>
    <s v="TELECOMMUNICATIONS NETWORK EQUIPMENT"/>
    <s v="FORERUNNER TECHNOLOGIES INC"/>
    <x v="0"/>
    <s v="Yes"/>
  </r>
  <r>
    <s v="3/16/20"/>
    <x v="11"/>
    <n v="4"/>
    <s v="020"/>
    <s v="POXX20117645"/>
    <n v="40550"/>
    <x v="2"/>
    <s v="0410"/>
    <s v="04"/>
    <s v="13"/>
    <n v="2161.4699999999998"/>
    <n v="0"/>
    <n v="2161.4699999999998"/>
    <n v="2161.4699999999998"/>
    <s v="TELEPHONE EQUIPMENT PARTS"/>
    <s v="NU VISION TECHNOLOGIES LLC"/>
    <x v="0"/>
    <s v="No"/>
  </r>
  <r>
    <s v="3/26/20"/>
    <x v="11"/>
    <n v="4"/>
    <s v="010"/>
    <s v="POXX20118146"/>
    <n v="41060"/>
    <x v="2"/>
    <s v="0427"/>
    <s v="04"/>
    <s v="11"/>
    <n v="191142"/>
    <n v="0"/>
    <n v="191142"/>
    <n v="191142"/>
    <s v="PURCHASE OF COMPUTER HARDWARE"/>
    <s v="CDW GOVERNMENT INC"/>
    <x v="0"/>
    <s v="Yes"/>
  </r>
  <r>
    <s v="3/26/20"/>
    <x v="11"/>
    <n v="4"/>
    <s v="010"/>
    <s v="POXX20118168"/>
    <n v="40454"/>
    <x v="2"/>
    <s v="0427"/>
    <s v="04"/>
    <s v="14"/>
    <n v="16025"/>
    <n v="0"/>
    <n v="0"/>
    <n v="0"/>
    <s v="JABRA GN2125 DUO NC - HEADSET"/>
    <s v="SHI INTERNATIONAL CORP"/>
    <x v="0"/>
    <s v="No"/>
  </r>
  <r>
    <s v="4/13/20"/>
    <x v="0"/>
    <n v="10"/>
    <s v="010"/>
    <s v="POXX20118695"/>
    <n v="100390"/>
    <x v="2"/>
    <s v="0427"/>
    <s v="04"/>
    <m/>
    <n v="326936"/>
    <n v="0"/>
    <n v="326936"/>
    <n v="326936"/>
    <s v="PURCHASE OF COMPUTER HARDWARE"/>
    <s v="CDW GOVERNMENT INC"/>
    <x v="0"/>
    <s v="Yes"/>
  </r>
  <r>
    <s v="3/31/20"/>
    <x v="11"/>
    <n v="4"/>
    <s v="010"/>
    <s v="POXX20118318"/>
    <n v="41060"/>
    <x v="2"/>
    <s v="0427"/>
    <s v="04"/>
    <s v="11"/>
    <n v="2343.39"/>
    <n v="0"/>
    <n v="2343.39"/>
    <n v="2343.39"/>
    <s v="PURCHASE OF COMPUTER HARDWARE"/>
    <s v="CDW GOVERNMENT INC"/>
    <x v="0"/>
    <s v="Yes"/>
  </r>
  <r>
    <s v="4/3/20"/>
    <x v="12"/>
    <n v="22"/>
    <s v="010"/>
    <s v="POXX20118350"/>
    <n v="226243"/>
    <x v="2"/>
    <s v="0427"/>
    <s v="04"/>
    <s v="44"/>
    <n v="56103.28"/>
    <n v="0"/>
    <n v="56103.28"/>
    <n v="56103.28"/>
    <s v="PURCHASE OF COMPUTER HARDWARE"/>
    <s v="CDW GOVERNMENT INC"/>
    <x v="0"/>
    <s v="Yes"/>
  </r>
  <r>
    <s v="4/2/20"/>
    <x v="11"/>
    <n v="4"/>
    <s v="010"/>
    <s v="POXX20118403"/>
    <n v="41060"/>
    <x v="2"/>
    <s v="0427"/>
    <s v="04"/>
    <s v="11"/>
    <n v="750"/>
    <n v="0"/>
    <n v="750"/>
    <n v="750"/>
    <s v="PURCHASE OF COMPUTER HARDWARE"/>
    <s v="CDW GOVERNMENT INC"/>
    <x v="0"/>
    <s v="Yes"/>
  </r>
  <r>
    <s v="4/6/20"/>
    <x v="11"/>
    <n v="4"/>
    <s v="020"/>
    <s v="POXX20118508"/>
    <n v="40550"/>
    <x v="2"/>
    <s v="0427"/>
    <s v="04"/>
    <s v="13"/>
    <n v="98995.44"/>
    <n v="0"/>
    <n v="98995.44"/>
    <n v="98995.44"/>
    <s v="PURCHASE OF COMPUTER HARDWARE"/>
    <s v="CDW GOVERNMENT INC"/>
    <x v="0"/>
    <s v="No"/>
  </r>
  <r>
    <s v="4/8/20"/>
    <x v="11"/>
    <n v="4"/>
    <s v="010"/>
    <s v="POXX20118612"/>
    <n v="41060"/>
    <x v="2"/>
    <s v="0427"/>
    <s v="04"/>
    <s v="11"/>
    <n v="10000"/>
    <n v="0"/>
    <n v="10000"/>
    <n v="10000"/>
    <s v="PURCHASE OF COMPUTER HARDWARE"/>
    <s v="CDW GOVERNMENT INC"/>
    <x v="0"/>
    <s v="Yes"/>
  </r>
  <r>
    <s v="3/30/20"/>
    <x v="14"/>
    <n v="25"/>
    <s v="010"/>
    <s v="POXX20118125"/>
    <n v="250499"/>
    <x v="2"/>
    <s v="0428"/>
    <s v="04"/>
    <s v="10"/>
    <n v="413208"/>
    <n v="0"/>
    <n v="413208"/>
    <n v="413208"/>
    <s v="OPTION; STRYKER POWER-LOAD COT FASTENER"/>
    <s v="BAY HEAD INVESTMENTS"/>
    <x v="0"/>
    <s v="Yes"/>
  </r>
  <r>
    <s v="3/30/20"/>
    <x v="14"/>
    <n v="25"/>
    <s v="010"/>
    <s v="POXX20118120"/>
    <n v="250499"/>
    <x v="2"/>
    <s v="0428"/>
    <s v="04"/>
    <s v="10"/>
    <n v="39264"/>
    <n v="39264"/>
    <n v="0"/>
    <n v="39264"/>
    <s v="VAN, PASSENGER"/>
    <s v="PACIFICO FORD INC"/>
    <x v="0"/>
    <s v="Yes"/>
  </r>
  <r>
    <s v="3/30/20"/>
    <x v="14"/>
    <n v="25"/>
    <s v="010"/>
    <s v="POXX20118122"/>
    <n v="250499"/>
    <x v="2"/>
    <s v="0428"/>
    <s v="04"/>
    <s v="10"/>
    <n v="35429"/>
    <n v="35429"/>
    <n v="0"/>
    <n v="35429"/>
    <s v="VAN, PASSENGER"/>
    <s v="PACIFICO FORD INC"/>
    <x v="0"/>
    <s v="Yes"/>
  </r>
  <r>
    <s v="3/30/20"/>
    <x v="14"/>
    <n v="25"/>
    <s v="010"/>
    <s v="POXX20118131"/>
    <n v="250499"/>
    <x v="2"/>
    <s v="0428"/>
    <s v="04"/>
    <s v="10"/>
    <n v="115000"/>
    <n v="0"/>
    <n v="115000"/>
    <n v="115000"/>
    <s v="BUS, 30' APOLLO"/>
    <s v="WOLFINGTON BODY CO INC"/>
    <x v="0"/>
    <s v="Yes"/>
  </r>
  <r>
    <s v="4/2/20"/>
    <x v="14"/>
    <n v="25"/>
    <s v="010"/>
    <s v="POXX20118263"/>
    <n v="250499"/>
    <x v="2"/>
    <s v="0428"/>
    <s v="04"/>
    <s v="10"/>
    <n v="34693.39"/>
    <n v="0"/>
    <n v="34693.39"/>
    <n v="34693.39"/>
    <s v="2019 FORD TRANSIT 350 LOW ROOF VAN"/>
    <s v="WHITMOYER FORD INC"/>
    <x v="0"/>
    <s v="Yes"/>
  </r>
  <r>
    <s v="4/6/20"/>
    <x v="3"/>
    <n v="14"/>
    <s v="010"/>
    <s v="EOXX20200002"/>
    <n v="140684"/>
    <x v="2"/>
    <s v="0428"/>
    <s v="04"/>
    <s v="41"/>
    <n v="76500"/>
    <n v="76500"/>
    <n v="0"/>
    <n v="76500"/>
    <s v="TRAILERS"/>
    <s v="MILLER AUTO LEASING CO"/>
    <x v="0"/>
    <s v="Yes"/>
  </r>
  <r>
    <s v="4/9/20"/>
    <x v="14"/>
    <n v="25"/>
    <s v="010"/>
    <s v="POXX20118607"/>
    <n v="250499"/>
    <x v="2"/>
    <s v="0428"/>
    <s v="04"/>
    <s v="10"/>
    <n v="36030"/>
    <n v="0"/>
    <n v="36030"/>
    <n v="36030"/>
    <s v="VAN, PASSENGER, FORD"/>
    <s v="PACIFICO FORD INC"/>
    <x v="0"/>
    <s v="Y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75C439B-E84B-428D-9684-DDF96F5BC8AB}"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3:K28" firstHeaderRow="1" firstDataRow="1" firstDataCol="1"/>
  <pivotFields count="18">
    <pivotField showAll="0"/>
    <pivotField axis="axisRow" showAll="0">
      <items count="16">
        <item x="12"/>
        <item x="9"/>
        <item x="1"/>
        <item x="7"/>
        <item x="14"/>
        <item x="3"/>
        <item x="10"/>
        <item x="0"/>
        <item x="11"/>
        <item x="13"/>
        <item x="5"/>
        <item x="2"/>
        <item x="6"/>
        <item x="4"/>
        <item x="8"/>
        <item t="default"/>
      </items>
    </pivotField>
    <pivotField numFmtId="164" showAll="0"/>
    <pivotField showAll="0"/>
    <pivotField showAll="0"/>
    <pivotField numFmtId="165" showAll="0"/>
    <pivotField axis="axisRow" numFmtId="1" showAll="0">
      <items count="5">
        <item x="0"/>
        <item x="1"/>
        <item x="2"/>
        <item m="1" x="3"/>
        <item t="default"/>
      </items>
    </pivotField>
    <pivotField showAll="0"/>
    <pivotField showAll="0"/>
    <pivotField showAll="0"/>
    <pivotField showAll="0"/>
    <pivotField showAll="0"/>
    <pivotField numFmtId="43" showAll="0"/>
    <pivotField dataField="1" numFmtId="43" showAll="0"/>
    <pivotField showAll="0"/>
    <pivotField showAll="0"/>
    <pivotField showAll="0"/>
    <pivotField showAll="0"/>
  </pivotFields>
  <rowFields count="2">
    <field x="6"/>
    <field x="1"/>
  </rowFields>
  <rowItems count="25">
    <i>
      <x/>
    </i>
    <i r="1">
      <x v="2"/>
    </i>
    <i r="1">
      <x v="5"/>
    </i>
    <i r="1">
      <x v="7"/>
    </i>
    <i r="1">
      <x v="11"/>
    </i>
    <i r="1">
      <x v="13"/>
    </i>
    <i>
      <x v="1"/>
    </i>
    <i r="1">
      <x/>
    </i>
    <i r="1">
      <x v="1"/>
    </i>
    <i r="1">
      <x v="3"/>
    </i>
    <i r="1">
      <x v="6"/>
    </i>
    <i r="1">
      <x v="7"/>
    </i>
    <i r="1">
      <x v="8"/>
    </i>
    <i r="1">
      <x v="9"/>
    </i>
    <i r="1">
      <x v="10"/>
    </i>
    <i r="1">
      <x v="11"/>
    </i>
    <i r="1">
      <x v="12"/>
    </i>
    <i r="1">
      <x v="14"/>
    </i>
    <i>
      <x v="2"/>
    </i>
    <i r="1">
      <x/>
    </i>
    <i r="1">
      <x v="4"/>
    </i>
    <i r="1">
      <x v="5"/>
    </i>
    <i r="1">
      <x v="7"/>
    </i>
    <i r="1">
      <x v="8"/>
    </i>
    <i t="grand">
      <x/>
    </i>
  </rowItems>
  <colItems count="1">
    <i/>
  </colItems>
  <dataFields count="1">
    <dataField name="Sum of Total Obligations" fld="13" baseField="0" baseItem="0" numFmtId="167"/>
  </dataFields>
  <formats count="2">
    <format dxfId="1">
      <pivotArea outline="0" collapsedLevelsAreSubtotals="1"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4C3B6C-502F-47A9-9FFE-27BAF9D91784}"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D3:E19" firstHeaderRow="1" firstDataRow="1" firstDataCol="1"/>
  <pivotFields count="18">
    <pivotField showAll="0"/>
    <pivotField axis="axisRow" showAll="0">
      <items count="16">
        <item x="12"/>
        <item x="9"/>
        <item x="1"/>
        <item x="7"/>
        <item x="14"/>
        <item x="3"/>
        <item x="10"/>
        <item x="0"/>
        <item x="11"/>
        <item x="13"/>
        <item x="5"/>
        <item x="2"/>
        <item x="6"/>
        <item x="4"/>
        <item x="8"/>
        <item t="default"/>
      </items>
    </pivotField>
    <pivotField numFmtId="164" showAll="0"/>
    <pivotField showAll="0"/>
    <pivotField showAll="0"/>
    <pivotField numFmtId="165" showAll="0"/>
    <pivotField numFmtId="1" showAll="0"/>
    <pivotField showAll="0"/>
    <pivotField showAll="0"/>
    <pivotField showAll="0"/>
    <pivotField showAll="0"/>
    <pivotField showAll="0"/>
    <pivotField numFmtId="43" showAll="0"/>
    <pivotField dataField="1" numFmtId="43" showAll="0"/>
    <pivotField showAll="0"/>
    <pivotField showAll="0"/>
    <pivotField showAll="0"/>
    <pivotField showAll="0"/>
  </pivotFields>
  <rowFields count="1">
    <field x="1"/>
  </rowFields>
  <rowItems count="16">
    <i>
      <x/>
    </i>
    <i>
      <x v="1"/>
    </i>
    <i>
      <x v="2"/>
    </i>
    <i>
      <x v="3"/>
    </i>
    <i>
      <x v="4"/>
    </i>
    <i>
      <x v="5"/>
    </i>
    <i>
      <x v="6"/>
    </i>
    <i>
      <x v="7"/>
    </i>
    <i>
      <x v="8"/>
    </i>
    <i>
      <x v="9"/>
    </i>
    <i>
      <x v="10"/>
    </i>
    <i>
      <x v="11"/>
    </i>
    <i>
      <x v="12"/>
    </i>
    <i>
      <x v="13"/>
    </i>
    <i>
      <x v="14"/>
    </i>
    <i t="grand">
      <x/>
    </i>
  </rowItems>
  <colItems count="1">
    <i/>
  </colItems>
  <dataFields count="1">
    <dataField name="Sum of Total Obligations" fld="13" baseField="0" baseItem="0" numFmtId="168"/>
  </dataFields>
  <formats count="2">
    <format dxfId="3">
      <pivotArea outline="0" collapsedLevelsAreSubtotals="1" fieldPosition="0"/>
    </format>
    <format dxfId="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5A57CFC-3FBA-428E-A1AC-86AE6C5C821A}"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7" firstHeaderRow="1" firstDataRow="1" firstDataCol="1"/>
  <pivotFields count="18">
    <pivotField showAll="0"/>
    <pivotField showAll="0"/>
    <pivotField numFmtId="164" showAll="0"/>
    <pivotField showAll="0"/>
    <pivotField showAll="0"/>
    <pivotField numFmtId="165" showAll="0"/>
    <pivotField axis="axisRow" numFmtId="1" showAll="0">
      <items count="5">
        <item x="0"/>
        <item x="1"/>
        <item x="2"/>
        <item m="1" x="3"/>
        <item t="default"/>
      </items>
    </pivotField>
    <pivotField showAll="0"/>
    <pivotField showAll="0"/>
    <pivotField showAll="0"/>
    <pivotField showAll="0"/>
    <pivotField showAll="0"/>
    <pivotField numFmtId="43" showAll="0"/>
    <pivotField dataField="1" numFmtId="43" showAll="0"/>
    <pivotField showAll="0"/>
    <pivotField showAll="0"/>
    <pivotField showAll="0"/>
    <pivotField showAll="0"/>
  </pivotFields>
  <rowFields count="1">
    <field x="6"/>
  </rowFields>
  <rowItems count="4">
    <i>
      <x/>
    </i>
    <i>
      <x v="1"/>
    </i>
    <i>
      <x v="2"/>
    </i>
    <i t="grand">
      <x/>
    </i>
  </rowItems>
  <colItems count="1">
    <i/>
  </colItems>
  <dataFields count="1">
    <dataField name="Sum of Total Obligations" fld="13" baseField="0" baseItem="0" numFmtId="168"/>
  </dataFields>
  <formats count="2">
    <format dxfId="5">
      <pivotArea outline="0" collapsedLevelsAreSubtotals="1" fieldPosition="0"/>
    </format>
    <format dxfId="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15B0D41-4091-44E4-B919-FCB5DDA59442}" name="PivotTable1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A11:B13" firstHeaderRow="1" firstDataRow="1" firstDataCol="1"/>
  <pivotFields count="18">
    <pivotField showAll="0"/>
    <pivotField showAll="0"/>
    <pivotField numFmtId="164" showAll="0"/>
    <pivotField showAll="0"/>
    <pivotField showAll="0"/>
    <pivotField numFmtId="165" showAll="0"/>
    <pivotField numFmtId="1" showAll="0"/>
    <pivotField showAll="0"/>
    <pivotField showAll="0"/>
    <pivotField showAll="0"/>
    <pivotField showAll="0"/>
    <pivotField showAll="0"/>
    <pivotField numFmtId="43" showAll="0"/>
    <pivotField dataField="1" numFmtId="43" showAll="0"/>
    <pivotField showAll="0"/>
    <pivotField showAll="0"/>
    <pivotField axis="axisRow" showAll="0">
      <items count="5">
        <item m="1" x="2"/>
        <item m="1" x="1"/>
        <item x="0"/>
        <item m="1" x="3"/>
        <item t="default"/>
      </items>
    </pivotField>
    <pivotField showAll="0"/>
  </pivotFields>
  <rowFields count="1">
    <field x="16"/>
  </rowFields>
  <rowItems count="2">
    <i>
      <x v="2"/>
    </i>
    <i t="grand">
      <x/>
    </i>
  </rowItems>
  <colItems count="1">
    <i/>
  </colItems>
  <dataFields count="1">
    <dataField name="Sum of Total Obligations" fld="13" baseField="0" baseItem="0" numFmtId="167"/>
  </dataFields>
  <formats count="1">
    <format dxfId="6">
      <pivotArea outline="0" collapsedLevelsAreSubtotals="1" fieldPosition="0"/>
    </format>
  </formats>
  <chartFormats count="5">
    <chartFormat chart="1" format="1" series="1">
      <pivotArea type="data" outline="0" fieldPosition="0">
        <references count="1">
          <reference field="4294967294" count="1" selected="0">
            <x v="0"/>
          </reference>
        </references>
      </pivotArea>
    </chartFormat>
    <chartFormat chart="1" format="4">
      <pivotArea type="data" outline="0" fieldPosition="0">
        <references count="2">
          <reference field="4294967294" count="1" selected="0">
            <x v="0"/>
          </reference>
          <reference field="16" count="1" selected="0">
            <x v="0"/>
          </reference>
        </references>
      </pivotArea>
    </chartFormat>
    <chartFormat chart="1" format="5">
      <pivotArea type="data" outline="0" fieldPosition="0">
        <references count="2">
          <reference field="4294967294" count="1" selected="0">
            <x v="0"/>
          </reference>
          <reference field="16" count="1" selected="0">
            <x v="1"/>
          </reference>
        </references>
      </pivotArea>
    </chartFormat>
    <chartFormat chart="1" format="6">
      <pivotArea type="data" outline="0" fieldPosition="0">
        <references count="2">
          <reference field="4294967294" count="1" selected="0">
            <x v="0"/>
          </reference>
          <reference field="16" count="1" selected="0">
            <x v="2"/>
          </reference>
        </references>
      </pivotArea>
    </chartFormat>
    <chartFormat chart="1" format="7">
      <pivotArea type="data" outline="0" fieldPosition="0">
        <references count="2">
          <reference field="4294967294" count="1" selected="0">
            <x v="0"/>
          </reference>
          <reference field="1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4FC4019-36B3-436D-9985-3DBD8D074574}" name="PivotTable8" cacheId="0" applyNumberFormats="0" applyBorderFormats="0" applyFontFormats="0" applyPatternFormats="0" applyAlignmentFormats="0" applyWidthHeightFormats="1" dataCaption="Values" updatedVersion="6" minRefreshableVersion="3" showDrill="0" showDataTips="0" useAutoFormatting="1" itemPrintTitles="1" createdVersion="6" indent="0" showHeaders="0" outline="1" outlineData="1" multipleFieldFilters="0" chartFormat="3">
  <location ref="M3:N28" firstHeaderRow="1" firstDataRow="1" firstDataCol="1"/>
  <pivotFields count="18">
    <pivotField showAll="0"/>
    <pivotField axis="axisRow" showAll="0">
      <items count="16">
        <item x="12"/>
        <item x="9"/>
        <item x="1"/>
        <item x="7"/>
        <item x="14"/>
        <item x="3"/>
        <item x="10"/>
        <item x="0"/>
        <item x="11"/>
        <item x="13"/>
        <item x="5"/>
        <item x="2"/>
        <item x="6"/>
        <item x="4"/>
        <item x="8"/>
        <item t="default"/>
      </items>
    </pivotField>
    <pivotField numFmtId="164" showAll="0"/>
    <pivotField showAll="0"/>
    <pivotField showAll="0"/>
    <pivotField numFmtId="165" showAll="0"/>
    <pivotField axis="axisRow" numFmtId="1" showAll="0">
      <items count="5">
        <item x="0"/>
        <item x="1"/>
        <item x="2"/>
        <item m="1" x="3"/>
        <item t="default"/>
      </items>
    </pivotField>
    <pivotField showAll="0"/>
    <pivotField showAll="0"/>
    <pivotField showAll="0"/>
    <pivotField showAll="0"/>
    <pivotField showAll="0"/>
    <pivotField numFmtId="43" showAll="0"/>
    <pivotField dataField="1" numFmtId="43" showAll="0"/>
    <pivotField showAll="0"/>
    <pivotField showAll="0"/>
    <pivotField showAll="0"/>
    <pivotField showAll="0"/>
  </pivotFields>
  <rowFields count="2">
    <field x="6"/>
    <field x="1"/>
  </rowFields>
  <rowItems count="25">
    <i>
      <x/>
    </i>
    <i r="1">
      <x v="2"/>
    </i>
    <i r="1">
      <x v="5"/>
    </i>
    <i r="1">
      <x v="7"/>
    </i>
    <i r="1">
      <x v="11"/>
    </i>
    <i r="1">
      <x v="13"/>
    </i>
    <i>
      <x v="1"/>
    </i>
    <i r="1">
      <x/>
    </i>
    <i r="1">
      <x v="1"/>
    </i>
    <i r="1">
      <x v="3"/>
    </i>
    <i r="1">
      <x v="6"/>
    </i>
    <i r="1">
      <x v="7"/>
    </i>
    <i r="1">
      <x v="8"/>
    </i>
    <i r="1">
      <x v="9"/>
    </i>
    <i r="1">
      <x v="10"/>
    </i>
    <i r="1">
      <x v="11"/>
    </i>
    <i r="1">
      <x v="12"/>
    </i>
    <i r="1">
      <x v="14"/>
    </i>
    <i>
      <x v="2"/>
    </i>
    <i r="1">
      <x/>
    </i>
    <i r="1">
      <x v="4"/>
    </i>
    <i r="1">
      <x v="5"/>
    </i>
    <i r="1">
      <x v="7"/>
    </i>
    <i r="1">
      <x v="8"/>
    </i>
    <i t="grand">
      <x/>
    </i>
  </rowItems>
  <colItems count="1">
    <i/>
  </colItems>
  <dataFields count="1">
    <dataField name="Sum of Total Obligations" fld="13" baseField="0" baseItem="0" numFmtId="167"/>
  </dataFields>
  <formats count="2">
    <format dxfId="8">
      <pivotArea outline="0" collapsedLevelsAreSubtotals="1" fieldPosition="0"/>
    </format>
    <format dxfId="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8F1861-38D3-4401-8EC3-5A0685949B61}" name="Table434" displayName="Table434" ref="X2:Y6" totalsRowShown="0" headerRowDxfId="41" dataDxfId="39" headerRowBorderDxfId="40" tableBorderDxfId="38" totalsRowBorderDxfId="37">
  <tableColumns count="2">
    <tableColumn id="1" xr3:uid="{B4268803-E231-4D12-9F17-0C9BB3B915A9}" name="City Council Categories" dataDxfId="36"/>
    <tableColumn id="2" xr3:uid="{8FF56704-0DDF-47D2-A631-B0E0D0EFACAD}" name="Description" dataDxfId="35"/>
  </tableColumns>
  <tableStyleInfo name="TableStyleDark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C916D2-3C3A-4A6E-8FBB-9613E429D57F}" name="Table1" displayName="Table1" ref="A1:R151" totalsRowShown="0" dataDxfId="34">
  <autoFilter ref="A1:R151" xr:uid="{2C3BB418-B43B-43C7-8FAC-8E10D238A5DA}"/>
  <sortState xmlns:xlrd2="http://schemas.microsoft.com/office/spreadsheetml/2017/richdata2" ref="A2:R151">
    <sortCondition descending="1" ref="N1:N151"/>
  </sortState>
  <tableColumns count="18">
    <tableColumn id="1" xr3:uid="{165963AF-02F9-4EC4-B7E7-00D660093E67}" name="DATE" dataDxfId="33"/>
    <tableColumn id="2" xr3:uid="{F9BC0D75-B6C4-4A86-B316-0B1E570DE711}" name="DP" dataDxfId="32"/>
    <tableColumn id="3" xr3:uid="{C256EC9F-64E8-4327-A870-E926AE305941}" name="DP#" dataDxfId="31"/>
    <tableColumn id="4" xr3:uid="{CC469F56-B35A-42AF-97DA-9135362A22F0}" name="FUND" dataDxfId="30"/>
    <tableColumn id="5" xr3:uid="{A5FC9F99-7AFF-4567-8F9C-B571F9D31137}" name="Req Number" dataDxfId="29"/>
    <tableColumn id="6" xr3:uid="{F1C99F6A-A921-465D-B5E3-0130888930D7}" name="INDEX" dataDxfId="28"/>
    <tableColumn id="18" xr3:uid="{92864BED-335F-4004-979B-978C38E2C946}" name="Major Class" dataDxfId="27"/>
    <tableColumn id="7" xr3:uid="{55FACB6A-05DB-4A10-A54F-0A4B7B5695C2}" name="CLASS" dataDxfId="26"/>
    <tableColumn id="8" xr3:uid="{C942767C-9B78-41E7-81CF-4C0C55E4350C}" name="CHAR" dataDxfId="25">
      <calculatedColumnFormula>LEFT(H2,2)</calculatedColumnFormula>
    </tableColumn>
    <tableColumn id="9" xr3:uid="{FADD8C66-24B2-4099-B823-F3420F96575E}" name="DIV" dataDxfId="24"/>
    <tableColumn id="10" xr3:uid="{6EF46D7D-8649-4943-9E3B-7E2DE5A82C57}" name="ENCUMBRANCE" dataDxfId="23" dataCellStyle="Comma"/>
    <tableColumn id="11" xr3:uid="{ED8DFB6A-3AFB-48E6-92A6-F80683CDBE63}" name="EXPENDITURES" dataDxfId="22" dataCellStyle="Comma"/>
    <tableColumn id="12" xr3:uid="{578E1D98-A269-4AE5-B3D6-2491238D6E50}" name="Rem. Balance" dataDxfId="21" dataCellStyle="Comma"/>
    <tableColumn id="13" xr3:uid="{FBAFA580-5E5E-404A-9DBF-7AEF4F52E03B}" name="Total Obligations" dataDxfId="20" dataCellStyle="Comma">
      <calculatedColumnFormula>L2+M2</calculatedColumnFormula>
    </tableColumn>
    <tableColumn id="14" xr3:uid="{14B08FC1-DFAC-480B-BEB1-E41D3812D45D}" name="DESCRIPTION" dataDxfId="19"/>
    <tableColumn id="15" xr3:uid="{DF8F39EC-E2F8-4267-9D1B-918489944D6F}" name="VENDOR" dataDxfId="18"/>
    <tableColumn id="16" xr3:uid="{499C94F8-C0C3-4808-B78B-4BCCE2BA6D03}" name="Council CATEGORY" dataDxfId="17"/>
    <tableColumn id="17" xr3:uid="{46996DA2-E230-4154-83BC-0A4D79EA7B93}" name="Charged to COVID INDEX" dataDxfId="1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2BDD07-BD83-48DE-954D-6A1178C2F723}" name="Table43" displayName="Table43" ref="B2:C6" totalsRowShown="0" headerRowDxfId="15" dataDxfId="13" headerRowBorderDxfId="14" tableBorderDxfId="12" totalsRowBorderDxfId="11">
  <autoFilter ref="B2:C6" xr:uid="{495F9869-5F85-44E2-8E64-2DD838A12293}"/>
  <tableColumns count="2">
    <tableColumn id="1" xr3:uid="{29D98DFE-7259-4DA3-BF4F-DE3505B18283}" name="City Council Categories" dataDxfId="10"/>
    <tableColumn id="2" xr3:uid="{65871ED6-ECFB-4979-9088-AFC45AF2E8BD}" name="Description" dataDxfId="9"/>
  </tableColumns>
  <tableStyleInfo name="TableStyleDark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0-04-09T12:39:24.57" personId="{691204CE-F491-4E72-A073-295FB4265B4F}" id="{B7A22E54-9848-4B5C-BE1E-7F3292A0EE0E}">
    <text>as of 03/31/2020</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CDB4D-37F1-4EEE-BC03-3A9F5CCD2F1D}">
  <sheetPr>
    <tabColor theme="7"/>
    <pageSetUpPr autoPageBreaks="0"/>
  </sheetPr>
  <dimension ref="G2:Y8"/>
  <sheetViews>
    <sheetView tabSelected="1" zoomScale="55" zoomScaleNormal="55" workbookViewId="0">
      <selection activeCell="Y6" sqref="Y6"/>
    </sheetView>
  </sheetViews>
  <sheetFormatPr defaultColWidth="9.1328125" defaultRowHeight="14.25"/>
  <cols>
    <col min="1" max="1" width="4" style="27" customWidth="1"/>
    <col min="2" max="7" width="9.1328125" style="27"/>
    <col min="8" max="8" width="15.59765625" style="27" bestFit="1" customWidth="1"/>
    <col min="9" max="21" width="9.1328125" style="27"/>
    <col min="22" max="23" width="9.1328125" style="27" customWidth="1"/>
    <col min="24" max="24" width="28.1328125" style="27" bestFit="1" customWidth="1"/>
    <col min="25" max="25" width="52.86328125" style="27" bestFit="1" customWidth="1"/>
    <col min="26" max="16384" width="9.1328125" style="27"/>
  </cols>
  <sheetData>
    <row r="2" spans="7:25" ht="23.25" customHeight="1">
      <c r="G2" s="45" t="s">
        <v>312</v>
      </c>
      <c r="H2" s="45"/>
      <c r="I2" s="45"/>
      <c r="J2" s="45"/>
      <c r="K2" s="45"/>
      <c r="L2" s="45"/>
      <c r="M2" s="45"/>
      <c r="N2" s="45"/>
      <c r="O2" s="45"/>
      <c r="P2" s="45"/>
      <c r="Q2" s="45"/>
      <c r="R2" s="45"/>
      <c r="S2" s="45"/>
      <c r="T2" s="45"/>
      <c r="U2" s="45"/>
      <c r="V2" s="45"/>
      <c r="W2" s="45"/>
      <c r="X2" s="39" t="s">
        <v>431</v>
      </c>
      <c r="Y2" s="40" t="s">
        <v>325</v>
      </c>
    </row>
    <row r="3" spans="7:25" ht="23.25" customHeight="1">
      <c r="G3" s="45"/>
      <c r="H3" s="45"/>
      <c r="I3" s="45"/>
      <c r="J3" s="45"/>
      <c r="K3" s="45"/>
      <c r="L3" s="45"/>
      <c r="M3" s="45"/>
      <c r="N3" s="45"/>
      <c r="O3" s="45"/>
      <c r="P3" s="45"/>
      <c r="Q3" s="45"/>
      <c r="R3" s="45"/>
      <c r="S3" s="45"/>
      <c r="T3" s="45"/>
      <c r="U3" s="45"/>
      <c r="V3" s="45"/>
      <c r="W3" s="45"/>
      <c r="X3" s="41" t="s">
        <v>326</v>
      </c>
      <c r="Y3" s="42" t="s">
        <v>327</v>
      </c>
    </row>
    <row r="4" spans="7:25" ht="21">
      <c r="G4" s="31" t="s">
        <v>313</v>
      </c>
      <c r="H4" s="32">
        <v>43938</v>
      </c>
      <c r="I4" s="30"/>
      <c r="J4" s="30"/>
      <c r="K4" s="30"/>
      <c r="L4" s="30"/>
      <c r="M4" s="30"/>
      <c r="N4" s="30"/>
      <c r="O4" s="30"/>
      <c r="P4" s="30"/>
      <c r="Q4" s="30"/>
      <c r="R4" s="30"/>
      <c r="S4" s="30"/>
      <c r="T4" s="30"/>
      <c r="U4" s="30"/>
      <c r="V4" s="30"/>
      <c r="W4" s="30"/>
      <c r="X4" s="41" t="s">
        <v>329</v>
      </c>
      <c r="Y4" s="42" t="s">
        <v>330</v>
      </c>
    </row>
    <row r="5" spans="7:25" ht="15.75">
      <c r="G5" s="30"/>
      <c r="H5" s="30"/>
      <c r="I5" s="30"/>
      <c r="J5" s="30"/>
      <c r="K5" s="30"/>
      <c r="L5" s="30"/>
      <c r="M5" s="30"/>
      <c r="N5" s="30"/>
      <c r="O5" s="30"/>
      <c r="P5" s="30"/>
      <c r="Q5" s="30"/>
      <c r="R5" s="30"/>
      <c r="S5" s="30"/>
      <c r="T5" s="30"/>
      <c r="U5" s="30"/>
      <c r="V5" s="30"/>
      <c r="W5" s="30"/>
      <c r="X5" s="41" t="s">
        <v>328</v>
      </c>
      <c r="Y5" s="42" t="s">
        <v>331</v>
      </c>
    </row>
    <row r="6" spans="7:25" ht="15.75">
      <c r="G6" s="30"/>
      <c r="H6" s="30"/>
      <c r="I6" s="30"/>
      <c r="J6" s="30"/>
      <c r="K6" s="30"/>
      <c r="L6" s="30"/>
      <c r="M6" s="30"/>
      <c r="N6" s="30"/>
      <c r="O6" s="30"/>
      <c r="P6" s="30"/>
      <c r="Q6" s="30"/>
      <c r="R6" s="30"/>
      <c r="S6" s="30"/>
      <c r="T6" s="30"/>
      <c r="U6" s="30"/>
      <c r="V6" s="30"/>
      <c r="W6" s="30"/>
      <c r="X6" s="41" t="s">
        <v>333</v>
      </c>
      <c r="Y6" s="42" t="s">
        <v>332</v>
      </c>
    </row>
    <row r="8" spans="7:25">
      <c r="G8" s="30"/>
      <c r="H8" s="30"/>
    </row>
  </sheetData>
  <mergeCells count="1">
    <mergeCell ref="G2:W3"/>
  </mergeCells>
  <pageMargins left="0.25" right="0.25"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2CC5A-5C43-4094-AB17-FDD100CFFDF4}">
  <dimension ref="A1:R151"/>
  <sheetViews>
    <sheetView topLeftCell="A100" workbookViewId="0">
      <selection activeCell="L71" sqref="L71"/>
    </sheetView>
  </sheetViews>
  <sheetFormatPr defaultRowHeight="14.25"/>
  <cols>
    <col min="1" max="1" width="10.1328125" style="17" bestFit="1" customWidth="1"/>
    <col min="2" max="2" width="7.59765625" bestFit="1" customWidth="1"/>
    <col min="3" max="3" width="6.59765625" customWidth="1"/>
    <col min="4" max="4" width="8.265625" customWidth="1"/>
    <col min="5" max="5" width="16.265625" bestFit="1" customWidth="1"/>
    <col min="6" max="6" width="8.59765625" customWidth="1"/>
    <col min="7" max="7" width="8.59765625" style="15" customWidth="1"/>
    <col min="8" max="8" width="8.3984375" customWidth="1"/>
    <col min="9" max="9" width="8" customWidth="1"/>
    <col min="10" max="10" width="6.265625" customWidth="1"/>
    <col min="11" max="11" width="18.59765625" customWidth="1"/>
    <col min="12" max="12" width="17.73046875" customWidth="1"/>
    <col min="13" max="13" width="16.3984375" customWidth="1"/>
    <col min="14" max="14" width="19.59765625" customWidth="1"/>
    <col min="15" max="15" width="56.3984375" customWidth="1"/>
    <col min="16" max="16" width="46.265625" customWidth="1"/>
    <col min="17" max="17" width="19.73046875" customWidth="1"/>
    <col min="18" max="18" width="24.73046875" customWidth="1"/>
  </cols>
  <sheetData>
    <row r="1" spans="1:18">
      <c r="A1" s="16" t="s">
        <v>0</v>
      </c>
      <c r="B1" s="2" t="s">
        <v>1</v>
      </c>
      <c r="C1" s="2" t="s">
        <v>2</v>
      </c>
      <c r="D1" t="s">
        <v>3</v>
      </c>
      <c r="E1" t="s">
        <v>4</v>
      </c>
      <c r="F1" s="3" t="s">
        <v>5</v>
      </c>
      <c r="G1" s="15" t="s">
        <v>308</v>
      </c>
      <c r="H1" s="1" t="s">
        <v>6</v>
      </c>
      <c r="I1" s="1" t="s">
        <v>7</v>
      </c>
      <c r="J1" t="s">
        <v>8</v>
      </c>
      <c r="K1" s="4" t="s">
        <v>9</v>
      </c>
      <c r="L1" s="4" t="s">
        <v>10</v>
      </c>
      <c r="M1" s="4" t="s">
        <v>11</v>
      </c>
      <c r="N1" s="4" t="s">
        <v>12</v>
      </c>
      <c r="O1" s="5" t="s">
        <v>13</v>
      </c>
      <c r="P1" s="1" t="s">
        <v>14</v>
      </c>
      <c r="Q1" s="1" t="s">
        <v>15</v>
      </c>
      <c r="R1" t="s">
        <v>16</v>
      </c>
    </row>
    <row r="2" spans="1:18">
      <c r="A2" s="6" t="s">
        <v>269</v>
      </c>
      <c r="B2" s="6" t="s">
        <v>93</v>
      </c>
      <c r="C2" s="7">
        <v>10</v>
      </c>
      <c r="D2" s="6" t="s">
        <v>19</v>
      </c>
      <c r="E2" s="8" t="s">
        <v>273</v>
      </c>
      <c r="F2" s="9">
        <v>100390</v>
      </c>
      <c r="G2" s="15">
        <v>300</v>
      </c>
      <c r="H2" s="6" t="s">
        <v>21</v>
      </c>
      <c r="I2" s="10" t="str">
        <f t="shared" ref="I2:I33" si="0">LEFT(H2,2)</f>
        <v>03</v>
      </c>
      <c r="J2" s="6" t="s">
        <v>96</v>
      </c>
      <c r="K2" s="11">
        <v>3812000</v>
      </c>
      <c r="L2" s="11">
        <v>1906000</v>
      </c>
      <c r="M2" s="12">
        <f t="shared" ref="M2:M10" si="1">K2-L2</f>
        <v>1906000</v>
      </c>
      <c r="N2" s="12">
        <f t="shared" ref="N2:N33" si="2">L2+M2</f>
        <v>3812000</v>
      </c>
      <c r="O2" s="8" t="s">
        <v>274</v>
      </c>
      <c r="P2" s="8" t="s">
        <v>275</v>
      </c>
      <c r="Q2" s="38" t="s">
        <v>328</v>
      </c>
      <c r="R2" s="8" t="s">
        <v>71</v>
      </c>
    </row>
    <row r="3" spans="1:18">
      <c r="A3" s="6" t="s">
        <v>245</v>
      </c>
      <c r="B3" s="6" t="s">
        <v>93</v>
      </c>
      <c r="C3" s="7">
        <v>10</v>
      </c>
      <c r="D3" s="6" t="s">
        <v>19</v>
      </c>
      <c r="E3" s="8" t="s">
        <v>246</v>
      </c>
      <c r="F3" s="9">
        <v>100390</v>
      </c>
      <c r="G3" s="15">
        <v>300</v>
      </c>
      <c r="H3" s="6" t="s">
        <v>21</v>
      </c>
      <c r="I3" s="10" t="str">
        <f t="shared" si="0"/>
        <v>03</v>
      </c>
      <c r="J3" s="6" t="s">
        <v>96</v>
      </c>
      <c r="K3" s="11">
        <v>950000</v>
      </c>
      <c r="L3" s="11">
        <v>950000</v>
      </c>
      <c r="M3" s="12">
        <f t="shared" si="1"/>
        <v>0</v>
      </c>
      <c r="N3" s="12">
        <f t="shared" si="2"/>
        <v>950000</v>
      </c>
      <c r="O3" s="8" t="s">
        <v>247</v>
      </c>
      <c r="P3" s="8" t="s">
        <v>248</v>
      </c>
      <c r="Q3" s="38" t="s">
        <v>328</v>
      </c>
      <c r="R3" s="8" t="s">
        <v>71</v>
      </c>
    </row>
    <row r="4" spans="1:18">
      <c r="A4" s="6" t="s">
        <v>202</v>
      </c>
      <c r="B4" s="6" t="s">
        <v>75</v>
      </c>
      <c r="C4" s="7">
        <v>14</v>
      </c>
      <c r="D4" s="6" t="s">
        <v>19</v>
      </c>
      <c r="E4" s="8" t="s">
        <v>215</v>
      </c>
      <c r="F4" s="9">
        <v>140684</v>
      </c>
      <c r="G4" s="15">
        <v>200</v>
      </c>
      <c r="H4" s="6" t="s">
        <v>158</v>
      </c>
      <c r="I4" s="10" t="str">
        <f t="shared" si="0"/>
        <v>02</v>
      </c>
      <c r="J4" s="6" t="s">
        <v>78</v>
      </c>
      <c r="K4" s="11">
        <v>900000</v>
      </c>
      <c r="L4" s="11">
        <v>0</v>
      </c>
      <c r="M4" s="12">
        <f t="shared" si="1"/>
        <v>900000</v>
      </c>
      <c r="N4" s="12">
        <f t="shared" si="2"/>
        <v>900000</v>
      </c>
      <c r="O4" s="8" t="s">
        <v>216</v>
      </c>
      <c r="P4" s="8" t="s">
        <v>180</v>
      </c>
      <c r="Q4" s="38" t="s">
        <v>328</v>
      </c>
      <c r="R4" s="8" t="s">
        <v>71</v>
      </c>
    </row>
    <row r="5" spans="1:18">
      <c r="A5" s="6" t="s">
        <v>343</v>
      </c>
      <c r="B5" s="6" t="s">
        <v>93</v>
      </c>
      <c r="C5" s="7">
        <v>10</v>
      </c>
      <c r="D5" s="6" t="s">
        <v>19</v>
      </c>
      <c r="E5" s="8" t="s">
        <v>383</v>
      </c>
      <c r="F5" s="9">
        <v>100390</v>
      </c>
      <c r="G5" s="15">
        <v>300</v>
      </c>
      <c r="H5" s="6" t="s">
        <v>50</v>
      </c>
      <c r="I5" s="6" t="str">
        <f t="shared" si="0"/>
        <v>03</v>
      </c>
      <c r="J5" s="6"/>
      <c r="K5" s="11">
        <v>820500</v>
      </c>
      <c r="L5" s="11">
        <v>0</v>
      </c>
      <c r="M5" s="12">
        <f t="shared" si="1"/>
        <v>820500</v>
      </c>
      <c r="N5" s="12">
        <f t="shared" si="2"/>
        <v>820500</v>
      </c>
      <c r="O5" s="8" t="s">
        <v>373</v>
      </c>
      <c r="P5" t="s">
        <v>239</v>
      </c>
      <c r="Q5" s="38" t="s">
        <v>328</v>
      </c>
      <c r="R5" s="8" t="s">
        <v>71</v>
      </c>
    </row>
    <row r="6" spans="1:18">
      <c r="A6" s="6" t="s">
        <v>151</v>
      </c>
      <c r="B6" s="6" t="s">
        <v>18</v>
      </c>
      <c r="C6" s="7">
        <v>23</v>
      </c>
      <c r="D6" s="6" t="s">
        <v>19</v>
      </c>
      <c r="E6" s="8" t="s">
        <v>157</v>
      </c>
      <c r="F6" s="9">
        <v>230061</v>
      </c>
      <c r="G6" s="15">
        <v>200</v>
      </c>
      <c r="H6" s="6" t="s">
        <v>158</v>
      </c>
      <c r="I6" s="10" t="str">
        <f t="shared" si="0"/>
        <v>02</v>
      </c>
      <c r="J6" s="6" t="s">
        <v>119</v>
      </c>
      <c r="K6" s="11">
        <v>729600</v>
      </c>
      <c r="L6" s="11">
        <v>0</v>
      </c>
      <c r="M6" s="12">
        <f t="shared" si="1"/>
        <v>729600</v>
      </c>
      <c r="N6" s="12">
        <f t="shared" si="2"/>
        <v>729600</v>
      </c>
      <c r="O6" s="8" t="s">
        <v>159</v>
      </c>
      <c r="P6" s="8" t="s">
        <v>160</v>
      </c>
      <c r="Q6" s="38" t="s">
        <v>328</v>
      </c>
      <c r="R6" s="8" t="s">
        <v>71</v>
      </c>
    </row>
    <row r="7" spans="1:18">
      <c r="A7" s="6" t="s">
        <v>343</v>
      </c>
      <c r="B7" s="6" t="s">
        <v>75</v>
      </c>
      <c r="C7" s="7">
        <v>14</v>
      </c>
      <c r="D7" s="6" t="s">
        <v>19</v>
      </c>
      <c r="E7" s="8" t="s">
        <v>344</v>
      </c>
      <c r="F7" s="9">
        <v>140684</v>
      </c>
      <c r="G7" s="15">
        <v>200</v>
      </c>
      <c r="H7" s="6" t="s">
        <v>158</v>
      </c>
      <c r="I7" s="6" t="str">
        <f t="shared" si="0"/>
        <v>02</v>
      </c>
      <c r="J7" s="6"/>
      <c r="K7" s="11">
        <v>675000</v>
      </c>
      <c r="L7" s="11">
        <v>0</v>
      </c>
      <c r="M7" s="12">
        <f t="shared" si="1"/>
        <v>675000</v>
      </c>
      <c r="N7" s="12">
        <f t="shared" si="2"/>
        <v>675000</v>
      </c>
      <c r="O7" s="8" t="s">
        <v>345</v>
      </c>
      <c r="P7" t="s">
        <v>346</v>
      </c>
      <c r="Q7" s="38" t="s">
        <v>328</v>
      </c>
      <c r="R7" s="8" t="s">
        <v>71</v>
      </c>
    </row>
    <row r="8" spans="1:18">
      <c r="A8" s="6" t="s">
        <v>269</v>
      </c>
      <c r="B8" s="6" t="s">
        <v>204</v>
      </c>
      <c r="C8" s="7">
        <v>11</v>
      </c>
      <c r="D8" s="6" t="s">
        <v>19</v>
      </c>
      <c r="E8" s="8" t="s">
        <v>279</v>
      </c>
      <c r="F8" s="9">
        <v>111326</v>
      </c>
      <c r="G8" s="15">
        <v>300</v>
      </c>
      <c r="H8" s="6" t="s">
        <v>50</v>
      </c>
      <c r="I8" s="10" t="str">
        <f t="shared" si="0"/>
        <v>03</v>
      </c>
      <c r="J8" s="6" t="s">
        <v>78</v>
      </c>
      <c r="K8" s="11">
        <v>503238.83</v>
      </c>
      <c r="L8" s="11">
        <v>0</v>
      </c>
      <c r="M8" s="12">
        <f t="shared" si="1"/>
        <v>503238.83</v>
      </c>
      <c r="N8" s="12">
        <f t="shared" si="2"/>
        <v>503238.83</v>
      </c>
      <c r="O8" s="8" t="s">
        <v>280</v>
      </c>
      <c r="P8" s="8" t="s">
        <v>239</v>
      </c>
      <c r="Q8" s="38" t="s">
        <v>328</v>
      </c>
      <c r="R8" s="8" t="s">
        <v>71</v>
      </c>
    </row>
    <row r="9" spans="1:18">
      <c r="A9" s="6" t="s">
        <v>171</v>
      </c>
      <c r="B9" s="6" t="s">
        <v>189</v>
      </c>
      <c r="C9" s="7">
        <v>25</v>
      </c>
      <c r="D9" s="6" t="s">
        <v>19</v>
      </c>
      <c r="E9" s="8" t="s">
        <v>190</v>
      </c>
      <c r="F9" s="9">
        <v>250499</v>
      </c>
      <c r="G9" s="15">
        <v>400</v>
      </c>
      <c r="H9" s="6" t="s">
        <v>191</v>
      </c>
      <c r="I9" s="10" t="str">
        <f t="shared" si="0"/>
        <v>04</v>
      </c>
      <c r="J9" s="6" t="s">
        <v>69</v>
      </c>
      <c r="K9" s="11">
        <v>413208</v>
      </c>
      <c r="L9" s="11">
        <v>0</v>
      </c>
      <c r="M9" s="12">
        <f t="shared" si="1"/>
        <v>413208</v>
      </c>
      <c r="N9" s="12">
        <f t="shared" si="2"/>
        <v>413208</v>
      </c>
      <c r="O9" s="8" t="s">
        <v>192</v>
      </c>
      <c r="P9" s="8" t="s">
        <v>193</v>
      </c>
      <c r="Q9" s="38" t="s">
        <v>328</v>
      </c>
      <c r="R9" s="8" t="s">
        <v>71</v>
      </c>
    </row>
    <row r="10" spans="1:18">
      <c r="A10" s="6" t="s">
        <v>334</v>
      </c>
      <c r="B10" s="6" t="s">
        <v>93</v>
      </c>
      <c r="C10" s="7">
        <v>10</v>
      </c>
      <c r="D10" s="6" t="s">
        <v>19</v>
      </c>
      <c r="E10" s="8" t="s">
        <v>425</v>
      </c>
      <c r="F10" s="9">
        <v>100390</v>
      </c>
      <c r="G10" s="15">
        <v>400</v>
      </c>
      <c r="H10" s="6" t="s">
        <v>145</v>
      </c>
      <c r="I10" s="6" t="str">
        <f t="shared" si="0"/>
        <v>04</v>
      </c>
      <c r="J10" s="6"/>
      <c r="K10" s="11">
        <v>326936</v>
      </c>
      <c r="L10" s="11">
        <v>0</v>
      </c>
      <c r="M10" s="12">
        <f t="shared" si="1"/>
        <v>326936</v>
      </c>
      <c r="N10" s="12">
        <f t="shared" si="2"/>
        <v>326936</v>
      </c>
      <c r="O10" s="8" t="s">
        <v>146</v>
      </c>
      <c r="P10" t="s">
        <v>147</v>
      </c>
      <c r="Q10" s="38" t="s">
        <v>328</v>
      </c>
      <c r="R10" s="8" t="s">
        <v>71</v>
      </c>
    </row>
    <row r="11" spans="1:18">
      <c r="A11" s="6" t="s">
        <v>171</v>
      </c>
      <c r="B11" s="6" t="s">
        <v>75</v>
      </c>
      <c r="C11" s="7">
        <v>14</v>
      </c>
      <c r="D11" s="6" t="s">
        <v>19</v>
      </c>
      <c r="E11" s="8" t="s">
        <v>178</v>
      </c>
      <c r="F11" s="9">
        <v>140684</v>
      </c>
      <c r="G11" s="15">
        <v>200</v>
      </c>
      <c r="H11" s="6" t="s">
        <v>158</v>
      </c>
      <c r="I11" s="10" t="str">
        <f t="shared" si="0"/>
        <v>02</v>
      </c>
      <c r="J11" s="6" t="s">
        <v>78</v>
      </c>
      <c r="K11" s="11">
        <v>0</v>
      </c>
      <c r="L11" s="11">
        <v>307634.40000000002</v>
      </c>
      <c r="M11" s="12">
        <v>0</v>
      </c>
      <c r="N11" s="12">
        <f t="shared" si="2"/>
        <v>307634.40000000002</v>
      </c>
      <c r="O11" s="8" t="s">
        <v>179</v>
      </c>
      <c r="P11" s="8" t="s">
        <v>180</v>
      </c>
      <c r="Q11" s="38" t="s">
        <v>328</v>
      </c>
      <c r="R11" s="8" t="s">
        <v>71</v>
      </c>
    </row>
    <row r="12" spans="1:18">
      <c r="A12" s="6" t="s">
        <v>143</v>
      </c>
      <c r="B12" s="6" t="s">
        <v>139</v>
      </c>
      <c r="C12" s="7">
        <v>4</v>
      </c>
      <c r="D12" s="6" t="s">
        <v>19</v>
      </c>
      <c r="E12" s="8" t="s">
        <v>144</v>
      </c>
      <c r="F12" s="9">
        <v>41060</v>
      </c>
      <c r="G12" s="15">
        <v>400</v>
      </c>
      <c r="H12" s="6" t="s">
        <v>145</v>
      </c>
      <c r="I12" s="10" t="str">
        <f t="shared" si="0"/>
        <v>04</v>
      </c>
      <c r="J12" s="6" t="s">
        <v>119</v>
      </c>
      <c r="K12" s="11">
        <v>191142</v>
      </c>
      <c r="L12" s="11">
        <v>0</v>
      </c>
      <c r="M12" s="12">
        <f>K12-L12</f>
        <v>191142</v>
      </c>
      <c r="N12" s="12">
        <f t="shared" si="2"/>
        <v>191142</v>
      </c>
      <c r="O12" s="8" t="s">
        <v>146</v>
      </c>
      <c r="P12" s="8" t="s">
        <v>147</v>
      </c>
      <c r="Q12" s="38" t="s">
        <v>328</v>
      </c>
      <c r="R12" s="8" t="s">
        <v>71</v>
      </c>
    </row>
    <row r="13" spans="1:18">
      <c r="A13" s="6" t="s">
        <v>171</v>
      </c>
      <c r="B13" s="6" t="s">
        <v>189</v>
      </c>
      <c r="C13" s="7">
        <v>25</v>
      </c>
      <c r="D13" s="6" t="s">
        <v>19</v>
      </c>
      <c r="E13" s="8" t="s">
        <v>198</v>
      </c>
      <c r="F13" s="9">
        <v>250499</v>
      </c>
      <c r="G13" s="15">
        <v>400</v>
      </c>
      <c r="H13" s="6" t="s">
        <v>191</v>
      </c>
      <c r="I13" s="10" t="str">
        <f t="shared" si="0"/>
        <v>04</v>
      </c>
      <c r="J13" s="6" t="s">
        <v>69</v>
      </c>
      <c r="K13" s="11">
        <v>115000</v>
      </c>
      <c r="L13" s="11">
        <v>0</v>
      </c>
      <c r="M13" s="12">
        <f>K13-L13</f>
        <v>115000</v>
      </c>
      <c r="N13" s="12">
        <f t="shared" si="2"/>
        <v>115000</v>
      </c>
      <c r="O13" s="8" t="s">
        <v>199</v>
      </c>
      <c r="P13" s="8" t="s">
        <v>200</v>
      </c>
      <c r="Q13" s="38" t="s">
        <v>328</v>
      </c>
      <c r="R13" s="8" t="s">
        <v>71</v>
      </c>
    </row>
    <row r="14" spans="1:18">
      <c r="A14" s="6" t="s">
        <v>347</v>
      </c>
      <c r="B14" s="6" t="s">
        <v>348</v>
      </c>
      <c r="C14" s="7">
        <v>1</v>
      </c>
      <c r="D14" s="6" t="s">
        <v>19</v>
      </c>
      <c r="E14" s="8" t="s">
        <v>349</v>
      </c>
      <c r="F14" s="9">
        <v>10059</v>
      </c>
      <c r="G14" s="15">
        <v>200</v>
      </c>
      <c r="H14" s="6" t="s">
        <v>158</v>
      </c>
      <c r="I14" s="6" t="str">
        <f t="shared" si="0"/>
        <v>02</v>
      </c>
      <c r="J14" s="6" t="s">
        <v>220</v>
      </c>
      <c r="K14" s="11">
        <v>100000</v>
      </c>
      <c r="L14" s="11">
        <v>0</v>
      </c>
      <c r="M14" s="12">
        <f>K14-L14</f>
        <v>100000</v>
      </c>
      <c r="N14" s="12">
        <f t="shared" si="2"/>
        <v>100000</v>
      </c>
      <c r="O14" s="8" t="s">
        <v>350</v>
      </c>
      <c r="P14" s="8" t="s">
        <v>351</v>
      </c>
      <c r="Q14" s="38" t="s">
        <v>328</v>
      </c>
      <c r="R14" s="8" t="s">
        <v>71</v>
      </c>
    </row>
    <row r="15" spans="1:18">
      <c r="A15" s="6" t="s">
        <v>66</v>
      </c>
      <c r="B15" s="6" t="s">
        <v>75</v>
      </c>
      <c r="C15" s="7">
        <v>14</v>
      </c>
      <c r="D15" s="6" t="s">
        <v>19</v>
      </c>
      <c r="E15" s="8" t="s">
        <v>76</v>
      </c>
      <c r="F15" s="9">
        <v>140684</v>
      </c>
      <c r="G15" s="15">
        <v>200</v>
      </c>
      <c r="H15" s="6" t="s">
        <v>77</v>
      </c>
      <c r="I15" s="10" t="str">
        <f t="shared" si="0"/>
        <v>02</v>
      </c>
      <c r="J15" s="6" t="s">
        <v>78</v>
      </c>
      <c r="K15" s="11">
        <v>0</v>
      </c>
      <c r="L15" s="11">
        <v>100000</v>
      </c>
      <c r="M15" s="12">
        <v>0</v>
      </c>
      <c r="N15" s="12">
        <f t="shared" si="2"/>
        <v>100000</v>
      </c>
      <c r="O15" s="8" t="s">
        <v>79</v>
      </c>
      <c r="P15" s="8" t="s">
        <v>80</v>
      </c>
      <c r="Q15" s="38" t="s">
        <v>328</v>
      </c>
      <c r="R15" s="8" t="s">
        <v>71</v>
      </c>
    </row>
    <row r="16" spans="1:18">
      <c r="A16" s="6" t="s">
        <v>269</v>
      </c>
      <c r="B16" s="6" t="s">
        <v>139</v>
      </c>
      <c r="C16" s="7">
        <v>4</v>
      </c>
      <c r="D16" s="6" t="s">
        <v>358</v>
      </c>
      <c r="E16" s="8" t="s">
        <v>426</v>
      </c>
      <c r="F16" s="9">
        <v>40550</v>
      </c>
      <c r="G16" s="15">
        <v>400</v>
      </c>
      <c r="H16" s="6" t="s">
        <v>145</v>
      </c>
      <c r="I16" s="6" t="str">
        <f t="shared" si="0"/>
        <v>04</v>
      </c>
      <c r="J16" s="6" t="s">
        <v>420</v>
      </c>
      <c r="K16" s="11">
        <v>98995.44</v>
      </c>
      <c r="L16" s="11">
        <v>0</v>
      </c>
      <c r="M16" s="12">
        <f t="shared" ref="M16:M42" si="3">K16-L16</f>
        <v>98995.44</v>
      </c>
      <c r="N16" s="12">
        <f t="shared" si="2"/>
        <v>98995.44</v>
      </c>
      <c r="O16" s="8" t="s">
        <v>146</v>
      </c>
      <c r="P16" t="s">
        <v>147</v>
      </c>
      <c r="Q16" s="38" t="s">
        <v>328</v>
      </c>
      <c r="R16" s="8" t="s">
        <v>25</v>
      </c>
    </row>
    <row r="17" spans="1:18">
      <c r="A17" s="6" t="s">
        <v>202</v>
      </c>
      <c r="B17" s="6" t="s">
        <v>204</v>
      </c>
      <c r="C17" s="7">
        <v>11</v>
      </c>
      <c r="D17" s="6" t="s">
        <v>19</v>
      </c>
      <c r="E17" s="8" t="s">
        <v>205</v>
      </c>
      <c r="F17" s="9">
        <v>111326</v>
      </c>
      <c r="G17" s="15">
        <v>300</v>
      </c>
      <c r="H17" s="6" t="s">
        <v>50</v>
      </c>
      <c r="I17" s="10" t="str">
        <f t="shared" si="0"/>
        <v>03</v>
      </c>
      <c r="J17" s="6" t="s">
        <v>78</v>
      </c>
      <c r="K17" s="11">
        <v>80826.929999999993</v>
      </c>
      <c r="L17" s="11">
        <v>0</v>
      </c>
      <c r="M17" s="12">
        <f t="shared" si="3"/>
        <v>80826.929999999993</v>
      </c>
      <c r="N17" s="12">
        <f t="shared" si="2"/>
        <v>80826.929999999993</v>
      </c>
      <c r="O17" s="8" t="s">
        <v>206</v>
      </c>
      <c r="P17" s="8" t="s">
        <v>207</v>
      </c>
      <c r="Q17" s="38" t="s">
        <v>328</v>
      </c>
      <c r="R17" s="8" t="s">
        <v>71</v>
      </c>
    </row>
    <row r="18" spans="1:18">
      <c r="A18" s="6" t="s">
        <v>269</v>
      </c>
      <c r="B18" s="6" t="s">
        <v>75</v>
      </c>
      <c r="C18" s="7">
        <v>14</v>
      </c>
      <c r="D18" s="6" t="s">
        <v>19</v>
      </c>
      <c r="E18" s="8" t="s">
        <v>287</v>
      </c>
      <c r="F18" s="9">
        <v>140684</v>
      </c>
      <c r="G18" s="15">
        <v>400</v>
      </c>
      <c r="H18" s="6" t="s">
        <v>191</v>
      </c>
      <c r="I18" s="6" t="str">
        <f t="shared" si="0"/>
        <v>04</v>
      </c>
      <c r="J18" s="6" t="s">
        <v>78</v>
      </c>
      <c r="K18" s="11">
        <v>76500</v>
      </c>
      <c r="L18" s="11">
        <v>76500</v>
      </c>
      <c r="M18" s="12">
        <f t="shared" si="3"/>
        <v>0</v>
      </c>
      <c r="N18" s="12">
        <f t="shared" si="2"/>
        <v>76500</v>
      </c>
      <c r="O18" s="8" t="s">
        <v>288</v>
      </c>
      <c r="P18" s="8" t="s">
        <v>289</v>
      </c>
      <c r="Q18" s="38" t="s">
        <v>328</v>
      </c>
      <c r="R18" s="8" t="s">
        <v>71</v>
      </c>
    </row>
    <row r="19" spans="1:18">
      <c r="A19" s="6" t="s">
        <v>202</v>
      </c>
      <c r="B19" s="6" t="s">
        <v>86</v>
      </c>
      <c r="C19" s="7">
        <v>13</v>
      </c>
      <c r="D19" s="6" t="s">
        <v>19</v>
      </c>
      <c r="E19" s="8" t="s">
        <v>212</v>
      </c>
      <c r="F19" s="9">
        <v>132221</v>
      </c>
      <c r="G19" s="15">
        <v>300</v>
      </c>
      <c r="H19" s="6" t="s">
        <v>50</v>
      </c>
      <c r="I19" s="10" t="str">
        <f t="shared" si="0"/>
        <v>03</v>
      </c>
      <c r="J19" s="6" t="s">
        <v>88</v>
      </c>
      <c r="K19" s="11">
        <v>72000</v>
      </c>
      <c r="L19" s="11">
        <v>72000</v>
      </c>
      <c r="M19" s="12">
        <f t="shared" si="3"/>
        <v>0</v>
      </c>
      <c r="N19" s="12">
        <f t="shared" si="2"/>
        <v>72000</v>
      </c>
      <c r="O19" s="8" t="s">
        <v>213</v>
      </c>
      <c r="P19" s="8" t="s">
        <v>214</v>
      </c>
      <c r="Q19" s="38" t="s">
        <v>328</v>
      </c>
      <c r="R19" s="8" t="s">
        <v>71</v>
      </c>
    </row>
    <row r="20" spans="1:18">
      <c r="A20" s="6" t="s">
        <v>352</v>
      </c>
      <c r="B20" s="6" t="s">
        <v>93</v>
      </c>
      <c r="C20" s="7">
        <v>10</v>
      </c>
      <c r="D20" s="6" t="s">
        <v>19</v>
      </c>
      <c r="E20" s="8" t="s">
        <v>353</v>
      </c>
      <c r="F20" s="9">
        <v>100390</v>
      </c>
      <c r="G20" s="15">
        <v>300</v>
      </c>
      <c r="H20" s="6" t="s">
        <v>354</v>
      </c>
      <c r="I20" s="6" t="str">
        <f t="shared" si="0"/>
        <v>03</v>
      </c>
      <c r="J20" s="6"/>
      <c r="K20" s="11">
        <v>70499.75</v>
      </c>
      <c r="L20" s="11">
        <v>0</v>
      </c>
      <c r="M20" s="12">
        <f t="shared" si="3"/>
        <v>70499.75</v>
      </c>
      <c r="N20" s="12">
        <f t="shared" si="2"/>
        <v>70499.75</v>
      </c>
      <c r="O20" s="8" t="s">
        <v>355</v>
      </c>
      <c r="P20" t="s">
        <v>356</v>
      </c>
      <c r="Q20" s="38" t="s">
        <v>328</v>
      </c>
      <c r="R20" s="8" t="s">
        <v>71</v>
      </c>
    </row>
    <row r="21" spans="1:18">
      <c r="A21" s="6" t="s">
        <v>245</v>
      </c>
      <c r="B21" s="6" t="s">
        <v>82</v>
      </c>
      <c r="C21" s="7">
        <v>22</v>
      </c>
      <c r="D21" s="6" t="s">
        <v>19</v>
      </c>
      <c r="E21" s="8" t="s">
        <v>264</v>
      </c>
      <c r="F21" s="9">
        <v>226243</v>
      </c>
      <c r="G21" s="15">
        <v>400</v>
      </c>
      <c r="H21" s="6" t="s">
        <v>145</v>
      </c>
      <c r="I21" s="10" t="str">
        <f t="shared" si="0"/>
        <v>04</v>
      </c>
      <c r="J21" s="6" t="s">
        <v>84</v>
      </c>
      <c r="K21" s="11">
        <v>56103.28</v>
      </c>
      <c r="L21" s="11">
        <v>0</v>
      </c>
      <c r="M21" s="12">
        <f t="shared" si="3"/>
        <v>56103.28</v>
      </c>
      <c r="N21" s="12">
        <f t="shared" si="2"/>
        <v>56103.28</v>
      </c>
      <c r="O21" s="8" t="s">
        <v>146</v>
      </c>
      <c r="P21" s="8" t="s">
        <v>147</v>
      </c>
      <c r="Q21" s="38" t="s">
        <v>328</v>
      </c>
      <c r="R21" s="8" t="s">
        <v>71</v>
      </c>
    </row>
    <row r="22" spans="1:18">
      <c r="A22" s="6" t="s">
        <v>352</v>
      </c>
      <c r="B22" s="6" t="s">
        <v>93</v>
      </c>
      <c r="C22" s="7">
        <v>10</v>
      </c>
      <c r="D22" s="6" t="s">
        <v>19</v>
      </c>
      <c r="E22" s="8" t="s">
        <v>366</v>
      </c>
      <c r="F22" s="9">
        <v>100390</v>
      </c>
      <c r="G22" s="15">
        <v>300</v>
      </c>
      <c r="H22" s="6" t="s">
        <v>28</v>
      </c>
      <c r="I22" s="6" t="str">
        <f t="shared" si="0"/>
        <v>03</v>
      </c>
      <c r="J22" s="6"/>
      <c r="K22" s="11">
        <v>54432</v>
      </c>
      <c r="L22" s="11">
        <v>0</v>
      </c>
      <c r="M22" s="12">
        <f t="shared" si="3"/>
        <v>54432</v>
      </c>
      <c r="N22" s="12">
        <f t="shared" si="2"/>
        <v>54432</v>
      </c>
      <c r="O22" s="8" t="s">
        <v>367</v>
      </c>
      <c r="P22" t="s">
        <v>368</v>
      </c>
      <c r="Q22" s="38" t="s">
        <v>328</v>
      </c>
      <c r="R22" s="8" t="s">
        <v>71</v>
      </c>
    </row>
    <row r="23" spans="1:18">
      <c r="A23" s="6" t="s">
        <v>245</v>
      </c>
      <c r="B23" s="6" t="s">
        <v>18</v>
      </c>
      <c r="C23" s="7">
        <v>23</v>
      </c>
      <c r="D23" s="6" t="s">
        <v>19</v>
      </c>
      <c r="E23" s="8" t="s">
        <v>268</v>
      </c>
      <c r="F23" s="9">
        <v>230061</v>
      </c>
      <c r="G23" s="15">
        <v>300</v>
      </c>
      <c r="H23" s="6" t="s">
        <v>28</v>
      </c>
      <c r="I23" s="10" t="str">
        <f t="shared" si="0"/>
        <v>03</v>
      </c>
      <c r="J23" s="6" t="s">
        <v>119</v>
      </c>
      <c r="K23" s="11">
        <v>43200</v>
      </c>
      <c r="L23" s="11">
        <v>0</v>
      </c>
      <c r="M23" s="12">
        <f t="shared" si="3"/>
        <v>43200</v>
      </c>
      <c r="N23" s="12">
        <f t="shared" si="2"/>
        <v>43200</v>
      </c>
      <c r="O23" s="8" t="s">
        <v>29</v>
      </c>
      <c r="P23" s="8" t="s">
        <v>184</v>
      </c>
      <c r="Q23" s="38" t="s">
        <v>328</v>
      </c>
      <c r="R23" s="8" t="s">
        <v>71</v>
      </c>
    </row>
    <row r="24" spans="1:18">
      <c r="A24" s="6" t="s">
        <v>171</v>
      </c>
      <c r="B24" s="6" t="s">
        <v>189</v>
      </c>
      <c r="C24" s="7">
        <v>25</v>
      </c>
      <c r="D24" s="6" t="s">
        <v>19</v>
      </c>
      <c r="E24" s="8" t="s">
        <v>194</v>
      </c>
      <c r="F24" s="9">
        <v>250499</v>
      </c>
      <c r="G24" s="15">
        <v>400</v>
      </c>
      <c r="H24" s="6" t="s">
        <v>191</v>
      </c>
      <c r="I24" s="10" t="str">
        <f t="shared" si="0"/>
        <v>04</v>
      </c>
      <c r="J24" s="6" t="s">
        <v>69</v>
      </c>
      <c r="K24" s="11">
        <v>39264</v>
      </c>
      <c r="L24" s="11">
        <v>39264</v>
      </c>
      <c r="M24" s="12">
        <f t="shared" si="3"/>
        <v>0</v>
      </c>
      <c r="N24" s="12">
        <f t="shared" si="2"/>
        <v>39264</v>
      </c>
      <c r="O24" s="8" t="s">
        <v>195</v>
      </c>
      <c r="P24" s="8" t="s">
        <v>196</v>
      </c>
      <c r="Q24" s="38" t="s">
        <v>328</v>
      </c>
      <c r="R24" s="8" t="s">
        <v>71</v>
      </c>
    </row>
    <row r="25" spans="1:18">
      <c r="A25" s="6" t="s">
        <v>347</v>
      </c>
      <c r="B25" s="6" t="s">
        <v>189</v>
      </c>
      <c r="C25" s="7">
        <v>25</v>
      </c>
      <c r="D25" s="6" t="s">
        <v>19</v>
      </c>
      <c r="E25" s="8" t="s">
        <v>428</v>
      </c>
      <c r="F25" s="9">
        <v>250499</v>
      </c>
      <c r="G25" s="15">
        <v>400</v>
      </c>
      <c r="H25" s="6" t="s">
        <v>191</v>
      </c>
      <c r="I25" s="6" t="str">
        <f t="shared" si="0"/>
        <v>04</v>
      </c>
      <c r="J25" s="6" t="s">
        <v>69</v>
      </c>
      <c r="K25" s="11">
        <v>36030</v>
      </c>
      <c r="L25" s="11">
        <v>0</v>
      </c>
      <c r="M25" s="12">
        <f t="shared" si="3"/>
        <v>36030</v>
      </c>
      <c r="N25" s="12">
        <f t="shared" si="2"/>
        <v>36030</v>
      </c>
      <c r="O25" s="8" t="s">
        <v>429</v>
      </c>
      <c r="P25" t="s">
        <v>196</v>
      </c>
      <c r="Q25" s="38" t="s">
        <v>328</v>
      </c>
      <c r="R25" s="8" t="s">
        <v>71</v>
      </c>
    </row>
    <row r="26" spans="1:18">
      <c r="A26" s="6" t="s">
        <v>171</v>
      </c>
      <c r="B26" s="6" t="s">
        <v>189</v>
      </c>
      <c r="C26" s="7">
        <v>25</v>
      </c>
      <c r="D26" s="6" t="s">
        <v>19</v>
      </c>
      <c r="E26" s="8" t="s">
        <v>197</v>
      </c>
      <c r="F26" s="9">
        <v>250499</v>
      </c>
      <c r="G26" s="15">
        <v>400</v>
      </c>
      <c r="H26" s="6" t="s">
        <v>191</v>
      </c>
      <c r="I26" s="10" t="str">
        <f t="shared" si="0"/>
        <v>04</v>
      </c>
      <c r="J26" s="6" t="s">
        <v>69</v>
      </c>
      <c r="K26" s="11">
        <v>35429</v>
      </c>
      <c r="L26" s="11">
        <v>35429</v>
      </c>
      <c r="M26" s="12">
        <f t="shared" si="3"/>
        <v>0</v>
      </c>
      <c r="N26" s="12">
        <f t="shared" si="2"/>
        <v>35429</v>
      </c>
      <c r="O26" s="8" t="s">
        <v>195</v>
      </c>
      <c r="P26" s="8" t="s">
        <v>196</v>
      </c>
      <c r="Q26" s="38" t="s">
        <v>328</v>
      </c>
      <c r="R26" s="8" t="s">
        <v>71</v>
      </c>
    </row>
    <row r="27" spans="1:18">
      <c r="A27" s="6" t="s">
        <v>296</v>
      </c>
      <c r="B27" s="6" t="s">
        <v>93</v>
      </c>
      <c r="C27" s="7">
        <v>10</v>
      </c>
      <c r="D27" s="6" t="s">
        <v>19</v>
      </c>
      <c r="E27" s="8" t="s">
        <v>297</v>
      </c>
      <c r="F27" s="9">
        <v>100390</v>
      </c>
      <c r="G27" s="15">
        <v>200</v>
      </c>
      <c r="H27" s="6" t="s">
        <v>158</v>
      </c>
      <c r="I27" s="10" t="str">
        <f t="shared" si="0"/>
        <v>02</v>
      </c>
      <c r="J27" s="6" t="s">
        <v>96</v>
      </c>
      <c r="K27" s="11">
        <v>35000</v>
      </c>
      <c r="L27" s="11">
        <v>0</v>
      </c>
      <c r="M27" s="12">
        <f t="shared" si="3"/>
        <v>35000</v>
      </c>
      <c r="N27" s="12">
        <f t="shared" si="2"/>
        <v>35000</v>
      </c>
      <c r="O27" s="8" t="s">
        <v>298</v>
      </c>
      <c r="P27" s="8" t="s">
        <v>299</v>
      </c>
      <c r="Q27" s="38" t="s">
        <v>328</v>
      </c>
      <c r="R27" s="8" t="s">
        <v>71</v>
      </c>
    </row>
    <row r="28" spans="1:18">
      <c r="A28" s="6" t="s">
        <v>229</v>
      </c>
      <c r="B28" s="6" t="s">
        <v>189</v>
      </c>
      <c r="C28" s="7">
        <v>25</v>
      </c>
      <c r="D28" s="6" t="s">
        <v>19</v>
      </c>
      <c r="E28" s="8" t="s">
        <v>242</v>
      </c>
      <c r="F28" s="9">
        <v>250499</v>
      </c>
      <c r="G28" s="15">
        <v>400</v>
      </c>
      <c r="H28" s="6" t="s">
        <v>191</v>
      </c>
      <c r="I28" s="10" t="str">
        <f t="shared" si="0"/>
        <v>04</v>
      </c>
      <c r="J28" s="6" t="s">
        <v>69</v>
      </c>
      <c r="K28" s="11">
        <v>34693.39</v>
      </c>
      <c r="L28" s="11">
        <v>0</v>
      </c>
      <c r="M28" s="12">
        <f t="shared" si="3"/>
        <v>34693.39</v>
      </c>
      <c r="N28" s="12">
        <f t="shared" si="2"/>
        <v>34693.39</v>
      </c>
      <c r="O28" s="8" t="s">
        <v>243</v>
      </c>
      <c r="P28" s="8" t="s">
        <v>244</v>
      </c>
      <c r="Q28" s="38" t="s">
        <v>328</v>
      </c>
      <c r="R28" s="8" t="s">
        <v>71</v>
      </c>
    </row>
    <row r="29" spans="1:18">
      <c r="A29" s="6" t="s">
        <v>347</v>
      </c>
      <c r="B29" s="6" t="s">
        <v>67</v>
      </c>
      <c r="C29" s="7">
        <v>12</v>
      </c>
      <c r="D29" s="6" t="s">
        <v>19</v>
      </c>
      <c r="E29" s="8" t="s">
        <v>410</v>
      </c>
      <c r="F29" s="9">
        <v>120939</v>
      </c>
      <c r="G29" s="15">
        <v>300</v>
      </c>
      <c r="H29" s="6" t="s">
        <v>33</v>
      </c>
      <c r="I29" s="6" t="str">
        <f t="shared" si="0"/>
        <v>03</v>
      </c>
      <c r="J29" s="6" t="s">
        <v>69</v>
      </c>
      <c r="K29" s="11">
        <v>34531.199999999997</v>
      </c>
      <c r="L29" s="11">
        <v>0</v>
      </c>
      <c r="M29" s="12">
        <f t="shared" si="3"/>
        <v>34531.199999999997</v>
      </c>
      <c r="N29" s="12">
        <f t="shared" si="2"/>
        <v>34531.199999999997</v>
      </c>
      <c r="O29" s="8" t="s">
        <v>112</v>
      </c>
      <c r="P29" t="s">
        <v>47</v>
      </c>
      <c r="Q29" s="38" t="s">
        <v>328</v>
      </c>
      <c r="R29" s="8" t="s">
        <v>71</v>
      </c>
    </row>
    <row r="30" spans="1:18">
      <c r="A30" s="6" t="s">
        <v>122</v>
      </c>
      <c r="B30" s="6" t="s">
        <v>93</v>
      </c>
      <c r="C30" s="7">
        <v>10</v>
      </c>
      <c r="D30" s="6" t="s">
        <v>19</v>
      </c>
      <c r="E30" s="8" t="s">
        <v>123</v>
      </c>
      <c r="F30" s="9">
        <v>100390</v>
      </c>
      <c r="G30" s="15">
        <v>200</v>
      </c>
      <c r="H30" s="6" t="s">
        <v>124</v>
      </c>
      <c r="I30" s="10" t="str">
        <f t="shared" si="0"/>
        <v>02</v>
      </c>
      <c r="J30" s="6" t="s">
        <v>96</v>
      </c>
      <c r="K30" s="11">
        <v>33852</v>
      </c>
      <c r="L30" s="11">
        <v>0</v>
      </c>
      <c r="M30" s="12">
        <f t="shared" si="3"/>
        <v>33852</v>
      </c>
      <c r="N30" s="12">
        <f t="shared" si="2"/>
        <v>33852</v>
      </c>
      <c r="O30" s="8" t="s">
        <v>125</v>
      </c>
      <c r="P30" s="8" t="s">
        <v>126</v>
      </c>
      <c r="Q30" s="38" t="s">
        <v>328</v>
      </c>
      <c r="R30" s="8" t="s">
        <v>71</v>
      </c>
    </row>
    <row r="31" spans="1:18">
      <c r="A31" s="6" t="s">
        <v>143</v>
      </c>
      <c r="B31" s="6" t="s">
        <v>357</v>
      </c>
      <c r="C31" s="7">
        <v>28</v>
      </c>
      <c r="D31" s="6" t="s">
        <v>358</v>
      </c>
      <c r="E31" s="8" t="s">
        <v>397</v>
      </c>
      <c r="F31" s="9">
        <v>284965</v>
      </c>
      <c r="G31" s="15">
        <v>300</v>
      </c>
      <c r="H31" s="6" t="s">
        <v>33</v>
      </c>
      <c r="I31" s="6" t="str">
        <f t="shared" si="0"/>
        <v>03</v>
      </c>
      <c r="J31" s="6" t="s">
        <v>360</v>
      </c>
      <c r="K31" s="11">
        <v>33502.5</v>
      </c>
      <c r="L31" s="11">
        <v>0</v>
      </c>
      <c r="M31" s="12">
        <f t="shared" si="3"/>
        <v>33502.5</v>
      </c>
      <c r="N31" s="12">
        <f t="shared" si="2"/>
        <v>33502.5</v>
      </c>
      <c r="O31" s="8" t="s">
        <v>59</v>
      </c>
      <c r="P31" t="s">
        <v>56</v>
      </c>
      <c r="Q31" s="38" t="s">
        <v>328</v>
      </c>
      <c r="R31" s="8" t="s">
        <v>25</v>
      </c>
    </row>
    <row r="32" spans="1:18">
      <c r="A32" s="6" t="s">
        <v>202</v>
      </c>
      <c r="B32" s="6" t="s">
        <v>86</v>
      </c>
      <c r="C32" s="7">
        <v>13</v>
      </c>
      <c r="D32" s="6" t="s">
        <v>19</v>
      </c>
      <c r="E32" s="8" t="s">
        <v>208</v>
      </c>
      <c r="F32" s="9">
        <v>132221</v>
      </c>
      <c r="G32" s="15">
        <v>300</v>
      </c>
      <c r="H32" s="6" t="s">
        <v>33</v>
      </c>
      <c r="I32" s="10" t="str">
        <f t="shared" si="0"/>
        <v>03</v>
      </c>
      <c r="J32" s="6" t="s">
        <v>88</v>
      </c>
      <c r="K32" s="11">
        <v>28800</v>
      </c>
      <c r="L32" s="11">
        <v>0</v>
      </c>
      <c r="M32" s="12">
        <f t="shared" si="3"/>
        <v>28800</v>
      </c>
      <c r="N32" s="12">
        <f t="shared" si="2"/>
        <v>28800</v>
      </c>
      <c r="O32" s="8" t="s">
        <v>209</v>
      </c>
      <c r="P32" s="8" t="s">
        <v>210</v>
      </c>
      <c r="Q32" s="38" t="s">
        <v>328</v>
      </c>
      <c r="R32" s="8" t="s">
        <v>71</v>
      </c>
    </row>
    <row r="33" spans="1:18">
      <c r="A33" s="6" t="s">
        <v>202</v>
      </c>
      <c r="B33" s="6" t="s">
        <v>86</v>
      </c>
      <c r="C33" s="7">
        <v>13</v>
      </c>
      <c r="D33" s="6" t="s">
        <v>19</v>
      </c>
      <c r="E33" s="8" t="s">
        <v>211</v>
      </c>
      <c r="F33" s="9">
        <v>132221</v>
      </c>
      <c r="G33" s="15">
        <v>300</v>
      </c>
      <c r="H33" s="6" t="s">
        <v>33</v>
      </c>
      <c r="I33" s="10" t="str">
        <f t="shared" si="0"/>
        <v>03</v>
      </c>
      <c r="J33" s="6" t="s">
        <v>88</v>
      </c>
      <c r="K33" s="11">
        <v>28800</v>
      </c>
      <c r="L33" s="11">
        <v>0</v>
      </c>
      <c r="M33" s="12">
        <f t="shared" si="3"/>
        <v>28800</v>
      </c>
      <c r="N33" s="12">
        <f t="shared" si="2"/>
        <v>28800</v>
      </c>
      <c r="O33" s="8" t="s">
        <v>209</v>
      </c>
      <c r="P33" s="8" t="s">
        <v>210</v>
      </c>
      <c r="Q33" s="38" t="s">
        <v>328</v>
      </c>
      <c r="R33" s="8" t="s">
        <v>71</v>
      </c>
    </row>
    <row r="34" spans="1:18">
      <c r="A34" s="6" t="s">
        <v>334</v>
      </c>
      <c r="B34" s="6" t="s">
        <v>93</v>
      </c>
      <c r="C34" s="7">
        <v>10</v>
      </c>
      <c r="D34" s="6" t="s">
        <v>19</v>
      </c>
      <c r="E34" s="8" t="s">
        <v>341</v>
      </c>
      <c r="F34" s="9">
        <v>100390</v>
      </c>
      <c r="G34" s="15">
        <v>200</v>
      </c>
      <c r="H34" s="6" t="s">
        <v>124</v>
      </c>
      <c r="I34" s="6" t="str">
        <f t="shared" ref="I34:I65" si="4">LEFT(H34,2)</f>
        <v>02</v>
      </c>
      <c r="J34" s="6"/>
      <c r="K34" s="11">
        <v>22960</v>
      </c>
      <c r="L34" s="11">
        <v>0</v>
      </c>
      <c r="M34" s="12">
        <f t="shared" si="3"/>
        <v>22960</v>
      </c>
      <c r="N34" s="12">
        <f t="shared" ref="N34:N65" si="5">L34+M34</f>
        <v>22960</v>
      </c>
      <c r="O34" s="8" t="s">
        <v>342</v>
      </c>
      <c r="P34" t="s">
        <v>272</v>
      </c>
      <c r="Q34" s="38" t="s">
        <v>328</v>
      </c>
      <c r="R34" s="8" t="s">
        <v>71</v>
      </c>
    </row>
    <row r="35" spans="1:18">
      <c r="A35" s="6" t="s">
        <v>229</v>
      </c>
      <c r="B35" s="6" t="s">
        <v>357</v>
      </c>
      <c r="C35" s="7">
        <v>28</v>
      </c>
      <c r="D35" s="6" t="s">
        <v>358</v>
      </c>
      <c r="E35" s="8" t="s">
        <v>384</v>
      </c>
      <c r="F35" s="9">
        <v>280180</v>
      </c>
      <c r="G35" s="15">
        <v>300</v>
      </c>
      <c r="H35" s="6" t="s">
        <v>50</v>
      </c>
      <c r="I35" s="6" t="str">
        <f t="shared" si="4"/>
        <v>03</v>
      </c>
      <c r="J35" s="6" t="s">
        <v>360</v>
      </c>
      <c r="K35" s="11">
        <v>22000</v>
      </c>
      <c r="L35" s="11">
        <v>0</v>
      </c>
      <c r="M35" s="12">
        <f t="shared" si="3"/>
        <v>22000</v>
      </c>
      <c r="N35" s="12">
        <f t="shared" si="5"/>
        <v>22000</v>
      </c>
      <c r="O35" s="8" t="s">
        <v>280</v>
      </c>
      <c r="P35" t="s">
        <v>385</v>
      </c>
      <c r="Q35" s="38" t="s">
        <v>328</v>
      </c>
      <c r="R35" s="8" t="s">
        <v>25</v>
      </c>
    </row>
    <row r="36" spans="1:18">
      <c r="A36" s="6" t="s">
        <v>229</v>
      </c>
      <c r="B36" s="6" t="s">
        <v>86</v>
      </c>
      <c r="C36" s="7">
        <v>13</v>
      </c>
      <c r="D36" s="6" t="s">
        <v>19</v>
      </c>
      <c r="E36" s="8" t="s">
        <v>240</v>
      </c>
      <c r="F36" s="9">
        <v>132221</v>
      </c>
      <c r="G36" s="15">
        <v>300</v>
      </c>
      <c r="H36" s="6" t="s">
        <v>50</v>
      </c>
      <c r="I36" s="10" t="str">
        <f t="shared" si="4"/>
        <v>03</v>
      </c>
      <c r="J36" s="6" t="s">
        <v>88</v>
      </c>
      <c r="K36" s="11">
        <v>21403.5</v>
      </c>
      <c r="L36" s="11">
        <v>0</v>
      </c>
      <c r="M36" s="12">
        <f t="shared" si="3"/>
        <v>21403.5</v>
      </c>
      <c r="N36" s="12">
        <f t="shared" si="5"/>
        <v>21403.5</v>
      </c>
      <c r="O36" s="8" t="s">
        <v>238</v>
      </c>
      <c r="P36" s="8" t="s">
        <v>239</v>
      </c>
      <c r="Q36" s="38" t="s">
        <v>328</v>
      </c>
      <c r="R36" s="8" t="s">
        <v>71</v>
      </c>
    </row>
    <row r="37" spans="1:18">
      <c r="A37" s="6" t="s">
        <v>269</v>
      </c>
      <c r="B37" s="6" t="s">
        <v>93</v>
      </c>
      <c r="C37" s="7">
        <v>10</v>
      </c>
      <c r="D37" s="6" t="s">
        <v>19</v>
      </c>
      <c r="E37" s="8" t="s">
        <v>270</v>
      </c>
      <c r="F37" s="9">
        <v>100390</v>
      </c>
      <c r="G37" s="15">
        <v>200</v>
      </c>
      <c r="H37" s="6" t="s">
        <v>124</v>
      </c>
      <c r="I37" s="10" t="str">
        <f t="shared" si="4"/>
        <v>02</v>
      </c>
      <c r="J37" s="6" t="s">
        <v>96</v>
      </c>
      <c r="K37" s="11">
        <v>19550</v>
      </c>
      <c r="L37" s="11">
        <v>0</v>
      </c>
      <c r="M37" s="12">
        <f t="shared" si="3"/>
        <v>19550</v>
      </c>
      <c r="N37" s="12">
        <f t="shared" si="5"/>
        <v>19550</v>
      </c>
      <c r="O37" s="8" t="s">
        <v>271</v>
      </c>
      <c r="P37" s="8" t="s">
        <v>272</v>
      </c>
      <c r="Q37" s="38" t="s">
        <v>328</v>
      </c>
      <c r="R37" s="8" t="s">
        <v>71</v>
      </c>
    </row>
    <row r="38" spans="1:18">
      <c r="A38" s="6" t="s">
        <v>161</v>
      </c>
      <c r="B38" s="6" t="s">
        <v>67</v>
      </c>
      <c r="C38" s="7">
        <v>12</v>
      </c>
      <c r="D38" s="6" t="s">
        <v>19</v>
      </c>
      <c r="E38" s="8" t="s">
        <v>169</v>
      </c>
      <c r="F38" s="9">
        <v>120939</v>
      </c>
      <c r="G38" s="15">
        <v>300</v>
      </c>
      <c r="H38" s="6" t="s">
        <v>33</v>
      </c>
      <c r="I38" s="10" t="str">
        <f t="shared" si="4"/>
        <v>03</v>
      </c>
      <c r="J38" s="6" t="s">
        <v>69</v>
      </c>
      <c r="K38" s="11">
        <v>19380</v>
      </c>
      <c r="L38" s="11">
        <v>0</v>
      </c>
      <c r="M38" s="12">
        <f t="shared" si="3"/>
        <v>19380</v>
      </c>
      <c r="N38" s="12">
        <f t="shared" si="5"/>
        <v>19380</v>
      </c>
      <c r="O38" s="8" t="s">
        <v>102</v>
      </c>
      <c r="P38" s="8" t="s">
        <v>47</v>
      </c>
      <c r="Q38" s="38" t="s">
        <v>328</v>
      </c>
      <c r="R38" s="8" t="s">
        <v>71</v>
      </c>
    </row>
    <row r="39" spans="1:18">
      <c r="A39" s="6" t="s">
        <v>26</v>
      </c>
      <c r="B39" s="6" t="s">
        <v>18</v>
      </c>
      <c r="C39" s="7">
        <v>23</v>
      </c>
      <c r="D39" s="6" t="s">
        <v>19</v>
      </c>
      <c r="E39" s="8" t="s">
        <v>27</v>
      </c>
      <c r="F39" s="9">
        <v>230291</v>
      </c>
      <c r="G39" s="15">
        <v>300</v>
      </c>
      <c r="H39" s="6" t="s">
        <v>28</v>
      </c>
      <c r="I39" s="10" t="str">
        <f t="shared" si="4"/>
        <v>03</v>
      </c>
      <c r="J39" s="6" t="s">
        <v>22</v>
      </c>
      <c r="K39" s="11">
        <v>19200</v>
      </c>
      <c r="L39" s="11">
        <v>10320</v>
      </c>
      <c r="M39" s="12">
        <f t="shared" si="3"/>
        <v>8880</v>
      </c>
      <c r="N39" s="12">
        <f t="shared" si="5"/>
        <v>19200</v>
      </c>
      <c r="O39" s="8" t="s">
        <v>29</v>
      </c>
      <c r="P39" s="8" t="s">
        <v>30</v>
      </c>
      <c r="Q39" s="38" t="s">
        <v>328</v>
      </c>
      <c r="R39" s="8" t="s">
        <v>25</v>
      </c>
    </row>
    <row r="40" spans="1:18">
      <c r="A40" s="6" t="s">
        <v>151</v>
      </c>
      <c r="B40" s="6" t="s">
        <v>357</v>
      </c>
      <c r="C40" s="7">
        <v>28</v>
      </c>
      <c r="D40" s="6" t="s">
        <v>358</v>
      </c>
      <c r="E40" s="8" t="s">
        <v>380</v>
      </c>
      <c r="F40" s="9">
        <v>284950</v>
      </c>
      <c r="G40" s="15">
        <v>300</v>
      </c>
      <c r="H40" s="6" t="s">
        <v>50</v>
      </c>
      <c r="I40" s="6" t="str">
        <f t="shared" si="4"/>
        <v>03</v>
      </c>
      <c r="J40" s="6" t="s">
        <v>360</v>
      </c>
      <c r="K40" s="11">
        <v>18500</v>
      </c>
      <c r="L40" s="11">
        <v>0</v>
      </c>
      <c r="M40" s="12">
        <f t="shared" si="3"/>
        <v>18500</v>
      </c>
      <c r="N40" s="12">
        <f t="shared" si="5"/>
        <v>18500</v>
      </c>
      <c r="O40" s="8" t="s">
        <v>378</v>
      </c>
      <c r="P40" t="s">
        <v>52</v>
      </c>
      <c r="Q40" s="38" t="s">
        <v>328</v>
      </c>
      <c r="R40" s="8" t="s">
        <v>25</v>
      </c>
    </row>
    <row r="41" spans="1:18">
      <c r="A41" s="6" t="s">
        <v>66</v>
      </c>
      <c r="B41" s="6" t="s">
        <v>67</v>
      </c>
      <c r="C41" s="7">
        <v>12</v>
      </c>
      <c r="D41" s="6" t="s">
        <v>19</v>
      </c>
      <c r="E41" s="8" t="s">
        <v>68</v>
      </c>
      <c r="F41" s="9">
        <v>120939</v>
      </c>
      <c r="G41" s="15">
        <v>300</v>
      </c>
      <c r="H41" s="6" t="s">
        <v>28</v>
      </c>
      <c r="I41" s="10" t="str">
        <f t="shared" si="4"/>
        <v>03</v>
      </c>
      <c r="J41" s="6" t="s">
        <v>69</v>
      </c>
      <c r="K41" s="11">
        <v>17400</v>
      </c>
      <c r="L41" s="11">
        <v>0</v>
      </c>
      <c r="M41" s="12">
        <f t="shared" si="3"/>
        <v>17400</v>
      </c>
      <c r="N41" s="12">
        <f t="shared" si="5"/>
        <v>17400</v>
      </c>
      <c r="O41" s="8" t="s">
        <v>70</v>
      </c>
      <c r="P41" s="8" t="s">
        <v>30</v>
      </c>
      <c r="Q41" s="38" t="s">
        <v>328</v>
      </c>
      <c r="R41" s="8" t="s">
        <v>71</v>
      </c>
    </row>
    <row r="42" spans="1:18">
      <c r="A42" s="6" t="s">
        <v>229</v>
      </c>
      <c r="B42" s="6" t="s">
        <v>86</v>
      </c>
      <c r="C42" s="7">
        <v>13</v>
      </c>
      <c r="D42" s="6" t="s">
        <v>19</v>
      </c>
      <c r="E42" s="8" t="s">
        <v>237</v>
      </c>
      <c r="F42" s="9">
        <v>132221</v>
      </c>
      <c r="G42" s="15">
        <v>300</v>
      </c>
      <c r="H42" s="6" t="s">
        <v>50</v>
      </c>
      <c r="I42" s="10" t="str">
        <f t="shared" si="4"/>
        <v>03</v>
      </c>
      <c r="J42" s="6" t="s">
        <v>88</v>
      </c>
      <c r="K42" s="11">
        <v>16830</v>
      </c>
      <c r="L42" s="11">
        <v>0</v>
      </c>
      <c r="M42" s="12">
        <f t="shared" si="3"/>
        <v>16830</v>
      </c>
      <c r="N42" s="12">
        <f t="shared" si="5"/>
        <v>16830</v>
      </c>
      <c r="O42" s="8" t="s">
        <v>238</v>
      </c>
      <c r="P42" s="8" t="s">
        <v>239</v>
      </c>
      <c r="Q42" s="38" t="s">
        <v>328</v>
      </c>
      <c r="R42" s="8" t="s">
        <v>71</v>
      </c>
    </row>
    <row r="43" spans="1:18">
      <c r="A43" s="6" t="s">
        <v>334</v>
      </c>
      <c r="B43" s="6" t="s">
        <v>18</v>
      </c>
      <c r="C43" s="7">
        <v>23</v>
      </c>
      <c r="D43" s="6" t="s">
        <v>19</v>
      </c>
      <c r="E43" s="8" t="s">
        <v>335</v>
      </c>
      <c r="F43" s="9">
        <v>230061</v>
      </c>
      <c r="G43" s="15">
        <v>200</v>
      </c>
      <c r="H43" s="6" t="s">
        <v>336</v>
      </c>
      <c r="I43" s="6" t="str">
        <f t="shared" si="4"/>
        <v>02</v>
      </c>
      <c r="J43" s="6"/>
      <c r="K43" s="11">
        <v>0</v>
      </c>
      <c r="L43" s="11">
        <v>14850</v>
      </c>
      <c r="M43" s="12">
        <v>0</v>
      </c>
      <c r="N43" s="12">
        <f t="shared" si="5"/>
        <v>14850</v>
      </c>
      <c r="O43" s="8" t="s">
        <v>337</v>
      </c>
      <c r="P43" t="s">
        <v>338</v>
      </c>
      <c r="Q43" s="38" t="s">
        <v>328</v>
      </c>
      <c r="R43" s="8" t="s">
        <v>71</v>
      </c>
    </row>
    <row r="44" spans="1:18">
      <c r="A44" s="6" t="s">
        <v>57</v>
      </c>
      <c r="B44" s="6" t="s">
        <v>18</v>
      </c>
      <c r="C44" s="7">
        <v>23</v>
      </c>
      <c r="D44" s="6" t="s">
        <v>19</v>
      </c>
      <c r="E44" s="8" t="s">
        <v>58</v>
      </c>
      <c r="F44" s="9">
        <v>230291</v>
      </c>
      <c r="G44" s="15">
        <v>300</v>
      </c>
      <c r="H44" s="6" t="s">
        <v>33</v>
      </c>
      <c r="I44" s="10" t="str">
        <f t="shared" si="4"/>
        <v>03</v>
      </c>
      <c r="J44" s="6" t="s">
        <v>22</v>
      </c>
      <c r="K44" s="11">
        <v>14835</v>
      </c>
      <c r="L44" s="11">
        <v>0</v>
      </c>
      <c r="M44" s="12">
        <f t="shared" ref="M44:M50" si="6">K44-L44</f>
        <v>14835</v>
      </c>
      <c r="N44" s="12">
        <f t="shared" si="5"/>
        <v>14835</v>
      </c>
      <c r="O44" s="8" t="s">
        <v>59</v>
      </c>
      <c r="P44" s="8" t="s">
        <v>56</v>
      </c>
      <c r="Q44" s="38" t="s">
        <v>328</v>
      </c>
      <c r="R44" s="8" t="s">
        <v>25</v>
      </c>
    </row>
    <row r="45" spans="1:18">
      <c r="A45" s="6" t="s">
        <v>334</v>
      </c>
      <c r="B45" s="6" t="s">
        <v>204</v>
      </c>
      <c r="C45" s="7">
        <v>11</v>
      </c>
      <c r="D45" s="6" t="s">
        <v>19</v>
      </c>
      <c r="E45" s="8" t="s">
        <v>403</v>
      </c>
      <c r="F45" s="9">
        <v>111326</v>
      </c>
      <c r="G45" s="15">
        <v>300</v>
      </c>
      <c r="H45" s="6" t="s">
        <v>33</v>
      </c>
      <c r="I45" s="6" t="str">
        <f t="shared" si="4"/>
        <v>03</v>
      </c>
      <c r="J45" s="6"/>
      <c r="K45" s="11">
        <v>14388</v>
      </c>
      <c r="L45" s="11">
        <v>0</v>
      </c>
      <c r="M45" s="12">
        <f t="shared" si="6"/>
        <v>14388</v>
      </c>
      <c r="N45" s="12">
        <f t="shared" si="5"/>
        <v>14388</v>
      </c>
      <c r="O45" s="8" t="s">
        <v>112</v>
      </c>
      <c r="P45" t="s">
        <v>47</v>
      </c>
      <c r="Q45" s="38" t="s">
        <v>328</v>
      </c>
      <c r="R45" s="8" t="s">
        <v>71</v>
      </c>
    </row>
    <row r="46" spans="1:18">
      <c r="A46" s="6" t="s">
        <v>229</v>
      </c>
      <c r="B46" s="6" t="s">
        <v>93</v>
      </c>
      <c r="C46" s="7">
        <v>10</v>
      </c>
      <c r="D46" s="6" t="s">
        <v>19</v>
      </c>
      <c r="E46" s="8" t="s">
        <v>231</v>
      </c>
      <c r="F46" s="9">
        <v>100390</v>
      </c>
      <c r="G46" s="15">
        <v>300</v>
      </c>
      <c r="H46" s="6" t="s">
        <v>28</v>
      </c>
      <c r="I46" s="10" t="str">
        <f t="shared" si="4"/>
        <v>03</v>
      </c>
      <c r="J46" s="6" t="s">
        <v>96</v>
      </c>
      <c r="K46" s="11">
        <v>14360.9</v>
      </c>
      <c r="L46" s="11">
        <v>0</v>
      </c>
      <c r="M46" s="12">
        <f t="shared" si="6"/>
        <v>14360.9</v>
      </c>
      <c r="N46" s="12">
        <f t="shared" si="5"/>
        <v>14360.9</v>
      </c>
      <c r="O46" s="8" t="s">
        <v>232</v>
      </c>
      <c r="P46" s="8" t="s">
        <v>233</v>
      </c>
      <c r="Q46" s="38" t="s">
        <v>328</v>
      </c>
      <c r="R46" s="8" t="s">
        <v>71</v>
      </c>
    </row>
    <row r="47" spans="1:18">
      <c r="A47" s="6" t="s">
        <v>269</v>
      </c>
      <c r="B47" s="6" t="s">
        <v>204</v>
      </c>
      <c r="C47" s="7">
        <v>11</v>
      </c>
      <c r="D47" s="6" t="s">
        <v>19</v>
      </c>
      <c r="E47" s="8" t="s">
        <v>276</v>
      </c>
      <c r="F47" s="9">
        <v>111326</v>
      </c>
      <c r="G47" s="15">
        <v>300</v>
      </c>
      <c r="H47" s="6" t="s">
        <v>21</v>
      </c>
      <c r="I47" s="10" t="str">
        <f t="shared" si="4"/>
        <v>03</v>
      </c>
      <c r="J47" s="6" t="s">
        <v>78</v>
      </c>
      <c r="K47" s="11">
        <v>12655.56</v>
      </c>
      <c r="L47" s="11">
        <v>0</v>
      </c>
      <c r="M47" s="12">
        <f t="shared" si="6"/>
        <v>12655.56</v>
      </c>
      <c r="N47" s="12">
        <f t="shared" si="5"/>
        <v>12655.56</v>
      </c>
      <c r="O47" s="8" t="s">
        <v>277</v>
      </c>
      <c r="P47" s="8" t="s">
        <v>278</v>
      </c>
      <c r="Q47" s="38" t="s">
        <v>328</v>
      </c>
      <c r="R47" s="8" t="s">
        <v>71</v>
      </c>
    </row>
    <row r="48" spans="1:18">
      <c r="A48" s="6" t="s">
        <v>222</v>
      </c>
      <c r="B48" s="6" t="s">
        <v>357</v>
      </c>
      <c r="C48" s="7">
        <v>28</v>
      </c>
      <c r="D48" s="6" t="s">
        <v>358</v>
      </c>
      <c r="E48" s="8" t="s">
        <v>400</v>
      </c>
      <c r="F48" s="9">
        <v>284950</v>
      </c>
      <c r="G48" s="15">
        <v>300</v>
      </c>
      <c r="H48" s="6" t="s">
        <v>33</v>
      </c>
      <c r="I48" s="6" t="str">
        <f t="shared" si="4"/>
        <v>03</v>
      </c>
      <c r="J48" s="6" t="s">
        <v>360</v>
      </c>
      <c r="K48" s="11">
        <v>11318</v>
      </c>
      <c r="L48" s="11">
        <v>0</v>
      </c>
      <c r="M48" s="12">
        <f t="shared" si="6"/>
        <v>11318</v>
      </c>
      <c r="N48" s="12">
        <f t="shared" si="5"/>
        <v>11318</v>
      </c>
      <c r="O48" s="8" t="s">
        <v>112</v>
      </c>
      <c r="P48" t="s">
        <v>47</v>
      </c>
      <c r="Q48" s="38" t="s">
        <v>328</v>
      </c>
      <c r="R48" s="8" t="s">
        <v>25</v>
      </c>
    </row>
    <row r="49" spans="1:18">
      <c r="A49" s="6" t="s">
        <v>66</v>
      </c>
      <c r="B49" s="6" t="s">
        <v>67</v>
      </c>
      <c r="C49" s="7">
        <v>12</v>
      </c>
      <c r="D49" s="6" t="s">
        <v>19</v>
      </c>
      <c r="E49" s="8" t="s">
        <v>72</v>
      </c>
      <c r="F49" s="9">
        <v>120939</v>
      </c>
      <c r="G49" s="15">
        <v>300</v>
      </c>
      <c r="H49" s="6" t="s">
        <v>50</v>
      </c>
      <c r="I49" s="10" t="str">
        <f t="shared" si="4"/>
        <v>03</v>
      </c>
      <c r="J49" s="6" t="s">
        <v>69</v>
      </c>
      <c r="K49" s="11">
        <v>11193</v>
      </c>
      <c r="L49" s="11">
        <v>0</v>
      </c>
      <c r="M49" s="12">
        <f t="shared" si="6"/>
        <v>11193</v>
      </c>
      <c r="N49" s="12">
        <f t="shared" si="5"/>
        <v>11193</v>
      </c>
      <c r="O49" s="8" t="s">
        <v>73</v>
      </c>
      <c r="P49" s="8" t="s">
        <v>74</v>
      </c>
      <c r="Q49" s="38" t="s">
        <v>328</v>
      </c>
      <c r="R49" s="8" t="s">
        <v>71</v>
      </c>
    </row>
    <row r="50" spans="1:18">
      <c r="A50" s="6" t="s">
        <v>222</v>
      </c>
      <c r="B50" s="6" t="s">
        <v>86</v>
      </c>
      <c r="C50" s="7">
        <v>13</v>
      </c>
      <c r="D50" s="6" t="s">
        <v>19</v>
      </c>
      <c r="E50" s="8" t="s">
        <v>223</v>
      </c>
      <c r="F50" s="9">
        <v>132221</v>
      </c>
      <c r="G50" s="15">
        <v>300</v>
      </c>
      <c r="H50" s="6" t="s">
        <v>28</v>
      </c>
      <c r="I50" s="10" t="str">
        <f t="shared" si="4"/>
        <v>03</v>
      </c>
      <c r="J50" s="6" t="s">
        <v>88</v>
      </c>
      <c r="K50" s="11">
        <v>11000</v>
      </c>
      <c r="L50" s="11">
        <v>0</v>
      </c>
      <c r="M50" s="12">
        <f t="shared" si="6"/>
        <v>11000</v>
      </c>
      <c r="N50" s="12">
        <f t="shared" si="5"/>
        <v>11000</v>
      </c>
      <c r="O50" s="8" t="s">
        <v>224</v>
      </c>
      <c r="P50" s="8" t="s">
        <v>150</v>
      </c>
      <c r="Q50" s="38" t="s">
        <v>328</v>
      </c>
      <c r="R50" s="8" t="s">
        <v>71</v>
      </c>
    </row>
    <row r="51" spans="1:18">
      <c r="A51" s="6" t="s">
        <v>245</v>
      </c>
      <c r="B51" s="6" t="s">
        <v>255</v>
      </c>
      <c r="C51" s="7">
        <v>16</v>
      </c>
      <c r="D51" s="6" t="s">
        <v>19</v>
      </c>
      <c r="E51" s="8" t="s">
        <v>263</v>
      </c>
      <c r="F51" s="9">
        <v>169137</v>
      </c>
      <c r="G51" s="15">
        <v>300</v>
      </c>
      <c r="H51" s="6" t="s">
        <v>261</v>
      </c>
      <c r="I51" s="10" t="str">
        <f t="shared" si="4"/>
        <v>03</v>
      </c>
      <c r="J51" s="6" t="s">
        <v>257</v>
      </c>
      <c r="K51" s="11"/>
      <c r="L51" s="11">
        <f>3200+2695+4795</f>
        <v>10690</v>
      </c>
      <c r="M51" s="12">
        <v>0</v>
      </c>
      <c r="N51" s="12">
        <f t="shared" si="5"/>
        <v>10690</v>
      </c>
      <c r="O51" s="8" t="s">
        <v>262</v>
      </c>
      <c r="P51" s="8" t="s">
        <v>259</v>
      </c>
      <c r="Q51" s="38" t="s">
        <v>328</v>
      </c>
      <c r="R51" s="8" t="s">
        <v>71</v>
      </c>
    </row>
    <row r="52" spans="1:18">
      <c r="A52" s="6" t="s">
        <v>352</v>
      </c>
      <c r="B52" s="6" t="s">
        <v>139</v>
      </c>
      <c r="C52" s="7">
        <v>4</v>
      </c>
      <c r="D52" s="6" t="s">
        <v>19</v>
      </c>
      <c r="E52" s="8" t="s">
        <v>427</v>
      </c>
      <c r="F52" s="9">
        <v>41060</v>
      </c>
      <c r="G52" s="15">
        <v>400</v>
      </c>
      <c r="H52" s="6" t="s">
        <v>145</v>
      </c>
      <c r="I52" s="6" t="str">
        <f t="shared" si="4"/>
        <v>04</v>
      </c>
      <c r="J52" s="6" t="s">
        <v>119</v>
      </c>
      <c r="K52" s="11">
        <v>10000</v>
      </c>
      <c r="L52" s="11">
        <v>0</v>
      </c>
      <c r="M52" s="12">
        <f>K52-L52</f>
        <v>10000</v>
      </c>
      <c r="N52" s="12">
        <f t="shared" si="5"/>
        <v>10000</v>
      </c>
      <c r="O52" s="8" t="s">
        <v>146</v>
      </c>
      <c r="P52" t="s">
        <v>147</v>
      </c>
      <c r="Q52" s="38" t="s">
        <v>328</v>
      </c>
      <c r="R52" s="8" t="s">
        <v>71</v>
      </c>
    </row>
    <row r="53" spans="1:18">
      <c r="A53" s="6" t="s">
        <v>40</v>
      </c>
      <c r="B53" s="6" t="s">
        <v>18</v>
      </c>
      <c r="C53" s="7">
        <v>23</v>
      </c>
      <c r="D53" s="6" t="s">
        <v>19</v>
      </c>
      <c r="E53" s="8" t="s">
        <v>41</v>
      </c>
      <c r="F53" s="9">
        <v>230291</v>
      </c>
      <c r="G53" s="15">
        <v>300</v>
      </c>
      <c r="H53" s="6" t="s">
        <v>42</v>
      </c>
      <c r="I53" s="10" t="str">
        <f t="shared" si="4"/>
        <v>03</v>
      </c>
      <c r="J53" s="6" t="s">
        <v>22</v>
      </c>
      <c r="K53" s="11">
        <v>9998</v>
      </c>
      <c r="L53" s="11">
        <v>9998</v>
      </c>
      <c r="M53" s="12">
        <f>K53-L53</f>
        <v>0</v>
      </c>
      <c r="N53" s="12">
        <f t="shared" si="5"/>
        <v>9998</v>
      </c>
      <c r="O53" s="8" t="s">
        <v>43</v>
      </c>
      <c r="P53" s="8" t="s">
        <v>44</v>
      </c>
      <c r="Q53" s="38" t="s">
        <v>328</v>
      </c>
      <c r="R53" s="8" t="s">
        <v>25</v>
      </c>
    </row>
    <row r="54" spans="1:18">
      <c r="A54" s="6" t="s">
        <v>343</v>
      </c>
      <c r="B54" s="6" t="s">
        <v>255</v>
      </c>
      <c r="C54" s="7">
        <v>16</v>
      </c>
      <c r="D54" s="6" t="s">
        <v>19</v>
      </c>
      <c r="E54" s="8" t="s">
        <v>414</v>
      </c>
      <c r="F54" s="9">
        <v>169137</v>
      </c>
      <c r="G54" s="15">
        <v>300</v>
      </c>
      <c r="H54" s="6" t="s">
        <v>261</v>
      </c>
      <c r="I54" s="6" t="str">
        <f t="shared" si="4"/>
        <v>03</v>
      </c>
      <c r="J54" s="6"/>
      <c r="K54" s="11">
        <v>0</v>
      </c>
      <c r="L54" s="11">
        <v>9125</v>
      </c>
      <c r="M54" s="12">
        <v>0</v>
      </c>
      <c r="N54" s="12">
        <f t="shared" si="5"/>
        <v>9125</v>
      </c>
      <c r="O54" s="8" t="s">
        <v>415</v>
      </c>
      <c r="P54" t="s">
        <v>259</v>
      </c>
      <c r="Q54" s="38" t="s">
        <v>328</v>
      </c>
      <c r="R54" s="8" t="s">
        <v>71</v>
      </c>
    </row>
    <row r="55" spans="1:18">
      <c r="A55" s="6" t="s">
        <v>343</v>
      </c>
      <c r="B55" s="6" t="s">
        <v>204</v>
      </c>
      <c r="C55" s="7">
        <v>11</v>
      </c>
      <c r="D55" s="6" t="s">
        <v>19</v>
      </c>
      <c r="E55" s="8" t="s">
        <v>404</v>
      </c>
      <c r="F55" s="9">
        <v>111326</v>
      </c>
      <c r="G55" s="15">
        <v>300</v>
      </c>
      <c r="H55" s="6" t="s">
        <v>33</v>
      </c>
      <c r="I55" s="6" t="str">
        <f t="shared" si="4"/>
        <v>03</v>
      </c>
      <c r="J55" s="6"/>
      <c r="K55" s="11">
        <v>8868</v>
      </c>
      <c r="L55" s="11">
        <v>0</v>
      </c>
      <c r="M55" s="12">
        <f t="shared" ref="M55:M74" si="7">K55-L55</f>
        <v>8868</v>
      </c>
      <c r="N55" s="12">
        <f t="shared" si="5"/>
        <v>8868</v>
      </c>
      <c r="O55" s="8" t="s">
        <v>405</v>
      </c>
      <c r="P55" t="s">
        <v>56</v>
      </c>
      <c r="Q55" s="38" t="s">
        <v>328</v>
      </c>
      <c r="R55" s="8" t="s">
        <v>71</v>
      </c>
    </row>
    <row r="56" spans="1:18">
      <c r="A56" s="6" t="s">
        <v>85</v>
      </c>
      <c r="B56" s="6" t="s">
        <v>357</v>
      </c>
      <c r="C56" s="7">
        <v>28</v>
      </c>
      <c r="D56" s="6" t="s">
        <v>358</v>
      </c>
      <c r="E56" s="8" t="s">
        <v>379</v>
      </c>
      <c r="F56" s="9">
        <v>284950</v>
      </c>
      <c r="G56" s="15">
        <v>300</v>
      </c>
      <c r="H56" s="6" t="s">
        <v>50</v>
      </c>
      <c r="I56" s="6" t="str">
        <f t="shared" si="4"/>
        <v>03</v>
      </c>
      <c r="J56" s="6" t="s">
        <v>360</v>
      </c>
      <c r="K56" s="11">
        <v>8610</v>
      </c>
      <c r="L56" s="11">
        <v>0</v>
      </c>
      <c r="M56" s="12">
        <f t="shared" si="7"/>
        <v>8610</v>
      </c>
      <c r="N56" s="12">
        <f t="shared" si="5"/>
        <v>8610</v>
      </c>
      <c r="O56" s="8" t="s">
        <v>149</v>
      </c>
      <c r="P56" t="s">
        <v>74</v>
      </c>
      <c r="Q56" s="38" t="s">
        <v>328</v>
      </c>
      <c r="R56" s="8" t="s">
        <v>25</v>
      </c>
    </row>
    <row r="57" spans="1:18">
      <c r="A57" s="6" t="s">
        <v>296</v>
      </c>
      <c r="B57" s="6" t="s">
        <v>255</v>
      </c>
      <c r="C57" s="7">
        <v>16</v>
      </c>
      <c r="D57" s="6" t="s">
        <v>19</v>
      </c>
      <c r="E57" s="8" t="s">
        <v>306</v>
      </c>
      <c r="F57" s="9">
        <v>169137</v>
      </c>
      <c r="G57" s="15">
        <v>300</v>
      </c>
      <c r="H57" s="6" t="s">
        <v>261</v>
      </c>
      <c r="I57" s="6" t="str">
        <f t="shared" si="4"/>
        <v>03</v>
      </c>
      <c r="J57" s="6" t="s">
        <v>257</v>
      </c>
      <c r="K57" s="11">
        <f>1995+6510</f>
        <v>8505</v>
      </c>
      <c r="L57" s="11">
        <v>0</v>
      </c>
      <c r="M57" s="12">
        <f t="shared" si="7"/>
        <v>8505</v>
      </c>
      <c r="N57" s="12">
        <f t="shared" si="5"/>
        <v>8505</v>
      </c>
      <c r="O57" s="8" t="s">
        <v>307</v>
      </c>
      <c r="P57" s="8" t="s">
        <v>259</v>
      </c>
      <c r="Q57" s="38" t="s">
        <v>328</v>
      </c>
      <c r="R57" s="8" t="s">
        <v>71</v>
      </c>
    </row>
    <row r="58" spans="1:18">
      <c r="A58" s="6" t="s">
        <v>334</v>
      </c>
      <c r="B58" s="6" t="s">
        <v>93</v>
      </c>
      <c r="C58" s="7">
        <v>10</v>
      </c>
      <c r="D58" s="6" t="s">
        <v>19</v>
      </c>
      <c r="E58" s="8" t="s">
        <v>381</v>
      </c>
      <c r="F58" s="9">
        <v>100390</v>
      </c>
      <c r="G58" s="15">
        <v>300</v>
      </c>
      <c r="H58" s="6" t="s">
        <v>50</v>
      </c>
      <c r="I58" s="6" t="str">
        <f t="shared" si="4"/>
        <v>03</v>
      </c>
      <c r="J58" s="6"/>
      <c r="K58" s="11">
        <v>7981.68</v>
      </c>
      <c r="L58" s="11">
        <v>0</v>
      </c>
      <c r="M58" s="12">
        <f t="shared" si="7"/>
        <v>7981.68</v>
      </c>
      <c r="N58" s="12">
        <f t="shared" si="5"/>
        <v>7981.68</v>
      </c>
      <c r="O58" s="8" t="s">
        <v>382</v>
      </c>
      <c r="P58" t="s">
        <v>239</v>
      </c>
      <c r="Q58" s="38" t="s">
        <v>328</v>
      </c>
      <c r="R58" s="8" t="s">
        <v>71</v>
      </c>
    </row>
    <row r="59" spans="1:18">
      <c r="A59" s="6" t="s">
        <v>334</v>
      </c>
      <c r="B59" s="6" t="s">
        <v>93</v>
      </c>
      <c r="C59" s="7">
        <v>10</v>
      </c>
      <c r="D59" s="6" t="s">
        <v>19</v>
      </c>
      <c r="E59" s="8" t="s">
        <v>339</v>
      </c>
      <c r="F59" s="9">
        <v>100390</v>
      </c>
      <c r="G59" s="15">
        <v>200</v>
      </c>
      <c r="H59" s="6" t="s">
        <v>124</v>
      </c>
      <c r="I59" s="6" t="str">
        <f t="shared" si="4"/>
        <v>02</v>
      </c>
      <c r="J59" s="6"/>
      <c r="K59" s="11">
        <v>6842.55</v>
      </c>
      <c r="L59" s="11">
        <v>0</v>
      </c>
      <c r="M59" s="12">
        <f t="shared" si="7"/>
        <v>6842.55</v>
      </c>
      <c r="N59" s="12">
        <f t="shared" si="5"/>
        <v>6842.55</v>
      </c>
      <c r="O59" s="8" t="s">
        <v>271</v>
      </c>
      <c r="P59" t="s">
        <v>340</v>
      </c>
      <c r="Q59" s="38" t="s">
        <v>328</v>
      </c>
      <c r="R59" s="8" t="s">
        <v>71</v>
      </c>
    </row>
    <row r="60" spans="1:18">
      <c r="A60" s="6" t="s">
        <v>245</v>
      </c>
      <c r="B60" s="6" t="s">
        <v>86</v>
      </c>
      <c r="C60" s="7">
        <v>13</v>
      </c>
      <c r="D60" s="6" t="s">
        <v>19</v>
      </c>
      <c r="E60" s="8" t="s">
        <v>253</v>
      </c>
      <c r="F60" s="9">
        <v>132221</v>
      </c>
      <c r="G60" s="15">
        <v>300</v>
      </c>
      <c r="H60" s="6" t="s">
        <v>33</v>
      </c>
      <c r="I60" s="10" t="str">
        <f t="shared" si="4"/>
        <v>03</v>
      </c>
      <c r="J60" s="6" t="s">
        <v>88</v>
      </c>
      <c r="K60" s="11">
        <v>6387.5</v>
      </c>
      <c r="L60" s="11">
        <v>0</v>
      </c>
      <c r="M60" s="12">
        <f t="shared" si="7"/>
        <v>6387.5</v>
      </c>
      <c r="N60" s="12">
        <f t="shared" si="5"/>
        <v>6387.5</v>
      </c>
      <c r="O60" s="8" t="s">
        <v>254</v>
      </c>
      <c r="P60" s="8" t="s">
        <v>47</v>
      </c>
      <c r="Q60" s="38" t="s">
        <v>328</v>
      </c>
      <c r="R60" s="8" t="s">
        <v>71</v>
      </c>
    </row>
    <row r="61" spans="1:18">
      <c r="A61" s="6" t="s">
        <v>352</v>
      </c>
      <c r="B61" s="6" t="s">
        <v>204</v>
      </c>
      <c r="C61" s="7">
        <v>11</v>
      </c>
      <c r="D61" s="6" t="s">
        <v>19</v>
      </c>
      <c r="E61" s="8" t="s">
        <v>392</v>
      </c>
      <c r="F61" s="9">
        <v>111326</v>
      </c>
      <c r="G61" s="15">
        <v>300</v>
      </c>
      <c r="H61" s="6" t="s">
        <v>21</v>
      </c>
      <c r="I61" s="6" t="str">
        <f t="shared" si="4"/>
        <v>03</v>
      </c>
      <c r="J61" s="6" t="s">
        <v>78</v>
      </c>
      <c r="K61" s="11">
        <v>6189.5</v>
      </c>
      <c r="L61" s="11">
        <v>0</v>
      </c>
      <c r="M61" s="12">
        <f t="shared" si="7"/>
        <v>6189.5</v>
      </c>
      <c r="N61" s="12">
        <f t="shared" si="5"/>
        <v>6189.5</v>
      </c>
      <c r="O61" s="8" t="s">
        <v>277</v>
      </c>
      <c r="P61" t="s">
        <v>393</v>
      </c>
      <c r="Q61" s="38" t="s">
        <v>328</v>
      </c>
      <c r="R61" s="8" t="s">
        <v>71</v>
      </c>
    </row>
    <row r="62" spans="1:18">
      <c r="A62" s="6" t="s">
        <v>229</v>
      </c>
      <c r="B62" s="6" t="s">
        <v>86</v>
      </c>
      <c r="C62" s="7">
        <v>13</v>
      </c>
      <c r="D62" s="6" t="s">
        <v>19</v>
      </c>
      <c r="E62" s="8" t="s">
        <v>234</v>
      </c>
      <c r="F62" s="9">
        <v>132221</v>
      </c>
      <c r="G62" s="15">
        <v>300</v>
      </c>
      <c r="H62" s="6" t="s">
        <v>21</v>
      </c>
      <c r="I62" s="10" t="str">
        <f t="shared" si="4"/>
        <v>03</v>
      </c>
      <c r="J62" s="6" t="s">
        <v>88</v>
      </c>
      <c r="K62" s="11">
        <v>5795.76</v>
      </c>
      <c r="L62" s="11">
        <v>0</v>
      </c>
      <c r="M62" s="12">
        <f t="shared" si="7"/>
        <v>5795.76</v>
      </c>
      <c r="N62" s="12">
        <f t="shared" si="5"/>
        <v>5795.76</v>
      </c>
      <c r="O62" s="8" t="s">
        <v>235</v>
      </c>
      <c r="P62" s="8" t="s">
        <v>236</v>
      </c>
      <c r="Q62" s="38" t="s">
        <v>328</v>
      </c>
      <c r="R62" s="8" t="s">
        <v>71</v>
      </c>
    </row>
    <row r="63" spans="1:18">
      <c r="A63" s="6" t="s">
        <v>222</v>
      </c>
      <c r="B63" s="6" t="s">
        <v>357</v>
      </c>
      <c r="C63" s="7">
        <v>28</v>
      </c>
      <c r="D63" s="6" t="s">
        <v>358</v>
      </c>
      <c r="E63" s="8" t="s">
        <v>390</v>
      </c>
      <c r="F63" s="9">
        <v>280180</v>
      </c>
      <c r="G63" s="15">
        <v>300</v>
      </c>
      <c r="H63" s="6" t="s">
        <v>21</v>
      </c>
      <c r="I63" s="6" t="str">
        <f t="shared" si="4"/>
        <v>03</v>
      </c>
      <c r="J63" s="6" t="s">
        <v>360</v>
      </c>
      <c r="K63" s="11">
        <v>5767.5</v>
      </c>
      <c r="L63" s="11">
        <v>0</v>
      </c>
      <c r="M63" s="12">
        <f t="shared" si="7"/>
        <v>5767.5</v>
      </c>
      <c r="N63" s="12">
        <f t="shared" si="5"/>
        <v>5767.5</v>
      </c>
      <c r="O63" s="8" t="s">
        <v>112</v>
      </c>
      <c r="P63" t="s">
        <v>47</v>
      </c>
      <c r="Q63" s="38" t="s">
        <v>328</v>
      </c>
      <c r="R63" s="8" t="s">
        <v>25</v>
      </c>
    </row>
    <row r="64" spans="1:18">
      <c r="A64" s="6" t="s">
        <v>138</v>
      </c>
      <c r="B64" s="6" t="s">
        <v>139</v>
      </c>
      <c r="C64" s="7">
        <v>4</v>
      </c>
      <c r="D64" s="6" t="s">
        <v>19</v>
      </c>
      <c r="E64" s="8" t="s">
        <v>140</v>
      </c>
      <c r="F64" s="9">
        <v>41060</v>
      </c>
      <c r="G64" s="15">
        <v>300</v>
      </c>
      <c r="H64" s="6" t="s">
        <v>135</v>
      </c>
      <c r="I64" s="10" t="str">
        <f t="shared" si="4"/>
        <v>03</v>
      </c>
      <c r="J64" s="6" t="s">
        <v>119</v>
      </c>
      <c r="K64" s="11">
        <v>4973.3599999999997</v>
      </c>
      <c r="L64" s="11">
        <v>0</v>
      </c>
      <c r="M64" s="12">
        <f t="shared" si="7"/>
        <v>4973.3599999999997</v>
      </c>
      <c r="N64" s="12">
        <f t="shared" si="5"/>
        <v>4973.3599999999997</v>
      </c>
      <c r="O64" s="8" t="s">
        <v>141</v>
      </c>
      <c r="P64" s="8" t="s">
        <v>142</v>
      </c>
      <c r="Q64" s="38" t="s">
        <v>328</v>
      </c>
      <c r="R64" s="8" t="s">
        <v>71</v>
      </c>
    </row>
    <row r="65" spans="1:18">
      <c r="A65" s="6" t="s">
        <v>92</v>
      </c>
      <c r="B65" s="6" t="s">
        <v>105</v>
      </c>
      <c r="C65" s="7">
        <v>26</v>
      </c>
      <c r="D65" s="6" t="s">
        <v>19</v>
      </c>
      <c r="E65" s="8" t="s">
        <v>111</v>
      </c>
      <c r="F65" s="9">
        <v>260301</v>
      </c>
      <c r="G65" s="15">
        <v>300</v>
      </c>
      <c r="H65" s="6" t="s">
        <v>21</v>
      </c>
      <c r="I65" s="10" t="str">
        <f t="shared" si="4"/>
        <v>03</v>
      </c>
      <c r="J65" s="6" t="s">
        <v>108</v>
      </c>
      <c r="K65" s="11">
        <v>4881.8500000000004</v>
      </c>
      <c r="L65" s="11">
        <v>0</v>
      </c>
      <c r="M65" s="12">
        <f t="shared" si="7"/>
        <v>4881.8500000000004</v>
      </c>
      <c r="N65" s="12">
        <f t="shared" si="5"/>
        <v>4881.8500000000004</v>
      </c>
      <c r="O65" s="13" t="s">
        <v>112</v>
      </c>
      <c r="P65" s="8" t="s">
        <v>47</v>
      </c>
      <c r="Q65" s="38" t="s">
        <v>328</v>
      </c>
      <c r="R65" s="8" t="s">
        <v>71</v>
      </c>
    </row>
    <row r="66" spans="1:18">
      <c r="A66" s="6" t="s">
        <v>48</v>
      </c>
      <c r="B66" s="6" t="s">
        <v>18</v>
      </c>
      <c r="C66" s="7">
        <v>23</v>
      </c>
      <c r="D66" s="6" t="s">
        <v>19</v>
      </c>
      <c r="E66" s="8" t="s">
        <v>49</v>
      </c>
      <c r="F66" s="9">
        <v>230291</v>
      </c>
      <c r="G66" s="15">
        <v>300</v>
      </c>
      <c r="H66" s="6" t="s">
        <v>50</v>
      </c>
      <c r="I66" s="10" t="str">
        <f t="shared" ref="I66:I97" si="8">LEFT(H66,2)</f>
        <v>03</v>
      </c>
      <c r="J66" s="6" t="s">
        <v>22</v>
      </c>
      <c r="K66" s="11">
        <v>4850</v>
      </c>
      <c r="L66" s="11">
        <v>0</v>
      </c>
      <c r="M66" s="12">
        <f t="shared" si="7"/>
        <v>4850</v>
      </c>
      <c r="N66" s="12">
        <f t="shared" ref="N66:N97" si="9">L66+M66</f>
        <v>4850</v>
      </c>
      <c r="O66" s="8" t="s">
        <v>51</v>
      </c>
      <c r="P66" s="8" t="s">
        <v>52</v>
      </c>
      <c r="Q66" s="38" t="s">
        <v>328</v>
      </c>
      <c r="R66" s="8" t="s">
        <v>25</v>
      </c>
    </row>
    <row r="67" spans="1:18">
      <c r="A67" s="6" t="s">
        <v>85</v>
      </c>
      <c r="B67" s="6" t="s">
        <v>18</v>
      </c>
      <c r="C67" s="7">
        <v>23</v>
      </c>
      <c r="D67" s="6" t="s">
        <v>19</v>
      </c>
      <c r="E67" s="8" t="s">
        <v>91</v>
      </c>
      <c r="F67" s="9">
        <v>230291</v>
      </c>
      <c r="G67" s="15">
        <v>300</v>
      </c>
      <c r="H67" s="6" t="s">
        <v>50</v>
      </c>
      <c r="I67" s="10" t="str">
        <f t="shared" si="8"/>
        <v>03</v>
      </c>
      <c r="J67" s="6" t="s">
        <v>22</v>
      </c>
      <c r="K67" s="11">
        <v>4850</v>
      </c>
      <c r="L67" s="11">
        <v>0</v>
      </c>
      <c r="M67" s="12">
        <f t="shared" si="7"/>
        <v>4850</v>
      </c>
      <c r="N67" s="12">
        <f t="shared" si="9"/>
        <v>4850</v>
      </c>
      <c r="O67" s="8" t="s">
        <v>51</v>
      </c>
      <c r="P67" s="8" t="s">
        <v>52</v>
      </c>
      <c r="Q67" s="38" t="s">
        <v>328</v>
      </c>
      <c r="R67" s="8" t="s">
        <v>25</v>
      </c>
    </row>
    <row r="68" spans="1:18">
      <c r="A68" s="6" t="s">
        <v>161</v>
      </c>
      <c r="B68" s="6" t="s">
        <v>67</v>
      </c>
      <c r="C68" s="7">
        <v>12</v>
      </c>
      <c r="D68" s="6" t="s">
        <v>19</v>
      </c>
      <c r="E68" s="8" t="s">
        <v>162</v>
      </c>
      <c r="F68" s="9">
        <v>120939</v>
      </c>
      <c r="G68" s="15">
        <v>300</v>
      </c>
      <c r="H68" s="6" t="s">
        <v>33</v>
      </c>
      <c r="I68" s="10" t="str">
        <f t="shared" si="8"/>
        <v>03</v>
      </c>
      <c r="J68" s="6" t="s">
        <v>69</v>
      </c>
      <c r="K68" s="11">
        <v>4712.3999999999996</v>
      </c>
      <c r="L68" s="11">
        <v>0</v>
      </c>
      <c r="M68" s="12">
        <f t="shared" si="7"/>
        <v>4712.3999999999996</v>
      </c>
      <c r="N68" s="12">
        <f t="shared" si="9"/>
        <v>4712.3999999999996</v>
      </c>
      <c r="O68" s="8" t="s">
        <v>59</v>
      </c>
      <c r="P68" s="8" t="s">
        <v>56</v>
      </c>
      <c r="Q68" s="38" t="s">
        <v>328</v>
      </c>
      <c r="R68" s="8" t="s">
        <v>71</v>
      </c>
    </row>
    <row r="69" spans="1:18">
      <c r="A69" s="6" t="s">
        <v>92</v>
      </c>
      <c r="B69" s="6" t="s">
        <v>18</v>
      </c>
      <c r="C69" s="7">
        <v>23</v>
      </c>
      <c r="D69" s="6" t="s">
        <v>19</v>
      </c>
      <c r="E69" s="8" t="s">
        <v>104</v>
      </c>
      <c r="F69" s="9">
        <v>230266</v>
      </c>
      <c r="G69" s="15">
        <v>300</v>
      </c>
      <c r="H69" s="6" t="s">
        <v>21</v>
      </c>
      <c r="I69" s="10" t="str">
        <f t="shared" si="8"/>
        <v>03</v>
      </c>
      <c r="J69" s="6" t="s">
        <v>22</v>
      </c>
      <c r="K69" s="11">
        <v>4282.5</v>
      </c>
      <c r="L69" s="11">
        <v>0</v>
      </c>
      <c r="M69" s="12">
        <f t="shared" si="7"/>
        <v>4282.5</v>
      </c>
      <c r="N69" s="12">
        <f t="shared" si="9"/>
        <v>4282.5</v>
      </c>
      <c r="O69" s="8" t="s">
        <v>23</v>
      </c>
      <c r="P69" s="8" t="s">
        <v>24</v>
      </c>
      <c r="Q69" s="38" t="s">
        <v>328</v>
      </c>
      <c r="R69" s="8" t="s">
        <v>25</v>
      </c>
    </row>
    <row r="70" spans="1:18">
      <c r="A70" s="6" t="s">
        <v>161</v>
      </c>
      <c r="B70" s="6" t="s">
        <v>67</v>
      </c>
      <c r="C70" s="7">
        <v>12</v>
      </c>
      <c r="D70" s="6" t="s">
        <v>19</v>
      </c>
      <c r="E70" s="8" t="s">
        <v>170</v>
      </c>
      <c r="F70" s="9">
        <v>120939</v>
      </c>
      <c r="G70" s="15">
        <v>300</v>
      </c>
      <c r="H70" s="6" t="s">
        <v>33</v>
      </c>
      <c r="I70" s="10" t="str">
        <f t="shared" si="8"/>
        <v>03</v>
      </c>
      <c r="J70" s="6" t="s">
        <v>69</v>
      </c>
      <c r="K70" s="11">
        <v>3845</v>
      </c>
      <c r="L70" s="11">
        <v>0</v>
      </c>
      <c r="M70" s="12">
        <f t="shared" si="7"/>
        <v>3845</v>
      </c>
      <c r="N70" s="12">
        <f t="shared" si="9"/>
        <v>3845</v>
      </c>
      <c r="O70" s="8" t="s">
        <v>112</v>
      </c>
      <c r="P70" s="8" t="s">
        <v>47</v>
      </c>
      <c r="Q70" s="38" t="s">
        <v>328</v>
      </c>
      <c r="R70" s="8" t="s">
        <v>71</v>
      </c>
    </row>
    <row r="71" spans="1:18">
      <c r="A71" s="6" t="s">
        <v>85</v>
      </c>
      <c r="B71" s="6" t="s">
        <v>357</v>
      </c>
      <c r="C71" s="7">
        <v>28</v>
      </c>
      <c r="D71" s="6" t="s">
        <v>358</v>
      </c>
      <c r="E71" s="8" t="s">
        <v>377</v>
      </c>
      <c r="F71" s="9">
        <v>284950</v>
      </c>
      <c r="G71" s="15">
        <v>300</v>
      </c>
      <c r="H71" s="6" t="s">
        <v>50</v>
      </c>
      <c r="I71" s="6" t="str">
        <f t="shared" si="8"/>
        <v>03</v>
      </c>
      <c r="J71" s="6" t="s">
        <v>360</v>
      </c>
      <c r="K71" s="11">
        <v>3700</v>
      </c>
      <c r="L71" s="11">
        <v>0</v>
      </c>
      <c r="M71" s="12">
        <f t="shared" si="7"/>
        <v>3700</v>
      </c>
      <c r="N71" s="12">
        <f t="shared" si="9"/>
        <v>3700</v>
      </c>
      <c r="O71" s="8" t="s">
        <v>378</v>
      </c>
      <c r="P71" t="s">
        <v>52</v>
      </c>
      <c r="Q71" s="38" t="s">
        <v>328</v>
      </c>
      <c r="R71" s="8" t="s">
        <v>25</v>
      </c>
    </row>
    <row r="72" spans="1:18">
      <c r="A72" s="6" t="s">
        <v>222</v>
      </c>
      <c r="B72" s="6" t="s">
        <v>357</v>
      </c>
      <c r="C72" s="7">
        <v>28</v>
      </c>
      <c r="D72" s="6" t="s">
        <v>358</v>
      </c>
      <c r="E72" s="8" t="s">
        <v>401</v>
      </c>
      <c r="F72" s="9">
        <v>280180</v>
      </c>
      <c r="G72" s="15">
        <v>300</v>
      </c>
      <c r="H72" s="6" t="s">
        <v>33</v>
      </c>
      <c r="I72" s="6" t="str">
        <f t="shared" si="8"/>
        <v>03</v>
      </c>
      <c r="J72" s="6" t="s">
        <v>360</v>
      </c>
      <c r="K72" s="11">
        <v>3626.25</v>
      </c>
      <c r="L72" s="11">
        <v>0</v>
      </c>
      <c r="M72" s="12">
        <f t="shared" si="7"/>
        <v>3626.25</v>
      </c>
      <c r="N72" s="12">
        <f t="shared" si="9"/>
        <v>3626.25</v>
      </c>
      <c r="O72" s="8" t="s">
        <v>402</v>
      </c>
      <c r="P72" t="s">
        <v>47</v>
      </c>
      <c r="Q72" s="38" t="s">
        <v>328</v>
      </c>
      <c r="R72" s="8" t="s">
        <v>25</v>
      </c>
    </row>
    <row r="73" spans="1:18">
      <c r="A73" s="6" t="s">
        <v>269</v>
      </c>
      <c r="B73" s="6" t="s">
        <v>67</v>
      </c>
      <c r="C73" s="7">
        <v>12</v>
      </c>
      <c r="D73" s="6" t="s">
        <v>19</v>
      </c>
      <c r="E73" s="8" t="s">
        <v>282</v>
      </c>
      <c r="F73" s="9">
        <v>120939</v>
      </c>
      <c r="G73" s="15">
        <v>300</v>
      </c>
      <c r="H73" s="6" t="s">
        <v>28</v>
      </c>
      <c r="I73" s="10" t="str">
        <f t="shared" si="8"/>
        <v>03</v>
      </c>
      <c r="J73" s="6" t="s">
        <v>69</v>
      </c>
      <c r="K73" s="11">
        <v>3600</v>
      </c>
      <c r="L73" s="11">
        <v>0</v>
      </c>
      <c r="M73" s="12">
        <f t="shared" si="7"/>
        <v>3600</v>
      </c>
      <c r="N73" s="12">
        <f t="shared" si="9"/>
        <v>3600</v>
      </c>
      <c r="O73" s="8" t="s">
        <v>29</v>
      </c>
      <c r="P73" s="8" t="s">
        <v>184</v>
      </c>
      <c r="Q73" s="38" t="s">
        <v>328</v>
      </c>
      <c r="R73" s="8" t="s">
        <v>71</v>
      </c>
    </row>
    <row r="74" spans="1:18">
      <c r="A74" s="6" t="s">
        <v>296</v>
      </c>
      <c r="B74" s="6" t="s">
        <v>67</v>
      </c>
      <c r="C74" s="7">
        <v>12</v>
      </c>
      <c r="D74" s="6" t="s">
        <v>19</v>
      </c>
      <c r="E74" s="8" t="s">
        <v>301</v>
      </c>
      <c r="F74" s="9">
        <v>120939</v>
      </c>
      <c r="G74" s="15">
        <v>300</v>
      </c>
      <c r="H74" s="6" t="s">
        <v>33</v>
      </c>
      <c r="I74" s="10" t="str">
        <f t="shared" si="8"/>
        <v>03</v>
      </c>
      <c r="J74" s="6" t="s">
        <v>69</v>
      </c>
      <c r="K74" s="11">
        <v>3540.8</v>
      </c>
      <c r="L74" s="11">
        <v>0</v>
      </c>
      <c r="M74" s="12">
        <f t="shared" si="7"/>
        <v>3540.8</v>
      </c>
      <c r="N74" s="12">
        <f t="shared" si="9"/>
        <v>3540.8</v>
      </c>
      <c r="O74" s="8" t="s">
        <v>112</v>
      </c>
      <c r="P74" s="8" t="s">
        <v>47</v>
      </c>
      <c r="Q74" s="38" t="s">
        <v>328</v>
      </c>
      <c r="R74" s="8" t="s">
        <v>71</v>
      </c>
    </row>
    <row r="75" spans="1:18">
      <c r="A75" s="6" t="s">
        <v>245</v>
      </c>
      <c r="B75" s="6" t="s">
        <v>255</v>
      </c>
      <c r="C75" s="7">
        <v>16</v>
      </c>
      <c r="D75" s="6" t="s">
        <v>19</v>
      </c>
      <c r="E75" s="8" t="s">
        <v>260</v>
      </c>
      <c r="F75" s="9">
        <v>169137</v>
      </c>
      <c r="G75" s="15">
        <v>300</v>
      </c>
      <c r="H75" s="6" t="s">
        <v>261</v>
      </c>
      <c r="I75" s="10" t="str">
        <f t="shared" si="8"/>
        <v>03</v>
      </c>
      <c r="J75" s="6" t="s">
        <v>257</v>
      </c>
      <c r="K75" s="11">
        <v>0</v>
      </c>
      <c r="L75" s="11">
        <v>3315</v>
      </c>
      <c r="M75" s="12">
        <v>0</v>
      </c>
      <c r="N75" s="12">
        <f t="shared" si="9"/>
        <v>3315</v>
      </c>
      <c r="O75" s="8" t="s">
        <v>262</v>
      </c>
      <c r="P75" s="8" t="s">
        <v>259</v>
      </c>
      <c r="Q75" s="38" t="s">
        <v>328</v>
      </c>
      <c r="R75" s="8" t="s">
        <v>71</v>
      </c>
    </row>
    <row r="76" spans="1:18">
      <c r="A76" s="6" t="s">
        <v>85</v>
      </c>
      <c r="B76" s="6" t="s">
        <v>86</v>
      </c>
      <c r="C76" s="7">
        <v>13</v>
      </c>
      <c r="D76" s="6" t="s">
        <v>19</v>
      </c>
      <c r="E76" s="8" t="s">
        <v>87</v>
      </c>
      <c r="F76" s="9">
        <v>132221</v>
      </c>
      <c r="G76" s="15">
        <v>300</v>
      </c>
      <c r="H76" s="6" t="s">
        <v>28</v>
      </c>
      <c r="I76" s="10" t="str">
        <f t="shared" si="8"/>
        <v>03</v>
      </c>
      <c r="J76" s="6" t="s">
        <v>88</v>
      </c>
      <c r="K76" s="11">
        <v>3310</v>
      </c>
      <c r="L76" s="11">
        <v>3310</v>
      </c>
      <c r="M76" s="12">
        <f t="shared" ref="M76:M118" si="10">K76-L76</f>
        <v>0</v>
      </c>
      <c r="N76" s="12">
        <f t="shared" si="9"/>
        <v>3310</v>
      </c>
      <c r="O76" s="8" t="s">
        <v>89</v>
      </c>
      <c r="P76" s="8" t="s">
        <v>90</v>
      </c>
      <c r="Q76" s="38" t="s">
        <v>328</v>
      </c>
      <c r="R76" s="8" t="s">
        <v>71</v>
      </c>
    </row>
    <row r="77" spans="1:18">
      <c r="A77" s="6" t="s">
        <v>222</v>
      </c>
      <c r="B77" s="6" t="s">
        <v>357</v>
      </c>
      <c r="C77" s="7">
        <v>28</v>
      </c>
      <c r="D77" s="6" t="s">
        <v>358</v>
      </c>
      <c r="E77" s="8" t="s">
        <v>364</v>
      </c>
      <c r="F77" s="9">
        <v>280180</v>
      </c>
      <c r="G77" s="15">
        <v>300</v>
      </c>
      <c r="H77" s="6" t="s">
        <v>28</v>
      </c>
      <c r="I77" s="6" t="str">
        <f t="shared" si="8"/>
        <v>03</v>
      </c>
      <c r="J77" s="6" t="s">
        <v>360</v>
      </c>
      <c r="K77" s="11">
        <v>3000</v>
      </c>
      <c r="L77" s="11">
        <v>0</v>
      </c>
      <c r="M77" s="12">
        <f t="shared" si="10"/>
        <v>3000</v>
      </c>
      <c r="N77" s="12">
        <f t="shared" si="9"/>
        <v>3000</v>
      </c>
      <c r="O77" s="8" t="s">
        <v>29</v>
      </c>
      <c r="P77" t="s">
        <v>30</v>
      </c>
      <c r="Q77" s="38" t="s">
        <v>328</v>
      </c>
      <c r="R77" s="8" t="s">
        <v>25</v>
      </c>
    </row>
    <row r="78" spans="1:18">
      <c r="A78" s="6" t="s">
        <v>113</v>
      </c>
      <c r="B78" s="6" t="s">
        <v>93</v>
      </c>
      <c r="C78" s="7">
        <v>10</v>
      </c>
      <c r="D78" s="6" t="s">
        <v>19</v>
      </c>
      <c r="E78" s="8" t="s">
        <v>114</v>
      </c>
      <c r="F78" s="9">
        <v>100390</v>
      </c>
      <c r="G78" s="15">
        <v>400</v>
      </c>
      <c r="H78" s="6" t="s">
        <v>115</v>
      </c>
      <c r="I78" s="10" t="str">
        <f t="shared" si="8"/>
        <v>04</v>
      </c>
      <c r="J78" s="6" t="s">
        <v>96</v>
      </c>
      <c r="K78" s="11">
        <v>2823</v>
      </c>
      <c r="L78" s="11">
        <v>0</v>
      </c>
      <c r="M78" s="12">
        <f t="shared" si="10"/>
        <v>2823</v>
      </c>
      <c r="N78" s="12">
        <f t="shared" si="9"/>
        <v>2823</v>
      </c>
      <c r="O78" s="8" t="s">
        <v>116</v>
      </c>
      <c r="P78" s="8" t="s">
        <v>117</v>
      </c>
      <c r="Q78" s="38" t="s">
        <v>328</v>
      </c>
      <c r="R78" s="8" t="s">
        <v>71</v>
      </c>
    </row>
    <row r="79" spans="1:18">
      <c r="A79" s="6" t="s">
        <v>171</v>
      </c>
      <c r="B79" s="6" t="s">
        <v>105</v>
      </c>
      <c r="C79" s="7">
        <v>26</v>
      </c>
      <c r="D79" s="6" t="s">
        <v>19</v>
      </c>
      <c r="E79" s="8" t="s">
        <v>201</v>
      </c>
      <c r="F79" s="9">
        <v>260301</v>
      </c>
      <c r="G79" s="15">
        <v>300</v>
      </c>
      <c r="H79" s="6" t="s">
        <v>107</v>
      </c>
      <c r="I79" s="10" t="str">
        <f t="shared" si="8"/>
        <v>03</v>
      </c>
      <c r="J79" s="6" t="s">
        <v>153</v>
      </c>
      <c r="K79" s="11">
        <v>2640</v>
      </c>
      <c r="L79" s="11">
        <v>0</v>
      </c>
      <c r="M79" s="12">
        <f t="shared" si="10"/>
        <v>2640</v>
      </c>
      <c r="N79" s="12">
        <f t="shared" si="9"/>
        <v>2640</v>
      </c>
      <c r="O79" s="8" t="s">
        <v>109</v>
      </c>
      <c r="P79" s="8" t="s">
        <v>110</v>
      </c>
      <c r="Q79" s="38" t="s">
        <v>328</v>
      </c>
      <c r="R79" s="8" t="s">
        <v>71</v>
      </c>
    </row>
    <row r="80" spans="1:18">
      <c r="A80" s="6" t="s">
        <v>171</v>
      </c>
      <c r="B80" s="6" t="s">
        <v>93</v>
      </c>
      <c r="C80" s="7">
        <v>10</v>
      </c>
      <c r="D80" s="6" t="s">
        <v>19</v>
      </c>
      <c r="E80" s="8" t="s">
        <v>172</v>
      </c>
      <c r="F80" s="9">
        <v>100390</v>
      </c>
      <c r="G80" s="15">
        <v>200</v>
      </c>
      <c r="H80" s="6" t="s">
        <v>173</v>
      </c>
      <c r="I80" s="10" t="str">
        <f t="shared" si="8"/>
        <v>02</v>
      </c>
      <c r="J80" s="6" t="s">
        <v>96</v>
      </c>
      <c r="K80" s="11">
        <v>2475</v>
      </c>
      <c r="L80" s="11">
        <v>0</v>
      </c>
      <c r="M80" s="12">
        <f t="shared" si="10"/>
        <v>2475</v>
      </c>
      <c r="N80" s="12">
        <f t="shared" si="9"/>
        <v>2475</v>
      </c>
      <c r="O80" s="8" t="s">
        <v>174</v>
      </c>
      <c r="P80" s="8" t="s">
        <v>175</v>
      </c>
      <c r="Q80" s="38" t="s">
        <v>328</v>
      </c>
      <c r="R80" s="8" t="s">
        <v>71</v>
      </c>
    </row>
    <row r="81" spans="1:18">
      <c r="A81" s="6" t="s">
        <v>222</v>
      </c>
      <c r="B81" s="6" t="s">
        <v>357</v>
      </c>
      <c r="C81" s="7">
        <v>28</v>
      </c>
      <c r="D81" s="6" t="s">
        <v>358</v>
      </c>
      <c r="E81" s="8" t="s">
        <v>399</v>
      </c>
      <c r="F81" s="9">
        <v>280180</v>
      </c>
      <c r="G81" s="15">
        <v>300</v>
      </c>
      <c r="H81" s="6" t="s">
        <v>33</v>
      </c>
      <c r="I81" s="6" t="str">
        <f t="shared" si="8"/>
        <v>03</v>
      </c>
      <c r="J81" s="6" t="s">
        <v>360</v>
      </c>
      <c r="K81" s="11">
        <v>2364</v>
      </c>
      <c r="L81" s="11">
        <v>0</v>
      </c>
      <c r="M81" s="12">
        <f t="shared" si="10"/>
        <v>2364</v>
      </c>
      <c r="N81" s="12">
        <f t="shared" si="9"/>
        <v>2364</v>
      </c>
      <c r="O81" s="8" t="s">
        <v>112</v>
      </c>
      <c r="P81" t="s">
        <v>47</v>
      </c>
      <c r="Q81" s="38" t="s">
        <v>328</v>
      </c>
      <c r="R81" s="8" t="s">
        <v>25</v>
      </c>
    </row>
    <row r="82" spans="1:18">
      <c r="A82" s="6" t="s">
        <v>202</v>
      </c>
      <c r="B82" s="6" t="s">
        <v>139</v>
      </c>
      <c r="C82" s="7">
        <v>4</v>
      </c>
      <c r="D82" s="6" t="s">
        <v>19</v>
      </c>
      <c r="E82" s="8" t="s">
        <v>203</v>
      </c>
      <c r="F82" s="9">
        <v>41060</v>
      </c>
      <c r="G82" s="15">
        <v>400</v>
      </c>
      <c r="H82" s="6" t="s">
        <v>145</v>
      </c>
      <c r="I82" s="10" t="str">
        <f t="shared" si="8"/>
        <v>04</v>
      </c>
      <c r="J82" s="6" t="s">
        <v>119</v>
      </c>
      <c r="K82" s="11">
        <v>2343.39</v>
      </c>
      <c r="L82" s="11">
        <v>0</v>
      </c>
      <c r="M82" s="12">
        <f t="shared" si="10"/>
        <v>2343.39</v>
      </c>
      <c r="N82" s="12">
        <f t="shared" si="9"/>
        <v>2343.39</v>
      </c>
      <c r="O82" s="8" t="s">
        <v>146</v>
      </c>
      <c r="P82" s="8" t="s">
        <v>147</v>
      </c>
      <c r="Q82" s="38" t="s">
        <v>328</v>
      </c>
      <c r="R82" s="8" t="s">
        <v>71</v>
      </c>
    </row>
    <row r="83" spans="1:18">
      <c r="A83" s="6" t="s">
        <v>40</v>
      </c>
      <c r="B83" s="6" t="s">
        <v>18</v>
      </c>
      <c r="C83" s="7">
        <v>23</v>
      </c>
      <c r="D83" s="6" t="s">
        <v>19</v>
      </c>
      <c r="E83" s="8" t="s">
        <v>45</v>
      </c>
      <c r="F83" s="9">
        <v>230291</v>
      </c>
      <c r="G83" s="15">
        <v>300</v>
      </c>
      <c r="H83" s="6" t="s">
        <v>33</v>
      </c>
      <c r="I83" s="10" t="str">
        <f t="shared" si="8"/>
        <v>03</v>
      </c>
      <c r="J83" s="6" t="s">
        <v>22</v>
      </c>
      <c r="K83" s="11">
        <v>2256</v>
      </c>
      <c r="L83" s="11">
        <v>2256</v>
      </c>
      <c r="M83" s="12">
        <f t="shared" si="10"/>
        <v>0</v>
      </c>
      <c r="N83" s="12">
        <f t="shared" si="9"/>
        <v>2256</v>
      </c>
      <c r="O83" s="8" t="s">
        <v>46</v>
      </c>
      <c r="P83" s="8" t="s">
        <v>47</v>
      </c>
      <c r="Q83" s="38" t="s">
        <v>328</v>
      </c>
      <c r="R83" s="8" t="s">
        <v>25</v>
      </c>
    </row>
    <row r="84" spans="1:18">
      <c r="A84" s="6" t="s">
        <v>60</v>
      </c>
      <c r="B84" s="6" t="s">
        <v>18</v>
      </c>
      <c r="C84" s="7">
        <v>23</v>
      </c>
      <c r="D84" s="6" t="s">
        <v>19</v>
      </c>
      <c r="E84" s="8" t="s">
        <v>64</v>
      </c>
      <c r="F84" s="9">
        <v>230279</v>
      </c>
      <c r="G84" s="15">
        <v>300</v>
      </c>
      <c r="H84" s="6" t="s">
        <v>50</v>
      </c>
      <c r="I84" s="10" t="str">
        <f t="shared" si="8"/>
        <v>03</v>
      </c>
      <c r="J84" s="6" t="s">
        <v>63</v>
      </c>
      <c r="K84" s="11">
        <v>2205</v>
      </c>
      <c r="L84" s="11">
        <v>1278.9000000000001</v>
      </c>
      <c r="M84" s="12">
        <f t="shared" si="10"/>
        <v>926.09999999999991</v>
      </c>
      <c r="N84" s="12">
        <f t="shared" si="9"/>
        <v>2205</v>
      </c>
      <c r="O84" s="8" t="s">
        <v>65</v>
      </c>
      <c r="P84" s="8" t="s">
        <v>52</v>
      </c>
      <c r="Q84" s="38" t="s">
        <v>328</v>
      </c>
      <c r="R84" s="8" t="s">
        <v>25</v>
      </c>
    </row>
    <row r="85" spans="1:18">
      <c r="A85" s="6" t="s">
        <v>92</v>
      </c>
      <c r="B85" s="6" t="s">
        <v>93</v>
      </c>
      <c r="C85" s="7">
        <v>10</v>
      </c>
      <c r="D85" s="6" t="s">
        <v>19</v>
      </c>
      <c r="E85" s="8" t="s">
        <v>94</v>
      </c>
      <c r="F85" s="9">
        <v>100390</v>
      </c>
      <c r="G85" s="15">
        <v>200</v>
      </c>
      <c r="H85" s="6" t="s">
        <v>95</v>
      </c>
      <c r="I85" s="10" t="str">
        <f t="shared" si="8"/>
        <v>02</v>
      </c>
      <c r="J85" s="6" t="s">
        <v>96</v>
      </c>
      <c r="K85" s="11">
        <v>2172.66</v>
      </c>
      <c r="L85" s="11">
        <v>0</v>
      </c>
      <c r="M85" s="12">
        <f t="shared" si="10"/>
        <v>2172.66</v>
      </c>
      <c r="N85" s="12">
        <f t="shared" si="9"/>
        <v>2172.66</v>
      </c>
      <c r="O85" s="8" t="s">
        <v>97</v>
      </c>
      <c r="P85" s="8" t="s">
        <v>98</v>
      </c>
      <c r="Q85" s="38" t="s">
        <v>328</v>
      </c>
      <c r="R85" s="8" t="s">
        <v>71</v>
      </c>
    </row>
    <row r="86" spans="1:18">
      <c r="A86" s="6" t="s">
        <v>60</v>
      </c>
      <c r="B86" s="6" t="s">
        <v>139</v>
      </c>
      <c r="C86" s="7">
        <v>4</v>
      </c>
      <c r="D86" s="6" t="s">
        <v>358</v>
      </c>
      <c r="E86" s="8" t="s">
        <v>419</v>
      </c>
      <c r="F86" s="9">
        <v>40550</v>
      </c>
      <c r="G86" s="15">
        <v>400</v>
      </c>
      <c r="H86" s="6" t="s">
        <v>115</v>
      </c>
      <c r="I86" s="6" t="str">
        <f t="shared" si="8"/>
        <v>04</v>
      </c>
      <c r="J86" s="6" t="s">
        <v>420</v>
      </c>
      <c r="K86" s="11">
        <v>2161.4699999999998</v>
      </c>
      <c r="L86" s="11">
        <v>0</v>
      </c>
      <c r="M86" s="12">
        <f t="shared" si="10"/>
        <v>2161.4699999999998</v>
      </c>
      <c r="N86" s="12">
        <f t="shared" si="9"/>
        <v>2161.4699999999998</v>
      </c>
      <c r="O86" s="8" t="s">
        <v>421</v>
      </c>
      <c r="P86" t="s">
        <v>221</v>
      </c>
      <c r="Q86" s="38" t="s">
        <v>328</v>
      </c>
      <c r="R86" s="8" t="s">
        <v>25</v>
      </c>
    </row>
    <row r="87" spans="1:18">
      <c r="A87" s="6" t="s">
        <v>222</v>
      </c>
      <c r="B87" s="6" t="s">
        <v>357</v>
      </c>
      <c r="C87" s="7">
        <v>28</v>
      </c>
      <c r="D87" s="6" t="s">
        <v>358</v>
      </c>
      <c r="E87" s="8" t="s">
        <v>398</v>
      </c>
      <c r="F87" s="9">
        <v>280180</v>
      </c>
      <c r="G87" s="15">
        <v>300</v>
      </c>
      <c r="H87" s="6" t="s">
        <v>33</v>
      </c>
      <c r="I87" s="6" t="str">
        <f t="shared" si="8"/>
        <v>03</v>
      </c>
      <c r="J87" s="6" t="s">
        <v>360</v>
      </c>
      <c r="K87" s="11">
        <v>2150</v>
      </c>
      <c r="L87" s="11">
        <v>0</v>
      </c>
      <c r="M87" s="12">
        <f t="shared" si="10"/>
        <v>2150</v>
      </c>
      <c r="N87" s="12">
        <f t="shared" si="9"/>
        <v>2150</v>
      </c>
      <c r="O87" s="8" t="s">
        <v>396</v>
      </c>
      <c r="P87" t="s">
        <v>56</v>
      </c>
      <c r="Q87" s="38" t="s">
        <v>328</v>
      </c>
      <c r="R87" s="8" t="s">
        <v>25</v>
      </c>
    </row>
    <row r="88" spans="1:18">
      <c r="A88" s="6" t="s">
        <v>171</v>
      </c>
      <c r="B88" s="6" t="s">
        <v>93</v>
      </c>
      <c r="C88" s="7">
        <v>10</v>
      </c>
      <c r="D88" s="6" t="s">
        <v>19</v>
      </c>
      <c r="E88" s="8" t="s">
        <v>176</v>
      </c>
      <c r="F88" s="9">
        <v>100390</v>
      </c>
      <c r="G88" s="15">
        <v>300</v>
      </c>
      <c r="H88" s="6" t="s">
        <v>128</v>
      </c>
      <c r="I88" s="10" t="str">
        <f t="shared" si="8"/>
        <v>03</v>
      </c>
      <c r="J88" s="6" t="s">
        <v>96</v>
      </c>
      <c r="K88" s="11">
        <v>2000</v>
      </c>
      <c r="L88" s="11">
        <v>0</v>
      </c>
      <c r="M88" s="12">
        <f t="shared" si="10"/>
        <v>2000</v>
      </c>
      <c r="N88" s="12">
        <f t="shared" si="9"/>
        <v>2000</v>
      </c>
      <c r="O88" s="8" t="s">
        <v>177</v>
      </c>
      <c r="P88" s="8" t="s">
        <v>110</v>
      </c>
      <c r="Q88" s="38" t="s">
        <v>328</v>
      </c>
      <c r="R88" s="8" t="s">
        <v>71</v>
      </c>
    </row>
    <row r="89" spans="1:18">
      <c r="A89" s="6" t="s">
        <v>334</v>
      </c>
      <c r="B89" s="6" t="s">
        <v>93</v>
      </c>
      <c r="C89" s="7">
        <v>10</v>
      </c>
      <c r="D89" s="6" t="s">
        <v>19</v>
      </c>
      <c r="E89" s="8" t="s">
        <v>412</v>
      </c>
      <c r="F89" s="9">
        <v>100390</v>
      </c>
      <c r="G89" s="15">
        <v>300</v>
      </c>
      <c r="H89" s="6" t="s">
        <v>128</v>
      </c>
      <c r="I89" s="6" t="str">
        <f t="shared" si="8"/>
        <v>03</v>
      </c>
      <c r="J89" s="6"/>
      <c r="K89" s="11">
        <v>2000</v>
      </c>
      <c r="L89" s="11">
        <v>0</v>
      </c>
      <c r="M89" s="12">
        <f t="shared" si="10"/>
        <v>2000</v>
      </c>
      <c r="N89" s="12">
        <f t="shared" si="9"/>
        <v>2000</v>
      </c>
      <c r="O89" s="8" t="s">
        <v>177</v>
      </c>
      <c r="P89" t="s">
        <v>413</v>
      </c>
      <c r="Q89" s="38" t="s">
        <v>328</v>
      </c>
      <c r="R89" s="8" t="s">
        <v>71</v>
      </c>
    </row>
    <row r="90" spans="1:18">
      <c r="A90" s="6" t="s">
        <v>85</v>
      </c>
      <c r="B90" s="6" t="s">
        <v>357</v>
      </c>
      <c r="C90" s="7">
        <v>28</v>
      </c>
      <c r="D90" s="6" t="s">
        <v>358</v>
      </c>
      <c r="E90" s="8" t="s">
        <v>361</v>
      </c>
      <c r="F90" s="9">
        <v>284950</v>
      </c>
      <c r="G90" s="15">
        <v>300</v>
      </c>
      <c r="H90" s="6" t="s">
        <v>28</v>
      </c>
      <c r="I90" s="6" t="str">
        <f t="shared" si="8"/>
        <v>03</v>
      </c>
      <c r="J90" s="6" t="s">
        <v>360</v>
      </c>
      <c r="K90" s="11">
        <v>1880</v>
      </c>
      <c r="L90" s="11">
        <v>0</v>
      </c>
      <c r="M90" s="12">
        <f t="shared" si="10"/>
        <v>1880</v>
      </c>
      <c r="N90" s="12">
        <f t="shared" si="9"/>
        <v>1880</v>
      </c>
      <c r="O90" s="8" t="s">
        <v>362</v>
      </c>
      <c r="P90" t="s">
        <v>52</v>
      </c>
      <c r="Q90" s="38" t="s">
        <v>328</v>
      </c>
      <c r="R90" s="8" t="s">
        <v>25</v>
      </c>
    </row>
    <row r="91" spans="1:18">
      <c r="A91" s="6" t="s">
        <v>53</v>
      </c>
      <c r="B91" s="6" t="s">
        <v>18</v>
      </c>
      <c r="C91" s="7">
        <v>23</v>
      </c>
      <c r="D91" s="6" t="s">
        <v>19</v>
      </c>
      <c r="E91" s="8" t="s">
        <v>54</v>
      </c>
      <c r="F91" s="9">
        <v>230291</v>
      </c>
      <c r="G91" s="15">
        <v>300</v>
      </c>
      <c r="H91" s="6" t="s">
        <v>33</v>
      </c>
      <c r="I91" s="10" t="str">
        <f t="shared" si="8"/>
        <v>03</v>
      </c>
      <c r="J91" s="6" t="s">
        <v>22</v>
      </c>
      <c r="K91" s="11">
        <v>1779.6</v>
      </c>
      <c r="L91" s="11">
        <v>1401.4</v>
      </c>
      <c r="M91" s="12">
        <f t="shared" si="10"/>
        <v>378.19999999999982</v>
      </c>
      <c r="N91" s="12">
        <f t="shared" si="9"/>
        <v>1779.6</v>
      </c>
      <c r="O91" s="8" t="s">
        <v>55</v>
      </c>
      <c r="P91" s="8" t="s">
        <v>56</v>
      </c>
      <c r="Q91" s="38" t="s">
        <v>328</v>
      </c>
      <c r="R91" s="8" t="s">
        <v>25</v>
      </c>
    </row>
    <row r="92" spans="1:18">
      <c r="A92" s="6" t="s">
        <v>245</v>
      </c>
      <c r="B92" s="6" t="s">
        <v>86</v>
      </c>
      <c r="C92" s="7">
        <v>13</v>
      </c>
      <c r="D92" s="6" t="s">
        <v>19</v>
      </c>
      <c r="E92" s="8" t="s">
        <v>250</v>
      </c>
      <c r="F92" s="9">
        <v>132221</v>
      </c>
      <c r="G92" s="15">
        <v>300</v>
      </c>
      <c r="H92" s="6" t="s">
        <v>128</v>
      </c>
      <c r="I92" s="10" t="str">
        <f t="shared" si="8"/>
        <v>03</v>
      </c>
      <c r="J92" s="6" t="s">
        <v>88</v>
      </c>
      <c r="K92" s="11">
        <v>1246</v>
      </c>
      <c r="L92" s="11">
        <v>0</v>
      </c>
      <c r="M92" s="12">
        <f t="shared" si="10"/>
        <v>1246</v>
      </c>
      <c r="N92" s="12">
        <f t="shared" si="9"/>
        <v>1246</v>
      </c>
      <c r="O92" s="8" t="s">
        <v>251</v>
      </c>
      <c r="P92" s="8" t="s">
        <v>252</v>
      </c>
      <c r="Q92" s="38" t="s">
        <v>328</v>
      </c>
      <c r="R92" s="8" t="s">
        <v>71</v>
      </c>
    </row>
    <row r="93" spans="1:18">
      <c r="A93" s="6" t="s">
        <v>85</v>
      </c>
      <c r="B93" s="6" t="s">
        <v>357</v>
      </c>
      <c r="C93" s="7">
        <v>28</v>
      </c>
      <c r="D93" s="6" t="s">
        <v>358</v>
      </c>
      <c r="E93" s="8" t="s">
        <v>363</v>
      </c>
      <c r="F93" s="9">
        <v>284950</v>
      </c>
      <c r="G93" s="15">
        <v>300</v>
      </c>
      <c r="H93" s="6" t="s">
        <v>28</v>
      </c>
      <c r="I93" s="6" t="str">
        <f t="shared" si="8"/>
        <v>03</v>
      </c>
      <c r="J93" s="6" t="s">
        <v>360</v>
      </c>
      <c r="K93" s="11">
        <v>1200</v>
      </c>
      <c r="L93" s="11">
        <v>0</v>
      </c>
      <c r="M93" s="12">
        <f t="shared" si="10"/>
        <v>1200</v>
      </c>
      <c r="N93" s="12">
        <f t="shared" si="9"/>
        <v>1200</v>
      </c>
      <c r="O93" s="8" t="s">
        <v>29</v>
      </c>
      <c r="P93" t="s">
        <v>30</v>
      </c>
      <c r="Q93" s="38" t="s">
        <v>328</v>
      </c>
      <c r="R93" s="8" t="s">
        <v>25</v>
      </c>
    </row>
    <row r="94" spans="1:18">
      <c r="A94" s="6" t="s">
        <v>347</v>
      </c>
      <c r="B94" s="6" t="s">
        <v>67</v>
      </c>
      <c r="C94" s="7">
        <v>12</v>
      </c>
      <c r="D94" s="6" t="s">
        <v>19</v>
      </c>
      <c r="E94" s="8" t="s">
        <v>388</v>
      </c>
      <c r="F94" s="9">
        <v>120939</v>
      </c>
      <c r="G94" s="15">
        <v>300</v>
      </c>
      <c r="H94" s="6" t="s">
        <v>50</v>
      </c>
      <c r="I94" s="6" t="str">
        <f t="shared" si="8"/>
        <v>03</v>
      </c>
      <c r="J94" s="6" t="s">
        <v>69</v>
      </c>
      <c r="K94" s="11">
        <v>1200</v>
      </c>
      <c r="L94" s="11">
        <v>0</v>
      </c>
      <c r="M94" s="12">
        <f t="shared" si="10"/>
        <v>1200</v>
      </c>
      <c r="N94" s="12">
        <f t="shared" si="9"/>
        <v>1200</v>
      </c>
      <c r="O94" s="8" t="s">
        <v>389</v>
      </c>
      <c r="P94" t="s">
        <v>214</v>
      </c>
      <c r="Q94" s="38" t="s">
        <v>328</v>
      </c>
      <c r="R94" s="8" t="s">
        <v>71</v>
      </c>
    </row>
    <row r="95" spans="1:18">
      <c r="A95" s="6" t="s">
        <v>31</v>
      </c>
      <c r="B95" s="6" t="s">
        <v>18</v>
      </c>
      <c r="C95" s="7">
        <v>23</v>
      </c>
      <c r="D95" s="6" t="s">
        <v>19</v>
      </c>
      <c r="E95" s="8" t="s">
        <v>32</v>
      </c>
      <c r="F95" s="9">
        <v>230291</v>
      </c>
      <c r="G95" s="15">
        <v>300</v>
      </c>
      <c r="H95" s="6" t="s">
        <v>33</v>
      </c>
      <c r="I95" s="10" t="str">
        <f t="shared" si="8"/>
        <v>03</v>
      </c>
      <c r="J95" s="6" t="s">
        <v>22</v>
      </c>
      <c r="K95" s="11">
        <v>990</v>
      </c>
      <c r="L95" s="11">
        <v>990</v>
      </c>
      <c r="M95" s="12">
        <f t="shared" si="10"/>
        <v>0</v>
      </c>
      <c r="N95" s="12">
        <f t="shared" si="9"/>
        <v>990</v>
      </c>
      <c r="O95" s="8" t="s">
        <v>34</v>
      </c>
      <c r="P95" s="8" t="s">
        <v>35</v>
      </c>
      <c r="Q95" s="38" t="s">
        <v>328</v>
      </c>
      <c r="R95" s="8" t="s">
        <v>25</v>
      </c>
    </row>
    <row r="96" spans="1:18">
      <c r="A96" s="6" t="s">
        <v>92</v>
      </c>
      <c r="B96" s="6" t="s">
        <v>105</v>
      </c>
      <c r="C96" s="7">
        <v>26</v>
      </c>
      <c r="D96" s="6" t="s">
        <v>19</v>
      </c>
      <c r="E96" s="8" t="s">
        <v>106</v>
      </c>
      <c r="F96" s="9">
        <v>260301</v>
      </c>
      <c r="G96" s="15">
        <v>300</v>
      </c>
      <c r="H96" s="6" t="s">
        <v>107</v>
      </c>
      <c r="I96" s="10" t="str">
        <f t="shared" si="8"/>
        <v>03</v>
      </c>
      <c r="J96" s="6" t="s">
        <v>108</v>
      </c>
      <c r="K96" s="11">
        <v>980</v>
      </c>
      <c r="L96" s="11">
        <v>0</v>
      </c>
      <c r="M96" s="12">
        <f t="shared" si="10"/>
        <v>980</v>
      </c>
      <c r="N96" s="12">
        <f t="shared" si="9"/>
        <v>980</v>
      </c>
      <c r="O96" s="8" t="s">
        <v>109</v>
      </c>
      <c r="P96" s="8" t="s">
        <v>110</v>
      </c>
      <c r="Q96" s="38" t="s">
        <v>328</v>
      </c>
      <c r="R96" s="8" t="s">
        <v>71</v>
      </c>
    </row>
    <row r="97" spans="1:18">
      <c r="A97" s="6" t="s">
        <v>81</v>
      </c>
      <c r="B97" s="6" t="s">
        <v>82</v>
      </c>
      <c r="C97" s="7">
        <v>22</v>
      </c>
      <c r="D97" s="6" t="s">
        <v>19</v>
      </c>
      <c r="E97" s="8" t="s">
        <v>83</v>
      </c>
      <c r="F97" s="9">
        <v>226243</v>
      </c>
      <c r="G97" s="15">
        <v>300</v>
      </c>
      <c r="H97" s="6" t="s">
        <v>50</v>
      </c>
      <c r="I97" s="10" t="str">
        <f t="shared" si="8"/>
        <v>03</v>
      </c>
      <c r="J97" s="6" t="s">
        <v>84</v>
      </c>
      <c r="K97" s="11">
        <v>970</v>
      </c>
      <c r="L97" s="11">
        <v>0</v>
      </c>
      <c r="M97" s="12">
        <f t="shared" si="10"/>
        <v>970</v>
      </c>
      <c r="N97" s="12">
        <f t="shared" si="9"/>
        <v>970</v>
      </c>
      <c r="O97" s="8" t="s">
        <v>51</v>
      </c>
      <c r="P97" s="8" t="s">
        <v>52</v>
      </c>
      <c r="Q97" s="38" t="s">
        <v>328</v>
      </c>
      <c r="R97" s="8" t="s">
        <v>71</v>
      </c>
    </row>
    <row r="98" spans="1:18">
      <c r="A98" s="6" t="s">
        <v>171</v>
      </c>
      <c r="B98" s="6" t="s">
        <v>181</v>
      </c>
      <c r="C98" s="7">
        <v>20</v>
      </c>
      <c r="D98" s="6" t="s">
        <v>19</v>
      </c>
      <c r="E98" s="8" t="s">
        <v>182</v>
      </c>
      <c r="F98" s="9">
        <v>205329</v>
      </c>
      <c r="G98" s="15">
        <v>300</v>
      </c>
      <c r="H98" s="6" t="s">
        <v>28</v>
      </c>
      <c r="I98" s="10" t="str">
        <f t="shared" ref="I98:I129" si="11">LEFT(H98,2)</f>
        <v>03</v>
      </c>
      <c r="J98" s="6" t="s">
        <v>183</v>
      </c>
      <c r="K98" s="11">
        <v>968</v>
      </c>
      <c r="L98" s="11">
        <v>0</v>
      </c>
      <c r="M98" s="12">
        <f t="shared" si="10"/>
        <v>968</v>
      </c>
      <c r="N98" s="12">
        <f t="shared" ref="N98:N129" si="12">L98+M98</f>
        <v>968</v>
      </c>
      <c r="O98" s="8" t="s">
        <v>70</v>
      </c>
      <c r="P98" s="8" t="s">
        <v>184</v>
      </c>
      <c r="Q98" s="38" t="s">
        <v>328</v>
      </c>
      <c r="R98" s="8" t="s">
        <v>71</v>
      </c>
    </row>
    <row r="99" spans="1:18">
      <c r="A99" s="6" t="s">
        <v>122</v>
      </c>
      <c r="B99" s="6" t="s">
        <v>93</v>
      </c>
      <c r="C99" s="7">
        <v>10</v>
      </c>
      <c r="D99" s="6" t="s">
        <v>19</v>
      </c>
      <c r="E99" s="8" t="s">
        <v>130</v>
      </c>
      <c r="F99" s="9">
        <v>100390</v>
      </c>
      <c r="G99" s="15">
        <v>300</v>
      </c>
      <c r="H99" s="6" t="s">
        <v>131</v>
      </c>
      <c r="I99" s="10" t="str">
        <f t="shared" si="11"/>
        <v>03</v>
      </c>
      <c r="J99" s="6" t="s">
        <v>96</v>
      </c>
      <c r="K99" s="11">
        <v>950</v>
      </c>
      <c r="L99" s="11">
        <v>577.53</v>
      </c>
      <c r="M99" s="12">
        <f t="shared" si="10"/>
        <v>372.47</v>
      </c>
      <c r="N99" s="12">
        <f t="shared" si="12"/>
        <v>950</v>
      </c>
      <c r="O99" s="8" t="s">
        <v>132</v>
      </c>
      <c r="P99" s="8" t="s">
        <v>133</v>
      </c>
      <c r="Q99" s="38" t="s">
        <v>328</v>
      </c>
      <c r="R99" s="8" t="s">
        <v>71</v>
      </c>
    </row>
    <row r="100" spans="1:18">
      <c r="A100" s="6" t="s">
        <v>138</v>
      </c>
      <c r="B100" s="6" t="s">
        <v>357</v>
      </c>
      <c r="C100" s="7">
        <v>28</v>
      </c>
      <c r="D100" s="6" t="s">
        <v>358</v>
      </c>
      <c r="E100" s="8" t="s">
        <v>416</v>
      </c>
      <c r="F100" s="9">
        <v>284950</v>
      </c>
      <c r="G100" s="15">
        <v>300</v>
      </c>
      <c r="H100" s="6" t="s">
        <v>417</v>
      </c>
      <c r="I100" s="6" t="str">
        <f t="shared" si="11"/>
        <v>03</v>
      </c>
      <c r="J100" s="6" t="s">
        <v>360</v>
      </c>
      <c r="K100" s="11">
        <v>907.2</v>
      </c>
      <c r="L100" s="11">
        <v>0</v>
      </c>
      <c r="M100" s="12">
        <f t="shared" si="10"/>
        <v>907.2</v>
      </c>
      <c r="N100" s="12">
        <f t="shared" si="12"/>
        <v>907.2</v>
      </c>
      <c r="O100" s="8" t="s">
        <v>286</v>
      </c>
      <c r="P100" t="s">
        <v>418</v>
      </c>
      <c r="Q100" s="38" t="s">
        <v>328</v>
      </c>
      <c r="R100" s="8" t="s">
        <v>25</v>
      </c>
    </row>
    <row r="101" spans="1:18">
      <c r="A101" s="6" t="s">
        <v>151</v>
      </c>
      <c r="B101" s="6" t="s">
        <v>18</v>
      </c>
      <c r="C101" s="7">
        <v>23</v>
      </c>
      <c r="D101" s="6" t="s">
        <v>19</v>
      </c>
      <c r="E101" s="8" t="s">
        <v>155</v>
      </c>
      <c r="F101" s="9">
        <v>230061</v>
      </c>
      <c r="G101" s="15">
        <v>300</v>
      </c>
      <c r="H101" s="6" t="s">
        <v>33</v>
      </c>
      <c r="I101" s="10" t="str">
        <f t="shared" si="11"/>
        <v>03</v>
      </c>
      <c r="J101" s="6" t="s">
        <v>119</v>
      </c>
      <c r="K101" s="11">
        <v>860</v>
      </c>
      <c r="L101" s="11">
        <v>0</v>
      </c>
      <c r="M101" s="12">
        <f t="shared" si="10"/>
        <v>860</v>
      </c>
      <c r="N101" s="12">
        <f t="shared" si="12"/>
        <v>860</v>
      </c>
      <c r="O101" s="8" t="s">
        <v>156</v>
      </c>
      <c r="P101" s="8" t="s">
        <v>56</v>
      </c>
      <c r="Q101" s="38" t="s">
        <v>328</v>
      </c>
      <c r="R101" s="8" t="s">
        <v>71</v>
      </c>
    </row>
    <row r="102" spans="1:18" s="37" customFormat="1">
      <c r="A102" s="6" t="s">
        <v>269</v>
      </c>
      <c r="B102" s="6" t="s">
        <v>105</v>
      </c>
      <c r="C102" s="7">
        <v>26</v>
      </c>
      <c r="D102" s="6" t="s">
        <v>19</v>
      </c>
      <c r="E102" s="8" t="s">
        <v>291</v>
      </c>
      <c r="F102" s="9">
        <v>260301</v>
      </c>
      <c r="G102" s="15">
        <v>300</v>
      </c>
      <c r="H102" s="6" t="s">
        <v>28</v>
      </c>
      <c r="I102" s="10" t="str">
        <f t="shared" si="11"/>
        <v>03</v>
      </c>
      <c r="J102" s="6" t="s">
        <v>108</v>
      </c>
      <c r="K102" s="11">
        <v>840</v>
      </c>
      <c r="L102" s="11">
        <v>0</v>
      </c>
      <c r="M102" s="12">
        <f t="shared" si="10"/>
        <v>840</v>
      </c>
      <c r="N102" s="12">
        <f t="shared" si="12"/>
        <v>840</v>
      </c>
      <c r="O102" s="8" t="s">
        <v>292</v>
      </c>
      <c r="P102" s="8" t="s">
        <v>52</v>
      </c>
      <c r="Q102" s="38" t="s">
        <v>328</v>
      </c>
      <c r="R102" s="8" t="s">
        <v>71</v>
      </c>
    </row>
    <row r="103" spans="1:18">
      <c r="A103" s="6" t="s">
        <v>334</v>
      </c>
      <c r="B103" s="6" t="s">
        <v>18</v>
      </c>
      <c r="C103" s="7">
        <v>23</v>
      </c>
      <c r="D103" s="6" t="s">
        <v>19</v>
      </c>
      <c r="E103" s="8" t="s">
        <v>391</v>
      </c>
      <c r="F103" s="9">
        <v>230061</v>
      </c>
      <c r="G103" s="15">
        <v>300</v>
      </c>
      <c r="H103" s="6" t="s">
        <v>21</v>
      </c>
      <c r="I103" s="6" t="str">
        <f t="shared" si="11"/>
        <v>03</v>
      </c>
      <c r="J103" s="6"/>
      <c r="K103" s="11">
        <v>825.86</v>
      </c>
      <c r="L103" s="11">
        <v>0</v>
      </c>
      <c r="M103" s="12">
        <f t="shared" si="10"/>
        <v>825.86</v>
      </c>
      <c r="N103" s="12">
        <f t="shared" si="12"/>
        <v>825.86</v>
      </c>
      <c r="O103" s="8" t="s">
        <v>23</v>
      </c>
      <c r="P103" t="s">
        <v>121</v>
      </c>
      <c r="Q103" s="38" t="s">
        <v>328</v>
      </c>
      <c r="R103" s="8" t="s">
        <v>71</v>
      </c>
    </row>
    <row r="104" spans="1:18">
      <c r="A104" s="6" t="s">
        <v>17</v>
      </c>
      <c r="B104" s="6" t="s">
        <v>18</v>
      </c>
      <c r="C104" s="7">
        <v>23</v>
      </c>
      <c r="D104" s="6" t="s">
        <v>19</v>
      </c>
      <c r="E104" s="8" t="s">
        <v>20</v>
      </c>
      <c r="F104" s="9">
        <v>230291</v>
      </c>
      <c r="G104" s="15">
        <v>300</v>
      </c>
      <c r="H104" s="6" t="s">
        <v>21</v>
      </c>
      <c r="I104" s="10" t="str">
        <f t="shared" si="11"/>
        <v>03</v>
      </c>
      <c r="J104" s="6" t="s">
        <v>22</v>
      </c>
      <c r="K104" s="11">
        <v>805</v>
      </c>
      <c r="L104" s="11">
        <v>690</v>
      </c>
      <c r="M104" s="12">
        <f t="shared" si="10"/>
        <v>115</v>
      </c>
      <c r="N104" s="12">
        <f t="shared" si="12"/>
        <v>805</v>
      </c>
      <c r="O104" s="8" t="s">
        <v>23</v>
      </c>
      <c r="P104" s="8" t="s">
        <v>24</v>
      </c>
      <c r="Q104" s="38" t="s">
        <v>328</v>
      </c>
      <c r="R104" s="8" t="s">
        <v>25</v>
      </c>
    </row>
    <row r="105" spans="1:18">
      <c r="A105" s="6" t="s">
        <v>245</v>
      </c>
      <c r="B105" s="6" t="s">
        <v>86</v>
      </c>
      <c r="C105" s="7">
        <v>13</v>
      </c>
      <c r="D105" s="6" t="s">
        <v>19</v>
      </c>
      <c r="E105" s="8" t="s">
        <v>249</v>
      </c>
      <c r="F105" s="9">
        <v>132221</v>
      </c>
      <c r="G105" s="15">
        <v>300</v>
      </c>
      <c r="H105" s="6" t="s">
        <v>28</v>
      </c>
      <c r="I105" s="10" t="str">
        <f t="shared" si="11"/>
        <v>03</v>
      </c>
      <c r="J105" s="6" t="s">
        <v>88</v>
      </c>
      <c r="K105" s="11">
        <v>790</v>
      </c>
      <c r="L105" s="11">
        <v>0</v>
      </c>
      <c r="M105" s="12">
        <f t="shared" si="10"/>
        <v>790</v>
      </c>
      <c r="N105" s="12">
        <f t="shared" si="12"/>
        <v>790</v>
      </c>
      <c r="O105" s="8" t="s">
        <v>224</v>
      </c>
      <c r="P105" s="8" t="s">
        <v>150</v>
      </c>
      <c r="Q105" s="38" t="s">
        <v>328</v>
      </c>
      <c r="R105" s="8" t="s">
        <v>71</v>
      </c>
    </row>
    <row r="106" spans="1:18">
      <c r="A106" s="6" t="s">
        <v>296</v>
      </c>
      <c r="B106" s="6" t="s">
        <v>67</v>
      </c>
      <c r="C106" s="7">
        <v>12</v>
      </c>
      <c r="D106" s="6" t="s">
        <v>19</v>
      </c>
      <c r="E106" s="8" t="s">
        <v>300</v>
      </c>
      <c r="F106" s="9">
        <v>120939</v>
      </c>
      <c r="G106" s="15">
        <v>300</v>
      </c>
      <c r="H106" s="6" t="s">
        <v>33</v>
      </c>
      <c r="I106" s="10" t="str">
        <f t="shared" si="11"/>
        <v>03</v>
      </c>
      <c r="J106" s="6" t="s">
        <v>69</v>
      </c>
      <c r="K106" s="11">
        <v>756.4</v>
      </c>
      <c r="L106" s="11">
        <v>0</v>
      </c>
      <c r="M106" s="12">
        <f t="shared" si="10"/>
        <v>756.4</v>
      </c>
      <c r="N106" s="12">
        <f t="shared" si="12"/>
        <v>756.4</v>
      </c>
      <c r="O106" s="8" t="s">
        <v>55</v>
      </c>
      <c r="P106" s="8" t="s">
        <v>56</v>
      </c>
      <c r="Q106" s="38" t="s">
        <v>328</v>
      </c>
      <c r="R106" s="8" t="s">
        <v>71</v>
      </c>
    </row>
    <row r="107" spans="1:18">
      <c r="A107" s="6" t="s">
        <v>229</v>
      </c>
      <c r="B107" s="6" t="s">
        <v>139</v>
      </c>
      <c r="C107" s="7">
        <v>4</v>
      </c>
      <c r="D107" s="6" t="s">
        <v>19</v>
      </c>
      <c r="E107" s="8" t="s">
        <v>230</v>
      </c>
      <c r="F107" s="9">
        <v>41060</v>
      </c>
      <c r="G107" s="15">
        <v>400</v>
      </c>
      <c r="H107" s="6" t="s">
        <v>145</v>
      </c>
      <c r="I107" s="10" t="str">
        <f t="shared" si="11"/>
        <v>04</v>
      </c>
      <c r="J107" s="6" t="s">
        <v>119</v>
      </c>
      <c r="K107" s="11">
        <v>750</v>
      </c>
      <c r="L107" s="11">
        <v>0</v>
      </c>
      <c r="M107" s="12">
        <f t="shared" si="10"/>
        <v>750</v>
      </c>
      <c r="N107" s="12">
        <f t="shared" si="12"/>
        <v>750</v>
      </c>
      <c r="O107" s="8" t="s">
        <v>146</v>
      </c>
      <c r="P107" s="8" t="s">
        <v>147</v>
      </c>
      <c r="Q107" s="38" t="s">
        <v>328</v>
      </c>
      <c r="R107" s="8" t="s">
        <v>71</v>
      </c>
    </row>
    <row r="108" spans="1:18">
      <c r="A108" s="6" t="s">
        <v>81</v>
      </c>
      <c r="B108" s="6" t="s">
        <v>357</v>
      </c>
      <c r="C108" s="7">
        <v>28</v>
      </c>
      <c r="D108" s="6" t="s">
        <v>358</v>
      </c>
      <c r="E108" s="8" t="s">
        <v>375</v>
      </c>
      <c r="F108" s="9">
        <v>284950</v>
      </c>
      <c r="G108" s="15">
        <v>300</v>
      </c>
      <c r="H108" s="6" t="s">
        <v>50</v>
      </c>
      <c r="I108" s="6" t="str">
        <f t="shared" si="11"/>
        <v>03</v>
      </c>
      <c r="J108" s="6" t="s">
        <v>360</v>
      </c>
      <c r="K108" s="11">
        <v>726.8</v>
      </c>
      <c r="L108" s="11">
        <v>0</v>
      </c>
      <c r="M108" s="12">
        <f t="shared" si="10"/>
        <v>726.8</v>
      </c>
      <c r="N108" s="12">
        <f t="shared" si="12"/>
        <v>726.8</v>
      </c>
      <c r="O108" s="8" t="s">
        <v>376</v>
      </c>
      <c r="P108" t="s">
        <v>52</v>
      </c>
      <c r="Q108" s="38" t="s">
        <v>328</v>
      </c>
      <c r="R108" s="8" t="s">
        <v>25</v>
      </c>
    </row>
    <row r="109" spans="1:18">
      <c r="A109" s="6" t="s">
        <v>352</v>
      </c>
      <c r="B109" s="6" t="s">
        <v>139</v>
      </c>
      <c r="C109" s="7">
        <v>4</v>
      </c>
      <c r="D109" s="6" t="s">
        <v>19</v>
      </c>
      <c r="E109" s="8" t="s">
        <v>374</v>
      </c>
      <c r="F109" s="9">
        <v>41060</v>
      </c>
      <c r="G109" s="15">
        <v>300</v>
      </c>
      <c r="H109" s="6" t="s">
        <v>135</v>
      </c>
      <c r="I109" s="6" t="str">
        <f t="shared" si="11"/>
        <v>03</v>
      </c>
      <c r="J109" s="6" t="s">
        <v>119</v>
      </c>
      <c r="K109" s="11">
        <v>700</v>
      </c>
      <c r="L109" s="11">
        <v>0</v>
      </c>
      <c r="M109" s="12">
        <f t="shared" si="10"/>
        <v>700</v>
      </c>
      <c r="N109" s="12">
        <f t="shared" si="12"/>
        <v>700</v>
      </c>
      <c r="O109" s="8" t="s">
        <v>146</v>
      </c>
      <c r="P109" t="s">
        <v>147</v>
      </c>
      <c r="Q109" s="38" t="s">
        <v>328</v>
      </c>
      <c r="R109" s="8" t="s">
        <v>71</v>
      </c>
    </row>
    <row r="110" spans="1:18">
      <c r="A110" s="6" t="s">
        <v>122</v>
      </c>
      <c r="B110" s="6" t="s">
        <v>18</v>
      </c>
      <c r="C110" s="7">
        <v>23</v>
      </c>
      <c r="D110" s="6" t="s">
        <v>19</v>
      </c>
      <c r="E110" s="8" t="s">
        <v>134</v>
      </c>
      <c r="F110" s="9">
        <v>230061</v>
      </c>
      <c r="G110" s="15">
        <v>300</v>
      </c>
      <c r="H110" s="6" t="s">
        <v>135</v>
      </c>
      <c r="I110" s="10" t="str">
        <f t="shared" si="11"/>
        <v>03</v>
      </c>
      <c r="J110" s="6" t="s">
        <v>119</v>
      </c>
      <c r="K110" s="11">
        <v>647.5</v>
      </c>
      <c r="L110" s="11">
        <v>647.5</v>
      </c>
      <c r="M110" s="12">
        <f t="shared" si="10"/>
        <v>0</v>
      </c>
      <c r="N110" s="12">
        <f t="shared" si="12"/>
        <v>647.5</v>
      </c>
      <c r="O110" s="14" t="s">
        <v>136</v>
      </c>
      <c r="P110" s="8" t="s">
        <v>137</v>
      </c>
      <c r="Q110" s="38" t="s">
        <v>328</v>
      </c>
      <c r="R110" s="8" t="s">
        <v>71</v>
      </c>
    </row>
    <row r="111" spans="1:18">
      <c r="A111" s="6" t="s">
        <v>202</v>
      </c>
      <c r="B111" s="6" t="s">
        <v>218</v>
      </c>
      <c r="C111" s="7">
        <v>35</v>
      </c>
      <c r="D111" s="6" t="s">
        <v>19</v>
      </c>
      <c r="E111" s="8" t="s">
        <v>219</v>
      </c>
      <c r="F111" s="9">
        <v>351455</v>
      </c>
      <c r="G111" s="15">
        <v>200</v>
      </c>
      <c r="H111" s="6" t="s">
        <v>95</v>
      </c>
      <c r="I111" s="10" t="str">
        <f t="shared" si="11"/>
        <v>02</v>
      </c>
      <c r="J111" s="6" t="s">
        <v>220</v>
      </c>
      <c r="K111" s="11">
        <v>636</v>
      </c>
      <c r="L111" s="11">
        <v>0</v>
      </c>
      <c r="M111" s="12">
        <f t="shared" si="10"/>
        <v>636</v>
      </c>
      <c r="N111" s="12">
        <f t="shared" si="12"/>
        <v>636</v>
      </c>
      <c r="O111" s="8" t="s">
        <v>97</v>
      </c>
      <c r="P111" s="8" t="s">
        <v>221</v>
      </c>
      <c r="Q111" s="38" t="s">
        <v>328</v>
      </c>
      <c r="R111" s="8" t="s">
        <v>71</v>
      </c>
    </row>
    <row r="112" spans="1:18">
      <c r="A112" s="6" t="s">
        <v>269</v>
      </c>
      <c r="B112" s="6" t="s">
        <v>18</v>
      </c>
      <c r="C112" s="7">
        <v>23</v>
      </c>
      <c r="D112" s="6" t="s">
        <v>19</v>
      </c>
      <c r="E112" s="8" t="s">
        <v>290</v>
      </c>
      <c r="F112" s="9">
        <v>230061</v>
      </c>
      <c r="G112" s="15">
        <v>300</v>
      </c>
      <c r="H112" s="6" t="s">
        <v>21</v>
      </c>
      <c r="I112" s="6" t="str">
        <f t="shared" si="11"/>
        <v>03</v>
      </c>
      <c r="J112" s="6" t="s">
        <v>119</v>
      </c>
      <c r="K112" s="11">
        <v>605</v>
      </c>
      <c r="L112" s="11">
        <v>0</v>
      </c>
      <c r="M112" s="12">
        <f t="shared" si="10"/>
        <v>605</v>
      </c>
      <c r="N112" s="12">
        <f t="shared" si="12"/>
        <v>605</v>
      </c>
      <c r="O112" s="8" t="s">
        <v>23</v>
      </c>
      <c r="P112" s="8" t="s">
        <v>24</v>
      </c>
      <c r="Q112" s="38" t="s">
        <v>328</v>
      </c>
      <c r="R112" s="8" t="s">
        <v>71</v>
      </c>
    </row>
    <row r="113" spans="1:18">
      <c r="A113" s="6" t="s">
        <v>113</v>
      </c>
      <c r="B113" s="6" t="s">
        <v>18</v>
      </c>
      <c r="C113" s="7">
        <v>23</v>
      </c>
      <c r="D113" s="6" t="s">
        <v>19</v>
      </c>
      <c r="E113" s="8" t="s">
        <v>120</v>
      </c>
      <c r="F113" s="9">
        <v>230061</v>
      </c>
      <c r="G113" s="15">
        <v>300</v>
      </c>
      <c r="H113" s="6" t="s">
        <v>21</v>
      </c>
      <c r="I113" s="10" t="str">
        <f t="shared" si="11"/>
        <v>03</v>
      </c>
      <c r="J113" s="6" t="s">
        <v>119</v>
      </c>
      <c r="K113" s="11">
        <v>600</v>
      </c>
      <c r="L113" s="11">
        <v>600</v>
      </c>
      <c r="M113" s="12">
        <f t="shared" si="10"/>
        <v>0</v>
      </c>
      <c r="N113" s="12">
        <f t="shared" si="12"/>
        <v>600</v>
      </c>
      <c r="O113" s="8" t="s">
        <v>23</v>
      </c>
      <c r="P113" s="8" t="s">
        <v>121</v>
      </c>
      <c r="Q113" s="38" t="s">
        <v>328</v>
      </c>
      <c r="R113" s="8" t="s">
        <v>71</v>
      </c>
    </row>
    <row r="114" spans="1:18">
      <c r="A114" s="6" t="s">
        <v>92</v>
      </c>
      <c r="B114" s="6" t="s">
        <v>67</v>
      </c>
      <c r="C114" s="7">
        <v>12</v>
      </c>
      <c r="D114" s="6" t="s">
        <v>19</v>
      </c>
      <c r="E114" s="8" t="s">
        <v>101</v>
      </c>
      <c r="F114" s="9">
        <v>120939</v>
      </c>
      <c r="G114" s="15">
        <v>300</v>
      </c>
      <c r="H114" s="6" t="s">
        <v>33</v>
      </c>
      <c r="I114" s="10" t="str">
        <f t="shared" si="11"/>
        <v>03</v>
      </c>
      <c r="J114" s="6" t="s">
        <v>69</v>
      </c>
      <c r="K114" s="11">
        <v>590</v>
      </c>
      <c r="L114" s="11">
        <v>0</v>
      </c>
      <c r="M114" s="12">
        <f t="shared" si="10"/>
        <v>590</v>
      </c>
      <c r="N114" s="12">
        <f t="shared" si="12"/>
        <v>590</v>
      </c>
      <c r="O114" s="8" t="s">
        <v>102</v>
      </c>
      <c r="P114" s="8" t="s">
        <v>47</v>
      </c>
      <c r="Q114" s="38" t="s">
        <v>328</v>
      </c>
      <c r="R114" s="8" t="s">
        <v>71</v>
      </c>
    </row>
    <row r="115" spans="1:18">
      <c r="A115" s="6" t="s">
        <v>347</v>
      </c>
      <c r="B115" s="6" t="s">
        <v>67</v>
      </c>
      <c r="C115" s="7">
        <v>12</v>
      </c>
      <c r="D115" s="6" t="s">
        <v>19</v>
      </c>
      <c r="E115" s="8" t="s">
        <v>406</v>
      </c>
      <c r="F115" s="9">
        <v>120939</v>
      </c>
      <c r="G115" s="15">
        <v>300</v>
      </c>
      <c r="H115" s="6" t="s">
        <v>33</v>
      </c>
      <c r="I115" s="6" t="str">
        <f t="shared" si="11"/>
        <v>03</v>
      </c>
      <c r="J115" s="6" t="s">
        <v>69</v>
      </c>
      <c r="K115" s="11">
        <v>590</v>
      </c>
      <c r="L115" s="11">
        <v>0</v>
      </c>
      <c r="M115" s="12">
        <f t="shared" si="10"/>
        <v>590</v>
      </c>
      <c r="N115" s="12">
        <f t="shared" si="12"/>
        <v>590</v>
      </c>
      <c r="O115" s="8" t="s">
        <v>112</v>
      </c>
      <c r="P115" t="s">
        <v>47</v>
      </c>
      <c r="Q115" s="38" t="s">
        <v>328</v>
      </c>
      <c r="R115" s="8" t="s">
        <v>71</v>
      </c>
    </row>
    <row r="116" spans="1:18">
      <c r="A116" s="6" t="s">
        <v>92</v>
      </c>
      <c r="B116" s="6" t="s">
        <v>67</v>
      </c>
      <c r="C116" s="7">
        <v>12</v>
      </c>
      <c r="D116" s="6" t="s">
        <v>19</v>
      </c>
      <c r="E116" s="8" t="s">
        <v>103</v>
      </c>
      <c r="F116" s="9">
        <v>120939</v>
      </c>
      <c r="G116" s="15">
        <v>300</v>
      </c>
      <c r="H116" s="6" t="s">
        <v>33</v>
      </c>
      <c r="I116" s="10" t="str">
        <f t="shared" si="11"/>
        <v>03</v>
      </c>
      <c r="J116" s="6" t="s">
        <v>69</v>
      </c>
      <c r="K116" s="11">
        <v>548.9</v>
      </c>
      <c r="L116" s="11">
        <v>0</v>
      </c>
      <c r="M116" s="12">
        <f t="shared" si="10"/>
        <v>548.9</v>
      </c>
      <c r="N116" s="12">
        <f t="shared" si="12"/>
        <v>548.9</v>
      </c>
      <c r="O116" s="8" t="s">
        <v>102</v>
      </c>
      <c r="P116" s="8" t="s">
        <v>47</v>
      </c>
      <c r="Q116" s="38" t="s">
        <v>328</v>
      </c>
      <c r="R116" s="8" t="s">
        <v>71</v>
      </c>
    </row>
    <row r="117" spans="1:18">
      <c r="A117" s="6" t="s">
        <v>151</v>
      </c>
      <c r="B117" s="6" t="s">
        <v>86</v>
      </c>
      <c r="C117" s="7">
        <v>13</v>
      </c>
      <c r="D117" s="6" t="s">
        <v>19</v>
      </c>
      <c r="E117" s="8" t="s">
        <v>152</v>
      </c>
      <c r="F117" s="9">
        <v>132221</v>
      </c>
      <c r="G117" s="15">
        <v>300</v>
      </c>
      <c r="H117" s="6" t="s">
        <v>128</v>
      </c>
      <c r="I117" s="10" t="str">
        <f t="shared" si="11"/>
        <v>03</v>
      </c>
      <c r="J117" s="6" t="s">
        <v>153</v>
      </c>
      <c r="K117" s="11">
        <v>548.79999999999995</v>
      </c>
      <c r="L117" s="11">
        <v>0</v>
      </c>
      <c r="M117" s="12">
        <f t="shared" si="10"/>
        <v>548.79999999999995</v>
      </c>
      <c r="N117" s="12">
        <f t="shared" si="12"/>
        <v>548.79999999999995</v>
      </c>
      <c r="O117" s="8" t="s">
        <v>154</v>
      </c>
      <c r="P117" s="8" t="s">
        <v>47</v>
      </c>
      <c r="Q117" s="38" t="s">
        <v>328</v>
      </c>
      <c r="R117" s="8" t="s">
        <v>71</v>
      </c>
    </row>
    <row r="118" spans="1:18">
      <c r="A118" s="6" t="s">
        <v>347</v>
      </c>
      <c r="B118" s="6" t="s">
        <v>67</v>
      </c>
      <c r="C118" s="7">
        <v>12</v>
      </c>
      <c r="D118" s="6" t="s">
        <v>19</v>
      </c>
      <c r="E118" s="8" t="s">
        <v>369</v>
      </c>
      <c r="F118" s="9">
        <v>120939</v>
      </c>
      <c r="G118" s="15">
        <v>300</v>
      </c>
      <c r="H118" s="6" t="s">
        <v>28</v>
      </c>
      <c r="I118" s="6" t="str">
        <f t="shared" si="11"/>
        <v>03</v>
      </c>
      <c r="J118" s="6" t="s">
        <v>69</v>
      </c>
      <c r="K118" s="11">
        <v>544</v>
      </c>
      <c r="L118" s="11">
        <v>0</v>
      </c>
      <c r="M118" s="12">
        <f t="shared" si="10"/>
        <v>544</v>
      </c>
      <c r="N118" s="12">
        <f t="shared" si="12"/>
        <v>544</v>
      </c>
      <c r="O118" s="8" t="s">
        <v>70</v>
      </c>
      <c r="P118" t="s">
        <v>184</v>
      </c>
      <c r="Q118" s="38" t="s">
        <v>328</v>
      </c>
      <c r="R118" s="8" t="s">
        <v>71</v>
      </c>
    </row>
    <row r="119" spans="1:18">
      <c r="A119" s="6" t="s">
        <v>245</v>
      </c>
      <c r="B119" s="6" t="s">
        <v>18</v>
      </c>
      <c r="C119" s="7">
        <v>23</v>
      </c>
      <c r="D119" s="6" t="s">
        <v>19</v>
      </c>
      <c r="E119" s="8" t="s">
        <v>265</v>
      </c>
      <c r="F119" s="9">
        <v>230061</v>
      </c>
      <c r="G119" s="15">
        <v>300</v>
      </c>
      <c r="H119" s="6" t="s">
        <v>266</v>
      </c>
      <c r="I119" s="10" t="str">
        <f t="shared" si="11"/>
        <v>03</v>
      </c>
      <c r="J119" s="6" t="s">
        <v>119</v>
      </c>
      <c r="K119" s="11"/>
      <c r="L119" s="11">
        <v>530</v>
      </c>
      <c r="M119" s="12">
        <v>0</v>
      </c>
      <c r="N119" s="12">
        <f t="shared" si="12"/>
        <v>530</v>
      </c>
      <c r="O119" s="8" t="s">
        <v>267</v>
      </c>
      <c r="P119" s="8" t="s">
        <v>228</v>
      </c>
      <c r="Q119" s="38" t="s">
        <v>328</v>
      </c>
      <c r="R119" s="8" t="s">
        <v>71</v>
      </c>
    </row>
    <row r="120" spans="1:18">
      <c r="A120" s="6" t="s">
        <v>269</v>
      </c>
      <c r="B120" s="6" t="s">
        <v>67</v>
      </c>
      <c r="C120" s="7">
        <v>12</v>
      </c>
      <c r="D120" s="6" t="s">
        <v>19</v>
      </c>
      <c r="E120" s="8" t="s">
        <v>284</v>
      </c>
      <c r="F120" s="9">
        <v>120939</v>
      </c>
      <c r="G120" s="15">
        <v>300</v>
      </c>
      <c r="H120" s="6" t="s">
        <v>33</v>
      </c>
      <c r="I120" s="10" t="str">
        <f t="shared" si="11"/>
        <v>03</v>
      </c>
      <c r="J120" s="6" t="s">
        <v>69</v>
      </c>
      <c r="K120" s="11">
        <v>522.4</v>
      </c>
      <c r="L120" s="11">
        <v>0</v>
      </c>
      <c r="M120" s="12">
        <f>K120-L120</f>
        <v>522.4</v>
      </c>
      <c r="N120" s="12">
        <f t="shared" si="12"/>
        <v>522.4</v>
      </c>
      <c r="O120" s="8" t="s">
        <v>112</v>
      </c>
      <c r="P120" s="8" t="s">
        <v>47</v>
      </c>
      <c r="Q120" s="38" t="s">
        <v>328</v>
      </c>
      <c r="R120" s="8" t="s">
        <v>71</v>
      </c>
    </row>
    <row r="121" spans="1:18">
      <c r="A121" s="6" t="s">
        <v>347</v>
      </c>
      <c r="B121" s="6" t="s">
        <v>67</v>
      </c>
      <c r="C121" s="7">
        <v>12</v>
      </c>
      <c r="D121" s="6" t="s">
        <v>19</v>
      </c>
      <c r="E121" s="8" t="s">
        <v>370</v>
      </c>
      <c r="F121" s="9">
        <v>120939</v>
      </c>
      <c r="G121" s="15">
        <v>300</v>
      </c>
      <c r="H121" s="6" t="s">
        <v>28</v>
      </c>
      <c r="I121" s="6" t="str">
        <f t="shared" si="11"/>
        <v>03</v>
      </c>
      <c r="J121" s="6" t="s">
        <v>69</v>
      </c>
      <c r="K121" s="11">
        <v>490</v>
      </c>
      <c r="L121" s="11">
        <v>0</v>
      </c>
      <c r="M121" s="12">
        <f>K121-L121</f>
        <v>490</v>
      </c>
      <c r="N121" s="12">
        <f t="shared" si="12"/>
        <v>490</v>
      </c>
      <c r="O121" s="8" t="s">
        <v>258</v>
      </c>
      <c r="P121" t="s">
        <v>52</v>
      </c>
      <c r="Q121" s="38" t="s">
        <v>328</v>
      </c>
      <c r="R121" s="8" t="s">
        <v>71</v>
      </c>
    </row>
    <row r="122" spans="1:18">
      <c r="A122" s="6" t="s">
        <v>143</v>
      </c>
      <c r="B122" s="6" t="s">
        <v>18</v>
      </c>
      <c r="C122" s="7">
        <v>23</v>
      </c>
      <c r="D122" s="6" t="s">
        <v>19</v>
      </c>
      <c r="E122" s="8" t="s">
        <v>148</v>
      </c>
      <c r="F122" s="9">
        <v>230061</v>
      </c>
      <c r="G122" s="15">
        <v>300</v>
      </c>
      <c r="H122" s="6" t="s">
        <v>50</v>
      </c>
      <c r="I122" s="10" t="str">
        <f t="shared" si="11"/>
        <v>03</v>
      </c>
      <c r="J122" s="6" t="s">
        <v>119</v>
      </c>
      <c r="K122" s="11">
        <v>451</v>
      </c>
      <c r="L122" s="11">
        <v>0</v>
      </c>
      <c r="M122" s="12">
        <f>K122-L122</f>
        <v>451</v>
      </c>
      <c r="N122" s="12">
        <f t="shared" si="12"/>
        <v>451</v>
      </c>
      <c r="O122" s="8" t="s">
        <v>149</v>
      </c>
      <c r="P122" s="8" t="s">
        <v>150</v>
      </c>
      <c r="Q122" s="38" t="s">
        <v>328</v>
      </c>
      <c r="R122" s="8" t="s">
        <v>71</v>
      </c>
    </row>
    <row r="123" spans="1:18">
      <c r="A123" s="6" t="s">
        <v>269</v>
      </c>
      <c r="B123" s="6" t="s">
        <v>67</v>
      </c>
      <c r="C123" s="7">
        <v>12</v>
      </c>
      <c r="D123" s="6" t="s">
        <v>19</v>
      </c>
      <c r="E123" s="8" t="s">
        <v>285</v>
      </c>
      <c r="F123" s="9">
        <v>120939</v>
      </c>
      <c r="G123" s="15">
        <v>300</v>
      </c>
      <c r="H123" s="6" t="s">
        <v>33</v>
      </c>
      <c r="I123" s="10" t="str">
        <f t="shared" si="11"/>
        <v>03</v>
      </c>
      <c r="J123" s="6" t="s">
        <v>69</v>
      </c>
      <c r="K123" s="11">
        <v>448.8</v>
      </c>
      <c r="L123" s="11">
        <v>0</v>
      </c>
      <c r="M123" s="12">
        <f>K123-L123</f>
        <v>448.8</v>
      </c>
      <c r="N123" s="12">
        <f t="shared" si="12"/>
        <v>448.8</v>
      </c>
      <c r="O123" s="8" t="s">
        <v>286</v>
      </c>
      <c r="P123" s="8" t="s">
        <v>47</v>
      </c>
      <c r="Q123" s="38" t="s">
        <v>328</v>
      </c>
      <c r="R123" s="8" t="s">
        <v>71</v>
      </c>
    </row>
    <row r="124" spans="1:18">
      <c r="A124" s="6" t="s">
        <v>352</v>
      </c>
      <c r="B124" s="6" t="s">
        <v>204</v>
      </c>
      <c r="C124" s="7">
        <v>11</v>
      </c>
      <c r="D124" s="6" t="s">
        <v>19</v>
      </c>
      <c r="E124" s="8" t="s">
        <v>386</v>
      </c>
      <c r="F124" s="9">
        <v>111326</v>
      </c>
      <c r="G124" s="15">
        <v>300</v>
      </c>
      <c r="H124" s="6" t="s">
        <v>50</v>
      </c>
      <c r="I124" s="6" t="str">
        <f t="shared" si="11"/>
        <v>03</v>
      </c>
      <c r="J124" s="6" t="s">
        <v>78</v>
      </c>
      <c r="K124" s="11">
        <v>430.53</v>
      </c>
      <c r="L124" s="11">
        <v>0</v>
      </c>
      <c r="M124" s="12">
        <f>K124-L124</f>
        <v>430.53</v>
      </c>
      <c r="N124" s="12">
        <f t="shared" si="12"/>
        <v>430.53</v>
      </c>
      <c r="O124" s="8" t="s">
        <v>387</v>
      </c>
      <c r="P124" t="s">
        <v>150</v>
      </c>
      <c r="Q124" s="38" t="s">
        <v>328</v>
      </c>
      <c r="R124" s="8" t="s">
        <v>71</v>
      </c>
    </row>
    <row r="125" spans="1:18">
      <c r="A125" s="6" t="s">
        <v>222</v>
      </c>
      <c r="B125" s="6" t="s">
        <v>18</v>
      </c>
      <c r="C125" s="7">
        <v>23</v>
      </c>
      <c r="D125" s="6" t="s">
        <v>19</v>
      </c>
      <c r="E125" s="8" t="s">
        <v>225</v>
      </c>
      <c r="F125" s="9">
        <v>230061</v>
      </c>
      <c r="G125" s="15">
        <v>300</v>
      </c>
      <c r="H125" s="6" t="s">
        <v>226</v>
      </c>
      <c r="I125" s="10" t="str">
        <f t="shared" si="11"/>
        <v>03</v>
      </c>
      <c r="J125" s="6" t="s">
        <v>119</v>
      </c>
      <c r="K125" s="11">
        <v>0</v>
      </c>
      <c r="L125" s="11">
        <v>429.84</v>
      </c>
      <c r="M125" s="12">
        <v>0</v>
      </c>
      <c r="N125" s="12">
        <f t="shared" si="12"/>
        <v>429.84</v>
      </c>
      <c r="O125" s="8" t="s">
        <v>227</v>
      </c>
      <c r="P125" s="8" t="s">
        <v>228</v>
      </c>
      <c r="Q125" s="38" t="s">
        <v>328</v>
      </c>
      <c r="R125" s="8" t="s">
        <v>71</v>
      </c>
    </row>
    <row r="126" spans="1:18">
      <c r="A126" s="6" t="s">
        <v>202</v>
      </c>
      <c r="B126" s="6" t="s">
        <v>181</v>
      </c>
      <c r="C126" s="7">
        <v>20</v>
      </c>
      <c r="D126" s="6" t="s">
        <v>19</v>
      </c>
      <c r="E126" s="8" t="s">
        <v>217</v>
      </c>
      <c r="F126" s="9">
        <v>205329</v>
      </c>
      <c r="G126" s="15">
        <v>300</v>
      </c>
      <c r="H126" s="6" t="s">
        <v>186</v>
      </c>
      <c r="I126" s="10" t="str">
        <f t="shared" si="11"/>
        <v>03</v>
      </c>
      <c r="J126" s="6" t="s">
        <v>183</v>
      </c>
      <c r="K126" s="11">
        <v>412.5</v>
      </c>
      <c r="L126" s="11">
        <v>0</v>
      </c>
      <c r="M126" s="12">
        <f t="shared" ref="M126:M140" si="13">K126-L126</f>
        <v>412.5</v>
      </c>
      <c r="N126" s="12">
        <f t="shared" si="12"/>
        <v>412.5</v>
      </c>
      <c r="O126" s="8" t="s">
        <v>187</v>
      </c>
      <c r="P126" s="8" t="s">
        <v>188</v>
      </c>
      <c r="Q126" s="38" t="s">
        <v>328</v>
      </c>
      <c r="R126" s="8" t="s">
        <v>71</v>
      </c>
    </row>
    <row r="127" spans="1:18">
      <c r="A127" s="6" t="s">
        <v>229</v>
      </c>
      <c r="B127" s="6" t="s">
        <v>181</v>
      </c>
      <c r="C127" s="7">
        <v>20</v>
      </c>
      <c r="D127" s="6" t="s">
        <v>19</v>
      </c>
      <c r="E127" s="8" t="s">
        <v>241</v>
      </c>
      <c r="F127" s="9">
        <v>205329</v>
      </c>
      <c r="G127" s="15">
        <v>300</v>
      </c>
      <c r="H127" s="6" t="s">
        <v>186</v>
      </c>
      <c r="I127" s="10" t="str">
        <f t="shared" si="11"/>
        <v>03</v>
      </c>
      <c r="J127" s="6" t="s">
        <v>183</v>
      </c>
      <c r="K127" s="11">
        <v>412.5</v>
      </c>
      <c r="L127" s="11">
        <v>0</v>
      </c>
      <c r="M127" s="12">
        <f t="shared" si="13"/>
        <v>412.5</v>
      </c>
      <c r="N127" s="12">
        <f t="shared" si="12"/>
        <v>412.5</v>
      </c>
      <c r="O127" s="8" t="s">
        <v>187</v>
      </c>
      <c r="P127" s="8" t="s">
        <v>188</v>
      </c>
      <c r="Q127" s="38" t="s">
        <v>328</v>
      </c>
      <c r="R127" s="8" t="s">
        <v>71</v>
      </c>
    </row>
    <row r="128" spans="1:18">
      <c r="A128" s="6" t="s">
        <v>269</v>
      </c>
      <c r="B128" s="6" t="s">
        <v>105</v>
      </c>
      <c r="C128" s="7">
        <v>26</v>
      </c>
      <c r="D128" s="6" t="s">
        <v>19</v>
      </c>
      <c r="E128" s="8" t="s">
        <v>293</v>
      </c>
      <c r="F128" s="9">
        <v>260301</v>
      </c>
      <c r="G128" s="15">
        <v>300</v>
      </c>
      <c r="H128" s="6" t="s">
        <v>50</v>
      </c>
      <c r="I128" s="10" t="str">
        <f t="shared" si="11"/>
        <v>03</v>
      </c>
      <c r="J128" s="6" t="s">
        <v>108</v>
      </c>
      <c r="K128" s="11">
        <v>378.51</v>
      </c>
      <c r="L128" s="11">
        <v>0</v>
      </c>
      <c r="M128" s="12">
        <f t="shared" si="13"/>
        <v>378.51</v>
      </c>
      <c r="N128" s="12">
        <f t="shared" si="12"/>
        <v>378.51</v>
      </c>
      <c r="O128" s="8" t="s">
        <v>65</v>
      </c>
      <c r="P128" s="8" t="s">
        <v>239</v>
      </c>
      <c r="Q128" s="38" t="s">
        <v>328</v>
      </c>
      <c r="R128" s="8" t="s">
        <v>71</v>
      </c>
    </row>
    <row r="129" spans="1:18">
      <c r="A129" s="6" t="s">
        <v>347</v>
      </c>
      <c r="B129" s="6" t="s">
        <v>357</v>
      </c>
      <c r="C129" s="7">
        <v>28</v>
      </c>
      <c r="D129" s="6" t="s">
        <v>358</v>
      </c>
      <c r="E129" s="8" t="s">
        <v>411</v>
      </c>
      <c r="F129" s="9">
        <v>281254</v>
      </c>
      <c r="G129" s="15">
        <v>300</v>
      </c>
      <c r="H129" s="6" t="s">
        <v>33</v>
      </c>
      <c r="I129" s="6" t="str">
        <f t="shared" si="11"/>
        <v>03</v>
      </c>
      <c r="J129" s="6" t="s">
        <v>360</v>
      </c>
      <c r="K129" s="11">
        <v>290.24</v>
      </c>
      <c r="L129" s="11">
        <v>0</v>
      </c>
      <c r="M129" s="12">
        <f t="shared" si="13"/>
        <v>290.24</v>
      </c>
      <c r="N129" s="12">
        <f t="shared" si="12"/>
        <v>290.24</v>
      </c>
      <c r="O129" s="8" t="s">
        <v>112</v>
      </c>
      <c r="P129" t="s">
        <v>47</v>
      </c>
      <c r="Q129" s="38" t="s">
        <v>328</v>
      </c>
      <c r="R129" s="8" t="s">
        <v>71</v>
      </c>
    </row>
    <row r="130" spans="1:18">
      <c r="A130" s="6" t="s">
        <v>269</v>
      </c>
      <c r="B130" s="6" t="s">
        <v>67</v>
      </c>
      <c r="C130" s="7">
        <v>12</v>
      </c>
      <c r="D130" s="6" t="s">
        <v>19</v>
      </c>
      <c r="E130" s="8" t="s">
        <v>283</v>
      </c>
      <c r="F130" s="9">
        <v>120939</v>
      </c>
      <c r="G130" s="15">
        <v>300</v>
      </c>
      <c r="H130" s="6" t="s">
        <v>28</v>
      </c>
      <c r="I130" s="10" t="str">
        <f t="shared" ref="I130:I151" si="14">LEFT(H130,2)</f>
        <v>03</v>
      </c>
      <c r="J130" s="6" t="s">
        <v>69</v>
      </c>
      <c r="K130" s="11">
        <v>272</v>
      </c>
      <c r="L130" s="11">
        <v>0</v>
      </c>
      <c r="M130" s="12">
        <f t="shared" si="13"/>
        <v>272</v>
      </c>
      <c r="N130" s="12">
        <f t="shared" ref="N130:N151" si="15">L130+M130</f>
        <v>272</v>
      </c>
      <c r="O130" s="8" t="s">
        <v>70</v>
      </c>
      <c r="P130" s="8" t="s">
        <v>184</v>
      </c>
      <c r="Q130" s="38" t="s">
        <v>328</v>
      </c>
      <c r="R130" s="8" t="s">
        <v>71</v>
      </c>
    </row>
    <row r="131" spans="1:18">
      <c r="A131" s="6" t="s">
        <v>347</v>
      </c>
      <c r="B131" s="6" t="s">
        <v>67</v>
      </c>
      <c r="C131" s="7">
        <v>12</v>
      </c>
      <c r="D131" s="6" t="s">
        <v>19</v>
      </c>
      <c r="E131" s="8" t="s">
        <v>408</v>
      </c>
      <c r="F131" s="9">
        <v>120939</v>
      </c>
      <c r="G131" s="15">
        <v>300</v>
      </c>
      <c r="H131" s="6" t="s">
        <v>33</v>
      </c>
      <c r="I131" s="6" t="str">
        <f t="shared" si="14"/>
        <v>03</v>
      </c>
      <c r="J131" s="6" t="s">
        <v>69</v>
      </c>
      <c r="K131" s="11">
        <v>258.8</v>
      </c>
      <c r="L131" s="11">
        <v>0</v>
      </c>
      <c r="M131" s="12">
        <f t="shared" si="13"/>
        <v>258.8</v>
      </c>
      <c r="N131" s="12">
        <f t="shared" si="15"/>
        <v>258.8</v>
      </c>
      <c r="O131" s="8" t="s">
        <v>409</v>
      </c>
      <c r="P131" t="s">
        <v>47</v>
      </c>
      <c r="Q131" s="38" t="s">
        <v>328</v>
      </c>
      <c r="R131" s="8" t="s">
        <v>71</v>
      </c>
    </row>
    <row r="132" spans="1:18">
      <c r="A132" s="6" t="s">
        <v>122</v>
      </c>
      <c r="B132" s="6" t="s">
        <v>93</v>
      </c>
      <c r="C132" s="7">
        <v>10</v>
      </c>
      <c r="D132" s="6" t="s">
        <v>19</v>
      </c>
      <c r="E132" s="8" t="s">
        <v>127</v>
      </c>
      <c r="F132" s="9">
        <v>100390</v>
      </c>
      <c r="G132" s="15">
        <v>300</v>
      </c>
      <c r="H132" s="6" t="s">
        <v>128</v>
      </c>
      <c r="I132" s="10" t="str">
        <f t="shared" si="14"/>
        <v>03</v>
      </c>
      <c r="J132" s="6" t="s">
        <v>96</v>
      </c>
      <c r="K132" s="11">
        <v>256.48</v>
      </c>
      <c r="L132" s="11">
        <v>0</v>
      </c>
      <c r="M132" s="12">
        <f t="shared" si="13"/>
        <v>256.48</v>
      </c>
      <c r="N132" s="12">
        <f t="shared" si="15"/>
        <v>256.48</v>
      </c>
      <c r="O132" s="8" t="s">
        <v>129</v>
      </c>
      <c r="P132" s="8" t="s">
        <v>110</v>
      </c>
      <c r="Q132" s="38" t="s">
        <v>328</v>
      </c>
      <c r="R132" s="8" t="s">
        <v>71</v>
      </c>
    </row>
    <row r="133" spans="1:18">
      <c r="A133" s="6" t="s">
        <v>85</v>
      </c>
      <c r="B133" s="6" t="s">
        <v>357</v>
      </c>
      <c r="C133" s="7">
        <v>28</v>
      </c>
      <c r="D133" s="6" t="s">
        <v>358</v>
      </c>
      <c r="E133" s="8" t="s">
        <v>359</v>
      </c>
      <c r="F133" s="9">
        <v>284950</v>
      </c>
      <c r="G133" s="15">
        <v>300</v>
      </c>
      <c r="H133" s="6" t="s">
        <v>28</v>
      </c>
      <c r="I133" s="6" t="str">
        <f t="shared" si="14"/>
        <v>03</v>
      </c>
      <c r="J133" s="6" t="s">
        <v>360</v>
      </c>
      <c r="K133" s="11">
        <v>210</v>
      </c>
      <c r="L133" s="11">
        <v>0</v>
      </c>
      <c r="M133" s="12">
        <f t="shared" si="13"/>
        <v>210</v>
      </c>
      <c r="N133" s="12">
        <f t="shared" si="15"/>
        <v>210</v>
      </c>
      <c r="O133" s="8" t="s">
        <v>292</v>
      </c>
      <c r="P133" t="s">
        <v>52</v>
      </c>
      <c r="Q133" s="38" t="s">
        <v>328</v>
      </c>
      <c r="R133" s="8" t="s">
        <v>25</v>
      </c>
    </row>
    <row r="134" spans="1:18">
      <c r="A134" s="6" t="s">
        <v>245</v>
      </c>
      <c r="B134" s="6" t="s">
        <v>255</v>
      </c>
      <c r="C134" s="7">
        <v>16</v>
      </c>
      <c r="D134" s="6" t="s">
        <v>19</v>
      </c>
      <c r="E134" s="8" t="s">
        <v>256</v>
      </c>
      <c r="F134" s="9">
        <v>169137</v>
      </c>
      <c r="G134" s="15">
        <v>300</v>
      </c>
      <c r="H134" s="6" t="s">
        <v>28</v>
      </c>
      <c r="I134" s="10" t="str">
        <f t="shared" si="14"/>
        <v>03</v>
      </c>
      <c r="J134" s="6" t="s">
        <v>257</v>
      </c>
      <c r="K134" s="11">
        <v>196</v>
      </c>
      <c r="L134" s="11">
        <v>0</v>
      </c>
      <c r="M134" s="12">
        <f t="shared" si="13"/>
        <v>196</v>
      </c>
      <c r="N134" s="12">
        <f t="shared" si="15"/>
        <v>196</v>
      </c>
      <c r="O134" s="8" t="s">
        <v>258</v>
      </c>
      <c r="P134" s="8" t="s">
        <v>259</v>
      </c>
      <c r="Q134" s="38" t="s">
        <v>328</v>
      </c>
      <c r="R134" s="8" t="s">
        <v>71</v>
      </c>
    </row>
    <row r="135" spans="1:18">
      <c r="A135" s="6" t="s">
        <v>352</v>
      </c>
      <c r="B135" s="6" t="s">
        <v>255</v>
      </c>
      <c r="C135" s="7">
        <v>16</v>
      </c>
      <c r="D135" s="6" t="s">
        <v>19</v>
      </c>
      <c r="E135" s="8" t="s">
        <v>365</v>
      </c>
      <c r="F135" s="9">
        <v>169137</v>
      </c>
      <c r="G135" s="15">
        <v>300</v>
      </c>
      <c r="H135" s="6" t="s">
        <v>28</v>
      </c>
      <c r="I135" s="6" t="str">
        <f t="shared" si="14"/>
        <v>03</v>
      </c>
      <c r="J135" s="6" t="s">
        <v>257</v>
      </c>
      <c r="K135" s="11">
        <v>196</v>
      </c>
      <c r="L135" s="11">
        <v>0</v>
      </c>
      <c r="M135" s="12">
        <f t="shared" si="13"/>
        <v>196</v>
      </c>
      <c r="N135" s="12">
        <f t="shared" si="15"/>
        <v>196</v>
      </c>
      <c r="O135" s="8" t="s">
        <v>258</v>
      </c>
      <c r="P135" t="s">
        <v>52</v>
      </c>
      <c r="Q135" s="38" t="s">
        <v>328</v>
      </c>
      <c r="R135" s="8" t="s">
        <v>71</v>
      </c>
    </row>
    <row r="136" spans="1:18">
      <c r="A136" s="6" t="s">
        <v>92</v>
      </c>
      <c r="B136" s="6" t="s">
        <v>67</v>
      </c>
      <c r="C136" s="7">
        <v>12</v>
      </c>
      <c r="D136" s="6" t="s">
        <v>19</v>
      </c>
      <c r="E136" s="8" t="s">
        <v>99</v>
      </c>
      <c r="F136" s="9">
        <v>120939</v>
      </c>
      <c r="G136" s="15">
        <v>300</v>
      </c>
      <c r="H136" s="6" t="s">
        <v>33</v>
      </c>
      <c r="I136" s="10" t="str">
        <f t="shared" si="14"/>
        <v>03</v>
      </c>
      <c r="J136" s="6" t="s">
        <v>69</v>
      </c>
      <c r="K136" s="11">
        <v>189.1</v>
      </c>
      <c r="L136" s="11">
        <v>0</v>
      </c>
      <c r="M136" s="12">
        <f t="shared" si="13"/>
        <v>189.1</v>
      </c>
      <c r="N136" s="12">
        <f t="shared" si="15"/>
        <v>189.1</v>
      </c>
      <c r="O136" s="8" t="s">
        <v>55</v>
      </c>
      <c r="P136" s="8" t="s">
        <v>56</v>
      </c>
      <c r="Q136" s="38" t="s">
        <v>328</v>
      </c>
      <c r="R136" s="8" t="s">
        <v>71</v>
      </c>
    </row>
    <row r="137" spans="1:18">
      <c r="A137" s="6" t="s">
        <v>92</v>
      </c>
      <c r="B137" s="6" t="s">
        <v>67</v>
      </c>
      <c r="C137" s="7">
        <v>12</v>
      </c>
      <c r="D137" s="6" t="s">
        <v>19</v>
      </c>
      <c r="E137" s="8" t="s">
        <v>100</v>
      </c>
      <c r="F137" s="9">
        <v>120939</v>
      </c>
      <c r="G137" s="15">
        <v>300</v>
      </c>
      <c r="H137" s="6" t="s">
        <v>33</v>
      </c>
      <c r="I137" s="10" t="str">
        <f t="shared" si="14"/>
        <v>03</v>
      </c>
      <c r="J137" s="6" t="s">
        <v>69</v>
      </c>
      <c r="K137" s="11">
        <v>189.1</v>
      </c>
      <c r="L137" s="11">
        <v>0</v>
      </c>
      <c r="M137" s="12">
        <f t="shared" si="13"/>
        <v>189.1</v>
      </c>
      <c r="N137" s="12">
        <f t="shared" si="15"/>
        <v>189.1</v>
      </c>
      <c r="O137" s="8" t="s">
        <v>55</v>
      </c>
      <c r="P137" s="8" t="s">
        <v>56</v>
      </c>
      <c r="Q137" s="38" t="s">
        <v>328</v>
      </c>
      <c r="R137" s="8" t="s">
        <v>71</v>
      </c>
    </row>
    <row r="138" spans="1:18">
      <c r="A138" s="6" t="s">
        <v>347</v>
      </c>
      <c r="B138" s="6" t="s">
        <v>67</v>
      </c>
      <c r="C138" s="7">
        <v>12</v>
      </c>
      <c r="D138" s="6" t="s">
        <v>19</v>
      </c>
      <c r="E138" s="8" t="s">
        <v>407</v>
      </c>
      <c r="F138" s="9">
        <v>120939</v>
      </c>
      <c r="G138" s="15">
        <v>300</v>
      </c>
      <c r="H138" s="6" t="s">
        <v>33</v>
      </c>
      <c r="I138" s="6" t="str">
        <f t="shared" si="14"/>
        <v>03</v>
      </c>
      <c r="J138" s="6" t="s">
        <v>69</v>
      </c>
      <c r="K138" s="11">
        <v>189.1</v>
      </c>
      <c r="L138" s="11">
        <v>0</v>
      </c>
      <c r="M138" s="12">
        <f t="shared" si="13"/>
        <v>189.1</v>
      </c>
      <c r="N138" s="12">
        <f t="shared" si="15"/>
        <v>189.1</v>
      </c>
      <c r="O138" s="8" t="s">
        <v>55</v>
      </c>
      <c r="P138" t="s">
        <v>56</v>
      </c>
      <c r="Q138" s="38" t="s">
        <v>328</v>
      </c>
      <c r="R138" s="8" t="s">
        <v>71</v>
      </c>
    </row>
    <row r="139" spans="1:18">
      <c r="A139" s="6" t="s">
        <v>36</v>
      </c>
      <c r="B139" s="6" t="s">
        <v>18</v>
      </c>
      <c r="C139" s="7">
        <v>23</v>
      </c>
      <c r="D139" s="6" t="s">
        <v>19</v>
      </c>
      <c r="E139" s="8" t="s">
        <v>37</v>
      </c>
      <c r="F139" s="9">
        <v>230291</v>
      </c>
      <c r="G139" s="15">
        <v>300</v>
      </c>
      <c r="H139" s="6" t="s">
        <v>28</v>
      </c>
      <c r="I139" s="10" t="str">
        <f t="shared" si="14"/>
        <v>03</v>
      </c>
      <c r="J139" s="6" t="s">
        <v>22</v>
      </c>
      <c r="K139" s="11">
        <v>158</v>
      </c>
      <c r="L139" s="11">
        <v>158</v>
      </c>
      <c r="M139" s="12">
        <f t="shared" si="13"/>
        <v>0</v>
      </c>
      <c r="N139" s="12">
        <f t="shared" si="15"/>
        <v>158</v>
      </c>
      <c r="O139" s="8" t="s">
        <v>38</v>
      </c>
      <c r="P139" s="8" t="s">
        <v>39</v>
      </c>
      <c r="Q139" s="38" t="s">
        <v>328</v>
      </c>
      <c r="R139" s="8" t="s">
        <v>25</v>
      </c>
    </row>
    <row r="140" spans="1:18">
      <c r="A140" s="6" t="s">
        <v>171</v>
      </c>
      <c r="B140" s="6" t="s">
        <v>181</v>
      </c>
      <c r="C140" s="7">
        <v>20</v>
      </c>
      <c r="D140" s="6" t="s">
        <v>19</v>
      </c>
      <c r="E140" s="8" t="s">
        <v>185</v>
      </c>
      <c r="F140" s="9">
        <v>205329</v>
      </c>
      <c r="G140" s="15">
        <v>300</v>
      </c>
      <c r="H140" s="6" t="s">
        <v>186</v>
      </c>
      <c r="I140" s="10" t="str">
        <f t="shared" si="14"/>
        <v>03</v>
      </c>
      <c r="J140" s="6" t="s">
        <v>183</v>
      </c>
      <c r="K140" s="11">
        <v>139.68</v>
      </c>
      <c r="L140" s="11">
        <v>0</v>
      </c>
      <c r="M140" s="12">
        <f t="shared" si="13"/>
        <v>139.68</v>
      </c>
      <c r="N140" s="12">
        <f t="shared" si="15"/>
        <v>139.68</v>
      </c>
      <c r="O140" s="8" t="s">
        <v>187</v>
      </c>
      <c r="P140" s="8" t="s">
        <v>188</v>
      </c>
      <c r="Q140" s="38" t="s">
        <v>328</v>
      </c>
      <c r="R140" s="8" t="s">
        <v>71</v>
      </c>
    </row>
    <row r="141" spans="1:18">
      <c r="A141" s="6" t="s">
        <v>296</v>
      </c>
      <c r="B141" s="6" t="s">
        <v>255</v>
      </c>
      <c r="C141" s="7">
        <v>16</v>
      </c>
      <c r="D141" s="6" t="s">
        <v>19</v>
      </c>
      <c r="E141" s="8" t="s">
        <v>302</v>
      </c>
      <c r="F141" s="9">
        <v>169137</v>
      </c>
      <c r="G141" s="15">
        <v>300</v>
      </c>
      <c r="H141" s="6" t="s">
        <v>303</v>
      </c>
      <c r="I141" s="6" t="str">
        <f t="shared" si="14"/>
        <v>03</v>
      </c>
      <c r="J141" s="6" t="s">
        <v>257</v>
      </c>
      <c r="K141" s="11">
        <v>0</v>
      </c>
      <c r="L141" s="11">
        <v>125.59</v>
      </c>
      <c r="M141" s="12">
        <v>0</v>
      </c>
      <c r="N141" s="12">
        <f t="shared" si="15"/>
        <v>125.59</v>
      </c>
      <c r="O141" s="8" t="s">
        <v>304</v>
      </c>
      <c r="P141" s="8" t="s">
        <v>305</v>
      </c>
      <c r="Q141" s="38" t="s">
        <v>328</v>
      </c>
      <c r="R141" s="8" t="s">
        <v>71</v>
      </c>
    </row>
    <row r="142" spans="1:18">
      <c r="A142" s="6" t="s">
        <v>269</v>
      </c>
      <c r="B142" s="6" t="s">
        <v>67</v>
      </c>
      <c r="C142" s="7">
        <v>12</v>
      </c>
      <c r="D142" s="6" t="s">
        <v>19</v>
      </c>
      <c r="E142" s="8" t="s">
        <v>281</v>
      </c>
      <c r="F142" s="9">
        <v>120939</v>
      </c>
      <c r="G142" s="15">
        <v>300</v>
      </c>
      <c r="H142" s="6" t="s">
        <v>33</v>
      </c>
      <c r="I142" s="10" t="str">
        <f t="shared" si="14"/>
        <v>03</v>
      </c>
      <c r="J142" s="6" t="s">
        <v>69</v>
      </c>
      <c r="K142" s="11">
        <v>113.46</v>
      </c>
      <c r="L142" s="11">
        <v>0</v>
      </c>
      <c r="M142" s="12">
        <f t="shared" ref="M142:M147" si="16">K142-L142</f>
        <v>113.46</v>
      </c>
      <c r="N142" s="12">
        <f t="shared" si="15"/>
        <v>113.46</v>
      </c>
      <c r="O142" s="8" t="s">
        <v>55</v>
      </c>
      <c r="P142" s="8" t="s">
        <v>56</v>
      </c>
      <c r="Q142" s="38" t="s">
        <v>328</v>
      </c>
      <c r="R142" s="8" t="s">
        <v>71</v>
      </c>
    </row>
    <row r="143" spans="1:18">
      <c r="A143" s="6" t="s">
        <v>60</v>
      </c>
      <c r="B143" s="6" t="s">
        <v>18</v>
      </c>
      <c r="C143" s="7">
        <v>23</v>
      </c>
      <c r="D143" s="6" t="s">
        <v>19</v>
      </c>
      <c r="E143" s="8" t="s">
        <v>62</v>
      </c>
      <c r="F143" s="9">
        <v>230279</v>
      </c>
      <c r="G143" s="15">
        <v>300</v>
      </c>
      <c r="H143" s="6" t="s">
        <v>33</v>
      </c>
      <c r="I143" s="10" t="str">
        <f t="shared" si="14"/>
        <v>03</v>
      </c>
      <c r="J143" s="6" t="s">
        <v>63</v>
      </c>
      <c r="K143" s="11">
        <v>109.5</v>
      </c>
      <c r="L143" s="11">
        <v>0</v>
      </c>
      <c r="M143" s="12">
        <f t="shared" si="16"/>
        <v>109.5</v>
      </c>
      <c r="N143" s="12">
        <f t="shared" si="15"/>
        <v>109.5</v>
      </c>
      <c r="O143" s="8" t="s">
        <v>23</v>
      </c>
      <c r="P143" s="8" t="s">
        <v>24</v>
      </c>
      <c r="Q143" s="38" t="s">
        <v>328</v>
      </c>
      <c r="R143" s="8" t="s">
        <v>25</v>
      </c>
    </row>
    <row r="144" spans="1:18">
      <c r="A144" s="6" t="s">
        <v>394</v>
      </c>
      <c r="B144" s="6" t="s">
        <v>357</v>
      </c>
      <c r="C144" s="7">
        <v>28</v>
      </c>
      <c r="D144" s="6" t="s">
        <v>358</v>
      </c>
      <c r="E144" s="8" t="s">
        <v>395</v>
      </c>
      <c r="F144" s="9">
        <v>284950</v>
      </c>
      <c r="G144" s="15">
        <v>300</v>
      </c>
      <c r="H144" s="6" t="s">
        <v>33</v>
      </c>
      <c r="I144" s="6" t="str">
        <f t="shared" si="14"/>
        <v>03</v>
      </c>
      <c r="J144" s="6" t="s">
        <v>360</v>
      </c>
      <c r="K144" s="11">
        <v>107.5</v>
      </c>
      <c r="L144" s="11">
        <v>0</v>
      </c>
      <c r="M144" s="12">
        <f t="shared" si="16"/>
        <v>107.5</v>
      </c>
      <c r="N144" s="12">
        <f t="shared" si="15"/>
        <v>107.5</v>
      </c>
      <c r="O144" s="8" t="s">
        <v>396</v>
      </c>
      <c r="P144" t="s">
        <v>56</v>
      </c>
      <c r="Q144" s="38" t="s">
        <v>328</v>
      </c>
      <c r="R144" s="8" t="s">
        <v>25</v>
      </c>
    </row>
    <row r="145" spans="1:18">
      <c r="A145" s="6" t="s">
        <v>161</v>
      </c>
      <c r="B145" s="6" t="s">
        <v>67</v>
      </c>
      <c r="C145" s="7">
        <v>12</v>
      </c>
      <c r="D145" s="6" t="s">
        <v>19</v>
      </c>
      <c r="E145" s="8" t="s">
        <v>166</v>
      </c>
      <c r="F145" s="9">
        <v>120939</v>
      </c>
      <c r="G145" s="15">
        <v>300</v>
      </c>
      <c r="H145" s="6" t="s">
        <v>33</v>
      </c>
      <c r="I145" s="10" t="str">
        <f t="shared" si="14"/>
        <v>03</v>
      </c>
      <c r="J145" s="6" t="s">
        <v>69</v>
      </c>
      <c r="K145" s="11">
        <v>77</v>
      </c>
      <c r="L145" s="11">
        <v>0</v>
      </c>
      <c r="M145" s="12">
        <f t="shared" si="16"/>
        <v>77</v>
      </c>
      <c r="N145" s="12">
        <f t="shared" si="15"/>
        <v>77</v>
      </c>
      <c r="O145" s="8" t="s">
        <v>167</v>
      </c>
      <c r="P145" s="8" t="s">
        <v>168</v>
      </c>
      <c r="Q145" s="38" t="s">
        <v>328</v>
      </c>
      <c r="R145" s="8" t="s">
        <v>71</v>
      </c>
    </row>
    <row r="146" spans="1:18">
      <c r="A146" s="6" t="s">
        <v>161</v>
      </c>
      <c r="B146" s="6" t="s">
        <v>67</v>
      </c>
      <c r="C146" s="7">
        <v>12</v>
      </c>
      <c r="D146" s="6" t="s">
        <v>19</v>
      </c>
      <c r="E146" s="8" t="s">
        <v>163</v>
      </c>
      <c r="F146" s="9">
        <v>120939</v>
      </c>
      <c r="G146" s="15">
        <v>300</v>
      </c>
      <c r="H146" s="6" t="s">
        <v>33</v>
      </c>
      <c r="I146" s="10" t="str">
        <f t="shared" si="14"/>
        <v>03</v>
      </c>
      <c r="J146" s="6" t="s">
        <v>69</v>
      </c>
      <c r="K146" s="11">
        <v>43.88</v>
      </c>
      <c r="L146" s="11">
        <v>0</v>
      </c>
      <c r="M146" s="12">
        <f t="shared" si="16"/>
        <v>43.88</v>
      </c>
      <c r="N146" s="12">
        <f t="shared" si="15"/>
        <v>43.88</v>
      </c>
      <c r="O146" s="8" t="s">
        <v>164</v>
      </c>
      <c r="P146" s="8" t="s">
        <v>165</v>
      </c>
      <c r="Q146" s="38" t="s">
        <v>328</v>
      </c>
      <c r="R146" s="8" t="s">
        <v>71</v>
      </c>
    </row>
    <row r="147" spans="1:18">
      <c r="A147" s="6" t="s">
        <v>269</v>
      </c>
      <c r="B147" s="6" t="s">
        <v>105</v>
      </c>
      <c r="C147" s="7">
        <v>26</v>
      </c>
      <c r="D147" s="6" t="s">
        <v>19</v>
      </c>
      <c r="E147" s="8" t="s">
        <v>294</v>
      </c>
      <c r="F147" s="9">
        <v>260301</v>
      </c>
      <c r="G147" s="15">
        <v>300</v>
      </c>
      <c r="H147" s="6" t="s">
        <v>33</v>
      </c>
      <c r="I147" s="10" t="str">
        <f t="shared" si="14"/>
        <v>03</v>
      </c>
      <c r="J147" s="6" t="s">
        <v>108</v>
      </c>
      <c r="K147" s="11">
        <v>43.51</v>
      </c>
      <c r="L147" s="11">
        <v>0</v>
      </c>
      <c r="M147" s="12">
        <f t="shared" si="16"/>
        <v>43.51</v>
      </c>
      <c r="N147" s="12">
        <f t="shared" si="15"/>
        <v>43.51</v>
      </c>
      <c r="O147" s="8" t="s">
        <v>295</v>
      </c>
      <c r="P147" s="8" t="s">
        <v>47</v>
      </c>
      <c r="Q147" s="38" t="s">
        <v>328</v>
      </c>
      <c r="R147" s="8" t="s">
        <v>71</v>
      </c>
    </row>
    <row r="148" spans="1:18">
      <c r="A148" s="6" t="s">
        <v>143</v>
      </c>
      <c r="B148" s="6" t="s">
        <v>139</v>
      </c>
      <c r="C148" s="7">
        <v>4</v>
      </c>
      <c r="D148" s="6" t="s">
        <v>19</v>
      </c>
      <c r="E148" s="8" t="s">
        <v>371</v>
      </c>
      <c r="F148" s="9">
        <v>40454</v>
      </c>
      <c r="G148" s="15">
        <v>300</v>
      </c>
      <c r="H148" s="6" t="s">
        <v>135</v>
      </c>
      <c r="I148" s="6" t="str">
        <f t="shared" si="14"/>
        <v>03</v>
      </c>
      <c r="J148" s="6" t="s">
        <v>372</v>
      </c>
      <c r="K148" s="11">
        <v>820500</v>
      </c>
      <c r="L148" s="11">
        <v>0</v>
      </c>
      <c r="M148" s="12">
        <v>0</v>
      </c>
      <c r="N148" s="12">
        <f t="shared" si="15"/>
        <v>0</v>
      </c>
      <c r="O148" s="8" t="s">
        <v>373</v>
      </c>
      <c r="P148" t="s">
        <v>239</v>
      </c>
      <c r="Q148" s="38" t="s">
        <v>328</v>
      </c>
      <c r="R148" s="8" t="s">
        <v>25</v>
      </c>
    </row>
    <row r="149" spans="1:18">
      <c r="A149" s="6" t="s">
        <v>60</v>
      </c>
      <c r="B149" s="6" t="s">
        <v>18</v>
      </c>
      <c r="C149" s="7">
        <v>23</v>
      </c>
      <c r="D149" s="6" t="s">
        <v>19</v>
      </c>
      <c r="E149" s="8" t="s">
        <v>61</v>
      </c>
      <c r="F149" s="9">
        <v>230291</v>
      </c>
      <c r="G149" s="15">
        <v>300</v>
      </c>
      <c r="H149" s="6" t="s">
        <v>21</v>
      </c>
      <c r="I149" s="10" t="str">
        <f t="shared" si="14"/>
        <v>03</v>
      </c>
      <c r="J149" s="6" t="s">
        <v>22</v>
      </c>
      <c r="K149" s="11">
        <f>383.8-383.8</f>
        <v>0</v>
      </c>
      <c r="L149" s="11">
        <v>0</v>
      </c>
      <c r="M149" s="12">
        <f>K149-L149</f>
        <v>0</v>
      </c>
      <c r="N149" s="12">
        <f t="shared" si="15"/>
        <v>0</v>
      </c>
      <c r="O149" s="8" t="s">
        <v>23</v>
      </c>
      <c r="P149" s="8" t="s">
        <v>24</v>
      </c>
      <c r="Q149" s="38" t="s">
        <v>328</v>
      </c>
      <c r="R149" s="8" t="s">
        <v>25</v>
      </c>
    </row>
    <row r="150" spans="1:18">
      <c r="A150" s="6" t="s">
        <v>113</v>
      </c>
      <c r="B150" s="6" t="s">
        <v>18</v>
      </c>
      <c r="C150" s="7">
        <v>23</v>
      </c>
      <c r="D150" s="6" t="s">
        <v>19</v>
      </c>
      <c r="E150" s="8" t="s">
        <v>118</v>
      </c>
      <c r="F150" s="9">
        <v>230061</v>
      </c>
      <c r="G150" s="15">
        <v>300</v>
      </c>
      <c r="H150" s="6" t="s">
        <v>21</v>
      </c>
      <c r="I150" s="10" t="str">
        <f t="shared" si="14"/>
        <v>03</v>
      </c>
      <c r="J150" s="6" t="s">
        <v>119</v>
      </c>
      <c r="K150" s="11">
        <v>500</v>
      </c>
      <c r="L150" s="11">
        <v>0</v>
      </c>
      <c r="M150" s="12">
        <v>0</v>
      </c>
      <c r="N150" s="12">
        <f t="shared" si="15"/>
        <v>0</v>
      </c>
      <c r="O150" s="8" t="s">
        <v>23</v>
      </c>
      <c r="P150" s="8" t="s">
        <v>24</v>
      </c>
      <c r="Q150" s="38" t="s">
        <v>328</v>
      </c>
      <c r="R150" s="8" t="s">
        <v>71</v>
      </c>
    </row>
    <row r="151" spans="1:18">
      <c r="A151" s="6" t="s">
        <v>143</v>
      </c>
      <c r="B151" s="6" t="s">
        <v>139</v>
      </c>
      <c r="C151" s="7">
        <v>4</v>
      </c>
      <c r="D151" s="6" t="s">
        <v>19</v>
      </c>
      <c r="E151" s="8" t="s">
        <v>422</v>
      </c>
      <c r="F151" s="9">
        <v>40454</v>
      </c>
      <c r="G151" s="15">
        <v>400</v>
      </c>
      <c r="H151" s="6" t="s">
        <v>145</v>
      </c>
      <c r="I151" s="6" t="str">
        <f t="shared" si="14"/>
        <v>04</v>
      </c>
      <c r="J151" s="6" t="s">
        <v>372</v>
      </c>
      <c r="K151" s="11">
        <v>16025</v>
      </c>
      <c r="L151" s="11">
        <v>0</v>
      </c>
      <c r="M151" s="12">
        <v>0</v>
      </c>
      <c r="N151" s="12">
        <f t="shared" si="15"/>
        <v>0</v>
      </c>
      <c r="O151" s="8" t="s">
        <v>423</v>
      </c>
      <c r="P151" t="s">
        <v>424</v>
      </c>
      <c r="Q151" s="38" t="s">
        <v>328</v>
      </c>
      <c r="R151" s="8" t="s">
        <v>25</v>
      </c>
    </row>
  </sheetData>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49DFA-F3B3-4842-AFDE-9DDBAF80D0C4}">
  <dimension ref="A1:B2"/>
  <sheetViews>
    <sheetView workbookViewId="0">
      <selection activeCell="B1" sqref="B1:B1048576"/>
    </sheetView>
  </sheetViews>
  <sheetFormatPr defaultRowHeight="14.25"/>
  <cols>
    <col min="2" max="2" width="13.59765625" style="29" bestFit="1" customWidth="1"/>
  </cols>
  <sheetData>
    <row r="1" spans="1:2">
      <c r="A1" s="43" t="s">
        <v>432</v>
      </c>
      <c r="B1" s="44" t="s">
        <v>433</v>
      </c>
    </row>
    <row r="2" spans="1:2">
      <c r="A2" t="s">
        <v>434</v>
      </c>
      <c r="B2" s="29">
        <v>3500000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820D9-12D1-4659-84C1-3851260D3D61}">
  <dimension ref="A1:D7"/>
  <sheetViews>
    <sheetView workbookViewId="0">
      <selection activeCell="B4" sqref="B4"/>
    </sheetView>
  </sheetViews>
  <sheetFormatPr defaultRowHeight="14.25"/>
  <cols>
    <col min="1" max="1" width="44.265625" bestFit="1" customWidth="1"/>
    <col min="2" max="2" width="18" bestFit="1" customWidth="1"/>
    <col min="3" max="3" width="18" customWidth="1"/>
    <col min="4" max="4" width="16.59765625" bestFit="1" customWidth="1"/>
  </cols>
  <sheetData>
    <row r="1" spans="1:4" ht="28.5">
      <c r="B1" t="s">
        <v>317</v>
      </c>
      <c r="C1" s="28" t="s">
        <v>324</v>
      </c>
      <c r="D1" t="s">
        <v>318</v>
      </c>
    </row>
    <row r="2" spans="1:4">
      <c r="A2" t="s">
        <v>314</v>
      </c>
      <c r="B2" s="18">
        <f>25000000</f>
        <v>25000000</v>
      </c>
      <c r="C2" s="18">
        <f>B2-D2</f>
        <v>25000000</v>
      </c>
      <c r="D2" s="18">
        <v>0</v>
      </c>
    </row>
    <row r="3" spans="1:4">
      <c r="A3" t="s">
        <v>315</v>
      </c>
      <c r="B3" s="18">
        <f>25400000</f>
        <v>25400000</v>
      </c>
      <c r="C3" s="18">
        <f t="shared" ref="C3:C6" si="0">B3-D3</f>
        <v>22449427.390000001</v>
      </c>
      <c r="D3" s="18">
        <f>GETPIVOTDATA("Total Obligations",'Data Calculations'!$A$3,"Major Class",200)</f>
        <v>2950572.61</v>
      </c>
    </row>
    <row r="4" spans="1:4">
      <c r="A4" t="s">
        <v>319</v>
      </c>
      <c r="B4" s="18">
        <v>25000000</v>
      </c>
      <c r="C4" s="18">
        <f t="shared" si="0"/>
        <v>16610085.68</v>
      </c>
      <c r="D4" s="18">
        <f>GETPIVOTDATA("Total Obligations",'Data Calculations'!$A$3,"Major Class",300)+GETPIVOTDATA("Total Obligations",'Data Calculations'!$A$3,"Major Class",400)</f>
        <v>8389914.3200000003</v>
      </c>
    </row>
    <row r="5" spans="1:4">
      <c r="A5" t="s">
        <v>316</v>
      </c>
      <c r="B5" s="18">
        <v>10000000</v>
      </c>
      <c r="C5" s="18">
        <f t="shared" si="0"/>
        <v>10000000</v>
      </c>
      <c r="D5" s="18">
        <v>0</v>
      </c>
    </row>
    <row r="6" spans="1:4" ht="14.65" thickBot="1">
      <c r="A6" t="s">
        <v>322</v>
      </c>
      <c r="B6" s="25">
        <f>SUM(B2:B5)</f>
        <v>85400000</v>
      </c>
      <c r="C6" s="25">
        <f t="shared" si="0"/>
        <v>74059513.069999993</v>
      </c>
      <c r="D6" s="25">
        <f>SUM(D2:D5)</f>
        <v>11340486.93</v>
      </c>
    </row>
    <row r="7" spans="1:4" ht="14.65" thickTop="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3D94A-506B-43CF-999E-5E71EAB31C60}">
  <dimension ref="B2:C6"/>
  <sheetViews>
    <sheetView zoomScale="170" zoomScaleNormal="170" workbookViewId="0">
      <selection activeCell="B10" sqref="B10"/>
    </sheetView>
  </sheetViews>
  <sheetFormatPr defaultRowHeight="14.25"/>
  <cols>
    <col min="1" max="1" width="2.73046875" customWidth="1"/>
    <col min="2" max="2" width="28.1328125" bestFit="1" customWidth="1"/>
    <col min="3" max="3" width="49.1328125" bestFit="1" customWidth="1"/>
  </cols>
  <sheetData>
    <row r="2" spans="2:3" ht="15.75">
      <c r="B2" s="33" t="s">
        <v>431</v>
      </c>
      <c r="C2" s="34" t="s">
        <v>325</v>
      </c>
    </row>
    <row r="3" spans="2:3" ht="15.75">
      <c r="B3" s="35" t="s">
        <v>326</v>
      </c>
      <c r="C3" s="36" t="s">
        <v>327</v>
      </c>
    </row>
    <row r="4" spans="2:3" ht="15.75">
      <c r="B4" s="35" t="s">
        <v>329</v>
      </c>
      <c r="C4" s="36" t="s">
        <v>330</v>
      </c>
    </row>
    <row r="5" spans="2:3" ht="15.75">
      <c r="B5" s="35" t="s">
        <v>328</v>
      </c>
      <c r="C5" s="36" t="s">
        <v>331</v>
      </c>
    </row>
    <row r="6" spans="2:3" ht="15.75">
      <c r="B6" s="35" t="s">
        <v>333</v>
      </c>
      <c r="C6" s="36" t="s">
        <v>332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47FD2-048A-4718-B7A1-9F1BB124FB4E}">
  <dimension ref="A2:N38"/>
  <sheetViews>
    <sheetView workbookViewId="0">
      <selection activeCell="H18" sqref="H18"/>
    </sheetView>
  </sheetViews>
  <sheetFormatPr defaultRowHeight="14.25"/>
  <cols>
    <col min="1" max="1" width="18.86328125" bestFit="1" customWidth="1"/>
    <col min="2" max="2" width="24.3984375" style="21" bestFit="1" customWidth="1"/>
    <col min="3" max="3" width="10.59765625" customWidth="1"/>
    <col min="4" max="4" width="13.1328125" bestFit="1" customWidth="1"/>
    <col min="5" max="5" width="24.3984375" style="21" bestFit="1" customWidth="1"/>
    <col min="7" max="7" width="15.73046875" bestFit="1" customWidth="1"/>
    <col min="8" max="8" width="16.1328125" bestFit="1" customWidth="1"/>
    <col min="10" max="10" width="13.1328125" bestFit="1" customWidth="1"/>
    <col min="11" max="11" width="24.3984375" style="29" bestFit="1" customWidth="1"/>
    <col min="13" max="13" width="11.265625" hidden="1" customWidth="1"/>
    <col min="14" max="14" width="24.3984375" style="29" hidden="1" customWidth="1"/>
  </cols>
  <sheetData>
    <row r="2" spans="1:14">
      <c r="A2" s="22" t="s">
        <v>320</v>
      </c>
      <c r="D2" s="22" t="s">
        <v>321</v>
      </c>
      <c r="G2" t="s">
        <v>430</v>
      </c>
      <c r="H2" t="s">
        <v>12</v>
      </c>
    </row>
    <row r="3" spans="1:14">
      <c r="A3" s="19" t="s">
        <v>309</v>
      </c>
      <c r="B3" s="23" t="s">
        <v>311</v>
      </c>
      <c r="D3" s="19" t="s">
        <v>309</v>
      </c>
      <c r="E3" s="23" t="s">
        <v>311</v>
      </c>
      <c r="G3" s="20" t="s">
        <v>357</v>
      </c>
      <c r="H3" s="29">
        <f>GETPIVOTDATA("Total Obligations",$D$3,"DP","Water")</f>
        <v>119859.99</v>
      </c>
      <c r="J3" s="19" t="s">
        <v>309</v>
      </c>
      <c r="K3" s="18" t="s">
        <v>311</v>
      </c>
      <c r="N3" s="18" t="s">
        <v>311</v>
      </c>
    </row>
    <row r="4" spans="1:14">
      <c r="A4" s="26">
        <v>200</v>
      </c>
      <c r="B4" s="23">
        <v>2950572.61</v>
      </c>
      <c r="D4" s="20" t="s">
        <v>82</v>
      </c>
      <c r="E4" s="23">
        <v>57073.279999999999</v>
      </c>
      <c r="G4" s="20" t="s">
        <v>67</v>
      </c>
      <c r="H4" s="29">
        <f>GETPIVOTDATA("Total Obligations",$D$3,"DP","Streets")</f>
        <v>105225.34000000001</v>
      </c>
      <c r="J4" s="26">
        <v>200</v>
      </c>
      <c r="K4" s="18">
        <v>2950572.61</v>
      </c>
      <c r="M4" s="26">
        <v>200</v>
      </c>
      <c r="N4" s="18">
        <v>2950572.61</v>
      </c>
    </row>
    <row r="5" spans="1:14">
      <c r="A5" s="26">
        <v>300</v>
      </c>
      <c r="B5" s="23">
        <v>6948535.3499999996</v>
      </c>
      <c r="D5" s="20" t="s">
        <v>181</v>
      </c>
      <c r="E5" s="23">
        <v>1932.68</v>
      </c>
      <c r="G5" s="20" t="s">
        <v>18</v>
      </c>
      <c r="H5" s="29">
        <f>GETPIVOTDATA("Total Obligations",$D$3,"DP","Prisons")</f>
        <v>858917.79999999993</v>
      </c>
      <c r="J5" s="24" t="s">
        <v>218</v>
      </c>
      <c r="K5" s="18">
        <v>636</v>
      </c>
      <c r="M5" s="24" t="s">
        <v>218</v>
      </c>
      <c r="N5" s="18">
        <v>636</v>
      </c>
    </row>
    <row r="6" spans="1:14">
      <c r="A6" s="26">
        <v>400</v>
      </c>
      <c r="B6" s="23">
        <v>1441378.97</v>
      </c>
      <c r="D6" s="20" t="s">
        <v>218</v>
      </c>
      <c r="E6" s="23">
        <v>636</v>
      </c>
      <c r="G6" s="20" t="s">
        <v>255</v>
      </c>
      <c r="H6" s="29">
        <f>GETPIVOTDATA("Total Obligations",$D$3,"DP","PPR")</f>
        <v>32152.59</v>
      </c>
      <c r="J6" s="24" t="s">
        <v>75</v>
      </c>
      <c r="K6" s="18">
        <v>1982634.4</v>
      </c>
      <c r="M6" s="24" t="s">
        <v>75</v>
      </c>
      <c r="N6" s="18">
        <v>1982634.4</v>
      </c>
    </row>
    <row r="7" spans="1:14">
      <c r="A7" s="26" t="s">
        <v>310</v>
      </c>
      <c r="B7" s="23">
        <v>11340486.93</v>
      </c>
      <c r="D7" s="20" t="s">
        <v>86</v>
      </c>
      <c r="E7" s="23">
        <v>196911.56</v>
      </c>
      <c r="G7" s="20" t="s">
        <v>204</v>
      </c>
      <c r="H7" s="29">
        <f>GETPIVOTDATA("Total Obligations",$D$3,"DP","Police")</f>
        <v>626597.35000000009</v>
      </c>
      <c r="J7" s="24" t="s">
        <v>93</v>
      </c>
      <c r="K7" s="18">
        <v>122852.21</v>
      </c>
      <c r="M7" s="24" t="s">
        <v>93</v>
      </c>
      <c r="N7" s="18">
        <v>122852.21</v>
      </c>
    </row>
    <row r="8" spans="1:14">
      <c r="B8"/>
      <c r="D8" s="20" t="s">
        <v>189</v>
      </c>
      <c r="E8" s="23">
        <v>673624.39</v>
      </c>
      <c r="G8" s="20" t="s">
        <v>139</v>
      </c>
      <c r="H8" s="29">
        <f>GETPIVOTDATA("Total Obligations",$D$3,"DP","OIT")</f>
        <v>311065.66000000003</v>
      </c>
      <c r="J8" s="24" t="s">
        <v>18</v>
      </c>
      <c r="K8" s="18">
        <v>744450</v>
      </c>
      <c r="M8" s="24" t="s">
        <v>18</v>
      </c>
      <c r="N8" s="18">
        <v>744450</v>
      </c>
    </row>
    <row r="9" spans="1:14">
      <c r="B9"/>
      <c r="D9" s="20" t="s">
        <v>75</v>
      </c>
      <c r="E9" s="23">
        <v>2059134.4</v>
      </c>
      <c r="G9" s="20" t="s">
        <v>93</v>
      </c>
      <c r="H9" s="29">
        <f>GETPIVOTDATA("Total Obligations",$D$3,"DP","MDO")</f>
        <v>6187592.0200000005</v>
      </c>
      <c r="J9" s="24" t="s">
        <v>348</v>
      </c>
      <c r="K9" s="18">
        <v>100000</v>
      </c>
      <c r="M9" s="24" t="s">
        <v>348</v>
      </c>
      <c r="N9" s="18">
        <v>100000</v>
      </c>
    </row>
    <row r="10" spans="1:14">
      <c r="B10"/>
      <c r="D10" s="20" t="s">
        <v>105</v>
      </c>
      <c r="E10" s="23">
        <v>9763.8700000000008</v>
      </c>
      <c r="G10" s="20" t="s">
        <v>75</v>
      </c>
      <c r="H10" s="29">
        <f>GETPIVOTDATA("Total Obligations",$D$3,"DP","Health")</f>
        <v>2059134.4</v>
      </c>
      <c r="J10" s="26">
        <v>300</v>
      </c>
      <c r="K10" s="18">
        <v>6948535.3500000006</v>
      </c>
      <c r="M10" s="26">
        <v>300</v>
      </c>
      <c r="N10" s="18">
        <v>6948535.3500000006</v>
      </c>
    </row>
    <row r="11" spans="1:14">
      <c r="A11" s="19" t="s">
        <v>309</v>
      </c>
      <c r="B11" t="s">
        <v>311</v>
      </c>
      <c r="D11" s="20" t="s">
        <v>93</v>
      </c>
      <c r="E11" s="23">
        <v>6187592.0200000005</v>
      </c>
      <c r="G11" s="20" t="s">
        <v>189</v>
      </c>
      <c r="H11" s="29">
        <f>GETPIVOTDATA("Total Obligations",$D$3,"DP","Fleet")</f>
        <v>673624.39</v>
      </c>
      <c r="J11" s="24" t="s">
        <v>82</v>
      </c>
      <c r="K11" s="18">
        <v>970</v>
      </c>
      <c r="M11" s="24" t="s">
        <v>82</v>
      </c>
      <c r="N11" s="18">
        <v>970</v>
      </c>
    </row>
    <row r="12" spans="1:14">
      <c r="A12" s="20" t="s">
        <v>328</v>
      </c>
      <c r="B12" s="18">
        <v>11340486.930000003</v>
      </c>
      <c r="D12" s="20" t="s">
        <v>139</v>
      </c>
      <c r="E12" s="23">
        <v>311065.66000000003</v>
      </c>
      <c r="G12" s="20" t="s">
        <v>86</v>
      </c>
      <c r="H12" s="29">
        <f>GETPIVOTDATA("Total Obligations",$D$3,"DP","Fire")</f>
        <v>196911.56</v>
      </c>
      <c r="J12" s="24" t="s">
        <v>181</v>
      </c>
      <c r="K12" s="18">
        <v>1932.68</v>
      </c>
      <c r="M12" s="24" t="s">
        <v>181</v>
      </c>
      <c r="N12" s="18">
        <v>1932.68</v>
      </c>
    </row>
    <row r="13" spans="1:14">
      <c r="A13" s="20" t="s">
        <v>310</v>
      </c>
      <c r="B13" s="18">
        <v>11340486.930000003</v>
      </c>
      <c r="D13" s="20" t="s">
        <v>204</v>
      </c>
      <c r="E13" s="23">
        <v>626597.35000000009</v>
      </c>
      <c r="G13" s="20" t="s">
        <v>323</v>
      </c>
      <c r="H13" s="29">
        <f>GETPIVOTDATA("Total Obligations",$D$3,"DP","DPP")+GETPIVOTDATA("Total Obligations",$D$3,"DP","Finance")+GETPIVOTDATA("Total Obligations",$D$3,"DP","L+I")</f>
        <v>12332.550000000001</v>
      </c>
      <c r="J13" s="24" t="s">
        <v>86</v>
      </c>
      <c r="K13" s="18">
        <v>196911.56</v>
      </c>
      <c r="M13" s="24" t="s">
        <v>86</v>
      </c>
      <c r="N13" s="18">
        <v>196911.56</v>
      </c>
    </row>
    <row r="14" spans="1:14">
      <c r="B14"/>
      <c r="D14" s="20" t="s">
        <v>255</v>
      </c>
      <c r="E14" s="23">
        <v>32152.59</v>
      </c>
      <c r="G14" s="20" t="s">
        <v>82</v>
      </c>
      <c r="H14" s="29">
        <f>GETPIVOTDATA("Total Obligations",$D$3,"DP","DHS")</f>
        <v>57073.279999999999</v>
      </c>
      <c r="J14" s="24" t="s">
        <v>105</v>
      </c>
      <c r="K14" s="18">
        <v>9763.8700000000008</v>
      </c>
      <c r="M14" s="24" t="s">
        <v>105</v>
      </c>
      <c r="N14" s="18">
        <v>9763.8700000000008</v>
      </c>
    </row>
    <row r="15" spans="1:14">
      <c r="B15"/>
      <c r="D15" s="20" t="s">
        <v>18</v>
      </c>
      <c r="E15" s="23">
        <v>858917.79999999993</v>
      </c>
      <c r="G15" s="20" t="s">
        <v>348</v>
      </c>
      <c r="H15" s="29">
        <f>GETPIVOTDATA("Total Obligations",$D$3,"DP","Council")</f>
        <v>100000</v>
      </c>
      <c r="J15" s="24" t="s">
        <v>93</v>
      </c>
      <c r="K15" s="18">
        <v>5734980.8100000005</v>
      </c>
      <c r="M15" s="24" t="s">
        <v>93</v>
      </c>
      <c r="N15" s="18">
        <v>5734980.8100000005</v>
      </c>
    </row>
    <row r="16" spans="1:14">
      <c r="B16"/>
      <c r="D16" s="20" t="s">
        <v>67</v>
      </c>
      <c r="E16" s="23">
        <v>105225.34000000001</v>
      </c>
      <c r="J16" s="24" t="s">
        <v>139</v>
      </c>
      <c r="K16" s="18">
        <v>5673.36</v>
      </c>
      <c r="M16" s="24" t="s">
        <v>139</v>
      </c>
      <c r="N16" s="18">
        <v>5673.36</v>
      </c>
    </row>
    <row r="17" spans="2:14">
      <c r="B17"/>
      <c r="D17" s="20" t="s">
        <v>348</v>
      </c>
      <c r="E17" s="23">
        <v>100000</v>
      </c>
      <c r="J17" s="24" t="s">
        <v>204</v>
      </c>
      <c r="K17" s="18">
        <v>626597.35000000009</v>
      </c>
      <c r="M17" s="24" t="s">
        <v>204</v>
      </c>
      <c r="N17" s="18">
        <v>626597.35000000009</v>
      </c>
    </row>
    <row r="18" spans="2:14">
      <c r="B18"/>
      <c r="D18" s="20" t="s">
        <v>357</v>
      </c>
      <c r="E18" s="23">
        <v>119859.99</v>
      </c>
      <c r="J18" s="24" t="s">
        <v>255</v>
      </c>
      <c r="K18" s="18">
        <v>32152.59</v>
      </c>
      <c r="M18" s="24" t="s">
        <v>255</v>
      </c>
      <c r="N18" s="18">
        <v>32152.59</v>
      </c>
    </row>
    <row r="19" spans="2:14">
      <c r="B19"/>
      <c r="D19" s="20" t="s">
        <v>310</v>
      </c>
      <c r="E19" s="23">
        <v>11340486.930000002</v>
      </c>
      <c r="J19" s="24" t="s">
        <v>18</v>
      </c>
      <c r="K19" s="18">
        <v>114467.8</v>
      </c>
      <c r="M19" s="24" t="s">
        <v>18</v>
      </c>
      <c r="N19" s="18">
        <v>114467.8</v>
      </c>
    </row>
    <row r="20" spans="2:14">
      <c r="B20"/>
      <c r="J20" s="24" t="s">
        <v>67</v>
      </c>
      <c r="K20" s="18">
        <v>105225.34000000001</v>
      </c>
      <c r="M20" s="24" t="s">
        <v>67</v>
      </c>
      <c r="N20" s="18">
        <v>105225.34000000001</v>
      </c>
    </row>
    <row r="21" spans="2:14">
      <c r="B21"/>
      <c r="J21" s="24" t="s">
        <v>357</v>
      </c>
      <c r="K21" s="18">
        <v>119859.99</v>
      </c>
      <c r="M21" s="24" t="s">
        <v>357</v>
      </c>
      <c r="N21" s="18">
        <v>119859.99</v>
      </c>
    </row>
    <row r="22" spans="2:14">
      <c r="B22"/>
      <c r="J22" s="26">
        <v>400</v>
      </c>
      <c r="K22" s="18">
        <v>1441378.97</v>
      </c>
      <c r="M22" s="26">
        <v>400</v>
      </c>
      <c r="N22" s="18">
        <v>1441378.97</v>
      </c>
    </row>
    <row r="23" spans="2:14">
      <c r="B23"/>
      <c r="J23" s="24" t="s">
        <v>82</v>
      </c>
      <c r="K23" s="18">
        <v>56103.28</v>
      </c>
      <c r="M23" s="24" t="s">
        <v>82</v>
      </c>
      <c r="N23" s="18">
        <v>56103.28</v>
      </c>
    </row>
    <row r="24" spans="2:14">
      <c r="B24"/>
      <c r="J24" s="24" t="s">
        <v>189</v>
      </c>
      <c r="K24" s="18">
        <v>673624.39</v>
      </c>
      <c r="M24" s="24" t="s">
        <v>189</v>
      </c>
      <c r="N24" s="18">
        <v>673624.39</v>
      </c>
    </row>
    <row r="25" spans="2:14">
      <c r="B25"/>
      <c r="J25" s="24" t="s">
        <v>75</v>
      </c>
      <c r="K25" s="18">
        <v>76500</v>
      </c>
      <c r="M25" s="24" t="s">
        <v>75</v>
      </c>
      <c r="N25" s="18">
        <v>76500</v>
      </c>
    </row>
    <row r="26" spans="2:14">
      <c r="B26"/>
      <c r="J26" s="24" t="s">
        <v>93</v>
      </c>
      <c r="K26" s="18">
        <v>329759</v>
      </c>
      <c r="M26" s="24" t="s">
        <v>93</v>
      </c>
      <c r="N26" s="18">
        <v>329759</v>
      </c>
    </row>
    <row r="27" spans="2:14">
      <c r="B27"/>
      <c r="J27" s="24" t="s">
        <v>139</v>
      </c>
      <c r="K27" s="18">
        <v>305392.30000000005</v>
      </c>
      <c r="M27" s="24" t="s">
        <v>139</v>
      </c>
      <c r="N27" s="18">
        <v>305392.30000000005</v>
      </c>
    </row>
    <row r="28" spans="2:14">
      <c r="B28"/>
      <c r="J28" s="26" t="s">
        <v>310</v>
      </c>
      <c r="K28" s="18">
        <v>11340486.930000002</v>
      </c>
      <c r="M28" s="26" t="s">
        <v>310</v>
      </c>
      <c r="N28" s="18">
        <v>11340486.930000002</v>
      </c>
    </row>
    <row r="29" spans="2:14">
      <c r="B29"/>
    </row>
    <row r="30" spans="2:14">
      <c r="B30"/>
    </row>
    <row r="31" spans="2:14">
      <c r="B31"/>
    </row>
    <row r="32" spans="2:14">
      <c r="B32"/>
    </row>
    <row r="33" spans="2:2">
      <c r="B33"/>
    </row>
    <row r="34" spans="2:2">
      <c r="B34"/>
    </row>
    <row r="35" spans="2:2">
      <c r="B35"/>
    </row>
    <row r="36" spans="2:2">
      <c r="B36"/>
    </row>
    <row r="37" spans="2:2">
      <c r="B37"/>
    </row>
    <row r="38" spans="2:2">
      <c r="B38"/>
    </row>
  </sheetData>
  <sortState xmlns:xlrd2="http://schemas.microsoft.com/office/spreadsheetml/2017/richdata2" ref="G3:H15">
    <sortCondition descending="1" ref="G3:G1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0B64895220544592B40E8485CC2EA1" ma:contentTypeVersion="0" ma:contentTypeDescription="Create a new document." ma:contentTypeScope="" ma:versionID="81d01ed7bdff3f30b08993d0312d1cf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533A2C-6D18-44A9-A5E2-0C08A157D05A}">
  <ds:schemaRefs>
    <ds:schemaRef ds:uri="http://schemas.microsoft.com/sharepoint/v3/contenttype/forms"/>
  </ds:schemaRefs>
</ds:datastoreItem>
</file>

<file path=customXml/itemProps2.xml><?xml version="1.0" encoding="utf-8"?>
<ds:datastoreItem xmlns:ds="http://schemas.openxmlformats.org/officeDocument/2006/customXml" ds:itemID="{C65025A3-67F7-4B97-A6C8-38ACE5388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E1CFA3-A55B-4EC2-B526-DA7062DCD6C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DASHBOARD</vt:lpstr>
      <vt:lpstr>City COVID Expenses</vt:lpstr>
      <vt:lpstr>City COVID-19 Revenues</vt:lpstr>
      <vt:lpstr>Bill 200258 Appropriations</vt:lpstr>
      <vt:lpstr>City Council Categories</vt:lpstr>
      <vt:lpstr>Data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spsat</dc:creator>
  <cp:lastModifiedBy>Briana Morgan</cp:lastModifiedBy>
  <cp:lastPrinted>2020-04-09T17:39:45Z</cp:lastPrinted>
  <dcterms:created xsi:type="dcterms:W3CDTF">2020-04-09T12:43:06Z</dcterms:created>
  <dcterms:modified xsi:type="dcterms:W3CDTF">2021-02-10T18:57:13Z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0x010100570B64895220544592B40E8485CC2EA1</vt:lpwstr>
  </property>
</Properties>
</file>